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Indicators - Commercial - 2020\"/>
    </mc:Choice>
  </mc:AlternateContent>
  <xr:revisionPtr revIDLastSave="0" documentId="13_ncr:1_{0E1DF229-C4A0-41AE-8265-82DD76A312C3}" xr6:coauthVersionLast="45" xr6:coauthVersionMax="45" xr10:uidLastSave="{00000000-0000-0000-0000-000000000000}"/>
  <bookViews>
    <workbookView xWindow="1170" yWindow="1605" windowWidth="21540" windowHeight="14040" tabRatio="859" firstSheet="2" activeTab="7" xr2:uid="{00000000-000D-0000-FFFF-FFFF00000000}"/>
  </bookViews>
  <sheets>
    <sheet name="stb0304" sheetId="6" r:id="rId1"/>
    <sheet name="stb0304_real " sheetId="5" r:id="rId2"/>
    <sheet name="AER_11" sheetId="16" r:id="rId3"/>
    <sheet name="AER_11_origa" sheetId="11" r:id="rId4"/>
    <sheet name="MER_14_Table1.6" sheetId="1" r:id="rId5"/>
    <sheet name="MER_14_Table9.7" sheetId="2" r:id="rId6"/>
    <sheet name="AER_11_Table3.4_real" sheetId="13" r:id="rId7"/>
    <sheet name="LMDI-Prices" sheetId="8" r:id="rId8"/>
    <sheet name="LMDI-Prices_DE" sheetId="14" r:id="rId9"/>
    <sheet name="MECS_fuel_shares" sheetId="18" r:id="rId10"/>
    <sheet name="Price_comparison" sheetId="15" r:id="rId11"/>
    <sheet name="AER10_TableD1" sheetId="4" r:id="rId12"/>
    <sheet name="AER11_TableD1" sheetId="12" r:id="rId13"/>
    <sheet name="AER10_Table2.1b" sheetId="9" r:id="rId14"/>
    <sheet name="AER10_Table2.1c" sheetId="7" r:id="rId15"/>
    <sheet name="AER11_Table2.1b" sheetId="10" r:id="rId16"/>
    <sheet name="AER11_Table2.1c" sheetId="19" r:id="rId17"/>
    <sheet name="AER11_Table2.1d" sheetId="17" r:id="rId18"/>
    <sheet name="Sheet3" sheetId="3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</externalReferences>
  <definedNames>
    <definedName name="\j" localSheetId="2">#REF!</definedName>
    <definedName name="\j" localSheetId="6">#REF!</definedName>
    <definedName name="\j" localSheetId="13">#REF!</definedName>
    <definedName name="\j" localSheetId="15">#REF!</definedName>
    <definedName name="\j" localSheetId="16">#REF!</definedName>
    <definedName name="\j" localSheetId="17">#REF!</definedName>
    <definedName name="\j" localSheetId="7">#REF!</definedName>
    <definedName name="\j" localSheetId="8">#REF!</definedName>
    <definedName name="\j">#REF!</definedName>
    <definedName name="_1982" localSheetId="2">[1]RECS_2!#REF!</definedName>
    <definedName name="_1982" localSheetId="6">[1]RECS_2!#REF!</definedName>
    <definedName name="_1982" localSheetId="13">[1]RECS_2!#REF!</definedName>
    <definedName name="_1982" localSheetId="15">[2]RECS_2!#REF!</definedName>
    <definedName name="_1982" localSheetId="16">[2]RECS_2!#REF!</definedName>
    <definedName name="_1982" localSheetId="17">[2]RECS_2!#REF!</definedName>
    <definedName name="_1982" localSheetId="8">[1]RECS_2!#REF!</definedName>
    <definedName name="_1982">[1]RECS_2!#REF!</definedName>
    <definedName name="AllData" localSheetId="2">#REF!</definedName>
    <definedName name="AllData" localSheetId="6">#REF!</definedName>
    <definedName name="AllData" localSheetId="13">#REF!</definedName>
    <definedName name="AllData" localSheetId="15">#REF!</definedName>
    <definedName name="AllData" localSheetId="16">#REF!</definedName>
    <definedName name="AllData" localSheetId="17">#REF!</definedName>
    <definedName name="AllData" localSheetId="7">#REF!</definedName>
    <definedName name="AllData" localSheetId="8">#REF!</definedName>
    <definedName name="AllData">#REF!</definedName>
    <definedName name="base_label">[3]General_inputs!$N$6</definedName>
    <definedName name="base_label_paren">[3]General_inputs!$O$6</definedName>
    <definedName name="base_row" localSheetId="13">[4]General_inputs!$M$6</definedName>
    <definedName name="base_row" localSheetId="15">[5]General_inputs!$M$6</definedName>
    <definedName name="base_row" localSheetId="16">[6]General_inputs!$M$6</definedName>
    <definedName name="base_row" localSheetId="17">[7]General_inputs!$O$6</definedName>
    <definedName name="base_row" localSheetId="7">[4]General_inputs!$M$6</definedName>
    <definedName name="base_row" localSheetId="8">[4]General_inputs!$M$6</definedName>
    <definedName name="base_row">[8]General_inputs!$M$6</definedName>
    <definedName name="base_row2" localSheetId="17">[7]General_inputs!$O$7</definedName>
    <definedName name="base_row2">[3]All_Sectors!$K$74</definedName>
    <definedName name="Base_year" localSheetId="13">[4]General_inputs!$F$6</definedName>
    <definedName name="Base_year" localSheetId="15">[5]General_inputs!$F$6</definedName>
    <definedName name="Base_year" localSheetId="16">[6]General_inputs!$F$6</definedName>
    <definedName name="Base_year" localSheetId="17">[7]General_inputs!$F$6</definedName>
    <definedName name="Base_year" localSheetId="7">[4]General_inputs!$F$6</definedName>
    <definedName name="Base_year" localSheetId="8">[4]General_inputs!$F$6</definedName>
    <definedName name="Base_year">[8]General_inputs!$F$6</definedName>
    <definedName name="Base_year2" localSheetId="13">[4]General_inputs!$F$7</definedName>
    <definedName name="Base_year2" localSheetId="15">[5]General_inputs!$F$7</definedName>
    <definedName name="Base_year2" localSheetId="16">[6]General_inputs!$F$7</definedName>
    <definedName name="Base_year2" localSheetId="17">[7]General_inputs!$F$7</definedName>
    <definedName name="Base_year2" localSheetId="7">[4]General_inputs!$F$7</definedName>
    <definedName name="Base_year2" localSheetId="8">[4]General_inputs!$F$7</definedName>
    <definedName name="Base_year2">[8]General_inputs!$F$7</definedName>
    <definedName name="Begin_year_chart1" localSheetId="17">[7]General_inputs!$F$20</definedName>
    <definedName name="Begin_year_chart1">[3]General_inputs!$F$20</definedName>
    <definedName name="EintenAdj">[3]General_inputs!$F$25</definedName>
    <definedName name="End_year_chart1" localSheetId="17">[7]General_inputs!$F$21</definedName>
    <definedName name="End_year_chart1">[3]General_inputs!$F$21</definedName>
    <definedName name="Fuel_type" localSheetId="16">[9]General_inputs!$F$16</definedName>
    <definedName name="Fuel_type">[9]General_inputs!$F$16</definedName>
    <definedName name="HTML_CodePage" hidden="1">1252</definedName>
    <definedName name="HTML_Control" localSheetId="13" hidden="1">{"'Sheet1'!$A$1:$K$41"}</definedName>
    <definedName name="HTML_Control" localSheetId="15" hidden="1">{"'Sheet1'!$A$1:$K$41"}</definedName>
    <definedName name="HTML_Control" localSheetId="16" hidden="1">{"'Sheet1'!$A$1:$K$41"}</definedName>
    <definedName name="HTML_Control" localSheetId="17" hidden="1">{"'Sheet1'!$A$1:$K$41"}</definedName>
    <definedName name="HTML_Control" localSheetId="7" hidden="1">{"'Sheet1'!$A$1:$K$41"}</definedName>
    <definedName name="HTML_Control" localSheetId="8" hidden="1">{"'Sheet1'!$A$1:$K$41"}</definedName>
    <definedName name="HTML_Control" hidden="1">{"'Sheet1'!$A$1:$K$41"}</definedName>
    <definedName name="HTML_Control_1" hidden="1">{"'Sheet1'!$A$1:$K$41"}</definedName>
    <definedName name="HTML_Control_2" hidden="1">{"'Sheet1'!$A$1:$K$41"}</definedName>
    <definedName name="HTML_Description" hidden="1">""</definedName>
    <definedName name="HTML_Email" hidden="1">""</definedName>
    <definedName name="HTML_Header" hidden="1">""</definedName>
    <definedName name="HTML_LastUpdate" hidden="1">"7/26/00"</definedName>
    <definedName name="HTML_LineAfter" hidden="1">FALSE</definedName>
    <definedName name="HTML_LineBefore" hidden="1">FALSE</definedName>
    <definedName name="HTML_Name" hidden="1">"Stephanie Battles"</definedName>
    <definedName name="HTML_OBDlg2" hidden="1">TRUE</definedName>
    <definedName name="HTML_OBDlg4" hidden="1">TRUE</definedName>
    <definedName name="HTML_OS" hidden="1">0</definedName>
    <definedName name="HTML_PathFile" hidden="1">"C:\WEBSHARE\WWWROOT\efficiency\spreadsheets\MyHTML.htm"</definedName>
    <definedName name="HTML_Title" hidden="1">"Total Square Feet in U.S. Housing Units"</definedName>
    <definedName name="index_label" localSheetId="13">[4]General_inputs!$U$6</definedName>
    <definedName name="index_label" localSheetId="15">[5]General_inputs!$U$6</definedName>
    <definedName name="index_label" localSheetId="16">[6]General_inputs!$U$6</definedName>
    <definedName name="index_label" localSheetId="17">[7]General_inputs!$L$6</definedName>
    <definedName name="index_label" localSheetId="7">[4]General_inputs!$U$6</definedName>
    <definedName name="index_label" localSheetId="8">[4]General_inputs!$U$6</definedName>
    <definedName name="index_label">[8]General_inputs!$U$6</definedName>
    <definedName name="index_label2">[7]General_inputs!$L$7</definedName>
    <definedName name="Inten1">[3]All_Sectors!$AH$10:$AN$71</definedName>
    <definedName name="Print_Area_MI" localSheetId="2">[10]Price!#REF!</definedName>
    <definedName name="Print_Area_MI" localSheetId="6">[10]Price!#REF!</definedName>
    <definedName name="Print_Area_MI" localSheetId="13">[10]Price!#REF!</definedName>
    <definedName name="Print_Area_MI" localSheetId="15">[11]Price!#REF!</definedName>
    <definedName name="Print_Area_MI" localSheetId="16">[11]Price!#REF!</definedName>
    <definedName name="Print_Area_MI" localSheetId="17">[12]Price!#REF!</definedName>
    <definedName name="Print_Area_MI" localSheetId="7">[10]Price!#REF!</definedName>
    <definedName name="Print_Area_MI" localSheetId="8">[10]Price!#REF!</definedName>
    <definedName name="Print_Area_MI">[10]Price!#REF!</definedName>
    <definedName name="QtrData" localSheetId="2">'[13]Authnot Prelim'!#REF!</definedName>
    <definedName name="QtrData" localSheetId="6">'[13]Authnot Prelim'!#REF!</definedName>
    <definedName name="QtrData" localSheetId="13">'[13]Authnot Prelim'!#REF!</definedName>
    <definedName name="QtrData" localSheetId="15">'[14]Authnot Prelim'!#REF!</definedName>
    <definedName name="QtrData" localSheetId="16">'[14]Authnot Prelim'!#REF!</definedName>
    <definedName name="QtrData" localSheetId="17">'[14]Authnot Prelim'!#REF!</definedName>
    <definedName name="QtrData" localSheetId="7">'[13]Authnot Prelim'!#REF!</definedName>
    <definedName name="QtrData" localSheetId="8">'[13]Authnot Prelim'!#REF!</definedName>
    <definedName name="QtrData">'[13]Authnot Prelim'!#REF!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Q161" i="8" l="1"/>
  <c r="DR161" i="8"/>
  <c r="DQ162" i="8"/>
  <c r="DR162" i="8"/>
  <c r="DQ163" i="8"/>
  <c r="DR163" i="8"/>
  <c r="DQ164" i="8"/>
  <c r="DR164" i="8"/>
  <c r="H161" i="8"/>
  <c r="H162" i="8"/>
  <c r="CZ162" i="8" s="1"/>
  <c r="H163" i="8"/>
  <c r="DA163" i="8" s="1"/>
  <c r="H164" i="8"/>
  <c r="CZ161" i="8"/>
  <c r="DE161" i="8" s="1"/>
  <c r="DI161" i="8" s="1"/>
  <c r="DK161" i="8" s="1"/>
  <c r="DA161" i="8"/>
  <c r="CZ164" i="8"/>
  <c r="DA164" i="8"/>
  <c r="DF161" i="8"/>
  <c r="D161" i="8"/>
  <c r="E161" i="8"/>
  <c r="D162" i="8"/>
  <c r="E162" i="8"/>
  <c r="D163" i="8"/>
  <c r="E163" i="8"/>
  <c r="D164" i="8"/>
  <c r="E164" i="8"/>
  <c r="W161" i="8"/>
  <c r="W162" i="8"/>
  <c r="W163" i="8"/>
  <c r="W164" i="8"/>
  <c r="V161" i="8"/>
  <c r="V162" i="8"/>
  <c r="V163" i="8"/>
  <c r="V164" i="8"/>
  <c r="D62" i="13"/>
  <c r="D63" i="13"/>
  <c r="D64" i="13"/>
  <c r="D65" i="13"/>
  <c r="D62" i="16"/>
  <c r="D63" i="16" s="1"/>
  <c r="D64" i="16" s="1"/>
  <c r="D65" i="16" s="1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06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B161" i="8"/>
  <c r="B162" i="8" s="1"/>
  <c r="B163" i="8" s="1"/>
  <c r="B164" i="8" s="1"/>
  <c r="DE162" i="8" l="1"/>
  <c r="CZ163" i="8"/>
  <c r="DE164" i="8" s="1"/>
  <c r="DI164" i="8" s="1"/>
  <c r="DK164" i="8" s="1"/>
  <c r="DF164" i="8"/>
  <c r="DA162" i="8"/>
  <c r="DF162" i="8" s="1"/>
  <c r="DN161" i="8"/>
  <c r="DM161" i="8"/>
  <c r="DF163" i="8"/>
  <c r="DI162" i="8"/>
  <c r="DK162" i="8" s="1"/>
  <c r="DL161" i="8"/>
  <c r="EW161" i="8" s="1"/>
  <c r="EX161" i="8" s="1"/>
  <c r="EY161" i="8" s="1"/>
  <c r="J84" i="8"/>
  <c r="K84" i="8"/>
  <c r="DX81" i="8"/>
  <c r="DY81" i="8"/>
  <c r="DX82" i="8"/>
  <c r="DY82" i="8"/>
  <c r="DX83" i="8"/>
  <c r="ED83" i="8" s="1"/>
  <c r="DY83" i="8"/>
  <c r="EE83" i="8" s="1"/>
  <c r="L100" i="16"/>
  <c r="L101" i="16"/>
  <c r="L102" i="16"/>
  <c r="L99" i="16"/>
  <c r="AG7" i="13"/>
  <c r="AG8" i="13"/>
  <c r="AG9" i="13"/>
  <c r="AG10" i="13"/>
  <c r="AG11" i="13"/>
  <c r="AG12" i="13"/>
  <c r="AG13" i="13"/>
  <c r="AG14" i="13"/>
  <c r="AG15" i="13"/>
  <c r="AG16" i="13"/>
  <c r="AG17" i="13"/>
  <c r="AG18" i="13"/>
  <c r="AG19" i="13"/>
  <c r="AG20" i="13"/>
  <c r="AG21" i="13"/>
  <c r="AG22" i="13"/>
  <c r="AG23" i="13"/>
  <c r="AG24" i="13"/>
  <c r="AG25" i="13"/>
  <c r="AG26" i="13"/>
  <c r="AG27" i="13"/>
  <c r="AG28" i="13"/>
  <c r="AG29" i="13"/>
  <c r="AG30" i="13"/>
  <c r="AG31" i="13"/>
  <c r="AG32" i="13"/>
  <c r="AG33" i="13"/>
  <c r="AG34" i="13"/>
  <c r="AG35" i="13"/>
  <c r="AG36" i="13"/>
  <c r="AG37" i="13"/>
  <c r="AG38" i="13"/>
  <c r="AG39" i="13"/>
  <c r="AG40" i="13"/>
  <c r="AG41" i="13"/>
  <c r="AG42" i="13"/>
  <c r="AG43" i="13"/>
  <c r="AG44" i="13"/>
  <c r="AG45" i="13"/>
  <c r="AG46" i="13"/>
  <c r="AG47" i="13"/>
  <c r="AG48" i="13"/>
  <c r="AG49" i="13"/>
  <c r="AG50" i="13"/>
  <c r="AG51" i="13"/>
  <c r="AG52" i="13"/>
  <c r="AG53" i="13"/>
  <c r="AG54" i="13"/>
  <c r="AG55" i="13"/>
  <c r="AG56" i="13"/>
  <c r="AG57" i="13"/>
  <c r="AG58" i="13"/>
  <c r="AG59" i="13"/>
  <c r="AG60" i="13"/>
  <c r="AG61" i="13"/>
  <c r="AG62" i="13"/>
  <c r="AG63" i="13"/>
  <c r="AG64" i="13"/>
  <c r="AG65" i="13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DW81" i="8" s="1"/>
  <c r="K82" i="8"/>
  <c r="K83" i="8"/>
  <c r="DW83" i="8" s="1"/>
  <c r="K36" i="8"/>
  <c r="L36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DV81" i="8" s="1"/>
  <c r="J82" i="8"/>
  <c r="DV82" i="8" s="1"/>
  <c r="J83" i="8"/>
  <c r="EW164" i="8" l="1"/>
  <c r="DE163" i="8"/>
  <c r="DI163" i="8" s="1"/>
  <c r="EW162" i="8"/>
  <c r="EX162" i="8" s="1"/>
  <c r="EY162" i="8" s="1"/>
  <c r="DL162" i="8"/>
  <c r="DN162" i="8"/>
  <c r="DM162" i="8"/>
  <c r="DL164" i="8"/>
  <c r="DM164" i="8"/>
  <c r="DN164" i="8"/>
  <c r="I62" i="13"/>
  <c r="V81" i="8" s="1"/>
  <c r="D81" i="8" s="1"/>
  <c r="I65" i="13"/>
  <c r="V84" i="8" s="1"/>
  <c r="I64" i="13"/>
  <c r="V83" i="8" s="1"/>
  <c r="D83" i="8" s="1"/>
  <c r="I63" i="13"/>
  <c r="V82" i="8" s="1"/>
  <c r="D82" i="8" s="1"/>
  <c r="ED82" i="8"/>
  <c r="EB82" i="8"/>
  <c r="EE82" i="8"/>
  <c r="DV83" i="8"/>
  <c r="EB83" i="8"/>
  <c r="DW82" i="8"/>
  <c r="EC82" i="8" s="1"/>
  <c r="DK163" i="8" l="1"/>
  <c r="DN163" i="8"/>
  <c r="DM163" i="8"/>
  <c r="DL163" i="8"/>
  <c r="DQ84" i="8"/>
  <c r="D84" i="8"/>
  <c r="DQ82" i="8"/>
  <c r="DQ83" i="8"/>
  <c r="EC83" i="8"/>
  <c r="EW163" i="8" l="1"/>
  <c r="EX163" i="8" s="1"/>
  <c r="N58" i="16"/>
  <c r="N59" i="16" s="1"/>
  <c r="N60" i="16" s="1"/>
  <c r="N65" i="16" s="1"/>
  <c r="K58" i="16"/>
  <c r="K59" i="16" s="1"/>
  <c r="K60" i="16" s="1"/>
  <c r="EY163" i="8" l="1"/>
  <c r="EX164" i="8"/>
  <c r="EY164" i="8" s="1"/>
  <c r="K65" i="16"/>
  <c r="K60" i="13"/>
  <c r="W79" i="8" s="1"/>
  <c r="K61" i="13" l="1"/>
  <c r="W80" i="8" s="1"/>
  <c r="M99" i="16"/>
  <c r="K62" i="13" s="1"/>
  <c r="W81" i="8" s="1"/>
  <c r="E81" i="8" s="1"/>
  <c r="M102" i="16"/>
  <c r="K65" i="13" s="1"/>
  <c r="W84" i="8" s="1"/>
  <c r="M101" i="16"/>
  <c r="K64" i="13" s="1"/>
  <c r="W83" i="8" s="1"/>
  <c r="M100" i="16"/>
  <c r="K63" i="13" s="1"/>
  <c r="W82" i="8" s="1"/>
  <c r="I60" i="16"/>
  <c r="I65" i="16"/>
  <c r="I61" i="13" s="1"/>
  <c r="V80" i="8" s="1"/>
  <c r="DQ81" i="8" s="1"/>
  <c r="Q77" i="8"/>
  <c r="Q78" i="8"/>
  <c r="Q79" i="8"/>
  <c r="Q80" i="8"/>
  <c r="P77" i="8"/>
  <c r="P78" i="8"/>
  <c r="P79" i="8"/>
  <c r="P80" i="8"/>
  <c r="H81" i="8" l="1"/>
  <c r="CZ81" i="8" s="1"/>
  <c r="DR81" i="8"/>
  <c r="DR80" i="8"/>
  <c r="DR82" i="8"/>
  <c r="E82" i="8"/>
  <c r="DR83" i="8"/>
  <c r="E83" i="8"/>
  <c r="DR84" i="8"/>
  <c r="E84" i="8"/>
  <c r="H84" i="8" s="1"/>
  <c r="I60" i="13"/>
  <c r="V79" i="8" s="1"/>
  <c r="N80" i="8"/>
  <c r="N79" i="8"/>
  <c r="E79" i="8"/>
  <c r="D80" i="8"/>
  <c r="E80" i="8"/>
  <c r="DA81" i="8" l="1"/>
  <c r="DA84" i="8"/>
  <c r="CZ84" i="8"/>
  <c r="H83" i="8"/>
  <c r="CZ83" i="8" s="1"/>
  <c r="H82" i="8"/>
  <c r="CZ82" i="8" s="1"/>
  <c r="DE82" i="8" s="1"/>
  <c r="T79" i="8"/>
  <c r="DX79" i="8"/>
  <c r="DY79" i="8"/>
  <c r="DV79" i="8"/>
  <c r="DW79" i="8"/>
  <c r="T80" i="8"/>
  <c r="DY80" i="8"/>
  <c r="DX80" i="8"/>
  <c r="DV80" i="8"/>
  <c r="DW80" i="8"/>
  <c r="H80" i="8"/>
  <c r="AG80" i="8" s="1"/>
  <c r="D79" i="8"/>
  <c r="DQ80" i="8"/>
  <c r="AD80" i="8"/>
  <c r="AD79" i="8"/>
  <c r="AC80" i="8"/>
  <c r="DA82" i="8" l="1"/>
  <c r="DF82" i="8" s="1"/>
  <c r="DI82" i="8" s="1"/>
  <c r="DK82" i="8" s="1"/>
  <c r="DE83" i="8"/>
  <c r="DE84" i="8"/>
  <c r="DA83" i="8"/>
  <c r="EC80" i="8"/>
  <c r="EC81" i="8"/>
  <c r="EB80" i="8"/>
  <c r="EB81" i="8"/>
  <c r="ED80" i="8"/>
  <c r="ED81" i="8"/>
  <c r="EE80" i="8"/>
  <c r="EE81" i="8"/>
  <c r="DA80" i="8"/>
  <c r="DF81" i="8" s="1"/>
  <c r="CZ80" i="8"/>
  <c r="DE81" i="8" s="1"/>
  <c r="AC79" i="8"/>
  <c r="H79" i="8"/>
  <c r="CZ79" i="8" s="1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66" i="8" s="1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P157" i="8"/>
  <c r="Q157" i="8"/>
  <c r="R157" i="8"/>
  <c r="S157" i="8"/>
  <c r="P158" i="8"/>
  <c r="Q158" i="8"/>
  <c r="R158" i="8"/>
  <c r="S158" i="8"/>
  <c r="P172" i="8"/>
  <c r="Q172" i="8"/>
  <c r="R172" i="8"/>
  <c r="S172" i="8"/>
  <c r="V172" i="8"/>
  <c r="AB18" i="13"/>
  <c r="AB19" i="13"/>
  <c r="AB20" i="13"/>
  <c r="AB21" i="13"/>
  <c r="AB22" i="13"/>
  <c r="AB23" i="13"/>
  <c r="AB24" i="13"/>
  <c r="AB25" i="13"/>
  <c r="AB26" i="13"/>
  <c r="AB27" i="13"/>
  <c r="AB28" i="13"/>
  <c r="AB29" i="13"/>
  <c r="AB30" i="13"/>
  <c r="AB31" i="13"/>
  <c r="AB32" i="13"/>
  <c r="AB33" i="13"/>
  <c r="AB34" i="13"/>
  <c r="AB35" i="13"/>
  <c r="AB36" i="13"/>
  <c r="AB37" i="13"/>
  <c r="AB38" i="13"/>
  <c r="AB39" i="13"/>
  <c r="AB40" i="13"/>
  <c r="AB41" i="13"/>
  <c r="AB42" i="13"/>
  <c r="AB43" i="13"/>
  <c r="AB44" i="13"/>
  <c r="AB45" i="13"/>
  <c r="AB46" i="13"/>
  <c r="AB47" i="13"/>
  <c r="AB48" i="13"/>
  <c r="AB49" i="13"/>
  <c r="AB50" i="13"/>
  <c r="AB51" i="13"/>
  <c r="AB52" i="13"/>
  <c r="AB53" i="13"/>
  <c r="AB54" i="13"/>
  <c r="AB55" i="13"/>
  <c r="AB56" i="13"/>
  <c r="AB57" i="13"/>
  <c r="X18" i="13"/>
  <c r="X19" i="13"/>
  <c r="X20" i="13"/>
  <c r="X21" i="13"/>
  <c r="X22" i="13"/>
  <c r="X23" i="13"/>
  <c r="X24" i="13"/>
  <c r="X25" i="13"/>
  <c r="X26" i="13"/>
  <c r="X27" i="13"/>
  <c r="X28" i="13"/>
  <c r="X29" i="13"/>
  <c r="X30" i="13"/>
  <c r="X31" i="13"/>
  <c r="X32" i="13"/>
  <c r="X33" i="13"/>
  <c r="X34" i="13"/>
  <c r="X35" i="13"/>
  <c r="X36" i="13"/>
  <c r="X37" i="13"/>
  <c r="X38" i="13"/>
  <c r="X39" i="13"/>
  <c r="X40" i="13"/>
  <c r="X41" i="13"/>
  <c r="X42" i="13"/>
  <c r="X43" i="13"/>
  <c r="X44" i="13"/>
  <c r="X45" i="13"/>
  <c r="X46" i="13"/>
  <c r="X47" i="13"/>
  <c r="X48" i="13"/>
  <c r="X49" i="13"/>
  <c r="X50" i="13"/>
  <c r="X51" i="13"/>
  <c r="X52" i="13"/>
  <c r="X53" i="13"/>
  <c r="X54" i="13"/>
  <c r="X55" i="13"/>
  <c r="X56" i="13"/>
  <c r="X57" i="13"/>
  <c r="W17" i="13"/>
  <c r="W18" i="13"/>
  <c r="W19" i="13"/>
  <c r="W20" i="13"/>
  <c r="W21" i="13"/>
  <c r="W22" i="13"/>
  <c r="W23" i="13"/>
  <c r="W24" i="13"/>
  <c r="W25" i="13"/>
  <c r="W26" i="13"/>
  <c r="W27" i="13"/>
  <c r="W28" i="13"/>
  <c r="W29" i="13"/>
  <c r="W30" i="13"/>
  <c r="W31" i="13"/>
  <c r="W32" i="13"/>
  <c r="W33" i="13"/>
  <c r="W34" i="13"/>
  <c r="W35" i="13"/>
  <c r="W36" i="13"/>
  <c r="W37" i="13"/>
  <c r="W38" i="13"/>
  <c r="W39" i="13"/>
  <c r="W40" i="13"/>
  <c r="W41" i="13"/>
  <c r="W42" i="13"/>
  <c r="W43" i="13"/>
  <c r="W44" i="13"/>
  <c r="W45" i="13"/>
  <c r="W46" i="13"/>
  <c r="W47" i="13"/>
  <c r="W48" i="13"/>
  <c r="W49" i="13"/>
  <c r="W50" i="13"/>
  <c r="W51" i="13"/>
  <c r="W52" i="13"/>
  <c r="W53" i="13"/>
  <c r="W54" i="13"/>
  <c r="W55" i="13"/>
  <c r="W56" i="13"/>
  <c r="W57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17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17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B17" i="13"/>
  <c r="V116" i="8" s="1"/>
  <c r="B18" i="13"/>
  <c r="V117" i="8" s="1"/>
  <c r="B19" i="13"/>
  <c r="V118" i="8" s="1"/>
  <c r="B20" i="13"/>
  <c r="V119" i="8" s="1"/>
  <c r="B21" i="13"/>
  <c r="V120" i="8" s="1"/>
  <c r="B22" i="13"/>
  <c r="V121" i="8" s="1"/>
  <c r="B23" i="13"/>
  <c r="V122" i="8" s="1"/>
  <c r="B24" i="13"/>
  <c r="V123" i="8" s="1"/>
  <c r="B25" i="13"/>
  <c r="V124" i="8" s="1"/>
  <c r="B26" i="13"/>
  <c r="V125" i="8" s="1"/>
  <c r="B27" i="13"/>
  <c r="V126" i="8" s="1"/>
  <c r="B28" i="13"/>
  <c r="V127" i="8" s="1"/>
  <c r="B29" i="13"/>
  <c r="V128" i="8" s="1"/>
  <c r="B30" i="13"/>
  <c r="V129" i="8" s="1"/>
  <c r="B31" i="13"/>
  <c r="V130" i="8" s="1"/>
  <c r="B32" i="13"/>
  <c r="V131" i="8" s="1"/>
  <c r="V166" i="8" s="1"/>
  <c r="B33" i="13"/>
  <c r="V132" i="8" s="1"/>
  <c r="B34" i="13"/>
  <c r="V133" i="8" s="1"/>
  <c r="B35" i="13"/>
  <c r="V134" i="8" s="1"/>
  <c r="B36" i="13"/>
  <c r="V135" i="8" s="1"/>
  <c r="B37" i="13"/>
  <c r="V136" i="8" s="1"/>
  <c r="B38" i="13"/>
  <c r="V137" i="8" s="1"/>
  <c r="B39" i="13"/>
  <c r="V138" i="8" s="1"/>
  <c r="B40" i="13"/>
  <c r="V139" i="8" s="1"/>
  <c r="B41" i="13"/>
  <c r="V140" i="8" s="1"/>
  <c r="B42" i="13"/>
  <c r="V141" i="8" s="1"/>
  <c r="B43" i="13"/>
  <c r="V142" i="8" s="1"/>
  <c r="B44" i="13"/>
  <c r="V143" i="8" s="1"/>
  <c r="B45" i="13"/>
  <c r="V144" i="8" s="1"/>
  <c r="B46" i="13"/>
  <c r="V145" i="8" s="1"/>
  <c r="B47" i="13"/>
  <c r="V146" i="8" s="1"/>
  <c r="B48" i="13"/>
  <c r="V147" i="8" s="1"/>
  <c r="B49" i="13"/>
  <c r="V148" i="8" s="1"/>
  <c r="B50" i="13"/>
  <c r="V149" i="8" s="1"/>
  <c r="B51" i="13"/>
  <c r="V150" i="8" s="1"/>
  <c r="B52" i="13"/>
  <c r="V151" i="8" s="1"/>
  <c r="B53" i="13"/>
  <c r="V152" i="8" s="1"/>
  <c r="B54" i="13"/>
  <c r="V153" i="8" s="1"/>
  <c r="B55" i="13"/>
  <c r="V154" i="8" s="1"/>
  <c r="B56" i="13"/>
  <c r="B57" i="13" s="1"/>
  <c r="B58" i="13" s="1"/>
  <c r="AB17" i="13"/>
  <c r="X17" i="13"/>
  <c r="D58" i="16"/>
  <c r="D59" i="16" s="1"/>
  <c r="L29" i="12"/>
  <c r="L28" i="12"/>
  <c r="DW158" i="8"/>
  <c r="DX158" i="8"/>
  <c r="DY158" i="8"/>
  <c r="EG158" i="8"/>
  <c r="EH158" i="8"/>
  <c r="DF83" i="8" l="1"/>
  <c r="DI83" i="8"/>
  <c r="DL83" i="8" s="1"/>
  <c r="DL82" i="8"/>
  <c r="DF84" i="8"/>
  <c r="DN82" i="8"/>
  <c r="DM82" i="8"/>
  <c r="DI81" i="8"/>
  <c r="DL81" i="8" s="1"/>
  <c r="D58" i="13"/>
  <c r="DA79" i="8"/>
  <c r="AG79" i="8"/>
  <c r="DE80" i="8"/>
  <c r="V156" i="8"/>
  <c r="D59" i="13"/>
  <c r="D60" i="16"/>
  <c r="B59" i="13"/>
  <c r="V158" i="8" s="1"/>
  <c r="V157" i="8"/>
  <c r="V155" i="8"/>
  <c r="T157" i="8"/>
  <c r="T158" i="8"/>
  <c r="AI17" i="13"/>
  <c r="DV158" i="8"/>
  <c r="EG78" i="8"/>
  <c r="EH78" i="8"/>
  <c r="EI78" i="8"/>
  <c r="EJ78" i="8"/>
  <c r="EL78" i="8"/>
  <c r="EM78" i="8"/>
  <c r="EN78" i="8"/>
  <c r="EO78" i="8"/>
  <c r="EQ78" i="8"/>
  <c r="ER78" i="8"/>
  <c r="ES78" i="8"/>
  <c r="ET78" i="8"/>
  <c r="W77" i="8"/>
  <c r="K59" i="13"/>
  <c r="S58" i="16"/>
  <c r="S59" i="16"/>
  <c r="I55" i="16"/>
  <c r="I55" i="13" s="1"/>
  <c r="I56" i="16"/>
  <c r="I56" i="13" s="1"/>
  <c r="I57" i="16"/>
  <c r="I57" i="13" s="1"/>
  <c r="I58" i="16"/>
  <c r="I58" i="13" s="1"/>
  <c r="V77" i="8" s="1"/>
  <c r="I59" i="16"/>
  <c r="I59" i="13" s="1"/>
  <c r="I54" i="16"/>
  <c r="I54" i="13" s="1"/>
  <c r="EW82" i="8" l="1"/>
  <c r="B60" i="13"/>
  <c r="V159" i="8" s="1"/>
  <c r="D159" i="8" s="1"/>
  <c r="DI84" i="8"/>
  <c r="DL84" i="8" s="1"/>
  <c r="DK83" i="8"/>
  <c r="DN83" i="8"/>
  <c r="DM83" i="8"/>
  <c r="DM81" i="8"/>
  <c r="DN81" i="8"/>
  <c r="DK81" i="8"/>
  <c r="DF80" i="8"/>
  <c r="D61" i="16"/>
  <c r="D61" i="13" s="1"/>
  <c r="W160" i="8" s="1"/>
  <c r="D60" i="13"/>
  <c r="W159" i="8" s="1"/>
  <c r="E159" i="8" s="1"/>
  <c r="B61" i="13" l="1"/>
  <c r="V160" i="8" s="1"/>
  <c r="DQ159" i="8"/>
  <c r="H159" i="8"/>
  <c r="CZ159" i="8" s="1"/>
  <c r="EW83" i="8"/>
  <c r="DN84" i="8"/>
  <c r="DM84" i="8"/>
  <c r="DK84" i="8"/>
  <c r="EW84" i="8" s="1"/>
  <c r="EW81" i="8"/>
  <c r="DI80" i="8"/>
  <c r="DL80" i="8" s="1"/>
  <c r="DR160" i="8"/>
  <c r="E160" i="8"/>
  <c r="N78" i="8"/>
  <c r="E77" i="8"/>
  <c r="AD77" i="8" s="1"/>
  <c r="N77" i="8"/>
  <c r="D77" i="8"/>
  <c r="AC77" i="8" s="1"/>
  <c r="D160" i="8" l="1"/>
  <c r="H160" i="8" s="1"/>
  <c r="CZ160" i="8" s="1"/>
  <c r="DE160" i="8" s="1"/>
  <c r="DQ160" i="8"/>
  <c r="B62" i="13"/>
  <c r="B63" i="13" s="1"/>
  <c r="B64" i="13" s="1"/>
  <c r="B65" i="13" s="1"/>
  <c r="DA159" i="8"/>
  <c r="DN80" i="8"/>
  <c r="DM80" i="8"/>
  <c r="DK80" i="8"/>
  <c r="DW78" i="8"/>
  <c r="T78" i="8"/>
  <c r="DW77" i="8"/>
  <c r="T77" i="8"/>
  <c r="H77" i="8"/>
  <c r="DV77" i="8"/>
  <c r="DX77" i="8"/>
  <c r="DY77" i="8"/>
  <c r="DX78" i="8"/>
  <c r="DY78" i="8"/>
  <c r="DV78" i="8"/>
  <c r="EB78" i="8" l="1"/>
  <c r="EB79" i="8"/>
  <c r="EE78" i="8"/>
  <c r="EE79" i="8"/>
  <c r="EC78" i="8"/>
  <c r="EC79" i="8"/>
  <c r="ED78" i="8"/>
  <c r="ED79" i="8"/>
  <c r="DA160" i="8"/>
  <c r="DF160" i="8" s="1"/>
  <c r="DI160" i="8" s="1"/>
  <c r="DK160" i="8" s="1"/>
  <c r="EW80" i="8"/>
  <c r="CZ77" i="8"/>
  <c r="AG77" i="8"/>
  <c r="DA77" i="8"/>
  <c r="DC77" i="8"/>
  <c r="DB77" i="8"/>
  <c r="DL160" i="8" l="1"/>
  <c r="DN160" i="8"/>
  <c r="DM160" i="8"/>
  <c r="DX157" i="8"/>
  <c r="ED158" i="8" s="1"/>
  <c r="DY157" i="8"/>
  <c r="EE158" i="8" s="1"/>
  <c r="EI158" i="8"/>
  <c r="EJ158" i="8"/>
  <c r="EL158" i="8"/>
  <c r="EM158" i="8"/>
  <c r="EN158" i="8"/>
  <c r="EO158" i="8"/>
  <c r="EQ158" i="8"/>
  <c r="ER158" i="8"/>
  <c r="ES158" i="8"/>
  <c r="ET158" i="8"/>
  <c r="AC157" i="8"/>
  <c r="AD157" i="8"/>
  <c r="AE157" i="8"/>
  <c r="AF157" i="8"/>
  <c r="AG157" i="8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AF59" i="13" s="1"/>
  <c r="DV157" i="8"/>
  <c r="EB158" i="8" s="1"/>
  <c r="EW160" i="8" l="1"/>
  <c r="W157" i="8"/>
  <c r="E157" i="8" s="1"/>
  <c r="AF58" i="13"/>
  <c r="W158" i="8"/>
  <c r="W78" i="8"/>
  <c r="DR79" i="8" s="1"/>
  <c r="V78" i="8"/>
  <c r="DW157" i="8"/>
  <c r="EC158" i="8" s="1"/>
  <c r="D78" i="8" l="1"/>
  <c r="AC78" i="8" s="1"/>
  <c r="DQ79" i="8"/>
  <c r="E158" i="8"/>
  <c r="DR159" i="8"/>
  <c r="DR78" i="8"/>
  <c r="E78" i="8"/>
  <c r="AD78" i="8" s="1"/>
  <c r="DQ78" i="8"/>
  <c r="DR158" i="8"/>
  <c r="D75" i="15"/>
  <c r="D65" i="15"/>
  <c r="M8" i="16"/>
  <c r="M8" i="13" s="1"/>
  <c r="M9" i="16"/>
  <c r="M9" i="13" s="1"/>
  <c r="M10" i="16"/>
  <c r="M10" i="13" s="1"/>
  <c r="M11" i="16"/>
  <c r="M11" i="13" s="1"/>
  <c r="M12" i="16"/>
  <c r="M12" i="13" s="1"/>
  <c r="M13" i="16"/>
  <c r="M13" i="13" s="1"/>
  <c r="M14" i="16"/>
  <c r="M14" i="13" s="1"/>
  <c r="M15" i="16"/>
  <c r="M15" i="13" s="1"/>
  <c r="M16" i="16"/>
  <c r="M16" i="13" s="1"/>
  <c r="M7" i="16"/>
  <c r="M7" i="13" s="1"/>
  <c r="AN7" i="16"/>
  <c r="AN8" i="16" s="1"/>
  <c r="AN9" i="16" s="1"/>
  <c r="AN10" i="16" s="1"/>
  <c r="AN11" i="16" s="1"/>
  <c r="AN12" i="16" s="1"/>
  <c r="AN13" i="16" s="1"/>
  <c r="AN14" i="16" s="1"/>
  <c r="AN15" i="16" s="1"/>
  <c r="AN16" i="16" s="1"/>
  <c r="AN17" i="16" s="1"/>
  <c r="R29" i="14"/>
  <c r="T29" i="14"/>
  <c r="S30" i="14"/>
  <c r="T30" i="14"/>
  <c r="T34" i="14"/>
  <c r="K27" i="14"/>
  <c r="R27" i="14" s="1"/>
  <c r="L27" i="14"/>
  <c r="S27" i="14" s="1"/>
  <c r="M27" i="14"/>
  <c r="T27" i="14" s="1"/>
  <c r="N27" i="14"/>
  <c r="U27" i="14" s="1"/>
  <c r="K28" i="14"/>
  <c r="R28" i="14" s="1"/>
  <c r="L28" i="14"/>
  <c r="S28" i="14" s="1"/>
  <c r="M28" i="14"/>
  <c r="T28" i="14" s="1"/>
  <c r="N28" i="14"/>
  <c r="U28" i="14" s="1"/>
  <c r="K29" i="14"/>
  <c r="L29" i="14"/>
  <c r="S29" i="14" s="1"/>
  <c r="M29" i="14"/>
  <c r="N29" i="14"/>
  <c r="U29" i="14" s="1"/>
  <c r="K30" i="14"/>
  <c r="R30" i="14" s="1"/>
  <c r="L30" i="14"/>
  <c r="M30" i="14"/>
  <c r="N30" i="14"/>
  <c r="U30" i="14" s="1"/>
  <c r="K31" i="14"/>
  <c r="R31" i="14" s="1"/>
  <c r="L31" i="14"/>
  <c r="S31" i="14" s="1"/>
  <c r="M31" i="14"/>
  <c r="T31" i="14" s="1"/>
  <c r="N31" i="14"/>
  <c r="K32" i="14"/>
  <c r="R32" i="14" s="1"/>
  <c r="L32" i="14"/>
  <c r="S32" i="14" s="1"/>
  <c r="M32" i="14"/>
  <c r="T32" i="14" s="1"/>
  <c r="N32" i="14"/>
  <c r="O32" i="14" s="1"/>
  <c r="V32" i="14" s="1"/>
  <c r="K33" i="14"/>
  <c r="R33" i="14" s="1"/>
  <c r="L33" i="14"/>
  <c r="S33" i="14" s="1"/>
  <c r="M33" i="14"/>
  <c r="T33" i="14" s="1"/>
  <c r="N33" i="14"/>
  <c r="U33" i="14" s="1"/>
  <c r="K34" i="14"/>
  <c r="R34" i="14" s="1"/>
  <c r="L34" i="14"/>
  <c r="S34" i="14" s="1"/>
  <c r="M34" i="14"/>
  <c r="N34" i="14"/>
  <c r="K35" i="14"/>
  <c r="R35" i="14" s="1"/>
  <c r="L35" i="14"/>
  <c r="S35" i="14" s="1"/>
  <c r="M35" i="14"/>
  <c r="T35" i="14" s="1"/>
  <c r="N35" i="14"/>
  <c r="U35" i="14" s="1"/>
  <c r="N26" i="14"/>
  <c r="U26" i="14" s="1"/>
  <c r="M26" i="14"/>
  <c r="T26" i="14" s="1"/>
  <c r="L26" i="14"/>
  <c r="S26" i="14" s="1"/>
  <c r="K26" i="14"/>
  <c r="R26" i="14" s="1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36" i="14"/>
  <c r="O34" i="14" l="1"/>
  <c r="V34" i="14" s="1"/>
  <c r="O31" i="14"/>
  <c r="V31" i="14" s="1"/>
  <c r="H78" i="8"/>
  <c r="O29" i="14"/>
  <c r="V29" i="14" s="1"/>
  <c r="O33" i="14"/>
  <c r="V33" i="14" s="1"/>
  <c r="O30" i="14"/>
  <c r="V30" i="14" s="1"/>
  <c r="O28" i="14"/>
  <c r="V28" i="14" s="1"/>
  <c r="O27" i="14"/>
  <c r="V27" i="14" s="1"/>
  <c r="U34" i="14"/>
  <c r="U32" i="14"/>
  <c r="O26" i="14"/>
  <c r="V26" i="14" s="1"/>
  <c r="O35" i="14"/>
  <c r="V35" i="14" s="1"/>
  <c r="U31" i="14"/>
  <c r="CZ78" i="8" l="1"/>
  <c r="AG78" i="8"/>
  <c r="DA78" i="8"/>
  <c r="DB78" i="8"/>
  <c r="DC78" i="8"/>
  <c r="G58" i="15"/>
  <c r="DF78" i="8" l="1"/>
  <c r="DF79" i="8"/>
  <c r="DE78" i="8"/>
  <c r="DE79" i="8"/>
  <c r="DI79" i="8" l="1"/>
  <c r="DK79" i="8" s="1"/>
  <c r="DI78" i="8"/>
  <c r="DN78" i="8" s="1"/>
  <c r="FD245" i="14"/>
  <c r="FD244" i="14"/>
  <c r="FD243" i="14"/>
  <c r="FD242" i="14"/>
  <c r="FD241" i="14"/>
  <c r="FD240" i="14"/>
  <c r="FD239" i="14"/>
  <c r="FD238" i="14"/>
  <c r="FD237" i="14"/>
  <c r="FD236" i="14"/>
  <c r="FE236" i="14" s="1"/>
  <c r="BN36" i="18"/>
  <c r="BN37" i="18"/>
  <c r="BN38" i="18"/>
  <c r="BN39" i="18"/>
  <c r="BN40" i="18"/>
  <c r="BN41" i="18"/>
  <c r="BN42" i="18"/>
  <c r="BN43" i="18"/>
  <c r="BN44" i="18"/>
  <c r="BN45" i="18"/>
  <c r="BN46" i="18"/>
  <c r="BN47" i="18"/>
  <c r="BN48" i="18"/>
  <c r="BN49" i="18"/>
  <c r="BN50" i="18"/>
  <c r="BN51" i="18"/>
  <c r="BN52" i="18"/>
  <c r="BN53" i="18"/>
  <c r="BN54" i="18"/>
  <c r="BN55" i="18"/>
  <c r="BN56" i="18"/>
  <c r="BN57" i="18"/>
  <c r="BN58" i="18"/>
  <c r="BN59" i="18"/>
  <c r="BN60" i="18"/>
  <c r="BN61" i="18"/>
  <c r="DL79" i="8" l="1"/>
  <c r="DK78" i="8"/>
  <c r="DM78" i="8"/>
  <c r="DM79" i="8"/>
  <c r="DN79" i="8"/>
  <c r="DL78" i="8"/>
  <c r="FE237" i="14"/>
  <c r="EW79" i="8"/>
  <c r="EW78" i="8"/>
  <c r="FA78" i="8"/>
  <c r="FM78" i="8"/>
  <c r="FI78" i="8"/>
  <c r="FE238" i="14"/>
  <c r="FE78" i="8" l="1"/>
  <c r="FE239" i="14"/>
  <c r="FE240" i="14" l="1"/>
  <c r="FE241" i="14" l="1"/>
  <c r="FE242" i="14" l="1"/>
  <c r="FE243" i="14" l="1"/>
  <c r="FE244" i="14" l="1"/>
  <c r="FE245" i="14" l="1"/>
  <c r="BB61" i="18" l="1"/>
  <c r="BC61" i="18"/>
  <c r="BD61" i="18"/>
  <c r="BE61" i="18"/>
  <c r="BB62" i="18"/>
  <c r="BC62" i="18"/>
  <c r="BD62" i="18"/>
  <c r="BE62" i="18"/>
  <c r="BB63" i="18"/>
  <c r="BC63" i="18"/>
  <c r="BD63" i="18"/>
  <c r="BE63" i="18"/>
  <c r="BB64" i="18"/>
  <c r="BC64" i="18"/>
  <c r="BD64" i="18"/>
  <c r="BE64" i="18"/>
  <c r="BB65" i="18"/>
  <c r="BC65" i="18"/>
  <c r="BD65" i="18"/>
  <c r="BE65" i="18"/>
  <c r="BB66" i="18"/>
  <c r="BC66" i="18"/>
  <c r="BD66" i="18"/>
  <c r="BE66" i="18"/>
  <c r="BB67" i="18"/>
  <c r="BC67" i="18"/>
  <c r="BD67" i="18"/>
  <c r="BE67" i="18"/>
  <c r="BB68" i="18"/>
  <c r="BC68" i="18"/>
  <c r="BD68" i="18"/>
  <c r="BE68" i="18"/>
  <c r="BB69" i="18"/>
  <c r="BC69" i="18"/>
  <c r="BD69" i="18"/>
  <c r="BE69" i="18"/>
  <c r="BB70" i="18"/>
  <c r="BC70" i="18"/>
  <c r="BD70" i="18"/>
  <c r="BE70" i="18"/>
  <c r="BB71" i="18"/>
  <c r="BC71" i="18"/>
  <c r="BD71" i="18"/>
  <c r="BE71" i="18"/>
  <c r="BB72" i="18"/>
  <c r="BC72" i="18"/>
  <c r="BD72" i="18"/>
  <c r="BE72" i="18"/>
  <c r="BB73" i="18"/>
  <c r="BC73" i="18"/>
  <c r="BD73" i="18"/>
  <c r="BE73" i="18"/>
  <c r="BB74" i="18"/>
  <c r="BC74" i="18"/>
  <c r="BD74" i="18"/>
  <c r="BE74" i="18"/>
  <c r="BB75" i="18"/>
  <c r="BC75" i="18"/>
  <c r="BD75" i="18"/>
  <c r="BE75" i="18"/>
  <c r="BB76" i="18"/>
  <c r="BC76" i="18"/>
  <c r="BD76" i="18"/>
  <c r="BE76" i="18"/>
  <c r="BB77" i="18"/>
  <c r="BC77" i="18"/>
  <c r="BD77" i="18"/>
  <c r="BE77" i="18"/>
  <c r="BB78" i="18"/>
  <c r="BC78" i="18"/>
  <c r="BD78" i="18"/>
  <c r="BE78" i="18"/>
  <c r="BB79" i="18"/>
  <c r="BC79" i="18"/>
  <c r="BD79" i="18"/>
  <c r="BE79" i="18"/>
  <c r="BB80" i="18"/>
  <c r="BC80" i="18"/>
  <c r="BD80" i="18"/>
  <c r="BE80" i="18"/>
  <c r="BB81" i="18"/>
  <c r="BC81" i="18"/>
  <c r="BD81" i="18"/>
  <c r="BE81" i="18"/>
  <c r="BB82" i="18"/>
  <c r="BC82" i="18"/>
  <c r="BD82" i="18"/>
  <c r="BE82" i="18"/>
  <c r="BB83" i="18"/>
  <c r="BC83" i="18"/>
  <c r="BD83" i="18"/>
  <c r="BE83" i="18"/>
  <c r="BB84" i="18"/>
  <c r="BC84" i="18"/>
  <c r="BD84" i="18"/>
  <c r="BE84" i="18"/>
  <c r="BB85" i="18"/>
  <c r="BC85" i="18"/>
  <c r="BD85" i="18"/>
  <c r="BE85" i="18"/>
  <c r="BB86" i="18"/>
  <c r="BC86" i="18"/>
  <c r="BD86" i="18"/>
  <c r="BE86" i="18"/>
  <c r="BF86" i="18" l="1"/>
  <c r="BJ86" i="18" s="1"/>
  <c r="BF61" i="18"/>
  <c r="BI61" i="18" s="1"/>
  <c r="BF84" i="18"/>
  <c r="BH84" i="18" s="1"/>
  <c r="BF82" i="18"/>
  <c r="BH82" i="18" s="1"/>
  <c r="BF80" i="18"/>
  <c r="BH80" i="18" s="1"/>
  <c r="BF78" i="18"/>
  <c r="BH78" i="18" s="1"/>
  <c r="BF76" i="18"/>
  <c r="BH76" i="18" s="1"/>
  <c r="BF74" i="18"/>
  <c r="BH74" i="18" s="1"/>
  <c r="BF72" i="18"/>
  <c r="BH72" i="18" s="1"/>
  <c r="BF70" i="18"/>
  <c r="BF68" i="18"/>
  <c r="BJ68" i="18" s="1"/>
  <c r="BF66" i="18"/>
  <c r="BF64" i="18"/>
  <c r="BJ64" i="18" s="1"/>
  <c r="BF62" i="18"/>
  <c r="BH86" i="18"/>
  <c r="BF85" i="18"/>
  <c r="BH85" i="18" s="1"/>
  <c r="BF83" i="18"/>
  <c r="BH83" i="18" s="1"/>
  <c r="BF81" i="18"/>
  <c r="BH81" i="18" s="1"/>
  <c r="BF79" i="18"/>
  <c r="BH79" i="18" s="1"/>
  <c r="BF77" i="18"/>
  <c r="BH77" i="18" s="1"/>
  <c r="BF75" i="18"/>
  <c r="BH75" i="18" s="1"/>
  <c r="BF73" i="18"/>
  <c r="BH73" i="18" s="1"/>
  <c r="BF71" i="18"/>
  <c r="BH71" i="18" s="1"/>
  <c r="BF69" i="18"/>
  <c r="BF67" i="18"/>
  <c r="BF65" i="18"/>
  <c r="BF63" i="18"/>
  <c r="T34" i="18"/>
  <c r="T39" i="18" s="1"/>
  <c r="J78" i="18"/>
  <c r="H74" i="18"/>
  <c r="I74" i="18"/>
  <c r="J74" i="18"/>
  <c r="H70" i="18"/>
  <c r="I70" i="18"/>
  <c r="J70" i="18"/>
  <c r="H67" i="18"/>
  <c r="I67" i="18"/>
  <c r="J67" i="18"/>
  <c r="D36" i="18"/>
  <c r="P36" i="18" s="1"/>
  <c r="M33" i="18"/>
  <c r="M82" i="18" s="1"/>
  <c r="L33" i="18"/>
  <c r="L82" i="18" s="1"/>
  <c r="K33" i="18"/>
  <c r="K82" i="18" s="1"/>
  <c r="S82" i="18" s="1"/>
  <c r="J82" i="18"/>
  <c r="I82" i="18"/>
  <c r="H33" i="18"/>
  <c r="H82" i="18" s="1"/>
  <c r="G33" i="18"/>
  <c r="G82" i="18" s="1"/>
  <c r="Q82" i="18" s="1"/>
  <c r="F33" i="18"/>
  <c r="M29" i="18"/>
  <c r="M78" i="18" s="1"/>
  <c r="L29" i="18"/>
  <c r="L78" i="18" s="1"/>
  <c r="K29" i="18"/>
  <c r="K78" i="18" s="1"/>
  <c r="I78" i="18"/>
  <c r="H78" i="18"/>
  <c r="G29" i="18"/>
  <c r="G78" i="18" s="1"/>
  <c r="Q78" i="18" s="1"/>
  <c r="F29" i="18"/>
  <c r="M25" i="18"/>
  <c r="M74" i="18" s="1"/>
  <c r="L25" i="18"/>
  <c r="L74" i="18" s="1"/>
  <c r="K25" i="18"/>
  <c r="K74" i="18" s="1"/>
  <c r="S74" i="18" s="1"/>
  <c r="G25" i="18"/>
  <c r="G74" i="18" s="1"/>
  <c r="Q74" i="18" s="1"/>
  <c r="F25" i="18"/>
  <c r="G20" i="18"/>
  <c r="G21" i="18" s="1"/>
  <c r="G70" i="18" s="1"/>
  <c r="Q70" i="18" s="1"/>
  <c r="M21" i="18"/>
  <c r="M70" i="18" s="1"/>
  <c r="L21" i="18"/>
  <c r="L70" i="18" s="1"/>
  <c r="K21" i="18"/>
  <c r="K70" i="18" s="1"/>
  <c r="F21" i="18"/>
  <c r="M17" i="18"/>
  <c r="M67" i="18" s="1"/>
  <c r="L17" i="18"/>
  <c r="L67" i="18" s="1"/>
  <c r="K17" i="18"/>
  <c r="K67" i="18" s="1"/>
  <c r="G17" i="18"/>
  <c r="G67" i="18" s="1"/>
  <c r="Q67" i="18" s="1"/>
  <c r="F17" i="18"/>
  <c r="M13" i="18"/>
  <c r="M64" i="18" s="1"/>
  <c r="L13" i="18"/>
  <c r="L64" i="18" s="1"/>
  <c r="K13" i="18"/>
  <c r="K64" i="18" s="1"/>
  <c r="J13" i="18"/>
  <c r="J64" i="18" s="1"/>
  <c r="I13" i="18"/>
  <c r="I64" i="18" s="1"/>
  <c r="G13" i="18"/>
  <c r="G64" i="18" s="1"/>
  <c r="Q64" i="18" s="1"/>
  <c r="F13" i="18"/>
  <c r="L9" i="18"/>
  <c r="L61" i="18" s="1"/>
  <c r="K9" i="18"/>
  <c r="K61" i="18" s="1"/>
  <c r="F9" i="18"/>
  <c r="M9" i="18"/>
  <c r="M61" i="18" s="1"/>
  <c r="J9" i="18"/>
  <c r="J61" i="18" s="1"/>
  <c r="I9" i="18"/>
  <c r="I61" i="18" s="1"/>
  <c r="G9" i="18"/>
  <c r="G61" i="18" s="1"/>
  <c r="Q61" i="18" s="1"/>
  <c r="BL36" i="18" l="1"/>
  <c r="Y36" i="18"/>
  <c r="AF36" i="18"/>
  <c r="D37" i="18"/>
  <c r="T36" i="18"/>
  <c r="T86" i="18"/>
  <c r="T84" i="18"/>
  <c r="T82" i="18"/>
  <c r="T80" i="18"/>
  <c r="T78" i="18"/>
  <c r="T76" i="18"/>
  <c r="T74" i="18"/>
  <c r="U74" i="18" s="1"/>
  <c r="T72" i="18"/>
  <c r="T70" i="18"/>
  <c r="T68" i="18"/>
  <c r="T66" i="18"/>
  <c r="T64" i="18"/>
  <c r="T62" i="18"/>
  <c r="T60" i="18"/>
  <c r="T58" i="18"/>
  <c r="T56" i="18"/>
  <c r="T54" i="18"/>
  <c r="T52" i="18"/>
  <c r="T50" i="18"/>
  <c r="T48" i="18"/>
  <c r="T46" i="18"/>
  <c r="T44" i="18"/>
  <c r="T42" i="18"/>
  <c r="T40" i="18"/>
  <c r="T38" i="18"/>
  <c r="T37" i="18"/>
  <c r="T85" i="18"/>
  <c r="T83" i="18"/>
  <c r="T81" i="18"/>
  <c r="T79" i="18"/>
  <c r="T77" i="18"/>
  <c r="T75" i="18"/>
  <c r="T73" i="18"/>
  <c r="T71" i="18"/>
  <c r="T69" i="18"/>
  <c r="T67" i="18"/>
  <c r="T65" i="18"/>
  <c r="T63" i="18"/>
  <c r="T61" i="18"/>
  <c r="AC61" i="18" s="1"/>
  <c r="T59" i="18"/>
  <c r="T57" i="18"/>
  <c r="T55" i="18"/>
  <c r="T53" i="18"/>
  <c r="T51" i="18"/>
  <c r="T49" i="18"/>
  <c r="T47" i="18"/>
  <c r="T45" i="18"/>
  <c r="T43" i="18"/>
  <c r="T41" i="18"/>
  <c r="U78" i="18"/>
  <c r="U82" i="18"/>
  <c r="S61" i="18"/>
  <c r="U64" i="18"/>
  <c r="U70" i="18"/>
  <c r="BI86" i="18"/>
  <c r="S64" i="18"/>
  <c r="S67" i="18"/>
  <c r="S70" i="18"/>
  <c r="S78" i="18"/>
  <c r="AC64" i="18"/>
  <c r="BI62" i="18"/>
  <c r="BI64" i="18"/>
  <c r="BI66" i="18"/>
  <c r="BI68" i="18"/>
  <c r="BI70" i="18"/>
  <c r="BI72" i="18"/>
  <c r="BI74" i="18"/>
  <c r="BI76" i="18"/>
  <c r="BI78" i="18"/>
  <c r="BI80" i="18"/>
  <c r="BI82" i="18"/>
  <c r="BI84" i="18"/>
  <c r="BJ61" i="18"/>
  <c r="BJ62" i="18"/>
  <c r="BJ63" i="18"/>
  <c r="BJ65" i="18"/>
  <c r="BJ66" i="18"/>
  <c r="BJ67" i="18"/>
  <c r="BJ69" i="18"/>
  <c r="BJ70" i="18"/>
  <c r="BJ71" i="18"/>
  <c r="BJ72" i="18"/>
  <c r="BJ73" i="18"/>
  <c r="BJ74" i="18"/>
  <c r="BJ75" i="18"/>
  <c r="BJ76" i="18"/>
  <c r="BJ77" i="18"/>
  <c r="BJ78" i="18"/>
  <c r="BJ79" i="18"/>
  <c r="BJ80" i="18"/>
  <c r="BJ81" i="18"/>
  <c r="BJ82" i="18"/>
  <c r="BJ83" i="18"/>
  <c r="BJ84" i="18"/>
  <c r="BJ85" i="18"/>
  <c r="BI63" i="18"/>
  <c r="BI65" i="18"/>
  <c r="BI67" i="18"/>
  <c r="BI69" i="18"/>
  <c r="BI71" i="18"/>
  <c r="BI73" i="18"/>
  <c r="BI75" i="18"/>
  <c r="BI77" i="18"/>
  <c r="BI79" i="18"/>
  <c r="BI81" i="18"/>
  <c r="BI83" i="18"/>
  <c r="BI85" i="18"/>
  <c r="BH61" i="18"/>
  <c r="BH62" i="18"/>
  <c r="BH63" i="18"/>
  <c r="BH64" i="18"/>
  <c r="BH65" i="18"/>
  <c r="BH66" i="18"/>
  <c r="BH67" i="18"/>
  <c r="BH68" i="18"/>
  <c r="BH69" i="18"/>
  <c r="BH70" i="18"/>
  <c r="R67" i="18"/>
  <c r="N67" i="18"/>
  <c r="R70" i="18"/>
  <c r="N70" i="18"/>
  <c r="R74" i="18"/>
  <c r="N74" i="18"/>
  <c r="R82" i="18"/>
  <c r="W82" i="18" s="1"/>
  <c r="N82" i="18"/>
  <c r="R78" i="18"/>
  <c r="W78" i="18" s="1"/>
  <c r="N78" i="18"/>
  <c r="R16" i="18"/>
  <c r="H7" i="18"/>
  <c r="H8" i="18"/>
  <c r="H9" i="18" s="1"/>
  <c r="H61" i="18" s="1"/>
  <c r="N61" i="18" s="1"/>
  <c r="H12" i="18"/>
  <c r="H11" i="18"/>
  <c r="H16" i="18"/>
  <c r="J16" i="18"/>
  <c r="FD163" i="14"/>
  <c r="FD164" i="14"/>
  <c r="FD165" i="14"/>
  <c r="FD166" i="14"/>
  <c r="FD167" i="14"/>
  <c r="FD168" i="14"/>
  <c r="FD169" i="14"/>
  <c r="FD170" i="14"/>
  <c r="FD171" i="14"/>
  <c r="FD162" i="14"/>
  <c r="X223" i="14"/>
  <c r="Y223" i="14"/>
  <c r="Z223" i="14"/>
  <c r="AA223" i="14"/>
  <c r="AB223" i="14"/>
  <c r="U16" i="16"/>
  <c r="M158" i="14"/>
  <c r="L158" i="14"/>
  <c r="K158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F223" i="14" s="1"/>
  <c r="M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17" i="14"/>
  <c r="K218" i="14"/>
  <c r="K219" i="14"/>
  <c r="P219" i="14" s="1"/>
  <c r="K220" i="14"/>
  <c r="P220" i="14" s="1"/>
  <c r="K221" i="14"/>
  <c r="P221" i="14" s="1"/>
  <c r="K222" i="14"/>
  <c r="K223" i="14"/>
  <c r="K172" i="14"/>
  <c r="P172" i="14" s="1"/>
  <c r="P222" i="14" l="1"/>
  <c r="P218" i="14"/>
  <c r="W70" i="18"/>
  <c r="AA70" i="18" s="1"/>
  <c r="E223" i="14"/>
  <c r="P223" i="14"/>
  <c r="U15" i="16"/>
  <c r="U16" i="13"/>
  <c r="H223" i="14"/>
  <c r="G223" i="14"/>
  <c r="H13" i="18"/>
  <c r="H64" i="18" s="1"/>
  <c r="R61" i="18"/>
  <c r="AC67" i="18"/>
  <c r="U67" i="18"/>
  <c r="W74" i="18"/>
  <c r="AA74" i="18" s="1"/>
  <c r="W67" i="18"/>
  <c r="AA67" i="18" s="1"/>
  <c r="AC70" i="18"/>
  <c r="AC74" i="18"/>
  <c r="AC78" i="18"/>
  <c r="AC82" i="18"/>
  <c r="P37" i="18"/>
  <c r="D38" i="18"/>
  <c r="U61" i="18"/>
  <c r="AB78" i="18"/>
  <c r="Z78" i="18"/>
  <c r="AA78" i="18"/>
  <c r="Z67" i="18"/>
  <c r="AB70" i="18"/>
  <c r="Z70" i="18"/>
  <c r="AB74" i="18"/>
  <c r="Z74" i="18"/>
  <c r="AA82" i="18"/>
  <c r="AB82" i="18"/>
  <c r="Z82" i="18"/>
  <c r="P217" i="14"/>
  <c r="P215" i="14"/>
  <c r="P213" i="14"/>
  <c r="P211" i="14"/>
  <c r="P209" i="14"/>
  <c r="P207" i="14"/>
  <c r="P205" i="14"/>
  <c r="P203" i="14"/>
  <c r="P201" i="14"/>
  <c r="P199" i="14"/>
  <c r="P197" i="14"/>
  <c r="P195" i="14"/>
  <c r="P193" i="14"/>
  <c r="P191" i="14"/>
  <c r="P189" i="14"/>
  <c r="P187" i="14"/>
  <c r="P185" i="14"/>
  <c r="P183" i="14"/>
  <c r="P181" i="14"/>
  <c r="P179" i="14"/>
  <c r="P177" i="14"/>
  <c r="P175" i="14"/>
  <c r="P173" i="14"/>
  <c r="P216" i="14"/>
  <c r="P214" i="14"/>
  <c r="P212" i="14"/>
  <c r="P210" i="14"/>
  <c r="P208" i="14"/>
  <c r="P206" i="14"/>
  <c r="P204" i="14"/>
  <c r="P202" i="14"/>
  <c r="P200" i="14"/>
  <c r="P198" i="14"/>
  <c r="P196" i="14"/>
  <c r="P194" i="14"/>
  <c r="P192" i="14"/>
  <c r="P190" i="14"/>
  <c r="P188" i="14"/>
  <c r="P186" i="14"/>
  <c r="P184" i="14"/>
  <c r="P182" i="14"/>
  <c r="P180" i="14"/>
  <c r="P178" i="14"/>
  <c r="P176" i="14"/>
  <c r="P174" i="14"/>
  <c r="D223" i="14"/>
  <c r="AJ15" i="15"/>
  <c r="AJ5" i="15"/>
  <c r="AF15" i="15"/>
  <c r="BA15" i="15" s="1"/>
  <c r="BE15" i="15" s="1"/>
  <c r="BT15" i="15" s="1"/>
  <c r="AF5" i="15"/>
  <c r="BA5" i="15" s="1"/>
  <c r="BE5" i="15" s="1"/>
  <c r="BT5" i="15" s="1"/>
  <c r="D6" i="15"/>
  <c r="D66" i="15" s="1"/>
  <c r="I223" i="14" l="1"/>
  <c r="AC223" i="14" s="1"/>
  <c r="D7" i="15"/>
  <c r="AF6" i="15"/>
  <c r="AB67" i="18"/>
  <c r="AD67" i="18" s="1"/>
  <c r="U14" i="16"/>
  <c r="U15" i="13"/>
  <c r="BL37" i="18"/>
  <c r="Y37" i="18"/>
  <c r="AF37" i="18"/>
  <c r="D39" i="18"/>
  <c r="P38" i="18"/>
  <c r="W61" i="18"/>
  <c r="R64" i="18"/>
  <c r="W64" i="18" s="1"/>
  <c r="N64" i="18"/>
  <c r="AD74" i="18"/>
  <c r="AH74" i="18" s="1"/>
  <c r="AD78" i="18"/>
  <c r="AD70" i="18"/>
  <c r="AG74" i="18"/>
  <c r="AI74" i="18"/>
  <c r="AD82" i="18"/>
  <c r="AG67" i="18" l="1"/>
  <c r="AH67" i="18"/>
  <c r="AI67" i="18"/>
  <c r="BA6" i="15"/>
  <c r="BE6" i="15" s="1"/>
  <c r="BT6" i="15" s="1"/>
  <c r="AJ6" i="15"/>
  <c r="D8" i="15"/>
  <c r="D67" i="15"/>
  <c r="AF7" i="15"/>
  <c r="U13" i="16"/>
  <c r="U14" i="13"/>
  <c r="AB64" i="18"/>
  <c r="AA64" i="18"/>
  <c r="Z64" i="18"/>
  <c r="Z61" i="18"/>
  <c r="AA61" i="18"/>
  <c r="AB61" i="18"/>
  <c r="BL38" i="18"/>
  <c r="AF38" i="18"/>
  <c r="Y38" i="18"/>
  <c r="D40" i="18"/>
  <c r="P39" i="18"/>
  <c r="AI70" i="18"/>
  <c r="AG70" i="18"/>
  <c r="AG69" i="18" s="1"/>
  <c r="AI78" i="18"/>
  <c r="AI77" i="18" s="1"/>
  <c r="AH78" i="18"/>
  <c r="AG78" i="18"/>
  <c r="AG77" i="18" s="1"/>
  <c r="AH70" i="18"/>
  <c r="AH82" i="18"/>
  <c r="AG82" i="18"/>
  <c r="AI82" i="18"/>
  <c r="K99" i="14"/>
  <c r="L99" i="14"/>
  <c r="M99" i="14"/>
  <c r="K100" i="14"/>
  <c r="L100" i="14"/>
  <c r="M100" i="14"/>
  <c r="K101" i="14"/>
  <c r="L101" i="14"/>
  <c r="M101" i="14"/>
  <c r="K102" i="14"/>
  <c r="L102" i="14"/>
  <c r="M102" i="14"/>
  <c r="K103" i="14"/>
  <c r="L103" i="14"/>
  <c r="M103" i="14"/>
  <c r="K104" i="14"/>
  <c r="L104" i="14"/>
  <c r="M104" i="14"/>
  <c r="K105" i="14"/>
  <c r="L105" i="14"/>
  <c r="M105" i="14"/>
  <c r="K106" i="14"/>
  <c r="L106" i="14"/>
  <c r="M106" i="14"/>
  <c r="K107" i="14"/>
  <c r="L107" i="14"/>
  <c r="M107" i="14"/>
  <c r="M98" i="14"/>
  <c r="L98" i="14"/>
  <c r="K98" i="14"/>
  <c r="AF8" i="13"/>
  <c r="AF9" i="13"/>
  <c r="AF10" i="13"/>
  <c r="AF11" i="13"/>
  <c r="AF12" i="13"/>
  <c r="AF13" i="13"/>
  <c r="AF14" i="13"/>
  <c r="AF15" i="13"/>
  <c r="AF16" i="13"/>
  <c r="AF7" i="13"/>
  <c r="A8" i="13"/>
  <c r="A9" i="13" s="1"/>
  <c r="A10" i="13" s="1"/>
  <c r="A11" i="13" s="1"/>
  <c r="A12" i="13" s="1"/>
  <c r="A13" i="13" s="1"/>
  <c r="A14" i="13" s="1"/>
  <c r="A15" i="13" s="1"/>
  <c r="A16" i="13" s="1"/>
  <c r="AK15" i="16"/>
  <c r="AK17" i="16" s="1"/>
  <c r="AJ15" i="16"/>
  <c r="AJ17" i="16" s="1"/>
  <c r="S9" i="16" s="1"/>
  <c r="S9" i="13" s="1"/>
  <c r="AH15" i="16"/>
  <c r="AH17" i="16" s="1"/>
  <c r="P9" i="16" s="1"/>
  <c r="P9" i="13" s="1"/>
  <c r="AI15" i="16"/>
  <c r="AI17" i="16" s="1"/>
  <c r="Q8" i="16" s="1"/>
  <c r="AF15" i="16"/>
  <c r="AF17" i="16" s="1"/>
  <c r="F11" i="16" s="1"/>
  <c r="F11" i="13" s="1"/>
  <c r="AE15" i="16"/>
  <c r="AE17" i="16" s="1"/>
  <c r="D8" i="16" s="1"/>
  <c r="D8" i="13" s="1"/>
  <c r="AD15" i="16"/>
  <c r="AD17" i="16" s="1"/>
  <c r="B8" i="16" s="1"/>
  <c r="B8" i="13" s="1"/>
  <c r="V107" i="8" s="1"/>
  <c r="A8" i="16"/>
  <c r="A9" i="16" s="1"/>
  <c r="A10" i="16" s="1"/>
  <c r="A11" i="16" s="1"/>
  <c r="A12" i="16" s="1"/>
  <c r="A13" i="16" s="1"/>
  <c r="A14" i="16" s="1"/>
  <c r="A15" i="16" s="1"/>
  <c r="A16" i="16" s="1"/>
  <c r="BA7" i="15" l="1"/>
  <c r="BE7" i="15" s="1"/>
  <c r="BT7" i="15" s="1"/>
  <c r="AJ7" i="15"/>
  <c r="D9" i="15"/>
  <c r="D68" i="15"/>
  <c r="AF8" i="15"/>
  <c r="Q8" i="13"/>
  <c r="X173" i="14" s="1"/>
  <c r="U12" i="16"/>
  <c r="U13" i="13"/>
  <c r="AB178" i="14" s="1"/>
  <c r="AK9" i="15"/>
  <c r="AA174" i="14"/>
  <c r="AA248" i="14" s="1"/>
  <c r="Y174" i="14"/>
  <c r="Y248" i="14" s="1"/>
  <c r="Z26" i="14"/>
  <c r="Z34" i="14"/>
  <c r="AB180" i="14"/>
  <c r="Z32" i="14"/>
  <c r="Z30" i="14"/>
  <c r="Z28" i="14"/>
  <c r="Z35" i="14"/>
  <c r="AB181" i="14"/>
  <c r="Z33" i="14"/>
  <c r="AB179" i="14"/>
  <c r="Z31" i="14"/>
  <c r="Z29" i="14"/>
  <c r="Z27" i="14"/>
  <c r="W107" i="8"/>
  <c r="K8" i="16"/>
  <c r="I8" i="16"/>
  <c r="AG83" i="18"/>
  <c r="AH71" i="18"/>
  <c r="AH72" i="18"/>
  <c r="AH73" i="18"/>
  <c r="AH80" i="18"/>
  <c r="AH81" i="18"/>
  <c r="AH79" i="18"/>
  <c r="AI71" i="18"/>
  <c r="AI72" i="18"/>
  <c r="AI73" i="18"/>
  <c r="BL39" i="18"/>
  <c r="Y39" i="18"/>
  <c r="AF39" i="18"/>
  <c r="AH69" i="18"/>
  <c r="AD61" i="18"/>
  <c r="AI61" i="18" s="1"/>
  <c r="AI68" i="18"/>
  <c r="AH75" i="18"/>
  <c r="AI83" i="18"/>
  <c r="AH83" i="18"/>
  <c r="AG81" i="18"/>
  <c r="AG79" i="18"/>
  <c r="AG80" i="18"/>
  <c r="AI81" i="18"/>
  <c r="AI79" i="18"/>
  <c r="AI80" i="18"/>
  <c r="AG73" i="18"/>
  <c r="AG71" i="18"/>
  <c r="AG72" i="18"/>
  <c r="D41" i="18"/>
  <c r="P40" i="18"/>
  <c r="AH68" i="18"/>
  <c r="AD64" i="18"/>
  <c r="AG68" i="18"/>
  <c r="AI69" i="18"/>
  <c r="AG75" i="18"/>
  <c r="AG76" i="18"/>
  <c r="AI75" i="18"/>
  <c r="AI76" i="18"/>
  <c r="AH76" i="18"/>
  <c r="AH77" i="18"/>
  <c r="X99" i="14"/>
  <c r="D99" i="14" s="1"/>
  <c r="B16" i="16"/>
  <c r="B16" i="13" s="1"/>
  <c r="V115" i="8" s="1"/>
  <c r="B15" i="16"/>
  <c r="B15" i="13" s="1"/>
  <c r="V114" i="8" s="1"/>
  <c r="B13" i="16"/>
  <c r="B13" i="13" s="1"/>
  <c r="V112" i="8" s="1"/>
  <c r="B11" i="16"/>
  <c r="B11" i="13" s="1"/>
  <c r="V110" i="8" s="1"/>
  <c r="B9" i="16"/>
  <c r="B9" i="13" s="1"/>
  <c r="V108" i="8" s="1"/>
  <c r="D16" i="16"/>
  <c r="D16" i="13" s="1"/>
  <c r="D15" i="16"/>
  <c r="D15" i="13" s="1"/>
  <c r="D13" i="16"/>
  <c r="D13" i="13" s="1"/>
  <c r="D11" i="16"/>
  <c r="D11" i="13" s="1"/>
  <c r="D9" i="16"/>
  <c r="D9" i="13" s="1"/>
  <c r="F16" i="16"/>
  <c r="F16" i="13" s="1"/>
  <c r="F15" i="16"/>
  <c r="F15" i="13" s="1"/>
  <c r="F13" i="16"/>
  <c r="F13" i="13" s="1"/>
  <c r="P16" i="16"/>
  <c r="P13" i="16"/>
  <c r="S16" i="16"/>
  <c r="S13" i="16"/>
  <c r="B7" i="16"/>
  <c r="B14" i="16"/>
  <c r="B14" i="13" s="1"/>
  <c r="V113" i="8" s="1"/>
  <c r="B12" i="16"/>
  <c r="B12" i="13" s="1"/>
  <c r="V111" i="8" s="1"/>
  <c r="B10" i="16"/>
  <c r="B10" i="13" s="1"/>
  <c r="V109" i="8" s="1"/>
  <c r="D7" i="16"/>
  <c r="D7" i="13" s="1"/>
  <c r="D14" i="16"/>
  <c r="D14" i="13" s="1"/>
  <c r="D12" i="16"/>
  <c r="D12" i="13" s="1"/>
  <c r="D10" i="16"/>
  <c r="D10" i="13" s="1"/>
  <c r="F8" i="16"/>
  <c r="F8" i="13" s="1"/>
  <c r="F10" i="16"/>
  <c r="F10" i="13" s="1"/>
  <c r="F7" i="16"/>
  <c r="F7" i="13" s="1"/>
  <c r="F14" i="16"/>
  <c r="F14" i="13" s="1"/>
  <c r="F12" i="16"/>
  <c r="F12" i="13" s="1"/>
  <c r="F9" i="16"/>
  <c r="F9" i="13" s="1"/>
  <c r="P8" i="16"/>
  <c r="P10" i="16"/>
  <c r="P12" i="16"/>
  <c r="P14" i="16"/>
  <c r="P7" i="16"/>
  <c r="P15" i="16"/>
  <c r="P11" i="16"/>
  <c r="S8" i="16"/>
  <c r="S10" i="16"/>
  <c r="S12" i="16"/>
  <c r="S14" i="16"/>
  <c r="S7" i="16"/>
  <c r="S15" i="16"/>
  <c r="S11" i="16"/>
  <c r="W9" i="16"/>
  <c r="W11" i="16"/>
  <c r="W13" i="16"/>
  <c r="W15" i="16"/>
  <c r="W16" i="16"/>
  <c r="W8" i="16"/>
  <c r="W10" i="16"/>
  <c r="W12" i="16"/>
  <c r="W14" i="16"/>
  <c r="W7" i="16"/>
  <c r="O98" i="14"/>
  <c r="O107" i="14"/>
  <c r="O105" i="14"/>
  <c r="O103" i="14"/>
  <c r="O101" i="14"/>
  <c r="O99" i="14"/>
  <c r="O106" i="14"/>
  <c r="O104" i="14"/>
  <c r="O102" i="14"/>
  <c r="O100" i="14"/>
  <c r="Q16" i="16"/>
  <c r="Q15" i="16"/>
  <c r="Q13" i="16"/>
  <c r="Q11" i="16"/>
  <c r="Q9" i="16"/>
  <c r="Q7" i="16"/>
  <c r="Q14" i="16"/>
  <c r="Q12" i="16"/>
  <c r="Q10" i="16"/>
  <c r="BA8" i="15" l="1"/>
  <c r="BE8" i="15" s="1"/>
  <c r="BT8" i="15" s="1"/>
  <c r="AJ8" i="15"/>
  <c r="D10" i="15"/>
  <c r="D69" i="15"/>
  <c r="AF9" i="15"/>
  <c r="E174" i="14"/>
  <c r="X247" i="14"/>
  <c r="D173" i="14"/>
  <c r="Q9" i="13"/>
  <c r="X174" i="14" s="1"/>
  <c r="P11" i="13"/>
  <c r="AA176" i="14" s="1"/>
  <c r="Q11" i="13"/>
  <c r="X176" i="14" s="1"/>
  <c r="Q13" i="13"/>
  <c r="X178" i="14" s="1"/>
  <c r="S15" i="13"/>
  <c r="Y180" i="14" s="1"/>
  <c r="P7" i="13"/>
  <c r="AA172" i="14" s="1"/>
  <c r="I8" i="13"/>
  <c r="X27" i="14" s="1"/>
  <c r="Q15" i="13"/>
  <c r="X180" i="14" s="1"/>
  <c r="S7" i="13"/>
  <c r="Y172" i="14" s="1"/>
  <c r="P14" i="13"/>
  <c r="AA179" i="14" s="1"/>
  <c r="K8" i="13"/>
  <c r="Y27" i="14" s="1"/>
  <c r="E27" i="14" s="1"/>
  <c r="Q10" i="13"/>
  <c r="X175" i="14" s="1"/>
  <c r="P12" i="13"/>
  <c r="AA177" i="14" s="1"/>
  <c r="Q12" i="13"/>
  <c r="X177" i="14" s="1"/>
  <c r="W15" i="13"/>
  <c r="Z180" i="14" s="1"/>
  <c r="S12" i="13"/>
  <c r="Y177" i="14" s="1"/>
  <c r="P10" i="13"/>
  <c r="AA175" i="14" s="1"/>
  <c r="S13" i="13"/>
  <c r="Y178" i="14" s="1"/>
  <c r="U11" i="16"/>
  <c r="U12" i="13"/>
  <c r="AB177" i="14" s="1"/>
  <c r="AB251" i="14" s="1"/>
  <c r="AB31" i="14" s="1"/>
  <c r="W14" i="13"/>
  <c r="Z179" i="14" s="1"/>
  <c r="P16" i="13"/>
  <c r="AA181" i="14" s="1"/>
  <c r="S11" i="13"/>
  <c r="Y176" i="14" s="1"/>
  <c r="Q16" i="13"/>
  <c r="X181" i="14" s="1"/>
  <c r="Q14" i="13"/>
  <c r="X179" i="14" s="1"/>
  <c r="W13" i="13"/>
  <c r="Z178" i="14" s="1"/>
  <c r="S10" i="13"/>
  <c r="Y175" i="14" s="1"/>
  <c r="P8" i="13"/>
  <c r="AA173" i="14" s="1"/>
  <c r="S16" i="13"/>
  <c r="Y181" i="14" s="1"/>
  <c r="W9" i="13"/>
  <c r="Z174" i="14" s="1"/>
  <c r="W12" i="13"/>
  <c r="Z177" i="14" s="1"/>
  <c r="P15" i="13"/>
  <c r="AA180" i="14" s="1"/>
  <c r="W10" i="13"/>
  <c r="Z175" i="14" s="1"/>
  <c r="W8" i="13"/>
  <c r="Z173" i="14" s="1"/>
  <c r="W16" i="13"/>
  <c r="Z181" i="14" s="1"/>
  <c r="S14" i="13"/>
  <c r="Y179" i="14" s="1"/>
  <c r="I7" i="16"/>
  <c r="B7" i="13"/>
  <c r="V106" i="8" s="1"/>
  <c r="D106" i="8" s="1"/>
  <c r="Q7" i="13"/>
  <c r="X172" i="14" s="1"/>
  <c r="W7" i="13"/>
  <c r="Z172" i="14" s="1"/>
  <c r="W11" i="13"/>
  <c r="Z176" i="14" s="1"/>
  <c r="S8" i="13"/>
  <c r="Y173" i="14" s="1"/>
  <c r="P13" i="13"/>
  <c r="AA178" i="14" s="1"/>
  <c r="G174" i="14"/>
  <c r="Z102" i="14"/>
  <c r="F102" i="14" s="1"/>
  <c r="Y99" i="14"/>
  <c r="E99" i="14" s="1"/>
  <c r="AB253" i="14"/>
  <c r="AB33" i="14" s="1"/>
  <c r="H179" i="14"/>
  <c r="EA179" i="14"/>
  <c r="AB255" i="14"/>
  <c r="AB35" i="14" s="1"/>
  <c r="H181" i="14"/>
  <c r="EA181" i="14"/>
  <c r="AB252" i="14"/>
  <c r="H178" i="14"/>
  <c r="AB254" i="14"/>
  <c r="EA180" i="14"/>
  <c r="H180" i="14"/>
  <c r="DY27" i="14"/>
  <c r="F27" i="14"/>
  <c r="DY29" i="14"/>
  <c r="F29" i="14"/>
  <c r="DY31" i="14"/>
  <c r="F31" i="14"/>
  <c r="DY33" i="14"/>
  <c r="F33" i="14"/>
  <c r="DY35" i="14"/>
  <c r="F35" i="14"/>
  <c r="DY28" i="14"/>
  <c r="F28" i="14"/>
  <c r="DY30" i="14"/>
  <c r="F30" i="14"/>
  <c r="DY32" i="14"/>
  <c r="F32" i="14"/>
  <c r="DY34" i="14"/>
  <c r="F34" i="14"/>
  <c r="DY26" i="14"/>
  <c r="F26" i="14"/>
  <c r="W111" i="8"/>
  <c r="K12" i="16"/>
  <c r="W106" i="8"/>
  <c r="K7" i="16"/>
  <c r="I12" i="16"/>
  <c r="I12" i="13" s="1"/>
  <c r="W110" i="8"/>
  <c r="K11" i="16"/>
  <c r="Y106" i="14"/>
  <c r="K15" i="16"/>
  <c r="X100" i="14"/>
  <c r="I9" i="16"/>
  <c r="I13" i="16"/>
  <c r="I13" i="13" s="1"/>
  <c r="X107" i="14"/>
  <c r="I16" i="16"/>
  <c r="I16" i="13" s="1"/>
  <c r="W109" i="8"/>
  <c r="K10" i="16"/>
  <c r="Y105" i="14"/>
  <c r="K14" i="16"/>
  <c r="X101" i="14"/>
  <c r="I10" i="16"/>
  <c r="I10" i="13" s="1"/>
  <c r="X105" i="14"/>
  <c r="I14" i="16"/>
  <c r="I14" i="13" s="1"/>
  <c r="W108" i="8"/>
  <c r="K9" i="16"/>
  <c r="Y104" i="14"/>
  <c r="K13" i="16"/>
  <c r="W115" i="8"/>
  <c r="K16" i="16"/>
  <c r="I11" i="16"/>
  <c r="I11" i="13" s="1"/>
  <c r="X106" i="14"/>
  <c r="I15" i="16"/>
  <c r="I15" i="13" s="1"/>
  <c r="BL40" i="18"/>
  <c r="AF40" i="18"/>
  <c r="Y40" i="18"/>
  <c r="AG84" i="18"/>
  <c r="AI64" i="18"/>
  <c r="AI63" i="18" s="1"/>
  <c r="AG64" i="18"/>
  <c r="AH64" i="18"/>
  <c r="D42" i="18"/>
  <c r="P41" i="18"/>
  <c r="AH84" i="18"/>
  <c r="AI84" i="18"/>
  <c r="AG61" i="18"/>
  <c r="AH61" i="18"/>
  <c r="AK10" i="15"/>
  <c r="Z103" i="14"/>
  <c r="AK5" i="15"/>
  <c r="Z98" i="14"/>
  <c r="F98" i="14" s="1"/>
  <c r="AK6" i="15"/>
  <c r="Z99" i="14"/>
  <c r="Y103" i="14"/>
  <c r="AK13" i="15"/>
  <c r="Z106" i="14"/>
  <c r="Y107" i="14"/>
  <c r="AK7" i="15"/>
  <c r="Z100" i="14"/>
  <c r="AK12" i="15"/>
  <c r="Z105" i="14"/>
  <c r="AK8" i="15"/>
  <c r="Z101" i="14"/>
  <c r="W113" i="8"/>
  <c r="AK11" i="15"/>
  <c r="Z104" i="14"/>
  <c r="AK14" i="15"/>
  <c r="Z107" i="14"/>
  <c r="W114" i="8"/>
  <c r="E107" i="8"/>
  <c r="D107" i="8"/>
  <c r="X98" i="14" l="1"/>
  <c r="BA9" i="15"/>
  <c r="BE9" i="15" s="1"/>
  <c r="BT9" i="15" s="1"/>
  <c r="AJ9" i="15"/>
  <c r="D11" i="15"/>
  <c r="D70" i="15"/>
  <c r="AF10" i="15"/>
  <c r="Z248" i="14"/>
  <c r="F174" i="14"/>
  <c r="DY174" i="14"/>
  <c r="X251" i="14"/>
  <c r="DW177" i="14"/>
  <c r="D177" i="14"/>
  <c r="Z253" i="14"/>
  <c r="DY179" i="14"/>
  <c r="F179" i="14"/>
  <c r="Y254" i="14"/>
  <c r="E180" i="14"/>
  <c r="DX180" i="14"/>
  <c r="AA247" i="14"/>
  <c r="DZ173" i="14"/>
  <c r="G173" i="14"/>
  <c r="DZ174" i="14"/>
  <c r="X249" i="14"/>
  <c r="DW175" i="14"/>
  <c r="D175" i="14"/>
  <c r="AA252" i="14"/>
  <c r="G178" i="14"/>
  <c r="DZ178" i="14"/>
  <c r="X250" i="14"/>
  <c r="D176" i="14"/>
  <c r="DW176" i="14"/>
  <c r="Y247" i="14"/>
  <c r="DX174" i="14"/>
  <c r="DX173" i="14"/>
  <c r="E173" i="14"/>
  <c r="Z247" i="14"/>
  <c r="DY247" i="14" s="1"/>
  <c r="F173" i="14"/>
  <c r="DY173" i="14"/>
  <c r="Z252" i="14"/>
  <c r="DY178" i="14"/>
  <c r="F178" i="14"/>
  <c r="Y252" i="14"/>
  <c r="DX178" i="14"/>
  <c r="E178" i="14"/>
  <c r="AA253" i="14"/>
  <c r="G179" i="14"/>
  <c r="DZ179" i="14"/>
  <c r="AA250" i="14"/>
  <c r="G176" i="14"/>
  <c r="DZ176" i="14"/>
  <c r="Z250" i="14"/>
  <c r="F176" i="14"/>
  <c r="DY176" i="14"/>
  <c r="Z249" i="14"/>
  <c r="F175" i="14"/>
  <c r="DY175" i="14"/>
  <c r="X253" i="14"/>
  <c r="DW179" i="14"/>
  <c r="D179" i="14"/>
  <c r="AA249" i="14"/>
  <c r="DZ249" i="14" s="1"/>
  <c r="DZ175" i="14"/>
  <c r="G175" i="14"/>
  <c r="Y246" i="14"/>
  <c r="DX246" i="14" s="1"/>
  <c r="DX172" i="14"/>
  <c r="E172" i="14"/>
  <c r="X248" i="14"/>
  <c r="DW248" i="14" s="1"/>
  <c r="DW174" i="14"/>
  <c r="D174" i="14"/>
  <c r="AA255" i="14"/>
  <c r="DZ181" i="14"/>
  <c r="G181" i="14"/>
  <c r="Y249" i="14"/>
  <c r="DX249" i="14" s="1"/>
  <c r="DX175" i="14"/>
  <c r="E175" i="14"/>
  <c r="Z246" i="14"/>
  <c r="DY246" i="14" s="1"/>
  <c r="DY172" i="14"/>
  <c r="F172" i="14"/>
  <c r="AA254" i="14"/>
  <c r="DZ180" i="14"/>
  <c r="G180" i="14"/>
  <c r="X255" i="14"/>
  <c r="D181" i="14"/>
  <c r="DW181" i="14"/>
  <c r="Y251" i="14"/>
  <c r="DX251" i="14" s="1"/>
  <c r="DX177" i="14"/>
  <c r="E177" i="14"/>
  <c r="X254" i="14"/>
  <c r="DW180" i="14"/>
  <c r="D180" i="14"/>
  <c r="AA246" i="14"/>
  <c r="DZ246" i="14" s="1"/>
  <c r="G172" i="14"/>
  <c r="DZ172" i="14"/>
  <c r="Y255" i="14"/>
  <c r="DX255" i="14" s="1"/>
  <c r="E181" i="14"/>
  <c r="DX181" i="14"/>
  <c r="AA251" i="14"/>
  <c r="DZ177" i="14"/>
  <c r="G177" i="14"/>
  <c r="Y253" i="14"/>
  <c r="E179" i="14"/>
  <c r="DX179" i="14"/>
  <c r="X252" i="14"/>
  <c r="D178" i="14"/>
  <c r="DW178" i="14"/>
  <c r="Z255" i="14"/>
  <c r="DY181" i="14"/>
  <c r="F181" i="14"/>
  <c r="X246" i="14"/>
  <c r="DW173" i="14"/>
  <c r="D172" i="14"/>
  <c r="DW172" i="14"/>
  <c r="Z251" i="14"/>
  <c r="DY177" i="14"/>
  <c r="F177" i="14"/>
  <c r="Y250" i="14"/>
  <c r="DX176" i="14"/>
  <c r="E176" i="14"/>
  <c r="Z254" i="14"/>
  <c r="F180" i="14"/>
  <c r="DY180" i="14"/>
  <c r="D27" i="14"/>
  <c r="H27" i="14" s="1"/>
  <c r="K14" i="13"/>
  <c r="Y33" i="14" s="1"/>
  <c r="H177" i="14"/>
  <c r="I9" i="13"/>
  <c r="X28" i="14" s="1"/>
  <c r="U10" i="16"/>
  <c r="U11" i="13"/>
  <c r="AB176" i="14" s="1"/>
  <c r="EA177" i="14" s="1"/>
  <c r="EA178" i="14"/>
  <c r="K9" i="13"/>
  <c r="Y28" i="14" s="1"/>
  <c r="DX28" i="14" s="1"/>
  <c r="K15" i="13"/>
  <c r="Y34" i="14" s="1"/>
  <c r="E34" i="14" s="1"/>
  <c r="K10" i="13"/>
  <c r="Y29" i="14" s="1"/>
  <c r="K7" i="13"/>
  <c r="Y26" i="14" s="1"/>
  <c r="K12" i="13"/>
  <c r="Y31" i="14" s="1"/>
  <c r="K13" i="13"/>
  <c r="Y32" i="14" s="1"/>
  <c r="E32" i="14" s="1"/>
  <c r="K16" i="13"/>
  <c r="Y35" i="14" s="1"/>
  <c r="K11" i="13"/>
  <c r="Y30" i="14" s="1"/>
  <c r="I7" i="13"/>
  <c r="X26" i="14" s="1"/>
  <c r="EA254" i="14"/>
  <c r="EA252" i="14"/>
  <c r="X103" i="14"/>
  <c r="D103" i="14" s="1"/>
  <c r="E106" i="8"/>
  <c r="H106" i="8" s="1"/>
  <c r="Z106" i="8" s="1"/>
  <c r="DR107" i="8"/>
  <c r="X30" i="14"/>
  <c r="X33" i="14"/>
  <c r="X31" i="14"/>
  <c r="X104" i="14"/>
  <c r="DW105" i="14" s="1"/>
  <c r="Y101" i="14"/>
  <c r="E101" i="14" s="1"/>
  <c r="Y98" i="14"/>
  <c r="E98" i="14" s="1"/>
  <c r="X35" i="14"/>
  <c r="X29" i="14"/>
  <c r="Y100" i="14"/>
  <c r="E100" i="14" s="1"/>
  <c r="X34" i="14"/>
  <c r="X32" i="14"/>
  <c r="Y102" i="14"/>
  <c r="E102" i="14" s="1"/>
  <c r="DQ115" i="8"/>
  <c r="W112" i="8"/>
  <c r="DR113" i="8" s="1"/>
  <c r="DQ107" i="8"/>
  <c r="AB34" i="14"/>
  <c r="X102" i="14"/>
  <c r="D108" i="8"/>
  <c r="AB32" i="14"/>
  <c r="H107" i="8"/>
  <c r="Z107" i="8" s="1"/>
  <c r="EA255" i="14"/>
  <c r="EA253" i="14"/>
  <c r="F107" i="14"/>
  <c r="DY107" i="14"/>
  <c r="F104" i="14"/>
  <c r="DY104" i="14"/>
  <c r="F106" i="14"/>
  <c r="DY106" i="14"/>
  <c r="F101" i="14"/>
  <c r="DY101" i="14"/>
  <c r="F105" i="14"/>
  <c r="DY105" i="14"/>
  <c r="F100" i="14"/>
  <c r="DY100" i="14"/>
  <c r="F99" i="14"/>
  <c r="H99" i="14" s="1"/>
  <c r="DY99" i="14"/>
  <c r="F103" i="14"/>
  <c r="DY103" i="14"/>
  <c r="DY102" i="14"/>
  <c r="AG62" i="18"/>
  <c r="AG63" i="18"/>
  <c r="BH88" i="18"/>
  <c r="BH90" i="18" s="1"/>
  <c r="BL41" i="18"/>
  <c r="Y41" i="18"/>
  <c r="AF41" i="18"/>
  <c r="AG65" i="18"/>
  <c r="AG66" i="18"/>
  <c r="AG85" i="18"/>
  <c r="BJ88" i="18"/>
  <c r="BJ90" i="18" s="1"/>
  <c r="AH62" i="18"/>
  <c r="AH63" i="18"/>
  <c r="BI88" i="18"/>
  <c r="BI90" i="18" s="1"/>
  <c r="AI85" i="18"/>
  <c r="AH85" i="18"/>
  <c r="D43" i="18"/>
  <c r="P42" i="18"/>
  <c r="AH66" i="18"/>
  <c r="AH65" i="18"/>
  <c r="AI65" i="18"/>
  <c r="AI66" i="18"/>
  <c r="AI62" i="18"/>
  <c r="DQ112" i="8"/>
  <c r="D112" i="8"/>
  <c r="DQ108" i="8"/>
  <c r="DR114" i="8"/>
  <c r="E114" i="8"/>
  <c r="E110" i="8"/>
  <c r="DR110" i="8"/>
  <c r="D105" i="14"/>
  <c r="DW101" i="14"/>
  <c r="D101" i="14"/>
  <c r="DX105" i="14"/>
  <c r="E105" i="14"/>
  <c r="DQ114" i="8"/>
  <c r="D114" i="8"/>
  <c r="DQ110" i="8"/>
  <c r="D110" i="8"/>
  <c r="DR115" i="8"/>
  <c r="E115" i="8"/>
  <c r="E108" i="8"/>
  <c r="DR108" i="8"/>
  <c r="E103" i="14"/>
  <c r="DW107" i="14"/>
  <c r="D107" i="14"/>
  <c r="DW100" i="14"/>
  <c r="D100" i="14"/>
  <c r="E106" i="14"/>
  <c r="DX106" i="14"/>
  <c r="DQ113" i="8"/>
  <c r="D113" i="8"/>
  <c r="D109" i="8"/>
  <c r="E113" i="8"/>
  <c r="E109" i="8"/>
  <c r="DR109" i="8"/>
  <c r="DW106" i="14"/>
  <c r="D106" i="14"/>
  <c r="DX107" i="14"/>
  <c r="E107" i="14"/>
  <c r="E104" i="14"/>
  <c r="DX104" i="14"/>
  <c r="DQ111" i="8"/>
  <c r="D111" i="8"/>
  <c r="DR111" i="8"/>
  <c r="E111" i="8"/>
  <c r="D98" i="14"/>
  <c r="DW99" i="14"/>
  <c r="T9" i="15"/>
  <c r="T10" i="15" s="1"/>
  <c r="T11" i="15" s="1"/>
  <c r="T12" i="15" s="1"/>
  <c r="T13" i="15" s="1"/>
  <c r="T14" i="15" s="1"/>
  <c r="T15" i="15" s="1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6" i="15"/>
  <c r="T7" i="15" s="1"/>
  <c r="T8" i="15" s="1"/>
  <c r="D16" i="15"/>
  <c r="D76" i="15" s="1"/>
  <c r="Z149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08" i="14"/>
  <c r="B371" i="14"/>
  <c r="FA369" i="14"/>
  <c r="EZ369" i="14"/>
  <c r="EY369" i="14"/>
  <c r="EX369" i="14"/>
  <c r="EV369" i="14"/>
  <c r="EU369" i="14"/>
  <c r="ET369" i="14"/>
  <c r="ES369" i="14"/>
  <c r="EQ369" i="14"/>
  <c r="EP369" i="14"/>
  <c r="EO369" i="14"/>
  <c r="EN369" i="14"/>
  <c r="DZ369" i="14"/>
  <c r="DY369" i="14"/>
  <c r="DX369" i="14"/>
  <c r="DW369" i="14"/>
  <c r="BR369" i="14"/>
  <c r="BQ369" i="14"/>
  <c r="BP369" i="14"/>
  <c r="BO369" i="14"/>
  <c r="FA368" i="14"/>
  <c r="EZ368" i="14"/>
  <c r="EY368" i="14"/>
  <c r="EX368" i="14"/>
  <c r="EV368" i="14"/>
  <c r="EU368" i="14"/>
  <c r="ET368" i="14"/>
  <c r="ES368" i="14"/>
  <c r="EQ368" i="14"/>
  <c r="EP368" i="14"/>
  <c r="EO368" i="14"/>
  <c r="EN368" i="14"/>
  <c r="DZ368" i="14"/>
  <c r="DY368" i="14"/>
  <c r="DX368" i="14"/>
  <c r="DW368" i="14"/>
  <c r="BR368" i="14"/>
  <c r="BQ368" i="14"/>
  <c r="BP368" i="14"/>
  <c r="BO368" i="14"/>
  <c r="FA367" i="14"/>
  <c r="EZ367" i="14"/>
  <c r="EY367" i="14"/>
  <c r="EX367" i="14"/>
  <c r="EV367" i="14"/>
  <c r="EU367" i="14"/>
  <c r="ET367" i="14"/>
  <c r="ES367" i="14"/>
  <c r="EQ367" i="14"/>
  <c r="EP367" i="14"/>
  <c r="EO367" i="14"/>
  <c r="EN367" i="14"/>
  <c r="DZ367" i="14"/>
  <c r="DY367" i="14"/>
  <c r="DX367" i="14"/>
  <c r="DW367" i="14"/>
  <c r="BR367" i="14"/>
  <c r="BQ367" i="14"/>
  <c r="BP367" i="14"/>
  <c r="BO367" i="14"/>
  <c r="FA366" i="14"/>
  <c r="EZ366" i="14"/>
  <c r="EY366" i="14"/>
  <c r="EX366" i="14"/>
  <c r="EV366" i="14"/>
  <c r="EU366" i="14"/>
  <c r="ET366" i="14"/>
  <c r="ES366" i="14"/>
  <c r="EQ366" i="14"/>
  <c r="EP366" i="14"/>
  <c r="EO366" i="14"/>
  <c r="EN366" i="14"/>
  <c r="DZ366" i="14"/>
  <c r="DY366" i="14"/>
  <c r="DX366" i="14"/>
  <c r="DW366" i="14"/>
  <c r="BR366" i="14"/>
  <c r="BQ366" i="14"/>
  <c r="BP366" i="14"/>
  <c r="BO366" i="14"/>
  <c r="FA365" i="14"/>
  <c r="EZ365" i="14"/>
  <c r="EY365" i="14"/>
  <c r="EX365" i="14"/>
  <c r="EV365" i="14"/>
  <c r="EU365" i="14"/>
  <c r="ET365" i="14"/>
  <c r="ES365" i="14"/>
  <c r="EQ365" i="14"/>
  <c r="EP365" i="14"/>
  <c r="EO365" i="14"/>
  <c r="EN365" i="14"/>
  <c r="DZ365" i="14"/>
  <c r="DY365" i="14"/>
  <c r="DX365" i="14"/>
  <c r="DW365" i="14"/>
  <c r="BR365" i="14"/>
  <c r="BQ365" i="14"/>
  <c r="BP365" i="14"/>
  <c r="BO365" i="14"/>
  <c r="FA364" i="14"/>
  <c r="EZ364" i="14"/>
  <c r="EY364" i="14"/>
  <c r="EX364" i="14"/>
  <c r="EV364" i="14"/>
  <c r="EU364" i="14"/>
  <c r="ET364" i="14"/>
  <c r="ES364" i="14"/>
  <c r="EQ364" i="14"/>
  <c r="EP364" i="14"/>
  <c r="EO364" i="14"/>
  <c r="EN364" i="14"/>
  <c r="DZ364" i="14"/>
  <c r="DY364" i="14"/>
  <c r="DX364" i="14"/>
  <c r="DW364" i="14"/>
  <c r="BR364" i="14"/>
  <c r="BQ364" i="14"/>
  <c r="BP364" i="14"/>
  <c r="BO364" i="14"/>
  <c r="FA363" i="14"/>
  <c r="EZ363" i="14"/>
  <c r="EY363" i="14"/>
  <c r="EX363" i="14"/>
  <c r="EV363" i="14"/>
  <c r="EU363" i="14"/>
  <c r="ET363" i="14"/>
  <c r="ES363" i="14"/>
  <c r="EQ363" i="14"/>
  <c r="EP363" i="14"/>
  <c r="EO363" i="14"/>
  <c r="EN363" i="14"/>
  <c r="DZ363" i="14"/>
  <c r="DY363" i="14"/>
  <c r="DX363" i="14"/>
  <c r="DW363" i="14"/>
  <c r="BR363" i="14"/>
  <c r="BQ363" i="14"/>
  <c r="BP363" i="14"/>
  <c r="BO363" i="14"/>
  <c r="FA362" i="14"/>
  <c r="EZ362" i="14"/>
  <c r="EY362" i="14"/>
  <c r="EX362" i="14"/>
  <c r="EV362" i="14"/>
  <c r="EU362" i="14"/>
  <c r="ET362" i="14"/>
  <c r="ES362" i="14"/>
  <c r="EQ362" i="14"/>
  <c r="EP362" i="14"/>
  <c r="EO362" i="14"/>
  <c r="EN362" i="14"/>
  <c r="DZ362" i="14"/>
  <c r="DY362" i="14"/>
  <c r="DX362" i="14"/>
  <c r="DW362" i="14"/>
  <c r="BR362" i="14"/>
  <c r="BQ362" i="14"/>
  <c r="BP362" i="14"/>
  <c r="BO362" i="14"/>
  <c r="FA361" i="14"/>
  <c r="EZ361" i="14"/>
  <c r="EY361" i="14"/>
  <c r="EX361" i="14"/>
  <c r="EV361" i="14"/>
  <c r="EU361" i="14"/>
  <c r="ET361" i="14"/>
  <c r="ES361" i="14"/>
  <c r="EQ361" i="14"/>
  <c r="EP361" i="14"/>
  <c r="EO361" i="14"/>
  <c r="EN361" i="14"/>
  <c r="DZ361" i="14"/>
  <c r="DY361" i="14"/>
  <c r="DX361" i="14"/>
  <c r="DW361" i="14"/>
  <c r="BR361" i="14"/>
  <c r="BQ361" i="14"/>
  <c r="BP361" i="14"/>
  <c r="BO361" i="14"/>
  <c r="FA360" i="14"/>
  <c r="EZ360" i="14"/>
  <c r="EY360" i="14"/>
  <c r="EX360" i="14"/>
  <c r="EV360" i="14"/>
  <c r="EU360" i="14"/>
  <c r="ET360" i="14"/>
  <c r="ES360" i="14"/>
  <c r="EQ360" i="14"/>
  <c r="EP360" i="14"/>
  <c r="EO360" i="14"/>
  <c r="EN360" i="14"/>
  <c r="DZ360" i="14"/>
  <c r="DY360" i="14"/>
  <c r="DX360" i="14"/>
  <c r="DW360" i="14"/>
  <c r="BR360" i="14"/>
  <c r="BQ360" i="14"/>
  <c r="BP360" i="14"/>
  <c r="BO360" i="14"/>
  <c r="FA359" i="14"/>
  <c r="EZ359" i="14"/>
  <c r="EY359" i="14"/>
  <c r="EX359" i="14"/>
  <c r="EV359" i="14"/>
  <c r="EU359" i="14"/>
  <c r="ET359" i="14"/>
  <c r="ES359" i="14"/>
  <c r="EQ359" i="14"/>
  <c r="EP359" i="14"/>
  <c r="EO359" i="14"/>
  <c r="EN359" i="14"/>
  <c r="DZ359" i="14"/>
  <c r="DY359" i="14"/>
  <c r="DX359" i="14"/>
  <c r="DW359" i="14"/>
  <c r="FA358" i="14"/>
  <c r="EZ358" i="14"/>
  <c r="EY358" i="14"/>
  <c r="EX358" i="14"/>
  <c r="EV358" i="14"/>
  <c r="EU358" i="14"/>
  <c r="ET358" i="14"/>
  <c r="ES358" i="14"/>
  <c r="EQ358" i="14"/>
  <c r="EP358" i="14"/>
  <c r="EO358" i="14"/>
  <c r="EN358" i="14"/>
  <c r="DZ358" i="14"/>
  <c r="DY358" i="14"/>
  <c r="DX358" i="14"/>
  <c r="DW358" i="14"/>
  <c r="FA357" i="14"/>
  <c r="EZ357" i="14"/>
  <c r="EY357" i="14"/>
  <c r="EX357" i="14"/>
  <c r="EV357" i="14"/>
  <c r="EU357" i="14"/>
  <c r="ET357" i="14"/>
  <c r="ES357" i="14"/>
  <c r="EQ357" i="14"/>
  <c r="EP357" i="14"/>
  <c r="EO357" i="14"/>
  <c r="EN357" i="14"/>
  <c r="DZ357" i="14"/>
  <c r="DY357" i="14"/>
  <c r="DX357" i="14"/>
  <c r="DW357" i="14"/>
  <c r="FA356" i="14"/>
  <c r="EZ356" i="14"/>
  <c r="EY356" i="14"/>
  <c r="EX356" i="14"/>
  <c r="EV356" i="14"/>
  <c r="EU356" i="14"/>
  <c r="ET356" i="14"/>
  <c r="ES356" i="14"/>
  <c r="EQ356" i="14"/>
  <c r="EP356" i="14"/>
  <c r="EO356" i="14"/>
  <c r="EN356" i="14"/>
  <c r="DZ356" i="14"/>
  <c r="DY356" i="14"/>
  <c r="DX356" i="14"/>
  <c r="DW356" i="14"/>
  <c r="FA355" i="14"/>
  <c r="EZ355" i="14"/>
  <c r="EY355" i="14"/>
  <c r="EX355" i="14"/>
  <c r="EV355" i="14"/>
  <c r="EU355" i="14"/>
  <c r="ET355" i="14"/>
  <c r="ES355" i="14"/>
  <c r="EQ355" i="14"/>
  <c r="EP355" i="14"/>
  <c r="EO355" i="14"/>
  <c r="EN355" i="14"/>
  <c r="DZ355" i="14"/>
  <c r="DY355" i="14"/>
  <c r="DX355" i="14"/>
  <c r="DW355" i="14"/>
  <c r="FA354" i="14"/>
  <c r="EZ354" i="14"/>
  <c r="EY354" i="14"/>
  <c r="EX354" i="14"/>
  <c r="EV354" i="14"/>
  <c r="EU354" i="14"/>
  <c r="ET354" i="14"/>
  <c r="ES354" i="14"/>
  <c r="EQ354" i="14"/>
  <c r="EP354" i="14"/>
  <c r="EO354" i="14"/>
  <c r="EN354" i="14"/>
  <c r="DZ354" i="14"/>
  <c r="DY354" i="14"/>
  <c r="DX354" i="14"/>
  <c r="DW354" i="14"/>
  <c r="FA353" i="14"/>
  <c r="EZ353" i="14"/>
  <c r="EY353" i="14"/>
  <c r="EX353" i="14"/>
  <c r="EV353" i="14"/>
  <c r="EU353" i="14"/>
  <c r="ET353" i="14"/>
  <c r="ES353" i="14"/>
  <c r="EQ353" i="14"/>
  <c r="EP353" i="14"/>
  <c r="EO353" i="14"/>
  <c r="EN353" i="14"/>
  <c r="DZ353" i="14"/>
  <c r="DY353" i="14"/>
  <c r="DX353" i="14"/>
  <c r="DW353" i="14"/>
  <c r="FA352" i="14"/>
  <c r="EZ352" i="14"/>
  <c r="EY352" i="14"/>
  <c r="EX352" i="14"/>
  <c r="EV352" i="14"/>
  <c r="EU352" i="14"/>
  <c r="ET352" i="14"/>
  <c r="ES352" i="14"/>
  <c r="EQ352" i="14"/>
  <c r="EP352" i="14"/>
  <c r="EO352" i="14"/>
  <c r="EN352" i="14"/>
  <c r="DZ352" i="14"/>
  <c r="DY352" i="14"/>
  <c r="DX352" i="14"/>
  <c r="DW352" i="14"/>
  <c r="FA351" i="14"/>
  <c r="EZ351" i="14"/>
  <c r="EY351" i="14"/>
  <c r="EX351" i="14"/>
  <c r="EV351" i="14"/>
  <c r="EU351" i="14"/>
  <c r="ET351" i="14"/>
  <c r="ES351" i="14"/>
  <c r="EQ351" i="14"/>
  <c r="EP351" i="14"/>
  <c r="EO351" i="14"/>
  <c r="EN351" i="14"/>
  <c r="DZ351" i="14"/>
  <c r="DY351" i="14"/>
  <c r="DX351" i="14"/>
  <c r="DW351" i="14"/>
  <c r="FA350" i="14"/>
  <c r="EZ350" i="14"/>
  <c r="EY350" i="14"/>
  <c r="EX350" i="14"/>
  <c r="EV350" i="14"/>
  <c r="EU350" i="14"/>
  <c r="ET350" i="14"/>
  <c r="ES350" i="14"/>
  <c r="EQ350" i="14"/>
  <c r="EP350" i="14"/>
  <c r="EO350" i="14"/>
  <c r="EN350" i="14"/>
  <c r="DZ350" i="14"/>
  <c r="DY350" i="14"/>
  <c r="DX350" i="14"/>
  <c r="DW350" i="14"/>
  <c r="FA349" i="14"/>
  <c r="EZ349" i="14"/>
  <c r="EY349" i="14"/>
  <c r="EX349" i="14"/>
  <c r="EV349" i="14"/>
  <c r="EU349" i="14"/>
  <c r="ET349" i="14"/>
  <c r="ES349" i="14"/>
  <c r="EQ349" i="14"/>
  <c r="EP349" i="14"/>
  <c r="EO349" i="14"/>
  <c r="EN349" i="14"/>
  <c r="DZ349" i="14"/>
  <c r="DY349" i="14"/>
  <c r="DX349" i="14"/>
  <c r="DW349" i="14"/>
  <c r="FA348" i="14"/>
  <c r="EZ348" i="14"/>
  <c r="EY348" i="14"/>
  <c r="EX348" i="14"/>
  <c r="EV348" i="14"/>
  <c r="EU348" i="14"/>
  <c r="ET348" i="14"/>
  <c r="ES348" i="14"/>
  <c r="EQ348" i="14"/>
  <c r="EP348" i="14"/>
  <c r="EO348" i="14"/>
  <c r="EN348" i="14"/>
  <c r="DZ348" i="14"/>
  <c r="DY348" i="14"/>
  <c r="DX348" i="14"/>
  <c r="DW348" i="14"/>
  <c r="FA347" i="14"/>
  <c r="EZ347" i="14"/>
  <c r="EY347" i="14"/>
  <c r="EX347" i="14"/>
  <c r="EV347" i="14"/>
  <c r="EU347" i="14"/>
  <c r="ET347" i="14"/>
  <c r="ES347" i="14"/>
  <c r="EQ347" i="14"/>
  <c r="EP347" i="14"/>
  <c r="EO347" i="14"/>
  <c r="EN347" i="14"/>
  <c r="DZ347" i="14"/>
  <c r="DY347" i="14"/>
  <c r="DX347" i="14"/>
  <c r="DW347" i="14"/>
  <c r="FA346" i="14"/>
  <c r="EZ346" i="14"/>
  <c r="EY346" i="14"/>
  <c r="EX346" i="14"/>
  <c r="EV346" i="14"/>
  <c r="EU346" i="14"/>
  <c r="ET346" i="14"/>
  <c r="ES346" i="14"/>
  <c r="EQ346" i="14"/>
  <c r="EP346" i="14"/>
  <c r="EO346" i="14"/>
  <c r="EN346" i="14"/>
  <c r="DZ346" i="14"/>
  <c r="DY346" i="14"/>
  <c r="DX346" i="14"/>
  <c r="DW346" i="14"/>
  <c r="FA345" i="14"/>
  <c r="EZ345" i="14"/>
  <c r="EY345" i="14"/>
  <c r="EX345" i="14"/>
  <c r="EV345" i="14"/>
  <c r="EU345" i="14"/>
  <c r="ET345" i="14"/>
  <c r="ES345" i="14"/>
  <c r="EQ345" i="14"/>
  <c r="EP345" i="14"/>
  <c r="EO345" i="14"/>
  <c r="EN345" i="14"/>
  <c r="DZ345" i="14"/>
  <c r="DY345" i="14"/>
  <c r="DX345" i="14"/>
  <c r="DW345" i="14"/>
  <c r="FA344" i="14"/>
  <c r="EZ344" i="14"/>
  <c r="EY344" i="14"/>
  <c r="EX344" i="14"/>
  <c r="EV344" i="14"/>
  <c r="EU344" i="14"/>
  <c r="ET344" i="14"/>
  <c r="ES344" i="14"/>
  <c r="EQ344" i="14"/>
  <c r="EP344" i="14"/>
  <c r="EO344" i="14"/>
  <c r="EN344" i="14"/>
  <c r="DZ344" i="14"/>
  <c r="DY344" i="14"/>
  <c r="DX344" i="14"/>
  <c r="DW344" i="14"/>
  <c r="FA343" i="14"/>
  <c r="EZ343" i="14"/>
  <c r="EY343" i="14"/>
  <c r="EX343" i="14"/>
  <c r="EV343" i="14"/>
  <c r="EU343" i="14"/>
  <c r="ET343" i="14"/>
  <c r="ES343" i="14"/>
  <c r="EQ343" i="14"/>
  <c r="EP343" i="14"/>
  <c r="EO343" i="14"/>
  <c r="EN343" i="14"/>
  <c r="DZ343" i="14"/>
  <c r="DY343" i="14"/>
  <c r="DX343" i="14"/>
  <c r="DW343" i="14"/>
  <c r="FA342" i="14"/>
  <c r="EZ342" i="14"/>
  <c r="EY342" i="14"/>
  <c r="EX342" i="14"/>
  <c r="EV342" i="14"/>
  <c r="EU342" i="14"/>
  <c r="ET342" i="14"/>
  <c r="ES342" i="14"/>
  <c r="EQ342" i="14"/>
  <c r="EP342" i="14"/>
  <c r="EO342" i="14"/>
  <c r="EN342" i="14"/>
  <c r="DZ342" i="14"/>
  <c r="DY342" i="14"/>
  <c r="DX342" i="14"/>
  <c r="DW342" i="14"/>
  <c r="FA341" i="14"/>
  <c r="EZ341" i="14"/>
  <c r="EY341" i="14"/>
  <c r="EX341" i="14"/>
  <c r="EV341" i="14"/>
  <c r="EU341" i="14"/>
  <c r="ET341" i="14"/>
  <c r="ES341" i="14"/>
  <c r="EQ341" i="14"/>
  <c r="EP341" i="14"/>
  <c r="EO341" i="14"/>
  <c r="EN341" i="14"/>
  <c r="DZ341" i="14"/>
  <c r="DY341" i="14"/>
  <c r="DX341" i="14"/>
  <c r="DW341" i="14"/>
  <c r="FA340" i="14"/>
  <c r="EZ340" i="14"/>
  <c r="EY340" i="14"/>
  <c r="EX340" i="14"/>
  <c r="EV340" i="14"/>
  <c r="EU340" i="14"/>
  <c r="ET340" i="14"/>
  <c r="ES340" i="14"/>
  <c r="EQ340" i="14"/>
  <c r="EP340" i="14"/>
  <c r="EO340" i="14"/>
  <c r="EN340" i="14"/>
  <c r="DZ340" i="14"/>
  <c r="DY340" i="14"/>
  <c r="DX340" i="14"/>
  <c r="DW340" i="14"/>
  <c r="FA339" i="14"/>
  <c r="EZ339" i="14"/>
  <c r="EY339" i="14"/>
  <c r="EX339" i="14"/>
  <c r="EV339" i="14"/>
  <c r="EU339" i="14"/>
  <c r="ET339" i="14"/>
  <c r="ES339" i="14"/>
  <c r="EQ339" i="14"/>
  <c r="EP339" i="14"/>
  <c r="EO339" i="14"/>
  <c r="EN339" i="14"/>
  <c r="DZ339" i="14"/>
  <c r="DY339" i="14"/>
  <c r="DX339" i="14"/>
  <c r="DW339" i="14"/>
  <c r="FA338" i="14"/>
  <c r="EZ338" i="14"/>
  <c r="EY338" i="14"/>
  <c r="EX338" i="14"/>
  <c r="EV338" i="14"/>
  <c r="EU338" i="14"/>
  <c r="ET338" i="14"/>
  <c r="ES338" i="14"/>
  <c r="EQ338" i="14"/>
  <c r="EP338" i="14"/>
  <c r="EO338" i="14"/>
  <c r="EN338" i="14"/>
  <c r="DZ338" i="14"/>
  <c r="DY338" i="14"/>
  <c r="DX338" i="14"/>
  <c r="DW338" i="14"/>
  <c r="FA337" i="14"/>
  <c r="EZ337" i="14"/>
  <c r="EY337" i="14"/>
  <c r="EX337" i="14"/>
  <c r="EV337" i="14"/>
  <c r="EU337" i="14"/>
  <c r="ET337" i="14"/>
  <c r="ES337" i="14"/>
  <c r="EQ337" i="14"/>
  <c r="EP337" i="14"/>
  <c r="EO337" i="14"/>
  <c r="EN337" i="14"/>
  <c r="DZ337" i="14"/>
  <c r="DY337" i="14"/>
  <c r="DX337" i="14"/>
  <c r="DW337" i="14"/>
  <c r="FA336" i="14"/>
  <c r="EZ336" i="14"/>
  <c r="EY336" i="14"/>
  <c r="EX336" i="14"/>
  <c r="EV336" i="14"/>
  <c r="EU336" i="14"/>
  <c r="ET336" i="14"/>
  <c r="ES336" i="14"/>
  <c r="EQ336" i="14"/>
  <c r="EP336" i="14"/>
  <c r="EO336" i="14"/>
  <c r="EN336" i="14"/>
  <c r="DZ336" i="14"/>
  <c r="DY336" i="14"/>
  <c r="DX336" i="14"/>
  <c r="DW336" i="14"/>
  <c r="FA335" i="14"/>
  <c r="EZ335" i="14"/>
  <c r="EY335" i="14"/>
  <c r="EX335" i="14"/>
  <c r="EV335" i="14"/>
  <c r="EU335" i="14"/>
  <c r="ET335" i="14"/>
  <c r="ES335" i="14"/>
  <c r="EQ335" i="14"/>
  <c r="EP335" i="14"/>
  <c r="EO335" i="14"/>
  <c r="EN335" i="14"/>
  <c r="DZ335" i="14"/>
  <c r="DY335" i="14"/>
  <c r="DX335" i="14"/>
  <c r="DW335" i="14"/>
  <c r="FA334" i="14"/>
  <c r="EZ334" i="14"/>
  <c r="EY334" i="14"/>
  <c r="EX334" i="14"/>
  <c r="EV334" i="14"/>
  <c r="EU334" i="14"/>
  <c r="ET334" i="14"/>
  <c r="ES334" i="14"/>
  <c r="EQ334" i="14"/>
  <c r="EP334" i="14"/>
  <c r="EO334" i="14"/>
  <c r="EN334" i="14"/>
  <c r="DZ334" i="14"/>
  <c r="DY334" i="14"/>
  <c r="DX334" i="14"/>
  <c r="DW334" i="14"/>
  <c r="FA333" i="14"/>
  <c r="EZ333" i="14"/>
  <c r="EY333" i="14"/>
  <c r="EX333" i="14"/>
  <c r="EV333" i="14"/>
  <c r="EU333" i="14"/>
  <c r="ET333" i="14"/>
  <c r="ES333" i="14"/>
  <c r="EQ333" i="14"/>
  <c r="EP333" i="14"/>
  <c r="EO333" i="14"/>
  <c r="EN333" i="14"/>
  <c r="DZ333" i="14"/>
  <c r="DY333" i="14"/>
  <c r="DX333" i="14"/>
  <c r="DW333" i="14"/>
  <c r="FA332" i="14"/>
  <c r="EZ332" i="14"/>
  <c r="EY332" i="14"/>
  <c r="EX332" i="14"/>
  <c r="EV332" i="14"/>
  <c r="EU332" i="14"/>
  <c r="ET332" i="14"/>
  <c r="ES332" i="14"/>
  <c r="EQ332" i="14"/>
  <c r="EP332" i="14"/>
  <c r="EO332" i="14"/>
  <c r="EN332" i="14"/>
  <c r="DZ332" i="14"/>
  <c r="DY332" i="14"/>
  <c r="DX332" i="14"/>
  <c r="DW332" i="14"/>
  <c r="FA331" i="14"/>
  <c r="EZ331" i="14"/>
  <c r="EY331" i="14"/>
  <c r="EX331" i="14"/>
  <c r="EV331" i="14"/>
  <c r="EU331" i="14"/>
  <c r="ET331" i="14"/>
  <c r="ES331" i="14"/>
  <c r="EQ331" i="14"/>
  <c r="EP331" i="14"/>
  <c r="EO331" i="14"/>
  <c r="EN331" i="14"/>
  <c r="DZ331" i="14"/>
  <c r="DY331" i="14"/>
  <c r="DX331" i="14"/>
  <c r="DW331" i="14"/>
  <c r="FA330" i="14"/>
  <c r="EZ330" i="14"/>
  <c r="EY330" i="14"/>
  <c r="EX330" i="14"/>
  <c r="EV330" i="14"/>
  <c r="EU330" i="14"/>
  <c r="ET330" i="14"/>
  <c r="ES330" i="14"/>
  <c r="EQ330" i="14"/>
  <c r="EP330" i="14"/>
  <c r="EO330" i="14"/>
  <c r="EN330" i="14"/>
  <c r="DZ330" i="14"/>
  <c r="DY330" i="14"/>
  <c r="DX330" i="14"/>
  <c r="DW330" i="14"/>
  <c r="FA329" i="14"/>
  <c r="EZ329" i="14"/>
  <c r="EY329" i="14"/>
  <c r="EX329" i="14"/>
  <c r="EV329" i="14"/>
  <c r="EU329" i="14"/>
  <c r="ET329" i="14"/>
  <c r="ES329" i="14"/>
  <c r="EQ329" i="14"/>
  <c r="EP329" i="14"/>
  <c r="EO329" i="14"/>
  <c r="EN329" i="14"/>
  <c r="DZ329" i="14"/>
  <c r="DY329" i="14"/>
  <c r="DX329" i="14"/>
  <c r="DW329" i="14"/>
  <c r="FA328" i="14"/>
  <c r="EZ328" i="14"/>
  <c r="EY328" i="14"/>
  <c r="EX328" i="14"/>
  <c r="EV328" i="14"/>
  <c r="EU328" i="14"/>
  <c r="ET328" i="14"/>
  <c r="ES328" i="14"/>
  <c r="EQ328" i="14"/>
  <c r="EP328" i="14"/>
  <c r="EO328" i="14"/>
  <c r="EN328" i="14"/>
  <c r="EF328" i="14"/>
  <c r="EE328" i="14"/>
  <c r="ED328" i="14"/>
  <c r="EC328" i="14"/>
  <c r="FA327" i="14"/>
  <c r="EZ327" i="14"/>
  <c r="EY327" i="14"/>
  <c r="EX327" i="14"/>
  <c r="EV327" i="14"/>
  <c r="EU327" i="14"/>
  <c r="ET327" i="14"/>
  <c r="ES327" i="14"/>
  <c r="EQ327" i="14"/>
  <c r="EP327" i="14"/>
  <c r="EO327" i="14"/>
  <c r="EN327" i="14"/>
  <c r="EF327" i="14"/>
  <c r="EE327" i="14"/>
  <c r="ED327" i="14"/>
  <c r="EC327" i="14"/>
  <c r="FA326" i="14"/>
  <c r="EZ326" i="14"/>
  <c r="EY326" i="14"/>
  <c r="EX326" i="14"/>
  <c r="EV326" i="14"/>
  <c r="EU326" i="14"/>
  <c r="ET326" i="14"/>
  <c r="ES326" i="14"/>
  <c r="EQ326" i="14"/>
  <c r="EP326" i="14"/>
  <c r="EO326" i="14"/>
  <c r="EN326" i="14"/>
  <c r="EF326" i="14"/>
  <c r="EE326" i="14"/>
  <c r="ED326" i="14"/>
  <c r="EC326" i="14"/>
  <c r="FA325" i="14"/>
  <c r="EZ325" i="14"/>
  <c r="EY325" i="14"/>
  <c r="EX325" i="14"/>
  <c r="EV325" i="14"/>
  <c r="EU325" i="14"/>
  <c r="ET325" i="14"/>
  <c r="ES325" i="14"/>
  <c r="EQ325" i="14"/>
  <c r="EP325" i="14"/>
  <c r="EO325" i="14"/>
  <c r="EN325" i="14"/>
  <c r="EF325" i="14"/>
  <c r="EE325" i="14"/>
  <c r="ED325" i="14"/>
  <c r="EC325" i="14"/>
  <c r="FA324" i="14"/>
  <c r="EZ324" i="14"/>
  <c r="EY324" i="14"/>
  <c r="EX324" i="14"/>
  <c r="EV324" i="14"/>
  <c r="EU324" i="14"/>
  <c r="ET324" i="14"/>
  <c r="ES324" i="14"/>
  <c r="EQ324" i="14"/>
  <c r="EP324" i="14"/>
  <c r="EO324" i="14"/>
  <c r="EN324" i="14"/>
  <c r="EF324" i="14"/>
  <c r="EE324" i="14"/>
  <c r="ED324" i="14"/>
  <c r="EC324" i="14"/>
  <c r="FA323" i="14"/>
  <c r="EZ323" i="14"/>
  <c r="EY323" i="14"/>
  <c r="EX323" i="14"/>
  <c r="EV323" i="14"/>
  <c r="EU323" i="14"/>
  <c r="ET323" i="14"/>
  <c r="ES323" i="14"/>
  <c r="EQ323" i="14"/>
  <c r="EP323" i="14"/>
  <c r="EO323" i="14"/>
  <c r="EN323" i="14"/>
  <c r="EF323" i="14"/>
  <c r="EE323" i="14"/>
  <c r="ED323" i="14"/>
  <c r="EC323" i="14"/>
  <c r="FA322" i="14"/>
  <c r="EZ322" i="14"/>
  <c r="EY322" i="14"/>
  <c r="EX322" i="14"/>
  <c r="EV322" i="14"/>
  <c r="EU322" i="14"/>
  <c r="ET322" i="14"/>
  <c r="ES322" i="14"/>
  <c r="EQ322" i="14"/>
  <c r="EP322" i="14"/>
  <c r="EO322" i="14"/>
  <c r="EN322" i="14"/>
  <c r="EF322" i="14"/>
  <c r="EE322" i="14"/>
  <c r="ED322" i="14"/>
  <c r="EC322" i="14"/>
  <c r="FA321" i="14"/>
  <c r="EZ321" i="14"/>
  <c r="EY321" i="14"/>
  <c r="EX321" i="14"/>
  <c r="EV321" i="14"/>
  <c r="EU321" i="14"/>
  <c r="ET321" i="14"/>
  <c r="ES321" i="14"/>
  <c r="EQ321" i="14"/>
  <c r="EP321" i="14"/>
  <c r="EO321" i="14"/>
  <c r="EN321" i="14"/>
  <c r="EF321" i="14"/>
  <c r="EE321" i="14"/>
  <c r="ED321" i="14"/>
  <c r="EC321" i="14"/>
  <c r="FA320" i="14"/>
  <c r="EZ320" i="14"/>
  <c r="EY320" i="14"/>
  <c r="EX320" i="14"/>
  <c r="EV320" i="14"/>
  <c r="EU320" i="14"/>
  <c r="ET320" i="14"/>
  <c r="ES320" i="14"/>
  <c r="EQ320" i="14"/>
  <c r="EP320" i="14"/>
  <c r="EO320" i="14"/>
  <c r="EN320" i="14"/>
  <c r="EF320" i="14"/>
  <c r="EE320" i="14"/>
  <c r="ED320" i="14"/>
  <c r="EC320" i="14"/>
  <c r="FA319" i="14"/>
  <c r="EZ319" i="14"/>
  <c r="EY319" i="14"/>
  <c r="EX319" i="14"/>
  <c r="EV319" i="14"/>
  <c r="EU319" i="14"/>
  <c r="ET319" i="14"/>
  <c r="ES319" i="14"/>
  <c r="EQ319" i="14"/>
  <c r="EP319" i="14"/>
  <c r="EO319" i="14"/>
  <c r="EN319" i="14"/>
  <c r="EF319" i="14"/>
  <c r="EL319" i="14" s="1"/>
  <c r="EE319" i="14"/>
  <c r="EK319" i="14" s="1"/>
  <c r="ED319" i="14"/>
  <c r="EJ319" i="14" s="1"/>
  <c r="EC319" i="14"/>
  <c r="EI319" i="14" s="1"/>
  <c r="FD318" i="14"/>
  <c r="FA318" i="14"/>
  <c r="EZ318" i="14"/>
  <c r="EY318" i="14"/>
  <c r="EX318" i="14"/>
  <c r="FT318" i="14" s="1"/>
  <c r="EV318" i="14"/>
  <c r="EU318" i="14"/>
  <c r="ET318" i="14"/>
  <c r="ES318" i="14"/>
  <c r="FP318" i="14" s="1"/>
  <c r="EQ318" i="14"/>
  <c r="EP318" i="14"/>
  <c r="EO318" i="14"/>
  <c r="EN318" i="14"/>
  <c r="FL318" i="14" s="1"/>
  <c r="EL318" i="14"/>
  <c r="EK318" i="14"/>
  <c r="EJ318" i="14"/>
  <c r="EI318" i="14"/>
  <c r="FH318" i="14" s="1"/>
  <c r="FD317" i="14"/>
  <c r="FA317" i="14"/>
  <c r="EZ317" i="14"/>
  <c r="EY317" i="14"/>
  <c r="EX317" i="14"/>
  <c r="FT317" i="14" s="1"/>
  <c r="EV317" i="14"/>
  <c r="EU317" i="14"/>
  <c r="ET317" i="14"/>
  <c r="ES317" i="14"/>
  <c r="FP317" i="14" s="1"/>
  <c r="EQ317" i="14"/>
  <c r="EP317" i="14"/>
  <c r="EO317" i="14"/>
  <c r="EN317" i="14"/>
  <c r="FL317" i="14" s="1"/>
  <c r="EL317" i="14"/>
  <c r="EK317" i="14"/>
  <c r="EJ317" i="14"/>
  <c r="EI317" i="14"/>
  <c r="FH317" i="14" s="1"/>
  <c r="GH316" i="14"/>
  <c r="GH317" i="14" s="1"/>
  <c r="GH318" i="14" s="1"/>
  <c r="GH319" i="14" s="1"/>
  <c r="GH320" i="14" s="1"/>
  <c r="GH321" i="14" s="1"/>
  <c r="GH322" i="14" s="1"/>
  <c r="GH323" i="14" s="1"/>
  <c r="GH324" i="14" s="1"/>
  <c r="GH325" i="14" s="1"/>
  <c r="GH326" i="14" s="1"/>
  <c r="GH327" i="14" s="1"/>
  <c r="GH328" i="14" s="1"/>
  <c r="GH329" i="14" s="1"/>
  <c r="GH330" i="14" s="1"/>
  <c r="GH331" i="14" s="1"/>
  <c r="GH332" i="14" s="1"/>
  <c r="GH333" i="14" s="1"/>
  <c r="GH334" i="14" s="1"/>
  <c r="GH335" i="14" s="1"/>
  <c r="GH336" i="14" s="1"/>
  <c r="GH337" i="14" s="1"/>
  <c r="GH338" i="14" s="1"/>
  <c r="GH339" i="14" s="1"/>
  <c r="GH340" i="14" s="1"/>
  <c r="GH341" i="14" s="1"/>
  <c r="GH342" i="14" s="1"/>
  <c r="GH343" i="14" s="1"/>
  <c r="GH344" i="14" s="1"/>
  <c r="FD316" i="14"/>
  <c r="FA316" i="14"/>
  <c r="EZ316" i="14"/>
  <c r="EY316" i="14"/>
  <c r="EX316" i="14"/>
  <c r="FT316" i="14" s="1"/>
  <c r="EV316" i="14"/>
  <c r="EU316" i="14"/>
  <c r="ET316" i="14"/>
  <c r="ES316" i="14"/>
  <c r="FP316" i="14" s="1"/>
  <c r="EQ316" i="14"/>
  <c r="EP316" i="14"/>
  <c r="EO316" i="14"/>
  <c r="EN316" i="14"/>
  <c r="FL316" i="14" s="1"/>
  <c r="EL316" i="14"/>
  <c r="EK316" i="14"/>
  <c r="EJ316" i="14"/>
  <c r="EI316" i="14"/>
  <c r="FH316" i="14" s="1"/>
  <c r="FD315" i="14"/>
  <c r="FA315" i="14"/>
  <c r="EZ315" i="14"/>
  <c r="EY315" i="14"/>
  <c r="EX315" i="14"/>
  <c r="FT315" i="14" s="1"/>
  <c r="EV315" i="14"/>
  <c r="EU315" i="14"/>
  <c r="ET315" i="14"/>
  <c r="ES315" i="14"/>
  <c r="FP315" i="14" s="1"/>
  <c r="EQ315" i="14"/>
  <c r="EP315" i="14"/>
  <c r="EO315" i="14"/>
  <c r="EN315" i="14"/>
  <c r="FL315" i="14" s="1"/>
  <c r="EL315" i="14"/>
  <c r="EK315" i="14"/>
  <c r="EJ315" i="14"/>
  <c r="EI315" i="14"/>
  <c r="FH315" i="14" s="1"/>
  <c r="FD314" i="14"/>
  <c r="FA314" i="14"/>
  <c r="EZ314" i="14"/>
  <c r="EY314" i="14"/>
  <c r="EX314" i="14"/>
  <c r="FT314" i="14" s="1"/>
  <c r="EV314" i="14"/>
  <c r="EU314" i="14"/>
  <c r="ET314" i="14"/>
  <c r="ES314" i="14"/>
  <c r="FP314" i="14" s="1"/>
  <c r="EQ314" i="14"/>
  <c r="EP314" i="14"/>
  <c r="EO314" i="14"/>
  <c r="EN314" i="14"/>
  <c r="FL314" i="14" s="1"/>
  <c r="EL314" i="14"/>
  <c r="EK314" i="14"/>
  <c r="EJ314" i="14"/>
  <c r="EI314" i="14"/>
  <c r="FH314" i="14" s="1"/>
  <c r="FD313" i="14"/>
  <c r="FA313" i="14"/>
  <c r="EZ313" i="14"/>
  <c r="EY313" i="14"/>
  <c r="EX313" i="14"/>
  <c r="FT313" i="14" s="1"/>
  <c r="EV313" i="14"/>
  <c r="EU313" i="14"/>
  <c r="ET313" i="14"/>
  <c r="ES313" i="14"/>
  <c r="FP313" i="14" s="1"/>
  <c r="EQ313" i="14"/>
  <c r="EP313" i="14"/>
  <c r="EO313" i="14"/>
  <c r="EN313" i="14"/>
  <c r="FL313" i="14" s="1"/>
  <c r="EL313" i="14"/>
  <c r="EK313" i="14"/>
  <c r="EJ313" i="14"/>
  <c r="EI313" i="14"/>
  <c r="FH313" i="14" s="1"/>
  <c r="FD312" i="14"/>
  <c r="FA312" i="14"/>
  <c r="EZ312" i="14"/>
  <c r="EY312" i="14"/>
  <c r="EX312" i="14"/>
  <c r="FT312" i="14" s="1"/>
  <c r="EV312" i="14"/>
  <c r="EU312" i="14"/>
  <c r="ET312" i="14"/>
  <c r="ES312" i="14"/>
  <c r="FP312" i="14" s="1"/>
  <c r="EQ312" i="14"/>
  <c r="EP312" i="14"/>
  <c r="EO312" i="14"/>
  <c r="EN312" i="14"/>
  <c r="FL312" i="14" s="1"/>
  <c r="EL312" i="14"/>
  <c r="EK312" i="14"/>
  <c r="EJ312" i="14"/>
  <c r="EI312" i="14"/>
  <c r="FH312" i="14" s="1"/>
  <c r="FD311" i="14"/>
  <c r="FA311" i="14"/>
  <c r="EZ311" i="14"/>
  <c r="EY311" i="14"/>
  <c r="EX311" i="14"/>
  <c r="FT311" i="14" s="1"/>
  <c r="EV311" i="14"/>
  <c r="EU311" i="14"/>
  <c r="ET311" i="14"/>
  <c r="ES311" i="14"/>
  <c r="FP311" i="14" s="1"/>
  <c r="EQ311" i="14"/>
  <c r="EP311" i="14"/>
  <c r="EO311" i="14"/>
  <c r="EN311" i="14"/>
  <c r="FL311" i="14" s="1"/>
  <c r="EL311" i="14"/>
  <c r="EK311" i="14"/>
  <c r="EJ311" i="14"/>
  <c r="EI311" i="14"/>
  <c r="FH311" i="14" s="1"/>
  <c r="FD310" i="14"/>
  <c r="FA310" i="14"/>
  <c r="EZ310" i="14"/>
  <c r="EY310" i="14"/>
  <c r="EX310" i="14"/>
  <c r="FT310" i="14" s="1"/>
  <c r="EV310" i="14"/>
  <c r="EU310" i="14"/>
  <c r="ET310" i="14"/>
  <c r="ES310" i="14"/>
  <c r="FP310" i="14" s="1"/>
  <c r="EQ310" i="14"/>
  <c r="EP310" i="14"/>
  <c r="EO310" i="14"/>
  <c r="EN310" i="14"/>
  <c r="FL310" i="14" s="1"/>
  <c r="EL310" i="14"/>
  <c r="EK310" i="14"/>
  <c r="EJ310" i="14"/>
  <c r="EI310" i="14"/>
  <c r="FH310" i="14" s="1"/>
  <c r="FD309" i="14"/>
  <c r="FE309" i="14" s="1"/>
  <c r="FA309" i="14"/>
  <c r="EZ309" i="14"/>
  <c r="EY309" i="14"/>
  <c r="EX309" i="14"/>
  <c r="FT309" i="14" s="1"/>
  <c r="FU309" i="14" s="1"/>
  <c r="EV309" i="14"/>
  <c r="EU309" i="14"/>
  <c r="ET309" i="14"/>
  <c r="ES309" i="14"/>
  <c r="FP309" i="14" s="1"/>
  <c r="FQ309" i="14" s="1"/>
  <c r="EQ309" i="14"/>
  <c r="EP309" i="14"/>
  <c r="EO309" i="14"/>
  <c r="EN309" i="14"/>
  <c r="FL309" i="14" s="1"/>
  <c r="FM309" i="14" s="1"/>
  <c r="EL309" i="14"/>
  <c r="EK309" i="14"/>
  <c r="EJ309" i="14"/>
  <c r="EI309" i="14"/>
  <c r="FH309" i="14" s="1"/>
  <c r="FI309" i="14" s="1"/>
  <c r="B309" i="14"/>
  <c r="B310" i="14" s="1"/>
  <c r="B311" i="14" s="1"/>
  <c r="B312" i="14" s="1"/>
  <c r="B313" i="14" s="1"/>
  <c r="B314" i="14" s="1"/>
  <c r="B315" i="14" s="1"/>
  <c r="B316" i="14" s="1"/>
  <c r="B317" i="14" s="1"/>
  <c r="B318" i="14" s="1"/>
  <c r="B319" i="14" s="1"/>
  <c r="B320" i="14" s="1"/>
  <c r="B321" i="14" s="1"/>
  <c r="B322" i="14" s="1"/>
  <c r="B323" i="14" s="1"/>
  <c r="B324" i="14" s="1"/>
  <c r="B325" i="14" s="1"/>
  <c r="B326" i="14" s="1"/>
  <c r="B327" i="14" s="1"/>
  <c r="B328" i="14" s="1"/>
  <c r="B329" i="14" s="1"/>
  <c r="B330" i="14" s="1"/>
  <c r="B331" i="14" s="1"/>
  <c r="B332" i="14" s="1"/>
  <c r="B333" i="14" s="1"/>
  <c r="B334" i="14" s="1"/>
  <c r="B335" i="14" s="1"/>
  <c r="B336" i="14" s="1"/>
  <c r="B337" i="14" s="1"/>
  <c r="B338" i="14" s="1"/>
  <c r="B339" i="14" s="1"/>
  <c r="B340" i="14" s="1"/>
  <c r="B341" i="14" s="1"/>
  <c r="B342" i="14" s="1"/>
  <c r="B343" i="14" s="1"/>
  <c r="B344" i="14" s="1"/>
  <c r="B345" i="14" s="1"/>
  <c r="B346" i="14" s="1"/>
  <c r="B347" i="14" s="1"/>
  <c r="B348" i="14" s="1"/>
  <c r="B349" i="14" s="1"/>
  <c r="B350" i="14" s="1"/>
  <c r="B351" i="14" s="1"/>
  <c r="B352" i="14" s="1"/>
  <c r="B353" i="14" s="1"/>
  <c r="B354" i="14" s="1"/>
  <c r="B355" i="14" s="1"/>
  <c r="B356" i="14" s="1"/>
  <c r="B357" i="14" s="1"/>
  <c r="B358" i="14" s="1"/>
  <c r="B359" i="14" s="1"/>
  <c r="B360" i="14" s="1"/>
  <c r="B361" i="14" s="1"/>
  <c r="B362" i="14" s="1"/>
  <c r="B363" i="14" s="1"/>
  <c r="B364" i="14" s="1"/>
  <c r="B365" i="14" s="1"/>
  <c r="B366" i="14" s="1"/>
  <c r="B367" i="14" s="1"/>
  <c r="B368" i="14" s="1"/>
  <c r="B369" i="14" s="1"/>
  <c r="GH308" i="14"/>
  <c r="GH309" i="14" s="1"/>
  <c r="GH310" i="14" s="1"/>
  <c r="GH311" i="14" s="1"/>
  <c r="GH312" i="14" s="1"/>
  <c r="GH313" i="14" s="1"/>
  <c r="GH314" i="14" s="1"/>
  <c r="GO307" i="14"/>
  <c r="GO308" i="14" s="1"/>
  <c r="GO309" i="14" s="1"/>
  <c r="GO310" i="14" s="1"/>
  <c r="GO311" i="14" s="1"/>
  <c r="GO312" i="14" s="1"/>
  <c r="GO313" i="14" s="1"/>
  <c r="GO314" i="14" s="1"/>
  <c r="GO315" i="14" s="1"/>
  <c r="GO316" i="14" s="1"/>
  <c r="GO317" i="14" s="1"/>
  <c r="GO318" i="14" s="1"/>
  <c r="GO319" i="14" s="1"/>
  <c r="GO320" i="14" s="1"/>
  <c r="GO321" i="14" s="1"/>
  <c r="GO322" i="14" s="1"/>
  <c r="GO323" i="14" s="1"/>
  <c r="GO324" i="14" s="1"/>
  <c r="GO325" i="14" s="1"/>
  <c r="GO326" i="14" s="1"/>
  <c r="GO327" i="14" s="1"/>
  <c r="GO328" i="14" s="1"/>
  <c r="GO329" i="14" s="1"/>
  <c r="GO330" i="14" s="1"/>
  <c r="GO331" i="14" s="1"/>
  <c r="GO332" i="14" s="1"/>
  <c r="GO333" i="14" s="1"/>
  <c r="GO334" i="14" s="1"/>
  <c r="GO335" i="14" s="1"/>
  <c r="GO336" i="14" s="1"/>
  <c r="BH307" i="14"/>
  <c r="BG307" i="14"/>
  <c r="BF307" i="14"/>
  <c r="BE307" i="14"/>
  <c r="FV306" i="14"/>
  <c r="FR306" i="14"/>
  <c r="FN306" i="14"/>
  <c r="FF306" i="14"/>
  <c r="EV305" i="14"/>
  <c r="EU305" i="14"/>
  <c r="ET305" i="14"/>
  <c r="ES305" i="14"/>
  <c r="EL305" i="14"/>
  <c r="EK305" i="14"/>
  <c r="EJ305" i="14"/>
  <c r="EI305" i="14"/>
  <c r="EF305" i="14"/>
  <c r="EE305" i="14"/>
  <c r="ED305" i="14"/>
  <c r="EC305" i="14"/>
  <c r="DZ305" i="14"/>
  <c r="DY305" i="14"/>
  <c r="DX305" i="14"/>
  <c r="DW305" i="14"/>
  <c r="DS305" i="14"/>
  <c r="DR305" i="14"/>
  <c r="DQ305" i="14"/>
  <c r="DP305" i="14"/>
  <c r="DL305" i="14"/>
  <c r="DK305" i="14"/>
  <c r="DJ305" i="14"/>
  <c r="DI305" i="14"/>
  <c r="DF305" i="14"/>
  <c r="DE305" i="14"/>
  <c r="DD305" i="14"/>
  <c r="BH305" i="14"/>
  <c r="BG305" i="14"/>
  <c r="BF305" i="14"/>
  <c r="BE305" i="14"/>
  <c r="AA305" i="14"/>
  <c r="Z305" i="14"/>
  <c r="Y305" i="14"/>
  <c r="X305" i="14"/>
  <c r="DC305" i="14" s="1"/>
  <c r="N305" i="14"/>
  <c r="AI305" i="14" s="1"/>
  <c r="M305" i="14"/>
  <c r="AH305" i="14" s="1"/>
  <c r="L305" i="14"/>
  <c r="AG305" i="14" s="1"/>
  <c r="K305" i="14"/>
  <c r="AF305" i="14" s="1"/>
  <c r="CT300" i="14"/>
  <c r="CS300" i="14"/>
  <c r="CR300" i="14"/>
  <c r="CQ300" i="14"/>
  <c r="CP300" i="14"/>
  <c r="CL300" i="14"/>
  <c r="CK300" i="14"/>
  <c r="CJ300" i="14"/>
  <c r="CI300" i="14"/>
  <c r="CG300" i="14"/>
  <c r="CF300" i="14"/>
  <c r="CE300" i="14"/>
  <c r="CD300" i="14"/>
  <c r="CB300" i="14"/>
  <c r="CA300" i="14"/>
  <c r="BZ300" i="14"/>
  <c r="BY300" i="14"/>
  <c r="BW300" i="14"/>
  <c r="BV300" i="14"/>
  <c r="BU300" i="14"/>
  <c r="BT300" i="14"/>
  <c r="CT299" i="14"/>
  <c r="CS299" i="14"/>
  <c r="CR299" i="14"/>
  <c r="CQ299" i="14"/>
  <c r="CX299" i="14" s="1"/>
  <c r="CP299" i="14"/>
  <c r="CL299" i="14"/>
  <c r="CK299" i="14"/>
  <c r="CJ299" i="14"/>
  <c r="CI299" i="14"/>
  <c r="CG299" i="14"/>
  <c r="CF299" i="14"/>
  <c r="CE299" i="14"/>
  <c r="CD299" i="14"/>
  <c r="CB299" i="14"/>
  <c r="CA299" i="14"/>
  <c r="BZ299" i="14"/>
  <c r="BY299" i="14"/>
  <c r="BW299" i="14"/>
  <c r="BV299" i="14"/>
  <c r="BU299" i="14"/>
  <c r="BT299" i="14"/>
  <c r="B299" i="14"/>
  <c r="CT298" i="14"/>
  <c r="CS298" i="14"/>
  <c r="CR298" i="14"/>
  <c r="CQ298" i="14"/>
  <c r="CP298" i="14"/>
  <c r="CL298" i="14"/>
  <c r="CK298" i="14"/>
  <c r="CJ298" i="14"/>
  <c r="CI298" i="14"/>
  <c r="CG298" i="14"/>
  <c r="CF298" i="14"/>
  <c r="CE298" i="14"/>
  <c r="CD298" i="14"/>
  <c r="CB298" i="14"/>
  <c r="CA298" i="14"/>
  <c r="BZ298" i="14"/>
  <c r="BY298" i="14"/>
  <c r="BW298" i="14"/>
  <c r="BV298" i="14"/>
  <c r="BU298" i="14"/>
  <c r="BT298" i="14"/>
  <c r="B298" i="14"/>
  <c r="CT297" i="14"/>
  <c r="CS297" i="14"/>
  <c r="CR297" i="14"/>
  <c r="CQ297" i="14"/>
  <c r="CP297" i="14"/>
  <c r="CL296" i="14"/>
  <c r="CK296" i="14"/>
  <c r="CJ296" i="14"/>
  <c r="CI296" i="14"/>
  <c r="CG296" i="14"/>
  <c r="CF296" i="14"/>
  <c r="CE296" i="14"/>
  <c r="CD296" i="14"/>
  <c r="CB296" i="14"/>
  <c r="BR296" i="14" s="1"/>
  <c r="CA296" i="14"/>
  <c r="BZ296" i="14"/>
  <c r="BY296" i="14"/>
  <c r="BW296" i="14"/>
  <c r="BV296" i="14"/>
  <c r="BU296" i="14"/>
  <c r="BT296" i="14"/>
  <c r="AU296" i="14"/>
  <c r="AT296" i="14"/>
  <c r="AS296" i="14"/>
  <c r="AR296" i="14"/>
  <c r="CL295" i="14"/>
  <c r="CK295" i="14"/>
  <c r="CJ295" i="14"/>
  <c r="CI295" i="14"/>
  <c r="CG295" i="14"/>
  <c r="CF295" i="14"/>
  <c r="CE295" i="14"/>
  <c r="CD295" i="14"/>
  <c r="CB295" i="14"/>
  <c r="BR295" i="14" s="1"/>
  <c r="CA295" i="14"/>
  <c r="BZ295" i="14"/>
  <c r="BY295" i="14"/>
  <c r="BW295" i="14"/>
  <c r="BV295" i="14"/>
  <c r="BU295" i="14"/>
  <c r="BT295" i="14"/>
  <c r="AU295" i="14"/>
  <c r="AT295" i="14"/>
  <c r="AS295" i="14"/>
  <c r="AR295" i="14"/>
  <c r="CL294" i="14"/>
  <c r="CK294" i="14"/>
  <c r="CJ294" i="14"/>
  <c r="CI294" i="14"/>
  <c r="CG294" i="14"/>
  <c r="CF294" i="14"/>
  <c r="CE294" i="14"/>
  <c r="CD294" i="14"/>
  <c r="CB294" i="14"/>
  <c r="CA294" i="14"/>
  <c r="BZ294" i="14"/>
  <c r="BY294" i="14"/>
  <c r="BW294" i="14"/>
  <c r="BV294" i="14"/>
  <c r="BU294" i="14"/>
  <c r="BT294" i="14"/>
  <c r="AU294" i="14"/>
  <c r="AT294" i="14"/>
  <c r="AS294" i="14"/>
  <c r="AR294" i="14"/>
  <c r="CL293" i="14"/>
  <c r="CK293" i="14"/>
  <c r="CJ293" i="14"/>
  <c r="CI293" i="14"/>
  <c r="CG293" i="14"/>
  <c r="CF293" i="14"/>
  <c r="CE293" i="14"/>
  <c r="CD293" i="14"/>
  <c r="CB293" i="14"/>
  <c r="CA293" i="14"/>
  <c r="BZ293" i="14"/>
  <c r="BY293" i="14"/>
  <c r="BW293" i="14"/>
  <c r="BV293" i="14"/>
  <c r="BU293" i="14"/>
  <c r="BT293" i="14"/>
  <c r="AU293" i="14"/>
  <c r="AT293" i="14"/>
  <c r="AS293" i="14"/>
  <c r="AR293" i="14"/>
  <c r="CL292" i="14"/>
  <c r="CK292" i="14"/>
  <c r="CJ292" i="14"/>
  <c r="CI292" i="14"/>
  <c r="CG292" i="14"/>
  <c r="CF292" i="14"/>
  <c r="CE292" i="14"/>
  <c r="CD292" i="14"/>
  <c r="CB292" i="14"/>
  <c r="CA292" i="14"/>
  <c r="BZ292" i="14"/>
  <c r="BY292" i="14"/>
  <c r="BW292" i="14"/>
  <c r="BV292" i="14"/>
  <c r="BQ292" i="14" s="1"/>
  <c r="BU292" i="14"/>
  <c r="BT292" i="14"/>
  <c r="AU292" i="14"/>
  <c r="AT292" i="14"/>
  <c r="AS292" i="14"/>
  <c r="AR292" i="14"/>
  <c r="CL291" i="14"/>
  <c r="CK291" i="14"/>
  <c r="CJ291" i="14"/>
  <c r="CI291" i="14"/>
  <c r="CG291" i="14"/>
  <c r="CF291" i="14"/>
  <c r="CE291" i="14"/>
  <c r="CD291" i="14"/>
  <c r="CB291" i="14"/>
  <c r="CA291" i="14"/>
  <c r="BZ291" i="14"/>
  <c r="BY291" i="14"/>
  <c r="BW291" i="14"/>
  <c r="BV291" i="14"/>
  <c r="BU291" i="14"/>
  <c r="BP291" i="14" s="1"/>
  <c r="BT291" i="14"/>
  <c r="AU291" i="14"/>
  <c r="AT291" i="14"/>
  <c r="AS291" i="14"/>
  <c r="AR291" i="14"/>
  <c r="CL290" i="14"/>
  <c r="CK290" i="14"/>
  <c r="CJ290" i="14"/>
  <c r="CI290" i="14"/>
  <c r="CG290" i="14"/>
  <c r="CF290" i="14"/>
  <c r="CE290" i="14"/>
  <c r="BP290" i="14" s="1"/>
  <c r="CD290" i="14"/>
  <c r="CB290" i="14"/>
  <c r="CA290" i="14"/>
  <c r="BZ290" i="14"/>
  <c r="BY290" i="14"/>
  <c r="BW290" i="14"/>
  <c r="BV290" i="14"/>
  <c r="BU290" i="14"/>
  <c r="BT290" i="14"/>
  <c r="AU290" i="14"/>
  <c r="AT290" i="14"/>
  <c r="AS290" i="14"/>
  <c r="AR290" i="14"/>
  <c r="CL289" i="14"/>
  <c r="CK289" i="14"/>
  <c r="CJ289" i="14"/>
  <c r="CI289" i="14"/>
  <c r="CG289" i="14"/>
  <c r="CF289" i="14"/>
  <c r="CE289" i="14"/>
  <c r="CD289" i="14"/>
  <c r="CB289" i="14"/>
  <c r="CA289" i="14"/>
  <c r="BZ289" i="14"/>
  <c r="BY289" i="14"/>
  <c r="BW289" i="14"/>
  <c r="BR289" i="14" s="1"/>
  <c r="BV289" i="14"/>
  <c r="BU289" i="14"/>
  <c r="BT289" i="14"/>
  <c r="AU289" i="14"/>
  <c r="AT289" i="14"/>
  <c r="AS289" i="14"/>
  <c r="AR289" i="14"/>
  <c r="CL288" i="14"/>
  <c r="CK288" i="14"/>
  <c r="CJ288" i="14"/>
  <c r="CI288" i="14"/>
  <c r="CG288" i="14"/>
  <c r="CF288" i="14"/>
  <c r="CE288" i="14"/>
  <c r="CD288" i="14"/>
  <c r="CB288" i="14"/>
  <c r="CA288" i="14"/>
  <c r="BZ288" i="14"/>
  <c r="BY288" i="14"/>
  <c r="BW288" i="14"/>
  <c r="BV288" i="14"/>
  <c r="BQ288" i="14" s="1"/>
  <c r="BU288" i="14"/>
  <c r="BP288" i="14" s="1"/>
  <c r="BT288" i="14"/>
  <c r="BR288" i="14"/>
  <c r="AU288" i="14"/>
  <c r="AT288" i="14"/>
  <c r="AS288" i="14"/>
  <c r="AR288" i="14"/>
  <c r="CL287" i="14"/>
  <c r="CK287" i="14"/>
  <c r="CJ287" i="14"/>
  <c r="CI287" i="14"/>
  <c r="CG287" i="14"/>
  <c r="CF287" i="14"/>
  <c r="CE287" i="14"/>
  <c r="CD287" i="14"/>
  <c r="BO287" i="14" s="1"/>
  <c r="CB287" i="14"/>
  <c r="CA287" i="14"/>
  <c r="BZ287" i="14"/>
  <c r="BY287" i="14"/>
  <c r="BW287" i="14"/>
  <c r="BV287" i="14"/>
  <c r="BQ287" i="14" s="1"/>
  <c r="BU287" i="14"/>
  <c r="BT287" i="14"/>
  <c r="AU287" i="14"/>
  <c r="AT287" i="14"/>
  <c r="AS287" i="14"/>
  <c r="AR287" i="14"/>
  <c r="CL286" i="14"/>
  <c r="CK286" i="14"/>
  <c r="CJ286" i="14"/>
  <c r="CI286" i="14"/>
  <c r="CG286" i="14"/>
  <c r="CF286" i="14"/>
  <c r="CE286" i="14"/>
  <c r="CD286" i="14"/>
  <c r="CB286" i="14"/>
  <c r="CA286" i="14"/>
  <c r="BZ286" i="14"/>
  <c r="BY286" i="14"/>
  <c r="BW286" i="14"/>
  <c r="BV286" i="14"/>
  <c r="BU286" i="14"/>
  <c r="BT286" i="14"/>
  <c r="AU286" i="14"/>
  <c r="AT286" i="14"/>
  <c r="AS286" i="14"/>
  <c r="AR286" i="14"/>
  <c r="CL285" i="14"/>
  <c r="CK285" i="14"/>
  <c r="CJ285" i="14"/>
  <c r="CI285" i="14"/>
  <c r="CG285" i="14"/>
  <c r="CF285" i="14"/>
  <c r="CE285" i="14"/>
  <c r="CD285" i="14"/>
  <c r="CB285" i="14"/>
  <c r="CA285" i="14"/>
  <c r="BZ285" i="14"/>
  <c r="BY285" i="14"/>
  <c r="BW285" i="14"/>
  <c r="BV285" i="14"/>
  <c r="BU285" i="14"/>
  <c r="BT285" i="14"/>
  <c r="AU285" i="14"/>
  <c r="AT285" i="14"/>
  <c r="AS285" i="14"/>
  <c r="AR285" i="14"/>
  <c r="CL284" i="14"/>
  <c r="CK284" i="14"/>
  <c r="CJ284" i="14"/>
  <c r="CI284" i="14"/>
  <c r="CG284" i="14"/>
  <c r="CF284" i="14"/>
  <c r="CE284" i="14"/>
  <c r="CD284" i="14"/>
  <c r="CB284" i="14"/>
  <c r="CA284" i="14"/>
  <c r="BZ284" i="14"/>
  <c r="BY284" i="14"/>
  <c r="BW284" i="14"/>
  <c r="BV284" i="14"/>
  <c r="BU284" i="14"/>
  <c r="BT284" i="14"/>
  <c r="AU284" i="14"/>
  <c r="AT284" i="14"/>
  <c r="AS284" i="14"/>
  <c r="AR284" i="14"/>
  <c r="CL283" i="14"/>
  <c r="CK283" i="14"/>
  <c r="CJ283" i="14"/>
  <c r="CI283" i="14"/>
  <c r="CG283" i="14"/>
  <c r="CF283" i="14"/>
  <c r="CE283" i="14"/>
  <c r="CD283" i="14"/>
  <c r="CB283" i="14"/>
  <c r="CA283" i="14"/>
  <c r="BZ283" i="14"/>
  <c r="BY283" i="14"/>
  <c r="BW283" i="14"/>
  <c r="BV283" i="14"/>
  <c r="BU283" i="14"/>
  <c r="BT283" i="14"/>
  <c r="AU283" i="14"/>
  <c r="AT283" i="14"/>
  <c r="AS283" i="14"/>
  <c r="AR283" i="14"/>
  <c r="CL282" i="14"/>
  <c r="CK282" i="14"/>
  <c r="CJ282" i="14"/>
  <c r="CI282" i="14"/>
  <c r="CG282" i="14"/>
  <c r="CF282" i="14"/>
  <c r="CE282" i="14"/>
  <c r="CD282" i="14"/>
  <c r="CB282" i="14"/>
  <c r="CA282" i="14"/>
  <c r="BZ282" i="14"/>
  <c r="BY282" i="14"/>
  <c r="BW282" i="14"/>
  <c r="BV282" i="14"/>
  <c r="BU282" i="14"/>
  <c r="BT282" i="14"/>
  <c r="AU282" i="14"/>
  <c r="AT282" i="14"/>
  <c r="AS282" i="14"/>
  <c r="AR282" i="14"/>
  <c r="CL281" i="14"/>
  <c r="CK281" i="14"/>
  <c r="CJ281" i="14"/>
  <c r="CI281" i="14"/>
  <c r="CG281" i="14"/>
  <c r="CF281" i="14"/>
  <c r="CE281" i="14"/>
  <c r="CD281" i="14"/>
  <c r="CB281" i="14"/>
  <c r="CA281" i="14"/>
  <c r="BZ281" i="14"/>
  <c r="BY281" i="14"/>
  <c r="BW281" i="14"/>
  <c r="BV281" i="14"/>
  <c r="BU281" i="14"/>
  <c r="BT281" i="14"/>
  <c r="AU281" i="14"/>
  <c r="AT281" i="14"/>
  <c r="AS281" i="14"/>
  <c r="AR281" i="14"/>
  <c r="CL280" i="14"/>
  <c r="CK280" i="14"/>
  <c r="CJ280" i="14"/>
  <c r="CI280" i="14"/>
  <c r="CG280" i="14"/>
  <c r="CF280" i="14"/>
  <c r="CE280" i="14"/>
  <c r="CD280" i="14"/>
  <c r="CB280" i="14"/>
  <c r="CA280" i="14"/>
  <c r="BZ280" i="14"/>
  <c r="BY280" i="14"/>
  <c r="BW280" i="14"/>
  <c r="BV280" i="14"/>
  <c r="BU280" i="14"/>
  <c r="BT280" i="14"/>
  <c r="AU280" i="14"/>
  <c r="AT280" i="14"/>
  <c r="AS280" i="14"/>
  <c r="AR280" i="14"/>
  <c r="CL279" i="14"/>
  <c r="CK279" i="14"/>
  <c r="CJ279" i="14"/>
  <c r="CI279" i="14"/>
  <c r="CG279" i="14"/>
  <c r="CF279" i="14"/>
  <c r="CE279" i="14"/>
  <c r="CD279" i="14"/>
  <c r="CB279" i="14"/>
  <c r="CA279" i="14"/>
  <c r="BZ279" i="14"/>
  <c r="BY279" i="14"/>
  <c r="BW279" i="14"/>
  <c r="BV279" i="14"/>
  <c r="BU279" i="14"/>
  <c r="BT279" i="14"/>
  <c r="AU279" i="14"/>
  <c r="AT279" i="14"/>
  <c r="AS279" i="14"/>
  <c r="AR279" i="14"/>
  <c r="CL278" i="14"/>
  <c r="CK278" i="14"/>
  <c r="CJ278" i="14"/>
  <c r="CI278" i="14"/>
  <c r="CG278" i="14"/>
  <c r="CF278" i="14"/>
  <c r="CE278" i="14"/>
  <c r="CD278" i="14"/>
  <c r="CB278" i="14"/>
  <c r="CA278" i="14"/>
  <c r="BZ278" i="14"/>
  <c r="BY278" i="14"/>
  <c r="BW278" i="14"/>
  <c r="BV278" i="14"/>
  <c r="BU278" i="14"/>
  <c r="BT278" i="14"/>
  <c r="AU278" i="14"/>
  <c r="AT278" i="14"/>
  <c r="AS278" i="14"/>
  <c r="AR278" i="14"/>
  <c r="CL277" i="14"/>
  <c r="CK277" i="14"/>
  <c r="CJ277" i="14"/>
  <c r="CI277" i="14"/>
  <c r="CG277" i="14"/>
  <c r="CF277" i="14"/>
  <c r="CE277" i="14"/>
  <c r="CD277" i="14"/>
  <c r="CB277" i="14"/>
  <c r="CA277" i="14"/>
  <c r="BZ277" i="14"/>
  <c r="BY277" i="14"/>
  <c r="BW277" i="14"/>
  <c r="BV277" i="14"/>
  <c r="BU277" i="14"/>
  <c r="BT277" i="14"/>
  <c r="AU277" i="14"/>
  <c r="AT277" i="14"/>
  <c r="AS277" i="14"/>
  <c r="AR277" i="14"/>
  <c r="CL276" i="14"/>
  <c r="CK276" i="14"/>
  <c r="CJ276" i="14"/>
  <c r="CI276" i="14"/>
  <c r="CG276" i="14"/>
  <c r="CF276" i="14"/>
  <c r="CE276" i="14"/>
  <c r="CD276" i="14"/>
  <c r="CB276" i="14"/>
  <c r="CA276" i="14"/>
  <c r="BZ276" i="14"/>
  <c r="BY276" i="14"/>
  <c r="BW276" i="14"/>
  <c r="BV276" i="14"/>
  <c r="BU276" i="14"/>
  <c r="BT276" i="14"/>
  <c r="AU276" i="14"/>
  <c r="AT276" i="14"/>
  <c r="AS276" i="14"/>
  <c r="AR276" i="14"/>
  <c r="CL275" i="14"/>
  <c r="CK275" i="14"/>
  <c r="CJ275" i="14"/>
  <c r="CI275" i="14"/>
  <c r="CG275" i="14"/>
  <c r="CF275" i="14"/>
  <c r="CE275" i="14"/>
  <c r="CD275" i="14"/>
  <c r="CB275" i="14"/>
  <c r="CA275" i="14"/>
  <c r="BZ275" i="14"/>
  <c r="BY275" i="14"/>
  <c r="BW275" i="14"/>
  <c r="BV275" i="14"/>
  <c r="BU275" i="14"/>
  <c r="BT275" i="14"/>
  <c r="AU275" i="14"/>
  <c r="AT275" i="14"/>
  <c r="AS275" i="14"/>
  <c r="AR275" i="14"/>
  <c r="CL274" i="14"/>
  <c r="CK274" i="14"/>
  <c r="CJ274" i="14"/>
  <c r="CI274" i="14"/>
  <c r="CG274" i="14"/>
  <c r="CF274" i="14"/>
  <c r="CE274" i="14"/>
  <c r="CD274" i="14"/>
  <c r="CB274" i="14"/>
  <c r="CA274" i="14"/>
  <c r="BZ274" i="14"/>
  <c r="BY274" i="14"/>
  <c r="BW274" i="14"/>
  <c r="BV274" i="14"/>
  <c r="BU274" i="14"/>
  <c r="BT274" i="14"/>
  <c r="AU274" i="14"/>
  <c r="AT274" i="14"/>
  <c r="AS274" i="14"/>
  <c r="AR274" i="14"/>
  <c r="CL273" i="14"/>
  <c r="CK273" i="14"/>
  <c r="CJ273" i="14"/>
  <c r="CI273" i="14"/>
  <c r="CG273" i="14"/>
  <c r="CF273" i="14"/>
  <c r="CE273" i="14"/>
  <c r="CD273" i="14"/>
  <c r="CB273" i="14"/>
  <c r="CA273" i="14"/>
  <c r="BZ273" i="14"/>
  <c r="BY273" i="14"/>
  <c r="BW273" i="14"/>
  <c r="BV273" i="14"/>
  <c r="BU273" i="14"/>
  <c r="BT273" i="14"/>
  <c r="AU273" i="14"/>
  <c r="AT273" i="14"/>
  <c r="AS273" i="14"/>
  <c r="AR273" i="14"/>
  <c r="CL272" i="14"/>
  <c r="CK272" i="14"/>
  <c r="CJ272" i="14"/>
  <c r="CI272" i="14"/>
  <c r="CG272" i="14"/>
  <c r="CF272" i="14"/>
  <c r="CE272" i="14"/>
  <c r="CD272" i="14"/>
  <c r="CB272" i="14"/>
  <c r="CA272" i="14"/>
  <c r="BZ272" i="14"/>
  <c r="BY272" i="14"/>
  <c r="BW272" i="14"/>
  <c r="BV272" i="14"/>
  <c r="BU272" i="14"/>
  <c r="BT272" i="14"/>
  <c r="AU272" i="14"/>
  <c r="AT272" i="14"/>
  <c r="AS272" i="14"/>
  <c r="AR272" i="14"/>
  <c r="CL271" i="14"/>
  <c r="CK271" i="14"/>
  <c r="CJ271" i="14"/>
  <c r="CI271" i="14"/>
  <c r="CG271" i="14"/>
  <c r="CF271" i="14"/>
  <c r="CE271" i="14"/>
  <c r="CD271" i="14"/>
  <c r="CB271" i="14"/>
  <c r="CA271" i="14"/>
  <c r="BZ271" i="14"/>
  <c r="BY271" i="14"/>
  <c r="BW271" i="14"/>
  <c r="BV271" i="14"/>
  <c r="BU271" i="14"/>
  <c r="BT271" i="14"/>
  <c r="AU271" i="14"/>
  <c r="AT271" i="14"/>
  <c r="AS271" i="14"/>
  <c r="AR271" i="14"/>
  <c r="CL270" i="14"/>
  <c r="CK270" i="14"/>
  <c r="CJ270" i="14"/>
  <c r="CI270" i="14"/>
  <c r="CG270" i="14"/>
  <c r="CF270" i="14"/>
  <c r="CE270" i="14"/>
  <c r="CD270" i="14"/>
  <c r="CB270" i="14"/>
  <c r="CA270" i="14"/>
  <c r="BZ270" i="14"/>
  <c r="BY270" i="14"/>
  <c r="BW270" i="14"/>
  <c r="BV270" i="14"/>
  <c r="BU270" i="14"/>
  <c r="BT270" i="14"/>
  <c r="AU270" i="14"/>
  <c r="AT270" i="14"/>
  <c r="AS270" i="14"/>
  <c r="AR270" i="14"/>
  <c r="CL269" i="14"/>
  <c r="CK269" i="14"/>
  <c r="CJ269" i="14"/>
  <c r="CI269" i="14"/>
  <c r="CG269" i="14"/>
  <c r="CF269" i="14"/>
  <c r="CE269" i="14"/>
  <c r="CD269" i="14"/>
  <c r="CB269" i="14"/>
  <c r="CA269" i="14"/>
  <c r="BZ269" i="14"/>
  <c r="BY269" i="14"/>
  <c r="BW269" i="14"/>
  <c r="BV269" i="14"/>
  <c r="BU269" i="14"/>
  <c r="BT269" i="14"/>
  <c r="AU269" i="14"/>
  <c r="AT269" i="14"/>
  <c r="AS269" i="14"/>
  <c r="AR269" i="14"/>
  <c r="CL268" i="14"/>
  <c r="CK268" i="14"/>
  <c r="CJ268" i="14"/>
  <c r="CI268" i="14"/>
  <c r="CG268" i="14"/>
  <c r="CF268" i="14"/>
  <c r="CE268" i="14"/>
  <c r="CD268" i="14"/>
  <c r="CB268" i="14"/>
  <c r="CA268" i="14"/>
  <c r="BZ268" i="14"/>
  <c r="BY268" i="14"/>
  <c r="BW268" i="14"/>
  <c r="BV268" i="14"/>
  <c r="BU268" i="14"/>
  <c r="BT268" i="14"/>
  <c r="AU268" i="14"/>
  <c r="AT268" i="14"/>
  <c r="AS268" i="14"/>
  <c r="AR268" i="14"/>
  <c r="CL267" i="14"/>
  <c r="CK267" i="14"/>
  <c r="CJ267" i="14"/>
  <c r="CI267" i="14"/>
  <c r="CG267" i="14"/>
  <c r="CF267" i="14"/>
  <c r="CE267" i="14"/>
  <c r="CD267" i="14"/>
  <c r="CB267" i="14"/>
  <c r="CA267" i="14"/>
  <c r="BZ267" i="14"/>
  <c r="BY267" i="14"/>
  <c r="BW267" i="14"/>
  <c r="BV267" i="14"/>
  <c r="BU267" i="14"/>
  <c r="BT267" i="14"/>
  <c r="AU267" i="14"/>
  <c r="AT267" i="14"/>
  <c r="AS267" i="14"/>
  <c r="AR267" i="14"/>
  <c r="CL266" i="14"/>
  <c r="CK266" i="14"/>
  <c r="CJ266" i="14"/>
  <c r="CI266" i="14"/>
  <c r="CG266" i="14"/>
  <c r="CF266" i="14"/>
  <c r="CE266" i="14"/>
  <c r="CD266" i="14"/>
  <c r="CB266" i="14"/>
  <c r="CA266" i="14"/>
  <c r="BZ266" i="14"/>
  <c r="BY266" i="14"/>
  <c r="BW266" i="14"/>
  <c r="BV266" i="14"/>
  <c r="BU266" i="14"/>
  <c r="BT266" i="14"/>
  <c r="AU266" i="14"/>
  <c r="AT266" i="14"/>
  <c r="AS266" i="14"/>
  <c r="AR266" i="14"/>
  <c r="CL265" i="14"/>
  <c r="CK265" i="14"/>
  <c r="CJ265" i="14"/>
  <c r="CI265" i="14"/>
  <c r="CG265" i="14"/>
  <c r="CF265" i="14"/>
  <c r="CE265" i="14"/>
  <c r="CD265" i="14"/>
  <c r="CB265" i="14"/>
  <c r="CA265" i="14"/>
  <c r="BZ265" i="14"/>
  <c r="BY265" i="14"/>
  <c r="BW265" i="14"/>
  <c r="BV265" i="14"/>
  <c r="BU265" i="14"/>
  <c r="BT265" i="14"/>
  <c r="AU265" i="14"/>
  <c r="AT265" i="14"/>
  <c r="AS265" i="14"/>
  <c r="AR265" i="14"/>
  <c r="CL264" i="14"/>
  <c r="CK264" i="14"/>
  <c r="CJ264" i="14"/>
  <c r="CI264" i="14"/>
  <c r="CG264" i="14"/>
  <c r="CF264" i="14"/>
  <c r="CE264" i="14"/>
  <c r="CD264" i="14"/>
  <c r="CB264" i="14"/>
  <c r="CA264" i="14"/>
  <c r="BZ264" i="14"/>
  <c r="BY264" i="14"/>
  <c r="BW264" i="14"/>
  <c r="BV264" i="14"/>
  <c r="BU264" i="14"/>
  <c r="BT264" i="14"/>
  <c r="AU264" i="14"/>
  <c r="AT264" i="14"/>
  <c r="AS264" i="14"/>
  <c r="AR264" i="14"/>
  <c r="CL263" i="14"/>
  <c r="CK263" i="14"/>
  <c r="CJ263" i="14"/>
  <c r="CI263" i="14"/>
  <c r="CG263" i="14"/>
  <c r="CF263" i="14"/>
  <c r="CE263" i="14"/>
  <c r="CD263" i="14"/>
  <c r="CB263" i="14"/>
  <c r="CA263" i="14"/>
  <c r="BZ263" i="14"/>
  <c r="BY263" i="14"/>
  <c r="BW263" i="14"/>
  <c r="BV263" i="14"/>
  <c r="BU263" i="14"/>
  <c r="BT263" i="14"/>
  <c r="AU263" i="14"/>
  <c r="AT263" i="14"/>
  <c r="AS263" i="14"/>
  <c r="AR263" i="14"/>
  <c r="CL262" i="14"/>
  <c r="CK262" i="14"/>
  <c r="CJ262" i="14"/>
  <c r="CI262" i="14"/>
  <c r="CG262" i="14"/>
  <c r="CF262" i="14"/>
  <c r="CE262" i="14"/>
  <c r="CD262" i="14"/>
  <c r="CB262" i="14"/>
  <c r="CA262" i="14"/>
  <c r="BZ262" i="14"/>
  <c r="BY262" i="14"/>
  <c r="BW262" i="14"/>
  <c r="BV262" i="14"/>
  <c r="BU262" i="14"/>
  <c r="BT262" i="14"/>
  <c r="AU262" i="14"/>
  <c r="AT262" i="14"/>
  <c r="AS262" i="14"/>
  <c r="AR262" i="14"/>
  <c r="CL261" i="14"/>
  <c r="CK261" i="14"/>
  <c r="CJ261" i="14"/>
  <c r="CI261" i="14"/>
  <c r="CG261" i="14"/>
  <c r="CF261" i="14"/>
  <c r="CE261" i="14"/>
  <c r="CD261" i="14"/>
  <c r="CB261" i="14"/>
  <c r="CA261" i="14"/>
  <c r="BZ261" i="14"/>
  <c r="BY261" i="14"/>
  <c r="BW261" i="14"/>
  <c r="BV261" i="14"/>
  <c r="BU261" i="14"/>
  <c r="BT261" i="14"/>
  <c r="AU261" i="14"/>
  <c r="AT261" i="14"/>
  <c r="AS261" i="14"/>
  <c r="AR261" i="14"/>
  <c r="CL260" i="14"/>
  <c r="CK260" i="14"/>
  <c r="CJ260" i="14"/>
  <c r="CI260" i="14"/>
  <c r="CG260" i="14"/>
  <c r="CF260" i="14"/>
  <c r="CE260" i="14"/>
  <c r="CD260" i="14"/>
  <c r="CB260" i="14"/>
  <c r="CA260" i="14"/>
  <c r="BZ260" i="14"/>
  <c r="BY260" i="14"/>
  <c r="BW260" i="14"/>
  <c r="BV260" i="14"/>
  <c r="BU260" i="14"/>
  <c r="BT260" i="14"/>
  <c r="AU260" i="14"/>
  <c r="AT260" i="14"/>
  <c r="AS260" i="14"/>
  <c r="AR260" i="14"/>
  <c r="CL259" i="14"/>
  <c r="CK259" i="14"/>
  <c r="CJ259" i="14"/>
  <c r="CI259" i="14"/>
  <c r="CG259" i="14"/>
  <c r="CF259" i="14"/>
  <c r="CE259" i="14"/>
  <c r="CD259" i="14"/>
  <c r="CB259" i="14"/>
  <c r="CA259" i="14"/>
  <c r="BZ259" i="14"/>
  <c r="BY259" i="14"/>
  <c r="BW259" i="14"/>
  <c r="BV259" i="14"/>
  <c r="BU259" i="14"/>
  <c r="BT259" i="14"/>
  <c r="AU259" i="14"/>
  <c r="AT259" i="14"/>
  <c r="AS259" i="14"/>
  <c r="AR259" i="14"/>
  <c r="CL258" i="14"/>
  <c r="CK258" i="14"/>
  <c r="CJ258" i="14"/>
  <c r="CI258" i="14"/>
  <c r="CG258" i="14"/>
  <c r="CF258" i="14"/>
  <c r="CE258" i="14"/>
  <c r="CD258" i="14"/>
  <c r="CB258" i="14"/>
  <c r="CA258" i="14"/>
  <c r="BZ258" i="14"/>
  <c r="BY258" i="14"/>
  <c r="BW258" i="14"/>
  <c r="BV258" i="14"/>
  <c r="BU258" i="14"/>
  <c r="BT258" i="14"/>
  <c r="AU258" i="14"/>
  <c r="AT258" i="14"/>
  <c r="AS258" i="14"/>
  <c r="AR258" i="14"/>
  <c r="CL257" i="14"/>
  <c r="CK257" i="14"/>
  <c r="CJ257" i="14"/>
  <c r="CI257" i="14"/>
  <c r="CG257" i="14"/>
  <c r="CF257" i="14"/>
  <c r="CE257" i="14"/>
  <c r="CD257" i="14"/>
  <c r="CB257" i="14"/>
  <c r="CA257" i="14"/>
  <c r="BZ257" i="14"/>
  <c r="BY257" i="14"/>
  <c r="BW257" i="14"/>
  <c r="BV257" i="14"/>
  <c r="BU257" i="14"/>
  <c r="BT257" i="14"/>
  <c r="AU257" i="14"/>
  <c r="AT257" i="14"/>
  <c r="AS257" i="14"/>
  <c r="AR257" i="14"/>
  <c r="CL256" i="14"/>
  <c r="CK256" i="14"/>
  <c r="CJ256" i="14"/>
  <c r="CI256" i="14"/>
  <c r="CG256" i="14"/>
  <c r="CF256" i="14"/>
  <c r="CE256" i="14"/>
  <c r="CD256" i="14"/>
  <c r="CB256" i="14"/>
  <c r="CA256" i="14"/>
  <c r="BZ256" i="14"/>
  <c r="BY256" i="14"/>
  <c r="BW256" i="14"/>
  <c r="BV256" i="14"/>
  <c r="BU256" i="14"/>
  <c r="BT256" i="14"/>
  <c r="AU256" i="14"/>
  <c r="AT256" i="14"/>
  <c r="AS256" i="14"/>
  <c r="AR256" i="14"/>
  <c r="B236" i="14"/>
  <c r="B237" i="14" s="1"/>
  <c r="B238" i="14" s="1"/>
  <c r="B239" i="14" s="1"/>
  <c r="B240" i="14" s="1"/>
  <c r="B241" i="14" s="1"/>
  <c r="B242" i="14" s="1"/>
  <c r="B243" i="14" s="1"/>
  <c r="B244" i="14" s="1"/>
  <c r="B245" i="14" s="1"/>
  <c r="B246" i="14" s="1"/>
  <c r="B247" i="14" s="1"/>
  <c r="B248" i="14" s="1"/>
  <c r="B249" i="14" s="1"/>
  <c r="B250" i="14" s="1"/>
  <c r="B251" i="14" s="1"/>
  <c r="B252" i="14" s="1"/>
  <c r="B253" i="14" s="1"/>
  <c r="B254" i="14" s="1"/>
  <c r="B255" i="14" s="1"/>
  <c r="B256" i="14" s="1"/>
  <c r="B257" i="14" s="1"/>
  <c r="B258" i="14" s="1"/>
  <c r="B259" i="14" s="1"/>
  <c r="B260" i="14" s="1"/>
  <c r="B261" i="14" s="1"/>
  <c r="B262" i="14" s="1"/>
  <c r="B263" i="14" s="1"/>
  <c r="B264" i="14" s="1"/>
  <c r="B265" i="14" s="1"/>
  <c r="FZ234" i="14"/>
  <c r="FZ235" i="14" s="1"/>
  <c r="FZ236" i="14" s="1"/>
  <c r="FZ237" i="14" s="1"/>
  <c r="FZ238" i="14" s="1"/>
  <c r="FZ239" i="14" s="1"/>
  <c r="FZ240" i="14" s="1"/>
  <c r="FZ241" i="14" s="1"/>
  <c r="FZ242" i="14" s="1"/>
  <c r="FZ243" i="14" s="1"/>
  <c r="FZ244" i="14" s="1"/>
  <c r="FZ245" i="14" s="1"/>
  <c r="FZ246" i="14" s="1"/>
  <c r="FZ247" i="14" s="1"/>
  <c r="FZ248" i="14" s="1"/>
  <c r="FZ249" i="14" s="1"/>
  <c r="FZ250" i="14" s="1"/>
  <c r="FZ251" i="14" s="1"/>
  <c r="FZ252" i="14" s="1"/>
  <c r="FZ253" i="14" s="1"/>
  <c r="FZ254" i="14" s="1"/>
  <c r="FZ255" i="14" s="1"/>
  <c r="FZ256" i="14" s="1"/>
  <c r="CL234" i="14"/>
  <c r="CK234" i="14"/>
  <c r="CJ234" i="14"/>
  <c r="CI234" i="14"/>
  <c r="CG234" i="14"/>
  <c r="CF234" i="14"/>
  <c r="CE234" i="14"/>
  <c r="CD234" i="14"/>
  <c r="CB234" i="14"/>
  <c r="CA234" i="14"/>
  <c r="BZ234" i="14"/>
  <c r="BY234" i="14"/>
  <c r="BW234" i="14"/>
  <c r="BV234" i="14"/>
  <c r="BU234" i="14"/>
  <c r="BT234" i="14"/>
  <c r="BH234" i="14"/>
  <c r="BG234" i="14"/>
  <c r="BF234" i="14"/>
  <c r="BE234" i="14"/>
  <c r="CL232" i="14"/>
  <c r="CK232" i="14"/>
  <c r="CJ232" i="14"/>
  <c r="CI232" i="14"/>
  <c r="CG232" i="14"/>
  <c r="CF232" i="14"/>
  <c r="CE232" i="14"/>
  <c r="CD232" i="14"/>
  <c r="CB232" i="14"/>
  <c r="CA232" i="14"/>
  <c r="BZ232" i="14"/>
  <c r="BY232" i="14"/>
  <c r="BW232" i="14"/>
  <c r="BV232" i="14"/>
  <c r="BU232" i="14"/>
  <c r="BT232" i="14"/>
  <c r="BH232" i="14"/>
  <c r="BG232" i="14"/>
  <c r="BF232" i="14"/>
  <c r="BE232" i="14"/>
  <c r="AV232" i="14"/>
  <c r="AP232" i="14"/>
  <c r="AI232" i="14"/>
  <c r="AU232" i="14" s="1"/>
  <c r="AH232" i="14"/>
  <c r="AN232" i="14" s="1"/>
  <c r="AG232" i="14"/>
  <c r="AS232" i="14" s="1"/>
  <c r="AF232" i="14"/>
  <c r="AL232" i="14" s="1"/>
  <c r="AA232" i="14"/>
  <c r="Z232" i="14"/>
  <c r="Y232" i="14"/>
  <c r="X232" i="14"/>
  <c r="U232" i="14"/>
  <c r="T232" i="14"/>
  <c r="S232" i="14"/>
  <c r="R232" i="14"/>
  <c r="W230" i="14"/>
  <c r="B225" i="14"/>
  <c r="B224" i="14"/>
  <c r="CL222" i="14"/>
  <c r="CK222" i="14"/>
  <c r="CJ222" i="14"/>
  <c r="CI222" i="14"/>
  <c r="CG222" i="14"/>
  <c r="CF222" i="14"/>
  <c r="CE222" i="14"/>
  <c r="CD222" i="14"/>
  <c r="CB222" i="14"/>
  <c r="CA222" i="14"/>
  <c r="BZ222" i="14"/>
  <c r="BY222" i="14"/>
  <c r="BW222" i="14"/>
  <c r="BR222" i="14" s="1"/>
  <c r="BV222" i="14"/>
  <c r="BQ222" i="14" s="1"/>
  <c r="BU222" i="14"/>
  <c r="BP222" i="14" s="1"/>
  <c r="BT222" i="14"/>
  <c r="AU222" i="14"/>
  <c r="AT222" i="14"/>
  <c r="AS222" i="14"/>
  <c r="AR222" i="14"/>
  <c r="CL221" i="14"/>
  <c r="CK221" i="14"/>
  <c r="CJ221" i="14"/>
  <c r="CI221" i="14"/>
  <c r="CG221" i="14"/>
  <c r="CF221" i="14"/>
  <c r="CE221" i="14"/>
  <c r="CD221" i="14"/>
  <c r="CB221" i="14"/>
  <c r="CA221" i="14"/>
  <c r="BZ221" i="14"/>
  <c r="BY221" i="14"/>
  <c r="BW221" i="14"/>
  <c r="BR221" i="14" s="1"/>
  <c r="BV221" i="14"/>
  <c r="BU221" i="14"/>
  <c r="BT221" i="14"/>
  <c r="AU221" i="14"/>
  <c r="AT221" i="14"/>
  <c r="AS221" i="14"/>
  <c r="AR221" i="14"/>
  <c r="CL220" i="14"/>
  <c r="CK220" i="14"/>
  <c r="CJ220" i="14"/>
  <c r="CI220" i="14"/>
  <c r="CG220" i="14"/>
  <c r="CF220" i="14"/>
  <c r="CE220" i="14"/>
  <c r="CD220" i="14"/>
  <c r="CB220" i="14"/>
  <c r="CA220" i="14"/>
  <c r="BZ220" i="14"/>
  <c r="BY220" i="14"/>
  <c r="BW220" i="14"/>
  <c r="BR220" i="14" s="1"/>
  <c r="BV220" i="14"/>
  <c r="BU220" i="14"/>
  <c r="BT220" i="14"/>
  <c r="AU220" i="14"/>
  <c r="AT220" i="14"/>
  <c r="AS220" i="14"/>
  <c r="AR220" i="14"/>
  <c r="CL219" i="14"/>
  <c r="CK219" i="14"/>
  <c r="CJ219" i="14"/>
  <c r="CI219" i="14"/>
  <c r="CG219" i="14"/>
  <c r="CF219" i="14"/>
  <c r="CE219" i="14"/>
  <c r="CD219" i="14"/>
  <c r="CB219" i="14"/>
  <c r="CA219" i="14"/>
  <c r="BZ219" i="14"/>
  <c r="BY219" i="14"/>
  <c r="BW219" i="14"/>
  <c r="BV219" i="14"/>
  <c r="BQ219" i="14" s="1"/>
  <c r="BU219" i="14"/>
  <c r="BP219" i="14" s="1"/>
  <c r="BT219" i="14"/>
  <c r="AU219" i="14"/>
  <c r="AT219" i="14"/>
  <c r="AS219" i="14"/>
  <c r="AR219" i="14"/>
  <c r="CL218" i="14"/>
  <c r="CK218" i="14"/>
  <c r="CJ218" i="14"/>
  <c r="CI218" i="14"/>
  <c r="CG218" i="14"/>
  <c r="CF218" i="14"/>
  <c r="CE218" i="14"/>
  <c r="CD218" i="14"/>
  <c r="CB218" i="14"/>
  <c r="CA218" i="14"/>
  <c r="BZ218" i="14"/>
  <c r="BY218" i="14"/>
  <c r="BO218" i="14" s="1"/>
  <c r="BW218" i="14"/>
  <c r="BV218" i="14"/>
  <c r="BQ218" i="14" s="1"/>
  <c r="BU218" i="14"/>
  <c r="BT218" i="14"/>
  <c r="AU218" i="14"/>
  <c r="AT218" i="14"/>
  <c r="AS218" i="14"/>
  <c r="AR218" i="14"/>
  <c r="CL217" i="14"/>
  <c r="CK217" i="14"/>
  <c r="CJ217" i="14"/>
  <c r="CI217" i="14"/>
  <c r="CG217" i="14"/>
  <c r="CF217" i="14"/>
  <c r="CE217" i="14"/>
  <c r="CD217" i="14"/>
  <c r="CB217" i="14"/>
  <c r="CA217" i="14"/>
  <c r="BZ217" i="14"/>
  <c r="BY217" i="14"/>
  <c r="BW217" i="14"/>
  <c r="BR217" i="14" s="1"/>
  <c r="BV217" i="14"/>
  <c r="BU217" i="14"/>
  <c r="BT217" i="14"/>
  <c r="AU217" i="14"/>
  <c r="AT217" i="14"/>
  <c r="AS217" i="14"/>
  <c r="AR217" i="14"/>
  <c r="CL216" i="14"/>
  <c r="CK216" i="14"/>
  <c r="CJ216" i="14"/>
  <c r="CI216" i="14"/>
  <c r="CG216" i="14"/>
  <c r="CF216" i="14"/>
  <c r="CE216" i="14"/>
  <c r="CD216" i="14"/>
  <c r="CB216" i="14"/>
  <c r="CA216" i="14"/>
  <c r="BZ216" i="14"/>
  <c r="BY216" i="14"/>
  <c r="BW216" i="14"/>
  <c r="BV216" i="14"/>
  <c r="BQ216" i="14" s="1"/>
  <c r="BU216" i="14"/>
  <c r="BP216" i="14" s="1"/>
  <c r="BT216" i="14"/>
  <c r="AU216" i="14"/>
  <c r="AT216" i="14"/>
  <c r="AS216" i="14"/>
  <c r="AR216" i="14"/>
  <c r="CL215" i="14"/>
  <c r="CK215" i="14"/>
  <c r="CJ215" i="14"/>
  <c r="CI215" i="14"/>
  <c r="CG215" i="14"/>
  <c r="CF215" i="14"/>
  <c r="CE215" i="14"/>
  <c r="CD215" i="14"/>
  <c r="CB215" i="14"/>
  <c r="CA215" i="14"/>
  <c r="BZ215" i="14"/>
  <c r="BY215" i="14"/>
  <c r="BW215" i="14"/>
  <c r="BV215" i="14"/>
  <c r="BQ215" i="14" s="1"/>
  <c r="BU215" i="14"/>
  <c r="BT215" i="14"/>
  <c r="AU215" i="14"/>
  <c r="AT215" i="14"/>
  <c r="AS215" i="14"/>
  <c r="AR215" i="14"/>
  <c r="CL214" i="14"/>
  <c r="CK214" i="14"/>
  <c r="CJ214" i="14"/>
  <c r="CI214" i="14"/>
  <c r="CG214" i="14"/>
  <c r="CF214" i="14"/>
  <c r="CE214" i="14"/>
  <c r="CD214" i="14"/>
  <c r="CB214" i="14"/>
  <c r="CA214" i="14"/>
  <c r="BZ214" i="14"/>
  <c r="BY214" i="14"/>
  <c r="BW214" i="14"/>
  <c r="BR214" i="14" s="1"/>
  <c r="BV214" i="14"/>
  <c r="BU214" i="14"/>
  <c r="BT214" i="14"/>
  <c r="AU214" i="14"/>
  <c r="AT214" i="14"/>
  <c r="AS214" i="14"/>
  <c r="AR214" i="14"/>
  <c r="CL213" i="14"/>
  <c r="CK213" i="14"/>
  <c r="CJ213" i="14"/>
  <c r="CI213" i="14"/>
  <c r="CG213" i="14"/>
  <c r="CF213" i="14"/>
  <c r="CE213" i="14"/>
  <c r="CD213" i="14"/>
  <c r="CB213" i="14"/>
  <c r="CA213" i="14"/>
  <c r="BZ213" i="14"/>
  <c r="BY213" i="14"/>
  <c r="BW213" i="14"/>
  <c r="BV213" i="14"/>
  <c r="BU213" i="14"/>
  <c r="BP213" i="14" s="1"/>
  <c r="BT213" i="14"/>
  <c r="AU213" i="14"/>
  <c r="AT213" i="14"/>
  <c r="AS213" i="14"/>
  <c r="AR213" i="14"/>
  <c r="CL212" i="14"/>
  <c r="CK212" i="14"/>
  <c r="CJ212" i="14"/>
  <c r="CI212" i="14"/>
  <c r="CG212" i="14"/>
  <c r="CF212" i="14"/>
  <c r="CE212" i="14"/>
  <c r="CD212" i="14"/>
  <c r="CB212" i="14"/>
  <c r="CA212" i="14"/>
  <c r="BZ212" i="14"/>
  <c r="BY212" i="14"/>
  <c r="BW212" i="14"/>
  <c r="BV212" i="14"/>
  <c r="BU212" i="14"/>
  <c r="BT212" i="14"/>
  <c r="AU212" i="14"/>
  <c r="AT212" i="14"/>
  <c r="AS212" i="14"/>
  <c r="AR212" i="14"/>
  <c r="CL211" i="14"/>
  <c r="CK211" i="14"/>
  <c r="CJ211" i="14"/>
  <c r="CI211" i="14"/>
  <c r="CG211" i="14"/>
  <c r="CF211" i="14"/>
  <c r="CE211" i="14"/>
  <c r="CD211" i="14"/>
  <c r="CB211" i="14"/>
  <c r="CA211" i="14"/>
  <c r="BZ211" i="14"/>
  <c r="BY211" i="14"/>
  <c r="BW211" i="14"/>
  <c r="BV211" i="14"/>
  <c r="BU211" i="14"/>
  <c r="BT211" i="14"/>
  <c r="AU211" i="14"/>
  <c r="AT211" i="14"/>
  <c r="AS211" i="14"/>
  <c r="AR211" i="14"/>
  <c r="CL210" i="14"/>
  <c r="CK210" i="14"/>
  <c r="CJ210" i="14"/>
  <c r="CI210" i="14"/>
  <c r="CG210" i="14"/>
  <c r="CF210" i="14"/>
  <c r="CE210" i="14"/>
  <c r="CD210" i="14"/>
  <c r="CB210" i="14"/>
  <c r="CA210" i="14"/>
  <c r="BZ210" i="14"/>
  <c r="BY210" i="14"/>
  <c r="BW210" i="14"/>
  <c r="BV210" i="14"/>
  <c r="BU210" i="14"/>
  <c r="BT210" i="14"/>
  <c r="AU210" i="14"/>
  <c r="AT210" i="14"/>
  <c r="AS210" i="14"/>
  <c r="AR210" i="14"/>
  <c r="CL209" i="14"/>
  <c r="CK209" i="14"/>
  <c r="CJ209" i="14"/>
  <c r="CI209" i="14"/>
  <c r="CG209" i="14"/>
  <c r="CF209" i="14"/>
  <c r="CE209" i="14"/>
  <c r="CD209" i="14"/>
  <c r="CB209" i="14"/>
  <c r="CA209" i="14"/>
  <c r="BZ209" i="14"/>
  <c r="BY209" i="14"/>
  <c r="BW209" i="14"/>
  <c r="BV209" i="14"/>
  <c r="BU209" i="14"/>
  <c r="BT209" i="14"/>
  <c r="AU209" i="14"/>
  <c r="AT209" i="14"/>
  <c r="AS209" i="14"/>
  <c r="AR209" i="14"/>
  <c r="CL208" i="14"/>
  <c r="CK208" i="14"/>
  <c r="CJ208" i="14"/>
  <c r="CI208" i="14"/>
  <c r="CG208" i="14"/>
  <c r="CF208" i="14"/>
  <c r="CE208" i="14"/>
  <c r="CD208" i="14"/>
  <c r="CB208" i="14"/>
  <c r="CA208" i="14"/>
  <c r="BZ208" i="14"/>
  <c r="BY208" i="14"/>
  <c r="BW208" i="14"/>
  <c r="BV208" i="14"/>
  <c r="BU208" i="14"/>
  <c r="BT208" i="14"/>
  <c r="AU208" i="14"/>
  <c r="AT208" i="14"/>
  <c r="AS208" i="14"/>
  <c r="AR208" i="14"/>
  <c r="CL207" i="14"/>
  <c r="CK207" i="14"/>
  <c r="CJ207" i="14"/>
  <c r="CI207" i="14"/>
  <c r="CG207" i="14"/>
  <c r="CF207" i="14"/>
  <c r="CE207" i="14"/>
  <c r="CD207" i="14"/>
  <c r="CB207" i="14"/>
  <c r="CA207" i="14"/>
  <c r="BZ207" i="14"/>
  <c r="BY207" i="14"/>
  <c r="BW207" i="14"/>
  <c r="BV207" i="14"/>
  <c r="BU207" i="14"/>
  <c r="BT207" i="14"/>
  <c r="AU207" i="14"/>
  <c r="AT207" i="14"/>
  <c r="AS207" i="14"/>
  <c r="AR207" i="14"/>
  <c r="CL206" i="14"/>
  <c r="CK206" i="14"/>
  <c r="CJ206" i="14"/>
  <c r="CI206" i="14"/>
  <c r="CG206" i="14"/>
  <c r="CF206" i="14"/>
  <c r="CE206" i="14"/>
  <c r="CD206" i="14"/>
  <c r="CB206" i="14"/>
  <c r="CA206" i="14"/>
  <c r="BZ206" i="14"/>
  <c r="BY206" i="14"/>
  <c r="BW206" i="14"/>
  <c r="BV206" i="14"/>
  <c r="BU206" i="14"/>
  <c r="BT206" i="14"/>
  <c r="AU206" i="14"/>
  <c r="AT206" i="14"/>
  <c r="AS206" i="14"/>
  <c r="AR206" i="14"/>
  <c r="CL205" i="14"/>
  <c r="CK205" i="14"/>
  <c r="CJ205" i="14"/>
  <c r="CI205" i="14"/>
  <c r="CG205" i="14"/>
  <c r="CF205" i="14"/>
  <c r="CE205" i="14"/>
  <c r="CD205" i="14"/>
  <c r="CB205" i="14"/>
  <c r="CA205" i="14"/>
  <c r="BZ205" i="14"/>
  <c r="BY205" i="14"/>
  <c r="BW205" i="14"/>
  <c r="BV205" i="14"/>
  <c r="BU205" i="14"/>
  <c r="BT205" i="14"/>
  <c r="AU205" i="14"/>
  <c r="AT205" i="14"/>
  <c r="AS205" i="14"/>
  <c r="AR205" i="14"/>
  <c r="CL204" i="14"/>
  <c r="CK204" i="14"/>
  <c r="CJ204" i="14"/>
  <c r="CI204" i="14"/>
  <c r="CG204" i="14"/>
  <c r="CF204" i="14"/>
  <c r="CE204" i="14"/>
  <c r="CD204" i="14"/>
  <c r="CB204" i="14"/>
  <c r="CA204" i="14"/>
  <c r="BZ204" i="14"/>
  <c r="BY204" i="14"/>
  <c r="BW204" i="14"/>
  <c r="BV204" i="14"/>
  <c r="BU204" i="14"/>
  <c r="BT204" i="14"/>
  <c r="AU204" i="14"/>
  <c r="AT204" i="14"/>
  <c r="AS204" i="14"/>
  <c r="AR204" i="14"/>
  <c r="CL203" i="14"/>
  <c r="CK203" i="14"/>
  <c r="CJ203" i="14"/>
  <c r="CI203" i="14"/>
  <c r="CG203" i="14"/>
  <c r="CF203" i="14"/>
  <c r="CE203" i="14"/>
  <c r="CD203" i="14"/>
  <c r="CB203" i="14"/>
  <c r="CA203" i="14"/>
  <c r="BZ203" i="14"/>
  <c r="BY203" i="14"/>
  <c r="BW203" i="14"/>
  <c r="BV203" i="14"/>
  <c r="BU203" i="14"/>
  <c r="BT203" i="14"/>
  <c r="AU203" i="14"/>
  <c r="AT203" i="14"/>
  <c r="AS203" i="14"/>
  <c r="AR203" i="14"/>
  <c r="CL202" i="14"/>
  <c r="CK202" i="14"/>
  <c r="CJ202" i="14"/>
  <c r="CI202" i="14"/>
  <c r="CG202" i="14"/>
  <c r="CF202" i="14"/>
  <c r="CE202" i="14"/>
  <c r="CD202" i="14"/>
  <c r="CB202" i="14"/>
  <c r="CA202" i="14"/>
  <c r="BZ202" i="14"/>
  <c r="BY202" i="14"/>
  <c r="BW202" i="14"/>
  <c r="BV202" i="14"/>
  <c r="BU202" i="14"/>
  <c r="BT202" i="14"/>
  <c r="AU202" i="14"/>
  <c r="AT202" i="14"/>
  <c r="AS202" i="14"/>
  <c r="AR202" i="14"/>
  <c r="CL201" i="14"/>
  <c r="CK201" i="14"/>
  <c r="CJ201" i="14"/>
  <c r="CI201" i="14"/>
  <c r="CG201" i="14"/>
  <c r="CF201" i="14"/>
  <c r="CE201" i="14"/>
  <c r="CD201" i="14"/>
  <c r="CB201" i="14"/>
  <c r="CA201" i="14"/>
  <c r="BZ201" i="14"/>
  <c r="BY201" i="14"/>
  <c r="BW201" i="14"/>
  <c r="BV201" i="14"/>
  <c r="BU201" i="14"/>
  <c r="BT201" i="14"/>
  <c r="AU201" i="14"/>
  <c r="AT201" i="14"/>
  <c r="AS201" i="14"/>
  <c r="AR201" i="14"/>
  <c r="CL200" i="14"/>
  <c r="CK200" i="14"/>
  <c r="CJ200" i="14"/>
  <c r="CI200" i="14"/>
  <c r="CG200" i="14"/>
  <c r="CF200" i="14"/>
  <c r="CE200" i="14"/>
  <c r="CD200" i="14"/>
  <c r="CB200" i="14"/>
  <c r="CA200" i="14"/>
  <c r="BZ200" i="14"/>
  <c r="BY200" i="14"/>
  <c r="BW200" i="14"/>
  <c r="BV200" i="14"/>
  <c r="BU200" i="14"/>
  <c r="BT200" i="14"/>
  <c r="AU200" i="14"/>
  <c r="AT200" i="14"/>
  <c r="AS200" i="14"/>
  <c r="AR200" i="14"/>
  <c r="CL199" i="14"/>
  <c r="CK199" i="14"/>
  <c r="CJ199" i="14"/>
  <c r="CI199" i="14"/>
  <c r="CG199" i="14"/>
  <c r="CF199" i="14"/>
  <c r="CE199" i="14"/>
  <c r="CD199" i="14"/>
  <c r="CB199" i="14"/>
  <c r="CA199" i="14"/>
  <c r="BZ199" i="14"/>
  <c r="BY199" i="14"/>
  <c r="BW199" i="14"/>
  <c r="BV199" i="14"/>
  <c r="BU199" i="14"/>
  <c r="BT199" i="14"/>
  <c r="AU199" i="14"/>
  <c r="AT199" i="14"/>
  <c r="AS199" i="14"/>
  <c r="AR199" i="14"/>
  <c r="CL198" i="14"/>
  <c r="CK198" i="14"/>
  <c r="CJ198" i="14"/>
  <c r="CI198" i="14"/>
  <c r="CG198" i="14"/>
  <c r="CF198" i="14"/>
  <c r="CE198" i="14"/>
  <c r="CD198" i="14"/>
  <c r="CB198" i="14"/>
  <c r="CA198" i="14"/>
  <c r="BZ198" i="14"/>
  <c r="BY198" i="14"/>
  <c r="BW198" i="14"/>
  <c r="BV198" i="14"/>
  <c r="BU198" i="14"/>
  <c r="BT198" i="14"/>
  <c r="AU198" i="14"/>
  <c r="AT198" i="14"/>
  <c r="AS198" i="14"/>
  <c r="AR198" i="14"/>
  <c r="CL197" i="14"/>
  <c r="CK197" i="14"/>
  <c r="CJ197" i="14"/>
  <c r="CI197" i="14"/>
  <c r="CG197" i="14"/>
  <c r="CF197" i="14"/>
  <c r="CE197" i="14"/>
  <c r="CD197" i="14"/>
  <c r="CB197" i="14"/>
  <c r="CA197" i="14"/>
  <c r="BZ197" i="14"/>
  <c r="BY197" i="14"/>
  <c r="BW197" i="14"/>
  <c r="BV197" i="14"/>
  <c r="BU197" i="14"/>
  <c r="BT197" i="14"/>
  <c r="AU197" i="14"/>
  <c r="AT197" i="14"/>
  <c r="AS197" i="14"/>
  <c r="AR197" i="14"/>
  <c r="CL196" i="14"/>
  <c r="CK196" i="14"/>
  <c r="CJ196" i="14"/>
  <c r="CI196" i="14"/>
  <c r="CG196" i="14"/>
  <c r="CF196" i="14"/>
  <c r="CE196" i="14"/>
  <c r="CD196" i="14"/>
  <c r="CB196" i="14"/>
  <c r="CA196" i="14"/>
  <c r="BZ196" i="14"/>
  <c r="BY196" i="14"/>
  <c r="BW196" i="14"/>
  <c r="BV196" i="14"/>
  <c r="BU196" i="14"/>
  <c r="BT196" i="14"/>
  <c r="AU196" i="14"/>
  <c r="AT196" i="14"/>
  <c r="AS196" i="14"/>
  <c r="AR196" i="14"/>
  <c r="CL195" i="14"/>
  <c r="CK195" i="14"/>
  <c r="CJ195" i="14"/>
  <c r="CI195" i="14"/>
  <c r="CG195" i="14"/>
  <c r="CF195" i="14"/>
  <c r="CE195" i="14"/>
  <c r="CD195" i="14"/>
  <c r="CB195" i="14"/>
  <c r="CA195" i="14"/>
  <c r="BZ195" i="14"/>
  <c r="BY195" i="14"/>
  <c r="BW195" i="14"/>
  <c r="BV195" i="14"/>
  <c r="BU195" i="14"/>
  <c r="BT195" i="14"/>
  <c r="AU195" i="14"/>
  <c r="AT195" i="14"/>
  <c r="AS195" i="14"/>
  <c r="AR195" i="14"/>
  <c r="CL194" i="14"/>
  <c r="CK194" i="14"/>
  <c r="CJ194" i="14"/>
  <c r="CI194" i="14"/>
  <c r="CG194" i="14"/>
  <c r="CF194" i="14"/>
  <c r="CE194" i="14"/>
  <c r="CD194" i="14"/>
  <c r="CB194" i="14"/>
  <c r="CA194" i="14"/>
  <c r="BZ194" i="14"/>
  <c r="BY194" i="14"/>
  <c r="BW194" i="14"/>
  <c r="BV194" i="14"/>
  <c r="BU194" i="14"/>
  <c r="BT194" i="14"/>
  <c r="AU194" i="14"/>
  <c r="AT194" i="14"/>
  <c r="AS194" i="14"/>
  <c r="AR194" i="14"/>
  <c r="CL193" i="14"/>
  <c r="CK193" i="14"/>
  <c r="CJ193" i="14"/>
  <c r="CI193" i="14"/>
  <c r="CG193" i="14"/>
  <c r="CF193" i="14"/>
  <c r="CE193" i="14"/>
  <c r="CD193" i="14"/>
  <c r="CB193" i="14"/>
  <c r="CA193" i="14"/>
  <c r="BZ193" i="14"/>
  <c r="BY193" i="14"/>
  <c r="BW193" i="14"/>
  <c r="BV193" i="14"/>
  <c r="BU193" i="14"/>
  <c r="BT193" i="14"/>
  <c r="AU193" i="14"/>
  <c r="AT193" i="14"/>
  <c r="AS193" i="14"/>
  <c r="AR193" i="14"/>
  <c r="CL192" i="14"/>
  <c r="CK192" i="14"/>
  <c r="CJ192" i="14"/>
  <c r="CI192" i="14"/>
  <c r="CG192" i="14"/>
  <c r="CF192" i="14"/>
  <c r="CE192" i="14"/>
  <c r="CD192" i="14"/>
  <c r="CB192" i="14"/>
  <c r="CA192" i="14"/>
  <c r="BZ192" i="14"/>
  <c r="BY192" i="14"/>
  <c r="BW192" i="14"/>
  <c r="BV192" i="14"/>
  <c r="BU192" i="14"/>
  <c r="BT192" i="14"/>
  <c r="AU192" i="14"/>
  <c r="AT192" i="14"/>
  <c r="AS192" i="14"/>
  <c r="AR192" i="14"/>
  <c r="CL191" i="14"/>
  <c r="CK191" i="14"/>
  <c r="CJ191" i="14"/>
  <c r="CI191" i="14"/>
  <c r="CG191" i="14"/>
  <c r="CF191" i="14"/>
  <c r="CE191" i="14"/>
  <c r="CD191" i="14"/>
  <c r="CB191" i="14"/>
  <c r="CA191" i="14"/>
  <c r="BZ191" i="14"/>
  <c r="BY191" i="14"/>
  <c r="BW191" i="14"/>
  <c r="BV191" i="14"/>
  <c r="BU191" i="14"/>
  <c r="BT191" i="14"/>
  <c r="AU191" i="14"/>
  <c r="AT191" i="14"/>
  <c r="AS191" i="14"/>
  <c r="AR191" i="14"/>
  <c r="CL190" i="14"/>
  <c r="CK190" i="14"/>
  <c r="CJ190" i="14"/>
  <c r="CI190" i="14"/>
  <c r="CG190" i="14"/>
  <c r="CF190" i="14"/>
  <c r="CE190" i="14"/>
  <c r="CD190" i="14"/>
  <c r="CB190" i="14"/>
  <c r="CA190" i="14"/>
  <c r="BZ190" i="14"/>
  <c r="BY190" i="14"/>
  <c r="BW190" i="14"/>
  <c r="BV190" i="14"/>
  <c r="BU190" i="14"/>
  <c r="BT190" i="14"/>
  <c r="AU190" i="14"/>
  <c r="AT190" i="14"/>
  <c r="AS190" i="14"/>
  <c r="AR190" i="14"/>
  <c r="CL189" i="14"/>
  <c r="CK189" i="14"/>
  <c r="CJ189" i="14"/>
  <c r="CI189" i="14"/>
  <c r="CG189" i="14"/>
  <c r="CF189" i="14"/>
  <c r="CE189" i="14"/>
  <c r="CD189" i="14"/>
  <c r="CB189" i="14"/>
  <c r="CA189" i="14"/>
  <c r="BZ189" i="14"/>
  <c r="BY189" i="14"/>
  <c r="BW189" i="14"/>
  <c r="BV189" i="14"/>
  <c r="BU189" i="14"/>
  <c r="BT189" i="14"/>
  <c r="AU189" i="14"/>
  <c r="AT189" i="14"/>
  <c r="AS189" i="14"/>
  <c r="AR189" i="14"/>
  <c r="CL188" i="14"/>
  <c r="CK188" i="14"/>
  <c r="CJ188" i="14"/>
  <c r="CI188" i="14"/>
  <c r="CG188" i="14"/>
  <c r="CF188" i="14"/>
  <c r="CE188" i="14"/>
  <c r="CD188" i="14"/>
  <c r="CB188" i="14"/>
  <c r="CA188" i="14"/>
  <c r="BZ188" i="14"/>
  <c r="BY188" i="14"/>
  <c r="BW188" i="14"/>
  <c r="BV188" i="14"/>
  <c r="BU188" i="14"/>
  <c r="BT188" i="14"/>
  <c r="AU188" i="14"/>
  <c r="AT188" i="14"/>
  <c r="AS188" i="14"/>
  <c r="AR188" i="14"/>
  <c r="CL187" i="14"/>
  <c r="CK187" i="14"/>
  <c r="CJ187" i="14"/>
  <c r="CI187" i="14"/>
  <c r="CG187" i="14"/>
  <c r="CF187" i="14"/>
  <c r="CE187" i="14"/>
  <c r="CD187" i="14"/>
  <c r="CB187" i="14"/>
  <c r="CA187" i="14"/>
  <c r="BZ187" i="14"/>
  <c r="BY187" i="14"/>
  <c r="BW187" i="14"/>
  <c r="BV187" i="14"/>
  <c r="BU187" i="14"/>
  <c r="BT187" i="14"/>
  <c r="AU187" i="14"/>
  <c r="AT187" i="14"/>
  <c r="AS187" i="14"/>
  <c r="AR187" i="14"/>
  <c r="CL186" i="14"/>
  <c r="CK186" i="14"/>
  <c r="EZ187" i="14" s="1"/>
  <c r="CJ186" i="14"/>
  <c r="CI186" i="14"/>
  <c r="CG186" i="14"/>
  <c r="CF186" i="14"/>
  <c r="CE186" i="14"/>
  <c r="CD186" i="14"/>
  <c r="CB186" i="14"/>
  <c r="CA186" i="14"/>
  <c r="EP187" i="14" s="1"/>
  <c r="BZ186" i="14"/>
  <c r="BY186" i="14"/>
  <c r="BW186" i="14"/>
  <c r="BV186" i="14"/>
  <c r="BU186" i="14"/>
  <c r="BT186" i="14"/>
  <c r="AU186" i="14"/>
  <c r="AT186" i="14"/>
  <c r="AS186" i="14"/>
  <c r="AR186" i="14"/>
  <c r="CL185" i="14"/>
  <c r="CK185" i="14"/>
  <c r="EZ186" i="14" s="1"/>
  <c r="CJ185" i="14"/>
  <c r="CI185" i="14"/>
  <c r="CG185" i="14"/>
  <c r="CF185" i="14"/>
  <c r="EU186" i="14" s="1"/>
  <c r="CE185" i="14"/>
  <c r="CD185" i="14"/>
  <c r="CB185" i="14"/>
  <c r="CA185" i="14"/>
  <c r="BZ185" i="14"/>
  <c r="BY185" i="14"/>
  <c r="BW185" i="14"/>
  <c r="BV185" i="14"/>
  <c r="BU185" i="14"/>
  <c r="BT185" i="14"/>
  <c r="AU185" i="14"/>
  <c r="AT185" i="14"/>
  <c r="AS185" i="14"/>
  <c r="AR185" i="14"/>
  <c r="CL184" i="14"/>
  <c r="CK184" i="14"/>
  <c r="CJ184" i="14"/>
  <c r="CI184" i="14"/>
  <c r="CG184" i="14"/>
  <c r="CF184" i="14"/>
  <c r="EU185" i="14" s="1"/>
  <c r="CE184" i="14"/>
  <c r="CD184" i="14"/>
  <c r="CB184" i="14"/>
  <c r="CA184" i="14"/>
  <c r="EP185" i="14" s="1"/>
  <c r="BZ184" i="14"/>
  <c r="BY184" i="14"/>
  <c r="BW184" i="14"/>
  <c r="BV184" i="14"/>
  <c r="BU184" i="14"/>
  <c r="BT184" i="14"/>
  <c r="AU184" i="14"/>
  <c r="AT184" i="14"/>
  <c r="AS184" i="14"/>
  <c r="AR184" i="14"/>
  <c r="CL183" i="14"/>
  <c r="CK183" i="14"/>
  <c r="EZ184" i="14" s="1"/>
  <c r="CJ183" i="14"/>
  <c r="CI183" i="14"/>
  <c r="CG183" i="14"/>
  <c r="CF183" i="14"/>
  <c r="CE183" i="14"/>
  <c r="CD183" i="14"/>
  <c r="CB183" i="14"/>
  <c r="CA183" i="14"/>
  <c r="EP184" i="14" s="1"/>
  <c r="BZ183" i="14"/>
  <c r="BY183" i="14"/>
  <c r="BW183" i="14"/>
  <c r="BV183" i="14"/>
  <c r="BU183" i="14"/>
  <c r="BT183" i="14"/>
  <c r="AU183" i="14"/>
  <c r="AT183" i="14"/>
  <c r="AS183" i="14"/>
  <c r="AR183" i="14"/>
  <c r="CL182" i="14"/>
  <c r="CK182" i="14"/>
  <c r="CJ182" i="14"/>
  <c r="CI182" i="14"/>
  <c r="CG182" i="14"/>
  <c r="CF182" i="14"/>
  <c r="CE182" i="14"/>
  <c r="CD182" i="14"/>
  <c r="CB182" i="14"/>
  <c r="CA182" i="14"/>
  <c r="BZ182" i="14"/>
  <c r="BY182" i="14"/>
  <c r="BW182" i="14"/>
  <c r="BV182" i="14"/>
  <c r="BU182" i="14"/>
  <c r="BT182" i="14"/>
  <c r="AU182" i="14"/>
  <c r="AT182" i="14"/>
  <c r="AS182" i="14"/>
  <c r="AR182" i="14"/>
  <c r="FT171" i="14"/>
  <c r="FP171" i="14"/>
  <c r="FL171" i="14"/>
  <c r="FH171" i="14"/>
  <c r="FT170" i="14"/>
  <c r="FP170" i="14"/>
  <c r="FL170" i="14"/>
  <c r="FH170" i="14"/>
  <c r="FT169" i="14"/>
  <c r="FP169" i="14"/>
  <c r="FL169" i="14"/>
  <c r="FH169" i="14"/>
  <c r="FT168" i="14"/>
  <c r="FP168" i="14"/>
  <c r="FL168" i="14"/>
  <c r="FH168" i="14"/>
  <c r="FT167" i="14"/>
  <c r="FP167" i="14"/>
  <c r="FL167" i="14"/>
  <c r="FH167" i="14"/>
  <c r="FT166" i="14"/>
  <c r="FP166" i="14"/>
  <c r="FL166" i="14"/>
  <c r="FH166" i="14"/>
  <c r="FT165" i="14"/>
  <c r="FP165" i="14"/>
  <c r="FL165" i="14"/>
  <c r="FH165" i="14"/>
  <c r="FT164" i="14"/>
  <c r="FP164" i="14"/>
  <c r="FL164" i="14"/>
  <c r="FH164" i="14"/>
  <c r="FT163" i="14"/>
  <c r="FP163" i="14"/>
  <c r="FL163" i="14"/>
  <c r="FH163" i="14"/>
  <c r="FT162" i="14"/>
  <c r="FU162" i="14" s="1"/>
  <c r="FP162" i="14"/>
  <c r="FQ162" i="14" s="1"/>
  <c r="FL162" i="14"/>
  <c r="FM162" i="14" s="1"/>
  <c r="FH162" i="14"/>
  <c r="FI162" i="14" s="1"/>
  <c r="FE162" i="14"/>
  <c r="B162" i="14"/>
  <c r="B163" i="14" s="1"/>
  <c r="B164" i="14" s="1"/>
  <c r="B165" i="14" s="1"/>
  <c r="B166" i="14" s="1"/>
  <c r="B167" i="14" s="1"/>
  <c r="B168" i="14" s="1"/>
  <c r="B169" i="14" s="1"/>
  <c r="B170" i="14" s="1"/>
  <c r="B171" i="14" s="1"/>
  <c r="B172" i="14" s="1"/>
  <c r="B173" i="14" s="1"/>
  <c r="B174" i="14" s="1"/>
  <c r="B175" i="14" s="1"/>
  <c r="B176" i="14" s="1"/>
  <c r="B177" i="14" s="1"/>
  <c r="B178" i="14" s="1"/>
  <c r="B179" i="14" s="1"/>
  <c r="B180" i="14" s="1"/>
  <c r="B181" i="14" s="1"/>
  <c r="B182" i="14" s="1"/>
  <c r="B183" i="14" s="1"/>
  <c r="B184" i="14" s="1"/>
  <c r="B185" i="14" s="1"/>
  <c r="B186" i="14" s="1"/>
  <c r="B187" i="14" s="1"/>
  <c r="B188" i="14" s="1"/>
  <c r="B189" i="14" s="1"/>
  <c r="B190" i="14" s="1"/>
  <c r="B191" i="14" s="1"/>
  <c r="B192" i="14" s="1"/>
  <c r="B193" i="14" s="1"/>
  <c r="B194" i="14" s="1"/>
  <c r="B195" i="14" s="1"/>
  <c r="B196" i="14" s="1"/>
  <c r="B197" i="14" s="1"/>
  <c r="B198" i="14" s="1"/>
  <c r="B199" i="14" s="1"/>
  <c r="B200" i="14" s="1"/>
  <c r="B201" i="14" s="1"/>
  <c r="B202" i="14" s="1"/>
  <c r="B203" i="14" s="1"/>
  <c r="B204" i="14" s="1"/>
  <c r="B205" i="14" s="1"/>
  <c r="B206" i="14" s="1"/>
  <c r="B207" i="14" s="1"/>
  <c r="B208" i="14" s="1"/>
  <c r="B209" i="14" s="1"/>
  <c r="B210" i="14" s="1"/>
  <c r="B211" i="14" s="1"/>
  <c r="B212" i="14" s="1"/>
  <c r="B213" i="14" s="1"/>
  <c r="B214" i="14" s="1"/>
  <c r="B215" i="14" s="1"/>
  <c r="B216" i="14" s="1"/>
  <c r="B217" i="14" s="1"/>
  <c r="B218" i="14" s="1"/>
  <c r="B219" i="14" s="1"/>
  <c r="B220" i="14" s="1"/>
  <c r="B221" i="14" s="1"/>
  <c r="B222" i="14" s="1"/>
  <c r="FZ160" i="14"/>
  <c r="FZ161" i="14" s="1"/>
  <c r="FZ162" i="14" s="1"/>
  <c r="FZ163" i="14" s="1"/>
  <c r="FZ164" i="14" s="1"/>
  <c r="FZ165" i="14" s="1"/>
  <c r="FZ166" i="14" s="1"/>
  <c r="FZ167" i="14" s="1"/>
  <c r="FZ168" i="14" s="1"/>
  <c r="FZ169" i="14" s="1"/>
  <c r="FZ170" i="14" s="1"/>
  <c r="FZ171" i="14" s="1"/>
  <c r="FZ172" i="14" s="1"/>
  <c r="FZ173" i="14" s="1"/>
  <c r="FZ174" i="14" s="1"/>
  <c r="FZ175" i="14" s="1"/>
  <c r="FZ176" i="14" s="1"/>
  <c r="FZ177" i="14" s="1"/>
  <c r="FZ178" i="14" s="1"/>
  <c r="FZ179" i="14" s="1"/>
  <c r="FZ180" i="14" s="1"/>
  <c r="FZ181" i="14" s="1"/>
  <c r="FZ182" i="14" s="1"/>
  <c r="FZ183" i="14" s="1"/>
  <c r="FZ184" i="14" s="1"/>
  <c r="FZ185" i="14" s="1"/>
  <c r="FZ186" i="14" s="1"/>
  <c r="FZ187" i="14" s="1"/>
  <c r="FZ188" i="14" s="1"/>
  <c r="FZ189" i="14" s="1"/>
  <c r="BH158" i="14"/>
  <c r="BG158" i="14"/>
  <c r="BF158" i="14"/>
  <c r="BE158" i="14"/>
  <c r="AV158" i="14"/>
  <c r="AP158" i="14"/>
  <c r="BB158" i="14" s="1"/>
  <c r="AI158" i="14"/>
  <c r="AO158" i="14" s="1"/>
  <c r="BA158" i="14" s="1"/>
  <c r="AH158" i="14"/>
  <c r="AT158" i="14" s="1"/>
  <c r="AG158" i="14"/>
  <c r="AM158" i="14" s="1"/>
  <c r="AY158" i="14" s="1"/>
  <c r="AF158" i="14"/>
  <c r="AR158" i="14" s="1"/>
  <c r="AA158" i="14"/>
  <c r="Z158" i="14"/>
  <c r="Y158" i="14"/>
  <c r="X158" i="14"/>
  <c r="U158" i="14"/>
  <c r="T158" i="14"/>
  <c r="S158" i="14"/>
  <c r="R158" i="14"/>
  <c r="B153" i="14"/>
  <c r="B152" i="14"/>
  <c r="Y149" i="14"/>
  <c r="E149" i="14" s="1"/>
  <c r="L149" i="14"/>
  <c r="K149" i="14"/>
  <c r="CL148" i="14"/>
  <c r="CK148" i="14"/>
  <c r="CJ148" i="14"/>
  <c r="CI148" i="14"/>
  <c r="CG148" i="14"/>
  <c r="CF148" i="14"/>
  <c r="CE148" i="14"/>
  <c r="CD148" i="14"/>
  <c r="CB148" i="14"/>
  <c r="CA148" i="14"/>
  <c r="BQ148" i="14" s="1"/>
  <c r="BZ148" i="14"/>
  <c r="BP148" i="14" s="1"/>
  <c r="BY148" i="14"/>
  <c r="BO148" i="14" s="1"/>
  <c r="BW148" i="14"/>
  <c r="BV148" i="14"/>
  <c r="BU148" i="14"/>
  <c r="BT148" i="14"/>
  <c r="L148" i="14"/>
  <c r="K148" i="14"/>
  <c r="CL147" i="14"/>
  <c r="CK147" i="14"/>
  <c r="CJ147" i="14"/>
  <c r="CI147" i="14"/>
  <c r="CG147" i="14"/>
  <c r="CF147" i="14"/>
  <c r="CE147" i="14"/>
  <c r="CD147" i="14"/>
  <c r="ES148" i="14" s="1"/>
  <c r="CB147" i="14"/>
  <c r="CA147" i="14"/>
  <c r="BZ147" i="14"/>
  <c r="BY147" i="14"/>
  <c r="BW147" i="14"/>
  <c r="BR147" i="14" s="1"/>
  <c r="BV147" i="14"/>
  <c r="BU147" i="14"/>
  <c r="BP147" i="14" s="1"/>
  <c r="BT147" i="14"/>
  <c r="L147" i="14"/>
  <c r="K147" i="14"/>
  <c r="CL146" i="14"/>
  <c r="CK146" i="14"/>
  <c r="CJ146" i="14"/>
  <c r="CI146" i="14"/>
  <c r="CG146" i="14"/>
  <c r="CF146" i="14"/>
  <c r="CE146" i="14"/>
  <c r="CD146" i="14"/>
  <c r="CB146" i="14"/>
  <c r="CA146" i="14"/>
  <c r="BZ146" i="14"/>
  <c r="BY146" i="14"/>
  <c r="BW146" i="14"/>
  <c r="BR146" i="14" s="1"/>
  <c r="BV146" i="14"/>
  <c r="BQ146" i="14" s="1"/>
  <c r="BU146" i="14"/>
  <c r="BT146" i="14"/>
  <c r="L146" i="14"/>
  <c r="K146" i="14"/>
  <c r="CL145" i="14"/>
  <c r="CK145" i="14"/>
  <c r="CJ145" i="14"/>
  <c r="CI145" i="14"/>
  <c r="CG145" i="14"/>
  <c r="CF145" i="14"/>
  <c r="CE145" i="14"/>
  <c r="BP145" i="14" s="1"/>
  <c r="CD145" i="14"/>
  <c r="CB145" i="14"/>
  <c r="CA145" i="14"/>
  <c r="BZ145" i="14"/>
  <c r="BY145" i="14"/>
  <c r="BW145" i="14"/>
  <c r="BV145" i="14"/>
  <c r="BQ145" i="14" s="1"/>
  <c r="BU145" i="14"/>
  <c r="BT145" i="14"/>
  <c r="BR145" i="14"/>
  <c r="L145" i="14"/>
  <c r="K145" i="14"/>
  <c r="CL144" i="14"/>
  <c r="CK144" i="14"/>
  <c r="CJ144" i="14"/>
  <c r="CI144" i="14"/>
  <c r="CG144" i="14"/>
  <c r="CF144" i="14"/>
  <c r="CE144" i="14"/>
  <c r="CD144" i="14"/>
  <c r="CB144" i="14"/>
  <c r="BR144" i="14" s="1"/>
  <c r="CA144" i="14"/>
  <c r="BQ144" i="14" s="1"/>
  <c r="BZ144" i="14"/>
  <c r="BY144" i="14"/>
  <c r="BW144" i="14"/>
  <c r="BV144" i="14"/>
  <c r="BU144" i="14"/>
  <c r="BT144" i="14"/>
  <c r="BP144" i="14"/>
  <c r="L144" i="14"/>
  <c r="K144" i="14"/>
  <c r="CL143" i="14"/>
  <c r="CK143" i="14"/>
  <c r="CJ143" i="14"/>
  <c r="CI143" i="14"/>
  <c r="CG143" i="14"/>
  <c r="CF143" i="14"/>
  <c r="CE143" i="14"/>
  <c r="CD143" i="14"/>
  <c r="CB143" i="14"/>
  <c r="CA143" i="14"/>
  <c r="BQ143" i="14" s="1"/>
  <c r="BZ143" i="14"/>
  <c r="BY143" i="14"/>
  <c r="BW143" i="14"/>
  <c r="BV143" i="14"/>
  <c r="BU143" i="14"/>
  <c r="BT143" i="14"/>
  <c r="BO143" i="14" s="1"/>
  <c r="L143" i="14"/>
  <c r="K143" i="14"/>
  <c r="CL142" i="14"/>
  <c r="CK142" i="14"/>
  <c r="CJ142" i="14"/>
  <c r="CI142" i="14"/>
  <c r="CG142" i="14"/>
  <c r="CF142" i="14"/>
  <c r="CE142" i="14"/>
  <c r="CD142" i="14"/>
  <c r="CB142" i="14"/>
  <c r="CA142" i="14"/>
  <c r="BZ142" i="14"/>
  <c r="BY142" i="14"/>
  <c r="BO142" i="14" s="1"/>
  <c r="BW142" i="14"/>
  <c r="BR142" i="14" s="1"/>
  <c r="BV142" i="14"/>
  <c r="BU142" i="14"/>
  <c r="BT142" i="14"/>
  <c r="L142" i="14"/>
  <c r="K142" i="14"/>
  <c r="CL141" i="14"/>
  <c r="CK141" i="14"/>
  <c r="CJ141" i="14"/>
  <c r="CI141" i="14"/>
  <c r="CG141" i="14"/>
  <c r="CF141" i="14"/>
  <c r="CE141" i="14"/>
  <c r="CD141" i="14"/>
  <c r="CB141" i="14"/>
  <c r="CA141" i="14"/>
  <c r="BZ141" i="14"/>
  <c r="BY141" i="14"/>
  <c r="BO141" i="14" s="1"/>
  <c r="BW141" i="14"/>
  <c r="BV141" i="14"/>
  <c r="BQ141" i="14" s="1"/>
  <c r="BU141" i="14"/>
  <c r="BP141" i="14" s="1"/>
  <c r="BT141" i="14"/>
  <c r="L141" i="14"/>
  <c r="K141" i="14"/>
  <c r="CL140" i="14"/>
  <c r="CK140" i="14"/>
  <c r="CJ140" i="14"/>
  <c r="CI140" i="14"/>
  <c r="CG140" i="14"/>
  <c r="CF140" i="14"/>
  <c r="CE140" i="14"/>
  <c r="CD140" i="14"/>
  <c r="CB140" i="14"/>
  <c r="CA140" i="14"/>
  <c r="BZ140" i="14"/>
  <c r="BY140" i="14"/>
  <c r="BW140" i="14"/>
  <c r="BV140" i="14"/>
  <c r="BU140" i="14"/>
  <c r="BP140" i="14" s="1"/>
  <c r="BT140" i="14"/>
  <c r="L140" i="14"/>
  <c r="K140" i="14"/>
  <c r="CL139" i="14"/>
  <c r="CK139" i="14"/>
  <c r="CJ139" i="14"/>
  <c r="CI139" i="14"/>
  <c r="CG139" i="14"/>
  <c r="CF139" i="14"/>
  <c r="CE139" i="14"/>
  <c r="CD139" i="14"/>
  <c r="CB139" i="14"/>
  <c r="CA139" i="14"/>
  <c r="BZ139" i="14"/>
  <c r="BY139" i="14"/>
  <c r="BW139" i="14"/>
  <c r="BR139" i="14" s="1"/>
  <c r="BV139" i="14"/>
  <c r="BQ139" i="14" s="1"/>
  <c r="BU139" i="14"/>
  <c r="BP139" i="14" s="1"/>
  <c r="BT139" i="14"/>
  <c r="L139" i="14"/>
  <c r="K139" i="14"/>
  <c r="CL138" i="14"/>
  <c r="CK138" i="14"/>
  <c r="CJ138" i="14"/>
  <c r="CI138" i="14"/>
  <c r="CG138" i="14"/>
  <c r="CF138" i="14"/>
  <c r="CE138" i="14"/>
  <c r="CD138" i="14"/>
  <c r="CB138" i="14"/>
  <c r="CA138" i="14"/>
  <c r="BZ138" i="14"/>
  <c r="BY138" i="14"/>
  <c r="BW138" i="14"/>
  <c r="BV138" i="14"/>
  <c r="BU138" i="14"/>
  <c r="BT138" i="14"/>
  <c r="L138" i="14"/>
  <c r="K138" i="14"/>
  <c r="CL137" i="14"/>
  <c r="CK137" i="14"/>
  <c r="CJ137" i="14"/>
  <c r="CI137" i="14"/>
  <c r="CG137" i="14"/>
  <c r="CF137" i="14"/>
  <c r="CE137" i="14"/>
  <c r="CD137" i="14"/>
  <c r="CB137" i="14"/>
  <c r="CA137" i="14"/>
  <c r="BZ137" i="14"/>
  <c r="BY137" i="14"/>
  <c r="BW137" i="14"/>
  <c r="BV137" i="14"/>
  <c r="BU137" i="14"/>
  <c r="BT137" i="14"/>
  <c r="L137" i="14"/>
  <c r="K137" i="14"/>
  <c r="CL136" i="14"/>
  <c r="CK136" i="14"/>
  <c r="CJ136" i="14"/>
  <c r="CI136" i="14"/>
  <c r="CG136" i="14"/>
  <c r="CF136" i="14"/>
  <c r="CE136" i="14"/>
  <c r="CD136" i="14"/>
  <c r="ES137" i="14" s="1"/>
  <c r="CB136" i="14"/>
  <c r="CA136" i="14"/>
  <c r="BZ136" i="14"/>
  <c r="BY136" i="14"/>
  <c r="BW136" i="14"/>
  <c r="BV136" i="14"/>
  <c r="BU136" i="14"/>
  <c r="BT136" i="14"/>
  <c r="L136" i="14"/>
  <c r="K136" i="14"/>
  <c r="CL135" i="14"/>
  <c r="CK135" i="14"/>
  <c r="CJ135" i="14"/>
  <c r="CI135" i="14"/>
  <c r="CG135" i="14"/>
  <c r="CF135" i="14"/>
  <c r="CE135" i="14"/>
  <c r="CD135" i="14"/>
  <c r="CB135" i="14"/>
  <c r="CA135" i="14"/>
  <c r="BZ135" i="14"/>
  <c r="BY135" i="14"/>
  <c r="BW135" i="14"/>
  <c r="BV135" i="14"/>
  <c r="BU135" i="14"/>
  <c r="BT135" i="14"/>
  <c r="L135" i="14"/>
  <c r="K135" i="14"/>
  <c r="CL134" i="14"/>
  <c r="CK134" i="14"/>
  <c r="CJ134" i="14"/>
  <c r="CI134" i="14"/>
  <c r="CG134" i="14"/>
  <c r="CF134" i="14"/>
  <c r="CE134" i="14"/>
  <c r="CD134" i="14"/>
  <c r="CB134" i="14"/>
  <c r="CA134" i="14"/>
  <c r="BZ134" i="14"/>
  <c r="BY134" i="14"/>
  <c r="BW134" i="14"/>
  <c r="BV134" i="14"/>
  <c r="BU134" i="14"/>
  <c r="BT134" i="14"/>
  <c r="L134" i="14"/>
  <c r="K134" i="14"/>
  <c r="CL133" i="14"/>
  <c r="CK133" i="14"/>
  <c r="CJ133" i="14"/>
  <c r="CI133" i="14"/>
  <c r="CG133" i="14"/>
  <c r="CF133" i="14"/>
  <c r="CE133" i="14"/>
  <c r="CD133" i="14"/>
  <c r="CB133" i="14"/>
  <c r="CA133" i="14"/>
  <c r="BZ133" i="14"/>
  <c r="BY133" i="14"/>
  <c r="BW133" i="14"/>
  <c r="BV133" i="14"/>
  <c r="BU133" i="14"/>
  <c r="BT133" i="14"/>
  <c r="L133" i="14"/>
  <c r="K133" i="14"/>
  <c r="CL132" i="14"/>
  <c r="CK132" i="14"/>
  <c r="CJ132" i="14"/>
  <c r="CI132" i="14"/>
  <c r="CG132" i="14"/>
  <c r="EV133" i="14" s="1"/>
  <c r="CF132" i="14"/>
  <c r="CE132" i="14"/>
  <c r="CD132" i="14"/>
  <c r="CB132" i="14"/>
  <c r="CA132" i="14"/>
  <c r="BZ132" i="14"/>
  <c r="BY132" i="14"/>
  <c r="BW132" i="14"/>
  <c r="BV132" i="14"/>
  <c r="BU132" i="14"/>
  <c r="BT132" i="14"/>
  <c r="L132" i="14"/>
  <c r="K132" i="14"/>
  <c r="CL131" i="14"/>
  <c r="CK131" i="14"/>
  <c r="CJ131" i="14"/>
  <c r="CI131" i="14"/>
  <c r="CG131" i="14"/>
  <c r="CF131" i="14"/>
  <c r="CE131" i="14"/>
  <c r="CD131" i="14"/>
  <c r="CB131" i="14"/>
  <c r="CA131" i="14"/>
  <c r="BZ131" i="14"/>
  <c r="BY131" i="14"/>
  <c r="BW131" i="14"/>
  <c r="BV131" i="14"/>
  <c r="BU131" i="14"/>
  <c r="BT131" i="14"/>
  <c r="L131" i="14"/>
  <c r="K131" i="14"/>
  <c r="CL130" i="14"/>
  <c r="CK130" i="14"/>
  <c r="CJ130" i="14"/>
  <c r="CI130" i="14"/>
  <c r="CG130" i="14"/>
  <c r="CF130" i="14"/>
  <c r="CE130" i="14"/>
  <c r="CD130" i="14"/>
  <c r="CB130" i="14"/>
  <c r="CA130" i="14"/>
  <c r="BZ130" i="14"/>
  <c r="BY130" i="14"/>
  <c r="BW130" i="14"/>
  <c r="BV130" i="14"/>
  <c r="BU130" i="14"/>
  <c r="BT130" i="14"/>
  <c r="L130" i="14"/>
  <c r="K130" i="14"/>
  <c r="CL129" i="14"/>
  <c r="CK129" i="14"/>
  <c r="CJ129" i="14"/>
  <c r="CI129" i="14"/>
  <c r="CG129" i="14"/>
  <c r="CF129" i="14"/>
  <c r="CE129" i="14"/>
  <c r="CD129" i="14"/>
  <c r="CB129" i="14"/>
  <c r="CA129" i="14"/>
  <c r="EP130" i="14" s="1"/>
  <c r="BZ129" i="14"/>
  <c r="BY129" i="14"/>
  <c r="BW129" i="14"/>
  <c r="BV129" i="14"/>
  <c r="BU129" i="14"/>
  <c r="BT129" i="14"/>
  <c r="L129" i="14"/>
  <c r="K129" i="14"/>
  <c r="CL128" i="14"/>
  <c r="CK128" i="14"/>
  <c r="CJ128" i="14"/>
  <c r="CI128" i="14"/>
  <c r="CG128" i="14"/>
  <c r="CF128" i="14"/>
  <c r="CE128" i="14"/>
  <c r="CD128" i="14"/>
  <c r="CB128" i="14"/>
  <c r="CA128" i="14"/>
  <c r="BZ128" i="14"/>
  <c r="BY128" i="14"/>
  <c r="BW128" i="14"/>
  <c r="BV128" i="14"/>
  <c r="BU128" i="14"/>
  <c r="BT128" i="14"/>
  <c r="L128" i="14"/>
  <c r="K128" i="14"/>
  <c r="CL127" i="14"/>
  <c r="CK127" i="14"/>
  <c r="CJ127" i="14"/>
  <c r="CI127" i="14"/>
  <c r="CG127" i="14"/>
  <c r="CF127" i="14"/>
  <c r="CE127" i="14"/>
  <c r="CD127" i="14"/>
  <c r="CB127" i="14"/>
  <c r="CA127" i="14"/>
  <c r="BZ127" i="14"/>
  <c r="BY127" i="14"/>
  <c r="BW127" i="14"/>
  <c r="BV127" i="14"/>
  <c r="BU127" i="14"/>
  <c r="BT127" i="14"/>
  <c r="L127" i="14"/>
  <c r="K127" i="14"/>
  <c r="CL126" i="14"/>
  <c r="CK126" i="14"/>
  <c r="CJ126" i="14"/>
  <c r="CI126" i="14"/>
  <c r="CG126" i="14"/>
  <c r="CF126" i="14"/>
  <c r="CE126" i="14"/>
  <c r="CD126" i="14"/>
  <c r="CB126" i="14"/>
  <c r="CA126" i="14"/>
  <c r="BZ126" i="14"/>
  <c r="BY126" i="14"/>
  <c r="BW126" i="14"/>
  <c r="BV126" i="14"/>
  <c r="BU126" i="14"/>
  <c r="BT126" i="14"/>
  <c r="L126" i="14"/>
  <c r="K126" i="14"/>
  <c r="CL125" i="14"/>
  <c r="CK125" i="14"/>
  <c r="CJ125" i="14"/>
  <c r="CI125" i="14"/>
  <c r="CG125" i="14"/>
  <c r="CF125" i="14"/>
  <c r="CE125" i="14"/>
  <c r="CD125" i="14"/>
  <c r="CB125" i="14"/>
  <c r="CA125" i="14"/>
  <c r="BZ125" i="14"/>
  <c r="BY125" i="14"/>
  <c r="BW125" i="14"/>
  <c r="BV125" i="14"/>
  <c r="BU125" i="14"/>
  <c r="BT125" i="14"/>
  <c r="L125" i="14"/>
  <c r="K125" i="14"/>
  <c r="CL124" i="14"/>
  <c r="CK124" i="14"/>
  <c r="CJ124" i="14"/>
  <c r="CI124" i="14"/>
  <c r="CG124" i="14"/>
  <c r="CF124" i="14"/>
  <c r="CE124" i="14"/>
  <c r="CD124" i="14"/>
  <c r="CB124" i="14"/>
  <c r="CA124" i="14"/>
  <c r="BZ124" i="14"/>
  <c r="BY124" i="14"/>
  <c r="BW124" i="14"/>
  <c r="BV124" i="14"/>
  <c r="BU124" i="14"/>
  <c r="BT124" i="14"/>
  <c r="L124" i="14"/>
  <c r="K124" i="14"/>
  <c r="CL123" i="14"/>
  <c r="CK123" i="14"/>
  <c r="CJ123" i="14"/>
  <c r="CI123" i="14"/>
  <c r="CG123" i="14"/>
  <c r="CF123" i="14"/>
  <c r="CE123" i="14"/>
  <c r="CD123" i="14"/>
  <c r="CB123" i="14"/>
  <c r="CA123" i="14"/>
  <c r="BZ123" i="14"/>
  <c r="BY123" i="14"/>
  <c r="BW123" i="14"/>
  <c r="BV123" i="14"/>
  <c r="BU123" i="14"/>
  <c r="BT123" i="14"/>
  <c r="L123" i="14"/>
  <c r="K123" i="14"/>
  <c r="CL122" i="14"/>
  <c r="CK122" i="14"/>
  <c r="CJ122" i="14"/>
  <c r="CI122" i="14"/>
  <c r="CG122" i="14"/>
  <c r="CF122" i="14"/>
  <c r="CE122" i="14"/>
  <c r="CD122" i="14"/>
  <c r="CB122" i="14"/>
  <c r="CA122" i="14"/>
  <c r="BZ122" i="14"/>
  <c r="BY122" i="14"/>
  <c r="BW122" i="14"/>
  <c r="BV122" i="14"/>
  <c r="BU122" i="14"/>
  <c r="BT122" i="14"/>
  <c r="L122" i="14"/>
  <c r="K122" i="14"/>
  <c r="CL121" i="14"/>
  <c r="CK121" i="14"/>
  <c r="CJ121" i="14"/>
  <c r="CI121" i="14"/>
  <c r="CG121" i="14"/>
  <c r="CF121" i="14"/>
  <c r="CE121" i="14"/>
  <c r="CD121" i="14"/>
  <c r="CB121" i="14"/>
  <c r="CA121" i="14"/>
  <c r="BZ121" i="14"/>
  <c r="BY121" i="14"/>
  <c r="BW121" i="14"/>
  <c r="BV121" i="14"/>
  <c r="BU121" i="14"/>
  <c r="BT121" i="14"/>
  <c r="L121" i="14"/>
  <c r="K121" i="14"/>
  <c r="CL120" i="14"/>
  <c r="CK120" i="14"/>
  <c r="CJ120" i="14"/>
  <c r="CI120" i="14"/>
  <c r="CG120" i="14"/>
  <c r="CF120" i="14"/>
  <c r="CE120" i="14"/>
  <c r="CD120" i="14"/>
  <c r="CB120" i="14"/>
  <c r="CA120" i="14"/>
  <c r="BZ120" i="14"/>
  <c r="BY120" i="14"/>
  <c r="BW120" i="14"/>
  <c r="BV120" i="14"/>
  <c r="BU120" i="14"/>
  <c r="BT120" i="14"/>
  <c r="L120" i="14"/>
  <c r="K120" i="14"/>
  <c r="CL119" i="14"/>
  <c r="CK119" i="14"/>
  <c r="CJ119" i="14"/>
  <c r="CI119" i="14"/>
  <c r="CG119" i="14"/>
  <c r="CF119" i="14"/>
  <c r="CE119" i="14"/>
  <c r="CD119" i="14"/>
  <c r="CB119" i="14"/>
  <c r="CA119" i="14"/>
  <c r="BZ119" i="14"/>
  <c r="BY119" i="14"/>
  <c r="BW119" i="14"/>
  <c r="BV119" i="14"/>
  <c r="BU119" i="14"/>
  <c r="BT119" i="14"/>
  <c r="L119" i="14"/>
  <c r="K119" i="14"/>
  <c r="CL118" i="14"/>
  <c r="CK118" i="14"/>
  <c r="CJ118" i="14"/>
  <c r="CI118" i="14"/>
  <c r="CG118" i="14"/>
  <c r="CF118" i="14"/>
  <c r="CE118" i="14"/>
  <c r="CD118" i="14"/>
  <c r="CB118" i="14"/>
  <c r="CA118" i="14"/>
  <c r="BZ118" i="14"/>
  <c r="BY118" i="14"/>
  <c r="BW118" i="14"/>
  <c r="BV118" i="14"/>
  <c r="BU118" i="14"/>
  <c r="BT118" i="14"/>
  <c r="L118" i="14"/>
  <c r="K118" i="14"/>
  <c r="CL117" i="14"/>
  <c r="CK117" i="14"/>
  <c r="CJ117" i="14"/>
  <c r="CI117" i="14"/>
  <c r="CG117" i="14"/>
  <c r="CF117" i="14"/>
  <c r="CE117" i="14"/>
  <c r="CD117" i="14"/>
  <c r="CB117" i="14"/>
  <c r="CA117" i="14"/>
  <c r="EP118" i="14" s="1"/>
  <c r="BZ117" i="14"/>
  <c r="BY117" i="14"/>
  <c r="EN118" i="14" s="1"/>
  <c r="BW117" i="14"/>
  <c r="BV117" i="14"/>
  <c r="BU117" i="14"/>
  <c r="BT117" i="14"/>
  <c r="L117" i="14"/>
  <c r="K117" i="14"/>
  <c r="CL116" i="14"/>
  <c r="CK116" i="14"/>
  <c r="CJ116" i="14"/>
  <c r="CI116" i="14"/>
  <c r="CG116" i="14"/>
  <c r="CF116" i="14"/>
  <c r="CE116" i="14"/>
  <c r="CD116" i="14"/>
  <c r="CB116" i="14"/>
  <c r="CA116" i="14"/>
  <c r="BZ116" i="14"/>
  <c r="BY116" i="14"/>
  <c r="BW116" i="14"/>
  <c r="BV116" i="14"/>
  <c r="BU116" i="14"/>
  <c r="BT116" i="14"/>
  <c r="L116" i="14"/>
  <c r="K116" i="14"/>
  <c r="CL115" i="14"/>
  <c r="CK115" i="14"/>
  <c r="CJ115" i="14"/>
  <c r="CI115" i="14"/>
  <c r="CG115" i="14"/>
  <c r="CF115" i="14"/>
  <c r="CE115" i="14"/>
  <c r="CD115" i="14"/>
  <c r="CB115" i="14"/>
  <c r="CA115" i="14"/>
  <c r="EP116" i="14" s="1"/>
  <c r="BZ115" i="14"/>
  <c r="BY115" i="14"/>
  <c r="EN116" i="14" s="1"/>
  <c r="BW115" i="14"/>
  <c r="BV115" i="14"/>
  <c r="BU115" i="14"/>
  <c r="BT115" i="14"/>
  <c r="L115" i="14"/>
  <c r="K115" i="14"/>
  <c r="CL114" i="14"/>
  <c r="CK114" i="14"/>
  <c r="CJ114" i="14"/>
  <c r="CI114" i="14"/>
  <c r="CG114" i="14"/>
  <c r="CF114" i="14"/>
  <c r="CE114" i="14"/>
  <c r="CD114" i="14"/>
  <c r="CB114" i="14"/>
  <c r="CA114" i="14"/>
  <c r="BZ114" i="14"/>
  <c r="BY114" i="14"/>
  <c r="BW114" i="14"/>
  <c r="BV114" i="14"/>
  <c r="BU114" i="14"/>
  <c r="BT114" i="14"/>
  <c r="L114" i="14"/>
  <c r="K114" i="14"/>
  <c r="CL113" i="14"/>
  <c r="CK113" i="14"/>
  <c r="CJ113" i="14"/>
  <c r="CI113" i="14"/>
  <c r="CG113" i="14"/>
  <c r="CF113" i="14"/>
  <c r="CE113" i="14"/>
  <c r="CD113" i="14"/>
  <c r="CB113" i="14"/>
  <c r="CA113" i="14"/>
  <c r="BZ113" i="14"/>
  <c r="BY113" i="14"/>
  <c r="BW113" i="14"/>
  <c r="BV113" i="14"/>
  <c r="BU113" i="14"/>
  <c r="BT113" i="14"/>
  <c r="L113" i="14"/>
  <c r="K113" i="14"/>
  <c r="CL112" i="14"/>
  <c r="CK112" i="14"/>
  <c r="CJ112" i="14"/>
  <c r="CI112" i="14"/>
  <c r="CG112" i="14"/>
  <c r="CF112" i="14"/>
  <c r="CE112" i="14"/>
  <c r="CD112" i="14"/>
  <c r="CB112" i="14"/>
  <c r="CA112" i="14"/>
  <c r="BZ112" i="14"/>
  <c r="BY112" i="14"/>
  <c r="BW112" i="14"/>
  <c r="BV112" i="14"/>
  <c r="BU112" i="14"/>
  <c r="BT112" i="14"/>
  <c r="L112" i="14"/>
  <c r="K112" i="14"/>
  <c r="CL111" i="14"/>
  <c r="CK111" i="14"/>
  <c r="CJ111" i="14"/>
  <c r="CI111" i="14"/>
  <c r="CG111" i="14"/>
  <c r="CF111" i="14"/>
  <c r="CE111" i="14"/>
  <c r="CD111" i="14"/>
  <c r="CB111" i="14"/>
  <c r="CA111" i="14"/>
  <c r="BZ111" i="14"/>
  <c r="BY111" i="14"/>
  <c r="BW111" i="14"/>
  <c r="BV111" i="14"/>
  <c r="BU111" i="14"/>
  <c r="BT111" i="14"/>
  <c r="L111" i="14"/>
  <c r="K111" i="14"/>
  <c r="CL110" i="14"/>
  <c r="CK110" i="14"/>
  <c r="CJ110" i="14"/>
  <c r="CI110" i="14"/>
  <c r="CG110" i="14"/>
  <c r="CF110" i="14"/>
  <c r="CE110" i="14"/>
  <c r="CD110" i="14"/>
  <c r="CB110" i="14"/>
  <c r="CA110" i="14"/>
  <c r="BZ110" i="14"/>
  <c r="BY110" i="14"/>
  <c r="BW110" i="14"/>
  <c r="BV110" i="14"/>
  <c r="BU110" i="14"/>
  <c r="BT110" i="14"/>
  <c r="L110" i="14"/>
  <c r="K110" i="14"/>
  <c r="CL109" i="14"/>
  <c r="CK109" i="14"/>
  <c r="CJ109" i="14"/>
  <c r="CI109" i="14"/>
  <c r="CG109" i="14"/>
  <c r="CF109" i="14"/>
  <c r="CE109" i="14"/>
  <c r="CD109" i="14"/>
  <c r="CB109" i="14"/>
  <c r="CA109" i="14"/>
  <c r="BZ109" i="14"/>
  <c r="BY109" i="14"/>
  <c r="BW109" i="14"/>
  <c r="BV109" i="14"/>
  <c r="BU109" i="14"/>
  <c r="BT109" i="14"/>
  <c r="L109" i="14"/>
  <c r="K109" i="14"/>
  <c r="CL108" i="14"/>
  <c r="CK108" i="14"/>
  <c r="CJ108" i="14"/>
  <c r="CI108" i="14"/>
  <c r="CG108" i="14"/>
  <c r="EV108" i="14" s="1"/>
  <c r="CF108" i="14"/>
  <c r="EU108" i="14" s="1"/>
  <c r="CE108" i="14"/>
  <c r="ET108" i="14" s="1"/>
  <c r="CD108" i="14"/>
  <c r="ES108" i="14" s="1"/>
  <c r="CB108" i="14"/>
  <c r="EQ108" i="14" s="1"/>
  <c r="CA108" i="14"/>
  <c r="EP108" i="14" s="1"/>
  <c r="BZ108" i="14"/>
  <c r="EO108" i="14" s="1"/>
  <c r="BY108" i="14"/>
  <c r="EN108" i="14" s="1"/>
  <c r="BW108" i="14"/>
  <c r="BV108" i="14"/>
  <c r="BU108" i="14"/>
  <c r="BT108" i="14"/>
  <c r="L108" i="14"/>
  <c r="K108" i="14"/>
  <c r="O108" i="14" s="1"/>
  <c r="DF97" i="14"/>
  <c r="DE97" i="14"/>
  <c r="DD97" i="14"/>
  <c r="DC97" i="14"/>
  <c r="DF96" i="14"/>
  <c r="DE96" i="14"/>
  <c r="DD96" i="14"/>
  <c r="DC96" i="14"/>
  <c r="DF95" i="14"/>
  <c r="DE95" i="14"/>
  <c r="DD95" i="14"/>
  <c r="DC95" i="14"/>
  <c r="GO94" i="14"/>
  <c r="GO95" i="14" s="1"/>
  <c r="GO96" i="14" s="1"/>
  <c r="GO97" i="14" s="1"/>
  <c r="GO98" i="14" s="1"/>
  <c r="GO99" i="14" s="1"/>
  <c r="GO100" i="14" s="1"/>
  <c r="GO101" i="14" s="1"/>
  <c r="GO102" i="14" s="1"/>
  <c r="GO103" i="14" s="1"/>
  <c r="GO104" i="14" s="1"/>
  <c r="GO105" i="14" s="1"/>
  <c r="GO106" i="14" s="1"/>
  <c r="GO107" i="14" s="1"/>
  <c r="GO108" i="14" s="1"/>
  <c r="GO109" i="14" s="1"/>
  <c r="GO110" i="14" s="1"/>
  <c r="GO111" i="14" s="1"/>
  <c r="GO112" i="14" s="1"/>
  <c r="GO113" i="14" s="1"/>
  <c r="GO114" i="14" s="1"/>
  <c r="FZ94" i="14"/>
  <c r="FZ95" i="14" s="1"/>
  <c r="FZ96" i="14" s="1"/>
  <c r="FZ97" i="14" s="1"/>
  <c r="FZ98" i="14" s="1"/>
  <c r="FZ99" i="14" s="1"/>
  <c r="FZ100" i="14" s="1"/>
  <c r="FZ101" i="14" s="1"/>
  <c r="FZ102" i="14" s="1"/>
  <c r="FZ103" i="14" s="1"/>
  <c r="FZ104" i="14" s="1"/>
  <c r="FZ105" i="14" s="1"/>
  <c r="FZ106" i="14" s="1"/>
  <c r="FZ107" i="14" s="1"/>
  <c r="FZ108" i="14" s="1"/>
  <c r="FZ109" i="14" s="1"/>
  <c r="FZ110" i="14" s="1"/>
  <c r="FZ111" i="14" s="1"/>
  <c r="FZ112" i="14" s="1"/>
  <c r="FZ113" i="14" s="1"/>
  <c r="FZ114" i="14" s="1"/>
  <c r="FZ115" i="14" s="1"/>
  <c r="FZ116" i="14" s="1"/>
  <c r="FZ117" i="14" s="1"/>
  <c r="FZ118" i="14" s="1"/>
  <c r="FZ119" i="14" s="1"/>
  <c r="FZ120" i="14" s="1"/>
  <c r="FZ121" i="14" s="1"/>
  <c r="FZ122" i="14" s="1"/>
  <c r="DF94" i="14"/>
  <c r="DE94" i="14"/>
  <c r="DK94" i="14" s="1"/>
  <c r="DD94" i="14"/>
  <c r="DC94" i="14"/>
  <c r="DI94" i="14" s="1"/>
  <c r="GH93" i="14"/>
  <c r="DF93" i="14"/>
  <c r="DE93" i="14"/>
  <c r="DD93" i="14"/>
  <c r="DC93" i="14"/>
  <c r="DF92" i="14"/>
  <c r="DE92" i="14"/>
  <c r="DD92" i="14"/>
  <c r="DC92" i="14"/>
  <c r="DF91" i="14"/>
  <c r="DE91" i="14"/>
  <c r="DD91" i="14"/>
  <c r="DC91" i="14"/>
  <c r="DF90" i="14"/>
  <c r="DE90" i="14"/>
  <c r="DD90" i="14"/>
  <c r="DC90" i="14"/>
  <c r="DF89" i="14"/>
  <c r="DE89" i="14"/>
  <c r="DD89" i="14"/>
  <c r="DC89" i="14"/>
  <c r="DF88" i="14"/>
  <c r="DL88" i="14" s="1"/>
  <c r="DE88" i="14"/>
  <c r="DD88" i="14"/>
  <c r="DJ88" i="14" s="1"/>
  <c r="DC88" i="14"/>
  <c r="B88" i="14"/>
  <c r="B89" i="14" s="1"/>
  <c r="B90" i="14" s="1"/>
  <c r="B91" i="14" s="1"/>
  <c r="B92" i="14" s="1"/>
  <c r="B93" i="14" s="1"/>
  <c r="B94" i="14" s="1"/>
  <c r="B95" i="14" s="1"/>
  <c r="B96" i="14" s="1"/>
  <c r="B97" i="14" s="1"/>
  <c r="B98" i="14" s="1"/>
  <c r="B99" i="14" s="1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19" i="14" s="1"/>
  <c r="B120" i="14" s="1"/>
  <c r="B121" i="14" s="1"/>
  <c r="B122" i="14" s="1"/>
  <c r="B123" i="14" s="1"/>
  <c r="B124" i="14" s="1"/>
  <c r="B125" i="14" s="1"/>
  <c r="B126" i="14" s="1"/>
  <c r="B127" i="14" s="1"/>
  <c r="B128" i="14" s="1"/>
  <c r="B129" i="14" s="1"/>
  <c r="B130" i="14" s="1"/>
  <c r="B131" i="14" s="1"/>
  <c r="B132" i="14" s="1"/>
  <c r="B133" i="14" s="1"/>
  <c r="B134" i="14" s="1"/>
  <c r="B135" i="14" s="1"/>
  <c r="B136" i="14" s="1"/>
  <c r="B137" i="14" s="1"/>
  <c r="B138" i="14" s="1"/>
  <c r="B139" i="14" s="1"/>
  <c r="B140" i="14" s="1"/>
  <c r="B141" i="14" s="1"/>
  <c r="B142" i="14" s="1"/>
  <c r="B143" i="14" s="1"/>
  <c r="B144" i="14" s="1"/>
  <c r="B145" i="14" s="1"/>
  <c r="B146" i="14" s="1"/>
  <c r="B147" i="14" s="1"/>
  <c r="B148" i="14" s="1"/>
  <c r="DF87" i="14"/>
  <c r="DE87" i="14"/>
  <c r="DD87" i="14"/>
  <c r="DC87" i="14"/>
  <c r="FZ86" i="14"/>
  <c r="FZ87" i="14" s="1"/>
  <c r="GH85" i="14"/>
  <c r="BH84" i="14"/>
  <c r="BG84" i="14"/>
  <c r="BF84" i="14"/>
  <c r="BE84" i="14"/>
  <c r="AI84" i="14"/>
  <c r="AH84" i="14"/>
  <c r="AG84" i="14"/>
  <c r="AF84" i="14"/>
  <c r="AA84" i="14"/>
  <c r="Z84" i="14"/>
  <c r="Y84" i="14"/>
  <c r="X84" i="14"/>
  <c r="U84" i="14"/>
  <c r="T84" i="14"/>
  <c r="S84" i="14"/>
  <c r="R84" i="14"/>
  <c r="B79" i="14"/>
  <c r="AA78" i="14"/>
  <c r="BM76" i="14" s="1"/>
  <c r="B78" i="14"/>
  <c r="CL76" i="14"/>
  <c r="CK76" i="14"/>
  <c r="CJ76" i="14"/>
  <c r="CI76" i="14"/>
  <c r="CG76" i="14"/>
  <c r="CF76" i="14"/>
  <c r="CE76" i="14"/>
  <c r="CD76" i="14"/>
  <c r="CB76" i="14"/>
  <c r="CA76" i="14"/>
  <c r="BZ76" i="14"/>
  <c r="BY76" i="14"/>
  <c r="BW76" i="14"/>
  <c r="BV76" i="14"/>
  <c r="BU76" i="14"/>
  <c r="BT76" i="14"/>
  <c r="BO76" i="14" s="1"/>
  <c r="BR76" i="14"/>
  <c r="BQ76" i="14"/>
  <c r="AU76" i="14"/>
  <c r="AU369" i="14" s="1"/>
  <c r="AT76" i="14"/>
  <c r="AT369" i="14" s="1"/>
  <c r="AS76" i="14"/>
  <c r="AS369" i="14" s="1"/>
  <c r="AR76" i="14"/>
  <c r="AR369" i="14" s="1"/>
  <c r="N76" i="14"/>
  <c r="T76" i="14"/>
  <c r="R76" i="14"/>
  <c r="CL75" i="14"/>
  <c r="CK75" i="14"/>
  <c r="CJ75" i="14"/>
  <c r="CI75" i="14"/>
  <c r="CG75" i="14"/>
  <c r="CF75" i="14"/>
  <c r="CE75" i="14"/>
  <c r="CD75" i="14"/>
  <c r="CB75" i="14"/>
  <c r="CA75" i="14"/>
  <c r="BZ75" i="14"/>
  <c r="BY75" i="14"/>
  <c r="BW75" i="14"/>
  <c r="BV75" i="14"/>
  <c r="BU75" i="14"/>
  <c r="BP75" i="14" s="1"/>
  <c r="BT75" i="14"/>
  <c r="BO75" i="14" s="1"/>
  <c r="AU75" i="14"/>
  <c r="AU368" i="14" s="1"/>
  <c r="AT75" i="14"/>
  <c r="AT368" i="14" s="1"/>
  <c r="AS75" i="14"/>
  <c r="AS368" i="14" s="1"/>
  <c r="AR75" i="14"/>
  <c r="AR368" i="14" s="1"/>
  <c r="N75" i="14"/>
  <c r="T75" i="14"/>
  <c r="R75" i="14"/>
  <c r="CL74" i="14"/>
  <c r="CK74" i="14"/>
  <c r="CJ74" i="14"/>
  <c r="CI74" i="14"/>
  <c r="CG74" i="14"/>
  <c r="CF74" i="14"/>
  <c r="CE74" i="14"/>
  <c r="CD74" i="14"/>
  <c r="CB74" i="14"/>
  <c r="BR74" i="14" s="1"/>
  <c r="CA74" i="14"/>
  <c r="BQ74" i="14" s="1"/>
  <c r="BZ74" i="14"/>
  <c r="BY74" i="14"/>
  <c r="BW74" i="14"/>
  <c r="BV74" i="14"/>
  <c r="BU74" i="14"/>
  <c r="BT74" i="14"/>
  <c r="BO74" i="14" s="1"/>
  <c r="AU74" i="14"/>
  <c r="AU367" i="14" s="1"/>
  <c r="AT74" i="14"/>
  <c r="AT367" i="14" s="1"/>
  <c r="AS74" i="14"/>
  <c r="AS367" i="14" s="1"/>
  <c r="AR74" i="14"/>
  <c r="AR367" i="14" s="1"/>
  <c r="N74" i="14"/>
  <c r="T74" i="14"/>
  <c r="R74" i="14"/>
  <c r="CL73" i="14"/>
  <c r="CK73" i="14"/>
  <c r="CJ73" i="14"/>
  <c r="CI73" i="14"/>
  <c r="CG73" i="14"/>
  <c r="CF73" i="14"/>
  <c r="CE73" i="14"/>
  <c r="CD73" i="14"/>
  <c r="CB73" i="14"/>
  <c r="CA73" i="14"/>
  <c r="BZ73" i="14"/>
  <c r="BY73" i="14"/>
  <c r="BW73" i="14"/>
  <c r="BV73" i="14"/>
  <c r="BU73" i="14"/>
  <c r="BP73" i="14" s="1"/>
  <c r="BT73" i="14"/>
  <c r="AU73" i="14"/>
  <c r="AU366" i="14" s="1"/>
  <c r="AT73" i="14"/>
  <c r="AT366" i="14" s="1"/>
  <c r="AS73" i="14"/>
  <c r="AS366" i="14" s="1"/>
  <c r="AR73" i="14"/>
  <c r="AR366" i="14" s="1"/>
  <c r="N73" i="14"/>
  <c r="T73" i="14"/>
  <c r="AZ73" i="14" s="1"/>
  <c r="S73" i="14"/>
  <c r="R73" i="14"/>
  <c r="AX73" i="14" s="1"/>
  <c r="CL72" i="14"/>
  <c r="CK72" i="14"/>
  <c r="CJ72" i="14"/>
  <c r="CI72" i="14"/>
  <c r="CG72" i="14"/>
  <c r="CF72" i="14"/>
  <c r="CE72" i="14"/>
  <c r="CD72" i="14"/>
  <c r="CB72" i="14"/>
  <c r="CA72" i="14"/>
  <c r="BZ72" i="14"/>
  <c r="BY72" i="14"/>
  <c r="BW72" i="14"/>
  <c r="BV72" i="14"/>
  <c r="BU72" i="14"/>
  <c r="BT72" i="14"/>
  <c r="AU72" i="14"/>
  <c r="AU365" i="14" s="1"/>
  <c r="AT72" i="14"/>
  <c r="AT365" i="14" s="1"/>
  <c r="AS72" i="14"/>
  <c r="AS365" i="14" s="1"/>
  <c r="AR72" i="14"/>
  <c r="AR365" i="14" s="1"/>
  <c r="N72" i="14"/>
  <c r="T72" i="14"/>
  <c r="S72" i="14"/>
  <c r="AY72" i="14" s="1"/>
  <c r="R72" i="14"/>
  <c r="CL71" i="14"/>
  <c r="CK71" i="14"/>
  <c r="EZ72" i="14" s="1"/>
  <c r="CJ71" i="14"/>
  <c r="CI71" i="14"/>
  <c r="CG71" i="14"/>
  <c r="CF71" i="14"/>
  <c r="EU72" i="14" s="1"/>
  <c r="CE71" i="14"/>
  <c r="CD71" i="14"/>
  <c r="ES72" i="14" s="1"/>
  <c r="CB71" i="14"/>
  <c r="CA71" i="14"/>
  <c r="BZ71" i="14"/>
  <c r="BY71" i="14"/>
  <c r="EN72" i="14" s="1"/>
  <c r="BW71" i="14"/>
  <c r="BV71" i="14"/>
  <c r="BU71" i="14"/>
  <c r="BT71" i="14"/>
  <c r="BQ71" i="14"/>
  <c r="AU71" i="14"/>
  <c r="AU364" i="14" s="1"/>
  <c r="AT71" i="14"/>
  <c r="AT364" i="14" s="1"/>
  <c r="AS71" i="14"/>
  <c r="AS364" i="14" s="1"/>
  <c r="AR71" i="14"/>
  <c r="AR364" i="14" s="1"/>
  <c r="N71" i="14"/>
  <c r="T71" i="14"/>
  <c r="AZ71" i="14" s="1"/>
  <c r="S71" i="14"/>
  <c r="R71" i="14"/>
  <c r="AX71" i="14" s="1"/>
  <c r="CL70" i="14"/>
  <c r="CK70" i="14"/>
  <c r="CJ70" i="14"/>
  <c r="EY71" i="14" s="1"/>
  <c r="CI70" i="14"/>
  <c r="CG70" i="14"/>
  <c r="EV71" i="14" s="1"/>
  <c r="CF70" i="14"/>
  <c r="CE70" i="14"/>
  <c r="ET71" i="14" s="1"/>
  <c r="CD70" i="14"/>
  <c r="BO70" i="14" s="1"/>
  <c r="CB70" i="14"/>
  <c r="CA70" i="14"/>
  <c r="BZ70" i="14"/>
  <c r="BY70" i="14"/>
  <c r="BW70" i="14"/>
  <c r="BV70" i="14"/>
  <c r="BU70" i="14"/>
  <c r="BT70" i="14"/>
  <c r="BP70" i="14"/>
  <c r="AU70" i="14"/>
  <c r="AU363" i="14" s="1"/>
  <c r="AT70" i="14"/>
  <c r="AT363" i="14" s="1"/>
  <c r="AS70" i="14"/>
  <c r="AS363" i="14" s="1"/>
  <c r="AR70" i="14"/>
  <c r="AR363" i="14" s="1"/>
  <c r="N70" i="14"/>
  <c r="T70" i="14"/>
  <c r="S70" i="14"/>
  <c r="AY70" i="14" s="1"/>
  <c r="R70" i="14"/>
  <c r="CL69" i="14"/>
  <c r="CK69" i="14"/>
  <c r="CJ69" i="14"/>
  <c r="CI69" i="14"/>
  <c r="EX70" i="14" s="1"/>
  <c r="CG69" i="14"/>
  <c r="CF69" i="14"/>
  <c r="EU70" i="14" s="1"/>
  <c r="CE69" i="14"/>
  <c r="CD69" i="14"/>
  <c r="CB69" i="14"/>
  <c r="CA69" i="14"/>
  <c r="EP70" i="14" s="1"/>
  <c r="BZ69" i="14"/>
  <c r="BY69" i="14"/>
  <c r="EN70" i="14" s="1"/>
  <c r="BW69" i="14"/>
  <c r="BV69" i="14"/>
  <c r="BU69" i="14"/>
  <c r="BP69" i="14" s="1"/>
  <c r="BT69" i="14"/>
  <c r="BO69" i="14" s="1"/>
  <c r="BR69" i="14"/>
  <c r="AU69" i="14"/>
  <c r="AU362" i="14" s="1"/>
  <c r="AT69" i="14"/>
  <c r="AT362" i="14" s="1"/>
  <c r="AS69" i="14"/>
  <c r="AS362" i="14" s="1"/>
  <c r="AR69" i="14"/>
  <c r="AR362" i="14" s="1"/>
  <c r="N69" i="14"/>
  <c r="T69" i="14"/>
  <c r="AZ69" i="14" s="1"/>
  <c r="S69" i="14"/>
  <c r="R69" i="14"/>
  <c r="AX69" i="14" s="1"/>
  <c r="CL68" i="14"/>
  <c r="FA69" i="14" s="1"/>
  <c r="CK68" i="14"/>
  <c r="CJ68" i="14"/>
  <c r="CI68" i="14"/>
  <c r="CG68" i="14"/>
  <c r="CF68" i="14"/>
  <c r="CE68" i="14"/>
  <c r="ET69" i="14" s="1"/>
  <c r="CD68" i="14"/>
  <c r="CB68" i="14"/>
  <c r="EQ69" i="14" s="1"/>
  <c r="CA68" i="14"/>
  <c r="BZ68" i="14"/>
  <c r="EO69" i="14" s="1"/>
  <c r="BY68" i="14"/>
  <c r="BW68" i="14"/>
  <c r="BV68" i="14"/>
  <c r="BU68" i="14"/>
  <c r="BT68" i="14"/>
  <c r="BQ68" i="14"/>
  <c r="AU68" i="14"/>
  <c r="AU361" i="14" s="1"/>
  <c r="AT68" i="14"/>
  <c r="AT361" i="14" s="1"/>
  <c r="AS68" i="14"/>
  <c r="AS361" i="14" s="1"/>
  <c r="AR68" i="14"/>
  <c r="AR361" i="14" s="1"/>
  <c r="N68" i="14"/>
  <c r="T68" i="14"/>
  <c r="S68" i="14"/>
  <c r="AY68" i="14" s="1"/>
  <c r="R68" i="14"/>
  <c r="CL67" i="14"/>
  <c r="CK67" i="14"/>
  <c r="EZ68" i="14" s="1"/>
  <c r="CJ67" i="14"/>
  <c r="CI67" i="14"/>
  <c r="EX68" i="14" s="1"/>
  <c r="CG67" i="14"/>
  <c r="CF67" i="14"/>
  <c r="CE67" i="14"/>
  <c r="CD67" i="14"/>
  <c r="ES68" i="14" s="1"/>
  <c r="CB67" i="14"/>
  <c r="CA67" i="14"/>
  <c r="BZ67" i="14"/>
  <c r="BY67" i="14"/>
  <c r="BW67" i="14"/>
  <c r="BV67" i="14"/>
  <c r="BQ67" i="14" s="1"/>
  <c r="BU67" i="14"/>
  <c r="BP67" i="14" s="1"/>
  <c r="BT67" i="14"/>
  <c r="BM67" i="14"/>
  <c r="AU67" i="14"/>
  <c r="AU360" i="14" s="1"/>
  <c r="AT67" i="14"/>
  <c r="AT360" i="14" s="1"/>
  <c r="AS67" i="14"/>
  <c r="AS360" i="14" s="1"/>
  <c r="AR67" i="14"/>
  <c r="AR360" i="14" s="1"/>
  <c r="N67" i="14"/>
  <c r="T67" i="14"/>
  <c r="AZ67" i="14" s="1"/>
  <c r="S67" i="14"/>
  <c r="R67" i="14"/>
  <c r="AX67" i="14" s="1"/>
  <c r="CL66" i="14"/>
  <c r="FA67" i="14" s="1"/>
  <c r="CK66" i="14"/>
  <c r="CJ66" i="14"/>
  <c r="CI66" i="14"/>
  <c r="CG66" i="14"/>
  <c r="EV67" i="14" s="1"/>
  <c r="CF66" i="14"/>
  <c r="CE66" i="14"/>
  <c r="CD66" i="14"/>
  <c r="CB66" i="14"/>
  <c r="CA66" i="14"/>
  <c r="BZ66" i="14"/>
  <c r="EO67" i="14" s="1"/>
  <c r="BY66" i="14"/>
  <c r="BW66" i="14"/>
  <c r="BV66" i="14"/>
  <c r="BU66" i="14"/>
  <c r="BT66" i="14"/>
  <c r="AU66" i="14"/>
  <c r="AU359" i="14" s="1"/>
  <c r="AT66" i="14"/>
  <c r="AT359" i="14" s="1"/>
  <c r="AS66" i="14"/>
  <c r="AS359" i="14" s="1"/>
  <c r="AR66" i="14"/>
  <c r="AR359" i="14" s="1"/>
  <c r="N66" i="14"/>
  <c r="T66" i="14"/>
  <c r="S66" i="14"/>
  <c r="AY66" i="14" s="1"/>
  <c r="R66" i="14"/>
  <c r="CL65" i="14"/>
  <c r="CK65" i="14"/>
  <c r="EZ66" i="14" s="1"/>
  <c r="CJ65" i="14"/>
  <c r="CI65" i="14"/>
  <c r="EX66" i="14" s="1"/>
  <c r="CG65" i="14"/>
  <c r="CF65" i="14"/>
  <c r="EU66" i="14" s="1"/>
  <c r="CE65" i="14"/>
  <c r="CD65" i="14"/>
  <c r="ES66" i="14" s="1"/>
  <c r="CB65" i="14"/>
  <c r="CA65" i="14"/>
  <c r="EP66" i="14" s="1"/>
  <c r="BZ65" i="14"/>
  <c r="BY65" i="14"/>
  <c r="EN66" i="14" s="1"/>
  <c r="BW65" i="14"/>
  <c r="BV65" i="14"/>
  <c r="BU65" i="14"/>
  <c r="BT65" i="14"/>
  <c r="AU65" i="14"/>
  <c r="AU358" i="14" s="1"/>
  <c r="AT65" i="14"/>
  <c r="AT358" i="14" s="1"/>
  <c r="AS65" i="14"/>
  <c r="AS358" i="14" s="1"/>
  <c r="AR65" i="14"/>
  <c r="AR358" i="14" s="1"/>
  <c r="N65" i="14"/>
  <c r="T65" i="14"/>
  <c r="AZ65" i="14" s="1"/>
  <c r="S65" i="14"/>
  <c r="R65" i="14"/>
  <c r="AX65" i="14" s="1"/>
  <c r="CL64" i="14"/>
  <c r="FA65" i="14" s="1"/>
  <c r="CK64" i="14"/>
  <c r="CJ64" i="14"/>
  <c r="CI64" i="14"/>
  <c r="CG64" i="14"/>
  <c r="EV65" i="14" s="1"/>
  <c r="CF64" i="14"/>
  <c r="CE64" i="14"/>
  <c r="ET65" i="14" s="1"/>
  <c r="CD64" i="14"/>
  <c r="CB64" i="14"/>
  <c r="EQ65" i="14" s="1"/>
  <c r="CA64" i="14"/>
  <c r="BZ64" i="14"/>
  <c r="EO65" i="14" s="1"/>
  <c r="BY64" i="14"/>
  <c r="BW64" i="14"/>
  <c r="BV64" i="14"/>
  <c r="BU64" i="14"/>
  <c r="BT64" i="14"/>
  <c r="AU64" i="14"/>
  <c r="AU357" i="14" s="1"/>
  <c r="AT64" i="14"/>
  <c r="AT357" i="14" s="1"/>
  <c r="AS64" i="14"/>
  <c r="AS357" i="14" s="1"/>
  <c r="AR64" i="14"/>
  <c r="AR357" i="14" s="1"/>
  <c r="N64" i="14"/>
  <c r="T64" i="14"/>
  <c r="S64" i="14"/>
  <c r="AY64" i="14" s="1"/>
  <c r="R64" i="14"/>
  <c r="CL63" i="14"/>
  <c r="CK63" i="14"/>
  <c r="EZ64" i="14" s="1"/>
  <c r="CJ63" i="14"/>
  <c r="CI63" i="14"/>
  <c r="EX64" i="14" s="1"/>
  <c r="CG63" i="14"/>
  <c r="CF63" i="14"/>
  <c r="EU64" i="14" s="1"/>
  <c r="CE63" i="14"/>
  <c r="CD63" i="14"/>
  <c r="ES64" i="14" s="1"/>
  <c r="CB63" i="14"/>
  <c r="CA63" i="14"/>
  <c r="EP64" i="14" s="1"/>
  <c r="BZ63" i="14"/>
  <c r="BY63" i="14"/>
  <c r="EN64" i="14" s="1"/>
  <c r="BW63" i="14"/>
  <c r="BV63" i="14"/>
  <c r="BU63" i="14"/>
  <c r="BT63" i="14"/>
  <c r="AU63" i="14"/>
  <c r="AU356" i="14" s="1"/>
  <c r="AT63" i="14"/>
  <c r="AT356" i="14" s="1"/>
  <c r="AS63" i="14"/>
  <c r="AS356" i="14" s="1"/>
  <c r="AR63" i="14"/>
  <c r="AR356" i="14" s="1"/>
  <c r="N63" i="14"/>
  <c r="T63" i="14"/>
  <c r="AZ63" i="14" s="1"/>
  <c r="S63" i="14"/>
  <c r="R63" i="14"/>
  <c r="AX63" i="14" s="1"/>
  <c r="CL62" i="14"/>
  <c r="FA63" i="14" s="1"/>
  <c r="CK62" i="14"/>
  <c r="CJ62" i="14"/>
  <c r="EY63" i="14" s="1"/>
  <c r="CI62" i="14"/>
  <c r="CG62" i="14"/>
  <c r="EV63" i="14" s="1"/>
  <c r="CF62" i="14"/>
  <c r="CE62" i="14"/>
  <c r="ET63" i="14" s="1"/>
  <c r="CD62" i="14"/>
  <c r="CB62" i="14"/>
  <c r="EQ63" i="14" s="1"/>
  <c r="CA62" i="14"/>
  <c r="BZ62" i="14"/>
  <c r="EO63" i="14" s="1"/>
  <c r="BY62" i="14"/>
  <c r="BW62" i="14"/>
  <c r="BV62" i="14"/>
  <c r="BU62" i="14"/>
  <c r="BT62" i="14"/>
  <c r="AU62" i="14"/>
  <c r="AU355" i="14" s="1"/>
  <c r="AT62" i="14"/>
  <c r="AT355" i="14" s="1"/>
  <c r="AS62" i="14"/>
  <c r="AS355" i="14" s="1"/>
  <c r="AR62" i="14"/>
  <c r="AR355" i="14" s="1"/>
  <c r="N62" i="14"/>
  <c r="T62" i="14"/>
  <c r="S62" i="14"/>
  <c r="AY62" i="14" s="1"/>
  <c r="R62" i="14"/>
  <c r="CL61" i="14"/>
  <c r="CK61" i="14"/>
  <c r="EZ62" i="14" s="1"/>
  <c r="CJ61" i="14"/>
  <c r="CI61" i="14"/>
  <c r="CG61" i="14"/>
  <c r="CF61" i="14"/>
  <c r="EU62" i="14" s="1"/>
  <c r="CE61" i="14"/>
  <c r="CD61" i="14"/>
  <c r="ES62" i="14" s="1"/>
  <c r="CB61" i="14"/>
  <c r="CA61" i="14"/>
  <c r="EP62" i="14" s="1"/>
  <c r="BZ61" i="14"/>
  <c r="BY61" i="14"/>
  <c r="EN62" i="14" s="1"/>
  <c r="BW61" i="14"/>
  <c r="BV61" i="14"/>
  <c r="BU61" i="14"/>
  <c r="BT61" i="14"/>
  <c r="AU61" i="14"/>
  <c r="AU354" i="14" s="1"/>
  <c r="AT61" i="14"/>
  <c r="AT354" i="14" s="1"/>
  <c r="AS61" i="14"/>
  <c r="AS354" i="14" s="1"/>
  <c r="AR61" i="14"/>
  <c r="AR354" i="14" s="1"/>
  <c r="N61" i="14"/>
  <c r="T61" i="14"/>
  <c r="AZ61" i="14" s="1"/>
  <c r="S61" i="14"/>
  <c r="R61" i="14"/>
  <c r="AX61" i="14" s="1"/>
  <c r="CL60" i="14"/>
  <c r="FA61" i="14" s="1"/>
  <c r="CK60" i="14"/>
  <c r="CJ60" i="14"/>
  <c r="EY61" i="14" s="1"/>
  <c r="CI60" i="14"/>
  <c r="CG60" i="14"/>
  <c r="EV61" i="14" s="1"/>
  <c r="CF60" i="14"/>
  <c r="CE60" i="14"/>
  <c r="ET61" i="14" s="1"/>
  <c r="CD60" i="14"/>
  <c r="CB60" i="14"/>
  <c r="EQ61" i="14" s="1"/>
  <c r="CA60" i="14"/>
  <c r="BZ60" i="14"/>
  <c r="EO61" i="14" s="1"/>
  <c r="BY60" i="14"/>
  <c r="BW60" i="14"/>
  <c r="BV60" i="14"/>
  <c r="BU60" i="14"/>
  <c r="BT60" i="14"/>
  <c r="AU60" i="14"/>
  <c r="AU353" i="14" s="1"/>
  <c r="AT60" i="14"/>
  <c r="AT353" i="14" s="1"/>
  <c r="AS60" i="14"/>
  <c r="AS353" i="14" s="1"/>
  <c r="AR60" i="14"/>
  <c r="AR353" i="14" s="1"/>
  <c r="N60" i="14"/>
  <c r="T60" i="14"/>
  <c r="S60" i="14"/>
  <c r="AY60" i="14" s="1"/>
  <c r="R60" i="14"/>
  <c r="CL59" i="14"/>
  <c r="CK59" i="14"/>
  <c r="EZ60" i="14" s="1"/>
  <c r="CJ59" i="14"/>
  <c r="CI59" i="14"/>
  <c r="EX60" i="14" s="1"/>
  <c r="CG59" i="14"/>
  <c r="CF59" i="14"/>
  <c r="EU60" i="14" s="1"/>
  <c r="CE59" i="14"/>
  <c r="CD59" i="14"/>
  <c r="ES60" i="14" s="1"/>
  <c r="CB59" i="14"/>
  <c r="CA59" i="14"/>
  <c r="EP60" i="14" s="1"/>
  <c r="BZ59" i="14"/>
  <c r="BY59" i="14"/>
  <c r="EN60" i="14" s="1"/>
  <c r="BW59" i="14"/>
  <c r="BV59" i="14"/>
  <c r="BU59" i="14"/>
  <c r="BT59" i="14"/>
  <c r="AU59" i="14"/>
  <c r="AU352" i="14" s="1"/>
  <c r="AT59" i="14"/>
  <c r="AT352" i="14" s="1"/>
  <c r="AS59" i="14"/>
  <c r="AS352" i="14" s="1"/>
  <c r="AR59" i="14"/>
  <c r="AR352" i="14" s="1"/>
  <c r="N59" i="14"/>
  <c r="T59" i="14"/>
  <c r="AZ59" i="14" s="1"/>
  <c r="S59" i="14"/>
  <c r="R59" i="14"/>
  <c r="R131" i="14" s="1"/>
  <c r="CL58" i="14"/>
  <c r="CK58" i="14"/>
  <c r="CJ58" i="14"/>
  <c r="CI58" i="14"/>
  <c r="CG58" i="14"/>
  <c r="CF58" i="14"/>
  <c r="CE58" i="14"/>
  <c r="CD58" i="14"/>
  <c r="CB58" i="14"/>
  <c r="CA58" i="14"/>
  <c r="BZ58" i="14"/>
  <c r="BY58" i="14"/>
  <c r="BW58" i="14"/>
  <c r="BV58" i="14"/>
  <c r="BU58" i="14"/>
  <c r="BT58" i="14"/>
  <c r="AU58" i="14"/>
  <c r="AU351" i="14" s="1"/>
  <c r="AT58" i="14"/>
  <c r="AT351" i="14" s="1"/>
  <c r="AS58" i="14"/>
  <c r="AS351" i="14" s="1"/>
  <c r="AR58" i="14"/>
  <c r="AR351" i="14" s="1"/>
  <c r="N58" i="14"/>
  <c r="S58" i="14"/>
  <c r="CL57" i="14"/>
  <c r="CK57" i="14"/>
  <c r="CJ57" i="14"/>
  <c r="CI57" i="14"/>
  <c r="CG57" i="14"/>
  <c r="CF57" i="14"/>
  <c r="CE57" i="14"/>
  <c r="CD57" i="14"/>
  <c r="CB57" i="14"/>
  <c r="CA57" i="14"/>
  <c r="BZ57" i="14"/>
  <c r="BY57" i="14"/>
  <c r="BW57" i="14"/>
  <c r="BV57" i="14"/>
  <c r="BU57" i="14"/>
  <c r="BT57" i="14"/>
  <c r="AU57" i="14"/>
  <c r="AU350" i="14" s="1"/>
  <c r="AT57" i="14"/>
  <c r="AT350" i="14" s="1"/>
  <c r="AS57" i="14"/>
  <c r="AS350" i="14" s="1"/>
  <c r="AR57" i="14"/>
  <c r="AR350" i="14" s="1"/>
  <c r="N57" i="14"/>
  <c r="T57" i="14"/>
  <c r="R57" i="14"/>
  <c r="CL56" i="14"/>
  <c r="CK56" i="14"/>
  <c r="CJ56" i="14"/>
  <c r="CI56" i="14"/>
  <c r="CG56" i="14"/>
  <c r="CF56" i="14"/>
  <c r="CE56" i="14"/>
  <c r="CD56" i="14"/>
  <c r="CB56" i="14"/>
  <c r="CA56" i="14"/>
  <c r="BZ56" i="14"/>
  <c r="BY56" i="14"/>
  <c r="BW56" i="14"/>
  <c r="BV56" i="14"/>
  <c r="BU56" i="14"/>
  <c r="BT56" i="14"/>
  <c r="AU56" i="14"/>
  <c r="AU349" i="14" s="1"/>
  <c r="AT56" i="14"/>
  <c r="AT349" i="14" s="1"/>
  <c r="AS56" i="14"/>
  <c r="AS349" i="14" s="1"/>
  <c r="AR56" i="14"/>
  <c r="AR349" i="14" s="1"/>
  <c r="N56" i="14"/>
  <c r="S56" i="14"/>
  <c r="CL55" i="14"/>
  <c r="CK55" i="14"/>
  <c r="CJ55" i="14"/>
  <c r="CI55" i="14"/>
  <c r="CG55" i="14"/>
  <c r="CF55" i="14"/>
  <c r="CE55" i="14"/>
  <c r="CD55" i="14"/>
  <c r="CB55" i="14"/>
  <c r="CA55" i="14"/>
  <c r="BZ55" i="14"/>
  <c r="BY55" i="14"/>
  <c r="BW55" i="14"/>
  <c r="BV55" i="14"/>
  <c r="BU55" i="14"/>
  <c r="BT55" i="14"/>
  <c r="AU55" i="14"/>
  <c r="AU348" i="14" s="1"/>
  <c r="AT55" i="14"/>
  <c r="AT348" i="14" s="1"/>
  <c r="AS55" i="14"/>
  <c r="AS348" i="14" s="1"/>
  <c r="AR55" i="14"/>
  <c r="AR348" i="14" s="1"/>
  <c r="N55" i="14"/>
  <c r="S55" i="14"/>
  <c r="CL54" i="14"/>
  <c r="CK54" i="14"/>
  <c r="CJ54" i="14"/>
  <c r="CI54" i="14"/>
  <c r="CG54" i="14"/>
  <c r="CF54" i="14"/>
  <c r="CE54" i="14"/>
  <c r="CD54" i="14"/>
  <c r="CB54" i="14"/>
  <c r="CA54" i="14"/>
  <c r="BZ54" i="14"/>
  <c r="BY54" i="14"/>
  <c r="BW54" i="14"/>
  <c r="BV54" i="14"/>
  <c r="BU54" i="14"/>
  <c r="BT54" i="14"/>
  <c r="AU54" i="14"/>
  <c r="AU347" i="14" s="1"/>
  <c r="AT54" i="14"/>
  <c r="AT347" i="14" s="1"/>
  <c r="AS54" i="14"/>
  <c r="AS347" i="14" s="1"/>
  <c r="AR54" i="14"/>
  <c r="AR347" i="14" s="1"/>
  <c r="N54" i="14"/>
  <c r="S54" i="14"/>
  <c r="CL53" i="14"/>
  <c r="CK53" i="14"/>
  <c r="CJ53" i="14"/>
  <c r="CI53" i="14"/>
  <c r="CG53" i="14"/>
  <c r="CF53" i="14"/>
  <c r="CE53" i="14"/>
  <c r="CD53" i="14"/>
  <c r="CB53" i="14"/>
  <c r="CA53" i="14"/>
  <c r="BZ53" i="14"/>
  <c r="BY53" i="14"/>
  <c r="BW53" i="14"/>
  <c r="BV53" i="14"/>
  <c r="BU53" i="14"/>
  <c r="BT53" i="14"/>
  <c r="AU53" i="14"/>
  <c r="AU346" i="14" s="1"/>
  <c r="AT53" i="14"/>
  <c r="AT346" i="14" s="1"/>
  <c r="AS53" i="14"/>
  <c r="AS346" i="14" s="1"/>
  <c r="AR53" i="14"/>
  <c r="AR346" i="14" s="1"/>
  <c r="N53" i="14"/>
  <c r="S53" i="14"/>
  <c r="CL52" i="14"/>
  <c r="CK52" i="14"/>
  <c r="CJ52" i="14"/>
  <c r="CI52" i="14"/>
  <c r="CG52" i="14"/>
  <c r="CF52" i="14"/>
  <c r="CE52" i="14"/>
  <c r="CD52" i="14"/>
  <c r="CB52" i="14"/>
  <c r="CA52" i="14"/>
  <c r="BZ52" i="14"/>
  <c r="BY52" i="14"/>
  <c r="BW52" i="14"/>
  <c r="BV52" i="14"/>
  <c r="BU52" i="14"/>
  <c r="BT52" i="14"/>
  <c r="AU52" i="14"/>
  <c r="AU345" i="14" s="1"/>
  <c r="AT52" i="14"/>
  <c r="AT345" i="14" s="1"/>
  <c r="AS52" i="14"/>
  <c r="AS345" i="14" s="1"/>
  <c r="AR52" i="14"/>
  <c r="AR345" i="14" s="1"/>
  <c r="N52" i="14"/>
  <c r="T52" i="14"/>
  <c r="R52" i="14"/>
  <c r="CL51" i="14"/>
  <c r="CK51" i="14"/>
  <c r="CJ51" i="14"/>
  <c r="CI51" i="14"/>
  <c r="CG51" i="14"/>
  <c r="CF51" i="14"/>
  <c r="CE51" i="14"/>
  <c r="CD51" i="14"/>
  <c r="CB51" i="14"/>
  <c r="CA51" i="14"/>
  <c r="BZ51" i="14"/>
  <c r="BY51" i="14"/>
  <c r="BW51" i="14"/>
  <c r="BV51" i="14"/>
  <c r="BU51" i="14"/>
  <c r="BT51" i="14"/>
  <c r="AU51" i="14"/>
  <c r="AU344" i="14" s="1"/>
  <c r="AT51" i="14"/>
  <c r="AT344" i="14" s="1"/>
  <c r="AS51" i="14"/>
  <c r="AS344" i="14" s="1"/>
  <c r="AR51" i="14"/>
  <c r="AR344" i="14" s="1"/>
  <c r="N51" i="14"/>
  <c r="S51" i="14"/>
  <c r="CL50" i="14"/>
  <c r="CK50" i="14"/>
  <c r="CJ50" i="14"/>
  <c r="CI50" i="14"/>
  <c r="CG50" i="14"/>
  <c r="CF50" i="14"/>
  <c r="CE50" i="14"/>
  <c r="CD50" i="14"/>
  <c r="CB50" i="14"/>
  <c r="CA50" i="14"/>
  <c r="BZ50" i="14"/>
  <c r="BY50" i="14"/>
  <c r="BW50" i="14"/>
  <c r="BV50" i="14"/>
  <c r="BU50" i="14"/>
  <c r="BT50" i="14"/>
  <c r="AU50" i="14"/>
  <c r="AU343" i="14" s="1"/>
  <c r="AT50" i="14"/>
  <c r="AT343" i="14" s="1"/>
  <c r="AS50" i="14"/>
  <c r="AS343" i="14" s="1"/>
  <c r="AR50" i="14"/>
  <c r="AR343" i="14" s="1"/>
  <c r="N50" i="14"/>
  <c r="T50" i="14"/>
  <c r="R50" i="14"/>
  <c r="CL49" i="14"/>
  <c r="CK49" i="14"/>
  <c r="CJ49" i="14"/>
  <c r="CI49" i="14"/>
  <c r="CG49" i="14"/>
  <c r="CF49" i="14"/>
  <c r="CE49" i="14"/>
  <c r="CD49" i="14"/>
  <c r="CB49" i="14"/>
  <c r="CA49" i="14"/>
  <c r="BZ49" i="14"/>
  <c r="BY49" i="14"/>
  <c r="BW49" i="14"/>
  <c r="BV49" i="14"/>
  <c r="BU49" i="14"/>
  <c r="BT49" i="14"/>
  <c r="AU49" i="14"/>
  <c r="AU342" i="14" s="1"/>
  <c r="AT49" i="14"/>
  <c r="AT342" i="14" s="1"/>
  <c r="AS49" i="14"/>
  <c r="AS342" i="14" s="1"/>
  <c r="AR49" i="14"/>
  <c r="AR342" i="14" s="1"/>
  <c r="N49" i="14"/>
  <c r="S49" i="14"/>
  <c r="CL48" i="14"/>
  <c r="CK48" i="14"/>
  <c r="CJ48" i="14"/>
  <c r="CI48" i="14"/>
  <c r="CG48" i="14"/>
  <c r="CF48" i="14"/>
  <c r="CE48" i="14"/>
  <c r="CD48" i="14"/>
  <c r="CB48" i="14"/>
  <c r="CA48" i="14"/>
  <c r="BZ48" i="14"/>
  <c r="BY48" i="14"/>
  <c r="BW48" i="14"/>
  <c r="BV48" i="14"/>
  <c r="BU48" i="14"/>
  <c r="BT48" i="14"/>
  <c r="AU48" i="14"/>
  <c r="AU341" i="14" s="1"/>
  <c r="AT48" i="14"/>
  <c r="AT341" i="14" s="1"/>
  <c r="AS48" i="14"/>
  <c r="AS341" i="14" s="1"/>
  <c r="AR48" i="14"/>
  <c r="AR341" i="14" s="1"/>
  <c r="N48" i="14"/>
  <c r="T48" i="14"/>
  <c r="R48" i="14"/>
  <c r="CL47" i="14"/>
  <c r="FA48" i="14" s="1"/>
  <c r="CK47" i="14"/>
  <c r="CJ47" i="14"/>
  <c r="EY48" i="14" s="1"/>
  <c r="CI47" i="14"/>
  <c r="CG47" i="14"/>
  <c r="EV48" i="14" s="1"/>
  <c r="CF47" i="14"/>
  <c r="CE47" i="14"/>
  <c r="ET48" i="14" s="1"/>
  <c r="CD47" i="14"/>
  <c r="CB47" i="14"/>
  <c r="CA47" i="14"/>
  <c r="BZ47" i="14"/>
  <c r="EO48" i="14" s="1"/>
  <c r="BY47" i="14"/>
  <c r="BW47" i="14"/>
  <c r="BV47" i="14"/>
  <c r="BU47" i="14"/>
  <c r="BT47" i="14"/>
  <c r="AU47" i="14"/>
  <c r="AU340" i="14" s="1"/>
  <c r="AT47" i="14"/>
  <c r="AT340" i="14" s="1"/>
  <c r="AS47" i="14"/>
  <c r="AS340" i="14" s="1"/>
  <c r="AR47" i="14"/>
  <c r="AR340" i="14" s="1"/>
  <c r="N47" i="14"/>
  <c r="T47" i="14"/>
  <c r="R47" i="14"/>
  <c r="CL46" i="14"/>
  <c r="CK46" i="14"/>
  <c r="CJ46" i="14"/>
  <c r="CI46" i="14"/>
  <c r="CG46" i="14"/>
  <c r="CF46" i="14"/>
  <c r="CE46" i="14"/>
  <c r="CD46" i="14"/>
  <c r="CB46" i="14"/>
  <c r="CA46" i="14"/>
  <c r="BZ46" i="14"/>
  <c r="BY46" i="14"/>
  <c r="BW46" i="14"/>
  <c r="BV46" i="14"/>
  <c r="BU46" i="14"/>
  <c r="BT46" i="14"/>
  <c r="AU46" i="14"/>
  <c r="AU339" i="14" s="1"/>
  <c r="AT46" i="14"/>
  <c r="AT339" i="14" s="1"/>
  <c r="AS46" i="14"/>
  <c r="AS339" i="14" s="1"/>
  <c r="AR46" i="14"/>
  <c r="AR339" i="14" s="1"/>
  <c r="N46" i="14"/>
  <c r="T46" i="14"/>
  <c r="R46" i="14"/>
  <c r="CL45" i="14"/>
  <c r="FA46" i="14" s="1"/>
  <c r="CK45" i="14"/>
  <c r="CJ45" i="14"/>
  <c r="EY46" i="14" s="1"/>
  <c r="CI45" i="14"/>
  <c r="CG45" i="14"/>
  <c r="EV46" i="14" s="1"/>
  <c r="CF45" i="14"/>
  <c r="CE45" i="14"/>
  <c r="ET46" i="14" s="1"/>
  <c r="CD45" i="14"/>
  <c r="CB45" i="14"/>
  <c r="EQ46" i="14" s="1"/>
  <c r="CA45" i="14"/>
  <c r="BZ45" i="14"/>
  <c r="BY45" i="14"/>
  <c r="BW45" i="14"/>
  <c r="BV45" i="14"/>
  <c r="BU45" i="14"/>
  <c r="BT45" i="14"/>
  <c r="AU45" i="14"/>
  <c r="AU338" i="14" s="1"/>
  <c r="AT45" i="14"/>
  <c r="AT338" i="14" s="1"/>
  <c r="AS45" i="14"/>
  <c r="AS338" i="14" s="1"/>
  <c r="AR45" i="14"/>
  <c r="AR338" i="14" s="1"/>
  <c r="N45" i="14"/>
  <c r="T45" i="14"/>
  <c r="R45" i="14"/>
  <c r="CL44" i="14"/>
  <c r="CK44" i="14"/>
  <c r="CJ44" i="14"/>
  <c r="CI44" i="14"/>
  <c r="CG44" i="14"/>
  <c r="CF44" i="14"/>
  <c r="CE44" i="14"/>
  <c r="CD44" i="14"/>
  <c r="CB44" i="14"/>
  <c r="CA44" i="14"/>
  <c r="BZ44" i="14"/>
  <c r="BY44" i="14"/>
  <c r="BW44" i="14"/>
  <c r="BV44" i="14"/>
  <c r="BU44" i="14"/>
  <c r="BT44" i="14"/>
  <c r="AU44" i="14"/>
  <c r="AU337" i="14" s="1"/>
  <c r="AT44" i="14"/>
  <c r="AT337" i="14" s="1"/>
  <c r="AS44" i="14"/>
  <c r="AS337" i="14" s="1"/>
  <c r="AR44" i="14"/>
  <c r="AR337" i="14" s="1"/>
  <c r="N44" i="14"/>
  <c r="S44" i="14"/>
  <c r="CL43" i="14"/>
  <c r="CK43" i="14"/>
  <c r="CJ43" i="14"/>
  <c r="CI43" i="14"/>
  <c r="CG43" i="14"/>
  <c r="CF43" i="14"/>
  <c r="CE43" i="14"/>
  <c r="CD43" i="14"/>
  <c r="CB43" i="14"/>
  <c r="CA43" i="14"/>
  <c r="BZ43" i="14"/>
  <c r="BY43" i="14"/>
  <c r="BW43" i="14"/>
  <c r="BV43" i="14"/>
  <c r="BU43" i="14"/>
  <c r="BT43" i="14"/>
  <c r="AU43" i="14"/>
  <c r="AU336" i="14" s="1"/>
  <c r="AT43" i="14"/>
  <c r="AT336" i="14" s="1"/>
  <c r="AS43" i="14"/>
  <c r="AS336" i="14" s="1"/>
  <c r="AR43" i="14"/>
  <c r="AR336" i="14" s="1"/>
  <c r="N43" i="14"/>
  <c r="T43" i="14"/>
  <c r="R43" i="14"/>
  <c r="CL42" i="14"/>
  <c r="CK42" i="14"/>
  <c r="CJ42" i="14"/>
  <c r="CI42" i="14"/>
  <c r="CG42" i="14"/>
  <c r="CF42" i="14"/>
  <c r="CE42" i="14"/>
  <c r="CD42" i="14"/>
  <c r="CB42" i="14"/>
  <c r="CA42" i="14"/>
  <c r="BZ42" i="14"/>
  <c r="BY42" i="14"/>
  <c r="BW42" i="14"/>
  <c r="BV42" i="14"/>
  <c r="BU42" i="14"/>
  <c r="BT42" i="14"/>
  <c r="AU42" i="14"/>
  <c r="AU335" i="14" s="1"/>
  <c r="AT42" i="14"/>
  <c r="AT335" i="14" s="1"/>
  <c r="AS42" i="14"/>
  <c r="AS335" i="14" s="1"/>
  <c r="AR42" i="14"/>
  <c r="AR335" i="14" s="1"/>
  <c r="N42" i="14"/>
  <c r="S42" i="14"/>
  <c r="CL41" i="14"/>
  <c r="CK41" i="14"/>
  <c r="CJ41" i="14"/>
  <c r="CI41" i="14"/>
  <c r="CG41" i="14"/>
  <c r="CF41" i="14"/>
  <c r="CE41" i="14"/>
  <c r="CD41" i="14"/>
  <c r="CB41" i="14"/>
  <c r="CA41" i="14"/>
  <c r="BZ41" i="14"/>
  <c r="BY41" i="14"/>
  <c r="BW41" i="14"/>
  <c r="BV41" i="14"/>
  <c r="BU41" i="14"/>
  <c r="BT41" i="14"/>
  <c r="AU41" i="14"/>
  <c r="AU334" i="14" s="1"/>
  <c r="AT41" i="14"/>
  <c r="AT334" i="14" s="1"/>
  <c r="AS41" i="14"/>
  <c r="AS334" i="14" s="1"/>
  <c r="AR41" i="14"/>
  <c r="AR334" i="14" s="1"/>
  <c r="N41" i="14"/>
  <c r="T41" i="14"/>
  <c r="R41" i="14"/>
  <c r="CL40" i="14"/>
  <c r="CK40" i="14"/>
  <c r="CJ40" i="14"/>
  <c r="CI40" i="14"/>
  <c r="CG40" i="14"/>
  <c r="CF40" i="14"/>
  <c r="CE40" i="14"/>
  <c r="CD40" i="14"/>
  <c r="CB40" i="14"/>
  <c r="CA40" i="14"/>
  <c r="BZ40" i="14"/>
  <c r="BY40" i="14"/>
  <c r="BW40" i="14"/>
  <c r="BV40" i="14"/>
  <c r="BU40" i="14"/>
  <c r="BT40" i="14"/>
  <c r="AU40" i="14"/>
  <c r="AU333" i="14" s="1"/>
  <c r="AT40" i="14"/>
  <c r="AT333" i="14" s="1"/>
  <c r="AS40" i="14"/>
  <c r="AS333" i="14" s="1"/>
  <c r="AR40" i="14"/>
  <c r="AR333" i="14" s="1"/>
  <c r="N40" i="14"/>
  <c r="S40" i="14"/>
  <c r="CL39" i="14"/>
  <c r="CK39" i="14"/>
  <c r="CJ39" i="14"/>
  <c r="CI39" i="14"/>
  <c r="CG39" i="14"/>
  <c r="CF39" i="14"/>
  <c r="CE39" i="14"/>
  <c r="CD39" i="14"/>
  <c r="CB39" i="14"/>
  <c r="CA39" i="14"/>
  <c r="BZ39" i="14"/>
  <c r="BY39" i="14"/>
  <c r="BW39" i="14"/>
  <c r="BV39" i="14"/>
  <c r="BU39" i="14"/>
  <c r="BT39" i="14"/>
  <c r="AU39" i="14"/>
  <c r="AU332" i="14" s="1"/>
  <c r="AT39" i="14"/>
  <c r="AT332" i="14" s="1"/>
  <c r="AS39" i="14"/>
  <c r="AS332" i="14" s="1"/>
  <c r="AR39" i="14"/>
  <c r="AR332" i="14" s="1"/>
  <c r="N39" i="14"/>
  <c r="T39" i="14"/>
  <c r="R39" i="14"/>
  <c r="CL38" i="14"/>
  <c r="CK38" i="14"/>
  <c r="CJ38" i="14"/>
  <c r="CI38" i="14"/>
  <c r="CG38" i="14"/>
  <c r="CF38" i="14"/>
  <c r="CE38" i="14"/>
  <c r="CD38" i="14"/>
  <c r="CB38" i="14"/>
  <c r="CA38" i="14"/>
  <c r="BZ38" i="14"/>
  <c r="BY38" i="14"/>
  <c r="BW38" i="14"/>
  <c r="BV38" i="14"/>
  <c r="BU38" i="14"/>
  <c r="BT38" i="14"/>
  <c r="AU38" i="14"/>
  <c r="AU331" i="14" s="1"/>
  <c r="AT38" i="14"/>
  <c r="AT331" i="14" s="1"/>
  <c r="AS38" i="14"/>
  <c r="AS331" i="14" s="1"/>
  <c r="AR38" i="14"/>
  <c r="AR331" i="14" s="1"/>
  <c r="N38" i="14"/>
  <c r="S38" i="14"/>
  <c r="CL37" i="14"/>
  <c r="CK37" i="14"/>
  <c r="CJ37" i="14"/>
  <c r="CI37" i="14"/>
  <c r="CG37" i="14"/>
  <c r="CF37" i="14"/>
  <c r="CE37" i="14"/>
  <c r="CD37" i="14"/>
  <c r="CB37" i="14"/>
  <c r="CA37" i="14"/>
  <c r="BZ37" i="14"/>
  <c r="BY37" i="14"/>
  <c r="BW37" i="14"/>
  <c r="BV37" i="14"/>
  <c r="BU37" i="14"/>
  <c r="BT37" i="14"/>
  <c r="AU37" i="14"/>
  <c r="AU330" i="14" s="1"/>
  <c r="AT37" i="14"/>
  <c r="AT330" i="14" s="1"/>
  <c r="AS37" i="14"/>
  <c r="AS330" i="14" s="1"/>
  <c r="AR37" i="14"/>
  <c r="AR330" i="14" s="1"/>
  <c r="N37" i="14"/>
  <c r="T37" i="14"/>
  <c r="R37" i="14"/>
  <c r="CL36" i="14"/>
  <c r="FA36" i="14" s="1"/>
  <c r="CK36" i="14"/>
  <c r="EZ36" i="14" s="1"/>
  <c r="CJ36" i="14"/>
  <c r="EY36" i="14" s="1"/>
  <c r="CI36" i="14"/>
  <c r="EX36" i="14" s="1"/>
  <c r="CG36" i="14"/>
  <c r="EV36" i="14" s="1"/>
  <c r="CF36" i="14"/>
  <c r="EU36" i="14" s="1"/>
  <c r="CE36" i="14"/>
  <c r="ET36" i="14" s="1"/>
  <c r="CD36" i="14"/>
  <c r="ES36" i="14" s="1"/>
  <c r="CB36" i="14"/>
  <c r="EQ36" i="14" s="1"/>
  <c r="CA36" i="14"/>
  <c r="EP36" i="14" s="1"/>
  <c r="BZ36" i="14"/>
  <c r="EO36" i="14" s="1"/>
  <c r="BY36" i="14"/>
  <c r="EN36" i="14" s="1"/>
  <c r="BW36" i="14"/>
  <c r="BV36" i="14"/>
  <c r="BU36" i="14"/>
  <c r="BT36" i="14"/>
  <c r="AU36" i="14"/>
  <c r="AU329" i="14" s="1"/>
  <c r="AT36" i="14"/>
  <c r="AT329" i="14" s="1"/>
  <c r="AS36" i="14"/>
  <c r="AS329" i="14" s="1"/>
  <c r="AR36" i="14"/>
  <c r="AR329" i="14" s="1"/>
  <c r="N36" i="14"/>
  <c r="S36" i="14"/>
  <c r="FA35" i="14"/>
  <c r="EZ35" i="14"/>
  <c r="EY35" i="14"/>
  <c r="EX35" i="14"/>
  <c r="EV35" i="14"/>
  <c r="EU35" i="14"/>
  <c r="ET35" i="14"/>
  <c r="ES35" i="14"/>
  <c r="EQ35" i="14"/>
  <c r="EP35" i="14"/>
  <c r="EO35" i="14"/>
  <c r="EN35" i="14"/>
  <c r="EL35" i="14"/>
  <c r="EK35" i="14"/>
  <c r="EJ35" i="14"/>
  <c r="EI35" i="14"/>
  <c r="FA34" i="14"/>
  <c r="EZ34" i="14"/>
  <c r="EY34" i="14"/>
  <c r="EX34" i="14"/>
  <c r="EV34" i="14"/>
  <c r="EU34" i="14"/>
  <c r="ET34" i="14"/>
  <c r="ES34" i="14"/>
  <c r="EQ34" i="14"/>
  <c r="EP34" i="14"/>
  <c r="EO34" i="14"/>
  <c r="EN34" i="14"/>
  <c r="EL34" i="14"/>
  <c r="EK34" i="14"/>
  <c r="EJ34" i="14"/>
  <c r="EI34" i="14"/>
  <c r="FA33" i="14"/>
  <c r="EZ33" i="14"/>
  <c r="EY33" i="14"/>
  <c r="EX33" i="14"/>
  <c r="EV33" i="14"/>
  <c r="EU33" i="14"/>
  <c r="ET33" i="14"/>
  <c r="ES33" i="14"/>
  <c r="EQ33" i="14"/>
  <c r="EP33" i="14"/>
  <c r="EO33" i="14"/>
  <c r="EN33" i="14"/>
  <c r="EL33" i="14"/>
  <c r="EK33" i="14"/>
  <c r="EJ33" i="14"/>
  <c r="EI33" i="14"/>
  <c r="FA32" i="14"/>
  <c r="EZ32" i="14"/>
  <c r="EY32" i="14"/>
  <c r="EX32" i="14"/>
  <c r="EV32" i="14"/>
  <c r="EU32" i="14"/>
  <c r="ET32" i="14"/>
  <c r="ES32" i="14"/>
  <c r="EQ32" i="14"/>
  <c r="EP32" i="14"/>
  <c r="EO32" i="14"/>
  <c r="EN32" i="14"/>
  <c r="EL32" i="14"/>
  <c r="EK32" i="14"/>
  <c r="EJ32" i="14"/>
  <c r="EI32" i="14"/>
  <c r="FA31" i="14"/>
  <c r="EZ31" i="14"/>
  <c r="EY31" i="14"/>
  <c r="EX31" i="14"/>
  <c r="EV31" i="14"/>
  <c r="EU31" i="14"/>
  <c r="ET31" i="14"/>
  <c r="ES31" i="14"/>
  <c r="EQ31" i="14"/>
  <c r="EP31" i="14"/>
  <c r="EO31" i="14"/>
  <c r="EN31" i="14"/>
  <c r="EL31" i="14"/>
  <c r="EK31" i="14"/>
  <c r="EJ31" i="14"/>
  <c r="EI31" i="14"/>
  <c r="FA30" i="14"/>
  <c r="EZ30" i="14"/>
  <c r="EY30" i="14"/>
  <c r="EX30" i="14"/>
  <c r="EV30" i="14"/>
  <c r="EU30" i="14"/>
  <c r="ET30" i="14"/>
  <c r="ES30" i="14"/>
  <c r="EQ30" i="14"/>
  <c r="EP30" i="14"/>
  <c r="EO30" i="14"/>
  <c r="EN30" i="14"/>
  <c r="EL30" i="14"/>
  <c r="EK30" i="14"/>
  <c r="EJ30" i="14"/>
  <c r="EI30" i="14"/>
  <c r="FA29" i="14"/>
  <c r="EZ29" i="14"/>
  <c r="EY29" i="14"/>
  <c r="EX29" i="14"/>
  <c r="EV29" i="14"/>
  <c r="EU29" i="14"/>
  <c r="ET29" i="14"/>
  <c r="ES29" i="14"/>
  <c r="EQ29" i="14"/>
  <c r="EP29" i="14"/>
  <c r="EO29" i="14"/>
  <c r="EN29" i="14"/>
  <c r="EL29" i="14"/>
  <c r="EK29" i="14"/>
  <c r="EJ29" i="14"/>
  <c r="EI29" i="14"/>
  <c r="FA28" i="14"/>
  <c r="EZ28" i="14"/>
  <c r="EY28" i="14"/>
  <c r="EX28" i="14"/>
  <c r="EV28" i="14"/>
  <c r="EU28" i="14"/>
  <c r="ET28" i="14"/>
  <c r="ES28" i="14"/>
  <c r="EQ28" i="14"/>
  <c r="EP28" i="14"/>
  <c r="EO28" i="14"/>
  <c r="EN28" i="14"/>
  <c r="EL28" i="14"/>
  <c r="EK28" i="14"/>
  <c r="EJ28" i="14"/>
  <c r="EI28" i="14"/>
  <c r="FA27" i="14"/>
  <c r="EZ27" i="14"/>
  <c r="EY27" i="14"/>
  <c r="EX27" i="14"/>
  <c r="EV27" i="14"/>
  <c r="EU27" i="14"/>
  <c r="ET27" i="14"/>
  <c r="ES27" i="14"/>
  <c r="EQ27" i="14"/>
  <c r="EP27" i="14"/>
  <c r="EO27" i="14"/>
  <c r="EN27" i="14"/>
  <c r="EL27" i="14"/>
  <c r="EK27" i="14"/>
  <c r="EJ27" i="14"/>
  <c r="EI27" i="14"/>
  <c r="FA26" i="14"/>
  <c r="EZ26" i="14"/>
  <c r="EY26" i="14"/>
  <c r="EX26" i="14"/>
  <c r="EV26" i="14"/>
  <c r="EU26" i="14"/>
  <c r="ET26" i="14"/>
  <c r="ES26" i="14"/>
  <c r="EQ26" i="14"/>
  <c r="EP26" i="14"/>
  <c r="EO26" i="14"/>
  <c r="EN26" i="14"/>
  <c r="EL26" i="14"/>
  <c r="EK26" i="14"/>
  <c r="EJ26" i="14"/>
  <c r="EI26" i="14"/>
  <c r="FD25" i="14"/>
  <c r="FA25" i="14"/>
  <c r="EZ25" i="14"/>
  <c r="EY25" i="14"/>
  <c r="EX25" i="14"/>
  <c r="FT25" i="14" s="1"/>
  <c r="EV25" i="14"/>
  <c r="EU25" i="14"/>
  <c r="ET25" i="14"/>
  <c r="ES25" i="14"/>
  <c r="FP25" i="14" s="1"/>
  <c r="EQ25" i="14"/>
  <c r="EP25" i="14"/>
  <c r="EO25" i="14"/>
  <c r="EN25" i="14"/>
  <c r="FL25" i="14" s="1"/>
  <c r="EL25" i="14"/>
  <c r="EK25" i="14"/>
  <c r="EJ25" i="14"/>
  <c r="EI25" i="14"/>
  <c r="FH25" i="14" s="1"/>
  <c r="GH24" i="14"/>
  <c r="GH25" i="14" s="1"/>
  <c r="GH26" i="14" s="1"/>
  <c r="GH27" i="14" s="1"/>
  <c r="GH28" i="14" s="1"/>
  <c r="GH29" i="14" s="1"/>
  <c r="GH30" i="14" s="1"/>
  <c r="GH31" i="14" s="1"/>
  <c r="GH32" i="14" s="1"/>
  <c r="GH33" i="14" s="1"/>
  <c r="GH34" i="14" s="1"/>
  <c r="GH35" i="14" s="1"/>
  <c r="GH36" i="14" s="1"/>
  <c r="GH37" i="14" s="1"/>
  <c r="GH38" i="14" s="1"/>
  <c r="GH39" i="14" s="1"/>
  <c r="GH40" i="14" s="1"/>
  <c r="GH41" i="14" s="1"/>
  <c r="GH42" i="14" s="1"/>
  <c r="GH43" i="14" s="1"/>
  <c r="GH44" i="14" s="1"/>
  <c r="GH45" i="14" s="1"/>
  <c r="GH46" i="14" s="1"/>
  <c r="GH47" i="14" s="1"/>
  <c r="GH48" i="14" s="1"/>
  <c r="GH49" i="14" s="1"/>
  <c r="GH50" i="14" s="1"/>
  <c r="GH51" i="14" s="1"/>
  <c r="GH52" i="14" s="1"/>
  <c r="FD24" i="14"/>
  <c r="FA24" i="14"/>
  <c r="EZ24" i="14"/>
  <c r="EY24" i="14"/>
  <c r="EX24" i="14"/>
  <c r="FT24" i="14" s="1"/>
  <c r="EV24" i="14"/>
  <c r="EU24" i="14"/>
  <c r="ET24" i="14"/>
  <c r="ES24" i="14"/>
  <c r="FP24" i="14" s="1"/>
  <c r="EQ24" i="14"/>
  <c r="EP24" i="14"/>
  <c r="EO24" i="14"/>
  <c r="EN24" i="14"/>
  <c r="FL24" i="14" s="1"/>
  <c r="EL24" i="14"/>
  <c r="EK24" i="14"/>
  <c r="EJ24" i="14"/>
  <c r="EI24" i="14"/>
  <c r="FH24" i="14" s="1"/>
  <c r="FD23" i="14"/>
  <c r="FA23" i="14"/>
  <c r="EZ23" i="14"/>
  <c r="EY23" i="14"/>
  <c r="EX23" i="14"/>
  <c r="FT23" i="14" s="1"/>
  <c r="EV23" i="14"/>
  <c r="EU23" i="14"/>
  <c r="ET23" i="14"/>
  <c r="ES23" i="14"/>
  <c r="FP23" i="14" s="1"/>
  <c r="EQ23" i="14"/>
  <c r="EP23" i="14"/>
  <c r="EO23" i="14"/>
  <c r="EN23" i="14"/>
  <c r="FL23" i="14" s="1"/>
  <c r="EL23" i="14"/>
  <c r="EK23" i="14"/>
  <c r="EJ23" i="14"/>
  <c r="EI23" i="14"/>
  <c r="FH23" i="14" s="1"/>
  <c r="FD22" i="14"/>
  <c r="FA22" i="14"/>
  <c r="EZ22" i="14"/>
  <c r="EY22" i="14"/>
  <c r="EX22" i="14"/>
  <c r="FT22" i="14" s="1"/>
  <c r="EV22" i="14"/>
  <c r="EU22" i="14"/>
  <c r="ET22" i="14"/>
  <c r="ES22" i="14"/>
  <c r="FP22" i="14" s="1"/>
  <c r="EQ22" i="14"/>
  <c r="EP22" i="14"/>
  <c r="EO22" i="14"/>
  <c r="EN22" i="14"/>
  <c r="FL22" i="14" s="1"/>
  <c r="EL22" i="14"/>
  <c r="EK22" i="14"/>
  <c r="EJ22" i="14"/>
  <c r="EI22" i="14"/>
  <c r="FH22" i="14" s="1"/>
  <c r="FD21" i="14"/>
  <c r="FA21" i="14"/>
  <c r="EZ21" i="14"/>
  <c r="EY21" i="14"/>
  <c r="EX21" i="14"/>
  <c r="FT21" i="14" s="1"/>
  <c r="EV21" i="14"/>
  <c r="EU21" i="14"/>
  <c r="ET21" i="14"/>
  <c r="ES21" i="14"/>
  <c r="FP21" i="14" s="1"/>
  <c r="EQ21" i="14"/>
  <c r="EP21" i="14"/>
  <c r="EO21" i="14"/>
  <c r="EN21" i="14"/>
  <c r="FL21" i="14" s="1"/>
  <c r="EL21" i="14"/>
  <c r="EK21" i="14"/>
  <c r="EJ21" i="14"/>
  <c r="EI21" i="14"/>
  <c r="FH21" i="14" s="1"/>
  <c r="FD20" i="14"/>
  <c r="FA20" i="14"/>
  <c r="EZ20" i="14"/>
  <c r="EY20" i="14"/>
  <c r="EX20" i="14"/>
  <c r="FT20" i="14" s="1"/>
  <c r="EV20" i="14"/>
  <c r="EU20" i="14"/>
  <c r="ET20" i="14"/>
  <c r="ES20" i="14"/>
  <c r="FP20" i="14" s="1"/>
  <c r="EQ20" i="14"/>
  <c r="EP20" i="14"/>
  <c r="EO20" i="14"/>
  <c r="EN20" i="14"/>
  <c r="FL20" i="14" s="1"/>
  <c r="EL20" i="14"/>
  <c r="EK20" i="14"/>
  <c r="EJ20" i="14"/>
  <c r="EI20" i="14"/>
  <c r="FH20" i="14" s="1"/>
  <c r="FD19" i="14"/>
  <c r="FA19" i="14"/>
  <c r="EZ19" i="14"/>
  <c r="EY19" i="14"/>
  <c r="EX19" i="14"/>
  <c r="FT19" i="14" s="1"/>
  <c r="EV19" i="14"/>
  <c r="EU19" i="14"/>
  <c r="ET19" i="14"/>
  <c r="ES19" i="14"/>
  <c r="FP19" i="14" s="1"/>
  <c r="EQ19" i="14"/>
  <c r="EP19" i="14"/>
  <c r="EO19" i="14"/>
  <c r="EN19" i="14"/>
  <c r="FL19" i="14" s="1"/>
  <c r="EL19" i="14"/>
  <c r="EK19" i="14"/>
  <c r="EJ19" i="14"/>
  <c r="EI19" i="14"/>
  <c r="FH19" i="14" s="1"/>
  <c r="FD18" i="14"/>
  <c r="FA18" i="14"/>
  <c r="EZ18" i="14"/>
  <c r="EY18" i="14"/>
  <c r="EX18" i="14"/>
  <c r="FT18" i="14" s="1"/>
  <c r="EV18" i="14"/>
  <c r="EU18" i="14"/>
  <c r="ET18" i="14"/>
  <c r="ES18" i="14"/>
  <c r="FP18" i="14" s="1"/>
  <c r="EQ18" i="14"/>
  <c r="EP18" i="14"/>
  <c r="EO18" i="14"/>
  <c r="EN18" i="14"/>
  <c r="FL18" i="14" s="1"/>
  <c r="EL18" i="14"/>
  <c r="EK18" i="14"/>
  <c r="EJ18" i="14"/>
  <c r="EI18" i="14"/>
  <c r="FH18" i="14" s="1"/>
  <c r="FD17" i="14"/>
  <c r="FA17" i="14"/>
  <c r="EZ17" i="14"/>
  <c r="EY17" i="14"/>
  <c r="EX17" i="14"/>
  <c r="FT17" i="14" s="1"/>
  <c r="EV17" i="14"/>
  <c r="EU17" i="14"/>
  <c r="ET17" i="14"/>
  <c r="ES17" i="14"/>
  <c r="FP17" i="14" s="1"/>
  <c r="EQ17" i="14"/>
  <c r="EP17" i="14"/>
  <c r="EO17" i="14"/>
  <c r="EN17" i="14"/>
  <c r="FL17" i="14" s="1"/>
  <c r="EL17" i="14"/>
  <c r="EK17" i="14"/>
  <c r="EJ17" i="14"/>
  <c r="EI17" i="14"/>
  <c r="FH17" i="14" s="1"/>
  <c r="FD16" i="14"/>
  <c r="FE16" i="14" s="1"/>
  <c r="FA16" i="14"/>
  <c r="EZ16" i="14"/>
  <c r="EY16" i="14"/>
  <c r="EX16" i="14"/>
  <c r="FT16" i="14" s="1"/>
  <c r="FU16" i="14" s="1"/>
  <c r="EV16" i="14"/>
  <c r="EU16" i="14"/>
  <c r="ET16" i="14"/>
  <c r="ES16" i="14"/>
  <c r="FP16" i="14" s="1"/>
  <c r="FQ16" i="14" s="1"/>
  <c r="EQ16" i="14"/>
  <c r="EP16" i="14"/>
  <c r="EO16" i="14"/>
  <c r="EN16" i="14"/>
  <c r="FL16" i="14" s="1"/>
  <c r="FM16" i="14" s="1"/>
  <c r="EL16" i="14"/>
  <c r="EK16" i="14"/>
  <c r="EJ16" i="14"/>
  <c r="EI16" i="14"/>
  <c r="FH16" i="14" s="1"/>
  <c r="FI16" i="14" s="1"/>
  <c r="B16" i="14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74" i="14" s="1"/>
  <c r="B75" i="14" s="1"/>
  <c r="B76" i="14" s="1"/>
  <c r="GO15" i="14"/>
  <c r="GO16" i="14" s="1"/>
  <c r="GO17" i="14" s="1"/>
  <c r="GO18" i="14" s="1"/>
  <c r="GO19" i="14" s="1"/>
  <c r="GO20" i="14" s="1"/>
  <c r="GO21" i="14" s="1"/>
  <c r="GO22" i="14" s="1"/>
  <c r="GO23" i="14" s="1"/>
  <c r="GO24" i="14" s="1"/>
  <c r="GO25" i="14" s="1"/>
  <c r="GO26" i="14" s="1"/>
  <c r="GO27" i="14" s="1"/>
  <c r="GO28" i="14" s="1"/>
  <c r="GO29" i="14" s="1"/>
  <c r="GO30" i="14" s="1"/>
  <c r="GO31" i="14" s="1"/>
  <c r="GO32" i="14" s="1"/>
  <c r="GO33" i="14" s="1"/>
  <c r="GO34" i="14" s="1"/>
  <c r="GO35" i="14" s="1"/>
  <c r="GO36" i="14" s="1"/>
  <c r="GO37" i="14" s="1"/>
  <c r="GO38" i="14" s="1"/>
  <c r="GO39" i="14" s="1"/>
  <c r="GO40" i="14" s="1"/>
  <c r="GO41" i="14" s="1"/>
  <c r="GO42" i="14" s="1"/>
  <c r="GO43" i="14" s="1"/>
  <c r="GO44" i="14" s="1"/>
  <c r="HA14" i="14"/>
  <c r="HA15" i="14" s="1"/>
  <c r="HA16" i="14" s="1"/>
  <c r="HA17" i="14" s="1"/>
  <c r="HA18" i="14" s="1"/>
  <c r="HA19" i="14" s="1"/>
  <c r="HA20" i="14" s="1"/>
  <c r="HA21" i="14" s="1"/>
  <c r="HA22" i="14" s="1"/>
  <c r="HA23" i="14" s="1"/>
  <c r="HA24" i="14" s="1"/>
  <c r="HA25" i="14" s="1"/>
  <c r="HA26" i="14" s="1"/>
  <c r="HA27" i="14" s="1"/>
  <c r="HA28" i="14" s="1"/>
  <c r="HA29" i="14" s="1"/>
  <c r="HA30" i="14" s="1"/>
  <c r="HA31" i="14" s="1"/>
  <c r="HA32" i="14" s="1"/>
  <c r="HA33" i="14" s="1"/>
  <c r="HA34" i="14" s="1"/>
  <c r="HA35" i="14" s="1"/>
  <c r="HA36" i="14" s="1"/>
  <c r="BH14" i="14"/>
  <c r="BH7" i="14" s="1"/>
  <c r="BG14" i="14"/>
  <c r="BF14" i="14"/>
  <c r="BE14" i="14"/>
  <c r="BE7" i="14" s="1"/>
  <c r="FV13" i="14"/>
  <c r="FR13" i="14"/>
  <c r="FN13" i="14"/>
  <c r="FF13" i="14"/>
  <c r="EV12" i="14"/>
  <c r="EU12" i="14"/>
  <c r="ET12" i="14"/>
  <c r="ES12" i="14"/>
  <c r="EL12" i="14"/>
  <c r="EK12" i="14"/>
  <c r="EJ12" i="14"/>
  <c r="EI12" i="14"/>
  <c r="EF12" i="14"/>
  <c r="EE12" i="14"/>
  <c r="ED12" i="14"/>
  <c r="EC12" i="14"/>
  <c r="DZ12" i="14"/>
  <c r="DY12" i="14"/>
  <c r="DX12" i="14"/>
  <c r="DW12" i="14"/>
  <c r="DS12" i="14"/>
  <c r="DR12" i="14"/>
  <c r="DQ12" i="14"/>
  <c r="DP12" i="14"/>
  <c r="DL12" i="14"/>
  <c r="DK12" i="14"/>
  <c r="DJ12" i="14"/>
  <c r="DI12" i="14"/>
  <c r="DF12" i="14"/>
  <c r="DE12" i="14"/>
  <c r="DD12" i="14"/>
  <c r="BH12" i="14"/>
  <c r="BW5" i="14" s="1"/>
  <c r="BG12" i="14"/>
  <c r="BV5" i="14" s="1"/>
  <c r="BF12" i="14"/>
  <c r="BU5" i="14" s="1"/>
  <c r="BE12" i="14"/>
  <c r="AA12" i="14"/>
  <c r="Z12" i="14"/>
  <c r="Z5" i="14" s="1"/>
  <c r="Y12" i="14"/>
  <c r="X12" i="14"/>
  <c r="DC12" i="14" s="1"/>
  <c r="N12" i="14"/>
  <c r="U12" i="14" s="1"/>
  <c r="M12" i="14"/>
  <c r="AH12" i="14" s="1"/>
  <c r="AH5" i="14" s="1"/>
  <c r="L12" i="14"/>
  <c r="AG12" i="14" s="1"/>
  <c r="AG5" i="14" s="1"/>
  <c r="K12" i="14"/>
  <c r="AF12" i="14" s="1"/>
  <c r="AF5" i="14" s="1"/>
  <c r="CQ10" i="14"/>
  <c r="BG7" i="14"/>
  <c r="BF7" i="14"/>
  <c r="BB7" i="14"/>
  <c r="BA7" i="14"/>
  <c r="AZ7" i="14"/>
  <c r="AY7" i="14"/>
  <c r="AX7" i="14"/>
  <c r="AV7" i="14"/>
  <c r="AU7" i="14"/>
  <c r="AT7" i="14"/>
  <c r="AS7" i="14"/>
  <c r="AR7" i="14"/>
  <c r="AP7" i="14"/>
  <c r="AO7" i="14"/>
  <c r="AN7" i="14"/>
  <c r="AM7" i="14"/>
  <c r="AL7" i="14"/>
  <c r="AJ7" i="14"/>
  <c r="AI7" i="14"/>
  <c r="AH7" i="14"/>
  <c r="AG7" i="14"/>
  <c r="AF7" i="14"/>
  <c r="V7" i="14"/>
  <c r="U7" i="14"/>
  <c r="T7" i="14"/>
  <c r="S7" i="14"/>
  <c r="R7" i="14"/>
  <c r="H7" i="14"/>
  <c r="G7" i="14"/>
  <c r="F7" i="14"/>
  <c r="E7" i="14"/>
  <c r="D7" i="14"/>
  <c r="FV6" i="14"/>
  <c r="FR6" i="14"/>
  <c r="FN6" i="14"/>
  <c r="FJ6" i="14"/>
  <c r="FF6" i="14"/>
  <c r="BT5" i="14"/>
  <c r="BE5" i="14"/>
  <c r="BB5" i="14"/>
  <c r="BA5" i="14"/>
  <c r="AZ5" i="14"/>
  <c r="AY5" i="14"/>
  <c r="AX5" i="14"/>
  <c r="AV5" i="14"/>
  <c r="AU5" i="14"/>
  <c r="AT5" i="14"/>
  <c r="AS5" i="14"/>
  <c r="AR5" i="14"/>
  <c r="AP5" i="14"/>
  <c r="AO5" i="14"/>
  <c r="AN5" i="14"/>
  <c r="AM5" i="14"/>
  <c r="AL5" i="14"/>
  <c r="AJ5" i="14"/>
  <c r="Y5" i="14"/>
  <c r="V5" i="14"/>
  <c r="H5" i="14"/>
  <c r="G5" i="14"/>
  <c r="EV5" i="14" s="1"/>
  <c r="F5" i="14"/>
  <c r="M5" i="14" s="1"/>
  <c r="E5" i="14"/>
  <c r="ET5" i="14" s="1"/>
  <c r="D5" i="14"/>
  <c r="K5" i="14" s="1"/>
  <c r="CQ3" i="14"/>
  <c r="I180" i="14" l="1"/>
  <c r="BR68" i="14"/>
  <c r="BQ69" i="14"/>
  <c r="BR72" i="14"/>
  <c r="BP295" i="14"/>
  <c r="BO68" i="14"/>
  <c r="BO72" i="14"/>
  <c r="EQ133" i="14"/>
  <c r="BO214" i="14"/>
  <c r="BO217" i="14"/>
  <c r="BO220" i="14"/>
  <c r="BQ70" i="14"/>
  <c r="BP72" i="14"/>
  <c r="BP142" i="14"/>
  <c r="BR67" i="14"/>
  <c r="BQ72" i="14"/>
  <c r="BO139" i="14"/>
  <c r="BQ142" i="14"/>
  <c r="BO146" i="14"/>
  <c r="BQ213" i="14"/>
  <c r="BR71" i="14"/>
  <c r="BQ73" i="14"/>
  <c r="BQ75" i="14"/>
  <c r="BP76" i="14"/>
  <c r="BP146" i="14"/>
  <c r="BR216" i="14"/>
  <c r="BR219" i="14"/>
  <c r="BR73" i="14"/>
  <c r="BR75" i="14"/>
  <c r="BO213" i="14"/>
  <c r="BO215" i="14"/>
  <c r="BO216" i="14"/>
  <c r="BO219" i="14"/>
  <c r="BO221" i="14"/>
  <c r="BO222" i="14"/>
  <c r="BQ294" i="14"/>
  <c r="BP71" i="14"/>
  <c r="BR141" i="14"/>
  <c r="BR148" i="14"/>
  <c r="BP215" i="14"/>
  <c r="BP218" i="14"/>
  <c r="BP221" i="14"/>
  <c r="EY67" i="14"/>
  <c r="EQ71" i="14"/>
  <c r="BP74" i="14"/>
  <c r="BQ221" i="14"/>
  <c r="BO294" i="14"/>
  <c r="BR140" i="14"/>
  <c r="BO144" i="14"/>
  <c r="BO145" i="14"/>
  <c r="BR213" i="14"/>
  <c r="BR215" i="14"/>
  <c r="BR218" i="14"/>
  <c r="BO140" i="14"/>
  <c r="BP143" i="14"/>
  <c r="BQ290" i="14"/>
  <c r="BP296" i="14"/>
  <c r="BO73" i="14"/>
  <c r="BP214" i="14"/>
  <c r="BP217" i="14"/>
  <c r="BP220" i="14"/>
  <c r="BR290" i="14"/>
  <c r="BR293" i="14"/>
  <c r="BQ140" i="14"/>
  <c r="BR143" i="14"/>
  <c r="BQ147" i="14"/>
  <c r="BQ214" i="14"/>
  <c r="BQ217" i="14"/>
  <c r="BQ220" i="14"/>
  <c r="BO290" i="14"/>
  <c r="DZ251" i="14"/>
  <c r="DY254" i="14"/>
  <c r="DX103" i="14"/>
  <c r="DX253" i="14"/>
  <c r="EO46" i="14"/>
  <c r="EP68" i="14"/>
  <c r="BQ289" i="14"/>
  <c r="BP293" i="14"/>
  <c r="BO67" i="14"/>
  <c r="EU68" i="14"/>
  <c r="EZ70" i="14"/>
  <c r="EP72" i="14"/>
  <c r="EN148" i="14"/>
  <c r="EX62" i="14"/>
  <c r="BO288" i="14"/>
  <c r="BR70" i="14"/>
  <c r="I178" i="14"/>
  <c r="DD178" i="14" s="1"/>
  <c r="EQ48" i="14"/>
  <c r="BO71" i="14"/>
  <c r="EP148" i="14"/>
  <c r="EU184" i="14"/>
  <c r="EZ185" i="14"/>
  <c r="EP186" i="14"/>
  <c r="EU187" i="14"/>
  <c r="EZ188" i="14"/>
  <c r="BP287" i="14"/>
  <c r="BO291" i="14"/>
  <c r="DX250" i="14"/>
  <c r="BP68" i="14"/>
  <c r="EQ134" i="14"/>
  <c r="DW252" i="14"/>
  <c r="DZ254" i="14"/>
  <c r="DY249" i="14"/>
  <c r="BA10" i="15"/>
  <c r="BE10" i="15" s="1"/>
  <c r="BT10" i="15" s="1"/>
  <c r="AJ10" i="15"/>
  <c r="EQ67" i="14"/>
  <c r="ES116" i="14"/>
  <c r="ES118" i="14"/>
  <c r="BO147" i="14"/>
  <c r="BR287" i="14"/>
  <c r="BQ291" i="14"/>
  <c r="CX297" i="14"/>
  <c r="DW250" i="14"/>
  <c r="EY65" i="14"/>
  <c r="BO292" i="14"/>
  <c r="EV69" i="14"/>
  <c r="FA71" i="14"/>
  <c r="BR291" i="14"/>
  <c r="D12" i="15"/>
  <c r="D71" i="15"/>
  <c r="AF11" i="15"/>
  <c r="ET67" i="14"/>
  <c r="EN68" i="14"/>
  <c r="ES70" i="14"/>
  <c r="EX72" i="14"/>
  <c r="EU116" i="14"/>
  <c r="EU118" i="14"/>
  <c r="EN137" i="14"/>
  <c r="EU148" i="14"/>
  <c r="BO289" i="14"/>
  <c r="DW254" i="14"/>
  <c r="EY69" i="14"/>
  <c r="EO71" i="14"/>
  <c r="BP289" i="14"/>
  <c r="DZ252" i="14"/>
  <c r="DW104" i="14"/>
  <c r="D104" i="14"/>
  <c r="DX102" i="14"/>
  <c r="I177" i="14"/>
  <c r="DD177" i="14" s="1"/>
  <c r="DJ178" i="14" s="1"/>
  <c r="DW103" i="14"/>
  <c r="DX32" i="14"/>
  <c r="DX29" i="14"/>
  <c r="E29" i="14"/>
  <c r="DX35" i="14"/>
  <c r="E35" i="14"/>
  <c r="I179" i="14"/>
  <c r="DD179" i="14" s="1"/>
  <c r="DW251" i="14"/>
  <c r="I181" i="14"/>
  <c r="DE181" i="14" s="1"/>
  <c r="DY250" i="14"/>
  <c r="DX33" i="14"/>
  <c r="E33" i="14"/>
  <c r="DX34" i="14"/>
  <c r="DX31" i="14"/>
  <c r="DX30" i="14"/>
  <c r="E30" i="14"/>
  <c r="DX27" i="14"/>
  <c r="E26" i="14"/>
  <c r="DX26" i="14"/>
  <c r="DW28" i="14"/>
  <c r="D28" i="14"/>
  <c r="D26" i="14"/>
  <c r="DW26" i="14"/>
  <c r="E28" i="14"/>
  <c r="H28" i="14" s="1"/>
  <c r="DC28" i="14" s="1"/>
  <c r="E31" i="14"/>
  <c r="DZ255" i="14"/>
  <c r="DZ253" i="14"/>
  <c r="DY253" i="14"/>
  <c r="AB250" i="14"/>
  <c r="H176" i="14"/>
  <c r="U9" i="16"/>
  <c r="U10" i="13"/>
  <c r="AB175" i="14" s="1"/>
  <c r="DW27" i="14"/>
  <c r="DY255" i="14"/>
  <c r="DW255" i="14"/>
  <c r="DW253" i="14"/>
  <c r="DY251" i="14"/>
  <c r="DZ250" i="14"/>
  <c r="DX248" i="14"/>
  <c r="DX247" i="14"/>
  <c r="DX254" i="14"/>
  <c r="DW246" i="14"/>
  <c r="DW247" i="14"/>
  <c r="DZ248" i="14"/>
  <c r="DZ247" i="14"/>
  <c r="DX252" i="14"/>
  <c r="DY252" i="14"/>
  <c r="DW249" i="14"/>
  <c r="DY248" i="14"/>
  <c r="H110" i="8"/>
  <c r="Z110" i="8" s="1"/>
  <c r="DX101" i="14"/>
  <c r="DX100" i="14"/>
  <c r="H111" i="8"/>
  <c r="Z111" i="8" s="1"/>
  <c r="D115" i="8"/>
  <c r="H115" i="8" s="1"/>
  <c r="Z115" i="8" s="1"/>
  <c r="H98" i="14"/>
  <c r="DE98" i="14" s="1"/>
  <c r="DK98" i="14" s="1"/>
  <c r="DX99" i="14"/>
  <c r="DW31" i="14"/>
  <c r="D31" i="14"/>
  <c r="DW35" i="14"/>
  <c r="DW30" i="14"/>
  <c r="D30" i="14"/>
  <c r="DW32" i="14"/>
  <c r="D32" i="14"/>
  <c r="H32" i="14" s="1"/>
  <c r="DC32" i="14" s="1"/>
  <c r="DW34" i="14"/>
  <c r="D34" i="14"/>
  <c r="H34" i="14" s="1"/>
  <c r="DC34" i="14" s="1"/>
  <c r="D29" i="14"/>
  <c r="DW29" i="14"/>
  <c r="DW33" i="14"/>
  <c r="E112" i="8"/>
  <c r="H112" i="8" s="1"/>
  <c r="Z112" i="8" s="1"/>
  <c r="DQ109" i="8"/>
  <c r="DR112" i="8"/>
  <c r="D102" i="14"/>
  <c r="H102" i="14" s="1"/>
  <c r="DE102" i="14" s="1"/>
  <c r="D35" i="14"/>
  <c r="DW102" i="14"/>
  <c r="D33" i="14"/>
  <c r="AB99" i="14"/>
  <c r="DD99" i="14"/>
  <c r="DC99" i="14"/>
  <c r="DF99" i="14"/>
  <c r="H113" i="8"/>
  <c r="Z113" i="8" s="1"/>
  <c r="H108" i="8"/>
  <c r="Z108" i="8" s="1"/>
  <c r="DE99" i="14"/>
  <c r="H106" i="14"/>
  <c r="H114" i="8"/>
  <c r="Z114" i="8" s="1"/>
  <c r="EO47" i="14"/>
  <c r="EQ47" i="14"/>
  <c r="ET47" i="14"/>
  <c r="EV47" i="14"/>
  <c r="EY47" i="14"/>
  <c r="FA47" i="14"/>
  <c r="H109" i="8"/>
  <c r="Z109" i="8" s="1"/>
  <c r="DE27" i="14"/>
  <c r="DF27" i="14"/>
  <c r="DD27" i="14"/>
  <c r="DC27" i="14"/>
  <c r="D44" i="18"/>
  <c r="P43" i="18"/>
  <c r="AH86" i="18"/>
  <c r="AI86" i="18"/>
  <c r="BL42" i="18"/>
  <c r="AF42" i="18"/>
  <c r="Y42" i="18"/>
  <c r="AG86" i="18"/>
  <c r="BM68" i="14"/>
  <c r="BM69" i="14"/>
  <c r="BM70" i="14"/>
  <c r="BM71" i="14"/>
  <c r="BM72" i="14"/>
  <c r="BM73" i="14"/>
  <c r="BM74" i="14"/>
  <c r="DC180" i="14"/>
  <c r="AC180" i="14"/>
  <c r="DG180" i="14"/>
  <c r="CZ106" i="8"/>
  <c r="DE178" i="14"/>
  <c r="DD180" i="14"/>
  <c r="DF177" i="14"/>
  <c r="H103" i="14"/>
  <c r="DE103" i="14" s="1"/>
  <c r="DE180" i="14"/>
  <c r="DF180" i="14"/>
  <c r="H101" i="14"/>
  <c r="DE101" i="14" s="1"/>
  <c r="H105" i="14"/>
  <c r="DE105" i="14" s="1"/>
  <c r="DF179" i="14"/>
  <c r="DC178" i="14"/>
  <c r="AC178" i="14"/>
  <c r="DG178" i="14"/>
  <c r="H100" i="14"/>
  <c r="DE100" i="14" s="1"/>
  <c r="H104" i="14"/>
  <c r="DE104" i="14" s="1"/>
  <c r="H107" i="14"/>
  <c r="DE107" i="14" s="1"/>
  <c r="AC177" i="14"/>
  <c r="DF178" i="14"/>
  <c r="Q108" i="14"/>
  <c r="FE17" i="14"/>
  <c r="FE18" i="14" s="1"/>
  <c r="FE19" i="14" s="1"/>
  <c r="EO38" i="14"/>
  <c r="EQ38" i="14"/>
  <c r="ET38" i="14"/>
  <c r="EV38" i="14"/>
  <c r="EY38" i="14"/>
  <c r="FA38" i="14"/>
  <c r="EN39" i="14"/>
  <c r="EP39" i="14"/>
  <c r="ES39" i="14"/>
  <c r="U49" i="14"/>
  <c r="U51" i="14"/>
  <c r="U271" i="14" s="1"/>
  <c r="U54" i="14"/>
  <c r="U274" i="14" s="1"/>
  <c r="U56" i="14"/>
  <c r="U276" i="14" s="1"/>
  <c r="U58" i="14"/>
  <c r="U59" i="14"/>
  <c r="U279" i="14" s="1"/>
  <c r="U61" i="14"/>
  <c r="U63" i="14"/>
  <c r="U283" i="14" s="1"/>
  <c r="U65" i="14"/>
  <c r="FQ17" i="14"/>
  <c r="L5" i="14"/>
  <c r="X5" i="14"/>
  <c r="BG5" i="14"/>
  <c r="U36" i="14"/>
  <c r="U256" i="14" s="1"/>
  <c r="U38" i="14"/>
  <c r="BA38" i="14" s="1"/>
  <c r="U40" i="14"/>
  <c r="U260" i="14" s="1"/>
  <c r="U42" i="14"/>
  <c r="U44" i="14"/>
  <c r="U264" i="14" s="1"/>
  <c r="U53" i="14"/>
  <c r="U55" i="14"/>
  <c r="U348" i="14" s="1"/>
  <c r="U60" i="14"/>
  <c r="U132" i="14" s="1"/>
  <c r="U62" i="14"/>
  <c r="U134" i="14" s="1"/>
  <c r="U67" i="14"/>
  <c r="U69" i="14"/>
  <c r="U289" i="14" s="1"/>
  <c r="U71" i="14"/>
  <c r="U73" i="14"/>
  <c r="U293" i="14" s="1"/>
  <c r="DJ89" i="14"/>
  <c r="DL89" i="14"/>
  <c r="DJ90" i="14"/>
  <c r="DL90" i="14"/>
  <c r="DJ91" i="14"/>
  <c r="DL91" i="14"/>
  <c r="DJ92" i="14"/>
  <c r="DL92" i="14"/>
  <c r="DJ93" i="14"/>
  <c r="DL93" i="14"/>
  <c r="DI95" i="14"/>
  <c r="DK95" i="14"/>
  <c r="DI96" i="14"/>
  <c r="DM96" i="14" s="1"/>
  <c r="DK96" i="14"/>
  <c r="DI97" i="14"/>
  <c r="DK97" i="14"/>
  <c r="EN138" i="14"/>
  <c r="ES138" i="14"/>
  <c r="EN139" i="14"/>
  <c r="ES139" i="14"/>
  <c r="AS158" i="14"/>
  <c r="EI320" i="14"/>
  <c r="EK320" i="14"/>
  <c r="EI321" i="14"/>
  <c r="EK321" i="14"/>
  <c r="EI322" i="14"/>
  <c r="EK322" i="14"/>
  <c r="EI323" i="14"/>
  <c r="EK323" i="14"/>
  <c r="EI324" i="14"/>
  <c r="EK324" i="14"/>
  <c r="EI325" i="14"/>
  <c r="EK325" i="14"/>
  <c r="EI326" i="14"/>
  <c r="EK326" i="14"/>
  <c r="EI327" i="14"/>
  <c r="EK327" i="14"/>
  <c r="EI328" i="14"/>
  <c r="EK328" i="14"/>
  <c r="U64" i="14"/>
  <c r="BA64" i="14" s="1"/>
  <c r="U66" i="14"/>
  <c r="BA66" i="14" s="1"/>
  <c r="U68" i="14"/>
  <c r="BA68" i="14" s="1"/>
  <c r="U70" i="14"/>
  <c r="BA70" i="14" s="1"/>
  <c r="U72" i="14"/>
  <c r="BA72" i="14" s="1"/>
  <c r="BM75" i="14"/>
  <c r="DI88" i="14"/>
  <c r="DK88" i="14"/>
  <c r="DI89" i="14"/>
  <c r="DM89" i="14" s="1"/>
  <c r="DQ89" i="14" s="1"/>
  <c r="DK89" i="14"/>
  <c r="DI90" i="14"/>
  <c r="DK90" i="14"/>
  <c r="DI91" i="14"/>
  <c r="DK91" i="14"/>
  <c r="DI92" i="14"/>
  <c r="DK92" i="14"/>
  <c r="DI93" i="14"/>
  <c r="DK93" i="14"/>
  <c r="DJ94" i="14"/>
  <c r="DL94" i="14"/>
  <c r="DJ95" i="14"/>
  <c r="DQ95" i="14" s="1"/>
  <c r="DL95" i="14"/>
  <c r="DS95" i="14" s="1"/>
  <c r="DJ96" i="14"/>
  <c r="DL96" i="14"/>
  <c r="DJ97" i="14"/>
  <c r="DL97" i="14"/>
  <c r="EV134" i="14"/>
  <c r="AU158" i="14"/>
  <c r="FE163" i="14"/>
  <c r="FM163" i="14"/>
  <c r="FU163" i="14"/>
  <c r="CX298" i="14"/>
  <c r="CX300" i="14"/>
  <c r="EJ320" i="14"/>
  <c r="EL320" i="14"/>
  <c r="EJ321" i="14"/>
  <c r="EL321" i="14"/>
  <c r="EJ322" i="14"/>
  <c r="EL322" i="14"/>
  <c r="EJ323" i="14"/>
  <c r="EL323" i="14"/>
  <c r="EJ324" i="14"/>
  <c r="EL324" i="14"/>
  <c r="EJ325" i="14"/>
  <c r="EL325" i="14"/>
  <c r="EJ326" i="14"/>
  <c r="EL326" i="14"/>
  <c r="EJ327" i="14"/>
  <c r="EL327" i="14"/>
  <c r="EJ328" i="14"/>
  <c r="EL328" i="14"/>
  <c r="F149" i="14"/>
  <c r="D17" i="15"/>
  <c r="D77" i="15" s="1"/>
  <c r="AF16" i="15"/>
  <c r="EN37" i="14"/>
  <c r="EP37" i="14"/>
  <c r="ES37" i="14"/>
  <c r="EU37" i="14"/>
  <c r="EX37" i="14"/>
  <c r="EZ37" i="14"/>
  <c r="EU39" i="14"/>
  <c r="EX39" i="14"/>
  <c r="EZ39" i="14"/>
  <c r="EO40" i="14"/>
  <c r="EQ40" i="14"/>
  <c r="ET40" i="14"/>
  <c r="EV40" i="14"/>
  <c r="EY40" i="14"/>
  <c r="FA40" i="14"/>
  <c r="EN41" i="14"/>
  <c r="EP41" i="14"/>
  <c r="ES41" i="14"/>
  <c r="EU41" i="14"/>
  <c r="EX41" i="14"/>
  <c r="EZ41" i="14"/>
  <c r="EO42" i="14"/>
  <c r="EQ42" i="14"/>
  <c r="ET42" i="14"/>
  <c r="EV42" i="14"/>
  <c r="EY42" i="14"/>
  <c r="FA42" i="14"/>
  <c r="EN43" i="14"/>
  <c r="EP43" i="14"/>
  <c r="EN53" i="14"/>
  <c r="EP53" i="14"/>
  <c r="ES53" i="14"/>
  <c r="EU53" i="14"/>
  <c r="EX53" i="14"/>
  <c r="EZ53" i="14"/>
  <c r="EO54" i="14"/>
  <c r="EQ54" i="14"/>
  <c r="ET54" i="14"/>
  <c r="EV54" i="14"/>
  <c r="EY54" i="14"/>
  <c r="FA54" i="14"/>
  <c r="EN55" i="14"/>
  <c r="EP55" i="14"/>
  <c r="ES55" i="14"/>
  <c r="EU55" i="14"/>
  <c r="EX55" i="14"/>
  <c r="EZ55" i="14"/>
  <c r="EO56" i="14"/>
  <c r="EQ56" i="14"/>
  <c r="ET56" i="14"/>
  <c r="EV56" i="14"/>
  <c r="EY56" i="14"/>
  <c r="FA56" i="14"/>
  <c r="EN57" i="14"/>
  <c r="EP57" i="14"/>
  <c r="ES57" i="14"/>
  <c r="EU57" i="14"/>
  <c r="EX57" i="14"/>
  <c r="EZ57" i="14"/>
  <c r="EO116" i="14"/>
  <c r="EQ116" i="14"/>
  <c r="ET116" i="14"/>
  <c r="EV116" i="14"/>
  <c r="EO118" i="14"/>
  <c r="EQ118" i="14"/>
  <c r="ET118" i="14"/>
  <c r="EV118" i="14"/>
  <c r="EO120" i="14"/>
  <c r="EQ120" i="14"/>
  <c r="ET120" i="14"/>
  <c r="EV120" i="14"/>
  <c r="EO124" i="14"/>
  <c r="EQ124" i="14"/>
  <c r="ET124" i="14"/>
  <c r="EV124" i="14"/>
  <c r="EO127" i="14"/>
  <c r="EQ127" i="14"/>
  <c r="ET127" i="14"/>
  <c r="EV127" i="14"/>
  <c r="EO132" i="14"/>
  <c r="ET132" i="14"/>
  <c r="EO133" i="14"/>
  <c r="ET133" i="14"/>
  <c r="EO134" i="14"/>
  <c r="ET134" i="14"/>
  <c r="EO137" i="14"/>
  <c r="EQ137" i="14"/>
  <c r="ET137" i="14"/>
  <c r="EV137" i="14"/>
  <c r="EO142" i="14"/>
  <c r="EQ142" i="14"/>
  <c r="ET142" i="14"/>
  <c r="EV142" i="14"/>
  <c r="EO144" i="14"/>
  <c r="EQ144" i="14"/>
  <c r="ET144" i="14"/>
  <c r="EV144" i="14"/>
  <c r="EO146" i="14"/>
  <c r="EQ146" i="14"/>
  <c r="ET146" i="14"/>
  <c r="EV146" i="14"/>
  <c r="EO148" i="14"/>
  <c r="EQ148" i="14"/>
  <c r="ET148" i="14"/>
  <c r="EV148" i="14"/>
  <c r="EP183" i="14"/>
  <c r="EZ183" i="14"/>
  <c r="EN119" i="14"/>
  <c r="EP119" i="14"/>
  <c r="ES119" i="14"/>
  <c r="EU119" i="14"/>
  <c r="EN121" i="14"/>
  <c r="EP121" i="14"/>
  <c r="EN125" i="14"/>
  <c r="EP125" i="14"/>
  <c r="ES125" i="14"/>
  <c r="EU125" i="14"/>
  <c r="EN129" i="14"/>
  <c r="ES129" i="14"/>
  <c r="EU129" i="14"/>
  <c r="EU130" i="14"/>
  <c r="EP135" i="14"/>
  <c r="EU135" i="14"/>
  <c r="EP136" i="14"/>
  <c r="EU136" i="14"/>
  <c r="EP137" i="14"/>
  <c r="EU137" i="14"/>
  <c r="EP138" i="14"/>
  <c r="EU138" i="14"/>
  <c r="EP139" i="14"/>
  <c r="EU139" i="14"/>
  <c r="EN141" i="14"/>
  <c r="EP141" i="14"/>
  <c r="ES141" i="14"/>
  <c r="EU141" i="14"/>
  <c r="EN143" i="14"/>
  <c r="EP143" i="14"/>
  <c r="ES143" i="14"/>
  <c r="EU143" i="14"/>
  <c r="EN145" i="14"/>
  <c r="EP145" i="14"/>
  <c r="ES145" i="14"/>
  <c r="EU145" i="14"/>
  <c r="EN183" i="14"/>
  <c r="ES183" i="14"/>
  <c r="EX183" i="14"/>
  <c r="EU183" i="14"/>
  <c r="EN184" i="14"/>
  <c r="ES184" i="14"/>
  <c r="EX184" i="14"/>
  <c r="EN185" i="14"/>
  <c r="ES185" i="14"/>
  <c r="EX185" i="14"/>
  <c r="EN186" i="14"/>
  <c r="ES186" i="14"/>
  <c r="EX186" i="14"/>
  <c r="EN187" i="14"/>
  <c r="ES187" i="14"/>
  <c r="EX187" i="14"/>
  <c r="EN188" i="14"/>
  <c r="EP188" i="14"/>
  <c r="ES188" i="14"/>
  <c r="EU188" i="14"/>
  <c r="EX188" i="14"/>
  <c r="EN189" i="14"/>
  <c r="EP189" i="14"/>
  <c r="ES189" i="14"/>
  <c r="EU189" i="14"/>
  <c r="EX189" i="14"/>
  <c r="EZ189" i="14"/>
  <c r="EN190" i="14"/>
  <c r="EP190" i="14"/>
  <c r="ES43" i="14"/>
  <c r="EU43" i="14"/>
  <c r="EX43" i="14"/>
  <c r="EZ43" i="14"/>
  <c r="EO44" i="14"/>
  <c r="EQ44" i="14"/>
  <c r="ET44" i="14"/>
  <c r="EV44" i="14"/>
  <c r="EY44" i="14"/>
  <c r="FA44" i="14"/>
  <c r="EN45" i="14"/>
  <c r="EP45" i="14"/>
  <c r="ES45" i="14"/>
  <c r="EU45" i="14"/>
  <c r="EX45" i="14"/>
  <c r="EZ45" i="14"/>
  <c r="EN47" i="14"/>
  <c r="EP47" i="14"/>
  <c r="ES47" i="14"/>
  <c r="EU47" i="14"/>
  <c r="EX47" i="14"/>
  <c r="EZ47" i="14"/>
  <c r="EO72" i="14"/>
  <c r="EQ72" i="14"/>
  <c r="ET72" i="14"/>
  <c r="EV72" i="14"/>
  <c r="EY72" i="14"/>
  <c r="FA72" i="14"/>
  <c r="EN73" i="14"/>
  <c r="EP73" i="14"/>
  <c r="ES73" i="14"/>
  <c r="EU73" i="14"/>
  <c r="EX73" i="14"/>
  <c r="EZ73" i="14"/>
  <c r="EO74" i="14"/>
  <c r="EQ74" i="14"/>
  <c r="ET74" i="14"/>
  <c r="EV74" i="14"/>
  <c r="EY74" i="14"/>
  <c r="FA74" i="14"/>
  <c r="EO75" i="14"/>
  <c r="EQ75" i="14"/>
  <c r="ET75" i="14"/>
  <c r="EV75" i="14"/>
  <c r="EY75" i="14"/>
  <c r="FA75" i="14"/>
  <c r="EO76" i="14"/>
  <c r="EQ76" i="14"/>
  <c r="ET76" i="14"/>
  <c r="EV76" i="14"/>
  <c r="EY76" i="14"/>
  <c r="FA76" i="14"/>
  <c r="EO109" i="14"/>
  <c r="EQ109" i="14"/>
  <c r="ET109" i="14"/>
  <c r="EV109" i="14"/>
  <c r="EN110" i="14"/>
  <c r="EP110" i="14"/>
  <c r="ES110" i="14"/>
  <c r="EU110" i="14"/>
  <c r="EO111" i="14"/>
  <c r="EQ111" i="14"/>
  <c r="ET111" i="14"/>
  <c r="EV111" i="14"/>
  <c r="EN112" i="14"/>
  <c r="EP112" i="14"/>
  <c r="ES112" i="14"/>
  <c r="EU112" i="14"/>
  <c r="EO113" i="14"/>
  <c r="EQ113" i="14"/>
  <c r="ET113" i="14"/>
  <c r="EV113" i="14"/>
  <c r="EN114" i="14"/>
  <c r="EP114" i="14"/>
  <c r="ES114" i="14"/>
  <c r="EU114" i="14"/>
  <c r="EO115" i="14"/>
  <c r="EQ115" i="14"/>
  <c r="ET115" i="14"/>
  <c r="EV115" i="14"/>
  <c r="EN117" i="14"/>
  <c r="EP117" i="14"/>
  <c r="ES117" i="14"/>
  <c r="EU117" i="14"/>
  <c r="EO117" i="14"/>
  <c r="EQ117" i="14"/>
  <c r="ET117" i="14"/>
  <c r="EV117" i="14"/>
  <c r="EO125" i="14"/>
  <c r="EQ125" i="14"/>
  <c r="ET125" i="14"/>
  <c r="EV125" i="14"/>
  <c r="EN126" i="14"/>
  <c r="EP126" i="14"/>
  <c r="ES126" i="14"/>
  <c r="EU126" i="14"/>
  <c r="EN127" i="14"/>
  <c r="EP127" i="14"/>
  <c r="ES127" i="14"/>
  <c r="EU127" i="14"/>
  <c r="EO129" i="14"/>
  <c r="EQ129" i="14"/>
  <c r="ET129" i="14"/>
  <c r="EV129" i="14"/>
  <c r="EP129" i="14"/>
  <c r="EN130" i="14"/>
  <c r="ES130" i="14"/>
  <c r="EO135" i="14"/>
  <c r="EQ135" i="14"/>
  <c r="ET135" i="14"/>
  <c r="EV135" i="14"/>
  <c r="EN140" i="14"/>
  <c r="EP140" i="14"/>
  <c r="ES140" i="14"/>
  <c r="EU140" i="14"/>
  <c r="EO141" i="14"/>
  <c r="EQ141" i="14"/>
  <c r="ET141" i="14"/>
  <c r="EV141" i="14"/>
  <c r="EN142" i="14"/>
  <c r="EP142" i="14"/>
  <c r="ES142" i="14"/>
  <c r="EU142" i="14"/>
  <c r="EO143" i="14"/>
  <c r="EQ143" i="14"/>
  <c r="ET143" i="14"/>
  <c r="EV143" i="14"/>
  <c r="EN144" i="14"/>
  <c r="EP144" i="14"/>
  <c r="ES144" i="14"/>
  <c r="EU144" i="14"/>
  <c r="EO145" i="14"/>
  <c r="EQ145" i="14"/>
  <c r="ET145" i="14"/>
  <c r="EV145" i="14"/>
  <c r="EN146" i="14"/>
  <c r="EP146" i="14"/>
  <c r="ES146" i="14"/>
  <c r="EU146" i="14"/>
  <c r="EO147" i="14"/>
  <c r="EQ147" i="14"/>
  <c r="ET147" i="14"/>
  <c r="EV147" i="14"/>
  <c r="ES190" i="14"/>
  <c r="EU190" i="14"/>
  <c r="EX190" i="14"/>
  <c r="EZ190" i="14"/>
  <c r="EN46" i="14"/>
  <c r="EP46" i="14"/>
  <c r="ES46" i="14"/>
  <c r="EU46" i="14"/>
  <c r="EX46" i="14"/>
  <c r="EZ46" i="14"/>
  <c r="EN48" i="14"/>
  <c r="EP48" i="14"/>
  <c r="ES48" i="14"/>
  <c r="EU48" i="14"/>
  <c r="EX48" i="14"/>
  <c r="EZ48" i="14"/>
  <c r="EO49" i="14"/>
  <c r="EQ49" i="14"/>
  <c r="ET49" i="14"/>
  <c r="EV49" i="14"/>
  <c r="EY49" i="14"/>
  <c r="FA49" i="14"/>
  <c r="EN50" i="14"/>
  <c r="EP50" i="14"/>
  <c r="ES50" i="14"/>
  <c r="EU50" i="14"/>
  <c r="EX50" i="14"/>
  <c r="EZ50" i="14"/>
  <c r="EO51" i="14"/>
  <c r="EQ51" i="14"/>
  <c r="ET51" i="14"/>
  <c r="EV51" i="14"/>
  <c r="EY51" i="14"/>
  <c r="FA51" i="14"/>
  <c r="EN52" i="14"/>
  <c r="EP52" i="14"/>
  <c r="ES52" i="14"/>
  <c r="EU52" i="14"/>
  <c r="EX52" i="14"/>
  <c r="EZ52" i="14"/>
  <c r="EO53" i="14"/>
  <c r="EQ53" i="14"/>
  <c r="ET53" i="14"/>
  <c r="EV53" i="14"/>
  <c r="EY53" i="14"/>
  <c r="FA53" i="14"/>
  <c r="EN54" i="14"/>
  <c r="EP54" i="14"/>
  <c r="ES54" i="14"/>
  <c r="EU54" i="14"/>
  <c r="EX54" i="14"/>
  <c r="EZ54" i="14"/>
  <c r="EO55" i="14"/>
  <c r="EQ55" i="14"/>
  <c r="ET55" i="14"/>
  <c r="EV55" i="14"/>
  <c r="EY55" i="14"/>
  <c r="FA55" i="14"/>
  <c r="EN56" i="14"/>
  <c r="EP56" i="14"/>
  <c r="ES56" i="14"/>
  <c r="EU56" i="14"/>
  <c r="EX56" i="14"/>
  <c r="EZ56" i="14"/>
  <c r="EO57" i="14"/>
  <c r="EQ57" i="14"/>
  <c r="ET57" i="14"/>
  <c r="EV57" i="14"/>
  <c r="EY57" i="14"/>
  <c r="FA57" i="14"/>
  <c r="EN58" i="14"/>
  <c r="EP58" i="14"/>
  <c r="ES58" i="14"/>
  <c r="EU58" i="14"/>
  <c r="EX58" i="14"/>
  <c r="EZ58" i="14"/>
  <c r="EO73" i="14"/>
  <c r="EQ73" i="14"/>
  <c r="ET73" i="14"/>
  <c r="EV73" i="14"/>
  <c r="EY73" i="14"/>
  <c r="FA73" i="14"/>
  <c r="EN74" i="14"/>
  <c r="EP74" i="14"/>
  <c r="ES74" i="14"/>
  <c r="EU74" i="14"/>
  <c r="EX74" i="14"/>
  <c r="EZ74" i="14"/>
  <c r="EN75" i="14"/>
  <c r="EP75" i="14"/>
  <c r="ES75" i="14"/>
  <c r="EU75" i="14"/>
  <c r="EX75" i="14"/>
  <c r="EZ75" i="14"/>
  <c r="EN76" i="14"/>
  <c r="EP76" i="14"/>
  <c r="ES76" i="14"/>
  <c r="EU76" i="14"/>
  <c r="EX76" i="14"/>
  <c r="EZ76" i="14"/>
  <c r="EN109" i="14"/>
  <c r="EP109" i="14"/>
  <c r="ES109" i="14"/>
  <c r="EU109" i="14"/>
  <c r="ES121" i="14"/>
  <c r="EU121" i="14"/>
  <c r="EO122" i="14"/>
  <c r="EQ122" i="14"/>
  <c r="ET122" i="14"/>
  <c r="EV122" i="14"/>
  <c r="EN123" i="14"/>
  <c r="EP123" i="14"/>
  <c r="ES123" i="14"/>
  <c r="EU123" i="14"/>
  <c r="EO128" i="14"/>
  <c r="EQ128" i="14"/>
  <c r="ET128" i="14"/>
  <c r="EV128" i="14"/>
  <c r="EQ132" i="14"/>
  <c r="EV132" i="14"/>
  <c r="EN136" i="14"/>
  <c r="ES136" i="14"/>
  <c r="EO138" i="14"/>
  <c r="EQ138" i="14"/>
  <c r="ET138" i="14"/>
  <c r="EV138" i="14"/>
  <c r="EO139" i="14"/>
  <c r="EQ139" i="14"/>
  <c r="ET139" i="14"/>
  <c r="EV139" i="14"/>
  <c r="EO140" i="14"/>
  <c r="EQ140" i="14"/>
  <c r="ET140" i="14"/>
  <c r="EV140" i="14"/>
  <c r="EO183" i="14"/>
  <c r="EQ183" i="14"/>
  <c r="ET183" i="14"/>
  <c r="EV183" i="14"/>
  <c r="EY183" i="14"/>
  <c r="FA183" i="14"/>
  <c r="EO184" i="14"/>
  <c r="EQ184" i="14"/>
  <c r="ET184" i="14"/>
  <c r="EV184" i="14"/>
  <c r="EY184" i="14"/>
  <c r="FA184" i="14"/>
  <c r="EO185" i="14"/>
  <c r="EQ185" i="14"/>
  <c r="ET185" i="14"/>
  <c r="EV185" i="14"/>
  <c r="EY185" i="14"/>
  <c r="FA185" i="14"/>
  <c r="EO186" i="14"/>
  <c r="EQ186" i="14"/>
  <c r="ET186" i="14"/>
  <c r="EV186" i="14"/>
  <c r="EY186" i="14"/>
  <c r="FA186" i="14"/>
  <c r="EO187" i="14"/>
  <c r="EQ187" i="14"/>
  <c r="ET187" i="14"/>
  <c r="EV187" i="14"/>
  <c r="EY187" i="14"/>
  <c r="FA187" i="14"/>
  <c r="EO188" i="14"/>
  <c r="EQ188" i="14"/>
  <c r="ET188" i="14"/>
  <c r="EV188" i="14"/>
  <c r="EY188" i="14"/>
  <c r="FA188" i="14"/>
  <c r="EO189" i="14"/>
  <c r="EQ189" i="14"/>
  <c r="ET189" i="14"/>
  <c r="EV189" i="14"/>
  <c r="EY189" i="14"/>
  <c r="FA189" i="14"/>
  <c r="EO190" i="14"/>
  <c r="EQ190" i="14"/>
  <c r="ET190" i="14"/>
  <c r="EV190" i="14"/>
  <c r="EY190" i="14"/>
  <c r="FA190" i="14"/>
  <c r="EN191" i="14"/>
  <c r="EP191" i="14"/>
  <c r="ES191" i="14"/>
  <c r="EU191" i="14"/>
  <c r="EX191" i="14"/>
  <c r="EZ191" i="14"/>
  <c r="EN193" i="14"/>
  <c r="EP193" i="14"/>
  <c r="ES193" i="14"/>
  <c r="EU193" i="14"/>
  <c r="EX193" i="14"/>
  <c r="EZ193" i="14"/>
  <c r="EN195" i="14"/>
  <c r="EP195" i="14"/>
  <c r="ES195" i="14"/>
  <c r="EU195" i="14"/>
  <c r="EX195" i="14"/>
  <c r="EZ195" i="14"/>
  <c r="EN197" i="14"/>
  <c r="EP197" i="14"/>
  <c r="ES197" i="14"/>
  <c r="EU197" i="14"/>
  <c r="EX197" i="14"/>
  <c r="EZ197" i="14"/>
  <c r="EN199" i="14"/>
  <c r="EP199" i="14"/>
  <c r="ES199" i="14"/>
  <c r="EU199" i="14"/>
  <c r="EX199" i="14"/>
  <c r="EZ199" i="14"/>
  <c r="EN201" i="14"/>
  <c r="EP201" i="14"/>
  <c r="ES201" i="14"/>
  <c r="EU201" i="14"/>
  <c r="EX201" i="14"/>
  <c r="EZ201" i="14"/>
  <c r="EN203" i="14"/>
  <c r="EP203" i="14"/>
  <c r="ES203" i="14"/>
  <c r="EU203" i="14"/>
  <c r="EX203" i="14"/>
  <c r="EZ203" i="14"/>
  <c r="EN205" i="14"/>
  <c r="EP205" i="14"/>
  <c r="ES205" i="14"/>
  <c r="EU205" i="14"/>
  <c r="EX205" i="14"/>
  <c r="EZ205" i="14"/>
  <c r="EN207" i="14"/>
  <c r="EP207" i="14"/>
  <c r="ES207" i="14"/>
  <c r="EU207" i="14"/>
  <c r="EX207" i="14"/>
  <c r="EZ207" i="14"/>
  <c r="EN209" i="14"/>
  <c r="EP209" i="14"/>
  <c r="ES209" i="14"/>
  <c r="EU209" i="14"/>
  <c r="EX209" i="14"/>
  <c r="EZ209" i="14"/>
  <c r="EN211" i="14"/>
  <c r="EP211" i="14"/>
  <c r="ES211" i="14"/>
  <c r="EU211" i="14"/>
  <c r="EX211" i="14"/>
  <c r="EZ211" i="14"/>
  <c r="EN213" i="14"/>
  <c r="EP213" i="14"/>
  <c r="ES213" i="14"/>
  <c r="EU213" i="14"/>
  <c r="EX213" i="14"/>
  <c r="EZ213" i="14"/>
  <c r="EN214" i="14"/>
  <c r="EP214" i="14"/>
  <c r="ES214" i="14"/>
  <c r="EU214" i="14"/>
  <c r="EX214" i="14"/>
  <c r="EZ214" i="14"/>
  <c r="EN215" i="14"/>
  <c r="EP215" i="14"/>
  <c r="ES215" i="14"/>
  <c r="EU215" i="14"/>
  <c r="EX215" i="14"/>
  <c r="EZ215" i="14"/>
  <c r="EN216" i="14"/>
  <c r="EP216" i="14"/>
  <c r="ES216" i="14"/>
  <c r="EU216" i="14"/>
  <c r="EX216" i="14"/>
  <c r="EZ216" i="14"/>
  <c r="EN217" i="14"/>
  <c r="EP217" i="14"/>
  <c r="ES217" i="14"/>
  <c r="EU217" i="14"/>
  <c r="EX217" i="14"/>
  <c r="EZ217" i="14"/>
  <c r="EN218" i="14"/>
  <c r="EP218" i="14"/>
  <c r="ES218" i="14"/>
  <c r="EU218" i="14"/>
  <c r="EX218" i="14"/>
  <c r="EZ218" i="14"/>
  <c r="EN219" i="14"/>
  <c r="EP219" i="14"/>
  <c r="ES219" i="14"/>
  <c r="EU219" i="14"/>
  <c r="EX219" i="14"/>
  <c r="EZ219" i="14"/>
  <c r="EN220" i="14"/>
  <c r="EP220" i="14"/>
  <c r="ES220" i="14"/>
  <c r="EU220" i="14"/>
  <c r="EX220" i="14"/>
  <c r="EZ220" i="14"/>
  <c r="EN221" i="14"/>
  <c r="EP221" i="14"/>
  <c r="ES221" i="14"/>
  <c r="EU221" i="14"/>
  <c r="EX221" i="14"/>
  <c r="EZ221" i="14"/>
  <c r="EN222" i="14"/>
  <c r="EO192" i="14"/>
  <c r="EQ192" i="14"/>
  <c r="ET192" i="14"/>
  <c r="EV192" i="14"/>
  <c r="EY192" i="14"/>
  <c r="FA192" i="14"/>
  <c r="EO194" i="14"/>
  <c r="EQ194" i="14"/>
  <c r="ET194" i="14"/>
  <c r="EV194" i="14"/>
  <c r="EY194" i="14"/>
  <c r="FA194" i="14"/>
  <c r="EO196" i="14"/>
  <c r="EQ196" i="14"/>
  <c r="ET196" i="14"/>
  <c r="EV196" i="14"/>
  <c r="EY196" i="14"/>
  <c r="FA196" i="14"/>
  <c r="EO198" i="14"/>
  <c r="EQ198" i="14"/>
  <c r="ET198" i="14"/>
  <c r="EV198" i="14"/>
  <c r="EY198" i="14"/>
  <c r="FA198" i="14"/>
  <c r="EO200" i="14"/>
  <c r="EQ200" i="14"/>
  <c r="ET200" i="14"/>
  <c r="EV200" i="14"/>
  <c r="EY200" i="14"/>
  <c r="FA200" i="14"/>
  <c r="EO202" i="14"/>
  <c r="EQ202" i="14"/>
  <c r="ET202" i="14"/>
  <c r="EV202" i="14"/>
  <c r="EY202" i="14"/>
  <c r="FA202" i="14"/>
  <c r="EO204" i="14"/>
  <c r="EQ204" i="14"/>
  <c r="ET204" i="14"/>
  <c r="EV204" i="14"/>
  <c r="EY204" i="14"/>
  <c r="FA204" i="14"/>
  <c r="EO206" i="14"/>
  <c r="EQ206" i="14"/>
  <c r="ET206" i="14"/>
  <c r="EV206" i="14"/>
  <c r="EY206" i="14"/>
  <c r="FA206" i="14"/>
  <c r="EO208" i="14"/>
  <c r="EQ208" i="14"/>
  <c r="ET208" i="14"/>
  <c r="EV208" i="14"/>
  <c r="EY208" i="14"/>
  <c r="FA208" i="14"/>
  <c r="EO210" i="14"/>
  <c r="EQ210" i="14"/>
  <c r="ET210" i="14"/>
  <c r="EV210" i="14"/>
  <c r="EY210" i="14"/>
  <c r="FA210" i="14"/>
  <c r="EO212" i="14"/>
  <c r="EQ212" i="14"/>
  <c r="ET212" i="14"/>
  <c r="EV212" i="14"/>
  <c r="EY212" i="14"/>
  <c r="FA212" i="14"/>
  <c r="EO213" i="14"/>
  <c r="EQ213" i="14"/>
  <c r="ET213" i="14"/>
  <c r="EV213" i="14"/>
  <c r="EY213" i="14"/>
  <c r="FA213" i="14"/>
  <c r="EO214" i="14"/>
  <c r="EQ214" i="14"/>
  <c r="ET214" i="14"/>
  <c r="EV214" i="14"/>
  <c r="EY214" i="14"/>
  <c r="FA214" i="14"/>
  <c r="EO215" i="14"/>
  <c r="EQ215" i="14"/>
  <c r="ET215" i="14"/>
  <c r="EV215" i="14"/>
  <c r="EY215" i="14"/>
  <c r="FA215" i="14"/>
  <c r="EO216" i="14"/>
  <c r="EQ216" i="14"/>
  <c r="ET216" i="14"/>
  <c r="EV216" i="14"/>
  <c r="EY216" i="14"/>
  <c r="FA216" i="14"/>
  <c r="EO217" i="14"/>
  <c r="EQ217" i="14"/>
  <c r="ET217" i="14"/>
  <c r="EV217" i="14"/>
  <c r="EY217" i="14"/>
  <c r="FA217" i="14"/>
  <c r="EO218" i="14"/>
  <c r="EQ218" i="14"/>
  <c r="ET218" i="14"/>
  <c r="EV218" i="14"/>
  <c r="EY218" i="14"/>
  <c r="FA218" i="14"/>
  <c r="EO219" i="14"/>
  <c r="EQ219" i="14"/>
  <c r="ET219" i="14"/>
  <c r="EV219" i="14"/>
  <c r="EY219" i="14"/>
  <c r="FA219" i="14"/>
  <c r="EO220" i="14"/>
  <c r="EQ220" i="14"/>
  <c r="ET220" i="14"/>
  <c r="EV220" i="14"/>
  <c r="EY220" i="14"/>
  <c r="FA220" i="14"/>
  <c r="EO221" i="14"/>
  <c r="EQ221" i="14"/>
  <c r="ET221" i="14"/>
  <c r="EV221" i="14"/>
  <c r="EY221" i="14"/>
  <c r="FA221" i="14"/>
  <c r="EO222" i="14"/>
  <c r="EQ222" i="14"/>
  <c r="ET222" i="14"/>
  <c r="EV222" i="14"/>
  <c r="EY222" i="14"/>
  <c r="FA222" i="14"/>
  <c r="EP222" i="14"/>
  <c r="ES222" i="14"/>
  <c r="EU222" i="14"/>
  <c r="EX222" i="14"/>
  <c r="EZ222" i="14"/>
  <c r="EO257" i="14"/>
  <c r="EQ257" i="14"/>
  <c r="ET257" i="14"/>
  <c r="EV257" i="14"/>
  <c r="EY257" i="14"/>
  <c r="FA257" i="14"/>
  <c r="EO258" i="14"/>
  <c r="EQ258" i="14"/>
  <c r="ET258" i="14"/>
  <c r="EV258" i="14"/>
  <c r="EY258" i="14"/>
  <c r="FA258" i="14"/>
  <c r="EO259" i="14"/>
  <c r="EQ259" i="14"/>
  <c r="ET259" i="14"/>
  <c r="EV259" i="14"/>
  <c r="EY259" i="14"/>
  <c r="FA259" i="14"/>
  <c r="EO260" i="14"/>
  <c r="EQ260" i="14"/>
  <c r="ET260" i="14"/>
  <c r="EV260" i="14"/>
  <c r="EY260" i="14"/>
  <c r="FA260" i="14"/>
  <c r="EO261" i="14"/>
  <c r="EQ261" i="14"/>
  <c r="ET261" i="14"/>
  <c r="EV261" i="14"/>
  <c r="EY261" i="14"/>
  <c r="FA261" i="14"/>
  <c r="EO262" i="14"/>
  <c r="EQ262" i="14"/>
  <c r="ET262" i="14"/>
  <c r="EV262" i="14"/>
  <c r="EY262" i="14"/>
  <c r="FA262" i="14"/>
  <c r="EO263" i="14"/>
  <c r="EQ263" i="14"/>
  <c r="ET263" i="14"/>
  <c r="EV263" i="14"/>
  <c r="EY263" i="14"/>
  <c r="FA263" i="14"/>
  <c r="EO264" i="14"/>
  <c r="EQ264" i="14"/>
  <c r="ET264" i="14"/>
  <c r="EV264" i="14"/>
  <c r="EY264" i="14"/>
  <c r="FA264" i="14"/>
  <c r="EO265" i="14"/>
  <c r="EQ265" i="14"/>
  <c r="ET265" i="14"/>
  <c r="EV265" i="14"/>
  <c r="EY265" i="14"/>
  <c r="FA265" i="14"/>
  <c r="EO266" i="14"/>
  <c r="EQ266" i="14"/>
  <c r="ET266" i="14"/>
  <c r="EV266" i="14"/>
  <c r="EY266" i="14"/>
  <c r="FA266" i="14"/>
  <c r="EO267" i="14"/>
  <c r="EQ267" i="14"/>
  <c r="ET267" i="14"/>
  <c r="EV267" i="14"/>
  <c r="EY267" i="14"/>
  <c r="FA267" i="14"/>
  <c r="EO269" i="14"/>
  <c r="EQ269" i="14"/>
  <c r="ET269" i="14"/>
  <c r="EV269" i="14"/>
  <c r="EY269" i="14"/>
  <c r="FA269" i="14"/>
  <c r="EO270" i="14"/>
  <c r="EQ270" i="14"/>
  <c r="ET270" i="14"/>
  <c r="EV270" i="14"/>
  <c r="EY270" i="14"/>
  <c r="FA270" i="14"/>
  <c r="EO271" i="14"/>
  <c r="EQ271" i="14"/>
  <c r="ET271" i="14"/>
  <c r="EV271" i="14"/>
  <c r="EY271" i="14"/>
  <c r="FA271" i="14"/>
  <c r="EO272" i="14"/>
  <c r="EQ272" i="14"/>
  <c r="ET272" i="14"/>
  <c r="EV272" i="14"/>
  <c r="EY272" i="14"/>
  <c r="FA272" i="14"/>
  <c r="EO273" i="14"/>
  <c r="EQ273" i="14"/>
  <c r="ET273" i="14"/>
  <c r="EV273" i="14"/>
  <c r="EY273" i="14"/>
  <c r="FA273" i="14"/>
  <c r="EO274" i="14"/>
  <c r="EQ274" i="14"/>
  <c r="ET274" i="14"/>
  <c r="EV274" i="14"/>
  <c r="EY274" i="14"/>
  <c r="FA274" i="14"/>
  <c r="EO275" i="14"/>
  <c r="EQ275" i="14"/>
  <c r="ET275" i="14"/>
  <c r="EV275" i="14"/>
  <c r="EY275" i="14"/>
  <c r="FA275" i="14"/>
  <c r="EO276" i="14"/>
  <c r="EQ276" i="14"/>
  <c r="ET276" i="14"/>
  <c r="EV276" i="14"/>
  <c r="EY276" i="14"/>
  <c r="FA276" i="14"/>
  <c r="EO277" i="14"/>
  <c r="EQ277" i="14"/>
  <c r="ET277" i="14"/>
  <c r="EV277" i="14"/>
  <c r="EY277" i="14"/>
  <c r="FA277" i="14"/>
  <c r="EO278" i="14"/>
  <c r="EQ278" i="14"/>
  <c r="ET278" i="14"/>
  <c r="EV278" i="14"/>
  <c r="EN257" i="14"/>
  <c r="EP257" i="14"/>
  <c r="ES257" i="14"/>
  <c r="EU257" i="14"/>
  <c r="EX257" i="14"/>
  <c r="EZ257" i="14"/>
  <c r="EN258" i="14"/>
  <c r="EP258" i="14"/>
  <c r="ES258" i="14"/>
  <c r="EU258" i="14"/>
  <c r="EX258" i="14"/>
  <c r="EZ258" i="14"/>
  <c r="EN259" i="14"/>
  <c r="EP259" i="14"/>
  <c r="ES259" i="14"/>
  <c r="EU259" i="14"/>
  <c r="EX259" i="14"/>
  <c r="EZ259" i="14"/>
  <c r="EN260" i="14"/>
  <c r="EP260" i="14"/>
  <c r="ES260" i="14"/>
  <c r="EU260" i="14"/>
  <c r="EX260" i="14"/>
  <c r="EZ260" i="14"/>
  <c r="EN261" i="14"/>
  <c r="EP261" i="14"/>
  <c r="ES261" i="14"/>
  <c r="EU261" i="14"/>
  <c r="EX261" i="14"/>
  <c r="EZ261" i="14"/>
  <c r="EN262" i="14"/>
  <c r="EP262" i="14"/>
  <c r="ES262" i="14"/>
  <c r="EU262" i="14"/>
  <c r="EX262" i="14"/>
  <c r="EZ262" i="14"/>
  <c r="EN263" i="14"/>
  <c r="EP263" i="14"/>
  <c r="ES263" i="14"/>
  <c r="EU263" i="14"/>
  <c r="EX263" i="14"/>
  <c r="EZ263" i="14"/>
  <c r="EN264" i="14"/>
  <c r="EP264" i="14"/>
  <c r="ES264" i="14"/>
  <c r="EU264" i="14"/>
  <c r="EX264" i="14"/>
  <c r="EZ264" i="14"/>
  <c r="EN265" i="14"/>
  <c r="EP265" i="14"/>
  <c r="ES265" i="14"/>
  <c r="EU265" i="14"/>
  <c r="EX265" i="14"/>
  <c r="EZ265" i="14"/>
  <c r="EN266" i="14"/>
  <c r="EP266" i="14"/>
  <c r="ES266" i="14"/>
  <c r="EU266" i="14"/>
  <c r="EX266" i="14"/>
  <c r="EZ266" i="14"/>
  <c r="EN267" i="14"/>
  <c r="EP267" i="14"/>
  <c r="ES267" i="14"/>
  <c r="EU267" i="14"/>
  <c r="EX267" i="14"/>
  <c r="EZ267" i="14"/>
  <c r="EN269" i="14"/>
  <c r="EP269" i="14"/>
  <c r="ES269" i="14"/>
  <c r="EU269" i="14"/>
  <c r="EX269" i="14"/>
  <c r="EZ269" i="14"/>
  <c r="EN270" i="14"/>
  <c r="EP270" i="14"/>
  <c r="ES270" i="14"/>
  <c r="EU270" i="14"/>
  <c r="EX270" i="14"/>
  <c r="EZ270" i="14"/>
  <c r="EN271" i="14"/>
  <c r="EP271" i="14"/>
  <c r="ES271" i="14"/>
  <c r="EU271" i="14"/>
  <c r="EX271" i="14"/>
  <c r="EZ271" i="14"/>
  <c r="EN272" i="14"/>
  <c r="EP272" i="14"/>
  <c r="ES272" i="14"/>
  <c r="EU272" i="14"/>
  <c r="EX272" i="14"/>
  <c r="EZ272" i="14"/>
  <c r="EN273" i="14"/>
  <c r="EP273" i="14"/>
  <c r="ES273" i="14"/>
  <c r="EU273" i="14"/>
  <c r="EX273" i="14"/>
  <c r="EZ273" i="14"/>
  <c r="EN274" i="14"/>
  <c r="EP274" i="14"/>
  <c r="ES274" i="14"/>
  <c r="EU274" i="14"/>
  <c r="EX274" i="14"/>
  <c r="EZ274" i="14"/>
  <c r="EN275" i="14"/>
  <c r="EP275" i="14"/>
  <c r="ES275" i="14"/>
  <c r="EU275" i="14"/>
  <c r="EX275" i="14"/>
  <c r="EZ275" i="14"/>
  <c r="EN276" i="14"/>
  <c r="EP276" i="14"/>
  <c r="ES276" i="14"/>
  <c r="EU276" i="14"/>
  <c r="EX276" i="14"/>
  <c r="EZ276" i="14"/>
  <c r="EN277" i="14"/>
  <c r="EP277" i="14"/>
  <c r="ES277" i="14"/>
  <c r="EU277" i="14"/>
  <c r="EX277" i="14"/>
  <c r="EZ277" i="14"/>
  <c r="EN278" i="14"/>
  <c r="EP278" i="14"/>
  <c r="ES278" i="14"/>
  <c r="EU278" i="14"/>
  <c r="EY278" i="14"/>
  <c r="FA278" i="14"/>
  <c r="EO279" i="14"/>
  <c r="EQ279" i="14"/>
  <c r="ET279" i="14"/>
  <c r="EV279" i="14"/>
  <c r="EY279" i="14"/>
  <c r="FA279" i="14"/>
  <c r="EO280" i="14"/>
  <c r="EQ280" i="14"/>
  <c r="ET280" i="14"/>
  <c r="EV280" i="14"/>
  <c r="EY280" i="14"/>
  <c r="FA280" i="14"/>
  <c r="EO281" i="14"/>
  <c r="EQ281" i="14"/>
  <c r="ET281" i="14"/>
  <c r="EV281" i="14"/>
  <c r="EY281" i="14"/>
  <c r="FA281" i="14"/>
  <c r="EO282" i="14"/>
  <c r="EQ282" i="14"/>
  <c r="ET282" i="14"/>
  <c r="EV282" i="14"/>
  <c r="EY282" i="14"/>
  <c r="FA282" i="14"/>
  <c r="EO283" i="14"/>
  <c r="EQ283" i="14"/>
  <c r="ET283" i="14"/>
  <c r="EV283" i="14"/>
  <c r="EY283" i="14"/>
  <c r="FA283" i="14"/>
  <c r="EO284" i="14"/>
  <c r="EQ284" i="14"/>
  <c r="ET284" i="14"/>
  <c r="EV284" i="14"/>
  <c r="EY284" i="14"/>
  <c r="FA284" i="14"/>
  <c r="EO285" i="14"/>
  <c r="EQ285" i="14"/>
  <c r="ET285" i="14"/>
  <c r="EV285" i="14"/>
  <c r="EY285" i="14"/>
  <c r="FA285" i="14"/>
  <c r="EO286" i="14"/>
  <c r="EQ286" i="14"/>
  <c r="ET286" i="14"/>
  <c r="EV286" i="14"/>
  <c r="EY286" i="14"/>
  <c r="FA286" i="14"/>
  <c r="EO287" i="14"/>
  <c r="EQ287" i="14"/>
  <c r="ET287" i="14"/>
  <c r="EV287" i="14"/>
  <c r="EY287" i="14"/>
  <c r="FA287" i="14"/>
  <c r="EO288" i="14"/>
  <c r="EQ288" i="14"/>
  <c r="ET288" i="14"/>
  <c r="EV288" i="14"/>
  <c r="EY288" i="14"/>
  <c r="FA288" i="14"/>
  <c r="EO289" i="14"/>
  <c r="EQ289" i="14"/>
  <c r="ET289" i="14"/>
  <c r="EV289" i="14"/>
  <c r="EY289" i="14"/>
  <c r="EX278" i="14"/>
  <c r="EZ278" i="14"/>
  <c r="EN279" i="14"/>
  <c r="EP279" i="14"/>
  <c r="ES279" i="14"/>
  <c r="EU279" i="14"/>
  <c r="EX279" i="14"/>
  <c r="EZ279" i="14"/>
  <c r="EN280" i="14"/>
  <c r="EP280" i="14"/>
  <c r="ES280" i="14"/>
  <c r="EU280" i="14"/>
  <c r="EX280" i="14"/>
  <c r="EZ280" i="14"/>
  <c r="EN281" i="14"/>
  <c r="EP281" i="14"/>
  <c r="ES281" i="14"/>
  <c r="EU281" i="14"/>
  <c r="EX281" i="14"/>
  <c r="EZ281" i="14"/>
  <c r="EN282" i="14"/>
  <c r="EP282" i="14"/>
  <c r="ES282" i="14"/>
  <c r="EU282" i="14"/>
  <c r="EX282" i="14"/>
  <c r="EZ282" i="14"/>
  <c r="EN283" i="14"/>
  <c r="EP283" i="14"/>
  <c r="ES283" i="14"/>
  <c r="EU283" i="14"/>
  <c r="EX283" i="14"/>
  <c r="EZ283" i="14"/>
  <c r="EN284" i="14"/>
  <c r="EP284" i="14"/>
  <c r="ES284" i="14"/>
  <c r="EU284" i="14"/>
  <c r="EX284" i="14"/>
  <c r="EZ284" i="14"/>
  <c r="EN285" i="14"/>
  <c r="EP285" i="14"/>
  <c r="ES285" i="14"/>
  <c r="EU285" i="14"/>
  <c r="EX285" i="14"/>
  <c r="EZ285" i="14"/>
  <c r="EN286" i="14"/>
  <c r="EP286" i="14"/>
  <c r="ES286" i="14"/>
  <c r="EU286" i="14"/>
  <c r="EX286" i="14"/>
  <c r="EZ286" i="14"/>
  <c r="EN287" i="14"/>
  <c r="EP287" i="14"/>
  <c r="ES287" i="14"/>
  <c r="EU287" i="14"/>
  <c r="EX287" i="14"/>
  <c r="EZ287" i="14"/>
  <c r="EN288" i="14"/>
  <c r="EP288" i="14"/>
  <c r="ES288" i="14"/>
  <c r="EU288" i="14"/>
  <c r="EX288" i="14"/>
  <c r="EZ288" i="14"/>
  <c r="EN289" i="14"/>
  <c r="EP289" i="14"/>
  <c r="ES289" i="14"/>
  <c r="EU289" i="14"/>
  <c r="EX289" i="14"/>
  <c r="FA289" i="14"/>
  <c r="EO290" i="14"/>
  <c r="EQ290" i="14"/>
  <c r="ET290" i="14"/>
  <c r="EV290" i="14"/>
  <c r="EY290" i="14"/>
  <c r="FA290" i="14"/>
  <c r="EO291" i="14"/>
  <c r="EQ291" i="14"/>
  <c r="ET291" i="14"/>
  <c r="EV291" i="14"/>
  <c r="EY291" i="14"/>
  <c r="FA291" i="14"/>
  <c r="EO292" i="14"/>
  <c r="EQ292" i="14"/>
  <c r="ET292" i="14"/>
  <c r="EV292" i="14"/>
  <c r="EY292" i="14"/>
  <c r="FA292" i="14"/>
  <c r="EO295" i="14"/>
  <c r="EQ295" i="14"/>
  <c r="ET295" i="14"/>
  <c r="EV295" i="14"/>
  <c r="EY295" i="14"/>
  <c r="FA295" i="14"/>
  <c r="EO296" i="14"/>
  <c r="EQ296" i="14"/>
  <c r="ET296" i="14"/>
  <c r="EV296" i="14"/>
  <c r="EY296" i="14"/>
  <c r="FA296" i="14"/>
  <c r="EZ289" i="14"/>
  <c r="EN290" i="14"/>
  <c r="EP290" i="14"/>
  <c r="ES290" i="14"/>
  <c r="EU290" i="14"/>
  <c r="EX290" i="14"/>
  <c r="EZ290" i="14"/>
  <c r="EN291" i="14"/>
  <c r="EP291" i="14"/>
  <c r="ES291" i="14"/>
  <c r="EU291" i="14"/>
  <c r="EX291" i="14"/>
  <c r="EZ291" i="14"/>
  <c r="EN292" i="14"/>
  <c r="EP292" i="14"/>
  <c r="ES292" i="14"/>
  <c r="EU292" i="14"/>
  <c r="EX292" i="14"/>
  <c r="EZ292" i="14"/>
  <c r="EN295" i="14"/>
  <c r="EP295" i="14"/>
  <c r="ES295" i="14"/>
  <c r="EU295" i="14"/>
  <c r="EX295" i="14"/>
  <c r="EZ295" i="14"/>
  <c r="EN296" i="14"/>
  <c r="EP296" i="14"/>
  <c r="ES296" i="14"/>
  <c r="EU296" i="14"/>
  <c r="EX296" i="14"/>
  <c r="EZ296" i="14"/>
  <c r="FQ18" i="14"/>
  <c r="FQ19" i="14" s="1"/>
  <c r="FI17" i="14"/>
  <c r="FI18" i="14" s="1"/>
  <c r="FI19" i="14" s="1"/>
  <c r="FI20" i="14" s="1"/>
  <c r="FI21" i="14" s="1"/>
  <c r="FI22" i="14" s="1"/>
  <c r="FM17" i="14"/>
  <c r="FM18" i="14" s="1"/>
  <c r="FU17" i="14"/>
  <c r="S351" i="14"/>
  <c r="S278" i="14"/>
  <c r="S204" i="14"/>
  <c r="S130" i="14"/>
  <c r="AY130" i="14" s="1"/>
  <c r="AY58" i="14"/>
  <c r="U351" i="14"/>
  <c r="U278" i="14"/>
  <c r="U204" i="14"/>
  <c r="U130" i="14"/>
  <c r="BA58" i="14"/>
  <c r="R5" i="14"/>
  <c r="T5" i="14"/>
  <c r="BY5" i="14"/>
  <c r="CD5" i="14"/>
  <c r="CI5" i="14"/>
  <c r="DC5" i="14"/>
  <c r="DK5" i="14"/>
  <c r="DR5" i="14"/>
  <c r="EC5" i="14"/>
  <c r="EI5" i="14"/>
  <c r="EN5" i="14"/>
  <c r="EP5" i="14"/>
  <c r="ES5" i="14"/>
  <c r="EU5" i="14"/>
  <c r="S12" i="14"/>
  <c r="AI12" i="14"/>
  <c r="AI5" i="14" s="1"/>
  <c r="K329" i="14"/>
  <c r="M329" i="14"/>
  <c r="O36" i="14"/>
  <c r="EC36" i="14" s="1"/>
  <c r="EI36" i="14" s="1"/>
  <c r="S329" i="14"/>
  <c r="S256" i="14"/>
  <c r="S182" i="14"/>
  <c r="S108" i="14"/>
  <c r="AY108" i="14" s="1"/>
  <c r="L330" i="14"/>
  <c r="N330" i="14"/>
  <c r="R330" i="14"/>
  <c r="R257" i="14"/>
  <c r="R183" i="14"/>
  <c r="R109" i="14"/>
  <c r="T330" i="14"/>
  <c r="T257" i="14"/>
  <c r="T183" i="14"/>
  <c r="T109" i="14"/>
  <c r="EO37" i="14"/>
  <c r="EQ37" i="14"/>
  <c r="ET37" i="14"/>
  <c r="EV37" i="14"/>
  <c r="EY37" i="14"/>
  <c r="FA37" i="14"/>
  <c r="K331" i="14"/>
  <c r="M331" i="14"/>
  <c r="O38" i="14"/>
  <c r="EC38" i="14" s="1"/>
  <c r="S331" i="14"/>
  <c r="S258" i="14"/>
  <c r="S184" i="14"/>
  <c r="S110" i="14"/>
  <c r="AY110" i="14" s="1"/>
  <c r="EN38" i="14"/>
  <c r="EP38" i="14"/>
  <c r="ES38" i="14"/>
  <c r="EU38" i="14"/>
  <c r="EX38" i="14"/>
  <c r="EZ38" i="14"/>
  <c r="L332" i="14"/>
  <c r="N332" i="14"/>
  <c r="R332" i="14"/>
  <c r="R259" i="14"/>
  <c r="R185" i="14"/>
  <c r="R111" i="14"/>
  <c r="T332" i="14"/>
  <c r="T259" i="14"/>
  <c r="T185" i="14"/>
  <c r="T111" i="14"/>
  <c r="EO39" i="14"/>
  <c r="EQ39" i="14"/>
  <c r="ET39" i="14"/>
  <c r="EV39" i="14"/>
  <c r="EY39" i="14"/>
  <c r="FA39" i="14"/>
  <c r="K333" i="14"/>
  <c r="M333" i="14"/>
  <c r="O40" i="14"/>
  <c r="EC40" i="14" s="1"/>
  <c r="S333" i="14"/>
  <c r="S260" i="14"/>
  <c r="S186" i="14"/>
  <c r="S112" i="14"/>
  <c r="AY112" i="14" s="1"/>
  <c r="U333" i="14"/>
  <c r="U186" i="14"/>
  <c r="EN40" i="14"/>
  <c r="EP40" i="14"/>
  <c r="ES40" i="14"/>
  <c r="EU40" i="14"/>
  <c r="EX40" i="14"/>
  <c r="EZ40" i="14"/>
  <c r="L334" i="14"/>
  <c r="N334" i="14"/>
  <c r="R334" i="14"/>
  <c r="R261" i="14"/>
  <c r="R187" i="14"/>
  <c r="R113" i="14"/>
  <c r="T334" i="14"/>
  <c r="T261" i="14"/>
  <c r="T187" i="14"/>
  <c r="T113" i="14"/>
  <c r="EO41" i="14"/>
  <c r="EQ41" i="14"/>
  <c r="ET41" i="14"/>
  <c r="EV41" i="14"/>
  <c r="EY41" i="14"/>
  <c r="FA41" i="14"/>
  <c r="K335" i="14"/>
  <c r="M335" i="14"/>
  <c r="O42" i="14"/>
  <c r="EC42" i="14" s="1"/>
  <c r="S335" i="14"/>
  <c r="S262" i="14"/>
  <c r="S188" i="14"/>
  <c r="S114" i="14"/>
  <c r="AY114" i="14" s="1"/>
  <c r="U335" i="14"/>
  <c r="U262" i="14"/>
  <c r="U188" i="14"/>
  <c r="U114" i="14"/>
  <c r="EN42" i="14"/>
  <c r="EP42" i="14"/>
  <c r="ES42" i="14"/>
  <c r="EU42" i="14"/>
  <c r="EX42" i="14"/>
  <c r="EZ42" i="14"/>
  <c r="L336" i="14"/>
  <c r="N336" i="14"/>
  <c r="R336" i="14"/>
  <c r="R263" i="14"/>
  <c r="R189" i="14"/>
  <c r="R115" i="14"/>
  <c r="T336" i="14"/>
  <c r="T263" i="14"/>
  <c r="T189" i="14"/>
  <c r="T115" i="14"/>
  <c r="EO43" i="14"/>
  <c r="EQ43" i="14"/>
  <c r="ET43" i="14"/>
  <c r="EV43" i="14"/>
  <c r="EY43" i="14"/>
  <c r="FA43" i="14"/>
  <c r="K337" i="14"/>
  <c r="M337" i="14"/>
  <c r="O44" i="14"/>
  <c r="EC44" i="14" s="1"/>
  <c r="S337" i="14"/>
  <c r="S264" i="14"/>
  <c r="S190" i="14"/>
  <c r="S116" i="14"/>
  <c r="AY116" i="14" s="1"/>
  <c r="U337" i="14"/>
  <c r="U190" i="14"/>
  <c r="EN44" i="14"/>
  <c r="EP44" i="14"/>
  <c r="ES44" i="14"/>
  <c r="EU44" i="14"/>
  <c r="EX44" i="14"/>
  <c r="EZ44" i="14"/>
  <c r="L338" i="14"/>
  <c r="N338" i="14"/>
  <c r="R338" i="14"/>
  <c r="R265" i="14"/>
  <c r="R191" i="14"/>
  <c r="R117" i="14"/>
  <c r="T338" i="14"/>
  <c r="T265" i="14"/>
  <c r="T191" i="14"/>
  <c r="T117" i="14"/>
  <c r="EO45" i="14"/>
  <c r="EQ45" i="14"/>
  <c r="ET45" i="14"/>
  <c r="EV45" i="14"/>
  <c r="EY45" i="14"/>
  <c r="FA45" i="14"/>
  <c r="L339" i="14"/>
  <c r="N339" i="14"/>
  <c r="R339" i="14"/>
  <c r="R266" i="14"/>
  <c r="R192" i="14"/>
  <c r="R118" i="14"/>
  <c r="T339" i="14"/>
  <c r="T266" i="14"/>
  <c r="T192" i="14"/>
  <c r="T118" i="14"/>
  <c r="L340" i="14"/>
  <c r="N340" i="14"/>
  <c r="R340" i="14"/>
  <c r="R267" i="14"/>
  <c r="R193" i="14"/>
  <c r="R119" i="14"/>
  <c r="T340" i="14"/>
  <c r="T267" i="14"/>
  <c r="T193" i="14"/>
  <c r="T119" i="14"/>
  <c r="L341" i="14"/>
  <c r="N341" i="14"/>
  <c r="R341" i="14"/>
  <c r="R268" i="14"/>
  <c r="R194" i="14"/>
  <c r="R120" i="14"/>
  <c r="T341" i="14"/>
  <c r="T268" i="14"/>
  <c r="T194" i="14"/>
  <c r="T120" i="14"/>
  <c r="K342" i="14"/>
  <c r="M342" i="14"/>
  <c r="O49" i="14"/>
  <c r="EC49" i="14" s="1"/>
  <c r="S342" i="14"/>
  <c r="S269" i="14"/>
  <c r="S195" i="14"/>
  <c r="S121" i="14"/>
  <c r="AY121" i="14" s="1"/>
  <c r="U342" i="14"/>
  <c r="U269" i="14"/>
  <c r="U195" i="14"/>
  <c r="U121" i="14"/>
  <c r="EN49" i="14"/>
  <c r="EP49" i="14"/>
  <c r="ES49" i="14"/>
  <c r="EU49" i="14"/>
  <c r="EX49" i="14"/>
  <c r="EZ49" i="14"/>
  <c r="L343" i="14"/>
  <c r="N343" i="14"/>
  <c r="R343" i="14"/>
  <c r="R270" i="14"/>
  <c r="R196" i="14"/>
  <c r="R122" i="14"/>
  <c r="T343" i="14"/>
  <c r="T270" i="14"/>
  <c r="T196" i="14"/>
  <c r="T122" i="14"/>
  <c r="EO50" i="14"/>
  <c r="EQ50" i="14"/>
  <c r="ET50" i="14"/>
  <c r="EV50" i="14"/>
  <c r="EY50" i="14"/>
  <c r="FA50" i="14"/>
  <c r="K344" i="14"/>
  <c r="M344" i="14"/>
  <c r="O51" i="14"/>
  <c r="EC51" i="14" s="1"/>
  <c r="S344" i="14"/>
  <c r="S271" i="14"/>
  <c r="S197" i="14"/>
  <c r="S123" i="14"/>
  <c r="AY123" i="14" s="1"/>
  <c r="EN51" i="14"/>
  <c r="EP51" i="14"/>
  <c r="ES51" i="14"/>
  <c r="EU51" i="14"/>
  <c r="EX51" i="14"/>
  <c r="EZ51" i="14"/>
  <c r="L345" i="14"/>
  <c r="N345" i="14"/>
  <c r="R345" i="14"/>
  <c r="R272" i="14"/>
  <c r="R198" i="14"/>
  <c r="R124" i="14"/>
  <c r="T345" i="14"/>
  <c r="T272" i="14"/>
  <c r="T198" i="14"/>
  <c r="T124" i="14"/>
  <c r="EO52" i="14"/>
  <c r="EQ52" i="14"/>
  <c r="ET52" i="14"/>
  <c r="EV52" i="14"/>
  <c r="EY52" i="14"/>
  <c r="FA52" i="14"/>
  <c r="K346" i="14"/>
  <c r="M346" i="14"/>
  <c r="O53" i="14"/>
  <c r="EC53" i="14" s="1"/>
  <c r="S346" i="14"/>
  <c r="S273" i="14"/>
  <c r="S199" i="14"/>
  <c r="S125" i="14"/>
  <c r="AY125" i="14" s="1"/>
  <c r="U346" i="14"/>
  <c r="U273" i="14"/>
  <c r="U199" i="14"/>
  <c r="U125" i="14"/>
  <c r="K347" i="14"/>
  <c r="M347" i="14"/>
  <c r="O54" i="14"/>
  <c r="EC54" i="14" s="1"/>
  <c r="S347" i="14"/>
  <c r="S274" i="14"/>
  <c r="S200" i="14"/>
  <c r="S126" i="14"/>
  <c r="AY126" i="14" s="1"/>
  <c r="K348" i="14"/>
  <c r="M348" i="14"/>
  <c r="O55" i="14"/>
  <c r="EC55" i="14" s="1"/>
  <c r="S348" i="14"/>
  <c r="S275" i="14"/>
  <c r="S201" i="14"/>
  <c r="S127" i="14"/>
  <c r="AY127" i="14" s="1"/>
  <c r="U275" i="14"/>
  <c r="U127" i="14"/>
  <c r="K349" i="14"/>
  <c r="M349" i="14"/>
  <c r="O56" i="14"/>
  <c r="EC56" i="14" s="1"/>
  <c r="S349" i="14"/>
  <c r="S276" i="14"/>
  <c r="S202" i="14"/>
  <c r="S128" i="14"/>
  <c r="AY128" i="14" s="1"/>
  <c r="U349" i="14"/>
  <c r="U202" i="14"/>
  <c r="L350" i="14"/>
  <c r="N350" i="14"/>
  <c r="R350" i="14"/>
  <c r="R277" i="14"/>
  <c r="R203" i="14"/>
  <c r="R129" i="14"/>
  <c r="T350" i="14"/>
  <c r="T277" i="14"/>
  <c r="T203" i="14"/>
  <c r="T129" i="14"/>
  <c r="K351" i="14"/>
  <c r="M351" i="14"/>
  <c r="O58" i="14"/>
  <c r="EE58" i="14" s="1"/>
  <c r="EO59" i="14"/>
  <c r="EO58" i="14"/>
  <c r="EQ59" i="14"/>
  <c r="EQ58" i="14"/>
  <c r="ET59" i="14"/>
  <c r="ET58" i="14"/>
  <c r="EV59" i="14"/>
  <c r="EV58" i="14"/>
  <c r="EY59" i="14"/>
  <c r="EY58" i="14"/>
  <c r="FA59" i="14"/>
  <c r="FA58" i="14"/>
  <c r="S352" i="14"/>
  <c r="S279" i="14"/>
  <c r="S205" i="14"/>
  <c r="S131" i="14"/>
  <c r="AY131" i="14" s="1"/>
  <c r="AY59" i="14"/>
  <c r="U352" i="14"/>
  <c r="U205" i="14"/>
  <c r="BA59" i="14"/>
  <c r="R353" i="14"/>
  <c r="R280" i="14"/>
  <c r="R206" i="14"/>
  <c r="R132" i="14"/>
  <c r="AX60" i="14"/>
  <c r="T353" i="14"/>
  <c r="T280" i="14"/>
  <c r="T206" i="14"/>
  <c r="T132" i="14"/>
  <c r="AZ60" i="14"/>
  <c r="S354" i="14"/>
  <c r="S281" i="14"/>
  <c r="S207" i="14"/>
  <c r="S133" i="14"/>
  <c r="AY133" i="14" s="1"/>
  <c r="AY61" i="14"/>
  <c r="U354" i="14"/>
  <c r="U281" i="14"/>
  <c r="U207" i="14"/>
  <c r="BA61" i="14"/>
  <c r="U133" i="14"/>
  <c r="R355" i="14"/>
  <c r="R282" i="14"/>
  <c r="R208" i="14"/>
  <c r="R134" i="14"/>
  <c r="AX62" i="14"/>
  <c r="T355" i="14"/>
  <c r="T282" i="14"/>
  <c r="T208" i="14"/>
  <c r="T134" i="14"/>
  <c r="AZ62" i="14"/>
  <c r="S356" i="14"/>
  <c r="S283" i="14"/>
  <c r="S209" i="14"/>
  <c r="S135" i="14"/>
  <c r="AY135" i="14" s="1"/>
  <c r="AY63" i="14"/>
  <c r="U356" i="14"/>
  <c r="U209" i="14"/>
  <c r="U135" i="14"/>
  <c r="R357" i="14"/>
  <c r="R284" i="14"/>
  <c r="R210" i="14"/>
  <c r="AX64" i="14"/>
  <c r="R136" i="14"/>
  <c r="T357" i="14"/>
  <c r="T284" i="14"/>
  <c r="T210" i="14"/>
  <c r="T136" i="14"/>
  <c r="AZ64" i="14"/>
  <c r="S358" i="14"/>
  <c r="S285" i="14"/>
  <c r="S211" i="14"/>
  <c r="S137" i="14"/>
  <c r="AY137" i="14" s="1"/>
  <c r="AY65" i="14"/>
  <c r="U358" i="14"/>
  <c r="U285" i="14"/>
  <c r="U211" i="14"/>
  <c r="U137" i="14"/>
  <c r="BA65" i="14"/>
  <c r="R359" i="14"/>
  <c r="R286" i="14"/>
  <c r="R212" i="14"/>
  <c r="R138" i="14"/>
  <c r="AX66" i="14"/>
  <c r="T359" i="14"/>
  <c r="T286" i="14"/>
  <c r="T212" i="14"/>
  <c r="T138" i="14"/>
  <c r="AZ66" i="14"/>
  <c r="S360" i="14"/>
  <c r="S287" i="14"/>
  <c r="S213" i="14"/>
  <c r="S139" i="14"/>
  <c r="AY139" i="14" s="1"/>
  <c r="AY67" i="14"/>
  <c r="U360" i="14"/>
  <c r="U287" i="14"/>
  <c r="U213" i="14"/>
  <c r="U139" i="14"/>
  <c r="BA67" i="14"/>
  <c r="R361" i="14"/>
  <c r="R288" i="14"/>
  <c r="R214" i="14"/>
  <c r="R140" i="14"/>
  <c r="AX68" i="14"/>
  <c r="T361" i="14"/>
  <c r="T288" i="14"/>
  <c r="T214" i="14"/>
  <c r="T140" i="14"/>
  <c r="AZ68" i="14"/>
  <c r="S362" i="14"/>
  <c r="S289" i="14"/>
  <c r="S215" i="14"/>
  <c r="S141" i="14"/>
  <c r="AY141" i="14" s="1"/>
  <c r="AY69" i="14"/>
  <c r="U362" i="14"/>
  <c r="U215" i="14"/>
  <c r="BA69" i="14"/>
  <c r="R363" i="14"/>
  <c r="R290" i="14"/>
  <c r="R216" i="14"/>
  <c r="R142" i="14"/>
  <c r="AX70" i="14"/>
  <c r="T363" i="14"/>
  <c r="T290" i="14"/>
  <c r="T216" i="14"/>
  <c r="T142" i="14"/>
  <c r="AZ70" i="14"/>
  <c r="S364" i="14"/>
  <c r="S291" i="14"/>
  <c r="S217" i="14"/>
  <c r="S143" i="14"/>
  <c r="AY143" i="14" s="1"/>
  <c r="AY71" i="14"/>
  <c r="U364" i="14"/>
  <c r="U291" i="14"/>
  <c r="U217" i="14"/>
  <c r="U143" i="14"/>
  <c r="BA71" i="14"/>
  <c r="R365" i="14"/>
  <c r="R292" i="14"/>
  <c r="R218" i="14"/>
  <c r="R144" i="14"/>
  <c r="AX72" i="14"/>
  <c r="T365" i="14"/>
  <c r="T292" i="14"/>
  <c r="T218" i="14"/>
  <c r="T144" i="14"/>
  <c r="AZ72" i="14"/>
  <c r="S366" i="14"/>
  <c r="S293" i="14"/>
  <c r="S219" i="14"/>
  <c r="S145" i="14"/>
  <c r="AY145" i="14" s="1"/>
  <c r="AY73" i="14"/>
  <c r="R367" i="14"/>
  <c r="R294" i="14"/>
  <c r="R220" i="14"/>
  <c r="R146" i="14"/>
  <c r="AX74" i="14"/>
  <c r="T367" i="14"/>
  <c r="T294" i="14"/>
  <c r="T220" i="14"/>
  <c r="T146" i="14"/>
  <c r="AZ74" i="14"/>
  <c r="R368" i="14"/>
  <c r="R295" i="14"/>
  <c r="R221" i="14"/>
  <c r="R147" i="14"/>
  <c r="AX75" i="14"/>
  <c r="T368" i="14"/>
  <c r="T295" i="14"/>
  <c r="T221" i="14"/>
  <c r="T147" i="14"/>
  <c r="AZ75" i="14"/>
  <c r="R369" i="14"/>
  <c r="R296" i="14"/>
  <c r="R222" i="14"/>
  <c r="R148" i="14"/>
  <c r="AX76" i="14"/>
  <c r="T369" i="14"/>
  <c r="T296" i="14"/>
  <c r="T222" i="14"/>
  <c r="T148" i="14"/>
  <c r="AZ76" i="14"/>
  <c r="DM94" i="14"/>
  <c r="DP94" i="14" s="1"/>
  <c r="DM95" i="14"/>
  <c r="DP95" i="14" s="1"/>
  <c r="DM97" i="14"/>
  <c r="DP97" i="14" s="1"/>
  <c r="CA5" i="14"/>
  <c r="CF5" i="14"/>
  <c r="CK5" i="14"/>
  <c r="DE5" i="14"/>
  <c r="DI5" i="14"/>
  <c r="DP5" i="14"/>
  <c r="DW5" i="14"/>
  <c r="DY5" i="14"/>
  <c r="EE5" i="14"/>
  <c r="EK5" i="14"/>
  <c r="S5" i="14"/>
  <c r="U5" i="14"/>
  <c r="BF5" i="14"/>
  <c r="BH5" i="14"/>
  <c r="BZ5" i="14"/>
  <c r="CB5" i="14"/>
  <c r="CE5" i="14"/>
  <c r="CG5" i="14"/>
  <c r="CJ5" i="14"/>
  <c r="CL5" i="14"/>
  <c r="DD5" i="14"/>
  <c r="DF5" i="14"/>
  <c r="DJ5" i="14"/>
  <c r="DL5" i="14"/>
  <c r="DQ5" i="14"/>
  <c r="DS5" i="14"/>
  <c r="DX5" i="14"/>
  <c r="ED5" i="14"/>
  <c r="EF5" i="14"/>
  <c r="EJ5" i="14"/>
  <c r="EL5" i="14"/>
  <c r="EO5" i="14"/>
  <c r="EQ5" i="14"/>
  <c r="R12" i="14"/>
  <c r="T12" i="14"/>
  <c r="L329" i="14"/>
  <c r="N329" i="14"/>
  <c r="R36" i="14"/>
  <c r="T36" i="14"/>
  <c r="AY36" i="14"/>
  <c r="BA36" i="14"/>
  <c r="EF36" i="14"/>
  <c r="EL36" i="14" s="1"/>
  <c r="K330" i="14"/>
  <c r="M330" i="14"/>
  <c r="O37" i="14"/>
  <c r="EC37" i="14" s="1"/>
  <c r="S37" i="14"/>
  <c r="U37" i="14"/>
  <c r="AX37" i="14"/>
  <c r="AZ37" i="14"/>
  <c r="L331" i="14"/>
  <c r="N331" i="14"/>
  <c r="R38" i="14"/>
  <c r="T38" i="14"/>
  <c r="AY38" i="14"/>
  <c r="ED38" i="14"/>
  <c r="K332" i="14"/>
  <c r="M332" i="14"/>
  <c r="O39" i="14"/>
  <c r="ED39" i="14" s="1"/>
  <c r="S39" i="14"/>
  <c r="U39" i="14"/>
  <c r="AX39" i="14"/>
  <c r="AZ39" i="14"/>
  <c r="L333" i="14"/>
  <c r="N333" i="14"/>
  <c r="R40" i="14"/>
  <c r="T40" i="14"/>
  <c r="AY40" i="14"/>
  <c r="BA40" i="14"/>
  <c r="K334" i="14"/>
  <c r="M334" i="14"/>
  <c r="O41" i="14"/>
  <c r="EC41" i="14" s="1"/>
  <c r="S41" i="14"/>
  <c r="U41" i="14"/>
  <c r="AX41" i="14"/>
  <c r="AZ41" i="14"/>
  <c r="L335" i="14"/>
  <c r="N335" i="14"/>
  <c r="R42" i="14"/>
  <c r="T42" i="14"/>
  <c r="AY42" i="14"/>
  <c r="BA42" i="14"/>
  <c r="ED42" i="14"/>
  <c r="K336" i="14"/>
  <c r="M336" i="14"/>
  <c r="O43" i="14"/>
  <c r="ED43" i="14" s="1"/>
  <c r="S43" i="14"/>
  <c r="U43" i="14"/>
  <c r="AX43" i="14"/>
  <c r="AZ43" i="14"/>
  <c r="L337" i="14"/>
  <c r="N337" i="14"/>
  <c r="R44" i="14"/>
  <c r="T44" i="14"/>
  <c r="AY44" i="14"/>
  <c r="BA44" i="14"/>
  <c r="ED44" i="14"/>
  <c r="EF44" i="14"/>
  <c r="K338" i="14"/>
  <c r="M338" i="14"/>
  <c r="O117" i="14"/>
  <c r="Q117" i="14" s="1"/>
  <c r="O45" i="14"/>
  <c r="EC45" i="14" s="1"/>
  <c r="S45" i="14"/>
  <c r="U45" i="14"/>
  <c r="AX45" i="14"/>
  <c r="AZ45" i="14"/>
  <c r="K339" i="14"/>
  <c r="M339" i="14"/>
  <c r="O46" i="14"/>
  <c r="ED46" i="14" s="1"/>
  <c r="S46" i="14"/>
  <c r="U46" i="14"/>
  <c r="AX46" i="14"/>
  <c r="AZ46" i="14"/>
  <c r="K340" i="14"/>
  <c r="M340" i="14"/>
  <c r="O47" i="14"/>
  <c r="EC47" i="14" s="1"/>
  <c r="S47" i="14"/>
  <c r="U47" i="14"/>
  <c r="AX47" i="14"/>
  <c r="AZ47" i="14"/>
  <c r="K341" i="14"/>
  <c r="M341" i="14"/>
  <c r="O48" i="14"/>
  <c r="ED48" i="14" s="1"/>
  <c r="S48" i="14"/>
  <c r="U48" i="14"/>
  <c r="AX48" i="14"/>
  <c r="AZ48" i="14"/>
  <c r="L342" i="14"/>
  <c r="N342" i="14"/>
  <c r="R49" i="14"/>
  <c r="T49" i="14"/>
  <c r="AY49" i="14"/>
  <c r="BA49" i="14"/>
  <c r="ED49" i="14"/>
  <c r="K343" i="14"/>
  <c r="M343" i="14"/>
  <c r="O50" i="14"/>
  <c r="EC50" i="14" s="1"/>
  <c r="S50" i="14"/>
  <c r="U50" i="14"/>
  <c r="AX50" i="14"/>
  <c r="AZ50" i="14"/>
  <c r="L344" i="14"/>
  <c r="N344" i="14"/>
  <c r="R51" i="14"/>
  <c r="T51" i="14"/>
  <c r="AY51" i="14"/>
  <c r="ED51" i="14"/>
  <c r="K345" i="14"/>
  <c r="M345" i="14"/>
  <c r="O52" i="14"/>
  <c r="EF52" i="14" s="1"/>
  <c r="S52" i="14"/>
  <c r="U52" i="14"/>
  <c r="AX52" i="14"/>
  <c r="AZ52" i="14"/>
  <c r="L346" i="14"/>
  <c r="N346" i="14"/>
  <c r="R53" i="14"/>
  <c r="T53" i="14"/>
  <c r="AY53" i="14"/>
  <c r="BA53" i="14"/>
  <c r="L347" i="14"/>
  <c r="N347" i="14"/>
  <c r="R54" i="14"/>
  <c r="T54" i="14"/>
  <c r="AY54" i="14"/>
  <c r="ED54" i="14"/>
  <c r="EF54" i="14"/>
  <c r="L348" i="14"/>
  <c r="N348" i="14"/>
  <c r="R55" i="14"/>
  <c r="T55" i="14"/>
  <c r="AY55" i="14"/>
  <c r="ED55" i="14"/>
  <c r="L349" i="14"/>
  <c r="N349" i="14"/>
  <c r="R56" i="14"/>
  <c r="T56" i="14"/>
  <c r="AY56" i="14"/>
  <c r="ED56" i="14"/>
  <c r="EF56" i="14"/>
  <c r="K350" i="14"/>
  <c r="M350" i="14"/>
  <c r="O129" i="14"/>
  <c r="Q129" i="14" s="1"/>
  <c r="O57" i="14"/>
  <c r="EC57" i="14" s="1"/>
  <c r="S57" i="14"/>
  <c r="U57" i="14"/>
  <c r="AX57" i="14"/>
  <c r="AZ57" i="14"/>
  <c r="L351" i="14"/>
  <c r="N351" i="14"/>
  <c r="R58" i="14"/>
  <c r="T58" i="14"/>
  <c r="AX131" i="14"/>
  <c r="FZ88" i="14"/>
  <c r="GH87" i="14"/>
  <c r="DM88" i="14"/>
  <c r="DQ88" i="14" s="1"/>
  <c r="DM90" i="14"/>
  <c r="DQ90" i="14" s="1"/>
  <c r="DM91" i="14"/>
  <c r="DQ91" i="14" s="1"/>
  <c r="DM92" i="14"/>
  <c r="DQ92" i="14" s="1"/>
  <c r="DM93" i="14"/>
  <c r="DQ93" i="14" s="1"/>
  <c r="DQ94" i="14"/>
  <c r="DS94" i="14"/>
  <c r="DQ97" i="14"/>
  <c r="DS97" i="14"/>
  <c r="O116" i="14"/>
  <c r="Q116" i="14" s="1"/>
  <c r="O118" i="14"/>
  <c r="Q118" i="14" s="1"/>
  <c r="O120" i="14"/>
  <c r="Q120" i="14" s="1"/>
  <c r="O122" i="14"/>
  <c r="Q122" i="14" s="1"/>
  <c r="O124" i="14"/>
  <c r="Q124" i="14" s="1"/>
  <c r="O130" i="14"/>
  <c r="ED130" i="14" s="1"/>
  <c r="K352" i="14"/>
  <c r="M352" i="14"/>
  <c r="O59" i="14"/>
  <c r="EE59" i="14" s="1"/>
  <c r="AX59" i="14"/>
  <c r="EN59" i="14"/>
  <c r="EP59" i="14"/>
  <c r="ES59" i="14"/>
  <c r="EU59" i="14"/>
  <c r="EX59" i="14"/>
  <c r="EZ59" i="14"/>
  <c r="L353" i="14"/>
  <c r="N353" i="14"/>
  <c r="BA60" i="14"/>
  <c r="EO60" i="14"/>
  <c r="EQ60" i="14"/>
  <c r="ET60" i="14"/>
  <c r="EV60" i="14"/>
  <c r="EY60" i="14"/>
  <c r="FA60" i="14"/>
  <c r="K354" i="14"/>
  <c r="M354" i="14"/>
  <c r="O61" i="14"/>
  <c r="EE61" i="14" s="1"/>
  <c r="EN61" i="14"/>
  <c r="EP61" i="14"/>
  <c r="ES61" i="14"/>
  <c r="EU61" i="14"/>
  <c r="EX61" i="14"/>
  <c r="EZ61" i="14"/>
  <c r="L355" i="14"/>
  <c r="N355" i="14"/>
  <c r="EO62" i="14"/>
  <c r="EQ62" i="14"/>
  <c r="ET62" i="14"/>
  <c r="EV62" i="14"/>
  <c r="EY62" i="14"/>
  <c r="FA62" i="14"/>
  <c r="K356" i="14"/>
  <c r="M356" i="14"/>
  <c r="O63" i="14"/>
  <c r="EE63" i="14" s="1"/>
  <c r="EN63" i="14"/>
  <c r="EP63" i="14"/>
  <c r="ES63" i="14"/>
  <c r="EU63" i="14"/>
  <c r="EX63" i="14"/>
  <c r="EZ63" i="14"/>
  <c r="L357" i="14"/>
  <c r="N357" i="14"/>
  <c r="EO64" i="14"/>
  <c r="EQ64" i="14"/>
  <c r="ET64" i="14"/>
  <c r="EV64" i="14"/>
  <c r="EY64" i="14"/>
  <c r="FA64" i="14"/>
  <c r="K358" i="14"/>
  <c r="M358" i="14"/>
  <c r="O65" i="14"/>
  <c r="EC65" i="14" s="1"/>
  <c r="EN65" i="14"/>
  <c r="EP65" i="14"/>
  <c r="ES65" i="14"/>
  <c r="EU65" i="14"/>
  <c r="EX65" i="14"/>
  <c r="EZ65" i="14"/>
  <c r="L359" i="14"/>
  <c r="N359" i="14"/>
  <c r="EO66" i="14"/>
  <c r="EQ66" i="14"/>
  <c r="ET66" i="14"/>
  <c r="EV66" i="14"/>
  <c r="EY66" i="14"/>
  <c r="FA66" i="14"/>
  <c r="K360" i="14"/>
  <c r="M360" i="14"/>
  <c r="O67" i="14"/>
  <c r="EE67" i="14" s="1"/>
  <c r="EN67" i="14"/>
  <c r="EP67" i="14"/>
  <c r="ES67" i="14"/>
  <c r="EU67" i="14"/>
  <c r="EX67" i="14"/>
  <c r="EZ67" i="14"/>
  <c r="L361" i="14"/>
  <c r="N361" i="14"/>
  <c r="EO68" i="14"/>
  <c r="EQ68" i="14"/>
  <c r="ET68" i="14"/>
  <c r="EV68" i="14"/>
  <c r="EY68" i="14"/>
  <c r="FA68" i="14"/>
  <c r="K362" i="14"/>
  <c r="M362" i="14"/>
  <c r="O69" i="14"/>
  <c r="EC69" i="14" s="1"/>
  <c r="EN69" i="14"/>
  <c r="EP69" i="14"/>
  <c r="ES69" i="14"/>
  <c r="EU69" i="14"/>
  <c r="EX69" i="14"/>
  <c r="EZ69" i="14"/>
  <c r="L363" i="14"/>
  <c r="N363" i="14"/>
  <c r="EO70" i="14"/>
  <c r="EQ70" i="14"/>
  <c r="ET70" i="14"/>
  <c r="EV70" i="14"/>
  <c r="EY70" i="14"/>
  <c r="FA70" i="14"/>
  <c r="K364" i="14"/>
  <c r="M364" i="14"/>
  <c r="O71" i="14"/>
  <c r="EE71" i="14" s="1"/>
  <c r="EN71" i="14"/>
  <c r="EP71" i="14"/>
  <c r="ES71" i="14"/>
  <c r="EU71" i="14"/>
  <c r="EX71" i="14"/>
  <c r="EZ71" i="14"/>
  <c r="L365" i="14"/>
  <c r="N365" i="14"/>
  <c r="K366" i="14"/>
  <c r="M366" i="14"/>
  <c r="O73" i="14"/>
  <c r="EC73" i="14" s="1"/>
  <c r="L367" i="14"/>
  <c r="N367" i="14"/>
  <c r="L368" i="14"/>
  <c r="N368" i="14"/>
  <c r="L369" i="14"/>
  <c r="N369" i="14"/>
  <c r="GH94" i="14"/>
  <c r="GH95" i="14" s="1"/>
  <c r="GH96" i="14" s="1"/>
  <c r="GH97" i="14" s="1"/>
  <c r="GH98" i="14" s="1"/>
  <c r="GH99" i="14" s="1"/>
  <c r="GH100" i="14" s="1"/>
  <c r="GH101" i="14" s="1"/>
  <c r="GH102" i="14" s="1"/>
  <c r="GH103" i="14" s="1"/>
  <c r="GH104" i="14" s="1"/>
  <c r="GH105" i="14" s="1"/>
  <c r="GH106" i="14" s="1"/>
  <c r="GH107" i="14" s="1"/>
  <c r="GH108" i="14" s="1"/>
  <c r="GH109" i="14" s="1"/>
  <c r="GH110" i="14" s="1"/>
  <c r="GH111" i="14" s="1"/>
  <c r="GH112" i="14" s="1"/>
  <c r="GH113" i="14" s="1"/>
  <c r="GH114" i="14" s="1"/>
  <c r="GH115" i="14" s="1"/>
  <c r="GH116" i="14" s="1"/>
  <c r="GH117" i="14" s="1"/>
  <c r="GH118" i="14" s="1"/>
  <c r="GH119" i="14" s="1"/>
  <c r="GH120" i="14" s="1"/>
  <c r="GH121" i="14" s="1"/>
  <c r="GH122" i="14" s="1"/>
  <c r="ED108" i="14"/>
  <c r="EJ108" i="14" s="1"/>
  <c r="O110" i="14"/>
  <c r="Q110" i="14" s="1"/>
  <c r="EO110" i="14"/>
  <c r="EQ110" i="14"/>
  <c r="ET110" i="14"/>
  <c r="EV110" i="14"/>
  <c r="EN111" i="14"/>
  <c r="EP111" i="14"/>
  <c r="ES111" i="14"/>
  <c r="EU111" i="14"/>
  <c r="O112" i="14"/>
  <c r="ED112" i="14" s="1"/>
  <c r="EO112" i="14"/>
  <c r="EQ112" i="14"/>
  <c r="ET112" i="14"/>
  <c r="EV112" i="14"/>
  <c r="EN113" i="14"/>
  <c r="EP113" i="14"/>
  <c r="ES113" i="14"/>
  <c r="EU113" i="14"/>
  <c r="O114" i="14"/>
  <c r="EC114" i="14" s="1"/>
  <c r="EO114" i="14"/>
  <c r="EQ114" i="14"/>
  <c r="ET114" i="14"/>
  <c r="EV114" i="14"/>
  <c r="EN115" i="14"/>
  <c r="EP115" i="14"/>
  <c r="ES115" i="14"/>
  <c r="EU115" i="14"/>
  <c r="O119" i="14"/>
  <c r="Q119" i="14" s="1"/>
  <c r="EO119" i="14"/>
  <c r="EQ119" i="14"/>
  <c r="ET119" i="14"/>
  <c r="EV119" i="14"/>
  <c r="EN120" i="14"/>
  <c r="EP120" i="14"/>
  <c r="ES120" i="14"/>
  <c r="EU120" i="14"/>
  <c r="O121" i="14"/>
  <c r="Q121" i="14" s="1"/>
  <c r="EO121" i="14"/>
  <c r="EQ121" i="14"/>
  <c r="ET121" i="14"/>
  <c r="EV121" i="14"/>
  <c r="EN122" i="14"/>
  <c r="EP122" i="14"/>
  <c r="ES122" i="14"/>
  <c r="EU122" i="14"/>
  <c r="O123" i="14"/>
  <c r="Q123" i="14" s="1"/>
  <c r="EO123" i="14"/>
  <c r="EQ123" i="14"/>
  <c r="ET123" i="14"/>
  <c r="EV123" i="14"/>
  <c r="EN124" i="14"/>
  <c r="EP124" i="14"/>
  <c r="ES124" i="14"/>
  <c r="EU124" i="14"/>
  <c r="O125" i="14"/>
  <c r="Q125" i="14" s="1"/>
  <c r="O126" i="14"/>
  <c r="Q126" i="14" s="1"/>
  <c r="EO126" i="14"/>
  <c r="EQ126" i="14"/>
  <c r="ET126" i="14"/>
  <c r="EV126" i="14"/>
  <c r="O127" i="14"/>
  <c r="Q127" i="14" s="1"/>
  <c r="O128" i="14"/>
  <c r="Q128" i="14" s="1"/>
  <c r="EC128" i="14"/>
  <c r="EN128" i="14"/>
  <c r="EP128" i="14"/>
  <c r="ES128" i="14"/>
  <c r="EU128" i="14"/>
  <c r="EO130" i="14"/>
  <c r="EQ130" i="14"/>
  <c r="ET130" i="14"/>
  <c r="EV130" i="14"/>
  <c r="EO131" i="14"/>
  <c r="ET131" i="14"/>
  <c r="FI163" i="14"/>
  <c r="FE164" i="14"/>
  <c r="FE165" i="14" s="1"/>
  <c r="FM164" i="14"/>
  <c r="FM165" i="14" s="1"/>
  <c r="FU164" i="14"/>
  <c r="FU165" i="14" s="1"/>
  <c r="L352" i="14"/>
  <c r="N352" i="14"/>
  <c r="R352" i="14"/>
  <c r="AX352" i="14" s="1"/>
  <c r="R279" i="14"/>
  <c r="R205" i="14"/>
  <c r="T352" i="14"/>
  <c r="AZ352" i="14" s="1"/>
  <c r="T279" i="14"/>
  <c r="T205" i="14"/>
  <c r="AZ205" i="14" s="1"/>
  <c r="K353" i="14"/>
  <c r="M353" i="14"/>
  <c r="O60" i="14"/>
  <c r="ED60" i="14" s="1"/>
  <c r="S353" i="14"/>
  <c r="S280" i="14"/>
  <c r="S206" i="14"/>
  <c r="AY206" i="14" s="1"/>
  <c r="U353" i="14"/>
  <c r="BA353" i="14" s="1"/>
  <c r="U280" i="14"/>
  <c r="U206" i="14"/>
  <c r="BA206" i="14" s="1"/>
  <c r="L354" i="14"/>
  <c r="N354" i="14"/>
  <c r="R354" i="14"/>
  <c r="R281" i="14"/>
  <c r="R133" i="14"/>
  <c r="R207" i="14"/>
  <c r="T354" i="14"/>
  <c r="T281" i="14"/>
  <c r="T133" i="14"/>
  <c r="T207" i="14"/>
  <c r="AZ207" i="14" s="1"/>
  <c r="EF61" i="14"/>
  <c r="K355" i="14"/>
  <c r="M355" i="14"/>
  <c r="O62" i="14"/>
  <c r="EE62" i="14" s="1"/>
  <c r="S355" i="14"/>
  <c r="AY355" i="14" s="1"/>
  <c r="S282" i="14"/>
  <c r="S208" i="14"/>
  <c r="AY208" i="14" s="1"/>
  <c r="U282" i="14"/>
  <c r="L356" i="14"/>
  <c r="N356" i="14"/>
  <c r="R356" i="14"/>
  <c r="AX356" i="14" s="1"/>
  <c r="R283" i="14"/>
  <c r="R135" i="14"/>
  <c r="R209" i="14"/>
  <c r="T356" i="14"/>
  <c r="AZ356" i="14" s="1"/>
  <c r="T283" i="14"/>
  <c r="T135" i="14"/>
  <c r="T209" i="14"/>
  <c r="AZ209" i="14" s="1"/>
  <c r="ED63" i="14"/>
  <c r="K357" i="14"/>
  <c r="M357" i="14"/>
  <c r="O64" i="14"/>
  <c r="EE64" i="14" s="1"/>
  <c r="S357" i="14"/>
  <c r="AY357" i="14" s="1"/>
  <c r="S284" i="14"/>
  <c r="S136" i="14"/>
  <c r="AY136" i="14" s="1"/>
  <c r="S210" i="14"/>
  <c r="AY210" i="14" s="1"/>
  <c r="U284" i="14"/>
  <c r="U210" i="14"/>
  <c r="BA210" i="14" s="1"/>
  <c r="L358" i="14"/>
  <c r="N358" i="14"/>
  <c r="R358" i="14"/>
  <c r="R285" i="14"/>
  <c r="R211" i="14"/>
  <c r="R137" i="14"/>
  <c r="T358" i="14"/>
  <c r="AZ358" i="14" s="1"/>
  <c r="T285" i="14"/>
  <c r="T211" i="14"/>
  <c r="AZ211" i="14" s="1"/>
  <c r="T137" i="14"/>
  <c r="AZ137" i="14" s="1"/>
  <c r="ED65" i="14"/>
  <c r="EF65" i="14"/>
  <c r="K359" i="14"/>
  <c r="M359" i="14"/>
  <c r="O66" i="14"/>
  <c r="EE66" i="14" s="1"/>
  <c r="S359" i="14"/>
  <c r="AY359" i="14" s="1"/>
  <c r="S286" i="14"/>
  <c r="S212" i="14"/>
  <c r="AY212" i="14" s="1"/>
  <c r="S138" i="14"/>
  <c r="AY138" i="14" s="1"/>
  <c r="U359" i="14"/>
  <c r="BA359" i="14" s="1"/>
  <c r="U286" i="14"/>
  <c r="U212" i="14"/>
  <c r="BA212" i="14" s="1"/>
  <c r="U138" i="14"/>
  <c r="BA138" i="14" s="1"/>
  <c r="L360" i="14"/>
  <c r="N360" i="14"/>
  <c r="R360" i="14"/>
  <c r="AX360" i="14" s="1"/>
  <c r="R287" i="14"/>
  <c r="R213" i="14"/>
  <c r="R139" i="14"/>
  <c r="T360" i="14"/>
  <c r="AZ360" i="14" s="1"/>
  <c r="T287" i="14"/>
  <c r="T213" i="14"/>
  <c r="AZ213" i="14" s="1"/>
  <c r="T139" i="14"/>
  <c r="AZ139" i="14" s="1"/>
  <c r="ED67" i="14"/>
  <c r="K361" i="14"/>
  <c r="M361" i="14"/>
  <c r="O68" i="14"/>
  <c r="EE68" i="14" s="1"/>
  <c r="S361" i="14"/>
  <c r="S288" i="14"/>
  <c r="S214" i="14"/>
  <c r="AY214" i="14" s="1"/>
  <c r="S140" i="14"/>
  <c r="AY140" i="14" s="1"/>
  <c r="U288" i="14"/>
  <c r="U140" i="14"/>
  <c r="BA140" i="14" s="1"/>
  <c r="L362" i="14"/>
  <c r="N362" i="14"/>
  <c r="R362" i="14"/>
  <c r="AX362" i="14" s="1"/>
  <c r="R289" i="14"/>
  <c r="R215" i="14"/>
  <c r="R141" i="14"/>
  <c r="T362" i="14"/>
  <c r="AZ362" i="14" s="1"/>
  <c r="T289" i="14"/>
  <c r="T215" i="14"/>
  <c r="AZ215" i="14" s="1"/>
  <c r="T141" i="14"/>
  <c r="AZ141" i="14" s="1"/>
  <c r="K363" i="14"/>
  <c r="M363" i="14"/>
  <c r="O70" i="14"/>
  <c r="EE70" i="14" s="1"/>
  <c r="S363" i="14"/>
  <c r="AY363" i="14" s="1"/>
  <c r="S290" i="14"/>
  <c r="S216" i="14"/>
  <c r="AY216" i="14" s="1"/>
  <c r="S142" i="14"/>
  <c r="AY142" i="14" s="1"/>
  <c r="U363" i="14"/>
  <c r="U290" i="14"/>
  <c r="U216" i="14"/>
  <c r="BA216" i="14" s="1"/>
  <c r="U142" i="14"/>
  <c r="BA142" i="14" s="1"/>
  <c r="L364" i="14"/>
  <c r="N364" i="14"/>
  <c r="R364" i="14"/>
  <c r="R291" i="14"/>
  <c r="R217" i="14"/>
  <c r="R143" i="14"/>
  <c r="T364" i="14"/>
  <c r="AZ364" i="14" s="1"/>
  <c r="T291" i="14"/>
  <c r="T217" i="14"/>
  <c r="AZ217" i="14" s="1"/>
  <c r="T143" i="14"/>
  <c r="AZ143" i="14" s="1"/>
  <c r="K365" i="14"/>
  <c r="M365" i="14"/>
  <c r="O72" i="14"/>
  <c r="EE72" i="14" s="1"/>
  <c r="S365" i="14"/>
  <c r="AY365" i="14" s="1"/>
  <c r="S292" i="14"/>
  <c r="S218" i="14"/>
  <c r="AY218" i="14" s="1"/>
  <c r="S144" i="14"/>
  <c r="AY144" i="14" s="1"/>
  <c r="U292" i="14"/>
  <c r="U144" i="14"/>
  <c r="BA144" i="14" s="1"/>
  <c r="L366" i="14"/>
  <c r="N366" i="14"/>
  <c r="R366" i="14"/>
  <c r="R293" i="14"/>
  <c r="R219" i="14"/>
  <c r="R145" i="14"/>
  <c r="T366" i="14"/>
  <c r="T293" i="14"/>
  <c r="T219" i="14"/>
  <c r="AZ219" i="14" s="1"/>
  <c r="T145" i="14"/>
  <c r="AZ145" i="14" s="1"/>
  <c r="ED73" i="14"/>
  <c r="EF73" i="14"/>
  <c r="K367" i="14"/>
  <c r="M367" i="14"/>
  <c r="O74" i="14"/>
  <c r="EE74" i="14" s="1"/>
  <c r="S74" i="14"/>
  <c r="U74" i="14"/>
  <c r="K368" i="14"/>
  <c r="M368" i="14"/>
  <c r="O75" i="14"/>
  <c r="EF75" i="14" s="1"/>
  <c r="S75" i="14"/>
  <c r="U75" i="14"/>
  <c r="K369" i="14"/>
  <c r="M369" i="14"/>
  <c r="O76" i="14"/>
  <c r="EC76" i="14" s="1"/>
  <c r="S76" i="14"/>
  <c r="U76" i="14"/>
  <c r="GH86" i="14"/>
  <c r="T131" i="14"/>
  <c r="AZ131" i="14" s="1"/>
  <c r="EN131" i="14"/>
  <c r="EP131" i="14"/>
  <c r="ES131" i="14"/>
  <c r="EU131" i="14"/>
  <c r="EQ131" i="14"/>
  <c r="EV131" i="14"/>
  <c r="S132" i="14"/>
  <c r="AY132" i="14" s="1"/>
  <c r="EN132" i="14"/>
  <c r="EP132" i="14"/>
  <c r="ES132" i="14"/>
  <c r="EU132" i="14"/>
  <c r="EN133" i="14"/>
  <c r="EP133" i="14"/>
  <c r="ES133" i="14"/>
  <c r="EU133" i="14"/>
  <c r="S134" i="14"/>
  <c r="AY134" i="14" s="1"/>
  <c r="EN134" i="14"/>
  <c r="EP134" i="14"/>
  <c r="ES134" i="14"/>
  <c r="EU134" i="14"/>
  <c r="EN135" i="14"/>
  <c r="ES135" i="14"/>
  <c r="O136" i="14"/>
  <c r="Q136" i="14" s="1"/>
  <c r="EO136" i="14"/>
  <c r="EQ136" i="14"/>
  <c r="ET136" i="14"/>
  <c r="EV136" i="14"/>
  <c r="O137" i="14"/>
  <c r="ED137" i="14" s="1"/>
  <c r="O138" i="14"/>
  <c r="Q138" i="14" s="1"/>
  <c r="O139" i="14"/>
  <c r="Q139" i="14" s="1"/>
  <c r="O148" i="14"/>
  <c r="Q148" i="14" s="1"/>
  <c r="FQ163" i="14"/>
  <c r="FQ164" i="14" s="1"/>
  <c r="O141" i="14"/>
  <c r="ED141" i="14" s="1"/>
  <c r="O143" i="14"/>
  <c r="Q143" i="14" s="1"/>
  <c r="O145" i="14"/>
  <c r="ED145" i="14" s="1"/>
  <c r="O147" i="14"/>
  <c r="EC147" i="14" s="1"/>
  <c r="EN147" i="14"/>
  <c r="EP147" i="14"/>
  <c r="ES147" i="14"/>
  <c r="EU147" i="14"/>
  <c r="AL158" i="14"/>
  <c r="AX158" i="14" s="1"/>
  <c r="AN158" i="14"/>
  <c r="AZ158" i="14" s="1"/>
  <c r="EO191" i="14"/>
  <c r="EQ191" i="14"/>
  <c r="ET191" i="14"/>
  <c r="EV191" i="14"/>
  <c r="EY191" i="14"/>
  <c r="FA191" i="14"/>
  <c r="EN192" i="14"/>
  <c r="EP192" i="14"/>
  <c r="ES192" i="14"/>
  <c r="EU192" i="14"/>
  <c r="EX192" i="14"/>
  <c r="EZ192" i="14"/>
  <c r="EO193" i="14"/>
  <c r="EQ193" i="14"/>
  <c r="ET193" i="14"/>
  <c r="EV193" i="14"/>
  <c r="EY193" i="14"/>
  <c r="FA193" i="14"/>
  <c r="EN194" i="14"/>
  <c r="EP194" i="14"/>
  <c r="ES194" i="14"/>
  <c r="EU194" i="14"/>
  <c r="EX194" i="14"/>
  <c r="EZ194" i="14"/>
  <c r="EO195" i="14"/>
  <c r="EQ195" i="14"/>
  <c r="ET195" i="14"/>
  <c r="EV195" i="14"/>
  <c r="EY195" i="14"/>
  <c r="FA195" i="14"/>
  <c r="EN196" i="14"/>
  <c r="EP196" i="14"/>
  <c r="ES196" i="14"/>
  <c r="EU196" i="14"/>
  <c r="EX196" i="14"/>
  <c r="EZ196" i="14"/>
  <c r="EO197" i="14"/>
  <c r="EQ197" i="14"/>
  <c r="ET197" i="14"/>
  <c r="EV197" i="14"/>
  <c r="EY197" i="14"/>
  <c r="FA197" i="14"/>
  <c r="EN198" i="14"/>
  <c r="EP198" i="14"/>
  <c r="ES198" i="14"/>
  <c r="EU198" i="14"/>
  <c r="EX198" i="14"/>
  <c r="EZ198" i="14"/>
  <c r="EO199" i="14"/>
  <c r="EQ199" i="14"/>
  <c r="ET199" i="14"/>
  <c r="EV199" i="14"/>
  <c r="EY199" i="14"/>
  <c r="FA199" i="14"/>
  <c r="EN200" i="14"/>
  <c r="EP200" i="14"/>
  <c r="ES200" i="14"/>
  <c r="EU200" i="14"/>
  <c r="EX200" i="14"/>
  <c r="EZ200" i="14"/>
  <c r="EO201" i="14"/>
  <c r="EQ201" i="14"/>
  <c r="ET201" i="14"/>
  <c r="EV201" i="14"/>
  <c r="EY201" i="14"/>
  <c r="FA201" i="14"/>
  <c r="EN202" i="14"/>
  <c r="EP202" i="14"/>
  <c r="ES202" i="14"/>
  <c r="EU202" i="14"/>
  <c r="EX202" i="14"/>
  <c r="EZ202" i="14"/>
  <c r="EO203" i="14"/>
  <c r="EQ203" i="14"/>
  <c r="ET203" i="14"/>
  <c r="EV203" i="14"/>
  <c r="EY203" i="14"/>
  <c r="FA203" i="14"/>
  <c r="EN204" i="14"/>
  <c r="EP204" i="14"/>
  <c r="ES204" i="14"/>
  <c r="EU204" i="14"/>
  <c r="EX204" i="14"/>
  <c r="EZ204" i="14"/>
  <c r="EO205" i="14"/>
  <c r="EQ205" i="14"/>
  <c r="ET205" i="14"/>
  <c r="EV205" i="14"/>
  <c r="EY205" i="14"/>
  <c r="FA205" i="14"/>
  <c r="EN206" i="14"/>
  <c r="EP206" i="14"/>
  <c r="ES206" i="14"/>
  <c r="EU206" i="14"/>
  <c r="EX206" i="14"/>
  <c r="EZ206" i="14"/>
  <c r="EO207" i="14"/>
  <c r="EQ207" i="14"/>
  <c r="ET207" i="14"/>
  <c r="EV207" i="14"/>
  <c r="EY207" i="14"/>
  <c r="FA207" i="14"/>
  <c r="EN208" i="14"/>
  <c r="EP208" i="14"/>
  <c r="ES208" i="14"/>
  <c r="EU208" i="14"/>
  <c r="EX208" i="14"/>
  <c r="EZ208" i="14"/>
  <c r="EO209" i="14"/>
  <c r="EQ209" i="14"/>
  <c r="ET209" i="14"/>
  <c r="EV209" i="14"/>
  <c r="EY209" i="14"/>
  <c r="FA209" i="14"/>
  <c r="EN210" i="14"/>
  <c r="EP210" i="14"/>
  <c r="ES210" i="14"/>
  <c r="EU210" i="14"/>
  <c r="EX210" i="14"/>
  <c r="EZ210" i="14"/>
  <c r="EO211" i="14"/>
  <c r="EQ211" i="14"/>
  <c r="ET211" i="14"/>
  <c r="EV211" i="14"/>
  <c r="EY211" i="14"/>
  <c r="FA211" i="14"/>
  <c r="C225" i="14"/>
  <c r="O131" i="14"/>
  <c r="ED131" i="14" s="1"/>
  <c r="O140" i="14"/>
  <c r="Q140" i="14" s="1"/>
  <c r="O142" i="14"/>
  <c r="Q142" i="14" s="1"/>
  <c r="O144" i="14"/>
  <c r="Q144" i="14" s="1"/>
  <c r="O146" i="14"/>
  <c r="Q146" i="14" s="1"/>
  <c r="EN212" i="14"/>
  <c r="EP212" i="14"/>
  <c r="ES212" i="14"/>
  <c r="EU212" i="14"/>
  <c r="EX212" i="14"/>
  <c r="EZ212" i="14"/>
  <c r="C224" i="14"/>
  <c r="B266" i="14"/>
  <c r="B267" i="14" s="1"/>
  <c r="B268" i="14" s="1"/>
  <c r="B269" i="14" s="1"/>
  <c r="B270" i="14" s="1"/>
  <c r="B271" i="14" s="1"/>
  <c r="B272" i="14" s="1"/>
  <c r="B273" i="14" s="1"/>
  <c r="B274" i="14" s="1"/>
  <c r="B275" i="14" s="1"/>
  <c r="B276" i="14" s="1"/>
  <c r="B277" i="14" s="1"/>
  <c r="B278" i="14" s="1"/>
  <c r="B279" i="14" s="1"/>
  <c r="B280" i="14" s="1"/>
  <c r="B281" i="14" s="1"/>
  <c r="B282" i="14" s="1"/>
  <c r="B283" i="14" s="1"/>
  <c r="B284" i="14" s="1"/>
  <c r="B285" i="14" s="1"/>
  <c r="B286" i="14" s="1"/>
  <c r="B287" i="14" s="1"/>
  <c r="B288" i="14" s="1"/>
  <c r="B289" i="14" s="1"/>
  <c r="B290" i="14" s="1"/>
  <c r="B291" i="14" s="1"/>
  <c r="B292" i="14" s="1"/>
  <c r="B293" i="14" s="1"/>
  <c r="B294" i="14" s="1"/>
  <c r="B295" i="14" s="1"/>
  <c r="B296" i="14" s="1"/>
  <c r="AM232" i="14"/>
  <c r="AO232" i="14"/>
  <c r="AR232" i="14"/>
  <c r="AT232" i="14"/>
  <c r="EN268" i="14"/>
  <c r="EP268" i="14"/>
  <c r="ES268" i="14"/>
  <c r="EU268" i="14"/>
  <c r="EX268" i="14"/>
  <c r="EZ268" i="14"/>
  <c r="EO268" i="14"/>
  <c r="EQ268" i="14"/>
  <c r="ET268" i="14"/>
  <c r="EV268" i="14"/>
  <c r="EY268" i="14"/>
  <c r="FA268" i="14"/>
  <c r="BP292" i="14"/>
  <c r="BR292" i="14"/>
  <c r="BO293" i="14"/>
  <c r="BQ293" i="14"/>
  <c r="EO293" i="14"/>
  <c r="EQ293" i="14"/>
  <c r="ET293" i="14"/>
  <c r="EV293" i="14"/>
  <c r="EY293" i="14"/>
  <c r="FA293" i="14"/>
  <c r="EN294" i="14"/>
  <c r="EP294" i="14"/>
  <c r="ES294" i="14"/>
  <c r="EU294" i="14"/>
  <c r="EX294" i="14"/>
  <c r="EZ294" i="14"/>
  <c r="EN293" i="14"/>
  <c r="EP293" i="14"/>
  <c r="ES293" i="14"/>
  <c r="EU293" i="14"/>
  <c r="EX293" i="14"/>
  <c r="EZ293" i="14"/>
  <c r="EO294" i="14"/>
  <c r="EQ294" i="14"/>
  <c r="ET294" i="14"/>
  <c r="EV294" i="14"/>
  <c r="EY294" i="14"/>
  <c r="FA294" i="14"/>
  <c r="FI310" i="14"/>
  <c r="FI311" i="14" s="1"/>
  <c r="FI312" i="14" s="1"/>
  <c r="FM310" i="14"/>
  <c r="FQ310" i="14"/>
  <c r="FQ311" i="14" s="1"/>
  <c r="FQ312" i="14" s="1"/>
  <c r="FQ313" i="14" s="1"/>
  <c r="FU310" i="14"/>
  <c r="FU311" i="14" s="1"/>
  <c r="FE310" i="14"/>
  <c r="FE311" i="14" s="1"/>
  <c r="FE312" i="14" s="1"/>
  <c r="BP294" i="14"/>
  <c r="BR294" i="14"/>
  <c r="BO295" i="14"/>
  <c r="BQ295" i="14"/>
  <c r="BO296" i="14"/>
  <c r="BQ296" i="14"/>
  <c r="R305" i="14"/>
  <c r="T305" i="14"/>
  <c r="S305" i="14"/>
  <c r="U305" i="14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46" i="13"/>
  <c r="AF47" i="13"/>
  <c r="AF48" i="13"/>
  <c r="AF49" i="13"/>
  <c r="AF50" i="13"/>
  <c r="AF51" i="13"/>
  <c r="AF52" i="13"/>
  <c r="AF53" i="13"/>
  <c r="AF54" i="13"/>
  <c r="AF55" i="13"/>
  <c r="AF56" i="13"/>
  <c r="AF57" i="13"/>
  <c r="DG177" i="14" l="1"/>
  <c r="DC177" i="14"/>
  <c r="DE177" i="14"/>
  <c r="DK178" i="14" s="1"/>
  <c r="DJ179" i="14"/>
  <c r="DP96" i="14"/>
  <c r="DQ96" i="14"/>
  <c r="DS96" i="14"/>
  <c r="AX354" i="14"/>
  <c r="ED59" i="14"/>
  <c r="BA51" i="14"/>
  <c r="ED36" i="14"/>
  <c r="EJ36" i="14" s="1"/>
  <c r="U347" i="14"/>
  <c r="U184" i="14"/>
  <c r="D13" i="15"/>
  <c r="D72" i="15"/>
  <c r="AF12" i="15"/>
  <c r="AZ366" i="14"/>
  <c r="U258" i="14"/>
  <c r="BA54" i="14"/>
  <c r="U219" i="14"/>
  <c r="U197" i="14"/>
  <c r="U331" i="14"/>
  <c r="U182" i="14"/>
  <c r="AJ16" i="15"/>
  <c r="BA16" i="15"/>
  <c r="BE16" i="15" s="1"/>
  <c r="BT16" i="15" s="1"/>
  <c r="EF69" i="14"/>
  <c r="EC59" i="14"/>
  <c r="EJ55" i="14"/>
  <c r="EF40" i="14"/>
  <c r="U366" i="14"/>
  <c r="U344" i="14"/>
  <c r="U329" i="14"/>
  <c r="BA11" i="15"/>
  <c r="BE11" i="15" s="1"/>
  <c r="BT11" i="15" s="1"/>
  <c r="AJ11" i="15"/>
  <c r="ED69" i="14"/>
  <c r="ED40" i="14"/>
  <c r="AX364" i="14"/>
  <c r="AY353" i="14"/>
  <c r="ED53" i="14"/>
  <c r="EJ54" i="14" s="1"/>
  <c r="AX366" i="14"/>
  <c r="U126" i="14"/>
  <c r="H31" i="14"/>
  <c r="DC31" i="14" s="1"/>
  <c r="U110" i="14"/>
  <c r="BA73" i="14"/>
  <c r="ED71" i="14"/>
  <c r="AZ354" i="14"/>
  <c r="BA363" i="14"/>
  <c r="AX358" i="14"/>
  <c r="EC58" i="14"/>
  <c r="EF51" i="14"/>
  <c r="U200" i="14"/>
  <c r="BA200" i="14" s="1"/>
  <c r="AY361" i="14"/>
  <c r="DG179" i="14"/>
  <c r="DM179" i="14" s="1"/>
  <c r="DE179" i="14"/>
  <c r="DK180" i="14" s="1"/>
  <c r="H35" i="14"/>
  <c r="DC35" i="14" s="1"/>
  <c r="H33" i="14"/>
  <c r="DC33" i="14" s="1"/>
  <c r="DI34" i="14" s="1"/>
  <c r="DG181" i="14"/>
  <c r="I176" i="14"/>
  <c r="DE176" i="14" s="1"/>
  <c r="AC181" i="14"/>
  <c r="AC255" i="14" s="1"/>
  <c r="DC181" i="14"/>
  <c r="DI181" i="14" s="1"/>
  <c r="H30" i="14"/>
  <c r="DD30" i="14" s="1"/>
  <c r="DC179" i="14"/>
  <c r="DI179" i="14" s="1"/>
  <c r="DJ180" i="14"/>
  <c r="H29" i="14"/>
  <c r="DD29" i="14" s="1"/>
  <c r="DF181" i="14"/>
  <c r="DL181" i="14" s="1"/>
  <c r="AC179" i="14"/>
  <c r="AC253" i="14" s="1"/>
  <c r="DK181" i="14"/>
  <c r="DD181" i="14"/>
  <c r="DJ181" i="14" s="1"/>
  <c r="EA251" i="14"/>
  <c r="DC98" i="14"/>
  <c r="DI98" i="14" s="1"/>
  <c r="DM98" i="14" s="1"/>
  <c r="DP98" i="14" s="1"/>
  <c r="FP98" i="14" s="1"/>
  <c r="AB249" i="14"/>
  <c r="H175" i="14"/>
  <c r="AB30" i="14"/>
  <c r="U8" i="16"/>
  <c r="U9" i="13"/>
  <c r="AB174" i="14" s="1"/>
  <c r="EA175" i="14" s="1"/>
  <c r="H26" i="14"/>
  <c r="EA176" i="14"/>
  <c r="CZ114" i="8"/>
  <c r="DD28" i="14"/>
  <c r="DJ28" i="14" s="1"/>
  <c r="DD32" i="14"/>
  <c r="AB102" i="14"/>
  <c r="DK99" i="14"/>
  <c r="DI32" i="14"/>
  <c r="AB98" i="14"/>
  <c r="DF98" i="14"/>
  <c r="DD98" i="14"/>
  <c r="DJ98" i="14" s="1"/>
  <c r="DC102" i="14"/>
  <c r="DL178" i="14"/>
  <c r="DD102" i="14"/>
  <c r="DF102" i="14"/>
  <c r="AB106" i="14"/>
  <c r="DF106" i="14"/>
  <c r="DC106" i="14"/>
  <c r="DE106" i="14"/>
  <c r="DK107" i="14" s="1"/>
  <c r="DK179" i="14"/>
  <c r="DD106" i="14"/>
  <c r="EJ43" i="14"/>
  <c r="Z74" i="14"/>
  <c r="Z220" i="14"/>
  <c r="AB220" i="14"/>
  <c r="Y220" i="14"/>
  <c r="AA220" i="14"/>
  <c r="X220" i="14"/>
  <c r="AY53" i="15"/>
  <c r="Z70" i="14"/>
  <c r="Z216" i="14"/>
  <c r="AB216" i="14"/>
  <c r="Y216" i="14"/>
  <c r="AA216" i="14"/>
  <c r="X216" i="14"/>
  <c r="AY49" i="15"/>
  <c r="Z64" i="14"/>
  <c r="Z210" i="14"/>
  <c r="Y210" i="14"/>
  <c r="AB210" i="14"/>
  <c r="AA210" i="14"/>
  <c r="X210" i="14"/>
  <c r="AY43" i="15"/>
  <c r="Z75" i="14"/>
  <c r="AB221" i="14"/>
  <c r="Z221" i="14"/>
  <c r="X221" i="14"/>
  <c r="Y221" i="14"/>
  <c r="AA221" i="14"/>
  <c r="AY54" i="15"/>
  <c r="Z73" i="14"/>
  <c r="AB219" i="14"/>
  <c r="Z219" i="14"/>
  <c r="X219" i="14"/>
  <c r="Y219" i="14"/>
  <c r="AA219" i="14"/>
  <c r="AY52" i="15"/>
  <c r="Z71" i="14"/>
  <c r="AB217" i="14"/>
  <c r="Z217" i="14"/>
  <c r="X217" i="14"/>
  <c r="Y217" i="14"/>
  <c r="AA217" i="14"/>
  <c r="AY50" i="15"/>
  <c r="Z69" i="14"/>
  <c r="AB215" i="14"/>
  <c r="Z215" i="14"/>
  <c r="Y215" i="14"/>
  <c r="X215" i="14"/>
  <c r="AA215" i="14"/>
  <c r="AY48" i="15"/>
  <c r="Z67" i="14"/>
  <c r="AB213" i="14"/>
  <c r="Z213" i="14"/>
  <c r="Y213" i="14"/>
  <c r="X213" i="14"/>
  <c r="AA213" i="14"/>
  <c r="AY46" i="15"/>
  <c r="Z65" i="14"/>
  <c r="AB211" i="14"/>
  <c r="Z211" i="14"/>
  <c r="Y211" i="14"/>
  <c r="X211" i="14"/>
  <c r="AA211" i="14"/>
  <c r="AY44" i="15"/>
  <c r="Z63" i="14"/>
  <c r="AB209" i="14"/>
  <c r="Z209" i="14"/>
  <c r="Y209" i="14"/>
  <c r="X209" i="14"/>
  <c r="AA209" i="14"/>
  <c r="AY42" i="15"/>
  <c r="Z61" i="14"/>
  <c r="AB207" i="14"/>
  <c r="Z207" i="14"/>
  <c r="Y207" i="14"/>
  <c r="X207" i="14"/>
  <c r="AA207" i="14"/>
  <c r="AY40" i="15"/>
  <c r="Z59" i="14"/>
  <c r="AB205" i="14"/>
  <c r="Z205" i="14"/>
  <c r="Y205" i="14"/>
  <c r="X205" i="14"/>
  <c r="AA205" i="14"/>
  <c r="AY38" i="15"/>
  <c r="Z57" i="14"/>
  <c r="AB203" i="14"/>
  <c r="Z203" i="14"/>
  <c r="Y203" i="14"/>
  <c r="X203" i="14"/>
  <c r="AA203" i="14"/>
  <c r="AY36" i="15"/>
  <c r="Z55" i="14"/>
  <c r="AB201" i="14"/>
  <c r="Z201" i="14"/>
  <c r="Y201" i="14"/>
  <c r="X201" i="14"/>
  <c r="AA201" i="14"/>
  <c r="AY34" i="15"/>
  <c r="Z53" i="14"/>
  <c r="AB199" i="14"/>
  <c r="Z199" i="14"/>
  <c r="Y199" i="14"/>
  <c r="X199" i="14"/>
  <c r="AA199" i="14"/>
  <c r="AY32" i="15"/>
  <c r="Z51" i="14"/>
  <c r="AY30" i="15"/>
  <c r="AB197" i="14"/>
  <c r="Z197" i="14"/>
  <c r="Z224" i="14" s="1"/>
  <c r="Y197" i="14"/>
  <c r="Y224" i="14" s="1"/>
  <c r="X197" i="14"/>
  <c r="AA197" i="14"/>
  <c r="Z49" i="14"/>
  <c r="AB195" i="14"/>
  <c r="Z195" i="14"/>
  <c r="Y195" i="14"/>
  <c r="X195" i="14"/>
  <c r="AA195" i="14"/>
  <c r="AY28" i="15"/>
  <c r="Z47" i="14"/>
  <c r="AB193" i="14"/>
  <c r="Z193" i="14"/>
  <c r="Y193" i="14"/>
  <c r="X193" i="14"/>
  <c r="AA193" i="14"/>
  <c r="AY26" i="15"/>
  <c r="Z45" i="14"/>
  <c r="AB191" i="14"/>
  <c r="Z191" i="14"/>
  <c r="Y191" i="14"/>
  <c r="X191" i="14"/>
  <c r="AA191" i="14"/>
  <c r="AY24" i="15"/>
  <c r="Z43" i="14"/>
  <c r="AB189" i="14"/>
  <c r="Z189" i="14"/>
  <c r="Y189" i="14"/>
  <c r="X189" i="14"/>
  <c r="AA189" i="14"/>
  <c r="AY22" i="15"/>
  <c r="Z41" i="14"/>
  <c r="AB187" i="14"/>
  <c r="Z187" i="14"/>
  <c r="Y187" i="14"/>
  <c r="X187" i="14"/>
  <c r="AA187" i="14"/>
  <c r="AY20" i="15"/>
  <c r="Z39" i="14"/>
  <c r="AB185" i="14"/>
  <c r="Z185" i="14"/>
  <c r="Y185" i="14"/>
  <c r="X185" i="14"/>
  <c r="AA185" i="14"/>
  <c r="AY18" i="15"/>
  <c r="Z37" i="14"/>
  <c r="AB183" i="14"/>
  <c r="Z183" i="14"/>
  <c r="Y183" i="14"/>
  <c r="X183" i="14"/>
  <c r="AA183" i="14"/>
  <c r="AY16" i="15"/>
  <c r="Z76" i="14"/>
  <c r="Z222" i="14"/>
  <c r="AB222" i="14"/>
  <c r="Y222" i="14"/>
  <c r="AA222" i="14"/>
  <c r="X222" i="14"/>
  <c r="AY55" i="15"/>
  <c r="Z72" i="14"/>
  <c r="Z218" i="14"/>
  <c r="AB218" i="14"/>
  <c r="Y218" i="14"/>
  <c r="AA218" i="14"/>
  <c r="X218" i="14"/>
  <c r="AY51" i="15"/>
  <c r="Z68" i="14"/>
  <c r="Z214" i="14"/>
  <c r="Y214" i="14"/>
  <c r="AB214" i="14"/>
  <c r="AA214" i="14"/>
  <c r="X214" i="14"/>
  <c r="AY47" i="15"/>
  <c r="Z66" i="14"/>
  <c r="Z212" i="14"/>
  <c r="Y212" i="14"/>
  <c r="AB212" i="14"/>
  <c r="AA212" i="14"/>
  <c r="X212" i="14"/>
  <c r="AY45" i="15"/>
  <c r="Z62" i="14"/>
  <c r="Z208" i="14"/>
  <c r="Y208" i="14"/>
  <c r="AB208" i="14"/>
  <c r="AA208" i="14"/>
  <c r="X208" i="14"/>
  <c r="AY41" i="15"/>
  <c r="Z60" i="14"/>
  <c r="Z206" i="14"/>
  <c r="Y206" i="14"/>
  <c r="AB206" i="14"/>
  <c r="AA206" i="14"/>
  <c r="X206" i="14"/>
  <c r="AY39" i="15"/>
  <c r="Z58" i="14"/>
  <c r="Z204" i="14"/>
  <c r="Y204" i="14"/>
  <c r="AB204" i="14"/>
  <c r="AA204" i="14"/>
  <c r="X204" i="14"/>
  <c r="AY37" i="15"/>
  <c r="Z56" i="14"/>
  <c r="Z202" i="14"/>
  <c r="Y202" i="14"/>
  <c r="AB202" i="14"/>
  <c r="AA202" i="14"/>
  <c r="X202" i="14"/>
  <c r="AY35" i="15"/>
  <c r="Z54" i="14"/>
  <c r="Z200" i="14"/>
  <c r="Y200" i="14"/>
  <c r="AB200" i="14"/>
  <c r="AA200" i="14"/>
  <c r="X200" i="14"/>
  <c r="AY33" i="15"/>
  <c r="Z52" i="14"/>
  <c r="Z198" i="14"/>
  <c r="Y198" i="14"/>
  <c r="AB198" i="14"/>
  <c r="AA198" i="14"/>
  <c r="X198" i="14"/>
  <c r="AY31" i="15"/>
  <c r="Z50" i="14"/>
  <c r="Z196" i="14"/>
  <c r="Y196" i="14"/>
  <c r="AB196" i="14"/>
  <c r="AA196" i="14"/>
  <c r="X196" i="14"/>
  <c r="AY29" i="15"/>
  <c r="Z48" i="14"/>
  <c r="Z194" i="14"/>
  <c r="Y194" i="14"/>
  <c r="AB194" i="14"/>
  <c r="AA194" i="14"/>
  <c r="X194" i="14"/>
  <c r="AY27" i="15"/>
  <c r="Z46" i="14"/>
  <c r="Z192" i="14"/>
  <c r="Y192" i="14"/>
  <c r="AB192" i="14"/>
  <c r="AA192" i="14"/>
  <c r="X192" i="14"/>
  <c r="AY25" i="15"/>
  <c r="Z44" i="14"/>
  <c r="Z190" i="14"/>
  <c r="Y190" i="14"/>
  <c r="AB190" i="14"/>
  <c r="AA190" i="14"/>
  <c r="X190" i="14"/>
  <c r="AY23" i="15"/>
  <c r="Z42" i="14"/>
  <c r="Z188" i="14"/>
  <c r="Y188" i="14"/>
  <c r="AB188" i="14"/>
  <c r="AA188" i="14"/>
  <c r="X188" i="14"/>
  <c r="AY21" i="15"/>
  <c r="Z40" i="14"/>
  <c r="Z186" i="14"/>
  <c r="Y186" i="14"/>
  <c r="AB186" i="14"/>
  <c r="AA186" i="14"/>
  <c r="X186" i="14"/>
  <c r="AY19" i="15"/>
  <c r="Z38" i="14"/>
  <c r="Z184" i="14"/>
  <c r="Y184" i="14"/>
  <c r="AB184" i="14"/>
  <c r="AA184" i="14"/>
  <c r="X184" i="14"/>
  <c r="AY17" i="15"/>
  <c r="Z36" i="14"/>
  <c r="AB182" i="14"/>
  <c r="Z182" i="14"/>
  <c r="X182" i="14"/>
  <c r="Y182" i="14"/>
  <c r="AA182" i="14"/>
  <c r="BH108" i="14"/>
  <c r="AY15" i="15"/>
  <c r="EJ60" i="14"/>
  <c r="U218" i="14"/>
  <c r="U365" i="14"/>
  <c r="BA365" i="14" s="1"/>
  <c r="EF71" i="14"/>
  <c r="U214" i="14"/>
  <c r="V214" i="14" s="1"/>
  <c r="U361" i="14"/>
  <c r="BA361" i="14" s="1"/>
  <c r="EF67" i="14"/>
  <c r="U136" i="14"/>
  <c r="U357" i="14"/>
  <c r="BA357" i="14" s="1"/>
  <c r="EF63" i="14"/>
  <c r="U208" i="14"/>
  <c r="U355" i="14"/>
  <c r="BA355" i="14" s="1"/>
  <c r="ED61" i="14"/>
  <c r="EJ61" i="14" s="1"/>
  <c r="EF59" i="14"/>
  <c r="BA62" i="14"/>
  <c r="EF58" i="14"/>
  <c r="ED58" i="14"/>
  <c r="EJ59" i="14" s="1"/>
  <c r="BA56" i="14"/>
  <c r="EF55" i="14"/>
  <c r="EL56" i="14" s="1"/>
  <c r="BA55" i="14"/>
  <c r="EF53" i="14"/>
  <c r="EL54" i="14" s="1"/>
  <c r="EF49" i="14"/>
  <c r="EF42" i="14"/>
  <c r="EF38" i="14"/>
  <c r="U145" i="14"/>
  <c r="V145" i="14" s="1"/>
  <c r="BB145" i="14" s="1"/>
  <c r="U141" i="14"/>
  <c r="V141" i="14" s="1"/>
  <c r="BB141" i="14" s="1"/>
  <c r="BA63" i="14"/>
  <c r="U131" i="14"/>
  <c r="V131" i="14" s="1"/>
  <c r="BB131" i="14" s="1"/>
  <c r="U128" i="14"/>
  <c r="BA128" i="14" s="1"/>
  <c r="U201" i="14"/>
  <c r="U123" i="14"/>
  <c r="BA123" i="14" s="1"/>
  <c r="U116" i="14"/>
  <c r="U112" i="14"/>
  <c r="U108" i="14"/>
  <c r="BA108" i="14" s="1"/>
  <c r="DC29" i="14"/>
  <c r="DI29" i="14" s="1"/>
  <c r="DI28" i="14"/>
  <c r="EI56" i="14"/>
  <c r="DI35" i="14"/>
  <c r="DE33" i="14"/>
  <c r="DE29" i="14"/>
  <c r="DF29" i="14"/>
  <c r="DF34" i="14"/>
  <c r="DE34" i="14"/>
  <c r="DJ29" i="14"/>
  <c r="DF32" i="14"/>
  <c r="DE32" i="14"/>
  <c r="DF28" i="14"/>
  <c r="DL28" i="14" s="1"/>
  <c r="DE28" i="14"/>
  <c r="DK28" i="14" s="1"/>
  <c r="DD34" i="14"/>
  <c r="DE31" i="14"/>
  <c r="D45" i="18"/>
  <c r="P44" i="18"/>
  <c r="BL43" i="18"/>
  <c r="Y43" i="18"/>
  <c r="AF43" i="18"/>
  <c r="EL52" i="14"/>
  <c r="EE65" i="14"/>
  <c r="EK66" i="14" s="1"/>
  <c r="DR93" i="14"/>
  <c r="EE60" i="14"/>
  <c r="EK60" i="14" s="1"/>
  <c r="AC254" i="14"/>
  <c r="DR89" i="14"/>
  <c r="AC251" i="14"/>
  <c r="AC252" i="14"/>
  <c r="AB107" i="14"/>
  <c r="DF107" i="14"/>
  <c r="DD107" i="14"/>
  <c r="DC107" i="14"/>
  <c r="AB100" i="14"/>
  <c r="DF100" i="14"/>
  <c r="DL100" i="14" s="1"/>
  <c r="DD100" i="14"/>
  <c r="DJ100" i="14" s="1"/>
  <c r="DK100" i="14"/>
  <c r="DC100" i="14"/>
  <c r="DI100" i="14" s="1"/>
  <c r="AB105" i="14"/>
  <c r="DF105" i="14"/>
  <c r="DD105" i="14"/>
  <c r="DC105" i="14"/>
  <c r="DL180" i="14"/>
  <c r="DM181" i="14"/>
  <c r="AB103" i="14"/>
  <c r="DF103" i="14"/>
  <c r="DD103" i="14"/>
  <c r="DK103" i="14"/>
  <c r="DC103" i="14"/>
  <c r="AB104" i="14"/>
  <c r="DF104" i="14"/>
  <c r="DD104" i="14"/>
  <c r="DC104" i="14"/>
  <c r="DM178" i="14"/>
  <c r="DI178" i="14"/>
  <c r="DL179" i="14"/>
  <c r="AB101" i="14"/>
  <c r="DF101" i="14"/>
  <c r="DD101" i="14"/>
  <c r="DC101" i="14"/>
  <c r="EE75" i="14"/>
  <c r="EE47" i="14"/>
  <c r="EI55" i="14"/>
  <c r="EE53" i="14"/>
  <c r="EE51" i="14"/>
  <c r="EE49" i="14"/>
  <c r="EE40" i="14"/>
  <c r="EE45" i="14"/>
  <c r="EE41" i="14"/>
  <c r="EE73" i="14"/>
  <c r="EK74" i="14" s="1"/>
  <c r="DR91" i="14"/>
  <c r="EE57" i="14"/>
  <c r="EK58" i="14" s="1"/>
  <c r="DR95" i="14"/>
  <c r="EE39" i="14"/>
  <c r="EC145" i="14"/>
  <c r="EC143" i="14"/>
  <c r="EC141" i="14"/>
  <c r="EE42" i="14"/>
  <c r="EK42" i="14" s="1"/>
  <c r="EE69" i="14"/>
  <c r="EK70" i="14" s="1"/>
  <c r="DP93" i="14"/>
  <c r="DR92" i="14"/>
  <c r="DP92" i="14"/>
  <c r="DP91" i="14"/>
  <c r="DR90" i="14"/>
  <c r="DP90" i="14"/>
  <c r="DP89" i="14"/>
  <c r="DR88" i="14"/>
  <c r="DP88" i="14"/>
  <c r="EI58" i="14"/>
  <c r="DR97" i="14"/>
  <c r="DR94" i="14"/>
  <c r="EE56" i="14"/>
  <c r="EE55" i="14"/>
  <c r="EE54" i="14"/>
  <c r="EI54" i="14"/>
  <c r="EK59" i="14"/>
  <c r="EI57" i="14"/>
  <c r="Q137" i="14"/>
  <c r="Q141" i="14"/>
  <c r="Q145" i="14"/>
  <c r="Q114" i="14"/>
  <c r="Q130" i="14"/>
  <c r="EE76" i="14"/>
  <c r="EK76" i="14" s="1"/>
  <c r="EC75" i="14"/>
  <c r="EI76" i="14" s="1"/>
  <c r="EC60" i="14"/>
  <c r="EC71" i="14"/>
  <c r="EE46" i="14"/>
  <c r="EE37" i="14"/>
  <c r="DR96" i="14"/>
  <c r="EE44" i="14"/>
  <c r="EE38" i="14"/>
  <c r="Q131" i="14"/>
  <c r="Q147" i="14"/>
  <c r="Q112" i="14"/>
  <c r="D18" i="15"/>
  <c r="D78" i="15" s="1"/>
  <c r="AF17" i="15"/>
  <c r="EC67" i="14"/>
  <c r="EE52" i="14"/>
  <c r="EE50" i="14"/>
  <c r="EC63" i="14"/>
  <c r="EK72" i="14"/>
  <c r="EK68" i="14"/>
  <c r="EK63" i="14"/>
  <c r="EC61" i="14"/>
  <c r="EJ56" i="14"/>
  <c r="EE48" i="14"/>
  <c r="EK48" i="14" s="1"/>
  <c r="EE43" i="14"/>
  <c r="EJ39" i="14"/>
  <c r="EE36" i="14"/>
  <c r="EK36" i="14" s="1"/>
  <c r="EJ131" i="14"/>
  <c r="FU312" i="14"/>
  <c r="EC117" i="14"/>
  <c r="ED117" i="14"/>
  <c r="FP94" i="14"/>
  <c r="FH94" i="14"/>
  <c r="FT94" i="14"/>
  <c r="FL94" i="14"/>
  <c r="FD94" i="14"/>
  <c r="FQ314" i="14"/>
  <c r="FQ165" i="14"/>
  <c r="EC129" i="14"/>
  <c r="EI129" i="14" s="1"/>
  <c r="ED129" i="14"/>
  <c r="EJ130" i="14" s="1"/>
  <c r="FP96" i="14"/>
  <c r="FH96" i="14"/>
  <c r="FT96" i="14"/>
  <c r="FL96" i="14"/>
  <c r="FD96" i="14"/>
  <c r="FI23" i="14"/>
  <c r="FM19" i="14"/>
  <c r="FE313" i="14"/>
  <c r="FI313" i="14"/>
  <c r="FM311" i="14"/>
  <c r="C298" i="14"/>
  <c r="ED147" i="14"/>
  <c r="EC146" i="14"/>
  <c r="EI146" i="14" s="1"/>
  <c r="ED143" i="14"/>
  <c r="EC142" i="14"/>
  <c r="EI142" i="14" s="1"/>
  <c r="EC138" i="14"/>
  <c r="EF136" i="14"/>
  <c r="O135" i="14"/>
  <c r="Q135" i="14" s="1"/>
  <c r="EF131" i="14"/>
  <c r="U369" i="14"/>
  <c r="U296" i="14"/>
  <c r="U222" i="14"/>
  <c r="U148" i="14"/>
  <c r="BA148" i="14" s="1"/>
  <c r="AI76" i="14"/>
  <c r="AO76" i="14" s="1"/>
  <c r="BA76" i="14"/>
  <c r="V76" i="14"/>
  <c r="S368" i="14"/>
  <c r="S295" i="14"/>
  <c r="S221" i="14"/>
  <c r="S147" i="14"/>
  <c r="AY147" i="14" s="1"/>
  <c r="AY75" i="14"/>
  <c r="EE147" i="14"/>
  <c r="EF221" i="14"/>
  <c r="O368" i="14"/>
  <c r="EF368" i="14" s="1"/>
  <c r="U367" i="14"/>
  <c r="U294" i="14"/>
  <c r="U220" i="14"/>
  <c r="U146" i="14"/>
  <c r="BA146" i="14" s="1"/>
  <c r="BA74" i="14"/>
  <c r="V74" i="14"/>
  <c r="AX145" i="14"/>
  <c r="V293" i="14"/>
  <c r="EF145" i="14"/>
  <c r="V72" i="14"/>
  <c r="AX143" i="14"/>
  <c r="V143" i="14"/>
  <c r="BB143" i="14" s="1"/>
  <c r="V291" i="14"/>
  <c r="EF143" i="14"/>
  <c r="V70" i="14"/>
  <c r="AX141" i="14"/>
  <c r="V289" i="14"/>
  <c r="EF141" i="14"/>
  <c r="V68" i="14"/>
  <c r="AX139" i="14"/>
  <c r="V139" i="14"/>
  <c r="BB139" i="14" s="1"/>
  <c r="V287" i="14"/>
  <c r="EF139" i="14"/>
  <c r="V66" i="14"/>
  <c r="AX137" i="14"/>
  <c r="V137" i="14"/>
  <c r="BB137" i="14" s="1"/>
  <c r="V285" i="14"/>
  <c r="EF137" i="14"/>
  <c r="EK64" i="14"/>
  <c r="V64" i="14"/>
  <c r="EE136" i="14"/>
  <c r="AX209" i="14"/>
  <c r="V209" i="14"/>
  <c r="V283" i="14"/>
  <c r="EK62" i="14"/>
  <c r="V62" i="14"/>
  <c r="ED208" i="14"/>
  <c r="O355" i="14"/>
  <c r="EF355" i="14" s="1"/>
  <c r="AZ133" i="14"/>
  <c r="AX133" i="14"/>
  <c r="V133" i="14"/>
  <c r="V279" i="14"/>
  <c r="FM166" i="14"/>
  <c r="ED126" i="14"/>
  <c r="O152" i="14"/>
  <c r="CN129" i="14" s="1"/>
  <c r="ED123" i="14"/>
  <c r="ED121" i="14"/>
  <c r="ED119" i="14"/>
  <c r="ED76" i="14"/>
  <c r="EF74" i="14"/>
  <c r="EL74" i="14" s="1"/>
  <c r="EF146" i="14"/>
  <c r="EK73" i="14"/>
  <c r="V73" i="14"/>
  <c r="ED72" i="14"/>
  <c r="EJ72" i="14" s="1"/>
  <c r="EF144" i="14"/>
  <c r="EL144" i="14" s="1"/>
  <c r="EK71" i="14"/>
  <c r="V71" i="14"/>
  <c r="ED70" i="14"/>
  <c r="EJ70" i="14" s="1"/>
  <c r="EF142" i="14"/>
  <c r="EL142" i="14" s="1"/>
  <c r="V69" i="14"/>
  <c r="ED68" i="14"/>
  <c r="EJ68" i="14" s="1"/>
  <c r="EF140" i="14"/>
  <c r="EK67" i="14"/>
  <c r="V67" i="14"/>
  <c r="ED66" i="14"/>
  <c r="EJ66" i="14" s="1"/>
  <c r="V65" i="14"/>
  <c r="ED64" i="14"/>
  <c r="EJ64" i="14" s="1"/>
  <c r="ED62" i="14"/>
  <c r="V59" i="14"/>
  <c r="ED128" i="14"/>
  <c r="ED125" i="14"/>
  <c r="EC124" i="14"/>
  <c r="EC122" i="14"/>
  <c r="EC120" i="14"/>
  <c r="EC118" i="14"/>
  <c r="EI118" i="14" s="1"/>
  <c r="EC110" i="14"/>
  <c r="T351" i="14"/>
  <c r="T278" i="14"/>
  <c r="T204" i="14"/>
  <c r="T130" i="14"/>
  <c r="AZ130" i="14" s="1"/>
  <c r="AZ58" i="14"/>
  <c r="U350" i="14"/>
  <c r="U277" i="14"/>
  <c r="U203" i="14"/>
  <c r="V203" i="14" s="1"/>
  <c r="U129" i="14"/>
  <c r="BA129" i="14" s="1"/>
  <c r="BA57" i="14"/>
  <c r="V57" i="14"/>
  <c r="R349" i="14"/>
  <c r="R276" i="14"/>
  <c r="R202" i="14"/>
  <c r="R128" i="14"/>
  <c r="AX56" i="14"/>
  <c r="R348" i="14"/>
  <c r="R275" i="14"/>
  <c r="R201" i="14"/>
  <c r="R127" i="14"/>
  <c r="AX55" i="14"/>
  <c r="R347" i="14"/>
  <c r="R274" i="14"/>
  <c r="R200" i="14"/>
  <c r="R126" i="14"/>
  <c r="AX54" i="14"/>
  <c r="R346" i="14"/>
  <c r="R273" i="14"/>
  <c r="R199" i="14"/>
  <c r="R125" i="14"/>
  <c r="AX53" i="14"/>
  <c r="EC52" i="14"/>
  <c r="EI52" i="14" s="1"/>
  <c r="S345" i="14"/>
  <c r="S272" i="14"/>
  <c r="S198" i="14"/>
  <c r="S124" i="14"/>
  <c r="AY124" i="14" s="1"/>
  <c r="AY52" i="14"/>
  <c r="EE124" i="14"/>
  <c r="O345" i="14"/>
  <c r="EF345" i="14" s="1"/>
  <c r="T344" i="14"/>
  <c r="T271" i="14"/>
  <c r="T197" i="14"/>
  <c r="T123" i="14"/>
  <c r="AZ123" i="14" s="1"/>
  <c r="AZ51" i="14"/>
  <c r="EF123" i="14"/>
  <c r="U343" i="14"/>
  <c r="U270" i="14"/>
  <c r="U196" i="14"/>
  <c r="U122" i="14"/>
  <c r="BA122" i="14" s="1"/>
  <c r="BA50" i="14"/>
  <c r="V50" i="14"/>
  <c r="EJ49" i="14"/>
  <c r="R342" i="14"/>
  <c r="R269" i="14"/>
  <c r="R195" i="14"/>
  <c r="R121" i="14"/>
  <c r="AX49" i="14"/>
  <c r="EC48" i="14"/>
  <c r="EI48" i="14" s="1"/>
  <c r="S341" i="14"/>
  <c r="S268" i="14"/>
  <c r="S194" i="14"/>
  <c r="S120" i="14"/>
  <c r="AY120" i="14" s="1"/>
  <c r="AY48" i="14"/>
  <c r="EE120" i="14"/>
  <c r="O341" i="14"/>
  <c r="U340" i="14"/>
  <c r="U267" i="14"/>
  <c r="U193" i="14"/>
  <c r="U119" i="14"/>
  <c r="BA119" i="14" s="1"/>
  <c r="BA47" i="14"/>
  <c r="V47" i="14"/>
  <c r="EC46" i="14"/>
  <c r="EI46" i="14" s="1"/>
  <c r="S339" i="14"/>
  <c r="S266" i="14"/>
  <c r="S192" i="14"/>
  <c r="S118" i="14"/>
  <c r="AY118" i="14" s="1"/>
  <c r="AY46" i="14"/>
  <c r="EE118" i="14"/>
  <c r="O339" i="14"/>
  <c r="EC339" i="14" s="1"/>
  <c r="U338" i="14"/>
  <c r="U265" i="14"/>
  <c r="U191" i="14"/>
  <c r="U117" i="14"/>
  <c r="BA117" i="14" s="1"/>
  <c r="BA45" i="14"/>
  <c r="V45" i="14"/>
  <c r="EJ44" i="14"/>
  <c r="R337" i="14"/>
  <c r="R264" i="14"/>
  <c r="R190" i="14"/>
  <c r="R116" i="14"/>
  <c r="AX44" i="14"/>
  <c r="EC43" i="14"/>
  <c r="EI43" i="14" s="1"/>
  <c r="S336" i="14"/>
  <c r="S263" i="14"/>
  <c r="S189" i="14"/>
  <c r="S115" i="14"/>
  <c r="AY115" i="14" s="1"/>
  <c r="AY43" i="14"/>
  <c r="ED189" i="14"/>
  <c r="O336" i="14"/>
  <c r="ED336" i="14" s="1"/>
  <c r="T335" i="14"/>
  <c r="T262" i="14"/>
  <c r="T188" i="14"/>
  <c r="T114" i="14"/>
  <c r="AZ114" i="14" s="1"/>
  <c r="AZ42" i="14"/>
  <c r="EF114" i="14"/>
  <c r="U334" i="14"/>
  <c r="U261" i="14"/>
  <c r="U187" i="14"/>
  <c r="U113" i="14"/>
  <c r="BA113" i="14" s="1"/>
  <c r="BA41" i="14"/>
  <c r="V41" i="14"/>
  <c r="EJ40" i="14"/>
  <c r="R333" i="14"/>
  <c r="R260" i="14"/>
  <c r="R186" i="14"/>
  <c r="R112" i="14"/>
  <c r="AX40" i="14"/>
  <c r="EC39" i="14"/>
  <c r="EI39" i="14" s="1"/>
  <c r="S332" i="14"/>
  <c r="S259" i="14"/>
  <c r="S185" i="14"/>
  <c r="S111" i="14"/>
  <c r="AY111" i="14" s="1"/>
  <c r="AY39" i="14"/>
  <c r="O332" i="14"/>
  <c r="ED332" i="14" s="1"/>
  <c r="T331" i="14"/>
  <c r="T258" i="14"/>
  <c r="T184" i="14"/>
  <c r="T110" i="14"/>
  <c r="AZ110" i="14" s="1"/>
  <c r="AZ38" i="14"/>
  <c r="EF110" i="14"/>
  <c r="U330" i="14"/>
  <c r="U257" i="14"/>
  <c r="U183" i="14"/>
  <c r="U109" i="14"/>
  <c r="BA109" i="14" s="1"/>
  <c r="BA37" i="14"/>
  <c r="V37" i="14"/>
  <c r="R329" i="14"/>
  <c r="R256" i="14"/>
  <c r="R182" i="14"/>
  <c r="R108" i="14"/>
  <c r="AX36" i="14"/>
  <c r="EC126" i="14"/>
  <c r="ED122" i="14"/>
  <c r="EJ122" i="14" s="1"/>
  <c r="EC121" i="14"/>
  <c r="EI121" i="14" s="1"/>
  <c r="ED118" i="14"/>
  <c r="EJ118" i="14" s="1"/>
  <c r="O111" i="14"/>
  <c r="Q111" i="14" s="1"/>
  <c r="DS93" i="14"/>
  <c r="DS92" i="14"/>
  <c r="DS91" i="14"/>
  <c r="DS90" i="14"/>
  <c r="DS89" i="14"/>
  <c r="DS88" i="14"/>
  <c r="AZ148" i="14"/>
  <c r="AX222" i="14"/>
  <c r="AX369" i="14"/>
  <c r="AZ221" i="14"/>
  <c r="AZ368" i="14"/>
  <c r="AX147" i="14"/>
  <c r="AZ146" i="14"/>
  <c r="AX220" i="14"/>
  <c r="AX367" i="14"/>
  <c r="BA145" i="14"/>
  <c r="AY219" i="14"/>
  <c r="AY366" i="14"/>
  <c r="AZ218" i="14"/>
  <c r="AZ365" i="14"/>
  <c r="AX144" i="14"/>
  <c r="V144" i="14"/>
  <c r="BB144" i="14" s="1"/>
  <c r="V292" i="14"/>
  <c r="BA217" i="14"/>
  <c r="BA364" i="14"/>
  <c r="AZ142" i="14"/>
  <c r="AX216" i="14"/>
  <c r="V216" i="14"/>
  <c r="AX363" i="14"/>
  <c r="BA141" i="14"/>
  <c r="AY215" i="14"/>
  <c r="AY362" i="14"/>
  <c r="AZ214" i="14"/>
  <c r="AZ361" i="14"/>
  <c r="AX140" i="14"/>
  <c r="V140" i="14"/>
  <c r="BB140" i="14" s="1"/>
  <c r="V288" i="14"/>
  <c r="BA213" i="14"/>
  <c r="BA360" i="14"/>
  <c r="AZ138" i="14"/>
  <c r="AX212" i="14"/>
  <c r="V212" i="14"/>
  <c r="AX359" i="14"/>
  <c r="BA137" i="14"/>
  <c r="AY211" i="14"/>
  <c r="AY358" i="14"/>
  <c r="AZ210" i="14"/>
  <c r="AZ357" i="14"/>
  <c r="V284" i="14"/>
  <c r="BA135" i="14"/>
  <c r="BA209" i="14"/>
  <c r="BA356" i="14"/>
  <c r="AZ134" i="14"/>
  <c r="V208" i="14"/>
  <c r="AX208" i="14"/>
  <c r="AX355" i="14"/>
  <c r="AY207" i="14"/>
  <c r="AY354" i="14"/>
  <c r="AZ206" i="14"/>
  <c r="AZ353" i="14"/>
  <c r="AX132" i="14"/>
  <c r="V132" i="14"/>
  <c r="V280" i="14"/>
  <c r="BA131" i="14"/>
  <c r="AY205" i="14"/>
  <c r="AY352" i="14"/>
  <c r="V58" i="14"/>
  <c r="ED57" i="14"/>
  <c r="EJ57" i="14" s="1"/>
  <c r="AZ129" i="14"/>
  <c r="AX129" i="14"/>
  <c r="EF129" i="14"/>
  <c r="V56" i="14"/>
  <c r="BA127" i="14"/>
  <c r="V55" i="14"/>
  <c r="BA126" i="14"/>
  <c r="V54" i="14"/>
  <c r="BA125" i="14"/>
  <c r="V53" i="14"/>
  <c r="AZ198" i="14"/>
  <c r="AZ345" i="14"/>
  <c r="AX198" i="14"/>
  <c r="AX345" i="14"/>
  <c r="EF198" i="14"/>
  <c r="EI51" i="14"/>
  <c r="O78" i="14"/>
  <c r="CN76" i="14" s="1"/>
  <c r="V51" i="14"/>
  <c r="EF50" i="14"/>
  <c r="EL50" i="14" s="1"/>
  <c r="AZ196" i="14"/>
  <c r="AZ343" i="14"/>
  <c r="AX196" i="14"/>
  <c r="AX343" i="14"/>
  <c r="BA195" i="14"/>
  <c r="BA342" i="14"/>
  <c r="AY195" i="14"/>
  <c r="AY342" i="14"/>
  <c r="EE121" i="14"/>
  <c r="EK121" i="14" s="1"/>
  <c r="EC195" i="14"/>
  <c r="O342" i="14"/>
  <c r="ED342" i="14" s="1"/>
  <c r="AZ120" i="14"/>
  <c r="AX120" i="14"/>
  <c r="EF120" i="14"/>
  <c r="ED194" i="14"/>
  <c r="ED341" i="14"/>
  <c r="EF47" i="14"/>
  <c r="AZ193" i="14"/>
  <c r="AZ340" i="14"/>
  <c r="AX193" i="14"/>
  <c r="AX340" i="14"/>
  <c r="AZ118" i="14"/>
  <c r="AX118" i="14"/>
  <c r="EF118" i="14"/>
  <c r="ED192" i="14"/>
  <c r="ED339" i="14"/>
  <c r="EF45" i="14"/>
  <c r="EL45" i="14" s="1"/>
  <c r="AZ191" i="14"/>
  <c r="AZ338" i="14"/>
  <c r="AX191" i="14"/>
  <c r="AX338" i="14"/>
  <c r="BA190" i="14"/>
  <c r="BA337" i="14"/>
  <c r="AY190" i="14"/>
  <c r="AY337" i="14"/>
  <c r="EE116" i="14"/>
  <c r="O337" i="14"/>
  <c r="AZ115" i="14"/>
  <c r="AX115" i="14"/>
  <c r="BA114" i="14"/>
  <c r="V42" i="14"/>
  <c r="EF41" i="14"/>
  <c r="EL41" i="14" s="1"/>
  <c r="AZ187" i="14"/>
  <c r="AZ334" i="14"/>
  <c r="AX187" i="14"/>
  <c r="AX334" i="14"/>
  <c r="BA186" i="14"/>
  <c r="BA333" i="14"/>
  <c r="AY186" i="14"/>
  <c r="AY333" i="14"/>
  <c r="EE112" i="14"/>
  <c r="O333" i="14"/>
  <c r="EE333" i="14" s="1"/>
  <c r="AZ111" i="14"/>
  <c r="AX111" i="14"/>
  <c r="ED185" i="14"/>
  <c r="BA110" i="14"/>
  <c r="V38" i="14"/>
  <c r="EF37" i="14"/>
  <c r="EL37" i="14" s="1"/>
  <c r="AZ183" i="14"/>
  <c r="AZ330" i="14"/>
  <c r="AX183" i="14"/>
  <c r="AX330" i="14"/>
  <c r="BA182" i="14"/>
  <c r="BA329" i="14"/>
  <c r="AY182" i="14"/>
  <c r="AY329" i="14"/>
  <c r="EE108" i="14"/>
  <c r="EK108" i="14" s="1"/>
  <c r="O329" i="14"/>
  <c r="BA130" i="14"/>
  <c r="AY204" i="14"/>
  <c r="AY351" i="14"/>
  <c r="C299" i="14"/>
  <c r="EI147" i="14"/>
  <c r="ED146" i="14"/>
  <c r="EJ146" i="14" s="1"/>
  <c r="ED144" i="14"/>
  <c r="EJ144" i="14" s="1"/>
  <c r="ED142" i="14"/>
  <c r="EJ142" i="14" s="1"/>
  <c r="ED140" i="14"/>
  <c r="EC148" i="14"/>
  <c r="EI148" i="14" s="1"/>
  <c r="EC144" i="14"/>
  <c r="EI144" i="14" s="1"/>
  <c r="EC140" i="14"/>
  <c r="CN139" i="14"/>
  <c r="EC139" i="14"/>
  <c r="EI139" i="14" s="1"/>
  <c r="EC137" i="14"/>
  <c r="EC136" i="14"/>
  <c r="O134" i="14"/>
  <c r="Q134" i="14" s="1"/>
  <c r="O133" i="14"/>
  <c r="Q133" i="14" s="1"/>
  <c r="O132" i="14"/>
  <c r="Q132" i="14" s="1"/>
  <c r="EC131" i="14"/>
  <c r="S369" i="14"/>
  <c r="S296" i="14"/>
  <c r="S222" i="14"/>
  <c r="S148" i="14"/>
  <c r="AY148" i="14" s="1"/>
  <c r="AY76" i="14"/>
  <c r="EE148" i="14"/>
  <c r="EK148" i="14" s="1"/>
  <c r="EF222" i="14"/>
  <c r="O369" i="14"/>
  <c r="ED369" i="14" s="1"/>
  <c r="EK75" i="14"/>
  <c r="U368" i="14"/>
  <c r="U295" i="14"/>
  <c r="U221" i="14"/>
  <c r="V221" i="14" s="1"/>
  <c r="U147" i="14"/>
  <c r="BA147" i="14" s="1"/>
  <c r="BA75" i="14"/>
  <c r="V75" i="14"/>
  <c r="EE221" i="14"/>
  <c r="EC74" i="14"/>
  <c r="EI74" i="14" s="1"/>
  <c r="S367" i="14"/>
  <c r="S294" i="14"/>
  <c r="V294" i="14" s="1"/>
  <c r="S220" i="14"/>
  <c r="S146" i="14"/>
  <c r="AY146" i="14" s="1"/>
  <c r="AY74" i="14"/>
  <c r="EE146" i="14"/>
  <c r="O367" i="14"/>
  <c r="V219" i="14"/>
  <c r="AX219" i="14"/>
  <c r="EC72" i="14"/>
  <c r="EI72" i="14" s="1"/>
  <c r="EE144" i="14"/>
  <c r="O365" i="14"/>
  <c r="EF365" i="14" s="1"/>
  <c r="V217" i="14"/>
  <c r="AX217" i="14"/>
  <c r="EC70" i="14"/>
  <c r="EI70" i="14" s="1"/>
  <c r="EE142" i="14"/>
  <c r="O363" i="14"/>
  <c r="V215" i="14"/>
  <c r="AX215" i="14"/>
  <c r="EC68" i="14"/>
  <c r="EI68" i="14" s="1"/>
  <c r="EE140" i="14"/>
  <c r="O361" i="14"/>
  <c r="EF361" i="14" s="1"/>
  <c r="V213" i="14"/>
  <c r="AX213" i="14"/>
  <c r="EC66" i="14"/>
  <c r="EI66" i="14" s="1"/>
  <c r="EE138" i="14"/>
  <c r="O359" i="14"/>
  <c r="AX211" i="14"/>
  <c r="V211" i="14"/>
  <c r="EC64" i="14"/>
  <c r="BA136" i="14"/>
  <c r="O357" i="14"/>
  <c r="EF357" i="14" s="1"/>
  <c r="EJ63" i="14"/>
  <c r="AZ135" i="14"/>
  <c r="V135" i="14"/>
  <c r="BB135" i="14" s="1"/>
  <c r="AX135" i="14"/>
  <c r="EF135" i="14"/>
  <c r="EC62" i="14"/>
  <c r="EI62" i="14" s="1"/>
  <c r="EE208" i="14"/>
  <c r="AX207" i="14"/>
  <c r="V207" i="14"/>
  <c r="V281" i="14"/>
  <c r="V60" i="14"/>
  <c r="O353" i="14"/>
  <c r="AX205" i="14"/>
  <c r="V205" i="14"/>
  <c r="FU166" i="14"/>
  <c r="FE166" i="14"/>
  <c r="FI164" i="14"/>
  <c r="ED148" i="14"/>
  <c r="EJ148" i="14" s="1"/>
  <c r="ED139" i="14"/>
  <c r="ED138" i="14"/>
  <c r="EJ138" i="14" s="1"/>
  <c r="ED136" i="14"/>
  <c r="ED127" i="14"/>
  <c r="EJ127" i="14" s="1"/>
  <c r="EC125" i="14"/>
  <c r="EI125" i="14" s="1"/>
  <c r="ED114" i="14"/>
  <c r="CN112" i="14"/>
  <c r="EF76" i="14"/>
  <c r="EL76" i="14" s="1"/>
  <c r="EF148" i="14"/>
  <c r="ED222" i="14"/>
  <c r="ED75" i="14"/>
  <c r="EF147" i="14"/>
  <c r="EL147" i="14" s="1"/>
  <c r="ED221" i="14"/>
  <c r="ED74" i="14"/>
  <c r="EJ74" i="14" s="1"/>
  <c r="EF220" i="14"/>
  <c r="EE145" i="14"/>
  <c r="O366" i="14"/>
  <c r="EF72" i="14"/>
  <c r="EL72" i="14" s="1"/>
  <c r="EF218" i="14"/>
  <c r="EE143" i="14"/>
  <c r="EK143" i="14" s="1"/>
  <c r="O364" i="14"/>
  <c r="EF70" i="14"/>
  <c r="EL70" i="14" s="1"/>
  <c r="EF216" i="14"/>
  <c r="EI69" i="14"/>
  <c r="EE141" i="14"/>
  <c r="O362" i="14"/>
  <c r="EF68" i="14"/>
  <c r="EE139" i="14"/>
  <c r="O360" i="14"/>
  <c r="EF66" i="14"/>
  <c r="EL66" i="14" s="1"/>
  <c r="EF138" i="14"/>
  <c r="EL138" i="14" s="1"/>
  <c r="ED212" i="14"/>
  <c r="EE137" i="14"/>
  <c r="EK137" i="14" s="1"/>
  <c r="O358" i="14"/>
  <c r="EF64" i="14"/>
  <c r="EL64" i="14" s="1"/>
  <c r="EF210" i="14"/>
  <c r="V63" i="14"/>
  <c r="EF209" i="14"/>
  <c r="O356" i="14"/>
  <c r="EF62" i="14"/>
  <c r="EL62" i="14" s="1"/>
  <c r="EF208" i="14"/>
  <c r="EI61" i="14"/>
  <c r="V61" i="14"/>
  <c r="O354" i="14"/>
  <c r="EF60" i="14"/>
  <c r="EL60" i="14" s="1"/>
  <c r="EF206" i="14"/>
  <c r="EF353" i="14"/>
  <c r="EE131" i="14"/>
  <c r="EF205" i="14"/>
  <c r="O352" i="14"/>
  <c r="EC130" i="14"/>
  <c r="EI130" i="14" s="1"/>
  <c r="EC116" i="14"/>
  <c r="EC112" i="14"/>
  <c r="EC108" i="14"/>
  <c r="EI108" i="14" s="1"/>
  <c r="FP93" i="14"/>
  <c r="FH93" i="14"/>
  <c r="FT93" i="14"/>
  <c r="FL93" i="14"/>
  <c r="FD93" i="14"/>
  <c r="FT92" i="14"/>
  <c r="FL92" i="14"/>
  <c r="FD92" i="14"/>
  <c r="FP92" i="14"/>
  <c r="FH92" i="14"/>
  <c r="FP91" i="14"/>
  <c r="FH91" i="14"/>
  <c r="FT91" i="14"/>
  <c r="FL91" i="14"/>
  <c r="FD91" i="14"/>
  <c r="FT90" i="14"/>
  <c r="FL90" i="14"/>
  <c r="FD90" i="14"/>
  <c r="FP90" i="14"/>
  <c r="FH90" i="14"/>
  <c r="FP89" i="14"/>
  <c r="FH89" i="14"/>
  <c r="FT89" i="14"/>
  <c r="FL89" i="14"/>
  <c r="FD89" i="14"/>
  <c r="FT88" i="14"/>
  <c r="FU88" i="14" s="1"/>
  <c r="FL88" i="14"/>
  <c r="FM88" i="14" s="1"/>
  <c r="FD88" i="14"/>
  <c r="FE88" i="14" s="1"/>
  <c r="FP88" i="14"/>
  <c r="FQ88" i="14" s="1"/>
  <c r="FH88" i="14"/>
  <c r="FI88" i="14" s="1"/>
  <c r="FZ89" i="14"/>
  <c r="GH88" i="14"/>
  <c r="BA134" i="14"/>
  <c r="BA132" i="14"/>
  <c r="R351" i="14"/>
  <c r="R278" i="14"/>
  <c r="R204" i="14"/>
  <c r="R130" i="14"/>
  <c r="AX58" i="14"/>
  <c r="EF130" i="14"/>
  <c r="EJ58" i="14"/>
  <c r="S350" i="14"/>
  <c r="S277" i="14"/>
  <c r="S203" i="14"/>
  <c r="S129" i="14"/>
  <c r="AY129" i="14" s="1"/>
  <c r="AY57" i="14"/>
  <c r="EE129" i="14"/>
  <c r="EE203" i="14"/>
  <c r="O350" i="14"/>
  <c r="T349" i="14"/>
  <c r="T276" i="14"/>
  <c r="T202" i="14"/>
  <c r="T128" i="14"/>
  <c r="AZ128" i="14" s="1"/>
  <c r="AZ56" i="14"/>
  <c r="EF128" i="14"/>
  <c r="T348" i="14"/>
  <c r="T275" i="14"/>
  <c r="T201" i="14"/>
  <c r="T127" i="14"/>
  <c r="AZ127" i="14" s="1"/>
  <c r="AZ55" i="14"/>
  <c r="EF127" i="14"/>
  <c r="T347" i="14"/>
  <c r="T274" i="14"/>
  <c r="T200" i="14"/>
  <c r="T126" i="14"/>
  <c r="AZ126" i="14" s="1"/>
  <c r="AZ54" i="14"/>
  <c r="EF126" i="14"/>
  <c r="EL53" i="14"/>
  <c r="T346" i="14"/>
  <c r="T273" i="14"/>
  <c r="T199" i="14"/>
  <c r="T125" i="14"/>
  <c r="AZ125" i="14" s="1"/>
  <c r="AZ53" i="14"/>
  <c r="EF125" i="14"/>
  <c r="U345" i="14"/>
  <c r="U272" i="14"/>
  <c r="U198" i="14"/>
  <c r="V198" i="14" s="1"/>
  <c r="U124" i="14"/>
  <c r="BA124" i="14" s="1"/>
  <c r="BA52" i="14"/>
  <c r="V52" i="14"/>
  <c r="EE198" i="14"/>
  <c r="EE345" i="14"/>
  <c r="R344" i="14"/>
  <c r="R271" i="14"/>
  <c r="R197" i="14"/>
  <c r="R123" i="14"/>
  <c r="AX51" i="14"/>
  <c r="EI50" i="14"/>
  <c r="S343" i="14"/>
  <c r="S270" i="14"/>
  <c r="S196" i="14"/>
  <c r="S122" i="14"/>
  <c r="AY122" i="14" s="1"/>
  <c r="AY50" i="14"/>
  <c r="EE122" i="14"/>
  <c r="EK122" i="14" s="1"/>
  <c r="O343" i="14"/>
  <c r="T342" i="14"/>
  <c r="T269" i="14"/>
  <c r="T195" i="14"/>
  <c r="T121" i="14"/>
  <c r="AZ121" i="14" s="1"/>
  <c r="AZ49" i="14"/>
  <c r="EF121" i="14"/>
  <c r="EL121" i="14" s="1"/>
  <c r="ED195" i="14"/>
  <c r="EJ195" i="14" s="1"/>
  <c r="U341" i="14"/>
  <c r="U268" i="14"/>
  <c r="U194" i="14"/>
  <c r="U120" i="14"/>
  <c r="BA120" i="14" s="1"/>
  <c r="BA48" i="14"/>
  <c r="V48" i="14"/>
  <c r="EE194" i="14"/>
  <c r="EE341" i="14"/>
  <c r="EI47" i="14"/>
  <c r="S340" i="14"/>
  <c r="S267" i="14"/>
  <c r="S193" i="14"/>
  <c r="S119" i="14"/>
  <c r="AY119" i="14" s="1"/>
  <c r="AY47" i="14"/>
  <c r="EE119" i="14"/>
  <c r="EK119" i="14" s="1"/>
  <c r="EE193" i="14"/>
  <c r="O340" i="14"/>
  <c r="ED340" i="14" s="1"/>
  <c r="EJ340" i="14" s="1"/>
  <c r="U339" i="14"/>
  <c r="U266" i="14"/>
  <c r="V266" i="14" s="1"/>
  <c r="U192" i="14"/>
  <c r="U118" i="14"/>
  <c r="BA118" i="14" s="1"/>
  <c r="BA46" i="14"/>
  <c r="V46" i="14"/>
  <c r="EE192" i="14"/>
  <c r="EE339" i="14"/>
  <c r="EI45" i="14"/>
  <c r="S338" i="14"/>
  <c r="S265" i="14"/>
  <c r="S191" i="14"/>
  <c r="S117" i="14"/>
  <c r="AY117" i="14" s="1"/>
  <c r="AY45" i="14"/>
  <c r="EE117" i="14"/>
  <c r="EK117" i="14" s="1"/>
  <c r="O338" i="14"/>
  <c r="T337" i="14"/>
  <c r="T264" i="14"/>
  <c r="T190" i="14"/>
  <c r="T116" i="14"/>
  <c r="AZ116" i="14" s="1"/>
  <c r="AZ44" i="14"/>
  <c r="EF116" i="14"/>
  <c r="ED190" i="14"/>
  <c r="ED337" i="14"/>
  <c r="U336" i="14"/>
  <c r="U263" i="14"/>
  <c r="U189" i="14"/>
  <c r="U115" i="14"/>
  <c r="BA115" i="14" s="1"/>
  <c r="BA43" i="14"/>
  <c r="V43" i="14"/>
  <c r="EE189" i="14"/>
  <c r="EE336" i="14"/>
  <c r="R335" i="14"/>
  <c r="R262" i="14"/>
  <c r="R188" i="14"/>
  <c r="R114" i="14"/>
  <c r="AX42" i="14"/>
  <c r="EI41" i="14"/>
  <c r="S334" i="14"/>
  <c r="S261" i="14"/>
  <c r="S187" i="14"/>
  <c r="S113" i="14"/>
  <c r="AY113" i="14" s="1"/>
  <c r="AY41" i="14"/>
  <c r="O334" i="14"/>
  <c r="T333" i="14"/>
  <c r="T260" i="14"/>
  <c r="T186" i="14"/>
  <c r="T112" i="14"/>
  <c r="AZ112" i="14" s="1"/>
  <c r="AZ40" i="14"/>
  <c r="EF112" i="14"/>
  <c r="ED186" i="14"/>
  <c r="EJ186" i="14" s="1"/>
  <c r="ED333" i="14"/>
  <c r="U332" i="14"/>
  <c r="U259" i="14"/>
  <c r="U185" i="14"/>
  <c r="U111" i="14"/>
  <c r="BA111" i="14" s="1"/>
  <c r="BA39" i="14"/>
  <c r="V39" i="14"/>
  <c r="EE185" i="14"/>
  <c r="EE332" i="14"/>
  <c r="R331" i="14"/>
  <c r="R258" i="14"/>
  <c r="R184" i="14"/>
  <c r="R110" i="14"/>
  <c r="AX38" i="14"/>
  <c r="EI37" i="14"/>
  <c r="S330" i="14"/>
  <c r="S257" i="14"/>
  <c r="S183" i="14"/>
  <c r="S109" i="14"/>
  <c r="AY109" i="14" s="1"/>
  <c r="AY37" i="14"/>
  <c r="O330" i="14"/>
  <c r="ED330" i="14" s="1"/>
  <c r="T329" i="14"/>
  <c r="T256" i="14"/>
  <c r="T182" i="14"/>
  <c r="T108" i="14"/>
  <c r="AZ108" i="14" s="1"/>
  <c r="AZ36" i="14"/>
  <c r="EF108" i="14"/>
  <c r="EL108" i="14" s="1"/>
  <c r="ED182" i="14"/>
  <c r="EC127" i="14"/>
  <c r="EI127" i="14" s="1"/>
  <c r="ED124" i="14"/>
  <c r="EC123" i="14"/>
  <c r="EI123" i="14" s="1"/>
  <c r="ED120" i="14"/>
  <c r="EJ120" i="14" s="1"/>
  <c r="EC119" i="14"/>
  <c r="EI119" i="14" s="1"/>
  <c r="ED116" i="14"/>
  <c r="O115" i="14"/>
  <c r="O113" i="14"/>
  <c r="Q113" i="14" s="1"/>
  <c r="ED110" i="14"/>
  <c r="O109" i="14"/>
  <c r="Q109" i="14" s="1"/>
  <c r="FP97" i="14"/>
  <c r="FH97" i="14"/>
  <c r="FT97" i="14"/>
  <c r="FL97" i="14"/>
  <c r="FD97" i="14"/>
  <c r="FP95" i="14"/>
  <c r="FH95" i="14"/>
  <c r="FT95" i="14"/>
  <c r="FL95" i="14"/>
  <c r="FD95" i="14"/>
  <c r="AZ222" i="14"/>
  <c r="AZ369" i="14"/>
  <c r="AX148" i="14"/>
  <c r="V148" i="14"/>
  <c r="BB148" i="14" s="1"/>
  <c r="V296" i="14"/>
  <c r="AZ147" i="14"/>
  <c r="AX221" i="14"/>
  <c r="AX368" i="14"/>
  <c r="AZ220" i="14"/>
  <c r="AZ367" i="14"/>
  <c r="AX146" i="14"/>
  <c r="BA219" i="14"/>
  <c r="BA366" i="14"/>
  <c r="AZ144" i="14"/>
  <c r="AX218" i="14"/>
  <c r="V218" i="14"/>
  <c r="AX365" i="14"/>
  <c r="BA143" i="14"/>
  <c r="AY217" i="14"/>
  <c r="AY364" i="14"/>
  <c r="AZ216" i="14"/>
  <c r="AZ363" i="14"/>
  <c r="AX142" i="14"/>
  <c r="V142" i="14"/>
  <c r="BB142" i="14" s="1"/>
  <c r="V290" i="14"/>
  <c r="BA215" i="14"/>
  <c r="BA362" i="14"/>
  <c r="AZ140" i="14"/>
  <c r="AX214" i="14"/>
  <c r="AX361" i="14"/>
  <c r="BA139" i="14"/>
  <c r="AY213" i="14"/>
  <c r="AY360" i="14"/>
  <c r="AZ212" i="14"/>
  <c r="AZ359" i="14"/>
  <c r="AX138" i="14"/>
  <c r="V138" i="14"/>
  <c r="BB138" i="14" s="1"/>
  <c r="V286" i="14"/>
  <c r="BA211" i="14"/>
  <c r="BA358" i="14"/>
  <c r="AZ136" i="14"/>
  <c r="AX136" i="14"/>
  <c r="V136" i="14"/>
  <c r="BB136" i="14" s="1"/>
  <c r="V210" i="14"/>
  <c r="AX210" i="14"/>
  <c r="AX357" i="14"/>
  <c r="AY209" i="14"/>
  <c r="AY356" i="14"/>
  <c r="AZ208" i="14"/>
  <c r="AZ355" i="14"/>
  <c r="AX134" i="14"/>
  <c r="V134" i="14"/>
  <c r="BB134" i="14" s="1"/>
  <c r="V282" i="14"/>
  <c r="BA133" i="14"/>
  <c r="BA207" i="14"/>
  <c r="BA354" i="14"/>
  <c r="AZ132" i="14"/>
  <c r="V206" i="14"/>
  <c r="AX206" i="14"/>
  <c r="AX353" i="14"/>
  <c r="BA205" i="14"/>
  <c r="BA352" i="14"/>
  <c r="EE130" i="14"/>
  <c r="EK130" i="14" s="1"/>
  <c r="O351" i="14"/>
  <c r="EF57" i="14"/>
  <c r="EL57" i="14" s="1"/>
  <c r="AZ203" i="14"/>
  <c r="AZ350" i="14"/>
  <c r="AX203" i="14"/>
  <c r="AX350" i="14"/>
  <c r="EF203" i="14"/>
  <c r="EF350" i="14"/>
  <c r="BA202" i="14"/>
  <c r="BA349" i="14"/>
  <c r="AY202" i="14"/>
  <c r="AY349" i="14"/>
  <c r="EE128" i="14"/>
  <c r="EF202" i="14"/>
  <c r="O349" i="14"/>
  <c r="BA201" i="14"/>
  <c r="BA348" i="14"/>
  <c r="AY201" i="14"/>
  <c r="AY348" i="14"/>
  <c r="EE127" i="14"/>
  <c r="O348" i="14"/>
  <c r="BA347" i="14"/>
  <c r="AY200" i="14"/>
  <c r="AY347" i="14"/>
  <c r="EE126" i="14"/>
  <c r="ED200" i="14"/>
  <c r="O347" i="14"/>
  <c r="BA199" i="14"/>
  <c r="BA346" i="14"/>
  <c r="AY199" i="14"/>
  <c r="AY346" i="14"/>
  <c r="EE125" i="14"/>
  <c r="EK125" i="14" s="1"/>
  <c r="O346" i="14"/>
  <c r="ED52" i="14"/>
  <c r="EJ52" i="14" s="1"/>
  <c r="AZ124" i="14"/>
  <c r="AX124" i="14"/>
  <c r="V272" i="14"/>
  <c r="EF124" i="14"/>
  <c r="EL124" i="14" s="1"/>
  <c r="ED198" i="14"/>
  <c r="EK51" i="14"/>
  <c r="BA197" i="14"/>
  <c r="BA344" i="14"/>
  <c r="AY197" i="14"/>
  <c r="AY344" i="14"/>
  <c r="EE123" i="14"/>
  <c r="EE197" i="14"/>
  <c r="O344" i="14"/>
  <c r="EF344" i="14" s="1"/>
  <c r="ED50" i="14"/>
  <c r="EJ50" i="14" s="1"/>
  <c r="AZ122" i="14"/>
  <c r="AX122" i="14"/>
  <c r="V270" i="14"/>
  <c r="EF122" i="14"/>
  <c r="ED196" i="14"/>
  <c r="EJ196" i="14" s="1"/>
  <c r="ED343" i="14"/>
  <c r="EK49" i="14"/>
  <c r="BA121" i="14"/>
  <c r="V49" i="14"/>
  <c r="EE195" i="14"/>
  <c r="EK195" i="14" s="1"/>
  <c r="EE342" i="14"/>
  <c r="EK342" i="14" s="1"/>
  <c r="EF48" i="14"/>
  <c r="EL48" i="14" s="1"/>
  <c r="AZ194" i="14"/>
  <c r="AZ341" i="14"/>
  <c r="AX194" i="14"/>
  <c r="AX341" i="14"/>
  <c r="EF194" i="14"/>
  <c r="EF341" i="14"/>
  <c r="ED47" i="14"/>
  <c r="EJ47" i="14" s="1"/>
  <c r="AZ119" i="14"/>
  <c r="AX119" i="14"/>
  <c r="V119" i="14"/>
  <c r="BB119" i="14" s="1"/>
  <c r="V267" i="14"/>
  <c r="EF119" i="14"/>
  <c r="EL119" i="14" s="1"/>
  <c r="ED193" i="14"/>
  <c r="EF46" i="14"/>
  <c r="EL46" i="14" s="1"/>
  <c r="AZ192" i="14"/>
  <c r="AZ339" i="14"/>
  <c r="V192" i="14"/>
  <c r="AX192" i="14"/>
  <c r="AX339" i="14"/>
  <c r="EF192" i="14"/>
  <c r="EF339" i="14"/>
  <c r="ED45" i="14"/>
  <c r="EJ45" i="14" s="1"/>
  <c r="AZ117" i="14"/>
  <c r="AX117" i="14"/>
  <c r="V117" i="14"/>
  <c r="BB117" i="14" s="1"/>
  <c r="V265" i="14"/>
  <c r="EF117" i="14"/>
  <c r="EL117" i="14" s="1"/>
  <c r="ED191" i="14"/>
  <c r="EJ191" i="14" s="1"/>
  <c r="ED338" i="14"/>
  <c r="BA116" i="14"/>
  <c r="V44" i="14"/>
  <c r="EE190" i="14"/>
  <c r="EK190" i="14" s="1"/>
  <c r="EE337" i="14"/>
  <c r="EF43" i="14"/>
  <c r="EL43" i="14" s="1"/>
  <c r="AZ189" i="14"/>
  <c r="AZ336" i="14"/>
  <c r="V189" i="14"/>
  <c r="AX189" i="14"/>
  <c r="AX336" i="14"/>
  <c r="EF189" i="14"/>
  <c r="EF336" i="14"/>
  <c r="EI42" i="14"/>
  <c r="BA188" i="14"/>
  <c r="BA335" i="14"/>
  <c r="AY188" i="14"/>
  <c r="AY335" i="14"/>
  <c r="EE114" i="14"/>
  <c r="O335" i="14"/>
  <c r="ED41" i="14"/>
  <c r="EJ41" i="14" s="1"/>
  <c r="AZ113" i="14"/>
  <c r="AX113" i="14"/>
  <c r="V261" i="14"/>
  <c r="EF113" i="14"/>
  <c r="EL113" i="14" s="1"/>
  <c r="ED187" i="14"/>
  <c r="EJ187" i="14" s="1"/>
  <c r="ED334" i="14"/>
  <c r="EJ334" i="14" s="1"/>
  <c r="BA112" i="14"/>
  <c r="V40" i="14"/>
  <c r="EE186" i="14"/>
  <c r="EK186" i="14" s="1"/>
  <c r="EF39" i="14"/>
  <c r="AZ185" i="14"/>
  <c r="AZ332" i="14"/>
  <c r="AX185" i="14"/>
  <c r="AX332" i="14"/>
  <c r="EF185" i="14"/>
  <c r="EI38" i="14"/>
  <c r="BA184" i="14"/>
  <c r="BA331" i="14"/>
  <c r="AY184" i="14"/>
  <c r="AY331" i="14"/>
  <c r="EE110" i="14"/>
  <c r="O331" i="14"/>
  <c r="ED37" i="14"/>
  <c r="EJ37" i="14" s="1"/>
  <c r="AZ109" i="14"/>
  <c r="AX109" i="14"/>
  <c r="V109" i="14"/>
  <c r="BB109" i="14" s="1"/>
  <c r="ED183" i="14"/>
  <c r="V36" i="14"/>
  <c r="EE182" i="14"/>
  <c r="BA204" i="14"/>
  <c r="BA351" i="14"/>
  <c r="FE20" i="14"/>
  <c r="FQ20" i="14"/>
  <c r="FU18" i="14"/>
  <c r="DM180" i="14" l="1"/>
  <c r="DK177" i="14"/>
  <c r="DD31" i="14"/>
  <c r="DF31" i="14"/>
  <c r="DL32" i="14" s="1"/>
  <c r="EI59" i="14"/>
  <c r="EI73" i="14"/>
  <c r="CN127" i="14"/>
  <c r="V185" i="14"/>
  <c r="V194" i="14"/>
  <c r="EK45" i="14"/>
  <c r="CN136" i="14"/>
  <c r="EK38" i="14"/>
  <c r="CN140" i="14"/>
  <c r="EK69" i="14"/>
  <c r="CN119" i="14"/>
  <c r="EK50" i="14"/>
  <c r="EJ337" i="14"/>
  <c r="CN137" i="14"/>
  <c r="EK54" i="14"/>
  <c r="DF30" i="14"/>
  <c r="DC30" i="14"/>
  <c r="DI30" i="14" s="1"/>
  <c r="CN123" i="14"/>
  <c r="DI33" i="14"/>
  <c r="BA12" i="15"/>
  <c r="BE12" i="15" s="1"/>
  <c r="BT12" i="15" s="1"/>
  <c r="AJ12" i="15"/>
  <c r="V257" i="14"/>
  <c r="D14" i="15"/>
  <c r="D73" i="15"/>
  <c r="AF13" i="15"/>
  <c r="EK52" i="14"/>
  <c r="EK139" i="14"/>
  <c r="EE368" i="14"/>
  <c r="EI60" i="14"/>
  <c r="EK41" i="14"/>
  <c r="DD33" i="14"/>
  <c r="DJ33" i="14" s="1"/>
  <c r="EJ183" i="14"/>
  <c r="EJ124" i="14"/>
  <c r="EF109" i="14"/>
  <c r="EL109" i="14" s="1"/>
  <c r="EK123" i="14"/>
  <c r="EL140" i="14"/>
  <c r="EL146" i="14"/>
  <c r="EL55" i="14"/>
  <c r="AJ17" i="15"/>
  <c r="BA17" i="15"/>
  <c r="BE17" i="15" s="1"/>
  <c r="BT17" i="15" s="1"/>
  <c r="EJ338" i="14"/>
  <c r="V113" i="14"/>
  <c r="BB113" i="14" s="1"/>
  <c r="EJ343" i="14"/>
  <c r="EL137" i="14"/>
  <c r="DF33" i="14"/>
  <c r="DL34" i="14" s="1"/>
  <c r="DD35" i="14"/>
  <c r="EL130" i="14"/>
  <c r="EI64" i="14"/>
  <c r="ED355" i="14"/>
  <c r="CN121" i="14"/>
  <c r="EK61" i="14"/>
  <c r="EL122" i="14"/>
  <c r="EL39" i="14"/>
  <c r="EJ193" i="14"/>
  <c r="V122" i="14"/>
  <c r="BB122" i="14" s="1"/>
  <c r="EI53" i="14"/>
  <c r="EE355" i="14"/>
  <c r="EF111" i="14"/>
  <c r="EL111" i="14" s="1"/>
  <c r="EK40" i="14"/>
  <c r="DF35" i="14"/>
  <c r="DL35" i="14" s="1"/>
  <c r="DE35" i="14"/>
  <c r="DK35" i="14" s="1"/>
  <c r="DC176" i="14"/>
  <c r="DI177" i="14" s="1"/>
  <c r="DF176" i="14"/>
  <c r="DL177" i="14" s="1"/>
  <c r="DJ30" i="14"/>
  <c r="DJ31" i="14"/>
  <c r="FD98" i="14"/>
  <c r="FT98" i="14"/>
  <c r="FH98" i="14"/>
  <c r="BL217" i="14"/>
  <c r="DI180" i="14"/>
  <c r="DN180" i="14" s="1"/>
  <c r="DE30" i="14"/>
  <c r="DK30" i="14" s="1"/>
  <c r="DD176" i="14"/>
  <c r="DJ177" i="14" s="1"/>
  <c r="AC176" i="14"/>
  <c r="AC250" i="14" s="1"/>
  <c r="DQ98" i="14"/>
  <c r="DG176" i="14"/>
  <c r="DM177" i="14" s="1"/>
  <c r="FL98" i="14"/>
  <c r="DC26" i="14"/>
  <c r="DF26" i="14"/>
  <c r="DD26" i="14"/>
  <c r="DE26" i="14"/>
  <c r="I175" i="14"/>
  <c r="DG175" i="14" s="1"/>
  <c r="AB29" i="14"/>
  <c r="H174" i="14"/>
  <c r="AB248" i="14"/>
  <c r="AB28" i="14" s="1"/>
  <c r="U7" i="16"/>
  <c r="U7" i="13" s="1"/>
  <c r="AB172" i="14" s="1"/>
  <c r="U8" i="13"/>
  <c r="AB173" i="14" s="1"/>
  <c r="EA174" i="14" s="1"/>
  <c r="DR98" i="14"/>
  <c r="BK222" i="14"/>
  <c r="DI99" i="14"/>
  <c r="EA250" i="14"/>
  <c r="DI107" i="14"/>
  <c r="AZ15" i="15"/>
  <c r="BH15" i="15" s="1"/>
  <c r="BV15" i="15" s="1"/>
  <c r="AZ19" i="15"/>
  <c r="BH19" i="15" s="1"/>
  <c r="BV19" i="15" s="1"/>
  <c r="AZ21" i="15"/>
  <c r="BH21" i="15" s="1"/>
  <c r="BV21" i="15" s="1"/>
  <c r="AZ23" i="15"/>
  <c r="BH23" i="15" s="1"/>
  <c r="BV23" i="15" s="1"/>
  <c r="AZ25" i="15"/>
  <c r="BH25" i="15" s="1"/>
  <c r="BV25" i="15" s="1"/>
  <c r="AZ27" i="15"/>
  <c r="BH27" i="15" s="1"/>
  <c r="BV27" i="15" s="1"/>
  <c r="AZ29" i="15"/>
  <c r="BH29" i="15" s="1"/>
  <c r="BV29" i="15" s="1"/>
  <c r="AZ31" i="15"/>
  <c r="BH31" i="15" s="1"/>
  <c r="BV31" i="15" s="1"/>
  <c r="AZ33" i="15"/>
  <c r="BH33" i="15" s="1"/>
  <c r="BV33" i="15" s="1"/>
  <c r="AZ37" i="15"/>
  <c r="BH37" i="15" s="1"/>
  <c r="BV37" i="15" s="1"/>
  <c r="AZ39" i="15"/>
  <c r="BH39" i="15" s="1"/>
  <c r="BV39" i="15" s="1"/>
  <c r="AZ47" i="15"/>
  <c r="BH47" i="15" s="1"/>
  <c r="BV47" i="15" s="1"/>
  <c r="AZ51" i="15"/>
  <c r="BH51" i="15" s="1"/>
  <c r="BV51" i="15" s="1"/>
  <c r="AZ55" i="15"/>
  <c r="BH55" i="15" s="1"/>
  <c r="BV55" i="15" s="1"/>
  <c r="AZ16" i="15"/>
  <c r="BH16" i="15" s="1"/>
  <c r="BV16" i="15" s="1"/>
  <c r="AZ18" i="15"/>
  <c r="BH18" i="15" s="1"/>
  <c r="BV18" i="15" s="1"/>
  <c r="AZ20" i="15"/>
  <c r="BH20" i="15" s="1"/>
  <c r="BV20" i="15" s="1"/>
  <c r="AZ24" i="15"/>
  <c r="BH24" i="15" s="1"/>
  <c r="BV24" i="15" s="1"/>
  <c r="AZ26" i="15"/>
  <c r="BH26" i="15" s="1"/>
  <c r="BV26" i="15" s="1"/>
  <c r="DK34" i="14"/>
  <c r="DJ107" i="14"/>
  <c r="DL98" i="14"/>
  <c r="DS98" i="14" s="1"/>
  <c r="DL99" i="14"/>
  <c r="DL30" i="14"/>
  <c r="DI103" i="14"/>
  <c r="DJ99" i="14"/>
  <c r="DL107" i="14"/>
  <c r="DJ103" i="14"/>
  <c r="DL103" i="14"/>
  <c r="DN181" i="14"/>
  <c r="DP181" i="14" s="1"/>
  <c r="AZ45" i="15"/>
  <c r="BH45" i="15" s="1"/>
  <c r="BV45" i="15" s="1"/>
  <c r="AZ41" i="15"/>
  <c r="BH41" i="15" s="1"/>
  <c r="BV41" i="15" s="1"/>
  <c r="AZ28" i="15"/>
  <c r="BH28" i="15" s="1"/>
  <c r="BV28" i="15" s="1"/>
  <c r="AZ35" i="15"/>
  <c r="BH35" i="15" s="1"/>
  <c r="BV35" i="15" s="1"/>
  <c r="AZ22" i="15"/>
  <c r="BH22" i="15" s="1"/>
  <c r="BV22" i="15" s="1"/>
  <c r="BK218" i="14"/>
  <c r="BK214" i="14"/>
  <c r="BL222" i="14"/>
  <c r="BL216" i="14"/>
  <c r="EI71" i="14"/>
  <c r="EK53" i="14"/>
  <c r="EK333" i="14"/>
  <c r="EI67" i="14"/>
  <c r="AZ32" i="15"/>
  <c r="BH32" i="15" s="1"/>
  <c r="BV32" i="15" s="1"/>
  <c r="BK216" i="14"/>
  <c r="BK220" i="14"/>
  <c r="BL214" i="14"/>
  <c r="BK219" i="14"/>
  <c r="X149" i="14"/>
  <c r="D149" i="14" s="1"/>
  <c r="Y256" i="14"/>
  <c r="DX256" i="14" s="1"/>
  <c r="E182" i="14"/>
  <c r="DX182" i="14"/>
  <c r="Z256" i="14"/>
  <c r="DY256" i="14" s="1"/>
  <c r="F182" i="14"/>
  <c r="AH182" i="14" s="1"/>
  <c r="DY182" i="14"/>
  <c r="DY36" i="14"/>
  <c r="F36" i="14"/>
  <c r="AI19" i="13"/>
  <c r="X258" i="14"/>
  <c r="DW184" i="14"/>
  <c r="D184" i="14"/>
  <c r="AF184" i="14" s="1"/>
  <c r="AB258" i="14"/>
  <c r="EA184" i="14"/>
  <c r="H184" i="14"/>
  <c r="Z258" i="14"/>
  <c r="F184" i="14"/>
  <c r="AH184" i="14" s="1"/>
  <c r="DY184" i="14"/>
  <c r="AA260" i="14"/>
  <c r="G186" i="14"/>
  <c r="DZ186" i="14"/>
  <c r="Y260" i="14"/>
  <c r="E186" i="14"/>
  <c r="DX186" i="14"/>
  <c r="DY40" i="14"/>
  <c r="F40" i="14"/>
  <c r="AI23" i="13"/>
  <c r="X262" i="14"/>
  <c r="DW188" i="14"/>
  <c r="D188" i="14"/>
  <c r="AF188" i="14" s="1"/>
  <c r="AB262" i="14"/>
  <c r="EA188" i="14"/>
  <c r="H188" i="14"/>
  <c r="Z262" i="14"/>
  <c r="F188" i="14"/>
  <c r="AH188" i="14" s="1"/>
  <c r="DY188" i="14"/>
  <c r="AA264" i="14"/>
  <c r="G190" i="14"/>
  <c r="DZ190" i="14"/>
  <c r="Y264" i="14"/>
  <c r="E190" i="14"/>
  <c r="DX190" i="14"/>
  <c r="DY44" i="14"/>
  <c r="F44" i="14"/>
  <c r="AI27" i="13"/>
  <c r="X266" i="14"/>
  <c r="DW192" i="14"/>
  <c r="D192" i="14"/>
  <c r="AB266" i="14"/>
  <c r="EA192" i="14"/>
  <c r="H192" i="14"/>
  <c r="AJ192" i="14" s="1"/>
  <c r="Z266" i="14"/>
  <c r="F192" i="14"/>
  <c r="DY192" i="14"/>
  <c r="AA268" i="14"/>
  <c r="G194" i="14"/>
  <c r="AI194" i="14" s="1"/>
  <c r="DZ194" i="14"/>
  <c r="Y268" i="14"/>
  <c r="E194" i="14"/>
  <c r="AG194" i="14" s="1"/>
  <c r="DX194" i="14"/>
  <c r="DY48" i="14"/>
  <c r="F48" i="14"/>
  <c r="AI31" i="13"/>
  <c r="X270" i="14"/>
  <c r="DW196" i="14"/>
  <c r="D196" i="14"/>
  <c r="AB270" i="14"/>
  <c r="EA196" i="14"/>
  <c r="H196" i="14"/>
  <c r="Z270" i="14"/>
  <c r="F196" i="14"/>
  <c r="DY196" i="14"/>
  <c r="AA272" i="14"/>
  <c r="G198" i="14"/>
  <c r="AI198" i="14" s="1"/>
  <c r="DZ198" i="14"/>
  <c r="Y272" i="14"/>
  <c r="E198" i="14"/>
  <c r="AG198" i="14" s="1"/>
  <c r="DX198" i="14"/>
  <c r="DY52" i="14"/>
  <c r="F52" i="14"/>
  <c r="AI35" i="13"/>
  <c r="X274" i="14"/>
  <c r="DW200" i="14"/>
  <c r="D200" i="14"/>
  <c r="AF200" i="14" s="1"/>
  <c r="AB274" i="14"/>
  <c r="EA200" i="14"/>
  <c r="H200" i="14"/>
  <c r="Z274" i="14"/>
  <c r="F200" i="14"/>
  <c r="AH200" i="14" s="1"/>
  <c r="DY200" i="14"/>
  <c r="AA276" i="14"/>
  <c r="G202" i="14"/>
  <c r="DZ202" i="14"/>
  <c r="Y276" i="14"/>
  <c r="DX202" i="14"/>
  <c r="E202" i="14"/>
  <c r="DY56" i="14"/>
  <c r="F56" i="14"/>
  <c r="AI39" i="13"/>
  <c r="X278" i="14"/>
  <c r="DW204" i="14"/>
  <c r="D204" i="14"/>
  <c r="AF204" i="14" s="1"/>
  <c r="AB278" i="14"/>
  <c r="EA204" i="14"/>
  <c r="H204" i="14"/>
  <c r="Z278" i="14"/>
  <c r="F204" i="14"/>
  <c r="AH204" i="14" s="1"/>
  <c r="DY204" i="14"/>
  <c r="AA280" i="14"/>
  <c r="G206" i="14"/>
  <c r="DZ206" i="14"/>
  <c r="Y280" i="14"/>
  <c r="DX206" i="14"/>
  <c r="E206" i="14"/>
  <c r="DY60" i="14"/>
  <c r="F60" i="14"/>
  <c r="AI43" i="13"/>
  <c r="X282" i="14"/>
  <c r="DW208" i="14"/>
  <c r="D208" i="14"/>
  <c r="AB282" i="14"/>
  <c r="EA208" i="14"/>
  <c r="H208" i="14"/>
  <c r="AJ208" i="14" s="1"/>
  <c r="Z282" i="14"/>
  <c r="F208" i="14"/>
  <c r="DY208" i="14"/>
  <c r="AA286" i="14"/>
  <c r="DZ212" i="14"/>
  <c r="G212" i="14"/>
  <c r="Y286" i="14"/>
  <c r="E212" i="14"/>
  <c r="DX212" i="14"/>
  <c r="DY66" i="14"/>
  <c r="F66" i="14"/>
  <c r="AI49" i="13"/>
  <c r="X288" i="14"/>
  <c r="DW214" i="14"/>
  <c r="D214" i="14"/>
  <c r="AB288" i="14"/>
  <c r="H214" i="14"/>
  <c r="AJ214" i="14" s="1"/>
  <c r="EA214" i="14"/>
  <c r="Z288" i="14"/>
  <c r="F214" i="14"/>
  <c r="DY214" i="14"/>
  <c r="AA292" i="14"/>
  <c r="G218" i="14"/>
  <c r="AI218" i="14" s="1"/>
  <c r="AO218" i="14" s="1"/>
  <c r="DZ218" i="14"/>
  <c r="AB292" i="14"/>
  <c r="H218" i="14"/>
  <c r="AJ218" i="14" s="1"/>
  <c r="EA218" i="14"/>
  <c r="DY72" i="14"/>
  <c r="F72" i="14"/>
  <c r="AI57" i="13"/>
  <c r="X296" i="14"/>
  <c r="DW222" i="14"/>
  <c r="D222" i="14"/>
  <c r="Y296" i="14"/>
  <c r="DX222" i="14"/>
  <c r="E222" i="14"/>
  <c r="AG222" i="14" s="1"/>
  <c r="Z296" i="14"/>
  <c r="F222" i="14"/>
  <c r="DY222" i="14"/>
  <c r="AA257" i="14"/>
  <c r="G183" i="14"/>
  <c r="AI183" i="14" s="1"/>
  <c r="DZ183" i="14"/>
  <c r="Y257" i="14"/>
  <c r="E183" i="14"/>
  <c r="AG183" i="14" s="1"/>
  <c r="DX183" i="14"/>
  <c r="AB257" i="14"/>
  <c r="H183" i="14"/>
  <c r="EA183" i="14"/>
  <c r="AI20" i="13"/>
  <c r="X259" i="14"/>
  <c r="DW185" i="14"/>
  <c r="D185" i="14"/>
  <c r="Z259" i="14"/>
  <c r="F185" i="14"/>
  <c r="DY185" i="14"/>
  <c r="DY39" i="14"/>
  <c r="F39" i="14"/>
  <c r="AA261" i="14"/>
  <c r="G187" i="14"/>
  <c r="AI187" i="14" s="1"/>
  <c r="DZ187" i="14"/>
  <c r="Y261" i="14"/>
  <c r="E187" i="14"/>
  <c r="AG187" i="14" s="1"/>
  <c r="DX187" i="14"/>
  <c r="AB261" i="14"/>
  <c r="H187" i="14"/>
  <c r="EA187" i="14"/>
  <c r="AI24" i="13"/>
  <c r="X263" i="14"/>
  <c r="DW189" i="14"/>
  <c r="D189" i="14"/>
  <c r="Z263" i="14"/>
  <c r="F189" i="14"/>
  <c r="DY189" i="14"/>
  <c r="DY43" i="14"/>
  <c r="F43" i="14"/>
  <c r="AA265" i="14"/>
  <c r="G191" i="14"/>
  <c r="AI191" i="14" s="1"/>
  <c r="DZ191" i="14"/>
  <c r="Y265" i="14"/>
  <c r="E191" i="14"/>
  <c r="AG191" i="14" s="1"/>
  <c r="DX191" i="14"/>
  <c r="AB265" i="14"/>
  <c r="H191" i="14"/>
  <c r="EA191" i="14"/>
  <c r="AI28" i="13"/>
  <c r="X267" i="14"/>
  <c r="DW193" i="14"/>
  <c r="D193" i="14"/>
  <c r="Z267" i="14"/>
  <c r="F193" i="14"/>
  <c r="DY193" i="14"/>
  <c r="DY47" i="14"/>
  <c r="F47" i="14"/>
  <c r="AA269" i="14"/>
  <c r="G195" i="14"/>
  <c r="DZ195" i="14"/>
  <c r="Y269" i="14"/>
  <c r="E195" i="14"/>
  <c r="DX195" i="14"/>
  <c r="AB269" i="14"/>
  <c r="H195" i="14"/>
  <c r="EA195" i="14"/>
  <c r="AA271" i="14"/>
  <c r="DZ197" i="14"/>
  <c r="G197" i="14"/>
  <c r="Y271" i="14"/>
  <c r="E197" i="14"/>
  <c r="DX197" i="14"/>
  <c r="AB271" i="14"/>
  <c r="H197" i="14"/>
  <c r="EA197" i="14"/>
  <c r="DY51" i="14"/>
  <c r="F51" i="14"/>
  <c r="Z78" i="14"/>
  <c r="BL72" i="14" s="1"/>
  <c r="AI34" i="13"/>
  <c r="AA273" i="14"/>
  <c r="G199" i="14"/>
  <c r="DZ199" i="14"/>
  <c r="Y273" i="14"/>
  <c r="E199" i="14"/>
  <c r="DX199" i="14"/>
  <c r="AB273" i="14"/>
  <c r="H199" i="14"/>
  <c r="EA199" i="14"/>
  <c r="X275" i="14"/>
  <c r="DW201" i="14"/>
  <c r="D201" i="14"/>
  <c r="AF201" i="14" s="1"/>
  <c r="Z275" i="14"/>
  <c r="DY201" i="14"/>
  <c r="F201" i="14"/>
  <c r="AH201" i="14" s="1"/>
  <c r="DY55" i="14"/>
  <c r="F55" i="14"/>
  <c r="AZ36" i="15"/>
  <c r="BH36" i="15" s="1"/>
  <c r="BV36" i="15" s="1"/>
  <c r="AI38" i="13"/>
  <c r="AA277" i="14"/>
  <c r="G203" i="14"/>
  <c r="AI203" i="14" s="1"/>
  <c r="DZ203" i="14"/>
  <c r="Y277" i="14"/>
  <c r="E203" i="14"/>
  <c r="AG203" i="14" s="1"/>
  <c r="DX203" i="14"/>
  <c r="AB277" i="14"/>
  <c r="H203" i="14"/>
  <c r="AJ203" i="14" s="1"/>
  <c r="EA203" i="14"/>
  <c r="X279" i="14"/>
  <c r="DW205" i="14"/>
  <c r="D205" i="14"/>
  <c r="Z279" i="14"/>
  <c r="DY205" i="14"/>
  <c r="F205" i="14"/>
  <c r="DY59" i="14"/>
  <c r="F59" i="14"/>
  <c r="AZ40" i="15"/>
  <c r="BH40" i="15" s="1"/>
  <c r="BV40" i="15" s="1"/>
  <c r="AI42" i="13"/>
  <c r="AA281" i="14"/>
  <c r="DZ281" i="14" s="1"/>
  <c r="G207" i="14"/>
  <c r="DZ207" i="14"/>
  <c r="Y281" i="14"/>
  <c r="DX281" i="14" s="1"/>
  <c r="E207" i="14"/>
  <c r="DX207" i="14"/>
  <c r="AB281" i="14"/>
  <c r="H207" i="14"/>
  <c r="AJ207" i="14" s="1"/>
  <c r="EA207" i="14"/>
  <c r="X283" i="14"/>
  <c r="DW283" i="14" s="1"/>
  <c r="DW209" i="14"/>
  <c r="D209" i="14"/>
  <c r="Z283" i="14"/>
  <c r="DY209" i="14"/>
  <c r="F209" i="14"/>
  <c r="DY63" i="14"/>
  <c r="F63" i="14"/>
  <c r="AZ44" i="15"/>
  <c r="BH44" i="15" s="1"/>
  <c r="BV44" i="15" s="1"/>
  <c r="AI46" i="13"/>
  <c r="AA285" i="14"/>
  <c r="G211" i="14"/>
  <c r="DZ211" i="14"/>
  <c r="Y285" i="14"/>
  <c r="E211" i="14"/>
  <c r="DX211" i="14"/>
  <c r="AB285" i="14"/>
  <c r="H211" i="14"/>
  <c r="AJ211" i="14" s="1"/>
  <c r="EA211" i="14"/>
  <c r="X287" i="14"/>
  <c r="DW213" i="14"/>
  <c r="D213" i="14"/>
  <c r="Z287" i="14"/>
  <c r="DY213" i="14"/>
  <c r="F213" i="14"/>
  <c r="DY67" i="14"/>
  <c r="F67" i="14"/>
  <c r="AZ48" i="15"/>
  <c r="BH48" i="15" s="1"/>
  <c r="BV48" i="15" s="1"/>
  <c r="AI50" i="13"/>
  <c r="AA289" i="14"/>
  <c r="G215" i="14"/>
  <c r="DZ215" i="14"/>
  <c r="Y289" i="14"/>
  <c r="E215" i="14"/>
  <c r="DX215" i="14"/>
  <c r="AB289" i="14"/>
  <c r="H215" i="14"/>
  <c r="AJ215" i="14" s="1"/>
  <c r="EA215" i="14"/>
  <c r="Y291" i="14"/>
  <c r="E217" i="14"/>
  <c r="DX217" i="14"/>
  <c r="Z291" i="14"/>
  <c r="DY217" i="14"/>
  <c r="F217" i="14"/>
  <c r="DY71" i="14"/>
  <c r="F71" i="14"/>
  <c r="AZ52" i="15"/>
  <c r="BH52" i="15" s="1"/>
  <c r="BV52" i="15" s="1"/>
  <c r="AI54" i="13"/>
  <c r="AA293" i="14"/>
  <c r="G219" i="14"/>
  <c r="DZ219" i="14"/>
  <c r="X293" i="14"/>
  <c r="DW219" i="14"/>
  <c r="D219" i="14"/>
  <c r="AB293" i="14"/>
  <c r="EA293" i="14" s="1"/>
  <c r="H219" i="14"/>
  <c r="AJ219" i="14" s="1"/>
  <c r="EA219" i="14"/>
  <c r="Y295" i="14"/>
  <c r="E221" i="14"/>
  <c r="AG221" i="14" s="1"/>
  <c r="DX221" i="14"/>
  <c r="Z295" i="14"/>
  <c r="DY221" i="14"/>
  <c r="F221" i="14"/>
  <c r="DY75" i="14"/>
  <c r="F75" i="14"/>
  <c r="AZ43" i="15"/>
  <c r="BH43" i="15" s="1"/>
  <c r="BV43" i="15" s="1"/>
  <c r="AI45" i="13"/>
  <c r="X284" i="14"/>
  <c r="DW210" i="14"/>
  <c r="D210" i="14"/>
  <c r="AB284" i="14"/>
  <c r="H210" i="14"/>
  <c r="AJ210" i="14" s="1"/>
  <c r="EA210" i="14"/>
  <c r="Z284" i="14"/>
  <c r="F210" i="14"/>
  <c r="DY210" i="14"/>
  <c r="AA290" i="14"/>
  <c r="DZ216" i="14"/>
  <c r="G216" i="14"/>
  <c r="AB290" i="14"/>
  <c r="EA216" i="14"/>
  <c r="H216" i="14"/>
  <c r="AJ216" i="14" s="1"/>
  <c r="DY70" i="14"/>
  <c r="F70" i="14"/>
  <c r="AZ53" i="15"/>
  <c r="BH53" i="15" s="1"/>
  <c r="BV53" i="15" s="1"/>
  <c r="AI55" i="13"/>
  <c r="X294" i="14"/>
  <c r="DW220" i="14"/>
  <c r="D220" i="14"/>
  <c r="Y294" i="14"/>
  <c r="E220" i="14"/>
  <c r="AG220" i="14" s="1"/>
  <c r="DX220" i="14"/>
  <c r="Z294" i="14"/>
  <c r="F220" i="14"/>
  <c r="DY220" i="14"/>
  <c r="AA256" i="14"/>
  <c r="DZ256" i="14" s="1"/>
  <c r="G182" i="14"/>
  <c r="DZ182" i="14"/>
  <c r="X256" i="14"/>
  <c r="DW256" i="14" s="1"/>
  <c r="D182" i="14"/>
  <c r="AF182" i="14" s="1"/>
  <c r="DW182" i="14"/>
  <c r="AB256" i="14"/>
  <c r="EA256" i="14" s="1"/>
  <c r="H182" i="14"/>
  <c r="EA182" i="14"/>
  <c r="AA258" i="14"/>
  <c r="G184" i="14"/>
  <c r="DZ184" i="14"/>
  <c r="Y258" i="14"/>
  <c r="E184" i="14"/>
  <c r="DX184" i="14"/>
  <c r="DY38" i="14"/>
  <c r="F38" i="14"/>
  <c r="AI21" i="13"/>
  <c r="X260" i="14"/>
  <c r="DW186" i="14"/>
  <c r="D186" i="14"/>
  <c r="AF186" i="14" s="1"/>
  <c r="AB260" i="14"/>
  <c r="H186" i="14"/>
  <c r="EA186" i="14"/>
  <c r="Z260" i="14"/>
  <c r="F186" i="14"/>
  <c r="AH186" i="14" s="1"/>
  <c r="DY186" i="14"/>
  <c r="AA262" i="14"/>
  <c r="G188" i="14"/>
  <c r="DZ188" i="14"/>
  <c r="Y262" i="14"/>
  <c r="E188" i="14"/>
  <c r="DX188" i="14"/>
  <c r="DY42" i="14"/>
  <c r="F42" i="14"/>
  <c r="AI25" i="13"/>
  <c r="X264" i="14"/>
  <c r="DW190" i="14"/>
  <c r="D190" i="14"/>
  <c r="AF190" i="14" s="1"/>
  <c r="AB264" i="14"/>
  <c r="H190" i="14"/>
  <c r="EA190" i="14"/>
  <c r="Z264" i="14"/>
  <c r="F190" i="14"/>
  <c r="AH190" i="14" s="1"/>
  <c r="DY190" i="14"/>
  <c r="AA266" i="14"/>
  <c r="G192" i="14"/>
  <c r="AI192" i="14" s="1"/>
  <c r="DZ192" i="14"/>
  <c r="Y266" i="14"/>
  <c r="E192" i="14"/>
  <c r="AG192" i="14" s="1"/>
  <c r="DX192" i="14"/>
  <c r="DY46" i="14"/>
  <c r="F46" i="14"/>
  <c r="AI29" i="13"/>
  <c r="X268" i="14"/>
  <c r="DW194" i="14"/>
  <c r="D194" i="14"/>
  <c r="AB268" i="14"/>
  <c r="H194" i="14"/>
  <c r="AJ194" i="14" s="1"/>
  <c r="EA194" i="14"/>
  <c r="Z268" i="14"/>
  <c r="F194" i="14"/>
  <c r="DY194" i="14"/>
  <c r="AA270" i="14"/>
  <c r="G196" i="14"/>
  <c r="AI196" i="14" s="1"/>
  <c r="DZ196" i="14"/>
  <c r="Y270" i="14"/>
  <c r="E196" i="14"/>
  <c r="AG196" i="14" s="1"/>
  <c r="DX196" i="14"/>
  <c r="DY50" i="14"/>
  <c r="F50" i="14"/>
  <c r="AI33" i="13"/>
  <c r="X272" i="14"/>
  <c r="DW198" i="14"/>
  <c r="D198" i="14"/>
  <c r="AB272" i="14"/>
  <c r="H198" i="14"/>
  <c r="AJ198" i="14" s="1"/>
  <c r="EA198" i="14"/>
  <c r="Z272" i="14"/>
  <c r="F198" i="14"/>
  <c r="DY198" i="14"/>
  <c r="AA274" i="14"/>
  <c r="DZ200" i="14"/>
  <c r="G200" i="14"/>
  <c r="Y274" i="14"/>
  <c r="E200" i="14"/>
  <c r="DX200" i="14"/>
  <c r="DY54" i="14"/>
  <c r="F54" i="14"/>
  <c r="AI37" i="13"/>
  <c r="X276" i="14"/>
  <c r="DW202" i="14"/>
  <c r="D202" i="14"/>
  <c r="AF202" i="14" s="1"/>
  <c r="AB276" i="14"/>
  <c r="H202" i="14"/>
  <c r="EA202" i="14"/>
  <c r="Z276" i="14"/>
  <c r="F202" i="14"/>
  <c r="AH202" i="14" s="1"/>
  <c r="DY202" i="14"/>
  <c r="AA278" i="14"/>
  <c r="DZ278" i="14" s="1"/>
  <c r="DZ204" i="14"/>
  <c r="G204" i="14"/>
  <c r="Y278" i="14"/>
  <c r="E204" i="14"/>
  <c r="DX204" i="14"/>
  <c r="DY58" i="14"/>
  <c r="F58" i="14"/>
  <c r="AI41" i="13"/>
  <c r="X280" i="14"/>
  <c r="DW206" i="14"/>
  <c r="D206" i="14"/>
  <c r="AB280" i="14"/>
  <c r="H206" i="14"/>
  <c r="AJ206" i="14" s="1"/>
  <c r="EA206" i="14"/>
  <c r="Z280" i="14"/>
  <c r="F206" i="14"/>
  <c r="DY206" i="14"/>
  <c r="AA282" i="14"/>
  <c r="DZ208" i="14"/>
  <c r="G208" i="14"/>
  <c r="AI208" i="14" s="1"/>
  <c r="AO208" i="14" s="1"/>
  <c r="Y282" i="14"/>
  <c r="E208" i="14"/>
  <c r="DX208" i="14"/>
  <c r="DY62" i="14"/>
  <c r="F62" i="14"/>
  <c r="AI47" i="13"/>
  <c r="X286" i="14"/>
  <c r="DW212" i="14"/>
  <c r="D212" i="14"/>
  <c r="AB286" i="14"/>
  <c r="EA212" i="14"/>
  <c r="H212" i="14"/>
  <c r="AJ212" i="14" s="1"/>
  <c r="Z286" i="14"/>
  <c r="F212" i="14"/>
  <c r="DY212" i="14"/>
  <c r="AA288" i="14"/>
  <c r="G214" i="14"/>
  <c r="AI214" i="14" s="1"/>
  <c r="AO214" i="14" s="1"/>
  <c r="DZ214" i="14"/>
  <c r="Y288" i="14"/>
  <c r="DX214" i="14"/>
  <c r="E214" i="14"/>
  <c r="DY68" i="14"/>
  <c r="F68" i="14"/>
  <c r="AI53" i="13"/>
  <c r="X292" i="14"/>
  <c r="DW218" i="14"/>
  <c r="D218" i="14"/>
  <c r="Y292" i="14"/>
  <c r="DX218" i="14"/>
  <c r="E218" i="14"/>
  <c r="Z292" i="14"/>
  <c r="F218" i="14"/>
  <c r="DY218" i="14"/>
  <c r="AA296" i="14"/>
  <c r="G222" i="14"/>
  <c r="AI222" i="14" s="1"/>
  <c r="DZ222" i="14"/>
  <c r="AB296" i="14"/>
  <c r="H222" i="14"/>
  <c r="EA222" i="14"/>
  <c r="DY76" i="14"/>
  <c r="F76" i="14"/>
  <c r="AI18" i="13"/>
  <c r="X257" i="14"/>
  <c r="DW183" i="14"/>
  <c r="D183" i="14"/>
  <c r="Z257" i="14"/>
  <c r="F183" i="14"/>
  <c r="DY183" i="14"/>
  <c r="DY37" i="14"/>
  <c r="F37" i="14"/>
  <c r="AA259" i="14"/>
  <c r="DZ185" i="14"/>
  <c r="G185" i="14"/>
  <c r="AI185" i="14" s="1"/>
  <c r="Y259" i="14"/>
  <c r="E185" i="14"/>
  <c r="AG185" i="14" s="1"/>
  <c r="DX185" i="14"/>
  <c r="AB259" i="14"/>
  <c r="H185" i="14"/>
  <c r="AJ185" i="14" s="1"/>
  <c r="EA185" i="14"/>
  <c r="AI22" i="13"/>
  <c r="X261" i="14"/>
  <c r="DW187" i="14"/>
  <c r="D187" i="14"/>
  <c r="Z261" i="14"/>
  <c r="F187" i="14"/>
  <c r="DY187" i="14"/>
  <c r="DY41" i="14"/>
  <c r="F41" i="14"/>
  <c r="AA263" i="14"/>
  <c r="DZ189" i="14"/>
  <c r="G189" i="14"/>
  <c r="AI189" i="14" s="1"/>
  <c r="Y263" i="14"/>
  <c r="E189" i="14"/>
  <c r="AG189" i="14" s="1"/>
  <c r="DX189" i="14"/>
  <c r="AB263" i="14"/>
  <c r="H189" i="14"/>
  <c r="AJ189" i="14" s="1"/>
  <c r="EA189" i="14"/>
  <c r="AI26" i="13"/>
  <c r="X265" i="14"/>
  <c r="DW191" i="14"/>
  <c r="D191" i="14"/>
  <c r="Z265" i="14"/>
  <c r="F191" i="14"/>
  <c r="DY191" i="14"/>
  <c r="DY45" i="14"/>
  <c r="F45" i="14"/>
  <c r="AA267" i="14"/>
  <c r="DZ193" i="14"/>
  <c r="G193" i="14"/>
  <c r="AI193" i="14" s="1"/>
  <c r="Y267" i="14"/>
  <c r="E193" i="14"/>
  <c r="AG193" i="14" s="1"/>
  <c r="DX193" i="14"/>
  <c r="AB267" i="14"/>
  <c r="H193" i="14"/>
  <c r="EA193" i="14"/>
  <c r="AI30" i="13"/>
  <c r="X269" i="14"/>
  <c r="DW195" i="14"/>
  <c r="D195" i="14"/>
  <c r="AF195" i="14" s="1"/>
  <c r="Z269" i="14"/>
  <c r="F195" i="14"/>
  <c r="AH195" i="14" s="1"/>
  <c r="DY195" i="14"/>
  <c r="DY49" i="14"/>
  <c r="F49" i="14"/>
  <c r="AI32" i="13"/>
  <c r="X271" i="14"/>
  <c r="DW197" i="14"/>
  <c r="D197" i="14"/>
  <c r="AF197" i="14" s="1"/>
  <c r="X224" i="14"/>
  <c r="Z271" i="14"/>
  <c r="F197" i="14"/>
  <c r="AH197" i="14" s="1"/>
  <c r="DY197" i="14"/>
  <c r="AZ17" i="15"/>
  <c r="BH17" i="15" s="1"/>
  <c r="BV17" i="15" s="1"/>
  <c r="AZ30" i="15"/>
  <c r="BH30" i="15" s="1"/>
  <c r="BV30" i="15" s="1"/>
  <c r="X273" i="14"/>
  <c r="DW199" i="14"/>
  <c r="D199" i="14"/>
  <c r="AF199" i="14" s="1"/>
  <c r="Z273" i="14"/>
  <c r="F199" i="14"/>
  <c r="AH199" i="14" s="1"/>
  <c r="DY199" i="14"/>
  <c r="DY53" i="14"/>
  <c r="F53" i="14"/>
  <c r="AZ34" i="15"/>
  <c r="BH34" i="15" s="1"/>
  <c r="BV34" i="15" s="1"/>
  <c r="AI36" i="13"/>
  <c r="AA275" i="14"/>
  <c r="DZ201" i="14"/>
  <c r="G201" i="14"/>
  <c r="Y275" i="14"/>
  <c r="E201" i="14"/>
  <c r="DX201" i="14"/>
  <c r="AB275" i="14"/>
  <c r="H201" i="14"/>
  <c r="EA201" i="14"/>
  <c r="X277" i="14"/>
  <c r="DW203" i="14"/>
  <c r="D203" i="14"/>
  <c r="Z277" i="14"/>
  <c r="F203" i="14"/>
  <c r="DY203" i="14"/>
  <c r="DY57" i="14"/>
  <c r="F57" i="14"/>
  <c r="AZ38" i="15"/>
  <c r="BH38" i="15" s="1"/>
  <c r="BV38" i="15" s="1"/>
  <c r="AI40" i="13"/>
  <c r="AA279" i="14"/>
  <c r="DZ205" i="14"/>
  <c r="G205" i="14"/>
  <c r="Y279" i="14"/>
  <c r="E205" i="14"/>
  <c r="DX205" i="14"/>
  <c r="AB279" i="14"/>
  <c r="H205" i="14"/>
  <c r="AJ205" i="14" s="1"/>
  <c r="EA205" i="14"/>
  <c r="X281" i="14"/>
  <c r="DW207" i="14"/>
  <c r="D207" i="14"/>
  <c r="Z281" i="14"/>
  <c r="F207" i="14"/>
  <c r="DY207" i="14"/>
  <c r="DY61" i="14"/>
  <c r="F61" i="14"/>
  <c r="AZ42" i="15"/>
  <c r="BH42" i="15" s="1"/>
  <c r="BV42" i="15" s="1"/>
  <c r="AI44" i="13"/>
  <c r="AA283" i="14"/>
  <c r="DZ209" i="14"/>
  <c r="G209" i="14"/>
  <c r="Y283" i="14"/>
  <c r="E209" i="14"/>
  <c r="DX209" i="14"/>
  <c r="AB283" i="14"/>
  <c r="H209" i="14"/>
  <c r="EA209" i="14"/>
  <c r="X285" i="14"/>
  <c r="DW211" i="14"/>
  <c r="D211" i="14"/>
  <c r="Z285" i="14"/>
  <c r="F211" i="14"/>
  <c r="DY211" i="14"/>
  <c r="DY65" i="14"/>
  <c r="F65" i="14"/>
  <c r="AZ46" i="15"/>
  <c r="BH46" i="15" s="1"/>
  <c r="BV46" i="15" s="1"/>
  <c r="AI48" i="13"/>
  <c r="AA287" i="14"/>
  <c r="DZ213" i="14"/>
  <c r="G213" i="14"/>
  <c r="Y287" i="14"/>
  <c r="E213" i="14"/>
  <c r="DX213" i="14"/>
  <c r="AB287" i="14"/>
  <c r="H213" i="14"/>
  <c r="AJ213" i="14" s="1"/>
  <c r="EA213" i="14"/>
  <c r="X289" i="14"/>
  <c r="DW215" i="14"/>
  <c r="D215" i="14"/>
  <c r="Z289" i="14"/>
  <c r="F215" i="14"/>
  <c r="DY215" i="14"/>
  <c r="DY69" i="14"/>
  <c r="F69" i="14"/>
  <c r="AZ50" i="15"/>
  <c r="BH50" i="15" s="1"/>
  <c r="BV50" i="15" s="1"/>
  <c r="AI52" i="13"/>
  <c r="AA291" i="14"/>
  <c r="DZ217" i="14"/>
  <c r="G217" i="14"/>
  <c r="X291" i="14"/>
  <c r="DW217" i="14"/>
  <c r="D217" i="14"/>
  <c r="AB291" i="14"/>
  <c r="H217" i="14"/>
  <c r="AJ217" i="14" s="1"/>
  <c r="EA217" i="14"/>
  <c r="Y293" i="14"/>
  <c r="E219" i="14"/>
  <c r="DX219" i="14"/>
  <c r="Z293" i="14"/>
  <c r="F219" i="14"/>
  <c r="DY219" i="14"/>
  <c r="DY73" i="14"/>
  <c r="F73" i="14"/>
  <c r="AZ54" i="15"/>
  <c r="BH54" i="15" s="1"/>
  <c r="BV54" i="15" s="1"/>
  <c r="AI56" i="13"/>
  <c r="AA295" i="14"/>
  <c r="DZ221" i="14"/>
  <c r="G221" i="14"/>
  <c r="AI221" i="14" s="1"/>
  <c r="X295" i="14"/>
  <c r="DW221" i="14"/>
  <c r="D221" i="14"/>
  <c r="AB295" i="14"/>
  <c r="H221" i="14"/>
  <c r="EA221" i="14"/>
  <c r="AA284" i="14"/>
  <c r="G210" i="14"/>
  <c r="DZ210" i="14"/>
  <c r="Y284" i="14"/>
  <c r="DX210" i="14"/>
  <c r="E210" i="14"/>
  <c r="DY64" i="14"/>
  <c r="F64" i="14"/>
  <c r="AZ49" i="15"/>
  <c r="BH49" i="15" s="1"/>
  <c r="BV49" i="15" s="1"/>
  <c r="AI51" i="13"/>
  <c r="X290" i="14"/>
  <c r="DW290" i="14" s="1"/>
  <c r="DW216" i="14"/>
  <c r="D216" i="14"/>
  <c r="Y290" i="14"/>
  <c r="E216" i="14"/>
  <c r="DX216" i="14"/>
  <c r="Z290" i="14"/>
  <c r="F216" i="14"/>
  <c r="DY216" i="14"/>
  <c r="AA294" i="14"/>
  <c r="DZ220" i="14"/>
  <c r="G220" i="14"/>
  <c r="AI220" i="14" s="1"/>
  <c r="AB294" i="14"/>
  <c r="EA220" i="14"/>
  <c r="H220" i="14"/>
  <c r="DY74" i="14"/>
  <c r="F74" i="14"/>
  <c r="EJ333" i="14"/>
  <c r="EF332" i="14"/>
  <c r="EK337" i="14"/>
  <c r="EK44" i="14"/>
  <c r="ED345" i="14"/>
  <c r="V124" i="14"/>
  <c r="BB124" i="14" s="1"/>
  <c r="V146" i="14"/>
  <c r="BB146" i="14" s="1"/>
  <c r="V193" i="14"/>
  <c r="EJ342" i="14"/>
  <c r="CN116" i="14"/>
  <c r="GQ86" i="14" s="1"/>
  <c r="CN130" i="14"/>
  <c r="EI63" i="14"/>
  <c r="EK65" i="14"/>
  <c r="EL68" i="14"/>
  <c r="ED368" i="14"/>
  <c r="EJ369" i="14" s="1"/>
  <c r="CN108" i="14"/>
  <c r="CN114" i="14"/>
  <c r="EJ65" i="14"/>
  <c r="EJ67" i="14"/>
  <c r="EJ69" i="14"/>
  <c r="EJ71" i="14"/>
  <c r="EJ73" i="14"/>
  <c r="CN148" i="14"/>
  <c r="CN131" i="14"/>
  <c r="GJ108" i="14" s="1"/>
  <c r="CN144" i="14"/>
  <c r="EJ62" i="14"/>
  <c r="EK43" i="14"/>
  <c r="EK39" i="14"/>
  <c r="EK46" i="14"/>
  <c r="BA208" i="14"/>
  <c r="BA214" i="14"/>
  <c r="EL59" i="14"/>
  <c r="BA218" i="14"/>
  <c r="DK32" i="14"/>
  <c r="DK29" i="14"/>
  <c r="DK33" i="14"/>
  <c r="DI31" i="14"/>
  <c r="DI104" i="14"/>
  <c r="DJ35" i="14"/>
  <c r="DL29" i="14"/>
  <c r="DJ32" i="14"/>
  <c r="DM28" i="14"/>
  <c r="CN36" i="14"/>
  <c r="CN40" i="14"/>
  <c r="CN335" i="14"/>
  <c r="CN349" i="14"/>
  <c r="GJ327" i="14" s="1"/>
  <c r="CN46" i="14"/>
  <c r="CN340" i="14"/>
  <c r="CN350" i="14"/>
  <c r="CN352" i="14"/>
  <c r="GJ330" i="14" s="1"/>
  <c r="CN354" i="14"/>
  <c r="CN356" i="14"/>
  <c r="GJ334" i="14" s="1"/>
  <c r="CN63" i="14"/>
  <c r="CN358" i="14"/>
  <c r="CN360" i="14"/>
  <c r="CN364" i="14"/>
  <c r="CN366" i="14"/>
  <c r="CN60" i="14"/>
  <c r="HC22" i="14" s="1"/>
  <c r="CN357" i="14"/>
  <c r="CN359" i="14"/>
  <c r="CN361" i="14"/>
  <c r="CN363" i="14"/>
  <c r="GJ341" i="14" s="1"/>
  <c r="CN365" i="14"/>
  <c r="CN367" i="14"/>
  <c r="GQ338" i="14" s="1"/>
  <c r="CN369" i="14"/>
  <c r="CN329" i="14"/>
  <c r="CN38" i="14"/>
  <c r="CN337" i="14"/>
  <c r="EE329" i="14"/>
  <c r="EK329" i="14" s="1"/>
  <c r="CN331" i="14"/>
  <c r="GJ309" i="14" s="1"/>
  <c r="CN44" i="14"/>
  <c r="CN49" i="14"/>
  <c r="CN346" i="14"/>
  <c r="CN347" i="14"/>
  <c r="GQ318" i="14" s="1"/>
  <c r="CN348" i="14"/>
  <c r="CN351" i="14"/>
  <c r="GJ329" i="14" s="1"/>
  <c r="ED329" i="14"/>
  <c r="EJ329" i="14" s="1"/>
  <c r="CN330" i="14"/>
  <c r="GJ308" i="14" s="1"/>
  <c r="CN39" i="14"/>
  <c r="CN334" i="14"/>
  <c r="CN43" i="14"/>
  <c r="CN338" i="14"/>
  <c r="GJ316" i="14" s="1"/>
  <c r="CN48" i="14"/>
  <c r="CN343" i="14"/>
  <c r="CN52" i="14"/>
  <c r="GQ24" i="14" s="1"/>
  <c r="CN61" i="14"/>
  <c r="GJ40" i="14" s="1"/>
  <c r="CN362" i="14"/>
  <c r="CN353" i="14"/>
  <c r="GQ324" i="14" s="1"/>
  <c r="CN75" i="14"/>
  <c r="CN333" i="14"/>
  <c r="CN42" i="14"/>
  <c r="DJ104" i="14"/>
  <c r="DM100" i="14"/>
  <c r="DQ100" i="14" s="1"/>
  <c r="D46" i="18"/>
  <c r="P45" i="18"/>
  <c r="BL44" i="18"/>
  <c r="AF44" i="18"/>
  <c r="Y44" i="18"/>
  <c r="DI101" i="14"/>
  <c r="DI102" i="14"/>
  <c r="DJ101" i="14"/>
  <c r="DJ102" i="14"/>
  <c r="DN178" i="14"/>
  <c r="DT178" i="14" s="1"/>
  <c r="DK105" i="14"/>
  <c r="DK106" i="14"/>
  <c r="DL105" i="14"/>
  <c r="DL106" i="14"/>
  <c r="DK101" i="14"/>
  <c r="DK102" i="14"/>
  <c r="DL101" i="14"/>
  <c r="DL102" i="14"/>
  <c r="DK104" i="14"/>
  <c r="DL104" i="14"/>
  <c r="DI105" i="14"/>
  <c r="DI106" i="14"/>
  <c r="DJ105" i="14"/>
  <c r="DJ106" i="14"/>
  <c r="DN179" i="14"/>
  <c r="BK221" i="14"/>
  <c r="EK55" i="14"/>
  <c r="EK56" i="14"/>
  <c r="EK57" i="14"/>
  <c r="EL222" i="14"/>
  <c r="EE115" i="14"/>
  <c r="EK116" i="14" s="1"/>
  <c r="Q115" i="14"/>
  <c r="EE111" i="14"/>
  <c r="EK112" i="14" s="1"/>
  <c r="EK47" i="14"/>
  <c r="FE89" i="14"/>
  <c r="FU89" i="14"/>
  <c r="EJ145" i="14"/>
  <c r="D19" i="15"/>
  <c r="D79" i="15" s="1"/>
  <c r="AF18" i="15"/>
  <c r="EJ190" i="14"/>
  <c r="EF214" i="14"/>
  <c r="EC340" i="14"/>
  <c r="EC193" i="14"/>
  <c r="EC343" i="14"/>
  <c r="CN342" i="14"/>
  <c r="CN110" i="14"/>
  <c r="EC357" i="14"/>
  <c r="Y148" i="14"/>
  <c r="W156" i="8"/>
  <c r="DR157" i="8" s="1"/>
  <c r="Y147" i="14"/>
  <c r="W155" i="8"/>
  <c r="E155" i="8" s="1"/>
  <c r="Y146" i="14"/>
  <c r="W154" i="8"/>
  <c r="E154" i="8" s="1"/>
  <c r="Y145" i="14"/>
  <c r="W153" i="8"/>
  <c r="E153" i="8" s="1"/>
  <c r="Y144" i="14"/>
  <c r="W152" i="8"/>
  <c r="E152" i="8" s="1"/>
  <c r="Y143" i="14"/>
  <c r="W151" i="8"/>
  <c r="E151" i="8" s="1"/>
  <c r="Y142" i="14"/>
  <c r="W150" i="8"/>
  <c r="E150" i="8" s="1"/>
  <c r="Y141" i="14"/>
  <c r="W149" i="8"/>
  <c r="E149" i="8" s="1"/>
  <c r="Y140" i="14"/>
  <c r="W148" i="8"/>
  <c r="E148" i="8" s="1"/>
  <c r="Y139" i="14"/>
  <c r="W147" i="8"/>
  <c r="E147" i="8" s="1"/>
  <c r="Y138" i="14"/>
  <c r="W146" i="8"/>
  <c r="E146" i="8" s="1"/>
  <c r="Y137" i="14"/>
  <c r="W145" i="8"/>
  <c r="E145" i="8" s="1"/>
  <c r="Y136" i="14"/>
  <c r="W144" i="8"/>
  <c r="E144" i="8" s="1"/>
  <c r="Y135" i="14"/>
  <c r="W143" i="8"/>
  <c r="E143" i="8" s="1"/>
  <c r="Y134" i="14"/>
  <c r="W142" i="8"/>
  <c r="E142" i="8" s="1"/>
  <c r="Y133" i="14"/>
  <c r="W141" i="8"/>
  <c r="E141" i="8" s="1"/>
  <c r="Y132" i="14"/>
  <c r="E132" i="14" s="1"/>
  <c r="W140" i="8"/>
  <c r="E140" i="8" s="1"/>
  <c r="Y131" i="14"/>
  <c r="W139" i="8"/>
  <c r="E139" i="8" s="1"/>
  <c r="Y130" i="14"/>
  <c r="W138" i="8"/>
  <c r="E138" i="8" s="1"/>
  <c r="Y129" i="14"/>
  <c r="W137" i="8"/>
  <c r="E137" i="8" s="1"/>
  <c r="Y128" i="14"/>
  <c r="W136" i="8"/>
  <c r="E136" i="8" s="1"/>
  <c r="Y127" i="14"/>
  <c r="W135" i="8"/>
  <c r="E135" i="8" s="1"/>
  <c r="Y126" i="14"/>
  <c r="W134" i="8"/>
  <c r="E134" i="8" s="1"/>
  <c r="Y125" i="14"/>
  <c r="W133" i="8"/>
  <c r="E133" i="8" s="1"/>
  <c r="Y124" i="14"/>
  <c r="W132" i="8"/>
  <c r="E132" i="8" s="1"/>
  <c r="Y123" i="14"/>
  <c r="W131" i="8"/>
  <c r="E131" i="8" s="1"/>
  <c r="Y122" i="14"/>
  <c r="W130" i="8"/>
  <c r="E130" i="8" s="1"/>
  <c r="Y121" i="14"/>
  <c r="W129" i="8"/>
  <c r="E129" i="8" s="1"/>
  <c r="Y120" i="14"/>
  <c r="W128" i="8"/>
  <c r="E128" i="8" s="1"/>
  <c r="Y119" i="14"/>
  <c r="W127" i="8"/>
  <c r="E127" i="8" s="1"/>
  <c r="Y118" i="14"/>
  <c r="W126" i="8"/>
  <c r="E126" i="8" s="1"/>
  <c r="Y117" i="14"/>
  <c r="W125" i="8"/>
  <c r="E125" i="8" s="1"/>
  <c r="Y116" i="14"/>
  <c r="W124" i="8"/>
  <c r="E124" i="8" s="1"/>
  <c r="Y115" i="14"/>
  <c r="W123" i="8"/>
  <c r="E123" i="8" s="1"/>
  <c r="Y114" i="14"/>
  <c r="W122" i="8"/>
  <c r="E122" i="8" s="1"/>
  <c r="Y113" i="14"/>
  <c r="W121" i="8"/>
  <c r="E121" i="8" s="1"/>
  <c r="Y112" i="14"/>
  <c r="W120" i="8"/>
  <c r="E120" i="8" s="1"/>
  <c r="Y111" i="14"/>
  <c r="W119" i="8"/>
  <c r="E119" i="8" s="1"/>
  <c r="Y110" i="14"/>
  <c r="W118" i="8"/>
  <c r="E118" i="8" s="1"/>
  <c r="Y109" i="14"/>
  <c r="W117" i="8"/>
  <c r="E117" i="8" s="1"/>
  <c r="Y108" i="14"/>
  <c r="W116" i="8"/>
  <c r="DR116" i="8" s="1"/>
  <c r="AK15" i="15"/>
  <c r="Z108" i="14"/>
  <c r="BH110" i="14"/>
  <c r="BH112" i="14"/>
  <c r="BH114" i="14"/>
  <c r="BH116" i="14"/>
  <c r="BH118" i="14"/>
  <c r="BH120" i="14"/>
  <c r="BH122" i="14"/>
  <c r="BH124" i="14"/>
  <c r="BH126" i="14"/>
  <c r="BH128" i="14"/>
  <c r="BH130" i="14"/>
  <c r="BH132" i="14"/>
  <c r="BH134" i="14"/>
  <c r="BH136" i="14"/>
  <c r="BH138" i="14"/>
  <c r="BH140" i="14"/>
  <c r="BH142" i="14"/>
  <c r="BH144" i="14"/>
  <c r="BH146" i="14"/>
  <c r="BH148" i="14"/>
  <c r="X76" i="14"/>
  <c r="V76" i="8"/>
  <c r="DQ77" i="8" s="1"/>
  <c r="X75" i="14"/>
  <c r="V75" i="8"/>
  <c r="X74" i="14"/>
  <c r="V74" i="8"/>
  <c r="X73" i="14"/>
  <c r="V73" i="8"/>
  <c r="X72" i="14"/>
  <c r="V72" i="8"/>
  <c r="X71" i="14"/>
  <c r="V71" i="8"/>
  <c r="X70" i="14"/>
  <c r="V70" i="8"/>
  <c r="X69" i="14"/>
  <c r="V69" i="8"/>
  <c r="X68" i="14"/>
  <c r="V68" i="8"/>
  <c r="X67" i="14"/>
  <c r="V67" i="8"/>
  <c r="X66" i="14"/>
  <c r="V66" i="8"/>
  <c r="X65" i="14"/>
  <c r="V65" i="8"/>
  <c r="X64" i="14"/>
  <c r="V64" i="8"/>
  <c r="X63" i="14"/>
  <c r="V63" i="8"/>
  <c r="X62" i="14"/>
  <c r="V62" i="8"/>
  <c r="X61" i="14"/>
  <c r="V61" i="8"/>
  <c r="X60" i="14"/>
  <c r="V60" i="8"/>
  <c r="X59" i="14"/>
  <c r="V59" i="8"/>
  <c r="X58" i="14"/>
  <c r="V58" i="8"/>
  <c r="X57" i="14"/>
  <c r="V57" i="8"/>
  <c r="X56" i="14"/>
  <c r="V56" i="8"/>
  <c r="X55" i="14"/>
  <c r="V55" i="8"/>
  <c r="X54" i="14"/>
  <c r="V54" i="8"/>
  <c r="X53" i="14"/>
  <c r="V53" i="8"/>
  <c r="X52" i="14"/>
  <c r="V52" i="8"/>
  <c r="X51" i="14"/>
  <c r="V51" i="8"/>
  <c r="X50" i="14"/>
  <c r="V50" i="8"/>
  <c r="X49" i="14"/>
  <c r="V49" i="8"/>
  <c r="X48" i="14"/>
  <c r="V48" i="8"/>
  <c r="X47" i="14"/>
  <c r="V47" i="8"/>
  <c r="X46" i="14"/>
  <c r="V46" i="8"/>
  <c r="X45" i="14"/>
  <c r="V45" i="8"/>
  <c r="X44" i="14"/>
  <c r="V44" i="8"/>
  <c r="X43" i="14"/>
  <c r="V43" i="8"/>
  <c r="X42" i="14"/>
  <c r="V42" i="8"/>
  <c r="X41" i="14"/>
  <c r="V41" i="8"/>
  <c r="X40" i="14"/>
  <c r="V40" i="8"/>
  <c r="X39" i="14"/>
  <c r="V39" i="8"/>
  <c r="X38" i="14"/>
  <c r="V38" i="8"/>
  <c r="X37" i="14"/>
  <c r="V37" i="8"/>
  <c r="X36" i="14"/>
  <c r="V36" i="8"/>
  <c r="BH109" i="14"/>
  <c r="BH111" i="14"/>
  <c r="BH113" i="14"/>
  <c r="BH115" i="14"/>
  <c r="BH117" i="14"/>
  <c r="BH119" i="14"/>
  <c r="BH121" i="14"/>
  <c r="BH123" i="14"/>
  <c r="BI123" i="14" s="1"/>
  <c r="U20" i="15" s="1"/>
  <c r="BH125" i="14"/>
  <c r="BH127" i="14"/>
  <c r="BH129" i="14"/>
  <c r="BH131" i="14"/>
  <c r="BH133" i="14"/>
  <c r="BH135" i="14"/>
  <c r="BH137" i="14"/>
  <c r="BH139" i="14"/>
  <c r="BH141" i="14"/>
  <c r="BH143" i="14"/>
  <c r="BH145" i="14"/>
  <c r="BH147" i="14"/>
  <c r="Y76" i="14"/>
  <c r="W76" i="8"/>
  <c r="DR77" i="8" s="1"/>
  <c r="Y75" i="14"/>
  <c r="W75" i="8"/>
  <c r="Y74" i="14"/>
  <c r="W74" i="8"/>
  <c r="Y73" i="14"/>
  <c r="W73" i="8"/>
  <c r="Y72" i="14"/>
  <c r="W72" i="8"/>
  <c r="Y71" i="14"/>
  <c r="W71" i="8"/>
  <c r="Y70" i="14"/>
  <c r="W70" i="8"/>
  <c r="Y69" i="14"/>
  <c r="W69" i="8"/>
  <c r="Y68" i="14"/>
  <c r="W68" i="8"/>
  <c r="Y67" i="14"/>
  <c r="W67" i="8"/>
  <c r="Y66" i="14"/>
  <c r="W66" i="8"/>
  <c r="Y65" i="14"/>
  <c r="W65" i="8"/>
  <c r="Y64" i="14"/>
  <c r="W64" i="8"/>
  <c r="Y63" i="14"/>
  <c r="W63" i="8"/>
  <c r="Y62" i="14"/>
  <c r="W62" i="8"/>
  <c r="Y61" i="14"/>
  <c r="W61" i="8"/>
  <c r="Y60" i="14"/>
  <c r="W60" i="8"/>
  <c r="Y59" i="14"/>
  <c r="W59" i="8"/>
  <c r="Y58" i="14"/>
  <c r="W58" i="8"/>
  <c r="Y57" i="14"/>
  <c r="W57" i="8"/>
  <c r="Y56" i="14"/>
  <c r="W56" i="8"/>
  <c r="Y55" i="14"/>
  <c r="W55" i="8"/>
  <c r="Y54" i="14"/>
  <c r="W54" i="8"/>
  <c r="Y53" i="14"/>
  <c r="W53" i="8"/>
  <c r="Y52" i="14"/>
  <c r="W52" i="8"/>
  <c r="Y51" i="14"/>
  <c r="W51" i="8"/>
  <c r="Y50" i="14"/>
  <c r="W50" i="8"/>
  <c r="Y49" i="14"/>
  <c r="W49" i="8"/>
  <c r="Y48" i="14"/>
  <c r="W48" i="8"/>
  <c r="Y47" i="14"/>
  <c r="W47" i="8"/>
  <c r="Y46" i="14"/>
  <c r="W46" i="8"/>
  <c r="Y45" i="14"/>
  <c r="W45" i="8"/>
  <c r="Y44" i="14"/>
  <c r="W44" i="8"/>
  <c r="Y43" i="14"/>
  <c r="W43" i="8"/>
  <c r="Y42" i="14"/>
  <c r="W42" i="8"/>
  <c r="Y41" i="14"/>
  <c r="W41" i="8"/>
  <c r="Y40" i="14"/>
  <c r="W40" i="8"/>
  <c r="Y39" i="14"/>
  <c r="W39" i="8"/>
  <c r="Y38" i="14"/>
  <c r="W38" i="8"/>
  <c r="Y37" i="14"/>
  <c r="W37" i="8"/>
  <c r="Y36" i="14"/>
  <c r="W36" i="8"/>
  <c r="AK17" i="15"/>
  <c r="Z110" i="14"/>
  <c r="AK19" i="15"/>
  <c r="Z112" i="14"/>
  <c r="AK21" i="15"/>
  <c r="Z114" i="14"/>
  <c r="AK23" i="15"/>
  <c r="Z116" i="14"/>
  <c r="AK25" i="15"/>
  <c r="Z118" i="14"/>
  <c r="AK27" i="15"/>
  <c r="Z120" i="14"/>
  <c r="AK29" i="15"/>
  <c r="Z122" i="14"/>
  <c r="AK31" i="15"/>
  <c r="Z124" i="14"/>
  <c r="AK33" i="15"/>
  <c r="Z126" i="14"/>
  <c r="AK35" i="15"/>
  <c r="Z128" i="14"/>
  <c r="AK37" i="15"/>
  <c r="Z130" i="14"/>
  <c r="AK39" i="15"/>
  <c r="Z132" i="14"/>
  <c r="AK41" i="15"/>
  <c r="Z134" i="14"/>
  <c r="AK43" i="15"/>
  <c r="Z136" i="14"/>
  <c r="AK45" i="15"/>
  <c r="Z138" i="14"/>
  <c r="AK47" i="15"/>
  <c r="Z140" i="14"/>
  <c r="AK49" i="15"/>
  <c r="Z142" i="14"/>
  <c r="AK51" i="15"/>
  <c r="Z144" i="14"/>
  <c r="AK53" i="15"/>
  <c r="Z146" i="14"/>
  <c r="AK55" i="15"/>
  <c r="Z148" i="14"/>
  <c r="X148" i="14"/>
  <c r="X147" i="14"/>
  <c r="X146" i="14"/>
  <c r="X145" i="14"/>
  <c r="X144" i="14"/>
  <c r="DQ152" i="8"/>
  <c r="X143" i="14"/>
  <c r="X142" i="14"/>
  <c r="X141" i="14"/>
  <c r="X140" i="14"/>
  <c r="X139" i="14"/>
  <c r="X138" i="14"/>
  <c r="X137" i="14"/>
  <c r="X136" i="14"/>
  <c r="D136" i="14" s="1"/>
  <c r="X135" i="14"/>
  <c r="X134" i="14"/>
  <c r="X133" i="14"/>
  <c r="X132" i="14"/>
  <c r="X131" i="14"/>
  <c r="X130" i="14"/>
  <c r="X129" i="14"/>
  <c r="D129" i="14" s="1"/>
  <c r="X128" i="14"/>
  <c r="X127" i="14"/>
  <c r="X126" i="14"/>
  <c r="X125" i="14"/>
  <c r="X124" i="14"/>
  <c r="X123" i="14"/>
  <c r="X122" i="14"/>
  <c r="X121" i="14"/>
  <c r="X120" i="14"/>
  <c r="X119" i="14"/>
  <c r="X118" i="14"/>
  <c r="D118" i="14" s="1"/>
  <c r="DQ127" i="8"/>
  <c r="X117" i="14"/>
  <c r="X116" i="14"/>
  <c r="X115" i="14"/>
  <c r="X114" i="14"/>
  <c r="X113" i="14"/>
  <c r="X112" i="14"/>
  <c r="X111" i="14"/>
  <c r="X110" i="14"/>
  <c r="X109" i="14"/>
  <c r="X108" i="14"/>
  <c r="DQ116" i="8"/>
  <c r="AK16" i="15"/>
  <c r="Z109" i="14"/>
  <c r="AK18" i="15"/>
  <c r="Z111" i="14"/>
  <c r="AK20" i="15"/>
  <c r="Z113" i="14"/>
  <c r="AK22" i="15"/>
  <c r="Z115" i="14"/>
  <c r="AK24" i="15"/>
  <c r="Z117" i="14"/>
  <c r="AK26" i="15"/>
  <c r="Z119" i="14"/>
  <c r="AK28" i="15"/>
  <c r="Z121" i="14"/>
  <c r="AK30" i="15"/>
  <c r="Z123" i="14"/>
  <c r="AK32" i="15"/>
  <c r="Z125" i="14"/>
  <c r="AK34" i="15"/>
  <c r="Z127" i="14"/>
  <c r="AK36" i="15"/>
  <c r="Z129" i="14"/>
  <c r="AK38" i="15"/>
  <c r="Z131" i="14"/>
  <c r="AK40" i="15"/>
  <c r="Z133" i="14"/>
  <c r="AK42" i="15"/>
  <c r="Z135" i="14"/>
  <c r="AK44" i="15"/>
  <c r="Z137" i="14"/>
  <c r="AK46" i="15"/>
  <c r="Z139" i="14"/>
  <c r="AK48" i="15"/>
  <c r="Z141" i="14"/>
  <c r="AK50" i="15"/>
  <c r="Z143" i="14"/>
  <c r="AK52" i="15"/>
  <c r="Z145" i="14"/>
  <c r="AK54" i="15"/>
  <c r="Z147" i="14"/>
  <c r="AH58" i="13"/>
  <c r="EI340" i="14"/>
  <c r="EL209" i="14"/>
  <c r="CN55" i="14"/>
  <c r="GJ34" i="14" s="1"/>
  <c r="EK37" i="14"/>
  <c r="EC347" i="14"/>
  <c r="EK193" i="14"/>
  <c r="EC350" i="14"/>
  <c r="EC203" i="14"/>
  <c r="EC352" i="14"/>
  <c r="EI353" i="14" s="1"/>
  <c r="EC205" i="14"/>
  <c r="EC356" i="14"/>
  <c r="EC209" i="14"/>
  <c r="EC353" i="14"/>
  <c r="EE210" i="14"/>
  <c r="EC361" i="14"/>
  <c r="EC214" i="14"/>
  <c r="EC365" i="14"/>
  <c r="EC218" i="14"/>
  <c r="EC369" i="14"/>
  <c r="EC222" i="14"/>
  <c r="EC342" i="14"/>
  <c r="EI343" i="14" s="1"/>
  <c r="CN51" i="14"/>
  <c r="CN53" i="14"/>
  <c r="CN56" i="14"/>
  <c r="GJ35" i="14" s="1"/>
  <c r="EK128" i="14"/>
  <c r="CN126" i="14"/>
  <c r="CN128" i="14"/>
  <c r="GJ105" i="14" s="1"/>
  <c r="EK140" i="14"/>
  <c r="EK144" i="14"/>
  <c r="EJ140" i="14"/>
  <c r="CN118" i="14"/>
  <c r="CN120" i="14"/>
  <c r="GJ97" i="14" s="1"/>
  <c r="CN122" i="14"/>
  <c r="CN124" i="14"/>
  <c r="BB198" i="14"/>
  <c r="GJ106" i="14"/>
  <c r="GQ99" i="14"/>
  <c r="BB193" i="14"/>
  <c r="GJ55" i="14"/>
  <c r="EC184" i="14"/>
  <c r="BB185" i="14"/>
  <c r="EC188" i="14"/>
  <c r="BB189" i="14"/>
  <c r="EC204" i="14"/>
  <c r="EI204" i="14" s="1"/>
  <c r="BB210" i="14"/>
  <c r="BB214" i="14"/>
  <c r="CN109" i="14"/>
  <c r="ED109" i="14"/>
  <c r="EJ109" i="14" s="1"/>
  <c r="EC109" i="14"/>
  <c r="EI109" i="14" s="1"/>
  <c r="CN113" i="14"/>
  <c r="EC113" i="14"/>
  <c r="ED113" i="14"/>
  <c r="EJ113" i="14" s="1"/>
  <c r="EC183" i="14"/>
  <c r="EE109" i="14"/>
  <c r="EK109" i="14" s="1"/>
  <c r="EF184" i="14"/>
  <c r="EL185" i="14" s="1"/>
  <c r="AX110" i="14"/>
  <c r="V110" i="14"/>
  <c r="BB110" i="14" s="1"/>
  <c r="V258" i="14"/>
  <c r="EJ38" i="14"/>
  <c r="GJ18" i="14"/>
  <c r="AZ186" i="14"/>
  <c r="AZ333" i="14"/>
  <c r="GJ312" i="14"/>
  <c r="EC187" i="14"/>
  <c r="EE113" i="14"/>
  <c r="EK113" i="14" s="1"/>
  <c r="EF188" i="14"/>
  <c r="AX114" i="14"/>
  <c r="V114" i="14"/>
  <c r="BB114" i="14" s="1"/>
  <c r="V262" i="14"/>
  <c r="EJ42" i="14"/>
  <c r="GJ22" i="14"/>
  <c r="GQ15" i="14"/>
  <c r="AZ190" i="14"/>
  <c r="AZ337" i="14"/>
  <c r="AY191" i="14"/>
  <c r="AY338" i="14"/>
  <c r="V339" i="14"/>
  <c r="BB46" i="14"/>
  <c r="BA192" i="14"/>
  <c r="BA339" i="14"/>
  <c r="EK194" i="14"/>
  <c r="GQ20" i="14"/>
  <c r="GJ27" i="14"/>
  <c r="EL49" i="14"/>
  <c r="AY196" i="14"/>
  <c r="AY343" i="14"/>
  <c r="EF197" i="14"/>
  <c r="AX123" i="14"/>
  <c r="V123" i="14"/>
  <c r="BB123" i="14" s="1"/>
  <c r="V271" i="14"/>
  <c r="EJ51" i="14"/>
  <c r="EK198" i="14"/>
  <c r="GJ31" i="14"/>
  <c r="HC14" i="14"/>
  <c r="ED346" i="14"/>
  <c r="EJ346" i="14" s="1"/>
  <c r="ED199" i="14"/>
  <c r="EJ199" i="14" s="1"/>
  <c r="EL125" i="14"/>
  <c r="EL126" i="14"/>
  <c r="ED348" i="14"/>
  <c r="ED201" i="14"/>
  <c r="EJ201" i="14" s="1"/>
  <c r="EL127" i="14"/>
  <c r="ED349" i="14"/>
  <c r="AZ202" i="14"/>
  <c r="AZ349" i="14"/>
  <c r="EK129" i="14"/>
  <c r="V204" i="14"/>
  <c r="AX204" i="14"/>
  <c r="AX351" i="14"/>
  <c r="FZ90" i="14"/>
  <c r="GH89" i="14"/>
  <c r="FQ89" i="14"/>
  <c r="FQ90" i="14" s="1"/>
  <c r="FQ91" i="14" s="1"/>
  <c r="FQ92" i="14" s="1"/>
  <c r="GJ93" i="14"/>
  <c r="GJ107" i="14"/>
  <c r="GQ100" i="14"/>
  <c r="EK131" i="14"/>
  <c r="EL206" i="14"/>
  <c r="GJ332" i="14"/>
  <c r="GQ325" i="14"/>
  <c r="GQ33" i="14"/>
  <c r="V356" i="14"/>
  <c r="BB63" i="14"/>
  <c r="EL210" i="14"/>
  <c r="GJ336" i="14"/>
  <c r="GQ329" i="14"/>
  <c r="GJ338" i="14"/>
  <c r="GQ331" i="14"/>
  <c r="GJ340" i="14"/>
  <c r="GQ333" i="14"/>
  <c r="GJ342" i="14"/>
  <c r="GQ335" i="14"/>
  <c r="GJ344" i="14"/>
  <c r="GQ337" i="14"/>
  <c r="FI165" i="14"/>
  <c r="FE167" i="14"/>
  <c r="FU167" i="14"/>
  <c r="EF207" i="14"/>
  <c r="EL207" i="14" s="1"/>
  <c r="EF358" i="14"/>
  <c r="EL358" i="14" s="1"/>
  <c r="EF211" i="14"/>
  <c r="EL211" i="14" s="1"/>
  <c r="GJ337" i="14"/>
  <c r="GQ330" i="14"/>
  <c r="EF360" i="14"/>
  <c r="EL361" i="14" s="1"/>
  <c r="EF215" i="14"/>
  <c r="BB215" i="14"/>
  <c r="GQ334" i="14"/>
  <c r="EF364" i="14"/>
  <c r="EF219" i="14"/>
  <c r="EL219" i="14" s="1"/>
  <c r="BB219" i="14"/>
  <c r="GJ345" i="14"/>
  <c r="AY220" i="14"/>
  <c r="AY367" i="14"/>
  <c r="GQ47" i="14"/>
  <c r="GJ54" i="14"/>
  <c r="EI131" i="14"/>
  <c r="CN132" i="14"/>
  <c r="ED132" i="14"/>
  <c r="EJ132" i="14" s="1"/>
  <c r="EC132" i="14"/>
  <c r="EI132" i="14" s="1"/>
  <c r="CN133" i="14"/>
  <c r="ED133" i="14"/>
  <c r="EC133" i="14"/>
  <c r="CN134" i="14"/>
  <c r="ED134" i="14"/>
  <c r="EC134" i="14"/>
  <c r="EI137" i="14"/>
  <c r="EI140" i="14"/>
  <c r="GJ125" i="14"/>
  <c r="GJ121" i="14"/>
  <c r="GQ114" i="14"/>
  <c r="GJ307" i="14"/>
  <c r="GQ307" i="14" s="1"/>
  <c r="EC182" i="14"/>
  <c r="EF183" i="14"/>
  <c r="V331" i="14"/>
  <c r="BB38" i="14"/>
  <c r="V259" i="14"/>
  <c r="V111" i="14"/>
  <c r="BB111" i="14" s="1"/>
  <c r="GJ311" i="14"/>
  <c r="EC186" i="14"/>
  <c r="EF187" i="14"/>
  <c r="V335" i="14"/>
  <c r="BB42" i="14"/>
  <c r="V263" i="14"/>
  <c r="GJ315" i="14"/>
  <c r="GQ308" i="14"/>
  <c r="EC190" i="14"/>
  <c r="EJ339" i="14"/>
  <c r="EF340" i="14"/>
  <c r="EL340" i="14" s="1"/>
  <c r="EF193" i="14"/>
  <c r="EL193" i="14" s="1"/>
  <c r="EL47" i="14"/>
  <c r="EJ194" i="14"/>
  <c r="EL120" i="14"/>
  <c r="V120" i="14"/>
  <c r="BB120" i="14" s="1"/>
  <c r="EF196" i="14"/>
  <c r="GJ30" i="14"/>
  <c r="GQ23" i="14"/>
  <c r="HC13" i="14"/>
  <c r="EL345" i="14"/>
  <c r="EE199" i="14"/>
  <c r="EK199" i="14" s="1"/>
  <c r="GJ32" i="14"/>
  <c r="GQ25" i="14"/>
  <c r="HC15" i="14"/>
  <c r="V347" i="14"/>
  <c r="BB54" i="14"/>
  <c r="EE201" i="14"/>
  <c r="EE349" i="14"/>
  <c r="EE202" i="14"/>
  <c r="HC18" i="14"/>
  <c r="ED350" i="14"/>
  <c r="EJ350" i="14" s="1"/>
  <c r="ED203" i="14"/>
  <c r="EL129" i="14"/>
  <c r="V351" i="14"/>
  <c r="BB58" i="14"/>
  <c r="BB132" i="14"/>
  <c r="BB216" i="14"/>
  <c r="EF329" i="14"/>
  <c r="EL329" i="14" s="1"/>
  <c r="V182" i="14"/>
  <c r="AX182" i="14"/>
  <c r="AX329" i="14"/>
  <c r="EE330" i="14"/>
  <c r="EK330" i="14" s="1"/>
  <c r="EE183" i="14"/>
  <c r="EK183" i="14" s="1"/>
  <c r="CN37" i="14"/>
  <c r="ED331" i="14"/>
  <c r="EJ331" i="14" s="1"/>
  <c r="AZ184" i="14"/>
  <c r="AZ331" i="14"/>
  <c r="CN332" i="14"/>
  <c r="EC185" i="14"/>
  <c r="EI185" i="14" s="1"/>
  <c r="EK111" i="14"/>
  <c r="EF186" i="14"/>
  <c r="EL186" i="14" s="1"/>
  <c r="AX112" i="14"/>
  <c r="V112" i="14"/>
  <c r="BB112" i="14" s="1"/>
  <c r="V260" i="14"/>
  <c r="EE334" i="14"/>
  <c r="EK334" i="14" s="1"/>
  <c r="EE187" i="14"/>
  <c r="EK187" i="14" s="1"/>
  <c r="CN41" i="14"/>
  <c r="ED335" i="14"/>
  <c r="EJ335" i="14" s="1"/>
  <c r="AZ188" i="14"/>
  <c r="AZ335" i="14"/>
  <c r="CN336" i="14"/>
  <c r="EC189" i="14"/>
  <c r="EF190" i="14"/>
  <c r="EL190" i="14" s="1"/>
  <c r="AX116" i="14"/>
  <c r="V116" i="14"/>
  <c r="BB116" i="14" s="1"/>
  <c r="V264" i="14"/>
  <c r="EE338" i="14"/>
  <c r="EK338" i="14" s="1"/>
  <c r="V338" i="14"/>
  <c r="BB45" i="14"/>
  <c r="BA191" i="14"/>
  <c r="BA338" i="14"/>
  <c r="AY192" i="14"/>
  <c r="AY339" i="14"/>
  <c r="CN47" i="14"/>
  <c r="CN341" i="14"/>
  <c r="EC194" i="14"/>
  <c r="EK120" i="14"/>
  <c r="AX195" i="14"/>
  <c r="V195" i="14"/>
  <c r="AX342" i="14"/>
  <c r="V343" i="14"/>
  <c r="BB50" i="14"/>
  <c r="BA196" i="14"/>
  <c r="BA343" i="14"/>
  <c r="AZ197" i="14"/>
  <c r="AZ344" i="14"/>
  <c r="CN345" i="14"/>
  <c r="EC198" i="14"/>
  <c r="EK124" i="14"/>
  <c r="AX199" i="14"/>
  <c r="V199" i="14"/>
  <c r="AX346" i="14"/>
  <c r="EF347" i="14"/>
  <c r="V200" i="14"/>
  <c r="AX200" i="14"/>
  <c r="AX347" i="14"/>
  <c r="AX201" i="14"/>
  <c r="V201" i="14"/>
  <c r="AX348" i="14"/>
  <c r="V128" i="14"/>
  <c r="BB128" i="14" s="1"/>
  <c r="AX128" i="14"/>
  <c r="V276" i="14"/>
  <c r="CN57" i="14"/>
  <c r="ED351" i="14"/>
  <c r="EJ351" i="14" s="1"/>
  <c r="EF351" i="14"/>
  <c r="EL351" i="14" s="1"/>
  <c r="EL58" i="14"/>
  <c r="EI120" i="14"/>
  <c r="EI122" i="14"/>
  <c r="EI124" i="14"/>
  <c r="EJ125" i="14"/>
  <c r="EE205" i="14"/>
  <c r="CN59" i="14"/>
  <c r="ED206" i="14"/>
  <c r="EF132" i="14"/>
  <c r="EL132" i="14" s="1"/>
  <c r="EE354" i="14"/>
  <c r="EE356" i="14"/>
  <c r="EK356" i="14" s="1"/>
  <c r="ED357" i="14"/>
  <c r="EE211" i="14"/>
  <c r="EK211" i="14" s="1"/>
  <c r="CN65" i="14"/>
  <c r="EF359" i="14"/>
  <c r="EE360" i="14"/>
  <c r="V360" i="14"/>
  <c r="BB67" i="14"/>
  <c r="ED214" i="14"/>
  <c r="EE215" i="14"/>
  <c r="CN69" i="14"/>
  <c r="ED363" i="14"/>
  <c r="EE364" i="14"/>
  <c r="V364" i="14"/>
  <c r="BB71" i="14"/>
  <c r="ED218" i="14"/>
  <c r="EE219" i="14"/>
  <c r="CN73" i="14"/>
  <c r="ED367" i="14"/>
  <c r="EJ368" i="14" s="1"/>
  <c r="EJ119" i="14"/>
  <c r="EJ121" i="14"/>
  <c r="EJ123" i="14"/>
  <c r="GJ103" i="14"/>
  <c r="GQ96" i="14"/>
  <c r="GQ98" i="14"/>
  <c r="FM167" i="14"/>
  <c r="EF352" i="14"/>
  <c r="EL352" i="14" s="1"/>
  <c r="EE353" i="14"/>
  <c r="EE206" i="14"/>
  <c r="EF354" i="14"/>
  <c r="EL354" i="14" s="1"/>
  <c r="BB133" i="14"/>
  <c r="CN355" i="14"/>
  <c r="EC208" i="14"/>
  <c r="V355" i="14"/>
  <c r="BB62" i="14"/>
  <c r="BB209" i="14"/>
  <c r="EL63" i="14"/>
  <c r="CN64" i="14"/>
  <c r="ED358" i="14"/>
  <c r="EJ358" i="14" s="1"/>
  <c r="ED211" i="14"/>
  <c r="EL65" i="14"/>
  <c r="EE212" i="14"/>
  <c r="EK212" i="14" s="1"/>
  <c r="CN66" i="14"/>
  <c r="ED213" i="14"/>
  <c r="EJ213" i="14" s="1"/>
  <c r="EL139" i="14"/>
  <c r="EL67" i="14"/>
  <c r="EE214" i="14"/>
  <c r="CN68" i="14"/>
  <c r="ED215" i="14"/>
  <c r="EJ215" i="14" s="1"/>
  <c r="EL141" i="14"/>
  <c r="EE363" i="14"/>
  <c r="V363" i="14"/>
  <c r="BB70" i="14"/>
  <c r="ED364" i="14"/>
  <c r="EJ364" i="14" s="1"/>
  <c r="EL71" i="14"/>
  <c r="BL218" i="14"/>
  <c r="V365" i="14"/>
  <c r="BB72" i="14"/>
  <c r="ED366" i="14"/>
  <c r="EL73" i="14"/>
  <c r="EE220" i="14"/>
  <c r="EK220" i="14" s="1"/>
  <c r="CN74" i="14"/>
  <c r="CN368" i="14"/>
  <c r="Q221" i="14"/>
  <c r="AY221" i="14"/>
  <c r="AY368" i="14"/>
  <c r="EE369" i="14"/>
  <c r="EK369" i="14" s="1"/>
  <c r="V369" i="14"/>
  <c r="BB76" i="14"/>
  <c r="CN135" i="14"/>
  <c r="EC135" i="14"/>
  <c r="ED135" i="14"/>
  <c r="EJ135" i="14" s="1"/>
  <c r="EL136" i="14"/>
  <c r="CN138" i="14"/>
  <c r="EJ147" i="14"/>
  <c r="EI141" i="14"/>
  <c r="EI143" i="14"/>
  <c r="EI145" i="14"/>
  <c r="CN146" i="14"/>
  <c r="BL219" i="14"/>
  <c r="BL221" i="14"/>
  <c r="BK215" i="14"/>
  <c r="BL220" i="14"/>
  <c r="FM312" i="14"/>
  <c r="FE314" i="14"/>
  <c r="EJ48" i="14"/>
  <c r="FQ315" i="14"/>
  <c r="EI40" i="14"/>
  <c r="EJ117" i="14"/>
  <c r="CN117" i="14"/>
  <c r="FU313" i="14"/>
  <c r="FU19" i="14"/>
  <c r="V329" i="14"/>
  <c r="BB36" i="14"/>
  <c r="EK110" i="14"/>
  <c r="GJ19" i="14"/>
  <c r="GJ313" i="14"/>
  <c r="EK114" i="14"/>
  <c r="GQ16" i="14"/>
  <c r="GJ23" i="14"/>
  <c r="GJ28" i="14"/>
  <c r="GQ21" i="14"/>
  <c r="O371" i="14"/>
  <c r="CN344" i="14"/>
  <c r="CN184" i="14"/>
  <c r="GJ324" i="14"/>
  <c r="GQ317" i="14"/>
  <c r="GJ326" i="14"/>
  <c r="GQ319" i="14"/>
  <c r="EC202" i="14"/>
  <c r="GQ322" i="14"/>
  <c r="FQ21" i="14"/>
  <c r="FE21" i="14"/>
  <c r="GJ15" i="14"/>
  <c r="EC331" i="14"/>
  <c r="V333" i="14"/>
  <c r="BB40" i="14"/>
  <c r="EC335" i="14"/>
  <c r="EL189" i="14"/>
  <c r="V337" i="14"/>
  <c r="BB44" i="14"/>
  <c r="BB192" i="14"/>
  <c r="EL341" i="14"/>
  <c r="BB194" i="14"/>
  <c r="V342" i="14"/>
  <c r="BB49" i="14"/>
  <c r="EC344" i="14"/>
  <c r="EI344" i="14" s="1"/>
  <c r="EC197" i="14"/>
  <c r="EC346" i="14"/>
  <c r="EI347" i="14" s="1"/>
  <c r="EC199" i="14"/>
  <c r="EI199" i="14" s="1"/>
  <c r="GJ325" i="14"/>
  <c r="EC200" i="14"/>
  <c r="EK126" i="14"/>
  <c r="EC348" i="14"/>
  <c r="EI348" i="14" s="1"/>
  <c r="EC201" i="14"/>
  <c r="EK127" i="14"/>
  <c r="EC349" i="14"/>
  <c r="EL203" i="14"/>
  <c r="BB203" i="14"/>
  <c r="EC351" i="14"/>
  <c r="EI351" i="14" s="1"/>
  <c r="BB206" i="14"/>
  <c r="BB218" i="14"/>
  <c r="BB221" i="14"/>
  <c r="EJ110" i="14"/>
  <c r="CN115" i="14"/>
  <c r="EC115" i="14"/>
  <c r="EI115" i="14" s="1"/>
  <c r="ED115" i="14"/>
  <c r="EJ115" i="14" s="1"/>
  <c r="AZ182" i="14"/>
  <c r="AZ329" i="14"/>
  <c r="EC330" i="14"/>
  <c r="AY183" i="14"/>
  <c r="AY330" i="14"/>
  <c r="EF331" i="14"/>
  <c r="V184" i="14"/>
  <c r="AX184" i="14"/>
  <c r="AX331" i="14"/>
  <c r="V332" i="14"/>
  <c r="BB39" i="14"/>
  <c r="BA185" i="14"/>
  <c r="BA332" i="14"/>
  <c r="EL40" i="14"/>
  <c r="EC334" i="14"/>
  <c r="AY187" i="14"/>
  <c r="AY334" i="14"/>
  <c r="EF335" i="14"/>
  <c r="EL336" i="14" s="1"/>
  <c r="V188" i="14"/>
  <c r="AX188" i="14"/>
  <c r="AX335" i="14"/>
  <c r="V336" i="14"/>
  <c r="BB43" i="14"/>
  <c r="BA189" i="14"/>
  <c r="BA336" i="14"/>
  <c r="EL44" i="14"/>
  <c r="EC338" i="14"/>
  <c r="EC191" i="14"/>
  <c r="EK339" i="14"/>
  <c r="GQ18" i="14"/>
  <c r="GJ25" i="14"/>
  <c r="GJ318" i="14"/>
  <c r="GQ311" i="14"/>
  <c r="AY193" i="14"/>
  <c r="AY340" i="14"/>
  <c r="V341" i="14"/>
  <c r="BB48" i="14"/>
  <c r="BA194" i="14"/>
  <c r="BA341" i="14"/>
  <c r="AZ195" i="14"/>
  <c r="AZ342" i="14"/>
  <c r="GJ321" i="14"/>
  <c r="GQ314" i="14"/>
  <c r="CN196" i="14"/>
  <c r="EC196" i="14"/>
  <c r="EI196" i="14" s="1"/>
  <c r="AA224" i="14"/>
  <c r="AX197" i="14"/>
  <c r="V197" i="14"/>
  <c r="W221" i="14" s="1"/>
  <c r="AX344" i="14"/>
  <c r="V345" i="14"/>
  <c r="BB52" i="14"/>
  <c r="BA198" i="14"/>
  <c r="BA345" i="14"/>
  <c r="AZ199" i="14"/>
  <c r="AZ346" i="14"/>
  <c r="ED347" i="14"/>
  <c r="EJ347" i="14" s="1"/>
  <c r="AZ200" i="14"/>
  <c r="AZ347" i="14"/>
  <c r="AZ201" i="14"/>
  <c r="AZ348" i="14"/>
  <c r="ED202" i="14"/>
  <c r="EL128" i="14"/>
  <c r="GJ328" i="14"/>
  <c r="GQ321" i="14"/>
  <c r="CN203" i="14"/>
  <c r="AY203" i="14"/>
  <c r="AY350" i="14"/>
  <c r="AX130" i="14"/>
  <c r="V130" i="14"/>
  <c r="BB130" i="14" s="1"/>
  <c r="V278" i="14"/>
  <c r="FM89" i="14"/>
  <c r="FM90" i="14" s="1"/>
  <c r="FI89" i="14"/>
  <c r="FI90" i="14" s="1"/>
  <c r="FI91" i="14" s="1"/>
  <c r="FI92" i="14" s="1"/>
  <c r="FE90" i="14"/>
  <c r="FU90" i="14"/>
  <c r="FU91" i="14" s="1"/>
  <c r="GQ323" i="14"/>
  <c r="EC354" i="14"/>
  <c r="EC207" i="14"/>
  <c r="V354" i="14"/>
  <c r="BB61" i="14"/>
  <c r="EL208" i="14"/>
  <c r="GQ327" i="14"/>
  <c r="GJ42" i="14"/>
  <c r="GQ35" i="14"/>
  <c r="HC25" i="14"/>
  <c r="EC358" i="14"/>
  <c r="EI358" i="14" s="1"/>
  <c r="EC211" i="14"/>
  <c r="ED359" i="14"/>
  <c r="EC360" i="14"/>
  <c r="EC213" i="14"/>
  <c r="EC362" i="14"/>
  <c r="EI362" i="14" s="1"/>
  <c r="EC215" i="14"/>
  <c r="EI215" i="14" s="1"/>
  <c r="EK141" i="14"/>
  <c r="EF363" i="14"/>
  <c r="EC364" i="14"/>
  <c r="EC217" i="14"/>
  <c r="EL365" i="14"/>
  <c r="EC366" i="14"/>
  <c r="EC219" i="14"/>
  <c r="EI219" i="14" s="1"/>
  <c r="EK145" i="14"/>
  <c r="EF367" i="14"/>
  <c r="EJ75" i="14"/>
  <c r="EJ222" i="14"/>
  <c r="EL148" i="14"/>
  <c r="GJ85" i="14"/>
  <c r="GJ89" i="14"/>
  <c r="GJ91" i="14"/>
  <c r="GJ104" i="14"/>
  <c r="GQ97" i="14"/>
  <c r="EJ139" i="14"/>
  <c r="ED352" i="14"/>
  <c r="ED205" i="14"/>
  <c r="BB205" i="14"/>
  <c r="GJ331" i="14"/>
  <c r="EC206" i="14"/>
  <c r="EI206" i="14" s="1"/>
  <c r="V353" i="14"/>
  <c r="BB60" i="14"/>
  <c r="ED354" i="14"/>
  <c r="EJ355" i="14" s="1"/>
  <c r="ED207" i="14"/>
  <c r="BB207" i="14"/>
  <c r="EL61" i="14"/>
  <c r="EF356" i="14"/>
  <c r="EL356" i="14" s="1"/>
  <c r="GJ335" i="14"/>
  <c r="GQ328" i="14"/>
  <c r="CN210" i="14"/>
  <c r="EC210" i="14"/>
  <c r="BB211" i="14"/>
  <c r="EC359" i="14"/>
  <c r="EC212" i="14"/>
  <c r="EK138" i="14"/>
  <c r="EF213" i="14"/>
  <c r="BB213" i="14"/>
  <c r="GJ339" i="14"/>
  <c r="GQ332" i="14"/>
  <c r="EF362" i="14"/>
  <c r="EL362" i="14" s="1"/>
  <c r="EC363" i="14"/>
  <c r="EC216" i="14"/>
  <c r="EI216" i="14" s="1"/>
  <c r="EK142" i="14"/>
  <c r="EF217" i="14"/>
  <c r="EL217" i="14" s="1"/>
  <c r="BB217" i="14"/>
  <c r="GJ343" i="14"/>
  <c r="GQ336" i="14"/>
  <c r="EF366" i="14"/>
  <c r="EL366" i="14" s="1"/>
  <c r="EC367" i="14"/>
  <c r="EC220" i="14"/>
  <c r="EI220" i="14" s="1"/>
  <c r="EK146" i="14"/>
  <c r="V368" i="14"/>
  <c r="BB75" i="14"/>
  <c r="BA221" i="14"/>
  <c r="BA368" i="14"/>
  <c r="GJ347" i="14"/>
  <c r="CN222" i="14"/>
  <c r="AY222" i="14"/>
  <c r="AY369" i="14"/>
  <c r="EE132" i="14"/>
  <c r="EK132" i="14" s="1"/>
  <c r="EE133" i="14"/>
  <c r="EE134" i="14"/>
  <c r="GJ113" i="14"/>
  <c r="GQ106" i="14"/>
  <c r="GJ114" i="14"/>
  <c r="GQ107" i="14"/>
  <c r="GJ116" i="14"/>
  <c r="GQ109" i="14"/>
  <c r="EJ141" i="14"/>
  <c r="GQ110" i="14"/>
  <c r="GJ117" i="14"/>
  <c r="EC329" i="14"/>
  <c r="EI329" i="14" s="1"/>
  <c r="EF330" i="14"/>
  <c r="EL330" i="14" s="1"/>
  <c r="V183" i="14"/>
  <c r="EE331" i="14"/>
  <c r="EK331" i="14" s="1"/>
  <c r="EE184" i="14"/>
  <c r="EK184" i="14" s="1"/>
  <c r="GJ17" i="14"/>
  <c r="EC333" i="14"/>
  <c r="EF334" i="14"/>
  <c r="V187" i="14"/>
  <c r="EE335" i="14"/>
  <c r="EK335" i="14" s="1"/>
  <c r="EE188" i="14"/>
  <c r="GJ21" i="14"/>
  <c r="EF115" i="14"/>
  <c r="EL115" i="14" s="1"/>
  <c r="V115" i="14"/>
  <c r="BB115" i="14" s="1"/>
  <c r="EC337" i="14"/>
  <c r="EF338" i="14"/>
  <c r="EF191" i="14"/>
  <c r="V191" i="14"/>
  <c r="EJ192" i="14"/>
  <c r="EL118" i="14"/>
  <c r="V118" i="14"/>
  <c r="BB118" i="14" s="1"/>
  <c r="EJ341" i="14"/>
  <c r="V268" i="14"/>
  <c r="GJ320" i="14"/>
  <c r="GQ313" i="14"/>
  <c r="CN195" i="14"/>
  <c r="EF343" i="14"/>
  <c r="V196" i="14"/>
  <c r="EE344" i="14"/>
  <c r="EK345" i="14" s="1"/>
  <c r="V344" i="14"/>
  <c r="BB51" i="14"/>
  <c r="EL198" i="14"/>
  <c r="EE346" i="14"/>
  <c r="EK346" i="14" s="1"/>
  <c r="V346" i="14"/>
  <c r="BB53" i="14"/>
  <c r="EE347" i="14"/>
  <c r="EE200" i="14"/>
  <c r="EK200" i="14" s="1"/>
  <c r="CN54" i="14"/>
  <c r="EE348" i="14"/>
  <c r="V348" i="14"/>
  <c r="BB55" i="14"/>
  <c r="V349" i="14"/>
  <c r="BB56" i="14"/>
  <c r="V277" i="14"/>
  <c r="V129" i="14"/>
  <c r="BB129" i="14" s="1"/>
  <c r="EE351" i="14"/>
  <c r="EE204" i="14"/>
  <c r="EK204" i="14" s="1"/>
  <c r="CN58" i="14"/>
  <c r="BB208" i="14"/>
  <c r="BB212" i="14"/>
  <c r="V220" i="14"/>
  <c r="V295" i="14"/>
  <c r="V147" i="14"/>
  <c r="BB147" i="14" s="1"/>
  <c r="V222" i="14"/>
  <c r="CN111" i="14"/>
  <c r="EC111" i="14"/>
  <c r="EI111" i="14" s="1"/>
  <c r="ED111" i="14"/>
  <c r="EI126" i="14"/>
  <c r="EF182" i="14"/>
  <c r="AX108" i="14"/>
  <c r="V108" i="14"/>
  <c r="BB108" i="14" s="1"/>
  <c r="V256" i="14"/>
  <c r="V330" i="14"/>
  <c r="BB37" i="14"/>
  <c r="BA183" i="14"/>
  <c r="BA330" i="14"/>
  <c r="ED184" i="14"/>
  <c r="EJ184" i="14" s="1"/>
  <c r="EL110" i="14"/>
  <c r="EL38" i="14"/>
  <c r="EC332" i="14"/>
  <c r="EI332" i="14" s="1"/>
  <c r="AY185" i="14"/>
  <c r="AY332" i="14"/>
  <c r="EF333" i="14"/>
  <c r="EL333" i="14" s="1"/>
  <c r="V186" i="14"/>
  <c r="AX186" i="14"/>
  <c r="AX333" i="14"/>
  <c r="V334" i="14"/>
  <c r="BB41" i="14"/>
  <c r="BA187" i="14"/>
  <c r="BA334" i="14"/>
  <c r="ED188" i="14"/>
  <c r="EJ188" i="14" s="1"/>
  <c r="EL114" i="14"/>
  <c r="EL42" i="14"/>
  <c r="EC336" i="14"/>
  <c r="EI336" i="14" s="1"/>
  <c r="AY189" i="14"/>
  <c r="AY336" i="14"/>
  <c r="EF337" i="14"/>
  <c r="EL337" i="14" s="1"/>
  <c r="V190" i="14"/>
  <c r="AX190" i="14"/>
  <c r="AX337" i="14"/>
  <c r="EE191" i="14"/>
  <c r="EK191" i="14" s="1"/>
  <c r="CN45" i="14"/>
  <c r="CN339" i="14"/>
  <c r="CN192" i="14"/>
  <c r="EC192" i="14"/>
  <c r="EI192" i="14" s="1"/>
  <c r="EK118" i="14"/>
  <c r="EE340" i="14"/>
  <c r="EK340" i="14" s="1"/>
  <c r="V340" i="14"/>
  <c r="BB47" i="14"/>
  <c r="BA193" i="14"/>
  <c r="BA340" i="14"/>
  <c r="EC341" i="14"/>
  <c r="EI341" i="14" s="1"/>
  <c r="AY194" i="14"/>
  <c r="AY341" i="14"/>
  <c r="EF342" i="14"/>
  <c r="EL342" i="14" s="1"/>
  <c r="EF195" i="14"/>
  <c r="EL195" i="14" s="1"/>
  <c r="AX121" i="14"/>
  <c r="V121" i="14"/>
  <c r="BB121" i="14" s="1"/>
  <c r="V269" i="14"/>
  <c r="EE343" i="14"/>
  <c r="EK343" i="14" s="1"/>
  <c r="EE196" i="14"/>
  <c r="EK196" i="14" s="1"/>
  <c r="CN50" i="14"/>
  <c r="ED344" i="14"/>
  <c r="EJ344" i="14" s="1"/>
  <c r="ED197" i="14"/>
  <c r="EJ197" i="14" s="1"/>
  <c r="EL123" i="14"/>
  <c r="EL51" i="14"/>
  <c r="EC345" i="14"/>
  <c r="AY198" i="14"/>
  <c r="AY345" i="14"/>
  <c r="EF346" i="14"/>
  <c r="EL346" i="14" s="1"/>
  <c r="EF199" i="14"/>
  <c r="EL199" i="14" s="1"/>
  <c r="V125" i="14"/>
  <c r="BB125" i="14" s="1"/>
  <c r="AX125" i="14"/>
  <c r="V273" i="14"/>
  <c r="EJ53" i="14"/>
  <c r="EF200" i="14"/>
  <c r="AX126" i="14"/>
  <c r="V126" i="14"/>
  <c r="BB126" i="14" s="1"/>
  <c r="V274" i="14"/>
  <c r="EF348" i="14"/>
  <c r="EL348" i="14" s="1"/>
  <c r="EF201" i="14"/>
  <c r="AX127" i="14"/>
  <c r="V127" i="14"/>
  <c r="BB127" i="14" s="1"/>
  <c r="V275" i="14"/>
  <c r="EF349" i="14"/>
  <c r="V202" i="14"/>
  <c r="AX202" i="14"/>
  <c r="AX349" i="14"/>
  <c r="EE350" i="14"/>
  <c r="V350" i="14"/>
  <c r="BB57" i="14"/>
  <c r="BA203" i="14"/>
  <c r="BA350" i="14"/>
  <c r="ED204" i="14"/>
  <c r="EJ204" i="14" s="1"/>
  <c r="EF204" i="14"/>
  <c r="EL204" i="14" s="1"/>
  <c r="AZ204" i="14"/>
  <c r="AZ351" i="14"/>
  <c r="EI110" i="14"/>
  <c r="GJ95" i="14"/>
  <c r="GQ88" i="14"/>
  <c r="GJ99" i="14"/>
  <c r="GQ92" i="14"/>
  <c r="GJ101" i="14"/>
  <c r="GQ94" i="14"/>
  <c r="EJ128" i="14"/>
  <c r="EE352" i="14"/>
  <c r="V352" i="14"/>
  <c r="BB59" i="14"/>
  <c r="ED353" i="14"/>
  <c r="EJ353" i="14" s="1"/>
  <c r="EE207" i="14"/>
  <c r="EK207" i="14" s="1"/>
  <c r="EF134" i="14"/>
  <c r="EE209" i="14"/>
  <c r="EK209" i="14" s="1"/>
  <c r="ED210" i="14"/>
  <c r="EE358" i="14"/>
  <c r="V358" i="14"/>
  <c r="BB65" i="14"/>
  <c r="EI65" i="14"/>
  <c r="EF212" i="14"/>
  <c r="EL212" i="14" s="1"/>
  <c r="EE213" i="14"/>
  <c r="EK213" i="14" s="1"/>
  <c r="CN67" i="14"/>
  <c r="ED361" i="14"/>
  <c r="EE362" i="14"/>
  <c r="V362" i="14"/>
  <c r="BB69" i="14"/>
  <c r="ED216" i="14"/>
  <c r="EJ216" i="14" s="1"/>
  <c r="EE217" i="14"/>
  <c r="CN71" i="14"/>
  <c r="ED365" i="14"/>
  <c r="EJ365" i="14" s="1"/>
  <c r="EE366" i="14"/>
  <c r="V366" i="14"/>
  <c r="BB73" i="14"/>
  <c r="ED220" i="14"/>
  <c r="EL221" i="14"/>
  <c r="EF369" i="14"/>
  <c r="EL369" i="14" s="1"/>
  <c r="EJ76" i="14"/>
  <c r="GJ87" i="14"/>
  <c r="GQ89" i="14"/>
  <c r="GJ96" i="14"/>
  <c r="GQ91" i="14"/>
  <c r="GJ98" i="14"/>
  <c r="GJ100" i="14"/>
  <c r="GQ93" i="14"/>
  <c r="CN125" i="14"/>
  <c r="EJ126" i="14"/>
  <c r="EI128" i="14"/>
  <c r="EF133" i="14"/>
  <c r="EL133" i="14" s="1"/>
  <c r="EC355" i="14"/>
  <c r="EI355" i="14" s="1"/>
  <c r="CN62" i="14"/>
  <c r="ED356" i="14"/>
  <c r="EJ356" i="14" s="1"/>
  <c r="ED209" i="14"/>
  <c r="EJ209" i="14" s="1"/>
  <c r="EE357" i="14"/>
  <c r="EK357" i="14" s="1"/>
  <c r="V357" i="14"/>
  <c r="BB64" i="14"/>
  <c r="EE359" i="14"/>
  <c r="V359" i="14"/>
  <c r="BB66" i="14"/>
  <c r="ED360" i="14"/>
  <c r="EE361" i="14"/>
  <c r="EK361" i="14" s="1"/>
  <c r="V361" i="14"/>
  <c r="BB68" i="14"/>
  <c r="ED362" i="14"/>
  <c r="EL69" i="14"/>
  <c r="EE216" i="14"/>
  <c r="CN70" i="14"/>
  <c r="ED217" i="14"/>
  <c r="EL143" i="14"/>
  <c r="EE365" i="14"/>
  <c r="EK365" i="14" s="1"/>
  <c r="EE218" i="14"/>
  <c r="EK218" i="14" s="1"/>
  <c r="CN72" i="14"/>
  <c r="ED219" i="14"/>
  <c r="EL145" i="14"/>
  <c r="EE367" i="14"/>
  <c r="V367" i="14"/>
  <c r="BB74" i="14"/>
  <c r="BA220" i="14"/>
  <c r="BA367" i="14"/>
  <c r="EC368" i="14"/>
  <c r="EI368" i="14" s="1"/>
  <c r="EC221" i="14"/>
  <c r="EK147" i="14"/>
  <c r="EI75" i="14"/>
  <c r="EE222" i="14"/>
  <c r="EK222" i="14" s="1"/>
  <c r="BA222" i="14"/>
  <c r="BA369" i="14"/>
  <c r="EL131" i="14"/>
  <c r="EE135" i="14"/>
  <c r="EK135" i="14" s="1"/>
  <c r="EI138" i="14"/>
  <c r="EJ143" i="14"/>
  <c r="CN141" i="14"/>
  <c r="CN143" i="14"/>
  <c r="CN145" i="14"/>
  <c r="CN147" i="14"/>
  <c r="CN142" i="14"/>
  <c r="BL213" i="14"/>
  <c r="BL215" i="14"/>
  <c r="BK213" i="14"/>
  <c r="BK217" i="14"/>
  <c r="FI314" i="14"/>
  <c r="FM20" i="14"/>
  <c r="FI24" i="14"/>
  <c r="EI44" i="14"/>
  <c r="EJ129" i="14"/>
  <c r="EL75" i="14"/>
  <c r="FQ166" i="14"/>
  <c r="EI49" i="14"/>
  <c r="EI117" i="14"/>
  <c r="EJ46" i="14"/>
  <c r="EJ137" i="14"/>
  <c r="DQ128" i="8"/>
  <c r="D47" i="6"/>
  <c r="B47" i="6"/>
  <c r="DL31" i="14" l="1"/>
  <c r="DJ34" i="14"/>
  <c r="DX267" i="14"/>
  <c r="DL33" i="14"/>
  <c r="DZ294" i="14"/>
  <c r="DY263" i="14"/>
  <c r="EJ362" i="14"/>
  <c r="EI357" i="14"/>
  <c r="EA291" i="14"/>
  <c r="DX278" i="14"/>
  <c r="DX274" i="14"/>
  <c r="DZ263" i="14"/>
  <c r="DK31" i="14"/>
  <c r="DM31" i="14" s="1"/>
  <c r="DP31" i="14" s="1"/>
  <c r="DW280" i="14"/>
  <c r="EI221" i="14"/>
  <c r="EI363" i="14"/>
  <c r="EI194" i="14"/>
  <c r="HC23" i="14"/>
  <c r="DN177" i="14"/>
  <c r="DT177" i="14" s="1"/>
  <c r="EK352" i="14"/>
  <c r="EJ352" i="14"/>
  <c r="EL194" i="14"/>
  <c r="EI189" i="14"/>
  <c r="GQ27" i="14"/>
  <c r="GQ32" i="14"/>
  <c r="GQ309" i="14"/>
  <c r="EJ359" i="14"/>
  <c r="EI354" i="14"/>
  <c r="EK206" i="14"/>
  <c r="GJ39" i="14"/>
  <c r="BA13" i="15"/>
  <c r="BE13" i="15" s="1"/>
  <c r="BT13" i="15" s="1"/>
  <c r="AJ13" i="15"/>
  <c r="EJ217" i="14"/>
  <c r="EK216" i="14"/>
  <c r="GQ320" i="14"/>
  <c r="EK188" i="14"/>
  <c r="EJ136" i="14"/>
  <c r="EI366" i="14"/>
  <c r="EL353" i="14"/>
  <c r="EL359" i="14"/>
  <c r="EK115" i="14"/>
  <c r="DW271" i="14"/>
  <c r="AJ193" i="14"/>
  <c r="DZ274" i="14"/>
  <c r="DY267" i="14"/>
  <c r="DY259" i="14"/>
  <c r="GQ101" i="14"/>
  <c r="D74" i="15"/>
  <c r="AF14" i="15"/>
  <c r="EJ207" i="14"/>
  <c r="EK367" i="14"/>
  <c r="EI345" i="14"/>
  <c r="EI191" i="14"/>
  <c r="EL215" i="14"/>
  <c r="EI116" i="14"/>
  <c r="EI205" i="14"/>
  <c r="EL112" i="14"/>
  <c r="EJ219" i="14"/>
  <c r="EK350" i="14"/>
  <c r="EI359" i="14"/>
  <c r="GQ90" i="14"/>
  <c r="EJ208" i="14"/>
  <c r="EJ202" i="14"/>
  <c r="EI135" i="14"/>
  <c r="EJ114" i="14"/>
  <c r="AJ18" i="15"/>
  <c r="BA18" i="15"/>
  <c r="BE18" i="15" s="1"/>
  <c r="BT18" i="15" s="1"/>
  <c r="DY277" i="14"/>
  <c r="EJ360" i="14"/>
  <c r="EL191" i="14"/>
  <c r="EI210" i="14"/>
  <c r="GQ28" i="14"/>
  <c r="BI139" i="14"/>
  <c r="U36" i="15" s="1"/>
  <c r="DM34" i="14"/>
  <c r="DP34" i="14" s="1"/>
  <c r="DM30" i="14"/>
  <c r="DR30" i="14" s="1"/>
  <c r="AP214" i="14"/>
  <c r="DR181" i="14"/>
  <c r="DX269" i="14"/>
  <c r="DS181" i="14"/>
  <c r="DM99" i="14"/>
  <c r="DP99" i="14" s="1"/>
  <c r="DR178" i="14"/>
  <c r="EA275" i="14"/>
  <c r="DW260" i="14"/>
  <c r="I174" i="14"/>
  <c r="DG174" i="14" s="1"/>
  <c r="DJ26" i="14"/>
  <c r="DJ27" i="14"/>
  <c r="AB246" i="14"/>
  <c r="EA246" i="14" s="1"/>
  <c r="EA172" i="14"/>
  <c r="H172" i="14"/>
  <c r="DM176" i="14"/>
  <c r="DK26" i="14"/>
  <c r="DK27" i="14"/>
  <c r="DL26" i="14"/>
  <c r="DL27" i="14"/>
  <c r="DM107" i="14"/>
  <c r="DQ107" i="14" s="1"/>
  <c r="EA249" i="14"/>
  <c r="DI26" i="14"/>
  <c r="DM26" i="14" s="1"/>
  <c r="DP26" i="14" s="1"/>
  <c r="DI27" i="14"/>
  <c r="DE175" i="14"/>
  <c r="DK176" i="14" s="1"/>
  <c r="DF175" i="14"/>
  <c r="DC175" i="14"/>
  <c r="AC175" i="14"/>
  <c r="AC249" i="14" s="1"/>
  <c r="DD175" i="14"/>
  <c r="DX263" i="14"/>
  <c r="EA173" i="14"/>
  <c r="AB247" i="14"/>
  <c r="H173" i="14"/>
  <c r="DX279" i="14"/>
  <c r="DT181" i="14"/>
  <c r="DQ181" i="14"/>
  <c r="AP207" i="14"/>
  <c r="AV207" i="14" s="1"/>
  <c r="AP218" i="14"/>
  <c r="AV218" i="14" s="1"/>
  <c r="AP198" i="14"/>
  <c r="AV198" i="14" s="1"/>
  <c r="DQ145" i="8"/>
  <c r="DS100" i="14"/>
  <c r="DQ118" i="8"/>
  <c r="DQ134" i="8"/>
  <c r="E156" i="8"/>
  <c r="DX290" i="14"/>
  <c r="DY289" i="14"/>
  <c r="EA286" i="14"/>
  <c r="DX261" i="14"/>
  <c r="DQ125" i="8"/>
  <c r="DQ129" i="8"/>
  <c r="DQ133" i="8"/>
  <c r="DQ137" i="8"/>
  <c r="DQ141" i="8"/>
  <c r="DQ149" i="8"/>
  <c r="BI135" i="14"/>
  <c r="U32" i="15" s="1"/>
  <c r="DW269" i="14"/>
  <c r="EA259" i="14"/>
  <c r="DZ265" i="14"/>
  <c r="D158" i="8"/>
  <c r="BI131" i="14"/>
  <c r="U28" i="15" s="1"/>
  <c r="DQ153" i="8"/>
  <c r="AP217" i="14"/>
  <c r="AV217" i="14" s="1"/>
  <c r="AP211" i="14"/>
  <c r="AV211" i="14" s="1"/>
  <c r="DW277" i="14"/>
  <c r="DY273" i="14"/>
  <c r="DZ282" i="14"/>
  <c r="DW294" i="14"/>
  <c r="DM103" i="14"/>
  <c r="DS103" i="14" s="1"/>
  <c r="DQ120" i="8"/>
  <c r="DQ124" i="8"/>
  <c r="DQ132" i="8"/>
  <c r="DQ135" i="8"/>
  <c r="DQ140" i="8"/>
  <c r="DQ144" i="8"/>
  <c r="DQ148" i="8"/>
  <c r="BI143" i="14"/>
  <c r="U40" i="15" s="1"/>
  <c r="BI127" i="14"/>
  <c r="U24" i="15" s="1"/>
  <c r="DZ284" i="14"/>
  <c r="DY293" i="14"/>
  <c r="EA267" i="14"/>
  <c r="DW261" i="14"/>
  <c r="AP213" i="14"/>
  <c r="AV213" i="14" s="1"/>
  <c r="AP209" i="14"/>
  <c r="AP193" i="14"/>
  <c r="AP189" i="14"/>
  <c r="AV189" i="14" s="1"/>
  <c r="BI147" i="14"/>
  <c r="U44" i="15" s="1"/>
  <c r="DW285" i="14"/>
  <c r="DY281" i="14"/>
  <c r="DZ262" i="14"/>
  <c r="DY268" i="14"/>
  <c r="DW279" i="14"/>
  <c r="DX273" i="14"/>
  <c r="DY264" i="14"/>
  <c r="AP210" i="14"/>
  <c r="AV210" i="14" s="1"/>
  <c r="DX293" i="14"/>
  <c r="DY265" i="14"/>
  <c r="DZ258" i="14"/>
  <c r="AP205" i="14"/>
  <c r="AV205" i="14" s="1"/>
  <c r="DW275" i="14"/>
  <c r="EA271" i="14"/>
  <c r="AP208" i="14"/>
  <c r="AV208" i="14" s="1"/>
  <c r="AP192" i="14"/>
  <c r="AV192" i="14" s="1"/>
  <c r="DQ126" i="8"/>
  <c r="DQ151" i="8"/>
  <c r="DW257" i="14"/>
  <c r="DX270" i="14"/>
  <c r="DY283" i="14"/>
  <c r="DQ136" i="8"/>
  <c r="AP216" i="14"/>
  <c r="AV216" i="14" s="1"/>
  <c r="AP221" i="14"/>
  <c r="DZ291" i="14"/>
  <c r="AP215" i="14"/>
  <c r="AV215" i="14" s="1"/>
  <c r="DX287" i="14"/>
  <c r="EA283" i="14"/>
  <c r="DW281" i="14"/>
  <c r="AP212" i="14"/>
  <c r="AV212" i="14" s="1"/>
  <c r="DY276" i="14"/>
  <c r="AP194" i="14"/>
  <c r="AV194" i="14" s="1"/>
  <c r="DX266" i="14"/>
  <c r="DY284" i="14"/>
  <c r="AP219" i="14"/>
  <c r="AV219" i="14" s="1"/>
  <c r="DZ273" i="14"/>
  <c r="DW263" i="14"/>
  <c r="AP185" i="14"/>
  <c r="AV185" i="14" s="1"/>
  <c r="DX292" i="14"/>
  <c r="DZ283" i="14"/>
  <c r="DQ122" i="8"/>
  <c r="DQ146" i="8"/>
  <c r="DQ154" i="8"/>
  <c r="DX284" i="14"/>
  <c r="DZ279" i="14"/>
  <c r="AP203" i="14"/>
  <c r="AV203" i="14" s="1"/>
  <c r="DX275" i="14"/>
  <c r="DZ270" i="14"/>
  <c r="DZ293" i="14"/>
  <c r="DY279" i="14"/>
  <c r="DX257" i="14"/>
  <c r="AP206" i="14"/>
  <c r="AV206" i="14" s="1"/>
  <c r="DQ143" i="8"/>
  <c r="DQ119" i="8"/>
  <c r="EA294" i="14"/>
  <c r="DW295" i="14"/>
  <c r="DZ267" i="14"/>
  <c r="DW268" i="14"/>
  <c r="EA290" i="14"/>
  <c r="DW259" i="14"/>
  <c r="D157" i="8"/>
  <c r="H157" i="8" s="1"/>
  <c r="CZ157" i="8" s="1"/>
  <c r="DQ156" i="8"/>
  <c r="DQ123" i="8"/>
  <c r="DY290" i="14"/>
  <c r="DZ275" i="14"/>
  <c r="DW264" i="14"/>
  <c r="DQ155" i="8"/>
  <c r="DQ147" i="8"/>
  <c r="DQ138" i="8"/>
  <c r="DQ130" i="8"/>
  <c r="EA287" i="14"/>
  <c r="DY269" i="14"/>
  <c r="EA272" i="14"/>
  <c r="DZ290" i="14"/>
  <c r="DZ277" i="14"/>
  <c r="DX265" i="14"/>
  <c r="DQ131" i="8"/>
  <c r="DY275" i="14"/>
  <c r="DW273" i="14"/>
  <c r="EA263" i="14"/>
  <c r="DZ259" i="14"/>
  <c r="DY280" i="14"/>
  <c r="DW276" i="14"/>
  <c r="DW284" i="14"/>
  <c r="EA289" i="14"/>
  <c r="DZ269" i="14"/>
  <c r="DW267" i="14"/>
  <c r="DX282" i="14"/>
  <c r="DY261" i="14"/>
  <c r="DQ150" i="8"/>
  <c r="DQ142" i="8"/>
  <c r="DW289" i="14"/>
  <c r="DY285" i="14"/>
  <c r="DW265" i="14"/>
  <c r="DY292" i="14"/>
  <c r="DX262" i="14"/>
  <c r="DX277" i="14"/>
  <c r="DZ261" i="14"/>
  <c r="DY260" i="14"/>
  <c r="DZ287" i="14"/>
  <c r="DX283" i="14"/>
  <c r="EA279" i="14"/>
  <c r="DY271" i="14"/>
  <c r="DX259" i="14"/>
  <c r="DZ266" i="14"/>
  <c r="DX258" i="14"/>
  <c r="DQ117" i="8"/>
  <c r="BL76" i="14"/>
  <c r="BL73" i="14"/>
  <c r="BL74" i="14"/>
  <c r="BL71" i="14"/>
  <c r="BL69" i="14"/>
  <c r="BL70" i="14"/>
  <c r="DY257" i="14"/>
  <c r="BL68" i="14"/>
  <c r="BL75" i="14"/>
  <c r="BL67" i="14"/>
  <c r="I182" i="14"/>
  <c r="DC182" i="14" s="1"/>
  <c r="DI182" i="14" s="1"/>
  <c r="H149" i="14"/>
  <c r="DC149" i="14" s="1"/>
  <c r="BI108" i="14"/>
  <c r="U5" i="15" s="1"/>
  <c r="BI145" i="14"/>
  <c r="U42" i="15" s="1"/>
  <c r="BI141" i="14"/>
  <c r="U38" i="15" s="1"/>
  <c r="BI137" i="14"/>
  <c r="U34" i="15" s="1"/>
  <c r="BI133" i="14"/>
  <c r="U30" i="15" s="1"/>
  <c r="BI129" i="14"/>
  <c r="U26" i="15" s="1"/>
  <c r="BI125" i="14"/>
  <c r="U22" i="15" s="1"/>
  <c r="AG216" i="14"/>
  <c r="AM216" i="14" s="1"/>
  <c r="I216" i="14"/>
  <c r="DF216" i="14" s="1"/>
  <c r="AF216" i="14"/>
  <c r="AL216" i="14" s="1"/>
  <c r="I221" i="14"/>
  <c r="DF221" i="14" s="1"/>
  <c r="AF221" i="14"/>
  <c r="AL221" i="14" s="1"/>
  <c r="AH219" i="14"/>
  <c r="AN219" i="14" s="1"/>
  <c r="I217" i="14"/>
  <c r="DG217" i="14" s="1"/>
  <c r="AF217" i="14"/>
  <c r="AL217" i="14" s="1"/>
  <c r="DW291" i="14"/>
  <c r="AH215" i="14"/>
  <c r="AN215" i="14" s="1"/>
  <c r="I215" i="14"/>
  <c r="DG215" i="14" s="1"/>
  <c r="AF215" i="14"/>
  <c r="AL215" i="14" s="1"/>
  <c r="AG209" i="14"/>
  <c r="AM209" i="14" s="1"/>
  <c r="AI209" i="14"/>
  <c r="AO209" i="14" s="1"/>
  <c r="AH207" i="14"/>
  <c r="AN207" i="14" s="1"/>
  <c r="I207" i="14"/>
  <c r="DD207" i="14" s="1"/>
  <c r="AF207" i="14"/>
  <c r="AL207" i="14" s="1"/>
  <c r="AG201" i="14"/>
  <c r="AM201" i="14" s="1"/>
  <c r="I199" i="14"/>
  <c r="DE199" i="14" s="1"/>
  <c r="BJ213" i="14"/>
  <c r="BJ214" i="14"/>
  <c r="BJ216" i="14"/>
  <c r="BJ221" i="14"/>
  <c r="BJ215" i="14"/>
  <c r="BJ218" i="14"/>
  <c r="BJ220" i="14"/>
  <c r="BJ222" i="14"/>
  <c r="BJ217" i="14"/>
  <c r="BJ219" i="14"/>
  <c r="I195" i="14"/>
  <c r="DE195" i="14" s="1"/>
  <c r="AH191" i="14"/>
  <c r="AN191" i="14" s="1"/>
  <c r="I191" i="14"/>
  <c r="DD191" i="14" s="1"/>
  <c r="AF191" i="14"/>
  <c r="AL191" i="14" s="1"/>
  <c r="AH187" i="14"/>
  <c r="AN187" i="14" s="1"/>
  <c r="I187" i="14"/>
  <c r="DD187" i="14" s="1"/>
  <c r="AF187" i="14"/>
  <c r="AL187" i="14" s="1"/>
  <c r="AH183" i="14"/>
  <c r="AN183" i="14" s="1"/>
  <c r="I183" i="14"/>
  <c r="DG183" i="14" s="1"/>
  <c r="AF183" i="14"/>
  <c r="AL183" i="14" s="1"/>
  <c r="DZ296" i="14"/>
  <c r="AH218" i="14"/>
  <c r="AN218" i="14" s="1"/>
  <c r="AG218" i="14"/>
  <c r="AM218" i="14" s="1"/>
  <c r="AG214" i="14"/>
  <c r="AM214" i="14" s="1"/>
  <c r="DX288" i="14"/>
  <c r="DY286" i="14"/>
  <c r="I212" i="14"/>
  <c r="DF212" i="14" s="1"/>
  <c r="AF212" i="14"/>
  <c r="AL212" i="14" s="1"/>
  <c r="DW286" i="14"/>
  <c r="I206" i="14"/>
  <c r="DG206" i="14" s="1"/>
  <c r="AF206" i="14"/>
  <c r="AL206" i="14" s="1"/>
  <c r="I202" i="14"/>
  <c r="DG202" i="14" s="1"/>
  <c r="DY272" i="14"/>
  <c r="I198" i="14"/>
  <c r="DG198" i="14" s="1"/>
  <c r="AF198" i="14"/>
  <c r="AL198" i="14" s="1"/>
  <c r="DW272" i="14"/>
  <c r="I194" i="14"/>
  <c r="DG194" i="14" s="1"/>
  <c r="AF194" i="14"/>
  <c r="AL194" i="14" s="1"/>
  <c r="I190" i="14"/>
  <c r="DG190" i="14" s="1"/>
  <c r="AI188" i="14"/>
  <c r="AO188" i="14" s="1"/>
  <c r="I186" i="14"/>
  <c r="DG186" i="14" s="1"/>
  <c r="AI184" i="14"/>
  <c r="AO184" i="14" s="1"/>
  <c r="AH220" i="14"/>
  <c r="AN220" i="14" s="1"/>
  <c r="DX294" i="14"/>
  <c r="AI216" i="14"/>
  <c r="AO216" i="14" s="1"/>
  <c r="AH210" i="14"/>
  <c r="AN210" i="14" s="1"/>
  <c r="EA284" i="14"/>
  <c r="DX295" i="14"/>
  <c r="I219" i="14"/>
  <c r="DE219" i="14" s="1"/>
  <c r="AF219" i="14"/>
  <c r="AL219" i="14" s="1"/>
  <c r="DW293" i="14"/>
  <c r="AI219" i="14"/>
  <c r="AO219" i="14" s="1"/>
  <c r="DX291" i="14"/>
  <c r="DX289" i="14"/>
  <c r="AI215" i="14"/>
  <c r="AO215" i="14" s="1"/>
  <c r="I213" i="14"/>
  <c r="DG213" i="14" s="1"/>
  <c r="AF213" i="14"/>
  <c r="AL213" i="14" s="1"/>
  <c r="DW287" i="14"/>
  <c r="DX285" i="14"/>
  <c r="AI211" i="14"/>
  <c r="AO211" i="14" s="1"/>
  <c r="AH209" i="14"/>
  <c r="AN209" i="14" s="1"/>
  <c r="EA281" i="14"/>
  <c r="AG207" i="14"/>
  <c r="AM207" i="14" s="1"/>
  <c r="I205" i="14"/>
  <c r="DE205" i="14" s="1"/>
  <c r="AF205" i="14"/>
  <c r="AL205" i="14" s="1"/>
  <c r="EA273" i="14"/>
  <c r="AG199" i="14"/>
  <c r="AM199" i="14" s="1"/>
  <c r="H224" i="14"/>
  <c r="DX271" i="14"/>
  <c r="EA269" i="14"/>
  <c r="AG195" i="14"/>
  <c r="AM195" i="14" s="1"/>
  <c r="AH193" i="14"/>
  <c r="AN193" i="14" s="1"/>
  <c r="I193" i="14"/>
  <c r="DD193" i="14" s="1"/>
  <c r="AF193" i="14"/>
  <c r="AL193" i="14" s="1"/>
  <c r="EA265" i="14"/>
  <c r="AH189" i="14"/>
  <c r="AN189" i="14" s="1"/>
  <c r="I189" i="14"/>
  <c r="DD189" i="14" s="1"/>
  <c r="AF189" i="14"/>
  <c r="AL189" i="14" s="1"/>
  <c r="EA261" i="14"/>
  <c r="AH185" i="14"/>
  <c r="AN185" i="14" s="1"/>
  <c r="I185" i="14"/>
  <c r="DD185" i="14" s="1"/>
  <c r="AF185" i="14"/>
  <c r="AL185" i="14" s="1"/>
  <c r="EA257" i="14"/>
  <c r="DZ257" i="14"/>
  <c r="AH222" i="14"/>
  <c r="AN222" i="14" s="1"/>
  <c r="DX296" i="14"/>
  <c r="DZ292" i="14"/>
  <c r="AH214" i="14"/>
  <c r="AN214" i="14" s="1"/>
  <c r="EA288" i="14"/>
  <c r="AG212" i="14"/>
  <c r="AM212" i="14" s="1"/>
  <c r="AI212" i="14"/>
  <c r="AO212" i="14" s="1"/>
  <c r="DZ286" i="14"/>
  <c r="AH208" i="14"/>
  <c r="AN208" i="14" s="1"/>
  <c r="EA282" i="14"/>
  <c r="DZ280" i="14"/>
  <c r="EA278" i="14"/>
  <c r="DZ276" i="14"/>
  <c r="EA274" i="14"/>
  <c r="DZ272" i="14"/>
  <c r="AH196" i="14"/>
  <c r="AN196" i="14" s="1"/>
  <c r="EA270" i="14"/>
  <c r="DZ268" i="14"/>
  <c r="AH192" i="14"/>
  <c r="AN192" i="14" s="1"/>
  <c r="EA266" i="14"/>
  <c r="AG190" i="14"/>
  <c r="AM190" i="14" s="1"/>
  <c r="DZ264" i="14"/>
  <c r="EA262" i="14"/>
  <c r="AG186" i="14"/>
  <c r="AM186" i="14" s="1"/>
  <c r="DZ260" i="14"/>
  <c r="EA258" i="14"/>
  <c r="F108" i="14"/>
  <c r="DY108" i="14"/>
  <c r="AH216" i="14"/>
  <c r="AN216" i="14" s="1"/>
  <c r="AG210" i="14"/>
  <c r="AM210" i="14" s="1"/>
  <c r="AI210" i="14"/>
  <c r="AO210" i="14" s="1"/>
  <c r="EA295" i="14"/>
  <c r="DZ295" i="14"/>
  <c r="AG219" i="14"/>
  <c r="AM219" i="14" s="1"/>
  <c r="AI217" i="14"/>
  <c r="AO217" i="14" s="1"/>
  <c r="AG213" i="14"/>
  <c r="AM213" i="14" s="1"/>
  <c r="AI213" i="14"/>
  <c r="AO213" i="14" s="1"/>
  <c r="AH211" i="14"/>
  <c r="AN211" i="14" s="1"/>
  <c r="I211" i="14"/>
  <c r="DD211" i="14" s="1"/>
  <c r="AF211" i="14"/>
  <c r="AL211" i="14" s="1"/>
  <c r="AJ209" i="14"/>
  <c r="AG205" i="14"/>
  <c r="AM205" i="14" s="1"/>
  <c r="AI205" i="14"/>
  <c r="AO205" i="14" s="1"/>
  <c r="AH203" i="14"/>
  <c r="AN203" i="14" s="1"/>
  <c r="I203" i="14"/>
  <c r="DG203" i="14" s="1"/>
  <c r="AF203" i="14"/>
  <c r="AL203" i="14" s="1"/>
  <c r="I197" i="14"/>
  <c r="DF197" i="14" s="1"/>
  <c r="AH76" i="14"/>
  <c r="AN76" i="14" s="1"/>
  <c r="EA296" i="14"/>
  <c r="I218" i="14"/>
  <c r="DE218" i="14" s="1"/>
  <c r="AF218" i="14"/>
  <c r="AL218" i="14" s="1"/>
  <c r="DW292" i="14"/>
  <c r="DZ288" i="14"/>
  <c r="AH212" i="14"/>
  <c r="AN212" i="14" s="1"/>
  <c r="AG208" i="14"/>
  <c r="AM208" i="14" s="1"/>
  <c r="AH206" i="14"/>
  <c r="AN206" i="14" s="1"/>
  <c r="EA280" i="14"/>
  <c r="AG204" i="14"/>
  <c r="AM204" i="14" s="1"/>
  <c r="AI204" i="14"/>
  <c r="AO204" i="14" s="1"/>
  <c r="EA276" i="14"/>
  <c r="AG200" i="14"/>
  <c r="AM200" i="14" s="1"/>
  <c r="AI200" i="14"/>
  <c r="AO200" i="14" s="1"/>
  <c r="AH198" i="14"/>
  <c r="AN198" i="14" s="1"/>
  <c r="AH194" i="14"/>
  <c r="AN194" i="14" s="1"/>
  <c r="EA268" i="14"/>
  <c r="EA264" i="14"/>
  <c r="AG188" i="14"/>
  <c r="AM188" i="14" s="1"/>
  <c r="EA260" i="14"/>
  <c r="AG184" i="14"/>
  <c r="AM184" i="14" s="1"/>
  <c r="AI182" i="14"/>
  <c r="AO182" i="14" s="1"/>
  <c r="AI201" i="14"/>
  <c r="AO201" i="14" s="1"/>
  <c r="DY294" i="14"/>
  <c r="I220" i="14"/>
  <c r="DG220" i="14" s="1"/>
  <c r="AF220" i="14"/>
  <c r="AL220" i="14" s="1"/>
  <c r="I210" i="14"/>
  <c r="DG210" i="14" s="1"/>
  <c r="AF210" i="14"/>
  <c r="AL210" i="14" s="1"/>
  <c r="AH221" i="14"/>
  <c r="AN221" i="14" s="1"/>
  <c r="DY295" i="14"/>
  <c r="AH217" i="14"/>
  <c r="AN217" i="14" s="1"/>
  <c r="DY291" i="14"/>
  <c r="AG217" i="14"/>
  <c r="AM217" i="14" s="1"/>
  <c r="AG215" i="14"/>
  <c r="AM215" i="14" s="1"/>
  <c r="DZ289" i="14"/>
  <c r="AH213" i="14"/>
  <c r="AN213" i="14" s="1"/>
  <c r="DY287" i="14"/>
  <c r="EA285" i="14"/>
  <c r="AG211" i="14"/>
  <c r="AM211" i="14" s="1"/>
  <c r="DZ285" i="14"/>
  <c r="I209" i="14"/>
  <c r="AF209" i="14"/>
  <c r="AL209" i="14" s="1"/>
  <c r="AI207" i="14"/>
  <c r="AO207" i="14" s="1"/>
  <c r="AH205" i="14"/>
  <c r="AN205" i="14" s="1"/>
  <c r="EA277" i="14"/>
  <c r="I201" i="14"/>
  <c r="AI199" i="14"/>
  <c r="AO199" i="14" s="1"/>
  <c r="AG197" i="14"/>
  <c r="AI197" i="14"/>
  <c r="DZ271" i="14"/>
  <c r="AI195" i="14"/>
  <c r="AO195" i="14" s="1"/>
  <c r="DY296" i="14"/>
  <c r="I222" i="14"/>
  <c r="DG222" i="14" s="1"/>
  <c r="AF222" i="14"/>
  <c r="AL222" i="14" s="1"/>
  <c r="DW296" i="14"/>
  <c r="EA292" i="14"/>
  <c r="DY288" i="14"/>
  <c r="I214" i="14"/>
  <c r="DF214" i="14" s="1"/>
  <c r="AF214" i="14"/>
  <c r="AL214" i="14" s="1"/>
  <c r="DW288" i="14"/>
  <c r="DX286" i="14"/>
  <c r="DY282" i="14"/>
  <c r="I208" i="14"/>
  <c r="DE208" i="14" s="1"/>
  <c r="AF208" i="14"/>
  <c r="AL208" i="14" s="1"/>
  <c r="DW282" i="14"/>
  <c r="AG206" i="14"/>
  <c r="AM206" i="14" s="1"/>
  <c r="DX280" i="14"/>
  <c r="AI206" i="14"/>
  <c r="AO206" i="14" s="1"/>
  <c r="DY278" i="14"/>
  <c r="I204" i="14"/>
  <c r="DG204" i="14" s="1"/>
  <c r="DW278" i="14"/>
  <c r="AG202" i="14"/>
  <c r="AM202" i="14" s="1"/>
  <c r="DX276" i="14"/>
  <c r="AI202" i="14"/>
  <c r="AO202" i="14" s="1"/>
  <c r="DY274" i="14"/>
  <c r="I200" i="14"/>
  <c r="DW274" i="14"/>
  <c r="DX272" i="14"/>
  <c r="DY270" i="14"/>
  <c r="I196" i="14"/>
  <c r="AF196" i="14"/>
  <c r="AL196" i="14" s="1"/>
  <c r="DW270" i="14"/>
  <c r="DX268" i="14"/>
  <c r="DY266" i="14"/>
  <c r="I192" i="14"/>
  <c r="DF192" i="14" s="1"/>
  <c r="AF192" i="14"/>
  <c r="AL192" i="14" s="1"/>
  <c r="DW266" i="14"/>
  <c r="DX264" i="14"/>
  <c r="AI190" i="14"/>
  <c r="AO190" i="14" s="1"/>
  <c r="DY262" i="14"/>
  <c r="I188" i="14"/>
  <c r="DF188" i="14" s="1"/>
  <c r="DW262" i="14"/>
  <c r="DX260" i="14"/>
  <c r="AI186" i="14"/>
  <c r="AO186" i="14" s="1"/>
  <c r="DY258" i="14"/>
  <c r="I184" i="14"/>
  <c r="DW258" i="14"/>
  <c r="AG182" i="14"/>
  <c r="AM182" i="14" s="1"/>
  <c r="AJ221" i="14"/>
  <c r="DP28" i="14"/>
  <c r="DQ28" i="14"/>
  <c r="DM32" i="14"/>
  <c r="DP32" i="14" s="1"/>
  <c r="DM33" i="14"/>
  <c r="DR33" i="14" s="1"/>
  <c r="DS28" i="14"/>
  <c r="DM35" i="14"/>
  <c r="DM29" i="14"/>
  <c r="DR28" i="14"/>
  <c r="HC17" i="14"/>
  <c r="EJ330" i="14"/>
  <c r="DP100" i="14"/>
  <c r="DR100" i="14"/>
  <c r="BL45" i="18"/>
  <c r="Y45" i="18"/>
  <c r="AF45" i="18"/>
  <c r="D47" i="18"/>
  <c r="P46" i="18"/>
  <c r="EK359" i="14"/>
  <c r="EI367" i="14"/>
  <c r="DM104" i="14"/>
  <c r="DP104" i="14" s="1"/>
  <c r="DM106" i="14"/>
  <c r="DP106" i="14" s="1"/>
  <c r="DQ103" i="14"/>
  <c r="DQ178" i="14"/>
  <c r="DS178" i="14"/>
  <c r="DM101" i="14"/>
  <c r="DP101" i="14" s="1"/>
  <c r="DQ179" i="14"/>
  <c r="DT179" i="14"/>
  <c r="DS179" i="14"/>
  <c r="DP179" i="14"/>
  <c r="DR179" i="14"/>
  <c r="DM105" i="14"/>
  <c r="DP105" i="14" s="1"/>
  <c r="DP103" i="14"/>
  <c r="DR103" i="14"/>
  <c r="DQ180" i="14"/>
  <c r="DS180" i="14"/>
  <c r="DT180" i="14"/>
  <c r="DR180" i="14"/>
  <c r="DP180" i="14"/>
  <c r="DS107" i="14"/>
  <c r="DP178" i="14"/>
  <c r="DM102" i="14"/>
  <c r="DP102" i="14" s="1"/>
  <c r="EK134" i="14"/>
  <c r="EI134" i="14"/>
  <c r="EJ133" i="14"/>
  <c r="CN209" i="14"/>
  <c r="CN218" i="14"/>
  <c r="CN214" i="14"/>
  <c r="CN206" i="14"/>
  <c r="CN205" i="14"/>
  <c r="EI212" i="14"/>
  <c r="CN193" i="14"/>
  <c r="EL349" i="14"/>
  <c r="D20" i="15"/>
  <c r="D80" i="15" s="1"/>
  <c r="AF19" i="15"/>
  <c r="EI200" i="14"/>
  <c r="CN200" i="14"/>
  <c r="EL201" i="14"/>
  <c r="EK348" i="14"/>
  <c r="DW108" i="14"/>
  <c r="D108" i="14"/>
  <c r="DW109" i="14"/>
  <c r="D109" i="14"/>
  <c r="DW110" i="14"/>
  <c r="D110" i="14"/>
  <c r="D111" i="14"/>
  <c r="DW111" i="14"/>
  <c r="DW112" i="14"/>
  <c r="D112" i="14"/>
  <c r="D113" i="14"/>
  <c r="DW113" i="14"/>
  <c r="DW114" i="14"/>
  <c r="D114" i="14"/>
  <c r="DW116" i="14"/>
  <c r="D115" i="14"/>
  <c r="DW115" i="14"/>
  <c r="DW117" i="14"/>
  <c r="D116" i="14"/>
  <c r="DW118" i="14"/>
  <c r="D117" i="14"/>
  <c r="DW119" i="14"/>
  <c r="D119" i="14"/>
  <c r="D120" i="14"/>
  <c r="DW120" i="14"/>
  <c r="DW121" i="14"/>
  <c r="D121" i="14"/>
  <c r="D122" i="14"/>
  <c r="DW122" i="14"/>
  <c r="X152" i="14"/>
  <c r="BJ139" i="14" s="1"/>
  <c r="DW123" i="14"/>
  <c r="D123" i="14"/>
  <c r="D124" i="14"/>
  <c r="DW124" i="14"/>
  <c r="DW125" i="14"/>
  <c r="D125" i="14"/>
  <c r="DW126" i="14"/>
  <c r="D126" i="14"/>
  <c r="DW127" i="14"/>
  <c r="D127" i="14"/>
  <c r="DW129" i="14"/>
  <c r="D128" i="14"/>
  <c r="DW128" i="14"/>
  <c r="DW130" i="14"/>
  <c r="D130" i="14"/>
  <c r="D131" i="14"/>
  <c r="DW131" i="14"/>
  <c r="DW132" i="14"/>
  <c r="D132" i="14"/>
  <c r="D133" i="14"/>
  <c r="DW133" i="14"/>
  <c r="D134" i="14"/>
  <c r="DW134" i="14"/>
  <c r="DW136" i="14"/>
  <c r="DW135" i="14"/>
  <c r="D135" i="14"/>
  <c r="DW137" i="14"/>
  <c r="D137" i="14"/>
  <c r="DW138" i="14"/>
  <c r="D138" i="14"/>
  <c r="DW139" i="14"/>
  <c r="D139" i="14"/>
  <c r="DW140" i="14"/>
  <c r="D140" i="14"/>
  <c r="DW141" i="14"/>
  <c r="D141" i="14"/>
  <c r="DW142" i="14"/>
  <c r="D142" i="14"/>
  <c r="DW143" i="14"/>
  <c r="D143" i="14"/>
  <c r="DW144" i="14"/>
  <c r="D144" i="14"/>
  <c r="DW145" i="14"/>
  <c r="D145" i="14"/>
  <c r="DW146" i="14"/>
  <c r="D146" i="14"/>
  <c r="DW148" i="14"/>
  <c r="D147" i="14"/>
  <c r="DW147" i="14"/>
  <c r="D148" i="14"/>
  <c r="BI121" i="14"/>
  <c r="U18" i="15" s="1"/>
  <c r="BI119" i="14"/>
  <c r="U16" i="15" s="1"/>
  <c r="BI117" i="14"/>
  <c r="U14" i="15" s="1"/>
  <c r="BI115" i="14"/>
  <c r="U12" i="15" s="1"/>
  <c r="BI113" i="14"/>
  <c r="U10" i="15" s="1"/>
  <c r="BI111" i="14"/>
  <c r="U8" i="15" s="1"/>
  <c r="BI109" i="14"/>
  <c r="U6" i="15" s="1"/>
  <c r="DW36" i="14"/>
  <c r="D36" i="14"/>
  <c r="DW37" i="14"/>
  <c r="D37" i="14"/>
  <c r="DW38" i="14"/>
  <c r="D38" i="14"/>
  <c r="DW39" i="14"/>
  <c r="D39" i="14"/>
  <c r="DW40" i="14"/>
  <c r="D40" i="14"/>
  <c r="DW41" i="14"/>
  <c r="D41" i="14"/>
  <c r="DW42" i="14"/>
  <c r="D42" i="14"/>
  <c r="DW43" i="14"/>
  <c r="D43" i="14"/>
  <c r="DW44" i="14"/>
  <c r="D44" i="14"/>
  <c r="DW45" i="14"/>
  <c r="D45" i="14"/>
  <c r="DW46" i="14"/>
  <c r="D46" i="14"/>
  <c r="DW47" i="14"/>
  <c r="D47" i="14"/>
  <c r="DW48" i="14"/>
  <c r="D48" i="14"/>
  <c r="DW49" i="14"/>
  <c r="D49" i="14"/>
  <c r="DW50" i="14"/>
  <c r="D50" i="14"/>
  <c r="X78" i="14"/>
  <c r="BJ67" i="14" s="1"/>
  <c r="DW51" i="14"/>
  <c r="D51" i="14"/>
  <c r="DW52" i="14"/>
  <c r="D52" i="14"/>
  <c r="DW53" i="14"/>
  <c r="D53" i="14"/>
  <c r="DW54" i="14"/>
  <c r="D54" i="14"/>
  <c r="DW55" i="14"/>
  <c r="D55" i="14"/>
  <c r="DW56" i="14"/>
  <c r="D56" i="14"/>
  <c r="DW57" i="14"/>
  <c r="D57" i="14"/>
  <c r="DW58" i="14"/>
  <c r="D58" i="14"/>
  <c r="D59" i="14"/>
  <c r="DW59" i="14"/>
  <c r="DW60" i="14"/>
  <c r="D60" i="14"/>
  <c r="DW61" i="14"/>
  <c r="D61" i="14"/>
  <c r="DW62" i="14"/>
  <c r="D62" i="14"/>
  <c r="DW63" i="14"/>
  <c r="D63" i="14"/>
  <c r="DW64" i="14"/>
  <c r="D64" i="14"/>
  <c r="DW65" i="14"/>
  <c r="D65" i="14"/>
  <c r="DW66" i="14"/>
  <c r="D66" i="14"/>
  <c r="DW67" i="14"/>
  <c r="D67" i="14"/>
  <c r="DW68" i="14"/>
  <c r="D68" i="14"/>
  <c r="DW69" i="14"/>
  <c r="D69" i="14"/>
  <c r="DW70" i="14"/>
  <c r="D70" i="14"/>
  <c r="DW71" i="14"/>
  <c r="D71" i="14"/>
  <c r="DW72" i="14"/>
  <c r="D72" i="14"/>
  <c r="DW73" i="14"/>
  <c r="D73" i="14"/>
  <c r="DW74" i="14"/>
  <c r="D74" i="14"/>
  <c r="DW75" i="14"/>
  <c r="D75" i="14"/>
  <c r="DW76" i="14"/>
  <c r="D76" i="14"/>
  <c r="BI148" i="14"/>
  <c r="U45" i="15" s="1"/>
  <c r="BI146" i="14"/>
  <c r="U43" i="15" s="1"/>
  <c r="BI144" i="14"/>
  <c r="U41" i="15" s="1"/>
  <c r="BI142" i="14"/>
  <c r="U39" i="15" s="1"/>
  <c r="BI140" i="14"/>
  <c r="U37" i="15" s="1"/>
  <c r="BI138" i="14"/>
  <c r="U35" i="15" s="1"/>
  <c r="BI136" i="14"/>
  <c r="U33" i="15" s="1"/>
  <c r="BI134" i="14"/>
  <c r="U31" i="15" s="1"/>
  <c r="BI132" i="14"/>
  <c r="U29" i="15" s="1"/>
  <c r="BI130" i="14"/>
  <c r="U27" i="15" s="1"/>
  <c r="BI128" i="14"/>
  <c r="U25" i="15" s="1"/>
  <c r="BI126" i="14"/>
  <c r="U23" i="15" s="1"/>
  <c r="BI124" i="14"/>
  <c r="U21" i="15" s="1"/>
  <c r="BI122" i="14"/>
  <c r="U19" i="15" s="1"/>
  <c r="BI120" i="14"/>
  <c r="U17" i="15" s="1"/>
  <c r="BI118" i="14"/>
  <c r="U15" i="15" s="1"/>
  <c r="BI116" i="14"/>
  <c r="U13" i="15" s="1"/>
  <c r="BI114" i="14"/>
  <c r="U11" i="15" s="1"/>
  <c r="BI112" i="14"/>
  <c r="U9" i="15" s="1"/>
  <c r="BI110" i="14"/>
  <c r="U7" i="15" s="1"/>
  <c r="DX108" i="14"/>
  <c r="E108" i="14"/>
  <c r="DX109" i="14"/>
  <c r="E109" i="14"/>
  <c r="DX110" i="14"/>
  <c r="E110" i="14"/>
  <c r="DX111" i="14"/>
  <c r="E111" i="14"/>
  <c r="E112" i="14"/>
  <c r="DX112" i="14"/>
  <c r="DX113" i="14"/>
  <c r="E113" i="14"/>
  <c r="E114" i="14"/>
  <c r="DX114" i="14"/>
  <c r="DX115" i="14"/>
  <c r="E115" i="14"/>
  <c r="DX116" i="14"/>
  <c r="E116" i="14"/>
  <c r="DX117" i="14"/>
  <c r="E117" i="14"/>
  <c r="DX118" i="14"/>
  <c r="E118" i="14"/>
  <c r="E119" i="14"/>
  <c r="DX119" i="14"/>
  <c r="DX120" i="14"/>
  <c r="E120" i="14"/>
  <c r="E121" i="14"/>
  <c r="DX121" i="14"/>
  <c r="DX122" i="14"/>
  <c r="E122" i="14"/>
  <c r="Y152" i="14"/>
  <c r="BK140" i="14" s="1"/>
  <c r="E123" i="14"/>
  <c r="DX123" i="14"/>
  <c r="DX124" i="14"/>
  <c r="E124" i="14"/>
  <c r="DX125" i="14"/>
  <c r="E125" i="14"/>
  <c r="DX126" i="14"/>
  <c r="E126" i="14"/>
  <c r="DX127" i="14"/>
  <c r="E127" i="14"/>
  <c r="DX128" i="14"/>
  <c r="E128" i="14"/>
  <c r="DX129" i="14"/>
  <c r="E129" i="14"/>
  <c r="DX130" i="14"/>
  <c r="E130" i="14"/>
  <c r="DX132" i="14"/>
  <c r="E131" i="14"/>
  <c r="DX131" i="14"/>
  <c r="E133" i="14"/>
  <c r="DX133" i="14"/>
  <c r="E134" i="14"/>
  <c r="DX134" i="14"/>
  <c r="DX135" i="14"/>
  <c r="E135" i="14"/>
  <c r="DX136" i="14"/>
  <c r="E136" i="14"/>
  <c r="DX137" i="14"/>
  <c r="E137" i="14"/>
  <c r="DX138" i="14"/>
  <c r="E138" i="14"/>
  <c r="DX139" i="14"/>
  <c r="E139" i="14"/>
  <c r="DX140" i="14"/>
  <c r="E140" i="14"/>
  <c r="DX141" i="14"/>
  <c r="E141" i="14"/>
  <c r="DX142" i="14"/>
  <c r="E142" i="14"/>
  <c r="DX143" i="14"/>
  <c r="E143" i="14"/>
  <c r="DX144" i="14"/>
  <c r="E144" i="14"/>
  <c r="DX145" i="14"/>
  <c r="E145" i="14"/>
  <c r="DX146" i="14"/>
  <c r="E146" i="14"/>
  <c r="DX147" i="14"/>
  <c r="E147" i="14"/>
  <c r="DX148" i="14"/>
  <c r="E148" i="14"/>
  <c r="DY147" i="14"/>
  <c r="F147" i="14"/>
  <c r="DY145" i="14"/>
  <c r="F145" i="14"/>
  <c r="DY143" i="14"/>
  <c r="F143" i="14"/>
  <c r="DY141" i="14"/>
  <c r="F141" i="14"/>
  <c r="DY139" i="14"/>
  <c r="F139" i="14"/>
  <c r="DY137" i="14"/>
  <c r="F137" i="14"/>
  <c r="DY135" i="14"/>
  <c r="F135" i="14"/>
  <c r="DY133" i="14"/>
  <c r="F133" i="14"/>
  <c r="DY131" i="14"/>
  <c r="F131" i="14"/>
  <c r="DY129" i="14"/>
  <c r="F129" i="14"/>
  <c r="DY127" i="14"/>
  <c r="F127" i="14"/>
  <c r="DY125" i="14"/>
  <c r="F125" i="14"/>
  <c r="DY123" i="14"/>
  <c r="F123" i="14"/>
  <c r="Z152" i="14"/>
  <c r="BL148" i="14" s="1"/>
  <c r="DY121" i="14"/>
  <c r="F121" i="14"/>
  <c r="DY119" i="14"/>
  <c r="F119" i="14"/>
  <c r="DY117" i="14"/>
  <c r="F117" i="14"/>
  <c r="DY115" i="14"/>
  <c r="F115" i="14"/>
  <c r="DY113" i="14"/>
  <c r="F113" i="14"/>
  <c r="DY111" i="14"/>
  <c r="F111" i="14"/>
  <c r="DY109" i="14"/>
  <c r="F109" i="14"/>
  <c r="DY148" i="14"/>
  <c r="F148" i="14"/>
  <c r="DY146" i="14"/>
  <c r="F146" i="14"/>
  <c r="DY144" i="14"/>
  <c r="F144" i="14"/>
  <c r="DY142" i="14"/>
  <c r="F142" i="14"/>
  <c r="DY140" i="14"/>
  <c r="F140" i="14"/>
  <c r="DY138" i="14"/>
  <c r="F138" i="14"/>
  <c r="DY136" i="14"/>
  <c r="F136" i="14"/>
  <c r="DY134" i="14"/>
  <c r="F134" i="14"/>
  <c r="DY132" i="14"/>
  <c r="F132" i="14"/>
  <c r="DY130" i="14"/>
  <c r="F130" i="14"/>
  <c r="DY128" i="14"/>
  <c r="F128" i="14"/>
  <c r="DY126" i="14"/>
  <c r="F126" i="14"/>
  <c r="DY124" i="14"/>
  <c r="F124" i="14"/>
  <c r="DY122" i="14"/>
  <c r="F122" i="14"/>
  <c r="DY120" i="14"/>
  <c r="F120" i="14"/>
  <c r="DY118" i="14"/>
  <c r="F118" i="14"/>
  <c r="DY116" i="14"/>
  <c r="F116" i="14"/>
  <c r="DY114" i="14"/>
  <c r="F114" i="14"/>
  <c r="DY112" i="14"/>
  <c r="F112" i="14"/>
  <c r="DY110" i="14"/>
  <c r="F110" i="14"/>
  <c r="DX36" i="14"/>
  <c r="E36" i="14"/>
  <c r="DX37" i="14"/>
  <c r="E37" i="14"/>
  <c r="DX38" i="14"/>
  <c r="E38" i="14"/>
  <c r="DX39" i="14"/>
  <c r="E39" i="14"/>
  <c r="DX40" i="14"/>
  <c r="E40" i="14"/>
  <c r="DX41" i="14"/>
  <c r="E41" i="14"/>
  <c r="DX42" i="14"/>
  <c r="E42" i="14"/>
  <c r="DX43" i="14"/>
  <c r="E43" i="14"/>
  <c r="DX44" i="14"/>
  <c r="E44" i="14"/>
  <c r="DX45" i="14"/>
  <c r="E45" i="14"/>
  <c r="DX46" i="14"/>
  <c r="E46" i="14"/>
  <c r="DX47" i="14"/>
  <c r="E47" i="14"/>
  <c r="DX48" i="14"/>
  <c r="E48" i="14"/>
  <c r="DX49" i="14"/>
  <c r="E49" i="14"/>
  <c r="DX50" i="14"/>
  <c r="E50" i="14"/>
  <c r="Y78" i="14"/>
  <c r="BK67" i="14" s="1"/>
  <c r="E51" i="14"/>
  <c r="DX51" i="14"/>
  <c r="DX52" i="14"/>
  <c r="E52" i="14"/>
  <c r="DX53" i="14"/>
  <c r="E53" i="14"/>
  <c r="DX54" i="14"/>
  <c r="E54" i="14"/>
  <c r="DX55" i="14"/>
  <c r="E55" i="14"/>
  <c r="DX56" i="14"/>
  <c r="E56" i="14"/>
  <c r="DX57" i="14"/>
  <c r="E57" i="14"/>
  <c r="E58" i="14"/>
  <c r="DX58" i="14"/>
  <c r="DX59" i="14"/>
  <c r="E59" i="14"/>
  <c r="DX60" i="14"/>
  <c r="E60" i="14"/>
  <c r="DX61" i="14"/>
  <c r="E61" i="14"/>
  <c r="DX62" i="14"/>
  <c r="E62" i="14"/>
  <c r="DX63" i="14"/>
  <c r="E63" i="14"/>
  <c r="DX64" i="14"/>
  <c r="E64" i="14"/>
  <c r="DX65" i="14"/>
  <c r="E65" i="14"/>
  <c r="DX66" i="14"/>
  <c r="E66" i="14"/>
  <c r="DX67" i="14"/>
  <c r="E67" i="14"/>
  <c r="DX68" i="14"/>
  <c r="E68" i="14"/>
  <c r="DX69" i="14"/>
  <c r="E69" i="14"/>
  <c r="DX70" i="14"/>
  <c r="E70" i="14"/>
  <c r="DX71" i="14"/>
  <c r="E71" i="14"/>
  <c r="DX72" i="14"/>
  <c r="E72" i="14"/>
  <c r="DX73" i="14"/>
  <c r="E73" i="14"/>
  <c r="E74" i="14"/>
  <c r="DX74" i="14"/>
  <c r="E75" i="14"/>
  <c r="DX75" i="14"/>
  <c r="E76" i="14"/>
  <c r="DX76" i="14"/>
  <c r="EK347" i="14"/>
  <c r="EI349" i="14"/>
  <c r="EI201" i="14"/>
  <c r="CN202" i="14"/>
  <c r="CN197" i="14"/>
  <c r="EK202" i="14"/>
  <c r="FU92" i="14"/>
  <c r="FM91" i="14"/>
  <c r="FQ93" i="14"/>
  <c r="FI93" i="14"/>
  <c r="AV214" i="14"/>
  <c r="GQ117" i="14"/>
  <c r="GJ124" i="14"/>
  <c r="GJ120" i="14"/>
  <c r="GQ113" i="14"/>
  <c r="AO220" i="14"/>
  <c r="GJ51" i="14"/>
  <c r="GQ44" i="14"/>
  <c r="HC34" i="14"/>
  <c r="GJ49" i="14"/>
  <c r="GQ42" i="14"/>
  <c r="HC32" i="14"/>
  <c r="BB357" i="14"/>
  <c r="BB366" i="14"/>
  <c r="EK217" i="14"/>
  <c r="BB362" i="14"/>
  <c r="EJ361" i="14"/>
  <c r="EK358" i="14"/>
  <c r="EJ210" i="14"/>
  <c r="EL134" i="14"/>
  <c r="AN204" i="14"/>
  <c r="AO203" i="14"/>
  <c r="AL202" i="14"/>
  <c r="BB202" i="14"/>
  <c r="AP202" i="14"/>
  <c r="AJ202" i="14"/>
  <c r="EL200" i="14"/>
  <c r="AM194" i="14"/>
  <c r="AO193" i="14"/>
  <c r="GJ24" i="14"/>
  <c r="GQ17" i="14"/>
  <c r="AL190" i="14"/>
  <c r="BB190" i="14"/>
  <c r="AP190" i="14"/>
  <c r="AJ190" i="14"/>
  <c r="AM189" i="14"/>
  <c r="BB334" i="14"/>
  <c r="AO183" i="14"/>
  <c r="BB222" i="14"/>
  <c r="AP222" i="14"/>
  <c r="AJ222" i="14"/>
  <c r="BB348" i="14"/>
  <c r="BB346" i="14"/>
  <c r="BB344" i="14"/>
  <c r="BB196" i="14"/>
  <c r="AP196" i="14"/>
  <c r="AJ196" i="14"/>
  <c r="BB191" i="14"/>
  <c r="AP191" i="14"/>
  <c r="AJ191" i="14"/>
  <c r="EL338" i="14"/>
  <c r="EJ189" i="14"/>
  <c r="EL334" i="14"/>
  <c r="EJ185" i="14"/>
  <c r="EK133" i="14"/>
  <c r="AM222" i="14"/>
  <c r="EK368" i="14"/>
  <c r="EL213" i="14"/>
  <c r="EL367" i="14"/>
  <c r="EI364" i="14"/>
  <c r="EI213" i="14"/>
  <c r="EI211" i="14"/>
  <c r="EL357" i="14"/>
  <c r="BB354" i="14"/>
  <c r="AM203" i="14"/>
  <c r="AN201" i="14"/>
  <c r="AO198" i="14"/>
  <c r="AF224" i="14"/>
  <c r="AL197" i="14"/>
  <c r="BM219" i="14"/>
  <c r="BM220" i="14"/>
  <c r="BM222" i="14"/>
  <c r="BM217" i="14"/>
  <c r="BM215" i="14"/>
  <c r="BM213" i="14"/>
  <c r="BM221" i="14"/>
  <c r="BM218" i="14"/>
  <c r="BM216" i="14"/>
  <c r="BM214" i="14"/>
  <c r="AN195" i="14"/>
  <c r="BB341" i="14"/>
  <c r="AO189" i="14"/>
  <c r="AL188" i="14"/>
  <c r="BB188" i="14"/>
  <c r="AP188" i="14"/>
  <c r="AJ188" i="14"/>
  <c r="EI334" i="14"/>
  <c r="AO185" i="14"/>
  <c r="AL184" i="14"/>
  <c r="BB184" i="14"/>
  <c r="AP184" i="14"/>
  <c r="AJ184" i="14"/>
  <c r="EI330" i="14"/>
  <c r="GJ92" i="14"/>
  <c r="GQ85" i="14"/>
  <c r="EL350" i="14"/>
  <c r="EI197" i="14"/>
  <c r="BB342" i="14"/>
  <c r="EL339" i="14"/>
  <c r="EI335" i="14"/>
  <c r="EI331" i="14"/>
  <c r="EI202" i="14"/>
  <c r="EJ198" i="14"/>
  <c r="BB329" i="14"/>
  <c r="FU314" i="14"/>
  <c r="GQ87" i="14"/>
  <c r="GJ94" i="14"/>
  <c r="FQ316" i="14"/>
  <c r="FE315" i="14"/>
  <c r="FM313" i="14"/>
  <c r="GJ123" i="14"/>
  <c r="GQ116" i="14"/>
  <c r="GQ108" i="14"/>
  <c r="GJ115" i="14"/>
  <c r="GJ112" i="14"/>
  <c r="GQ105" i="14"/>
  <c r="GQ46" i="14"/>
  <c r="HC36" i="14"/>
  <c r="GJ53" i="14"/>
  <c r="BB363" i="14"/>
  <c r="EK214" i="14"/>
  <c r="GQ38" i="14"/>
  <c r="GJ45" i="14"/>
  <c r="HC28" i="14"/>
  <c r="EJ211" i="14"/>
  <c r="GQ36" i="14"/>
  <c r="GJ43" i="14"/>
  <c r="HC26" i="14"/>
  <c r="BB355" i="14"/>
  <c r="CN208" i="14"/>
  <c r="EK353" i="14"/>
  <c r="GQ45" i="14"/>
  <c r="GJ52" i="14"/>
  <c r="HC35" i="14"/>
  <c r="BB364" i="14"/>
  <c r="EJ363" i="14"/>
  <c r="EK215" i="14"/>
  <c r="EJ214" i="14"/>
  <c r="EK360" i="14"/>
  <c r="GJ44" i="14"/>
  <c r="GQ37" i="14"/>
  <c r="HC27" i="14"/>
  <c r="EJ357" i="14"/>
  <c r="EJ206" i="14"/>
  <c r="EK205" i="14"/>
  <c r="GJ36" i="14"/>
  <c r="GQ29" i="14"/>
  <c r="HC19" i="14"/>
  <c r="BB201" i="14"/>
  <c r="AP201" i="14"/>
  <c r="AJ201" i="14"/>
  <c r="EL347" i="14"/>
  <c r="BB199" i="14"/>
  <c r="AP199" i="14"/>
  <c r="AJ199" i="14"/>
  <c r="EI198" i="14"/>
  <c r="GJ323" i="14"/>
  <c r="GQ316" i="14"/>
  <c r="BB343" i="14"/>
  <c r="AL195" i="14"/>
  <c r="CN194" i="14"/>
  <c r="GJ26" i="14"/>
  <c r="GQ19" i="14"/>
  <c r="AO191" i="14"/>
  <c r="GJ314" i="14"/>
  <c r="GJ310" i="14"/>
  <c r="BB351" i="14"/>
  <c r="EK201" i="14"/>
  <c r="EI342" i="14"/>
  <c r="EI190" i="14"/>
  <c r="EJ336" i="14"/>
  <c r="BB335" i="14"/>
  <c r="EL187" i="14"/>
  <c r="EI186" i="14"/>
  <c r="EJ332" i="14"/>
  <c r="BB331" i="14"/>
  <c r="EL183" i="14"/>
  <c r="EJ134" i="14"/>
  <c r="EI133" i="14"/>
  <c r="GJ110" i="14"/>
  <c r="GQ103" i="14"/>
  <c r="EI222" i="14"/>
  <c r="EK221" i="14"/>
  <c r="AM220" i="14"/>
  <c r="EI365" i="14"/>
  <c r="CN216" i="14"/>
  <c r="EI214" i="14"/>
  <c r="EL360" i="14"/>
  <c r="EK208" i="14"/>
  <c r="FI166" i="14"/>
  <c r="EL218" i="14"/>
  <c r="EL216" i="14"/>
  <c r="CN215" i="14"/>
  <c r="CN213" i="14"/>
  <c r="CN211" i="14"/>
  <c r="BB356" i="14"/>
  <c r="EI356" i="14"/>
  <c r="CN207" i="14"/>
  <c r="EI352" i="14"/>
  <c r="FZ91" i="14"/>
  <c r="GH90" i="14"/>
  <c r="AL204" i="14"/>
  <c r="BB204" i="14"/>
  <c r="AP204" i="14"/>
  <c r="AJ204" i="14"/>
  <c r="EI203" i="14"/>
  <c r="AN202" i="14"/>
  <c r="EJ349" i="14"/>
  <c r="EL197" i="14"/>
  <c r="AM196" i="14"/>
  <c r="AO192" i="14"/>
  <c r="CN191" i="14"/>
  <c r="EK189" i="14"/>
  <c r="EI187" i="14"/>
  <c r="EK332" i="14"/>
  <c r="EL184" i="14"/>
  <c r="CN183" i="14"/>
  <c r="GJ90" i="14"/>
  <c r="CN204" i="14"/>
  <c r="CN201" i="14"/>
  <c r="EI188" i="14"/>
  <c r="EI184" i="14"/>
  <c r="EL202" i="14"/>
  <c r="EK203" i="14"/>
  <c r="FQ167" i="14"/>
  <c r="FI25" i="14"/>
  <c r="FM21" i="14"/>
  <c r="FI315" i="14"/>
  <c r="GJ119" i="14"/>
  <c r="GQ112" i="14"/>
  <c r="GQ115" i="14"/>
  <c r="GJ122" i="14"/>
  <c r="GJ118" i="14"/>
  <c r="GQ111" i="14"/>
  <c r="AO222" i="14"/>
  <c r="BB367" i="14"/>
  <c r="BB361" i="14"/>
  <c r="BB359" i="14"/>
  <c r="GJ41" i="14"/>
  <c r="GQ34" i="14"/>
  <c r="HC24" i="14"/>
  <c r="GJ102" i="14"/>
  <c r="GQ95" i="14"/>
  <c r="EJ220" i="14"/>
  <c r="EK366" i="14"/>
  <c r="GJ50" i="14"/>
  <c r="GQ43" i="14"/>
  <c r="HC33" i="14"/>
  <c r="EK362" i="14"/>
  <c r="GJ46" i="14"/>
  <c r="GQ39" i="14"/>
  <c r="HC29" i="14"/>
  <c r="BB358" i="14"/>
  <c r="BB352" i="14"/>
  <c r="BB350" i="14"/>
  <c r="AM198" i="14"/>
  <c r="GQ22" i="14"/>
  <c r="GJ29" i="14"/>
  <c r="BB340" i="14"/>
  <c r="GJ317" i="14"/>
  <c r="GQ310" i="14"/>
  <c r="AO187" i="14"/>
  <c r="AL186" i="14"/>
  <c r="BB186" i="14"/>
  <c r="AP186" i="14"/>
  <c r="AJ186" i="14"/>
  <c r="AM185" i="14"/>
  <c r="BB330" i="14"/>
  <c r="EJ111" i="14"/>
  <c r="EJ112" i="14"/>
  <c r="GJ88" i="14"/>
  <c r="BB220" i="14"/>
  <c r="AP220" i="14"/>
  <c r="AJ220" i="14"/>
  <c r="HC20" i="14"/>
  <c r="GJ37" i="14"/>
  <c r="GQ30" i="14"/>
  <c r="EK351" i="14"/>
  <c r="BB349" i="14"/>
  <c r="HC16" i="14"/>
  <c r="GJ33" i="14"/>
  <c r="GQ26" i="14"/>
  <c r="EK344" i="14"/>
  <c r="EL343" i="14"/>
  <c r="EI337" i="14"/>
  <c r="BB187" i="14"/>
  <c r="AP187" i="14"/>
  <c r="AJ187" i="14"/>
  <c r="EI333" i="14"/>
  <c r="BB183" i="14"/>
  <c r="AP183" i="14"/>
  <c r="AJ183" i="14"/>
  <c r="AO221" i="14"/>
  <c r="BB368" i="14"/>
  <c r="EJ354" i="14"/>
  <c r="BB353" i="14"/>
  <c r="EJ205" i="14"/>
  <c r="EJ221" i="14"/>
  <c r="EI217" i="14"/>
  <c r="EL363" i="14"/>
  <c r="EI360" i="14"/>
  <c r="EI207" i="14"/>
  <c r="AN200" i="14"/>
  <c r="AN199" i="14"/>
  <c r="BB345" i="14"/>
  <c r="BB197" i="14"/>
  <c r="BC221" i="14" s="1"/>
  <c r="AP197" i="14"/>
  <c r="AJ197" i="14"/>
  <c r="AO194" i="14"/>
  <c r="AM193" i="14"/>
  <c r="EK192" i="14"/>
  <c r="EI338" i="14"/>
  <c r="EL116" i="14"/>
  <c r="BB336" i="14"/>
  <c r="EL335" i="14"/>
  <c r="AM187" i="14"/>
  <c r="BB332" i="14"/>
  <c r="EL331" i="14"/>
  <c r="AM183" i="14"/>
  <c r="AN182" i="14"/>
  <c r="EI346" i="14"/>
  <c r="EJ345" i="14"/>
  <c r="BB337" i="14"/>
  <c r="BB333" i="14"/>
  <c r="FE22" i="14"/>
  <c r="FQ22" i="14"/>
  <c r="GJ322" i="14"/>
  <c r="GQ315" i="14"/>
  <c r="EL192" i="14"/>
  <c r="FU20" i="14"/>
  <c r="BB369" i="14"/>
  <c r="AM221" i="14"/>
  <c r="CN221" i="14"/>
  <c r="GJ346" i="14"/>
  <c r="GQ339" i="14"/>
  <c r="EJ366" i="14"/>
  <c r="BB365" i="14"/>
  <c r="EK363" i="14"/>
  <c r="GQ40" i="14"/>
  <c r="GJ47" i="14"/>
  <c r="HC30" i="14"/>
  <c r="EK136" i="14"/>
  <c r="EI208" i="14"/>
  <c r="GJ333" i="14"/>
  <c r="GQ326" i="14"/>
  <c r="FM168" i="14"/>
  <c r="EL368" i="14"/>
  <c r="EJ367" i="14"/>
  <c r="EK219" i="14"/>
  <c r="EJ218" i="14"/>
  <c r="EK364" i="14"/>
  <c r="GJ48" i="14"/>
  <c r="GQ41" i="14"/>
  <c r="HC31" i="14"/>
  <c r="BB360" i="14"/>
  <c r="EK354" i="14"/>
  <c r="GJ38" i="14"/>
  <c r="GQ31" i="14"/>
  <c r="HC21" i="14"/>
  <c r="AL201" i="14"/>
  <c r="AL200" i="14"/>
  <c r="BB200" i="14"/>
  <c r="AP200" i="14"/>
  <c r="AJ200" i="14"/>
  <c r="AL199" i="14"/>
  <c r="CN198" i="14"/>
  <c r="AH224" i="14"/>
  <c r="AN197" i="14"/>
  <c r="AO196" i="14"/>
  <c r="BB195" i="14"/>
  <c r="AP195" i="14"/>
  <c r="AJ195" i="14"/>
  <c r="GJ319" i="14"/>
  <c r="GQ312" i="14"/>
  <c r="AM192" i="14"/>
  <c r="EI339" i="14"/>
  <c r="BB338" i="14"/>
  <c r="CN189" i="14"/>
  <c r="AN188" i="14"/>
  <c r="GJ20" i="14"/>
  <c r="CN185" i="14"/>
  <c r="AN184" i="14"/>
  <c r="GJ16" i="14"/>
  <c r="AL182" i="14"/>
  <c r="BB182" i="14"/>
  <c r="AP182" i="14"/>
  <c r="AJ182" i="14"/>
  <c r="EJ203" i="14"/>
  <c r="EK349" i="14"/>
  <c r="BB347" i="14"/>
  <c r="EL196" i="14"/>
  <c r="EI195" i="14"/>
  <c r="CN190" i="14"/>
  <c r="CN186" i="14"/>
  <c r="CN182" i="14"/>
  <c r="AB224" i="14"/>
  <c r="CO204" i="14" s="1"/>
  <c r="GA173" i="14" s="1"/>
  <c r="EI136" i="14"/>
  <c r="GJ111" i="14"/>
  <c r="GQ104" i="14"/>
  <c r="GJ109" i="14"/>
  <c r="GQ102" i="14"/>
  <c r="EI369" i="14"/>
  <c r="CN220" i="14"/>
  <c r="EI218" i="14"/>
  <c r="EL364" i="14"/>
  <c r="EI361" i="14"/>
  <c r="CN212" i="14"/>
  <c r="EK210" i="14"/>
  <c r="EL135" i="14"/>
  <c r="EK355" i="14"/>
  <c r="FU168" i="14"/>
  <c r="FE168" i="14"/>
  <c r="EL220" i="14"/>
  <c r="CN219" i="14"/>
  <c r="CN217" i="14"/>
  <c r="EL214" i="14"/>
  <c r="EJ212" i="14"/>
  <c r="EI209" i="14"/>
  <c r="EL355" i="14"/>
  <c r="EI112" i="14"/>
  <c r="FE91" i="14"/>
  <c r="EI350" i="14"/>
  <c r="EJ348" i="14"/>
  <c r="EK341" i="14"/>
  <c r="EI193" i="14"/>
  <c r="BB339" i="14"/>
  <c r="AM191" i="14"/>
  <c r="AN190" i="14"/>
  <c r="EK336" i="14"/>
  <c r="EL188" i="14"/>
  <c r="CN187" i="14"/>
  <c r="AN186" i="14"/>
  <c r="EK185" i="14"/>
  <c r="EI183" i="14"/>
  <c r="EJ116" i="14"/>
  <c r="EI113" i="14"/>
  <c r="EI114" i="14"/>
  <c r="GJ86" i="14"/>
  <c r="CN199" i="14"/>
  <c r="CN188" i="14"/>
  <c r="EL332" i="14"/>
  <c r="EL344" i="14"/>
  <c r="EL205" i="14"/>
  <c r="EJ200" i="14"/>
  <c r="EK197" i="14"/>
  <c r="DQ139" i="8"/>
  <c r="DQ121" i="8"/>
  <c r="D116" i="8"/>
  <c r="D117" i="8"/>
  <c r="H117" i="8" s="1"/>
  <c r="Z117" i="8" s="1"/>
  <c r="D118" i="8"/>
  <c r="H118" i="8" s="1"/>
  <c r="Z118" i="8" s="1"/>
  <c r="D119" i="8"/>
  <c r="H119" i="8" s="1"/>
  <c r="Z119" i="8" s="1"/>
  <c r="D120" i="8"/>
  <c r="H120" i="8" s="1"/>
  <c r="Z120" i="8" s="1"/>
  <c r="D121" i="8"/>
  <c r="H121" i="8" s="1"/>
  <c r="Z121" i="8" s="1"/>
  <c r="D122" i="8"/>
  <c r="H122" i="8" s="1"/>
  <c r="Z122" i="8" s="1"/>
  <c r="D123" i="8"/>
  <c r="H123" i="8" s="1"/>
  <c r="Z123" i="8" s="1"/>
  <c r="D124" i="8"/>
  <c r="H124" i="8" s="1"/>
  <c r="Z124" i="8" s="1"/>
  <c r="D125" i="8"/>
  <c r="H125" i="8" s="1"/>
  <c r="Z125" i="8" s="1"/>
  <c r="D126" i="8"/>
  <c r="H126" i="8" s="1"/>
  <c r="Z126" i="8" s="1"/>
  <c r="D127" i="8"/>
  <c r="H127" i="8" s="1"/>
  <c r="Z127" i="8" s="1"/>
  <c r="D128" i="8"/>
  <c r="H128" i="8" s="1"/>
  <c r="Z128" i="8" s="1"/>
  <c r="D129" i="8"/>
  <c r="H129" i="8" s="1"/>
  <c r="Z129" i="8" s="1"/>
  <c r="D130" i="8"/>
  <c r="H130" i="8" s="1"/>
  <c r="Z130" i="8" s="1"/>
  <c r="D131" i="8"/>
  <c r="H131" i="8" s="1"/>
  <c r="Z131" i="8" s="1"/>
  <c r="AM30" i="15" s="1"/>
  <c r="D132" i="8"/>
  <c r="H132" i="8" s="1"/>
  <c r="Z132" i="8" s="1"/>
  <c r="D133" i="8"/>
  <c r="H133" i="8" s="1"/>
  <c r="Z133" i="8" s="1"/>
  <c r="D134" i="8"/>
  <c r="H134" i="8" s="1"/>
  <c r="Z134" i="8" s="1"/>
  <c r="D135" i="8"/>
  <c r="H135" i="8" s="1"/>
  <c r="Z135" i="8" s="1"/>
  <c r="D136" i="8"/>
  <c r="H136" i="8" s="1"/>
  <c r="Z136" i="8" s="1"/>
  <c r="D137" i="8"/>
  <c r="H137" i="8" s="1"/>
  <c r="Z137" i="8" s="1"/>
  <c r="D138" i="8"/>
  <c r="H138" i="8" s="1"/>
  <c r="Z138" i="8" s="1"/>
  <c r="D139" i="8"/>
  <c r="H139" i="8" s="1"/>
  <c r="Z139" i="8" s="1"/>
  <c r="D140" i="8"/>
  <c r="H140" i="8" s="1"/>
  <c r="Z140" i="8" s="1"/>
  <c r="D141" i="8"/>
  <c r="H141" i="8" s="1"/>
  <c r="Z141" i="8" s="1"/>
  <c r="D142" i="8"/>
  <c r="H142" i="8" s="1"/>
  <c r="Z142" i="8" s="1"/>
  <c r="D143" i="8"/>
  <c r="H143" i="8" s="1"/>
  <c r="Z143" i="8" s="1"/>
  <c r="D144" i="8"/>
  <c r="H144" i="8" s="1"/>
  <c r="Z144" i="8" s="1"/>
  <c r="D145" i="8"/>
  <c r="H145" i="8" s="1"/>
  <c r="Z145" i="8" s="1"/>
  <c r="D146" i="8"/>
  <c r="H146" i="8" s="1"/>
  <c r="Z146" i="8" s="1"/>
  <c r="D147" i="8"/>
  <c r="H147" i="8" s="1"/>
  <c r="Z147" i="8" s="1"/>
  <c r="D148" i="8"/>
  <c r="H148" i="8" s="1"/>
  <c r="Z148" i="8" s="1"/>
  <c r="D149" i="8"/>
  <c r="H149" i="8" s="1"/>
  <c r="Z149" i="8" s="1"/>
  <c r="D150" i="8"/>
  <c r="H150" i="8" s="1"/>
  <c r="Z150" i="8" s="1"/>
  <c r="D151" i="8"/>
  <c r="H151" i="8" s="1"/>
  <c r="Z151" i="8" s="1"/>
  <c r="D152" i="8"/>
  <c r="H152" i="8" s="1"/>
  <c r="Z152" i="8" s="1"/>
  <c r="D153" i="8"/>
  <c r="H153" i="8" s="1"/>
  <c r="Z153" i="8" s="1"/>
  <c r="D154" i="8"/>
  <c r="H154" i="8" s="1"/>
  <c r="Z154" i="8" s="1"/>
  <c r="D155" i="8"/>
  <c r="H155" i="8" s="1"/>
  <c r="Z155" i="8" s="1"/>
  <c r="D156" i="8"/>
  <c r="DR156" i="8"/>
  <c r="DR155" i="8"/>
  <c r="DR154" i="8"/>
  <c r="DR153" i="8"/>
  <c r="DR152" i="8"/>
  <c r="DR151" i="8"/>
  <c r="DR150" i="8"/>
  <c r="DR149" i="8"/>
  <c r="DR148" i="8"/>
  <c r="DR147" i="8"/>
  <c r="DR146" i="8"/>
  <c r="DR145" i="8"/>
  <c r="DR144" i="8"/>
  <c r="DR143" i="8"/>
  <c r="DR142" i="8"/>
  <c r="DR141" i="8"/>
  <c r="DR140" i="8"/>
  <c r="DR139" i="8"/>
  <c r="DR138" i="8"/>
  <c r="DR137" i="8"/>
  <c r="DR136" i="8"/>
  <c r="DR135" i="8"/>
  <c r="DR134" i="8"/>
  <c r="DR133" i="8"/>
  <c r="DR132" i="8"/>
  <c r="DR131" i="8"/>
  <c r="DR130" i="8"/>
  <c r="DR129" i="8"/>
  <c r="DR128" i="8"/>
  <c r="DR127" i="8"/>
  <c r="DR126" i="8"/>
  <c r="DR125" i="8"/>
  <c r="DR124" i="8"/>
  <c r="DR123" i="8"/>
  <c r="DR122" i="8"/>
  <c r="DR121" i="8"/>
  <c r="DR120" i="8"/>
  <c r="DR119" i="8"/>
  <c r="DR118" i="8"/>
  <c r="DR117" i="8"/>
  <c r="E116" i="8"/>
  <c r="X45" i="9"/>
  <c r="Y70" i="9" s="1"/>
  <c r="Y41" i="9"/>
  <c r="Y39" i="9"/>
  <c r="Y37" i="9"/>
  <c r="Y35" i="9"/>
  <c r="Y31" i="9"/>
  <c r="Y29" i="9"/>
  <c r="Y27" i="9"/>
  <c r="Y25" i="9"/>
  <c r="Y24" i="9"/>
  <c r="Y22" i="9"/>
  <c r="Y21" i="9"/>
  <c r="Y20" i="9"/>
  <c r="Y19" i="9"/>
  <c r="Y18" i="9"/>
  <c r="Y17" i="9"/>
  <c r="Y16" i="9"/>
  <c r="Y15" i="9"/>
  <c r="Y13" i="9"/>
  <c r="Y12" i="9"/>
  <c r="Y10" i="9"/>
  <c r="Y9" i="9"/>
  <c r="DP177" i="14" l="1"/>
  <c r="DR177" i="14"/>
  <c r="DQ34" i="14"/>
  <c r="DS30" i="14"/>
  <c r="DS34" i="14"/>
  <c r="DR34" i="14"/>
  <c r="DQ30" i="14"/>
  <c r="DP30" i="14"/>
  <c r="DD213" i="14"/>
  <c r="DS177" i="14"/>
  <c r="FT177" i="14" s="1"/>
  <c r="AV193" i="14"/>
  <c r="DR106" i="14"/>
  <c r="DQ177" i="14"/>
  <c r="DS106" i="14"/>
  <c r="DR99" i="14"/>
  <c r="Y33" i="9"/>
  <c r="Y11" i="9"/>
  <c r="Y23" i="9"/>
  <c r="Y43" i="9"/>
  <c r="AJ19" i="15"/>
  <c r="BA19" i="15"/>
  <c r="BE19" i="15" s="1"/>
  <c r="BT19" i="15" s="1"/>
  <c r="BA14" i="15"/>
  <c r="BE14" i="15" s="1"/>
  <c r="BT14" i="15" s="1"/>
  <c r="AJ14" i="15"/>
  <c r="Y14" i="9"/>
  <c r="Y26" i="9"/>
  <c r="DS99" i="14"/>
  <c r="DQ99" i="14"/>
  <c r="DP107" i="14"/>
  <c r="DR107" i="14"/>
  <c r="FH107" i="14" s="1"/>
  <c r="FL181" i="14"/>
  <c r="DS26" i="14"/>
  <c r="FD181" i="14"/>
  <c r="DE213" i="14"/>
  <c r="DQ26" i="14"/>
  <c r="DR26" i="14"/>
  <c r="DD205" i="14"/>
  <c r="AB26" i="14"/>
  <c r="DM27" i="14"/>
  <c r="DP27" i="14" s="1"/>
  <c r="FT181" i="14"/>
  <c r="DI176" i="14"/>
  <c r="DL176" i="14"/>
  <c r="I173" i="14"/>
  <c r="DG173" i="14" s="1"/>
  <c r="AB27" i="14"/>
  <c r="EA247" i="14"/>
  <c r="FD26" i="14"/>
  <c r="FL26" i="14"/>
  <c r="FP26" i="14"/>
  <c r="FH26" i="14"/>
  <c r="FI26" i="14" s="1"/>
  <c r="FT26" i="14"/>
  <c r="DM175" i="14"/>
  <c r="DF174" i="14"/>
  <c r="AC174" i="14"/>
  <c r="AC248" i="14" s="1"/>
  <c r="DC174" i="14"/>
  <c r="DD174" i="14"/>
  <c r="DE174" i="14"/>
  <c r="DJ176" i="14"/>
  <c r="I172" i="14"/>
  <c r="DG172" i="14" s="1"/>
  <c r="DM172" i="14" s="1"/>
  <c r="DF205" i="14"/>
  <c r="DF213" i="14"/>
  <c r="DL213" i="14" s="1"/>
  <c r="EA248" i="14"/>
  <c r="H156" i="8"/>
  <c r="Z156" i="8" s="1"/>
  <c r="FP181" i="14"/>
  <c r="FH181" i="14"/>
  <c r="DG212" i="14"/>
  <c r="DM213" i="14" s="1"/>
  <c r="DG195" i="14"/>
  <c r="DM195" i="14" s="1"/>
  <c r="DM204" i="14"/>
  <c r="DE198" i="14"/>
  <c r="DK199" i="14" s="1"/>
  <c r="DD198" i="14"/>
  <c r="DD219" i="14"/>
  <c r="DF198" i="14"/>
  <c r="DL198" i="14" s="1"/>
  <c r="DD212" i="14"/>
  <c r="DJ212" i="14" s="1"/>
  <c r="DE212" i="14"/>
  <c r="DD203" i="14"/>
  <c r="DD217" i="14"/>
  <c r="DD215" i="14"/>
  <c r="DG189" i="14"/>
  <c r="DM190" i="14" s="1"/>
  <c r="DG216" i="14"/>
  <c r="DM216" i="14" s="1"/>
  <c r="AV209" i="14"/>
  <c r="DF215" i="14"/>
  <c r="DL216" i="14" s="1"/>
  <c r="DF218" i="14"/>
  <c r="FP177" i="14"/>
  <c r="DS31" i="14"/>
  <c r="DR31" i="14"/>
  <c r="DF194" i="14"/>
  <c r="DE216" i="14"/>
  <c r="AV221" i="14"/>
  <c r="DQ157" i="8"/>
  <c r="DD190" i="14"/>
  <c r="DJ191" i="14" s="1"/>
  <c r="DF190" i="14"/>
  <c r="DG199" i="14"/>
  <c r="DM199" i="14" s="1"/>
  <c r="DQ158" i="8"/>
  <c r="DE190" i="14"/>
  <c r="DG187" i="14"/>
  <c r="DM187" i="14" s="1"/>
  <c r="DD194" i="14"/>
  <c r="DJ194" i="14" s="1"/>
  <c r="DG193" i="14"/>
  <c r="DG207" i="14"/>
  <c r="DM207" i="14" s="1"/>
  <c r="DF191" i="14"/>
  <c r="DL192" i="14" s="1"/>
  <c r="DE217" i="14"/>
  <c r="DF217" i="14"/>
  <c r="DL217" i="14" s="1"/>
  <c r="DD195" i="14"/>
  <c r="DQ31" i="14"/>
  <c r="DF195" i="14"/>
  <c r="DD186" i="14"/>
  <c r="DJ186" i="14" s="1"/>
  <c r="H158" i="8"/>
  <c r="CZ158" i="8" s="1"/>
  <c r="DR104" i="14"/>
  <c r="FT100" i="14"/>
  <c r="DE186" i="14"/>
  <c r="H116" i="8"/>
  <c r="Z116" i="8" s="1"/>
  <c r="DD202" i="14"/>
  <c r="DD206" i="14"/>
  <c r="DF187" i="14"/>
  <c r="DL188" i="14" s="1"/>
  <c r="DD221" i="14"/>
  <c r="DE206" i="14"/>
  <c r="DK206" i="14" s="1"/>
  <c r="DM203" i="14"/>
  <c r="DD199" i="14"/>
  <c r="DG191" i="14"/>
  <c r="DM191" i="14" s="1"/>
  <c r="DD197" i="14"/>
  <c r="DE221" i="14"/>
  <c r="DE202" i="14"/>
  <c r="DG185" i="14"/>
  <c r="DM186" i="14" s="1"/>
  <c r="DG182" i="14"/>
  <c r="DM182" i="14" s="1"/>
  <c r="DF186" i="14"/>
  <c r="DF202" i="14"/>
  <c r="DF206" i="14"/>
  <c r="DF199" i="14"/>
  <c r="DF207" i="14"/>
  <c r="DE194" i="14"/>
  <c r="DK195" i="14" s="1"/>
  <c r="DD183" i="14"/>
  <c r="DF183" i="14"/>
  <c r="DF182" i="14"/>
  <c r="DL182" i="14" s="1"/>
  <c r="DE182" i="14"/>
  <c r="DK182" i="14" s="1"/>
  <c r="DD182" i="14"/>
  <c r="DJ182" i="14" s="1"/>
  <c r="BK139" i="14"/>
  <c r="BK148" i="14"/>
  <c r="AC182" i="14"/>
  <c r="AC256" i="14" s="1"/>
  <c r="DC157" i="8"/>
  <c r="DB157" i="8"/>
  <c r="DA157" i="8"/>
  <c r="DD149" i="14"/>
  <c r="AB149" i="14"/>
  <c r="FD100" i="14"/>
  <c r="FL100" i="14"/>
  <c r="FP100" i="14"/>
  <c r="DK219" i="14"/>
  <c r="FH100" i="14"/>
  <c r="DC184" i="14"/>
  <c r="AC184" i="14"/>
  <c r="DC196" i="14"/>
  <c r="AC196" i="14"/>
  <c r="DC200" i="14"/>
  <c r="AC200" i="14"/>
  <c r="DG214" i="14"/>
  <c r="DM214" i="14" s="1"/>
  <c r="AO197" i="14"/>
  <c r="AI224" i="14"/>
  <c r="AM197" i="14"/>
  <c r="AM224" i="14" s="1"/>
  <c r="BF182" i="14" s="1"/>
  <c r="AG224" i="14"/>
  <c r="DC201" i="14"/>
  <c r="AC201" i="14"/>
  <c r="DC209" i="14"/>
  <c r="AC209" i="14"/>
  <c r="DC210" i="14"/>
  <c r="AC210" i="14"/>
  <c r="AC284" i="14" s="1"/>
  <c r="DD220" i="14"/>
  <c r="DD192" i="14"/>
  <c r="DJ192" i="14" s="1"/>
  <c r="DD196" i="14"/>
  <c r="DF200" i="14"/>
  <c r="DD200" i="14"/>
  <c r="DF204" i="14"/>
  <c r="DD204" i="14"/>
  <c r="DF208" i="14"/>
  <c r="DD208" i="14"/>
  <c r="DJ208" i="14" s="1"/>
  <c r="DF222" i="14"/>
  <c r="DL222" i="14" s="1"/>
  <c r="DG209" i="14"/>
  <c r="DM210" i="14" s="1"/>
  <c r="DC211" i="14"/>
  <c r="AC211" i="14"/>
  <c r="DE211" i="14"/>
  <c r="DG184" i="14"/>
  <c r="DM184" i="14" s="1"/>
  <c r="DG188" i="14"/>
  <c r="DG192" i="14"/>
  <c r="DE192" i="14"/>
  <c r="DG196" i="14"/>
  <c r="DE196" i="14"/>
  <c r="DK196" i="14" s="1"/>
  <c r="DG200" i="14"/>
  <c r="DG208" i="14"/>
  <c r="DE214" i="14"/>
  <c r="DG218" i="14"/>
  <c r="DM218" i="14" s="1"/>
  <c r="DD222" i="14"/>
  <c r="DE222" i="14"/>
  <c r="DC205" i="14"/>
  <c r="AC205" i="14"/>
  <c r="DF211" i="14"/>
  <c r="DL212" i="14" s="1"/>
  <c r="DG211" i="14"/>
  <c r="DM211" i="14" s="1"/>
  <c r="DF219" i="14"/>
  <c r="DG219" i="14"/>
  <c r="DE210" i="14"/>
  <c r="DC190" i="14"/>
  <c r="AC190" i="14"/>
  <c r="DC212" i="14"/>
  <c r="DI212" i="14" s="1"/>
  <c r="AC212" i="14"/>
  <c r="DD218" i="14"/>
  <c r="DC183" i="14"/>
  <c r="DI183" i="14" s="1"/>
  <c r="AC183" i="14"/>
  <c r="DE183" i="14"/>
  <c r="DC187" i="14"/>
  <c r="AC187" i="14"/>
  <c r="DE187" i="14"/>
  <c r="DC191" i="14"/>
  <c r="AC191" i="14"/>
  <c r="DE191" i="14"/>
  <c r="DC199" i="14"/>
  <c r="AC199" i="14"/>
  <c r="DF201" i="14"/>
  <c r="DD201" i="14"/>
  <c r="DG205" i="14"/>
  <c r="DM205" i="14" s="1"/>
  <c r="DC207" i="14"/>
  <c r="AC207" i="14"/>
  <c r="DE207" i="14"/>
  <c r="DF209" i="14"/>
  <c r="DD209" i="14"/>
  <c r="DC215" i="14"/>
  <c r="AC215" i="14"/>
  <c r="DE215" i="14"/>
  <c r="DC221" i="14"/>
  <c r="AC221" i="14"/>
  <c r="DC188" i="14"/>
  <c r="AC188" i="14"/>
  <c r="DC192" i="14"/>
  <c r="AC192" i="14"/>
  <c r="DC204" i="14"/>
  <c r="AC204" i="14"/>
  <c r="DC208" i="14"/>
  <c r="AC208" i="14"/>
  <c r="DC214" i="14"/>
  <c r="AC214" i="14"/>
  <c r="DC222" i="14"/>
  <c r="AC222" i="14"/>
  <c r="DC220" i="14"/>
  <c r="AC220" i="14"/>
  <c r="DD184" i="14"/>
  <c r="DD188" i="14"/>
  <c r="DJ188" i="14" s="1"/>
  <c r="DC218" i="14"/>
  <c r="AC218" i="14"/>
  <c r="DC197" i="14"/>
  <c r="AC197" i="14"/>
  <c r="DG201" i="14"/>
  <c r="DC203" i="14"/>
  <c r="AC203" i="14"/>
  <c r="DE203" i="14"/>
  <c r="DF210" i="14"/>
  <c r="DD210" i="14"/>
  <c r="DF220" i="14"/>
  <c r="DE184" i="14"/>
  <c r="DE188" i="14"/>
  <c r="DE200" i="14"/>
  <c r="DK200" i="14" s="1"/>
  <c r="DE204" i="14"/>
  <c r="DC185" i="14"/>
  <c r="AC185" i="14"/>
  <c r="DE185" i="14"/>
  <c r="DC189" i="14"/>
  <c r="AC189" i="14"/>
  <c r="DE189" i="14"/>
  <c r="DC193" i="14"/>
  <c r="AC193" i="14"/>
  <c r="DE193" i="14"/>
  <c r="DG197" i="14"/>
  <c r="DE201" i="14"/>
  <c r="DF203" i="14"/>
  <c r="DE209" i="14"/>
  <c r="DK209" i="14" s="1"/>
  <c r="DC213" i="14"/>
  <c r="AC213" i="14"/>
  <c r="DC219" i="14"/>
  <c r="AC219" i="14"/>
  <c r="DE220" i="14"/>
  <c r="DK220" i="14" s="1"/>
  <c r="DF184" i="14"/>
  <c r="DC186" i="14"/>
  <c r="AC186" i="14"/>
  <c r="DC194" i="14"/>
  <c r="AC194" i="14"/>
  <c r="DF196" i="14"/>
  <c r="DC198" i="14"/>
  <c r="AC198" i="14"/>
  <c r="DC202" i="14"/>
  <c r="AC202" i="14"/>
  <c r="DC206" i="14"/>
  <c r="AC206" i="14"/>
  <c r="DD214" i="14"/>
  <c r="DJ214" i="14" s="1"/>
  <c r="DF185" i="14"/>
  <c r="DF189" i="14"/>
  <c r="DL189" i="14" s="1"/>
  <c r="DF193" i="14"/>
  <c r="DL193" i="14" s="1"/>
  <c r="DC195" i="14"/>
  <c r="AC195" i="14"/>
  <c r="DE197" i="14"/>
  <c r="DC217" i="14"/>
  <c r="AC217" i="14"/>
  <c r="DG221" i="14"/>
  <c r="DM221" i="14" s="1"/>
  <c r="DC216" i="14"/>
  <c r="AC216" i="14"/>
  <c r="DD216" i="14"/>
  <c r="DP29" i="14"/>
  <c r="DQ29" i="14"/>
  <c r="DP33" i="14"/>
  <c r="DQ33" i="14"/>
  <c r="FD30" i="14"/>
  <c r="FH30" i="14"/>
  <c r="FP30" i="14"/>
  <c r="FL30" i="14"/>
  <c r="FT30" i="14"/>
  <c r="DR29" i="14"/>
  <c r="DS32" i="14"/>
  <c r="DP35" i="14"/>
  <c r="DS35" i="14"/>
  <c r="DR35" i="14"/>
  <c r="DS29" i="14"/>
  <c r="DQ32" i="14"/>
  <c r="DR32" i="14"/>
  <c r="DQ35" i="14"/>
  <c r="DS33" i="14"/>
  <c r="FD28" i="14"/>
  <c r="FH28" i="14"/>
  <c r="FP28" i="14"/>
  <c r="FL28" i="14"/>
  <c r="FT28" i="14"/>
  <c r="BJ75" i="14"/>
  <c r="BJ73" i="14"/>
  <c r="BJ72" i="14"/>
  <c r="BJ71" i="14"/>
  <c r="BJ70" i="14"/>
  <c r="BJ69" i="14"/>
  <c r="BK75" i="14"/>
  <c r="BK74" i="14"/>
  <c r="DQ104" i="14"/>
  <c r="D48" i="18"/>
  <c r="P47" i="18"/>
  <c r="BL46" i="18"/>
  <c r="AF46" i="18"/>
  <c r="Y46" i="18"/>
  <c r="DQ102" i="14"/>
  <c r="DS104" i="14"/>
  <c r="DQ101" i="14"/>
  <c r="FD178" i="14"/>
  <c r="FP178" i="14"/>
  <c r="FH178" i="14"/>
  <c r="FT178" i="14"/>
  <c r="FL178" i="14"/>
  <c r="DR102" i="14"/>
  <c r="FD180" i="14"/>
  <c r="FP180" i="14"/>
  <c r="FT180" i="14"/>
  <c r="FH180" i="14"/>
  <c r="FL180" i="14"/>
  <c r="FH103" i="14"/>
  <c r="FL103" i="14"/>
  <c r="FP103" i="14"/>
  <c r="FT103" i="14"/>
  <c r="FD103" i="14"/>
  <c r="DQ105" i="14"/>
  <c r="FD179" i="14"/>
  <c r="FT179" i="14"/>
  <c r="FP179" i="14"/>
  <c r="FL179" i="14"/>
  <c r="FH179" i="14"/>
  <c r="DR105" i="14"/>
  <c r="DS101" i="14"/>
  <c r="DQ106" i="14"/>
  <c r="DS102" i="14"/>
  <c r="DS105" i="14"/>
  <c r="DR101" i="14"/>
  <c r="D21" i="15"/>
  <c r="D81" i="15" s="1"/>
  <c r="AF20" i="15"/>
  <c r="BJ76" i="14"/>
  <c r="BJ74" i="14"/>
  <c r="BJ68" i="14"/>
  <c r="BK147" i="14"/>
  <c r="BK143" i="14"/>
  <c r="BJ144" i="14"/>
  <c r="BJ143" i="14"/>
  <c r="BJ142" i="14"/>
  <c r="BK145" i="14"/>
  <c r="BK141" i="14"/>
  <c r="BK146" i="14"/>
  <c r="BK144" i="14"/>
  <c r="BK142" i="14"/>
  <c r="BJ148" i="14"/>
  <c r="BJ147" i="14"/>
  <c r="BJ146" i="14"/>
  <c r="BJ140" i="14"/>
  <c r="BJ145" i="14"/>
  <c r="BJ141" i="14"/>
  <c r="BK72" i="14"/>
  <c r="BK70" i="14"/>
  <c r="BL142" i="14"/>
  <c r="BK68" i="14"/>
  <c r="BK76" i="14"/>
  <c r="BK73" i="14"/>
  <c r="BK71" i="14"/>
  <c r="BK69" i="14"/>
  <c r="BL140" i="14"/>
  <c r="H118" i="14"/>
  <c r="AB118" i="14" s="1"/>
  <c r="H129" i="14"/>
  <c r="DE129" i="14" s="1"/>
  <c r="H148" i="14"/>
  <c r="DD148" i="14" s="1"/>
  <c r="H138" i="14"/>
  <c r="DD138" i="14" s="1"/>
  <c r="H122" i="14"/>
  <c r="DD122" i="14" s="1"/>
  <c r="H120" i="14"/>
  <c r="DD120" i="14" s="1"/>
  <c r="H75" i="14"/>
  <c r="AP75" i="14"/>
  <c r="H73" i="14"/>
  <c r="DD73" i="14" s="1"/>
  <c r="AP73" i="14"/>
  <c r="AP72" i="14"/>
  <c r="H72" i="14"/>
  <c r="DE72" i="14" s="1"/>
  <c r="H71" i="14"/>
  <c r="DE71" i="14" s="1"/>
  <c r="AP71" i="14"/>
  <c r="AP70" i="14"/>
  <c r="H70" i="14"/>
  <c r="H69" i="14"/>
  <c r="DD69" i="14" s="1"/>
  <c r="AP69" i="14"/>
  <c r="H67" i="14"/>
  <c r="DE67" i="14" s="1"/>
  <c r="AP67" i="14"/>
  <c r="H66" i="14"/>
  <c r="DE66" i="14" s="1"/>
  <c r="AP66" i="14"/>
  <c r="H65" i="14"/>
  <c r="DD65" i="14" s="1"/>
  <c r="AP65" i="14"/>
  <c r="AP64" i="14"/>
  <c r="H64" i="14"/>
  <c r="DE64" i="14" s="1"/>
  <c r="H63" i="14"/>
  <c r="DE63" i="14" s="1"/>
  <c r="AP63" i="14"/>
  <c r="H62" i="14"/>
  <c r="DE62" i="14" s="1"/>
  <c r="AP62" i="14"/>
  <c r="H61" i="14"/>
  <c r="DD61" i="14" s="1"/>
  <c r="AP61" i="14"/>
  <c r="AP60" i="14"/>
  <c r="H60" i="14"/>
  <c r="DE60" i="14" s="1"/>
  <c r="H58" i="14"/>
  <c r="AP58" i="14"/>
  <c r="H57" i="14"/>
  <c r="DE57" i="14" s="1"/>
  <c r="AP57" i="14"/>
  <c r="H56" i="14"/>
  <c r="DD56" i="14" s="1"/>
  <c r="AP56" i="14"/>
  <c r="H55" i="14"/>
  <c r="DE55" i="14" s="1"/>
  <c r="AP55" i="14"/>
  <c r="H54" i="14"/>
  <c r="DD54" i="14" s="1"/>
  <c r="AP54" i="14"/>
  <c r="H53" i="14"/>
  <c r="DE53" i="14" s="1"/>
  <c r="AP53" i="14"/>
  <c r="H52" i="14"/>
  <c r="DE52" i="14" s="1"/>
  <c r="AP52" i="14"/>
  <c r="AP51" i="14"/>
  <c r="AP78" i="14" s="1"/>
  <c r="H51" i="14"/>
  <c r="DE51" i="14" s="1"/>
  <c r="H145" i="14"/>
  <c r="DC145" i="14" s="1"/>
  <c r="H141" i="14"/>
  <c r="DD141" i="14" s="1"/>
  <c r="H139" i="14"/>
  <c r="DC139" i="14" s="1"/>
  <c r="H137" i="14"/>
  <c r="DD137" i="14" s="1"/>
  <c r="H136" i="14"/>
  <c r="DE136" i="14" s="1"/>
  <c r="H132" i="14"/>
  <c r="DE132" i="14" s="1"/>
  <c r="H130" i="14"/>
  <c r="DD130" i="14" s="1"/>
  <c r="H128" i="14"/>
  <c r="DD128" i="14" s="1"/>
  <c r="H127" i="14"/>
  <c r="DE127" i="14" s="1"/>
  <c r="H126" i="14"/>
  <c r="DE126" i="14" s="1"/>
  <c r="H125" i="14"/>
  <c r="DE125" i="14" s="1"/>
  <c r="H123" i="14"/>
  <c r="DC123" i="14" s="1"/>
  <c r="H117" i="14"/>
  <c r="DC117" i="14" s="1"/>
  <c r="H116" i="14"/>
  <c r="DC116" i="14" s="1"/>
  <c r="H113" i="14"/>
  <c r="DC113" i="14" s="1"/>
  <c r="H111" i="14"/>
  <c r="DC111" i="14" s="1"/>
  <c r="AG76" i="14"/>
  <c r="AM76" i="14" s="1"/>
  <c r="BL139" i="14"/>
  <c r="BL141" i="14"/>
  <c r="BL143" i="14"/>
  <c r="BL145" i="14"/>
  <c r="BL146" i="14"/>
  <c r="BL144" i="14"/>
  <c r="BL147" i="14"/>
  <c r="H76" i="14"/>
  <c r="DC76" i="14" s="1"/>
  <c r="AF76" i="14"/>
  <c r="AL76" i="14" s="1"/>
  <c r="AP76" i="14"/>
  <c r="AP74" i="14"/>
  <c r="H74" i="14"/>
  <c r="DE74" i="14" s="1"/>
  <c r="AP68" i="14"/>
  <c r="H68" i="14"/>
  <c r="H59" i="14"/>
  <c r="AP59" i="14"/>
  <c r="H50" i="14"/>
  <c r="DE50" i="14" s="1"/>
  <c r="AP50" i="14"/>
  <c r="H49" i="14"/>
  <c r="AP49" i="14"/>
  <c r="H48" i="14"/>
  <c r="AP48" i="14"/>
  <c r="H47" i="14"/>
  <c r="DE47" i="14" s="1"/>
  <c r="AP47" i="14"/>
  <c r="AP46" i="14"/>
  <c r="H46" i="14"/>
  <c r="H45" i="14"/>
  <c r="DC45" i="14" s="1"/>
  <c r="AP45" i="14"/>
  <c r="H44" i="14"/>
  <c r="AP44" i="14"/>
  <c r="H43" i="14"/>
  <c r="DC43" i="14" s="1"/>
  <c r="AP43" i="14"/>
  <c r="H42" i="14"/>
  <c r="DE42" i="14" s="1"/>
  <c r="AP42" i="14"/>
  <c r="H41" i="14"/>
  <c r="DC41" i="14" s="1"/>
  <c r="AP41" i="14"/>
  <c r="H40" i="14"/>
  <c r="DE40" i="14" s="1"/>
  <c r="AP40" i="14"/>
  <c r="H39" i="14"/>
  <c r="AP39" i="14"/>
  <c r="AP38" i="14"/>
  <c r="H38" i="14"/>
  <c r="H37" i="14"/>
  <c r="DC37" i="14" s="1"/>
  <c r="AP37" i="14"/>
  <c r="H36" i="14"/>
  <c r="DD36" i="14" s="1"/>
  <c r="AP36" i="14"/>
  <c r="H147" i="14"/>
  <c r="DE147" i="14" s="1"/>
  <c r="H146" i="14"/>
  <c r="DE146" i="14" s="1"/>
  <c r="H144" i="14"/>
  <c r="DE144" i="14" s="1"/>
  <c r="H143" i="14"/>
  <c r="DE143" i="14" s="1"/>
  <c r="H142" i="14"/>
  <c r="DE142" i="14" s="1"/>
  <c r="H140" i="14"/>
  <c r="DD140" i="14" s="1"/>
  <c r="H135" i="14"/>
  <c r="DE135" i="14" s="1"/>
  <c r="H134" i="14"/>
  <c r="DE134" i="14" s="1"/>
  <c r="H133" i="14"/>
  <c r="DE133" i="14" s="1"/>
  <c r="H131" i="14"/>
  <c r="H124" i="14"/>
  <c r="DD124" i="14" s="1"/>
  <c r="H121" i="14"/>
  <c r="DC121" i="14" s="1"/>
  <c r="H119" i="14"/>
  <c r="H115" i="14"/>
  <c r="DD115" i="14" s="1"/>
  <c r="H114" i="14"/>
  <c r="H112" i="14"/>
  <c r="DD112" i="14" s="1"/>
  <c r="H110" i="14"/>
  <c r="DE110" i="14" s="1"/>
  <c r="H109" i="14"/>
  <c r="DD109" i="14" s="1"/>
  <c r="H108" i="14"/>
  <c r="DC108" i="14" s="1"/>
  <c r="DI108" i="14" s="1"/>
  <c r="CO199" i="14"/>
  <c r="GA168" i="14" s="1"/>
  <c r="FE92" i="14"/>
  <c r="FE169" i="14"/>
  <c r="FU169" i="14"/>
  <c r="CO197" i="14"/>
  <c r="AV195" i="14"/>
  <c r="AV200" i="14"/>
  <c r="FM169" i="14"/>
  <c r="CO194" i="14"/>
  <c r="GA163" i="14" s="1"/>
  <c r="CO208" i="14"/>
  <c r="GA177" i="14" s="1"/>
  <c r="FE23" i="14"/>
  <c r="AJ224" i="14"/>
  <c r="AV197" i="14"/>
  <c r="CO193" i="14"/>
  <c r="CO183" i="14"/>
  <c r="CV183" i="14" s="1"/>
  <c r="AV220" i="14"/>
  <c r="AV186" i="14"/>
  <c r="CO182" i="14"/>
  <c r="CV182" i="14" s="1"/>
  <c r="CO190" i="14"/>
  <c r="GA159" i="14" s="1"/>
  <c r="CO220" i="14"/>
  <c r="GA189" i="14" s="1"/>
  <c r="FI316" i="14"/>
  <c r="FM22" i="14"/>
  <c r="CO213" i="14"/>
  <c r="GA182" i="14" s="1"/>
  <c r="CO217" i="14"/>
  <c r="GA186" i="14" s="1"/>
  <c r="CO222" i="14"/>
  <c r="AV199" i="14"/>
  <c r="AV201" i="14"/>
  <c r="FM314" i="14"/>
  <c r="FE316" i="14"/>
  <c r="AV184" i="14"/>
  <c r="AV188" i="14"/>
  <c r="CO191" i="14"/>
  <c r="GA160" i="14" s="1"/>
  <c r="CO187" i="14"/>
  <c r="CV187" i="14" s="1"/>
  <c r="AV191" i="14"/>
  <c r="AV222" i="14"/>
  <c r="AV190" i="14"/>
  <c r="AV202" i="14"/>
  <c r="CO198" i="14"/>
  <c r="GA167" i="14" s="1"/>
  <c r="CO200" i="14"/>
  <c r="FM92" i="14"/>
  <c r="FU93" i="14"/>
  <c r="CO218" i="14"/>
  <c r="CO196" i="14"/>
  <c r="CO210" i="14"/>
  <c r="CO195" i="14"/>
  <c r="CO206" i="14"/>
  <c r="CO214" i="14"/>
  <c r="CO192" i="14"/>
  <c r="CO185" i="14"/>
  <c r="CV185" i="14" s="1"/>
  <c r="CO189" i="14"/>
  <c r="CV189" i="14" s="1"/>
  <c r="AV182" i="14"/>
  <c r="AN224" i="14"/>
  <c r="BG199" i="14" s="1"/>
  <c r="CO184" i="14"/>
  <c r="CV184" i="14" s="1"/>
  <c r="CO188" i="14"/>
  <c r="CV188" i="14" s="1"/>
  <c r="FU21" i="14"/>
  <c r="FQ23" i="14"/>
  <c r="AP224" i="14"/>
  <c r="AV183" i="14"/>
  <c r="AV187" i="14"/>
  <c r="CO186" i="14"/>
  <c r="CV186" i="14" s="1"/>
  <c r="CO221" i="14"/>
  <c r="CV221" i="14" s="1"/>
  <c r="FQ168" i="14"/>
  <c r="CV204" i="14"/>
  <c r="AV204" i="14"/>
  <c r="FZ92" i="14"/>
  <c r="GH92" i="14" s="1"/>
  <c r="GH91" i="14"/>
  <c r="FI167" i="14"/>
  <c r="CO203" i="14"/>
  <c r="CO205" i="14"/>
  <c r="CO207" i="14"/>
  <c r="GA176" i="14" s="1"/>
  <c r="CO209" i="14"/>
  <c r="CO211" i="14"/>
  <c r="GA180" i="14" s="1"/>
  <c r="CO215" i="14"/>
  <c r="GA184" i="14" s="1"/>
  <c r="CO216" i="14"/>
  <c r="GA185" i="14" s="1"/>
  <c r="CO219" i="14"/>
  <c r="GA188" i="14" s="1"/>
  <c r="FQ317" i="14"/>
  <c r="FU315" i="14"/>
  <c r="AL224" i="14"/>
  <c r="BE202" i="14" s="1"/>
  <c r="CO201" i="14"/>
  <c r="GA170" i="14" s="1"/>
  <c r="AV196" i="14"/>
  <c r="CO202" i="14"/>
  <c r="CO212" i="14"/>
  <c r="GA181" i="14" s="1"/>
  <c r="FI94" i="14"/>
  <c r="FQ94" i="14"/>
  <c r="Y28" i="9"/>
  <c r="Y30" i="9"/>
  <c r="Y32" i="9"/>
  <c r="Y34" i="9"/>
  <c r="Y36" i="9"/>
  <c r="Y38" i="9"/>
  <c r="Y40" i="9"/>
  <c r="Y42" i="9"/>
  <c r="Y44" i="9"/>
  <c r="Y45" i="9"/>
  <c r="Y47" i="9"/>
  <c r="Y49" i="9"/>
  <c r="Y51" i="9"/>
  <c r="Y53" i="9"/>
  <c r="Y55" i="9"/>
  <c r="Y57" i="9"/>
  <c r="Y59" i="9"/>
  <c r="Y61" i="9"/>
  <c r="Y63" i="9"/>
  <c r="Y65" i="9"/>
  <c r="Y67" i="9"/>
  <c r="Y69" i="9"/>
  <c r="Y46" i="9"/>
  <c r="Y48" i="9"/>
  <c r="Y50" i="9"/>
  <c r="Y52" i="9"/>
  <c r="Y54" i="9"/>
  <c r="Y56" i="9"/>
  <c r="Y58" i="9"/>
  <c r="Y60" i="9"/>
  <c r="Y62" i="9"/>
  <c r="Y64" i="9"/>
  <c r="Y66" i="9"/>
  <c r="Y68" i="9"/>
  <c r="K47" i="6"/>
  <c r="G46" i="5"/>
  <c r="G47" i="5"/>
  <c r="I47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K47" i="5" s="1"/>
  <c r="I47" i="6"/>
  <c r="AC47" i="5"/>
  <c r="Y47" i="5"/>
  <c r="N47" i="5"/>
  <c r="P37" i="8"/>
  <c r="P117" i="8" s="1"/>
  <c r="Q37" i="8"/>
  <c r="P38" i="8"/>
  <c r="Q38" i="8"/>
  <c r="Q118" i="8" s="1"/>
  <c r="P39" i="8"/>
  <c r="P119" i="8" s="1"/>
  <c r="Q39" i="8"/>
  <c r="P40" i="8"/>
  <c r="Q40" i="8"/>
  <c r="Q120" i="8" s="1"/>
  <c r="P41" i="8"/>
  <c r="P121" i="8" s="1"/>
  <c r="Q41" i="8"/>
  <c r="P42" i="8"/>
  <c r="Q42" i="8"/>
  <c r="Q122" i="8" s="1"/>
  <c r="P43" i="8"/>
  <c r="P123" i="8" s="1"/>
  <c r="Q43" i="8"/>
  <c r="P44" i="8"/>
  <c r="Q44" i="8"/>
  <c r="Q124" i="8" s="1"/>
  <c r="P45" i="8"/>
  <c r="P125" i="8" s="1"/>
  <c r="Q45" i="8"/>
  <c r="P46" i="8"/>
  <c r="P126" i="8" s="1"/>
  <c r="Q46" i="8"/>
  <c r="P47" i="8"/>
  <c r="P127" i="8" s="1"/>
  <c r="Q47" i="8"/>
  <c r="P48" i="8"/>
  <c r="P128" i="8" s="1"/>
  <c r="Q48" i="8"/>
  <c r="P49" i="8"/>
  <c r="Q49" i="8"/>
  <c r="Q129" i="8" s="1"/>
  <c r="P50" i="8"/>
  <c r="P130" i="8" s="1"/>
  <c r="Q50" i="8"/>
  <c r="P51" i="8"/>
  <c r="Q51" i="8"/>
  <c r="Q131" i="8" s="1"/>
  <c r="P52" i="8"/>
  <c r="P132" i="8" s="1"/>
  <c r="Q52" i="8"/>
  <c r="P53" i="8"/>
  <c r="Q53" i="8"/>
  <c r="Q133" i="8" s="1"/>
  <c r="P54" i="8"/>
  <c r="Q54" i="8"/>
  <c r="Q134" i="8" s="1"/>
  <c r="P55" i="8"/>
  <c r="Q55" i="8"/>
  <c r="Q135" i="8" s="1"/>
  <c r="P56" i="8"/>
  <c r="Q56" i="8"/>
  <c r="Q136" i="8" s="1"/>
  <c r="P57" i="8"/>
  <c r="P137" i="8" s="1"/>
  <c r="Q57" i="8"/>
  <c r="P58" i="8"/>
  <c r="Q58" i="8"/>
  <c r="Q138" i="8" s="1"/>
  <c r="P59" i="8"/>
  <c r="P139" i="8" s="1"/>
  <c r="Q59" i="8"/>
  <c r="P60" i="8"/>
  <c r="Q60" i="8"/>
  <c r="Q140" i="8" s="1"/>
  <c r="P61" i="8"/>
  <c r="P141" i="8" s="1"/>
  <c r="Q61" i="8"/>
  <c r="P62" i="8"/>
  <c r="Q62" i="8"/>
  <c r="Q142" i="8" s="1"/>
  <c r="P63" i="8"/>
  <c r="P143" i="8" s="1"/>
  <c r="Q63" i="8"/>
  <c r="P64" i="8"/>
  <c r="Q64" i="8"/>
  <c r="Q144" i="8" s="1"/>
  <c r="P65" i="8"/>
  <c r="P145" i="8" s="1"/>
  <c r="Q65" i="8"/>
  <c r="P66" i="8"/>
  <c r="Q66" i="8"/>
  <c r="Q146" i="8" s="1"/>
  <c r="P67" i="8"/>
  <c r="P147" i="8" s="1"/>
  <c r="Q67" i="8"/>
  <c r="P68" i="8"/>
  <c r="Q68" i="8"/>
  <c r="Q148" i="8" s="1"/>
  <c r="P69" i="8"/>
  <c r="P149" i="8" s="1"/>
  <c r="Q69" i="8"/>
  <c r="P70" i="8"/>
  <c r="Q70" i="8"/>
  <c r="Q150" i="8" s="1"/>
  <c r="P71" i="8"/>
  <c r="P151" i="8" s="1"/>
  <c r="Q71" i="8"/>
  <c r="P72" i="8"/>
  <c r="Q72" i="8"/>
  <c r="Q152" i="8" s="1"/>
  <c r="P73" i="8"/>
  <c r="P153" i="8" s="1"/>
  <c r="Q73" i="8"/>
  <c r="P74" i="8"/>
  <c r="Q74" i="8"/>
  <c r="Q154" i="8" s="1"/>
  <c r="P75" i="8"/>
  <c r="Q75" i="8"/>
  <c r="Q155" i="8" s="1"/>
  <c r="P76" i="8"/>
  <c r="Q76" i="8"/>
  <c r="Q156" i="8" s="1"/>
  <c r="Q36" i="8"/>
  <c r="Q116" i="8" s="1"/>
  <c r="P36" i="8"/>
  <c r="B385" i="8"/>
  <c r="ET383" i="8"/>
  <c r="ES383" i="8"/>
  <c r="ER383" i="8"/>
  <c r="EQ383" i="8"/>
  <c r="EO383" i="8"/>
  <c r="EN383" i="8"/>
  <c r="EM383" i="8"/>
  <c r="EL383" i="8"/>
  <c r="EJ383" i="8"/>
  <c r="EI383" i="8"/>
  <c r="EH383" i="8"/>
  <c r="EG383" i="8"/>
  <c r="DT383" i="8"/>
  <c r="DS383" i="8"/>
  <c r="DR383" i="8"/>
  <c r="DQ383" i="8"/>
  <c r="BO383" i="8"/>
  <c r="BN383" i="8"/>
  <c r="BM383" i="8"/>
  <c r="BL383" i="8"/>
  <c r="ET382" i="8"/>
  <c r="ES382" i="8"/>
  <c r="ER382" i="8"/>
  <c r="EQ382" i="8"/>
  <c r="EO382" i="8"/>
  <c r="EN382" i="8"/>
  <c r="EM382" i="8"/>
  <c r="EL382" i="8"/>
  <c r="EJ382" i="8"/>
  <c r="EI382" i="8"/>
  <c r="EH382" i="8"/>
  <c r="EG382" i="8"/>
  <c r="DT382" i="8"/>
  <c r="DS382" i="8"/>
  <c r="DR382" i="8"/>
  <c r="DQ382" i="8"/>
  <c r="BO382" i="8"/>
  <c r="BN382" i="8"/>
  <c r="BM382" i="8"/>
  <c r="BL382" i="8"/>
  <c r="ET381" i="8"/>
  <c r="ES381" i="8"/>
  <c r="ER381" i="8"/>
  <c r="EQ381" i="8"/>
  <c r="EO381" i="8"/>
  <c r="EN381" i="8"/>
  <c r="EM381" i="8"/>
  <c r="EL381" i="8"/>
  <c r="EJ381" i="8"/>
  <c r="EI381" i="8"/>
  <c r="EH381" i="8"/>
  <c r="EG381" i="8"/>
  <c r="DT381" i="8"/>
  <c r="DS381" i="8"/>
  <c r="DR381" i="8"/>
  <c r="DQ381" i="8"/>
  <c r="BO381" i="8"/>
  <c r="BN381" i="8"/>
  <c r="BM381" i="8"/>
  <c r="BL381" i="8"/>
  <c r="ET380" i="8"/>
  <c r="ES380" i="8"/>
  <c r="ER380" i="8"/>
  <c r="EQ380" i="8"/>
  <c r="EO380" i="8"/>
  <c r="EN380" i="8"/>
  <c r="EM380" i="8"/>
  <c r="EL380" i="8"/>
  <c r="EJ380" i="8"/>
  <c r="EI380" i="8"/>
  <c r="EH380" i="8"/>
  <c r="EG380" i="8"/>
  <c r="DT380" i="8"/>
  <c r="DS380" i="8"/>
  <c r="DR380" i="8"/>
  <c r="DQ380" i="8"/>
  <c r="BO380" i="8"/>
  <c r="BN380" i="8"/>
  <c r="BM380" i="8"/>
  <c r="BL380" i="8"/>
  <c r="ET379" i="8"/>
  <c r="ES379" i="8"/>
  <c r="ER379" i="8"/>
  <c r="EQ379" i="8"/>
  <c r="EO379" i="8"/>
  <c r="EN379" i="8"/>
  <c r="EM379" i="8"/>
  <c r="EL379" i="8"/>
  <c r="EJ379" i="8"/>
  <c r="EI379" i="8"/>
  <c r="EH379" i="8"/>
  <c r="EG379" i="8"/>
  <c r="DT379" i="8"/>
  <c r="DS379" i="8"/>
  <c r="DR379" i="8"/>
  <c r="DQ379" i="8"/>
  <c r="BO379" i="8"/>
  <c r="BN379" i="8"/>
  <c r="BM379" i="8"/>
  <c r="BL379" i="8"/>
  <c r="ET378" i="8"/>
  <c r="ES378" i="8"/>
  <c r="ER378" i="8"/>
  <c r="EQ378" i="8"/>
  <c r="EO378" i="8"/>
  <c r="EN378" i="8"/>
  <c r="EM378" i="8"/>
  <c r="EL378" i="8"/>
  <c r="EJ378" i="8"/>
  <c r="EI378" i="8"/>
  <c r="EH378" i="8"/>
  <c r="EG378" i="8"/>
  <c r="DT378" i="8"/>
  <c r="DS378" i="8"/>
  <c r="DR378" i="8"/>
  <c r="DQ378" i="8"/>
  <c r="BO378" i="8"/>
  <c r="BN378" i="8"/>
  <c r="BM378" i="8"/>
  <c r="BL378" i="8"/>
  <c r="ET377" i="8"/>
  <c r="ES377" i="8"/>
  <c r="ER377" i="8"/>
  <c r="EQ377" i="8"/>
  <c r="EO377" i="8"/>
  <c r="EN377" i="8"/>
  <c r="EM377" i="8"/>
  <c r="EL377" i="8"/>
  <c r="EJ377" i="8"/>
  <c r="EI377" i="8"/>
  <c r="EH377" i="8"/>
  <c r="EG377" i="8"/>
  <c r="DT377" i="8"/>
  <c r="DS377" i="8"/>
  <c r="DR377" i="8"/>
  <c r="DQ377" i="8"/>
  <c r="BO377" i="8"/>
  <c r="BN377" i="8"/>
  <c r="BM377" i="8"/>
  <c r="BL377" i="8"/>
  <c r="ET376" i="8"/>
  <c r="ES376" i="8"/>
  <c r="ER376" i="8"/>
  <c r="EQ376" i="8"/>
  <c r="EO376" i="8"/>
  <c r="EN376" i="8"/>
  <c r="EM376" i="8"/>
  <c r="EL376" i="8"/>
  <c r="EJ376" i="8"/>
  <c r="EI376" i="8"/>
  <c r="EH376" i="8"/>
  <c r="EG376" i="8"/>
  <c r="DT376" i="8"/>
  <c r="DS376" i="8"/>
  <c r="DR376" i="8"/>
  <c r="DQ376" i="8"/>
  <c r="BO376" i="8"/>
  <c r="BN376" i="8"/>
  <c r="BM376" i="8"/>
  <c r="BL376" i="8"/>
  <c r="ET375" i="8"/>
  <c r="ES375" i="8"/>
  <c r="ER375" i="8"/>
  <c r="EQ375" i="8"/>
  <c r="EO375" i="8"/>
  <c r="EN375" i="8"/>
  <c r="EM375" i="8"/>
  <c r="EL375" i="8"/>
  <c r="EJ375" i="8"/>
  <c r="EI375" i="8"/>
  <c r="EH375" i="8"/>
  <c r="EG375" i="8"/>
  <c r="DT375" i="8"/>
  <c r="DS375" i="8"/>
  <c r="DR375" i="8"/>
  <c r="DQ375" i="8"/>
  <c r="BO375" i="8"/>
  <c r="BN375" i="8"/>
  <c r="BM375" i="8"/>
  <c r="BL375" i="8"/>
  <c r="ET374" i="8"/>
  <c r="ES374" i="8"/>
  <c r="ER374" i="8"/>
  <c r="EQ374" i="8"/>
  <c r="EO374" i="8"/>
  <c r="EN374" i="8"/>
  <c r="EM374" i="8"/>
  <c r="EL374" i="8"/>
  <c r="EJ374" i="8"/>
  <c r="EI374" i="8"/>
  <c r="EH374" i="8"/>
  <c r="EG374" i="8"/>
  <c r="DT374" i="8"/>
  <c r="DS374" i="8"/>
  <c r="DR374" i="8"/>
  <c r="DQ374" i="8"/>
  <c r="BO374" i="8"/>
  <c r="BN374" i="8"/>
  <c r="BM374" i="8"/>
  <c r="BL374" i="8"/>
  <c r="ET373" i="8"/>
  <c r="ES373" i="8"/>
  <c r="ER373" i="8"/>
  <c r="EQ373" i="8"/>
  <c r="EO373" i="8"/>
  <c r="EN373" i="8"/>
  <c r="EM373" i="8"/>
  <c r="EL373" i="8"/>
  <c r="EJ373" i="8"/>
  <c r="EI373" i="8"/>
  <c r="EH373" i="8"/>
  <c r="EG373" i="8"/>
  <c r="DT373" i="8"/>
  <c r="DS373" i="8"/>
  <c r="DR373" i="8"/>
  <c r="DQ373" i="8"/>
  <c r="ET372" i="8"/>
  <c r="ES372" i="8"/>
  <c r="ER372" i="8"/>
  <c r="EQ372" i="8"/>
  <c r="EO372" i="8"/>
  <c r="EN372" i="8"/>
  <c r="EM372" i="8"/>
  <c r="EL372" i="8"/>
  <c r="EJ372" i="8"/>
  <c r="EI372" i="8"/>
  <c r="EH372" i="8"/>
  <c r="EG372" i="8"/>
  <c r="DT372" i="8"/>
  <c r="DS372" i="8"/>
  <c r="DR372" i="8"/>
  <c r="DQ372" i="8"/>
  <c r="ET371" i="8"/>
  <c r="ES371" i="8"/>
  <c r="ER371" i="8"/>
  <c r="EQ371" i="8"/>
  <c r="EO371" i="8"/>
  <c r="EN371" i="8"/>
  <c r="EM371" i="8"/>
  <c r="EL371" i="8"/>
  <c r="EJ371" i="8"/>
  <c r="EI371" i="8"/>
  <c r="EH371" i="8"/>
  <c r="EG371" i="8"/>
  <c r="DT371" i="8"/>
  <c r="DS371" i="8"/>
  <c r="DR371" i="8"/>
  <c r="DQ371" i="8"/>
  <c r="ET370" i="8"/>
  <c r="ES370" i="8"/>
  <c r="ER370" i="8"/>
  <c r="EQ370" i="8"/>
  <c r="EO370" i="8"/>
  <c r="EN370" i="8"/>
  <c r="EM370" i="8"/>
  <c r="EL370" i="8"/>
  <c r="EJ370" i="8"/>
  <c r="EI370" i="8"/>
  <c r="EH370" i="8"/>
  <c r="EG370" i="8"/>
  <c r="DT370" i="8"/>
  <c r="DS370" i="8"/>
  <c r="DR370" i="8"/>
  <c r="DQ370" i="8"/>
  <c r="ET369" i="8"/>
  <c r="ES369" i="8"/>
  <c r="ER369" i="8"/>
  <c r="EQ369" i="8"/>
  <c r="EO369" i="8"/>
  <c r="EN369" i="8"/>
  <c r="EM369" i="8"/>
  <c r="EL369" i="8"/>
  <c r="EJ369" i="8"/>
  <c r="EI369" i="8"/>
  <c r="EH369" i="8"/>
  <c r="EG369" i="8"/>
  <c r="DT369" i="8"/>
  <c r="DS369" i="8"/>
  <c r="DR369" i="8"/>
  <c r="DQ369" i="8"/>
  <c r="ET368" i="8"/>
  <c r="ES368" i="8"/>
  <c r="ER368" i="8"/>
  <c r="EQ368" i="8"/>
  <c r="EO368" i="8"/>
  <c r="EN368" i="8"/>
  <c r="EM368" i="8"/>
  <c r="EL368" i="8"/>
  <c r="EJ368" i="8"/>
  <c r="EI368" i="8"/>
  <c r="EH368" i="8"/>
  <c r="EG368" i="8"/>
  <c r="DT368" i="8"/>
  <c r="DS368" i="8"/>
  <c r="DR368" i="8"/>
  <c r="DQ368" i="8"/>
  <c r="ET367" i="8"/>
  <c r="ES367" i="8"/>
  <c r="ER367" i="8"/>
  <c r="EQ367" i="8"/>
  <c r="EO367" i="8"/>
  <c r="EN367" i="8"/>
  <c r="EM367" i="8"/>
  <c r="EL367" i="8"/>
  <c r="EJ367" i="8"/>
  <c r="EI367" i="8"/>
  <c r="EH367" i="8"/>
  <c r="EG367" i="8"/>
  <c r="DT367" i="8"/>
  <c r="DS367" i="8"/>
  <c r="DR367" i="8"/>
  <c r="DQ367" i="8"/>
  <c r="ET366" i="8"/>
  <c r="ES366" i="8"/>
  <c r="ER366" i="8"/>
  <c r="EQ366" i="8"/>
  <c r="EO366" i="8"/>
  <c r="EN366" i="8"/>
  <c r="EM366" i="8"/>
  <c r="EL366" i="8"/>
  <c r="EJ366" i="8"/>
  <c r="EI366" i="8"/>
  <c r="EH366" i="8"/>
  <c r="EG366" i="8"/>
  <c r="DT366" i="8"/>
  <c r="DS366" i="8"/>
  <c r="DR366" i="8"/>
  <c r="DQ366" i="8"/>
  <c r="ET365" i="8"/>
  <c r="ES365" i="8"/>
  <c r="ER365" i="8"/>
  <c r="EQ365" i="8"/>
  <c r="EO365" i="8"/>
  <c r="EN365" i="8"/>
  <c r="EM365" i="8"/>
  <c r="EL365" i="8"/>
  <c r="EJ365" i="8"/>
  <c r="EI365" i="8"/>
  <c r="EH365" i="8"/>
  <c r="EG365" i="8"/>
  <c r="DT365" i="8"/>
  <c r="DS365" i="8"/>
  <c r="DR365" i="8"/>
  <c r="DQ365" i="8"/>
  <c r="ET364" i="8"/>
  <c r="ES364" i="8"/>
  <c r="ER364" i="8"/>
  <c r="EQ364" i="8"/>
  <c r="EO364" i="8"/>
  <c r="EN364" i="8"/>
  <c r="EM364" i="8"/>
  <c r="EL364" i="8"/>
  <c r="EJ364" i="8"/>
  <c r="EI364" i="8"/>
  <c r="EH364" i="8"/>
  <c r="EG364" i="8"/>
  <c r="DT364" i="8"/>
  <c r="DS364" i="8"/>
  <c r="DR364" i="8"/>
  <c r="DQ364" i="8"/>
  <c r="ET363" i="8"/>
  <c r="ES363" i="8"/>
  <c r="ER363" i="8"/>
  <c r="EQ363" i="8"/>
  <c r="EO363" i="8"/>
  <c r="EN363" i="8"/>
  <c r="EM363" i="8"/>
  <c r="EL363" i="8"/>
  <c r="EJ363" i="8"/>
  <c r="EI363" i="8"/>
  <c r="EH363" i="8"/>
  <c r="EG363" i="8"/>
  <c r="DT363" i="8"/>
  <c r="DS363" i="8"/>
  <c r="DR363" i="8"/>
  <c r="DQ363" i="8"/>
  <c r="ET362" i="8"/>
  <c r="ES362" i="8"/>
  <c r="ER362" i="8"/>
  <c r="EQ362" i="8"/>
  <c r="EO362" i="8"/>
  <c r="EN362" i="8"/>
  <c r="EM362" i="8"/>
  <c r="EL362" i="8"/>
  <c r="EJ362" i="8"/>
  <c r="EI362" i="8"/>
  <c r="EH362" i="8"/>
  <c r="EG362" i="8"/>
  <c r="DT362" i="8"/>
  <c r="DS362" i="8"/>
  <c r="DR362" i="8"/>
  <c r="DQ362" i="8"/>
  <c r="ET361" i="8"/>
  <c r="ES361" i="8"/>
  <c r="ER361" i="8"/>
  <c r="EQ361" i="8"/>
  <c r="EO361" i="8"/>
  <c r="EN361" i="8"/>
  <c r="EM361" i="8"/>
  <c r="EL361" i="8"/>
  <c r="EJ361" i="8"/>
  <c r="EI361" i="8"/>
  <c r="EH361" i="8"/>
  <c r="EG361" i="8"/>
  <c r="DT361" i="8"/>
  <c r="DS361" i="8"/>
  <c r="DR361" i="8"/>
  <c r="DQ361" i="8"/>
  <c r="ET360" i="8"/>
  <c r="ES360" i="8"/>
  <c r="ER360" i="8"/>
  <c r="EQ360" i="8"/>
  <c r="EO360" i="8"/>
  <c r="EN360" i="8"/>
  <c r="EM360" i="8"/>
  <c r="EL360" i="8"/>
  <c r="EJ360" i="8"/>
  <c r="EI360" i="8"/>
  <c r="EH360" i="8"/>
  <c r="EG360" i="8"/>
  <c r="DT360" i="8"/>
  <c r="DS360" i="8"/>
  <c r="DR360" i="8"/>
  <c r="DQ360" i="8"/>
  <c r="ET359" i="8"/>
  <c r="ES359" i="8"/>
  <c r="ER359" i="8"/>
  <c r="EQ359" i="8"/>
  <c r="EO359" i="8"/>
  <c r="EN359" i="8"/>
  <c r="EM359" i="8"/>
  <c r="EL359" i="8"/>
  <c r="EJ359" i="8"/>
  <c r="EI359" i="8"/>
  <c r="EH359" i="8"/>
  <c r="EG359" i="8"/>
  <c r="DT359" i="8"/>
  <c r="DS359" i="8"/>
  <c r="DR359" i="8"/>
  <c r="DQ359" i="8"/>
  <c r="ET358" i="8"/>
  <c r="ES358" i="8"/>
  <c r="ER358" i="8"/>
  <c r="EQ358" i="8"/>
  <c r="EO358" i="8"/>
  <c r="EN358" i="8"/>
  <c r="EM358" i="8"/>
  <c r="EL358" i="8"/>
  <c r="EJ358" i="8"/>
  <c r="EI358" i="8"/>
  <c r="EH358" i="8"/>
  <c r="EG358" i="8"/>
  <c r="DT358" i="8"/>
  <c r="DS358" i="8"/>
  <c r="DR358" i="8"/>
  <c r="DQ358" i="8"/>
  <c r="ET357" i="8"/>
  <c r="ES357" i="8"/>
  <c r="ER357" i="8"/>
  <c r="EQ357" i="8"/>
  <c r="EO357" i="8"/>
  <c r="EN357" i="8"/>
  <c r="EM357" i="8"/>
  <c r="EL357" i="8"/>
  <c r="EJ357" i="8"/>
  <c r="EI357" i="8"/>
  <c r="EH357" i="8"/>
  <c r="EG357" i="8"/>
  <c r="DT357" i="8"/>
  <c r="DS357" i="8"/>
  <c r="DR357" i="8"/>
  <c r="DQ357" i="8"/>
  <c r="ET356" i="8"/>
  <c r="ES356" i="8"/>
  <c r="ER356" i="8"/>
  <c r="EQ356" i="8"/>
  <c r="EO356" i="8"/>
  <c r="EN356" i="8"/>
  <c r="EM356" i="8"/>
  <c r="EL356" i="8"/>
  <c r="EJ356" i="8"/>
  <c r="EI356" i="8"/>
  <c r="EH356" i="8"/>
  <c r="EG356" i="8"/>
  <c r="DT356" i="8"/>
  <c r="DS356" i="8"/>
  <c r="DR356" i="8"/>
  <c r="DQ356" i="8"/>
  <c r="ET355" i="8"/>
  <c r="ES355" i="8"/>
  <c r="ER355" i="8"/>
  <c r="EQ355" i="8"/>
  <c r="EO355" i="8"/>
  <c r="EN355" i="8"/>
  <c r="EM355" i="8"/>
  <c r="EL355" i="8"/>
  <c r="EJ355" i="8"/>
  <c r="EI355" i="8"/>
  <c r="EH355" i="8"/>
  <c r="EG355" i="8"/>
  <c r="DT355" i="8"/>
  <c r="DS355" i="8"/>
  <c r="DR355" i="8"/>
  <c r="DQ355" i="8"/>
  <c r="ET354" i="8"/>
  <c r="ES354" i="8"/>
  <c r="ER354" i="8"/>
  <c r="EQ354" i="8"/>
  <c r="EO354" i="8"/>
  <c r="EN354" i="8"/>
  <c r="EM354" i="8"/>
  <c r="EL354" i="8"/>
  <c r="EJ354" i="8"/>
  <c r="EI354" i="8"/>
  <c r="EH354" i="8"/>
  <c r="EG354" i="8"/>
  <c r="DT354" i="8"/>
  <c r="DS354" i="8"/>
  <c r="DR354" i="8"/>
  <c r="DQ354" i="8"/>
  <c r="ET353" i="8"/>
  <c r="ES353" i="8"/>
  <c r="ER353" i="8"/>
  <c r="EQ353" i="8"/>
  <c r="EO353" i="8"/>
  <c r="EN353" i="8"/>
  <c r="EM353" i="8"/>
  <c r="EL353" i="8"/>
  <c r="EJ353" i="8"/>
  <c r="EI353" i="8"/>
  <c r="EH353" i="8"/>
  <c r="EG353" i="8"/>
  <c r="DT353" i="8"/>
  <c r="DS353" i="8"/>
  <c r="DR353" i="8"/>
  <c r="DQ353" i="8"/>
  <c r="ET352" i="8"/>
  <c r="ES352" i="8"/>
  <c r="ER352" i="8"/>
  <c r="EQ352" i="8"/>
  <c r="EO352" i="8"/>
  <c r="EN352" i="8"/>
  <c r="EM352" i="8"/>
  <c r="EL352" i="8"/>
  <c r="EJ352" i="8"/>
  <c r="EI352" i="8"/>
  <c r="EH352" i="8"/>
  <c r="EG352" i="8"/>
  <c r="DT352" i="8"/>
  <c r="DS352" i="8"/>
  <c r="DR352" i="8"/>
  <c r="DQ352" i="8"/>
  <c r="ET351" i="8"/>
  <c r="ES351" i="8"/>
  <c r="ER351" i="8"/>
  <c r="EQ351" i="8"/>
  <c r="EO351" i="8"/>
  <c r="EN351" i="8"/>
  <c r="EM351" i="8"/>
  <c r="EL351" i="8"/>
  <c r="EJ351" i="8"/>
  <c r="EI351" i="8"/>
  <c r="EH351" i="8"/>
  <c r="EG351" i="8"/>
  <c r="DT351" i="8"/>
  <c r="DS351" i="8"/>
  <c r="DR351" i="8"/>
  <c r="DQ351" i="8"/>
  <c r="ET350" i="8"/>
  <c r="ES350" i="8"/>
  <c r="ER350" i="8"/>
  <c r="EQ350" i="8"/>
  <c r="EO350" i="8"/>
  <c r="EN350" i="8"/>
  <c r="EM350" i="8"/>
  <c r="EL350" i="8"/>
  <c r="EJ350" i="8"/>
  <c r="EI350" i="8"/>
  <c r="EH350" i="8"/>
  <c r="EG350" i="8"/>
  <c r="DT350" i="8"/>
  <c r="DS350" i="8"/>
  <c r="DR350" i="8"/>
  <c r="DQ350" i="8"/>
  <c r="ET349" i="8"/>
  <c r="ES349" i="8"/>
  <c r="ER349" i="8"/>
  <c r="EQ349" i="8"/>
  <c r="EO349" i="8"/>
  <c r="EN349" i="8"/>
  <c r="EM349" i="8"/>
  <c r="EL349" i="8"/>
  <c r="EJ349" i="8"/>
  <c r="EI349" i="8"/>
  <c r="EH349" i="8"/>
  <c r="EG349" i="8"/>
  <c r="DT349" i="8"/>
  <c r="DS349" i="8"/>
  <c r="DR349" i="8"/>
  <c r="DQ349" i="8"/>
  <c r="ET348" i="8"/>
  <c r="ES348" i="8"/>
  <c r="ER348" i="8"/>
  <c r="EQ348" i="8"/>
  <c r="EO348" i="8"/>
  <c r="EN348" i="8"/>
  <c r="EM348" i="8"/>
  <c r="EL348" i="8"/>
  <c r="EJ348" i="8"/>
  <c r="EI348" i="8"/>
  <c r="EH348" i="8"/>
  <c r="EG348" i="8"/>
  <c r="DT348" i="8"/>
  <c r="DS348" i="8"/>
  <c r="DR348" i="8"/>
  <c r="DQ348" i="8"/>
  <c r="ET347" i="8"/>
  <c r="ES347" i="8"/>
  <c r="ER347" i="8"/>
  <c r="EQ347" i="8"/>
  <c r="EO347" i="8"/>
  <c r="EN347" i="8"/>
  <c r="EM347" i="8"/>
  <c r="EL347" i="8"/>
  <c r="EJ347" i="8"/>
  <c r="EI347" i="8"/>
  <c r="EH347" i="8"/>
  <c r="EG347" i="8"/>
  <c r="DT347" i="8"/>
  <c r="DS347" i="8"/>
  <c r="DR347" i="8"/>
  <c r="DQ347" i="8"/>
  <c r="ET346" i="8"/>
  <c r="ES346" i="8"/>
  <c r="ER346" i="8"/>
  <c r="EQ346" i="8"/>
  <c r="EO346" i="8"/>
  <c r="EN346" i="8"/>
  <c r="EM346" i="8"/>
  <c r="EL346" i="8"/>
  <c r="EJ346" i="8"/>
  <c r="EI346" i="8"/>
  <c r="EH346" i="8"/>
  <c r="EG346" i="8"/>
  <c r="DT346" i="8"/>
  <c r="DS346" i="8"/>
  <c r="DR346" i="8"/>
  <c r="DQ346" i="8"/>
  <c r="ET345" i="8"/>
  <c r="ES345" i="8"/>
  <c r="ER345" i="8"/>
  <c r="EQ345" i="8"/>
  <c r="EO345" i="8"/>
  <c r="EN345" i="8"/>
  <c r="EM345" i="8"/>
  <c r="EL345" i="8"/>
  <c r="EJ345" i="8"/>
  <c r="EI345" i="8"/>
  <c r="EH345" i="8"/>
  <c r="EG345" i="8"/>
  <c r="DT345" i="8"/>
  <c r="DS345" i="8"/>
  <c r="DR345" i="8"/>
  <c r="DQ345" i="8"/>
  <c r="ET344" i="8"/>
  <c r="ES344" i="8"/>
  <c r="ER344" i="8"/>
  <c r="EQ344" i="8"/>
  <c r="EO344" i="8"/>
  <c r="EN344" i="8"/>
  <c r="EM344" i="8"/>
  <c r="EL344" i="8"/>
  <c r="EJ344" i="8"/>
  <c r="EI344" i="8"/>
  <c r="EH344" i="8"/>
  <c r="EG344" i="8"/>
  <c r="DT344" i="8"/>
  <c r="DS344" i="8"/>
  <c r="DR344" i="8"/>
  <c r="DQ344" i="8"/>
  <c r="ET343" i="8"/>
  <c r="ES343" i="8"/>
  <c r="ER343" i="8"/>
  <c r="EQ343" i="8"/>
  <c r="EO343" i="8"/>
  <c r="EN343" i="8"/>
  <c r="EM343" i="8"/>
  <c r="EL343" i="8"/>
  <c r="EJ343" i="8"/>
  <c r="EI343" i="8"/>
  <c r="EH343" i="8"/>
  <c r="EG343" i="8"/>
  <c r="DT343" i="8"/>
  <c r="DS343" i="8"/>
  <c r="DR343" i="8"/>
  <c r="DQ343" i="8"/>
  <c r="ET342" i="8"/>
  <c r="ES342" i="8"/>
  <c r="ER342" i="8"/>
  <c r="EQ342" i="8"/>
  <c r="EO342" i="8"/>
  <c r="EN342" i="8"/>
  <c r="EM342" i="8"/>
  <c r="EL342" i="8"/>
  <c r="EJ342" i="8"/>
  <c r="EI342" i="8"/>
  <c r="EH342" i="8"/>
  <c r="EG342" i="8"/>
  <c r="DY342" i="8"/>
  <c r="DX342" i="8"/>
  <c r="DW342" i="8"/>
  <c r="DV342" i="8"/>
  <c r="ET341" i="8"/>
  <c r="ES341" i="8"/>
  <c r="ER341" i="8"/>
  <c r="EQ341" i="8"/>
  <c r="EO341" i="8"/>
  <c r="EN341" i="8"/>
  <c r="EM341" i="8"/>
  <c r="EL341" i="8"/>
  <c r="EJ341" i="8"/>
  <c r="EI341" i="8"/>
  <c r="EH341" i="8"/>
  <c r="EG341" i="8"/>
  <c r="DY341" i="8"/>
  <c r="DX341" i="8"/>
  <c r="DW341" i="8"/>
  <c r="DV341" i="8"/>
  <c r="ET340" i="8"/>
  <c r="ES340" i="8"/>
  <c r="ER340" i="8"/>
  <c r="EQ340" i="8"/>
  <c r="EO340" i="8"/>
  <c r="EN340" i="8"/>
  <c r="EM340" i="8"/>
  <c r="EL340" i="8"/>
  <c r="EJ340" i="8"/>
  <c r="EI340" i="8"/>
  <c r="EH340" i="8"/>
  <c r="EG340" i="8"/>
  <c r="DY340" i="8"/>
  <c r="DX340" i="8"/>
  <c r="DW340" i="8"/>
  <c r="DV340" i="8"/>
  <c r="ET339" i="8"/>
  <c r="ES339" i="8"/>
  <c r="ER339" i="8"/>
  <c r="EQ339" i="8"/>
  <c r="EO339" i="8"/>
  <c r="EN339" i="8"/>
  <c r="EM339" i="8"/>
  <c r="EL339" i="8"/>
  <c r="EJ339" i="8"/>
  <c r="EI339" i="8"/>
  <c r="EH339" i="8"/>
  <c r="EG339" i="8"/>
  <c r="DY339" i="8"/>
  <c r="DX339" i="8"/>
  <c r="DW339" i="8"/>
  <c r="DV339" i="8"/>
  <c r="ET338" i="8"/>
  <c r="ES338" i="8"/>
  <c r="ER338" i="8"/>
  <c r="EQ338" i="8"/>
  <c r="EO338" i="8"/>
  <c r="EN338" i="8"/>
  <c r="EM338" i="8"/>
  <c r="EL338" i="8"/>
  <c r="EJ338" i="8"/>
  <c r="EI338" i="8"/>
  <c r="EH338" i="8"/>
  <c r="EG338" i="8"/>
  <c r="DY338" i="8"/>
  <c r="DX338" i="8"/>
  <c r="DW338" i="8"/>
  <c r="DV338" i="8"/>
  <c r="ET337" i="8"/>
  <c r="ES337" i="8"/>
  <c r="ER337" i="8"/>
  <c r="EQ337" i="8"/>
  <c r="EO337" i="8"/>
  <c r="EN337" i="8"/>
  <c r="EM337" i="8"/>
  <c r="EL337" i="8"/>
  <c r="EJ337" i="8"/>
  <c r="EI337" i="8"/>
  <c r="EH337" i="8"/>
  <c r="EG337" i="8"/>
  <c r="DY337" i="8"/>
  <c r="DX337" i="8"/>
  <c r="DW337" i="8"/>
  <c r="DV337" i="8"/>
  <c r="ET336" i="8"/>
  <c r="ES336" i="8"/>
  <c r="ER336" i="8"/>
  <c r="EQ336" i="8"/>
  <c r="EO336" i="8"/>
  <c r="EN336" i="8"/>
  <c r="EM336" i="8"/>
  <c r="EL336" i="8"/>
  <c r="EJ336" i="8"/>
  <c r="EI336" i="8"/>
  <c r="EH336" i="8"/>
  <c r="EG336" i="8"/>
  <c r="DY336" i="8"/>
  <c r="DX336" i="8"/>
  <c r="DW336" i="8"/>
  <c r="DV336" i="8"/>
  <c r="ET335" i="8"/>
  <c r="ES335" i="8"/>
  <c r="ER335" i="8"/>
  <c r="EQ335" i="8"/>
  <c r="EO335" i="8"/>
  <c r="EN335" i="8"/>
  <c r="EM335" i="8"/>
  <c r="EL335" i="8"/>
  <c r="EJ335" i="8"/>
  <c r="EI335" i="8"/>
  <c r="EH335" i="8"/>
  <c r="EG335" i="8"/>
  <c r="DY335" i="8"/>
  <c r="DX335" i="8"/>
  <c r="DW335" i="8"/>
  <c r="DV335" i="8"/>
  <c r="ET334" i="8"/>
  <c r="ES334" i="8"/>
  <c r="ER334" i="8"/>
  <c r="EQ334" i="8"/>
  <c r="EO334" i="8"/>
  <c r="EN334" i="8"/>
  <c r="EM334" i="8"/>
  <c r="EL334" i="8"/>
  <c r="EJ334" i="8"/>
  <c r="EI334" i="8"/>
  <c r="EH334" i="8"/>
  <c r="EG334" i="8"/>
  <c r="DY334" i="8"/>
  <c r="DX334" i="8"/>
  <c r="DW334" i="8"/>
  <c r="DV334" i="8"/>
  <c r="ET333" i="8"/>
  <c r="ES333" i="8"/>
  <c r="ER333" i="8"/>
  <c r="EQ333" i="8"/>
  <c r="EO333" i="8"/>
  <c r="EN333" i="8"/>
  <c r="EM333" i="8"/>
  <c r="EL333" i="8"/>
  <c r="EJ333" i="8"/>
  <c r="EI333" i="8"/>
  <c r="EH333" i="8"/>
  <c r="EG333" i="8"/>
  <c r="DY333" i="8"/>
  <c r="EE333" i="8" s="1"/>
  <c r="DX333" i="8"/>
  <c r="ED333" i="8" s="1"/>
  <c r="DW333" i="8"/>
  <c r="EC333" i="8" s="1"/>
  <c r="DV333" i="8"/>
  <c r="EB333" i="8" s="1"/>
  <c r="EW332" i="8"/>
  <c r="ET332" i="8"/>
  <c r="ES332" i="8"/>
  <c r="ER332" i="8"/>
  <c r="EQ332" i="8"/>
  <c r="FM332" i="8" s="1"/>
  <c r="EO332" i="8"/>
  <c r="EN332" i="8"/>
  <c r="EM332" i="8"/>
  <c r="EL332" i="8"/>
  <c r="FI332" i="8" s="1"/>
  <c r="EJ332" i="8"/>
  <c r="EI332" i="8"/>
  <c r="EH332" i="8"/>
  <c r="EG332" i="8"/>
  <c r="FE332" i="8" s="1"/>
  <c r="EE332" i="8"/>
  <c r="ED332" i="8"/>
  <c r="EC332" i="8"/>
  <c r="EB332" i="8"/>
  <c r="FA332" i="8" s="1"/>
  <c r="EW331" i="8"/>
  <c r="ET331" i="8"/>
  <c r="ES331" i="8"/>
  <c r="ER331" i="8"/>
  <c r="EQ331" i="8"/>
  <c r="FM331" i="8" s="1"/>
  <c r="EO331" i="8"/>
  <c r="EN331" i="8"/>
  <c r="EM331" i="8"/>
  <c r="EL331" i="8"/>
  <c r="FI331" i="8" s="1"/>
  <c r="EJ331" i="8"/>
  <c r="EI331" i="8"/>
  <c r="EH331" i="8"/>
  <c r="EG331" i="8"/>
  <c r="FE331" i="8" s="1"/>
  <c r="EE331" i="8"/>
  <c r="ED331" i="8"/>
  <c r="EC331" i="8"/>
  <c r="EB331" i="8"/>
  <c r="FA331" i="8" s="1"/>
  <c r="GA330" i="8"/>
  <c r="GA331" i="8" s="1"/>
  <c r="GA332" i="8" s="1"/>
  <c r="GA333" i="8" s="1"/>
  <c r="GA334" i="8" s="1"/>
  <c r="GA335" i="8" s="1"/>
  <c r="GA336" i="8" s="1"/>
  <c r="GA337" i="8" s="1"/>
  <c r="GA338" i="8" s="1"/>
  <c r="GA339" i="8" s="1"/>
  <c r="GA340" i="8" s="1"/>
  <c r="GA341" i="8" s="1"/>
  <c r="GA342" i="8" s="1"/>
  <c r="GA343" i="8" s="1"/>
  <c r="GA344" i="8" s="1"/>
  <c r="GA345" i="8" s="1"/>
  <c r="GA346" i="8" s="1"/>
  <c r="GA347" i="8" s="1"/>
  <c r="GA348" i="8" s="1"/>
  <c r="GA349" i="8" s="1"/>
  <c r="GA350" i="8" s="1"/>
  <c r="GA351" i="8" s="1"/>
  <c r="GA352" i="8" s="1"/>
  <c r="GA353" i="8" s="1"/>
  <c r="GA354" i="8" s="1"/>
  <c r="GA355" i="8" s="1"/>
  <c r="GA356" i="8" s="1"/>
  <c r="GA357" i="8" s="1"/>
  <c r="GA358" i="8" s="1"/>
  <c r="EW330" i="8"/>
  <c r="ET330" i="8"/>
  <c r="ES330" i="8"/>
  <c r="ER330" i="8"/>
  <c r="EQ330" i="8"/>
  <c r="FM330" i="8" s="1"/>
  <c r="EO330" i="8"/>
  <c r="EN330" i="8"/>
  <c r="EM330" i="8"/>
  <c r="EL330" i="8"/>
  <c r="FI330" i="8" s="1"/>
  <c r="EJ330" i="8"/>
  <c r="EI330" i="8"/>
  <c r="EH330" i="8"/>
  <c r="EG330" i="8"/>
  <c r="FE330" i="8" s="1"/>
  <c r="EE330" i="8"/>
  <c r="ED330" i="8"/>
  <c r="EC330" i="8"/>
  <c r="EB330" i="8"/>
  <c r="FA330" i="8" s="1"/>
  <c r="EW329" i="8"/>
  <c r="ET329" i="8"/>
  <c r="ES329" i="8"/>
  <c r="ER329" i="8"/>
  <c r="EQ329" i="8"/>
  <c r="FM329" i="8" s="1"/>
  <c r="EO329" i="8"/>
  <c r="EN329" i="8"/>
  <c r="EM329" i="8"/>
  <c r="EL329" i="8"/>
  <c r="FI329" i="8" s="1"/>
  <c r="EJ329" i="8"/>
  <c r="EI329" i="8"/>
  <c r="EH329" i="8"/>
  <c r="EG329" i="8"/>
  <c r="FE329" i="8" s="1"/>
  <c r="EE329" i="8"/>
  <c r="ED329" i="8"/>
  <c r="EC329" i="8"/>
  <c r="EB329" i="8"/>
  <c r="FA329" i="8" s="1"/>
  <c r="EW328" i="8"/>
  <c r="ET328" i="8"/>
  <c r="ES328" i="8"/>
  <c r="ER328" i="8"/>
  <c r="EQ328" i="8"/>
  <c r="FM328" i="8" s="1"/>
  <c r="EO328" i="8"/>
  <c r="EN328" i="8"/>
  <c r="EM328" i="8"/>
  <c r="EL328" i="8"/>
  <c r="FI328" i="8" s="1"/>
  <c r="EJ328" i="8"/>
  <c r="EI328" i="8"/>
  <c r="EH328" i="8"/>
  <c r="EG328" i="8"/>
  <c r="FE328" i="8" s="1"/>
  <c r="EE328" i="8"/>
  <c r="ED328" i="8"/>
  <c r="EC328" i="8"/>
  <c r="EB328" i="8"/>
  <c r="FA328" i="8" s="1"/>
  <c r="EW327" i="8"/>
  <c r="ET327" i="8"/>
  <c r="ES327" i="8"/>
  <c r="ER327" i="8"/>
  <c r="EQ327" i="8"/>
  <c r="FM327" i="8" s="1"/>
  <c r="EO327" i="8"/>
  <c r="EN327" i="8"/>
  <c r="EM327" i="8"/>
  <c r="EL327" i="8"/>
  <c r="FI327" i="8" s="1"/>
  <c r="EJ327" i="8"/>
  <c r="EI327" i="8"/>
  <c r="EH327" i="8"/>
  <c r="EG327" i="8"/>
  <c r="FE327" i="8" s="1"/>
  <c r="EE327" i="8"/>
  <c r="ED327" i="8"/>
  <c r="EC327" i="8"/>
  <c r="EB327" i="8"/>
  <c r="FA327" i="8" s="1"/>
  <c r="EW326" i="8"/>
  <c r="ET326" i="8"/>
  <c r="ES326" i="8"/>
  <c r="ER326" i="8"/>
  <c r="EQ326" i="8"/>
  <c r="FM326" i="8" s="1"/>
  <c r="EO326" i="8"/>
  <c r="EN326" i="8"/>
  <c r="EM326" i="8"/>
  <c r="EL326" i="8"/>
  <c r="FI326" i="8" s="1"/>
  <c r="EJ326" i="8"/>
  <c r="EI326" i="8"/>
  <c r="EH326" i="8"/>
  <c r="EG326" i="8"/>
  <c r="FE326" i="8" s="1"/>
  <c r="EE326" i="8"/>
  <c r="ED326" i="8"/>
  <c r="EC326" i="8"/>
  <c r="EB326" i="8"/>
  <c r="FA326" i="8" s="1"/>
  <c r="EW325" i="8"/>
  <c r="ET325" i="8"/>
  <c r="ES325" i="8"/>
  <c r="ER325" i="8"/>
  <c r="EQ325" i="8"/>
  <c r="FM325" i="8" s="1"/>
  <c r="EO325" i="8"/>
  <c r="EN325" i="8"/>
  <c r="EM325" i="8"/>
  <c r="EL325" i="8"/>
  <c r="FI325" i="8" s="1"/>
  <c r="EJ325" i="8"/>
  <c r="EI325" i="8"/>
  <c r="EH325" i="8"/>
  <c r="EG325" i="8"/>
  <c r="FE325" i="8" s="1"/>
  <c r="EE325" i="8"/>
  <c r="ED325" i="8"/>
  <c r="EC325" i="8"/>
  <c r="EB325" i="8"/>
  <c r="FA325" i="8" s="1"/>
  <c r="EW324" i="8"/>
  <c r="ET324" i="8"/>
  <c r="ES324" i="8"/>
  <c r="ER324" i="8"/>
  <c r="EQ324" i="8"/>
  <c r="FM324" i="8" s="1"/>
  <c r="EO324" i="8"/>
  <c r="EN324" i="8"/>
  <c r="EM324" i="8"/>
  <c r="EL324" i="8"/>
  <c r="FI324" i="8" s="1"/>
  <c r="EJ324" i="8"/>
  <c r="EI324" i="8"/>
  <c r="EH324" i="8"/>
  <c r="EG324" i="8"/>
  <c r="FE324" i="8" s="1"/>
  <c r="EE324" i="8"/>
  <c r="ED324" i="8"/>
  <c r="EC324" i="8"/>
  <c r="EB324" i="8"/>
  <c r="FA324" i="8" s="1"/>
  <c r="EW323" i="8"/>
  <c r="EX323" i="8" s="1"/>
  <c r="ET323" i="8"/>
  <c r="ES323" i="8"/>
  <c r="ER323" i="8"/>
  <c r="EQ323" i="8"/>
  <c r="FM323" i="8" s="1"/>
  <c r="FN323" i="8" s="1"/>
  <c r="EO323" i="8"/>
  <c r="EN323" i="8"/>
  <c r="EM323" i="8"/>
  <c r="EL323" i="8"/>
  <c r="FI323" i="8" s="1"/>
  <c r="FJ323" i="8" s="1"/>
  <c r="EJ323" i="8"/>
  <c r="EI323" i="8"/>
  <c r="EH323" i="8"/>
  <c r="EG323" i="8"/>
  <c r="FE323" i="8" s="1"/>
  <c r="FF323" i="8" s="1"/>
  <c r="EE323" i="8"/>
  <c r="ED323" i="8"/>
  <c r="EC323" i="8"/>
  <c r="EB323" i="8"/>
  <c r="FA323" i="8" s="1"/>
  <c r="FB323" i="8" s="1"/>
  <c r="B323" i="8"/>
  <c r="B324" i="8" s="1"/>
  <c r="B325" i="8" s="1"/>
  <c r="B326" i="8" s="1"/>
  <c r="B327" i="8" s="1"/>
  <c r="B328" i="8" s="1"/>
  <c r="B329" i="8" s="1"/>
  <c r="B330" i="8" s="1"/>
  <c r="B331" i="8" s="1"/>
  <c r="B332" i="8" s="1"/>
  <c r="B333" i="8" s="1"/>
  <c r="B334" i="8" s="1"/>
  <c r="B335" i="8" s="1"/>
  <c r="B336" i="8" s="1"/>
  <c r="B337" i="8" s="1"/>
  <c r="B338" i="8" s="1"/>
  <c r="B339" i="8" s="1"/>
  <c r="B340" i="8" s="1"/>
  <c r="B341" i="8" s="1"/>
  <c r="B342" i="8" s="1"/>
  <c r="B343" i="8" s="1"/>
  <c r="B344" i="8" s="1"/>
  <c r="B345" i="8" s="1"/>
  <c r="B346" i="8" s="1"/>
  <c r="B347" i="8" s="1"/>
  <c r="B348" i="8" s="1"/>
  <c r="B349" i="8" s="1"/>
  <c r="B350" i="8" s="1"/>
  <c r="B351" i="8" s="1"/>
  <c r="B352" i="8" s="1"/>
  <c r="B353" i="8" s="1"/>
  <c r="B354" i="8" s="1"/>
  <c r="B355" i="8" s="1"/>
  <c r="B356" i="8" s="1"/>
  <c r="B357" i="8" s="1"/>
  <c r="B358" i="8" s="1"/>
  <c r="B359" i="8" s="1"/>
  <c r="B360" i="8" s="1"/>
  <c r="B361" i="8" s="1"/>
  <c r="B362" i="8" s="1"/>
  <c r="B363" i="8" s="1"/>
  <c r="B364" i="8" s="1"/>
  <c r="B365" i="8" s="1"/>
  <c r="B366" i="8" s="1"/>
  <c r="B367" i="8" s="1"/>
  <c r="B368" i="8" s="1"/>
  <c r="B369" i="8" s="1"/>
  <c r="B370" i="8" s="1"/>
  <c r="B371" i="8" s="1"/>
  <c r="B372" i="8" s="1"/>
  <c r="B373" i="8" s="1"/>
  <c r="B374" i="8" s="1"/>
  <c r="B375" i="8" s="1"/>
  <c r="B376" i="8" s="1"/>
  <c r="B377" i="8" s="1"/>
  <c r="B378" i="8" s="1"/>
  <c r="B379" i="8" s="1"/>
  <c r="B380" i="8" s="1"/>
  <c r="B381" i="8" s="1"/>
  <c r="B382" i="8" s="1"/>
  <c r="B383" i="8" s="1"/>
  <c r="GA322" i="8"/>
  <c r="GA323" i="8" s="1"/>
  <c r="GA324" i="8" s="1"/>
  <c r="GA325" i="8" s="1"/>
  <c r="GA326" i="8" s="1"/>
  <c r="GA327" i="8" s="1"/>
  <c r="GA328" i="8" s="1"/>
  <c r="GH321" i="8"/>
  <c r="GH322" i="8" s="1"/>
  <c r="GH323" i="8" s="1"/>
  <c r="GH324" i="8" s="1"/>
  <c r="GH325" i="8" s="1"/>
  <c r="GH326" i="8" s="1"/>
  <c r="GH327" i="8" s="1"/>
  <c r="GH328" i="8" s="1"/>
  <c r="GH329" i="8" s="1"/>
  <c r="GH330" i="8" s="1"/>
  <c r="GH331" i="8" s="1"/>
  <c r="GH332" i="8" s="1"/>
  <c r="GH333" i="8" s="1"/>
  <c r="GH334" i="8" s="1"/>
  <c r="GH335" i="8" s="1"/>
  <c r="GH336" i="8" s="1"/>
  <c r="GH337" i="8" s="1"/>
  <c r="GH338" i="8" s="1"/>
  <c r="GH339" i="8" s="1"/>
  <c r="GH340" i="8" s="1"/>
  <c r="GH341" i="8" s="1"/>
  <c r="GH342" i="8" s="1"/>
  <c r="GH343" i="8" s="1"/>
  <c r="GH344" i="8" s="1"/>
  <c r="GH345" i="8" s="1"/>
  <c r="GH346" i="8" s="1"/>
  <c r="GH347" i="8" s="1"/>
  <c r="GH348" i="8" s="1"/>
  <c r="GH349" i="8" s="1"/>
  <c r="GH350" i="8" s="1"/>
  <c r="BE321" i="8"/>
  <c r="BD321" i="8"/>
  <c r="BC321" i="8"/>
  <c r="BB321" i="8"/>
  <c r="FO320" i="8"/>
  <c r="FK320" i="8"/>
  <c r="FG320" i="8"/>
  <c r="EY320" i="8"/>
  <c r="EO319" i="8"/>
  <c r="EN319" i="8"/>
  <c r="EM319" i="8"/>
  <c r="EL319" i="8"/>
  <c r="EE319" i="8"/>
  <c r="ED319" i="8"/>
  <c r="EC319" i="8"/>
  <c r="EB319" i="8"/>
  <c r="DY319" i="8"/>
  <c r="DX319" i="8"/>
  <c r="DW319" i="8"/>
  <c r="DV319" i="8"/>
  <c r="DT319" i="8"/>
  <c r="DS319" i="8"/>
  <c r="DR319" i="8"/>
  <c r="DQ319" i="8"/>
  <c r="DN319" i="8"/>
  <c r="DM319" i="8"/>
  <c r="DL319" i="8"/>
  <c r="DK319" i="8"/>
  <c r="DH319" i="8"/>
  <c r="DG319" i="8"/>
  <c r="DF319" i="8"/>
  <c r="DE319" i="8"/>
  <c r="DC319" i="8"/>
  <c r="DB319" i="8"/>
  <c r="DA319" i="8"/>
  <c r="BE319" i="8"/>
  <c r="BD319" i="8"/>
  <c r="BC319" i="8"/>
  <c r="BB319" i="8"/>
  <c r="Y319" i="8"/>
  <c r="X319" i="8"/>
  <c r="W319" i="8"/>
  <c r="V319" i="8"/>
  <c r="CZ319" i="8" s="1"/>
  <c r="M319" i="8"/>
  <c r="AF319" i="8" s="1"/>
  <c r="L319" i="8"/>
  <c r="AE319" i="8" s="1"/>
  <c r="K319" i="8"/>
  <c r="AD319" i="8" s="1"/>
  <c r="J319" i="8"/>
  <c r="AC319" i="8" s="1"/>
  <c r="CQ314" i="8"/>
  <c r="CP314" i="8"/>
  <c r="CO314" i="8"/>
  <c r="CN314" i="8"/>
  <c r="CM314" i="8"/>
  <c r="CI314" i="8"/>
  <c r="CH314" i="8"/>
  <c r="CG314" i="8"/>
  <c r="CF314" i="8"/>
  <c r="CD314" i="8"/>
  <c r="CC314" i="8"/>
  <c r="CB314" i="8"/>
  <c r="CA314" i="8"/>
  <c r="BY314" i="8"/>
  <c r="BX314" i="8"/>
  <c r="BW314" i="8"/>
  <c r="BV314" i="8"/>
  <c r="BT314" i="8"/>
  <c r="BS314" i="8"/>
  <c r="BR314" i="8"/>
  <c r="BQ314" i="8"/>
  <c r="CQ313" i="8"/>
  <c r="CP313" i="8"/>
  <c r="CO313" i="8"/>
  <c r="CN313" i="8"/>
  <c r="CM313" i="8"/>
  <c r="CI313" i="8"/>
  <c r="CH313" i="8"/>
  <c r="CG313" i="8"/>
  <c r="CF313" i="8"/>
  <c r="CD313" i="8"/>
  <c r="CC313" i="8"/>
  <c r="CB313" i="8"/>
  <c r="CA313" i="8"/>
  <c r="BY313" i="8"/>
  <c r="BX313" i="8"/>
  <c r="BW313" i="8"/>
  <c r="BV313" i="8"/>
  <c r="BT313" i="8"/>
  <c r="BS313" i="8"/>
  <c r="BR313" i="8"/>
  <c r="BQ313" i="8"/>
  <c r="B313" i="8"/>
  <c r="CQ312" i="8"/>
  <c r="CP312" i="8"/>
  <c r="CO312" i="8"/>
  <c r="CN312" i="8"/>
  <c r="CM312" i="8"/>
  <c r="CI312" i="8"/>
  <c r="CH312" i="8"/>
  <c r="CG312" i="8"/>
  <c r="CF312" i="8"/>
  <c r="CD312" i="8"/>
  <c r="CC312" i="8"/>
  <c r="CB312" i="8"/>
  <c r="CA312" i="8"/>
  <c r="BY312" i="8"/>
  <c r="BX312" i="8"/>
  <c r="BW312" i="8"/>
  <c r="BV312" i="8"/>
  <c r="BT312" i="8"/>
  <c r="BS312" i="8"/>
  <c r="BR312" i="8"/>
  <c r="BQ312" i="8"/>
  <c r="B312" i="8"/>
  <c r="CQ311" i="8"/>
  <c r="CP311" i="8"/>
  <c r="CO311" i="8"/>
  <c r="CN311" i="8"/>
  <c r="CM311" i="8"/>
  <c r="CD310" i="8"/>
  <c r="CC310" i="8"/>
  <c r="CB310" i="8"/>
  <c r="CA310" i="8"/>
  <c r="BY310" i="8"/>
  <c r="BX310" i="8"/>
  <c r="BW310" i="8"/>
  <c r="BV310" i="8"/>
  <c r="G310" i="8"/>
  <c r="F310" i="8"/>
  <c r="E310" i="8"/>
  <c r="D310" i="8"/>
  <c r="CD309" i="8"/>
  <c r="CC309" i="8"/>
  <c r="CB309" i="8"/>
  <c r="CA309" i="8"/>
  <c r="BY309" i="8"/>
  <c r="BX309" i="8"/>
  <c r="BW309" i="8"/>
  <c r="BV309" i="8"/>
  <c r="G309" i="8"/>
  <c r="F309" i="8"/>
  <c r="E309" i="8"/>
  <c r="D309" i="8"/>
  <c r="CD308" i="8"/>
  <c r="CC308" i="8"/>
  <c r="CB308" i="8"/>
  <c r="CA308" i="8"/>
  <c r="BY308" i="8"/>
  <c r="BX308" i="8"/>
  <c r="BW308" i="8"/>
  <c r="BV308" i="8"/>
  <c r="G308" i="8"/>
  <c r="F308" i="8"/>
  <c r="E308" i="8"/>
  <c r="D308" i="8"/>
  <c r="CD307" i="8"/>
  <c r="CC307" i="8"/>
  <c r="CB307" i="8"/>
  <c r="CA307" i="8"/>
  <c r="BY307" i="8"/>
  <c r="BX307" i="8"/>
  <c r="BW307" i="8"/>
  <c r="BV307" i="8"/>
  <c r="G307" i="8"/>
  <c r="F307" i="8"/>
  <c r="E307" i="8"/>
  <c r="D307" i="8"/>
  <c r="CD306" i="8"/>
  <c r="CC306" i="8"/>
  <c r="CB306" i="8"/>
  <c r="CA306" i="8"/>
  <c r="BY306" i="8"/>
  <c r="BX306" i="8"/>
  <c r="BW306" i="8"/>
  <c r="BV306" i="8"/>
  <c r="G306" i="8"/>
  <c r="F306" i="8"/>
  <c r="E306" i="8"/>
  <c r="D306" i="8"/>
  <c r="CD305" i="8"/>
  <c r="CC305" i="8"/>
  <c r="CB305" i="8"/>
  <c r="CA305" i="8"/>
  <c r="BY305" i="8"/>
  <c r="BX305" i="8"/>
  <c r="BW305" i="8"/>
  <c r="BV305" i="8"/>
  <c r="G305" i="8"/>
  <c r="F305" i="8"/>
  <c r="E305" i="8"/>
  <c r="D305" i="8"/>
  <c r="CD304" i="8"/>
  <c r="CC304" i="8"/>
  <c r="CB304" i="8"/>
  <c r="CA304" i="8"/>
  <c r="BY304" i="8"/>
  <c r="BX304" i="8"/>
  <c r="BW304" i="8"/>
  <c r="BV304" i="8"/>
  <c r="G304" i="8"/>
  <c r="F304" i="8"/>
  <c r="E304" i="8"/>
  <c r="D304" i="8"/>
  <c r="CD303" i="8"/>
  <c r="CC303" i="8"/>
  <c r="CB303" i="8"/>
  <c r="CA303" i="8"/>
  <c r="BY303" i="8"/>
  <c r="BX303" i="8"/>
  <c r="BW303" i="8"/>
  <c r="BV303" i="8"/>
  <c r="G303" i="8"/>
  <c r="F303" i="8"/>
  <c r="E303" i="8"/>
  <c r="D303" i="8"/>
  <c r="CD302" i="8"/>
  <c r="CC302" i="8"/>
  <c r="CB302" i="8"/>
  <c r="CA302" i="8"/>
  <c r="BY302" i="8"/>
  <c r="BX302" i="8"/>
  <c r="BW302" i="8"/>
  <c r="BV302" i="8"/>
  <c r="G302" i="8"/>
  <c r="F302" i="8"/>
  <c r="E302" i="8"/>
  <c r="D302" i="8"/>
  <c r="CD301" i="8"/>
  <c r="CC301" i="8"/>
  <c r="CB301" i="8"/>
  <c r="CA301" i="8"/>
  <c r="BY301" i="8"/>
  <c r="BX301" i="8"/>
  <c r="BW301" i="8"/>
  <c r="BV301" i="8"/>
  <c r="G301" i="8"/>
  <c r="F301" i="8"/>
  <c r="E301" i="8"/>
  <c r="D301" i="8"/>
  <c r="CD300" i="8"/>
  <c r="CC300" i="8"/>
  <c r="CB300" i="8"/>
  <c r="CA300" i="8"/>
  <c r="BY300" i="8"/>
  <c r="BX300" i="8"/>
  <c r="BW300" i="8"/>
  <c r="BV300" i="8"/>
  <c r="G300" i="8"/>
  <c r="F300" i="8"/>
  <c r="E300" i="8"/>
  <c r="D300" i="8"/>
  <c r="CD299" i="8"/>
  <c r="CC299" i="8"/>
  <c r="CB299" i="8"/>
  <c r="CA299" i="8"/>
  <c r="BY299" i="8"/>
  <c r="BX299" i="8"/>
  <c r="BW299" i="8"/>
  <c r="BV299" i="8"/>
  <c r="G299" i="8"/>
  <c r="F299" i="8"/>
  <c r="E299" i="8"/>
  <c r="D299" i="8"/>
  <c r="CD298" i="8"/>
  <c r="CC298" i="8"/>
  <c r="CB298" i="8"/>
  <c r="CA298" i="8"/>
  <c r="BY298" i="8"/>
  <c r="BX298" i="8"/>
  <c r="BW298" i="8"/>
  <c r="BV298" i="8"/>
  <c r="G298" i="8"/>
  <c r="F298" i="8"/>
  <c r="E298" i="8"/>
  <c r="D298" i="8"/>
  <c r="CD297" i="8"/>
  <c r="CC297" i="8"/>
  <c r="CB297" i="8"/>
  <c r="CA297" i="8"/>
  <c r="BY297" i="8"/>
  <c r="BX297" i="8"/>
  <c r="BW297" i="8"/>
  <c r="BV297" i="8"/>
  <c r="G297" i="8"/>
  <c r="F297" i="8"/>
  <c r="E297" i="8"/>
  <c r="D297" i="8"/>
  <c r="CD296" i="8"/>
  <c r="CC296" i="8"/>
  <c r="CB296" i="8"/>
  <c r="CA296" i="8"/>
  <c r="BY296" i="8"/>
  <c r="BX296" i="8"/>
  <c r="BW296" i="8"/>
  <c r="BV296" i="8"/>
  <c r="G296" i="8"/>
  <c r="F296" i="8"/>
  <c r="E296" i="8"/>
  <c r="D296" i="8"/>
  <c r="CD295" i="8"/>
  <c r="CC295" i="8"/>
  <c r="CB295" i="8"/>
  <c r="CA295" i="8"/>
  <c r="BY295" i="8"/>
  <c r="BX295" i="8"/>
  <c r="BW295" i="8"/>
  <c r="BV295" i="8"/>
  <c r="G295" i="8"/>
  <c r="F295" i="8"/>
  <c r="E295" i="8"/>
  <c r="D295" i="8"/>
  <c r="CD294" i="8"/>
  <c r="CC294" i="8"/>
  <c r="CB294" i="8"/>
  <c r="CA294" i="8"/>
  <c r="BY294" i="8"/>
  <c r="BX294" i="8"/>
  <c r="BW294" i="8"/>
  <c r="BV294" i="8"/>
  <c r="G294" i="8"/>
  <c r="F294" i="8"/>
  <c r="E294" i="8"/>
  <c r="D294" i="8"/>
  <c r="CD293" i="8"/>
  <c r="CC293" i="8"/>
  <c r="CB293" i="8"/>
  <c r="CA293" i="8"/>
  <c r="BY293" i="8"/>
  <c r="BX293" i="8"/>
  <c r="BW293" i="8"/>
  <c r="BV293" i="8"/>
  <c r="G293" i="8"/>
  <c r="F293" i="8"/>
  <c r="E293" i="8"/>
  <c r="D293" i="8"/>
  <c r="CD292" i="8"/>
  <c r="CC292" i="8"/>
  <c r="CB292" i="8"/>
  <c r="CA292" i="8"/>
  <c r="BY292" i="8"/>
  <c r="BX292" i="8"/>
  <c r="BW292" i="8"/>
  <c r="BV292" i="8"/>
  <c r="G292" i="8"/>
  <c r="F292" i="8"/>
  <c r="E292" i="8"/>
  <c r="D292" i="8"/>
  <c r="CD291" i="8"/>
  <c r="CC291" i="8"/>
  <c r="CB291" i="8"/>
  <c r="CA291" i="8"/>
  <c r="BY291" i="8"/>
  <c r="BX291" i="8"/>
  <c r="BW291" i="8"/>
  <c r="BV291" i="8"/>
  <c r="G291" i="8"/>
  <c r="F291" i="8"/>
  <c r="E291" i="8"/>
  <c r="D291" i="8"/>
  <c r="CD290" i="8"/>
  <c r="CC290" i="8"/>
  <c r="CB290" i="8"/>
  <c r="CA290" i="8"/>
  <c r="BY290" i="8"/>
  <c r="BX290" i="8"/>
  <c r="BW290" i="8"/>
  <c r="BV290" i="8"/>
  <c r="G290" i="8"/>
  <c r="F290" i="8"/>
  <c r="E290" i="8"/>
  <c r="D290" i="8"/>
  <c r="CD289" i="8"/>
  <c r="CC289" i="8"/>
  <c r="CB289" i="8"/>
  <c r="CA289" i="8"/>
  <c r="BY289" i="8"/>
  <c r="BX289" i="8"/>
  <c r="BW289" i="8"/>
  <c r="BV289" i="8"/>
  <c r="G289" i="8"/>
  <c r="F289" i="8"/>
  <c r="E289" i="8"/>
  <c r="D289" i="8"/>
  <c r="CD288" i="8"/>
  <c r="CC288" i="8"/>
  <c r="CB288" i="8"/>
  <c r="CA288" i="8"/>
  <c r="BY288" i="8"/>
  <c r="BX288" i="8"/>
  <c r="BW288" i="8"/>
  <c r="BV288" i="8"/>
  <c r="G288" i="8"/>
  <c r="F288" i="8"/>
  <c r="E288" i="8"/>
  <c r="D288" i="8"/>
  <c r="CD287" i="8"/>
  <c r="CC287" i="8"/>
  <c r="CB287" i="8"/>
  <c r="CA287" i="8"/>
  <c r="BY287" i="8"/>
  <c r="BX287" i="8"/>
  <c r="BW287" i="8"/>
  <c r="BV287" i="8"/>
  <c r="G287" i="8"/>
  <c r="F287" i="8"/>
  <c r="E287" i="8"/>
  <c r="D287" i="8"/>
  <c r="CD286" i="8"/>
  <c r="CC286" i="8"/>
  <c r="CB286" i="8"/>
  <c r="CA286" i="8"/>
  <c r="BY286" i="8"/>
  <c r="BX286" i="8"/>
  <c r="BW286" i="8"/>
  <c r="BV286" i="8"/>
  <c r="G286" i="8"/>
  <c r="F286" i="8"/>
  <c r="E286" i="8"/>
  <c r="D286" i="8"/>
  <c r="CD285" i="8"/>
  <c r="CC285" i="8"/>
  <c r="CB285" i="8"/>
  <c r="CA285" i="8"/>
  <c r="BY285" i="8"/>
  <c r="BX285" i="8"/>
  <c r="BW285" i="8"/>
  <c r="BV285" i="8"/>
  <c r="G285" i="8"/>
  <c r="F285" i="8"/>
  <c r="E285" i="8"/>
  <c r="D285" i="8"/>
  <c r="CD284" i="8"/>
  <c r="CC284" i="8"/>
  <c r="CB284" i="8"/>
  <c r="CA284" i="8"/>
  <c r="BY284" i="8"/>
  <c r="BX284" i="8"/>
  <c r="BW284" i="8"/>
  <c r="BV284" i="8"/>
  <c r="G284" i="8"/>
  <c r="F284" i="8"/>
  <c r="E284" i="8"/>
  <c r="D284" i="8"/>
  <c r="CD283" i="8"/>
  <c r="CC283" i="8"/>
  <c r="CB283" i="8"/>
  <c r="CA283" i="8"/>
  <c r="BY283" i="8"/>
  <c r="BX283" i="8"/>
  <c r="BW283" i="8"/>
  <c r="BV283" i="8"/>
  <c r="G283" i="8"/>
  <c r="F283" i="8"/>
  <c r="E283" i="8"/>
  <c r="D283" i="8"/>
  <c r="CD282" i="8"/>
  <c r="CC282" i="8"/>
  <c r="CB282" i="8"/>
  <c r="CA282" i="8"/>
  <c r="BY282" i="8"/>
  <c r="BX282" i="8"/>
  <c r="BW282" i="8"/>
  <c r="BV282" i="8"/>
  <c r="G282" i="8"/>
  <c r="F282" i="8"/>
  <c r="E282" i="8"/>
  <c r="D282" i="8"/>
  <c r="CD281" i="8"/>
  <c r="CC281" i="8"/>
  <c r="CB281" i="8"/>
  <c r="CA281" i="8"/>
  <c r="BY281" i="8"/>
  <c r="BX281" i="8"/>
  <c r="BW281" i="8"/>
  <c r="BV281" i="8"/>
  <c r="G281" i="8"/>
  <c r="F281" i="8"/>
  <c r="E281" i="8"/>
  <c r="D281" i="8"/>
  <c r="CD280" i="8"/>
  <c r="CC280" i="8"/>
  <c r="CB280" i="8"/>
  <c r="CA280" i="8"/>
  <c r="BY280" i="8"/>
  <c r="BX280" i="8"/>
  <c r="BW280" i="8"/>
  <c r="BV280" i="8"/>
  <c r="G280" i="8"/>
  <c r="F280" i="8"/>
  <c r="E280" i="8"/>
  <c r="D280" i="8"/>
  <c r="CD279" i="8"/>
  <c r="CC279" i="8"/>
  <c r="CB279" i="8"/>
  <c r="CA279" i="8"/>
  <c r="BY279" i="8"/>
  <c r="BX279" i="8"/>
  <c r="BW279" i="8"/>
  <c r="BV279" i="8"/>
  <c r="G279" i="8"/>
  <c r="F279" i="8"/>
  <c r="E279" i="8"/>
  <c r="D279" i="8"/>
  <c r="CD278" i="8"/>
  <c r="CC278" i="8"/>
  <c r="CB278" i="8"/>
  <c r="CA278" i="8"/>
  <c r="BY278" i="8"/>
  <c r="BX278" i="8"/>
  <c r="BW278" i="8"/>
  <c r="BV278" i="8"/>
  <c r="G278" i="8"/>
  <c r="F278" i="8"/>
  <c r="E278" i="8"/>
  <c r="D278" i="8"/>
  <c r="CD277" i="8"/>
  <c r="CC277" i="8"/>
  <c r="CB277" i="8"/>
  <c r="CA277" i="8"/>
  <c r="BY277" i="8"/>
  <c r="BX277" i="8"/>
  <c r="BW277" i="8"/>
  <c r="BV277" i="8"/>
  <c r="G277" i="8"/>
  <c r="F277" i="8"/>
  <c r="E277" i="8"/>
  <c r="D277" i="8"/>
  <c r="CD276" i="8"/>
  <c r="CC276" i="8"/>
  <c r="CB276" i="8"/>
  <c r="CA276" i="8"/>
  <c r="BY276" i="8"/>
  <c r="BX276" i="8"/>
  <c r="BW276" i="8"/>
  <c r="BV276" i="8"/>
  <c r="G276" i="8"/>
  <c r="F276" i="8"/>
  <c r="E276" i="8"/>
  <c r="D276" i="8"/>
  <c r="CD275" i="8"/>
  <c r="CC275" i="8"/>
  <c r="CB275" i="8"/>
  <c r="CA275" i="8"/>
  <c r="BY275" i="8"/>
  <c r="BX275" i="8"/>
  <c r="BW275" i="8"/>
  <c r="BV275" i="8"/>
  <c r="G275" i="8"/>
  <c r="F275" i="8"/>
  <c r="E275" i="8"/>
  <c r="D275" i="8"/>
  <c r="CD274" i="8"/>
  <c r="CC274" i="8"/>
  <c r="CB274" i="8"/>
  <c r="CA274" i="8"/>
  <c r="BY274" i="8"/>
  <c r="BX274" i="8"/>
  <c r="BW274" i="8"/>
  <c r="BV274" i="8"/>
  <c r="G274" i="8"/>
  <c r="F274" i="8"/>
  <c r="E274" i="8"/>
  <c r="D274" i="8"/>
  <c r="CD273" i="8"/>
  <c r="CC273" i="8"/>
  <c r="CB273" i="8"/>
  <c r="CA273" i="8"/>
  <c r="BY273" i="8"/>
  <c r="BX273" i="8"/>
  <c r="BW273" i="8"/>
  <c r="BV273" i="8"/>
  <c r="G273" i="8"/>
  <c r="F273" i="8"/>
  <c r="E273" i="8"/>
  <c r="D273" i="8"/>
  <c r="CD272" i="8"/>
  <c r="CC272" i="8"/>
  <c r="CB272" i="8"/>
  <c r="CA272" i="8"/>
  <c r="BY272" i="8"/>
  <c r="BX272" i="8"/>
  <c r="BW272" i="8"/>
  <c r="BV272" i="8"/>
  <c r="G272" i="8"/>
  <c r="F272" i="8"/>
  <c r="E272" i="8"/>
  <c r="D272" i="8"/>
  <c r="CD271" i="8"/>
  <c r="CC271" i="8"/>
  <c r="CB271" i="8"/>
  <c r="CA271" i="8"/>
  <c r="BY271" i="8"/>
  <c r="BX271" i="8"/>
  <c r="BW271" i="8"/>
  <c r="BV271" i="8"/>
  <c r="G271" i="8"/>
  <c r="F271" i="8"/>
  <c r="E271" i="8"/>
  <c r="D271" i="8"/>
  <c r="CD270" i="8"/>
  <c r="CC270" i="8"/>
  <c r="CB270" i="8"/>
  <c r="CA270" i="8"/>
  <c r="BY270" i="8"/>
  <c r="BX270" i="8"/>
  <c r="BW270" i="8"/>
  <c r="BV270" i="8"/>
  <c r="G270" i="8"/>
  <c r="F270" i="8"/>
  <c r="E270" i="8"/>
  <c r="D270" i="8"/>
  <c r="G269" i="8"/>
  <c r="F269" i="8"/>
  <c r="E269" i="8"/>
  <c r="D269" i="8"/>
  <c r="G268" i="8"/>
  <c r="F268" i="8"/>
  <c r="E268" i="8"/>
  <c r="D268" i="8"/>
  <c r="G267" i="8"/>
  <c r="F267" i="8"/>
  <c r="E267" i="8"/>
  <c r="D267" i="8"/>
  <c r="G266" i="8"/>
  <c r="F266" i="8"/>
  <c r="E266" i="8"/>
  <c r="D266" i="8"/>
  <c r="G265" i="8"/>
  <c r="F265" i="8"/>
  <c r="E265" i="8"/>
  <c r="D265" i="8"/>
  <c r="G264" i="8"/>
  <c r="F264" i="8"/>
  <c r="E264" i="8"/>
  <c r="D264" i="8"/>
  <c r="G263" i="8"/>
  <c r="F263" i="8"/>
  <c r="E263" i="8"/>
  <c r="D263" i="8"/>
  <c r="G262" i="8"/>
  <c r="F262" i="8"/>
  <c r="E262" i="8"/>
  <c r="D262" i="8"/>
  <c r="G261" i="8"/>
  <c r="F261" i="8"/>
  <c r="E261" i="8"/>
  <c r="D261" i="8"/>
  <c r="G260" i="8"/>
  <c r="F260" i="8"/>
  <c r="E260" i="8"/>
  <c r="D260" i="8"/>
  <c r="B250" i="8"/>
  <c r="B251" i="8" s="1"/>
  <c r="B252" i="8" s="1"/>
  <c r="B253" i="8" s="1"/>
  <c r="B254" i="8" s="1"/>
  <c r="B255" i="8" s="1"/>
  <c r="B256" i="8" s="1"/>
  <c r="B257" i="8" s="1"/>
  <c r="B258" i="8" s="1"/>
  <c r="B259" i="8" s="1"/>
  <c r="B260" i="8" s="1"/>
  <c r="B261" i="8" s="1"/>
  <c r="B262" i="8" s="1"/>
  <c r="B263" i="8" s="1"/>
  <c r="B264" i="8" s="1"/>
  <c r="B265" i="8" s="1"/>
  <c r="B266" i="8" s="1"/>
  <c r="B267" i="8" s="1"/>
  <c r="B268" i="8" s="1"/>
  <c r="B269" i="8" s="1"/>
  <c r="B270" i="8" s="1"/>
  <c r="B271" i="8" s="1"/>
  <c r="B272" i="8" s="1"/>
  <c r="B273" i="8" s="1"/>
  <c r="B274" i="8" s="1"/>
  <c r="B275" i="8" s="1"/>
  <c r="B276" i="8" s="1"/>
  <c r="B277" i="8" s="1"/>
  <c r="B278" i="8" s="1"/>
  <c r="B279" i="8" s="1"/>
  <c r="FS248" i="8"/>
  <c r="FS249" i="8" s="1"/>
  <c r="FS250" i="8" s="1"/>
  <c r="FS251" i="8" s="1"/>
  <c r="FS252" i="8" s="1"/>
  <c r="FS253" i="8" s="1"/>
  <c r="FS254" i="8" s="1"/>
  <c r="FS255" i="8" s="1"/>
  <c r="FS256" i="8" s="1"/>
  <c r="FS257" i="8" s="1"/>
  <c r="FS258" i="8" s="1"/>
  <c r="FS259" i="8" s="1"/>
  <c r="FS260" i="8" s="1"/>
  <c r="FS261" i="8" s="1"/>
  <c r="FS262" i="8" s="1"/>
  <c r="FS263" i="8" s="1"/>
  <c r="FS264" i="8" s="1"/>
  <c r="FS265" i="8" s="1"/>
  <c r="FS266" i="8" s="1"/>
  <c r="FS267" i="8" s="1"/>
  <c r="FS268" i="8" s="1"/>
  <c r="FS269" i="8" s="1"/>
  <c r="FS270" i="8" s="1"/>
  <c r="CI248" i="8"/>
  <c r="CH248" i="8"/>
  <c r="CG248" i="8"/>
  <c r="CF248" i="8"/>
  <c r="CD248" i="8"/>
  <c r="CC248" i="8"/>
  <c r="CB248" i="8"/>
  <c r="CA248" i="8"/>
  <c r="BY248" i="8"/>
  <c r="BX248" i="8"/>
  <c r="BW248" i="8"/>
  <c r="BV248" i="8"/>
  <c r="BT248" i="8"/>
  <c r="BS248" i="8"/>
  <c r="BR248" i="8"/>
  <c r="BQ248" i="8"/>
  <c r="BE248" i="8"/>
  <c r="BD248" i="8"/>
  <c r="BC248" i="8"/>
  <c r="BB248" i="8"/>
  <c r="CI246" i="8"/>
  <c r="CH246" i="8"/>
  <c r="CG246" i="8"/>
  <c r="CF246" i="8"/>
  <c r="CD246" i="8"/>
  <c r="CC246" i="8"/>
  <c r="CB246" i="8"/>
  <c r="CA246" i="8"/>
  <c r="BY246" i="8"/>
  <c r="BX246" i="8"/>
  <c r="BW246" i="8"/>
  <c r="BV246" i="8"/>
  <c r="BT246" i="8"/>
  <c r="BS246" i="8"/>
  <c r="BR246" i="8"/>
  <c r="BQ246" i="8"/>
  <c r="BE246" i="8"/>
  <c r="BD246" i="8"/>
  <c r="BC246" i="8"/>
  <c r="BB246" i="8"/>
  <c r="AS246" i="8"/>
  <c r="AM246" i="8"/>
  <c r="AF246" i="8"/>
  <c r="AR246" i="8" s="1"/>
  <c r="AE246" i="8"/>
  <c r="AK246" i="8" s="1"/>
  <c r="AD246" i="8"/>
  <c r="AP246" i="8" s="1"/>
  <c r="AC246" i="8"/>
  <c r="AI246" i="8" s="1"/>
  <c r="Y246" i="8"/>
  <c r="X246" i="8"/>
  <c r="W246" i="8"/>
  <c r="V246" i="8"/>
  <c r="S246" i="8"/>
  <c r="R246" i="8"/>
  <c r="Q246" i="8"/>
  <c r="P246" i="8"/>
  <c r="U244" i="8"/>
  <c r="B239" i="8"/>
  <c r="B238" i="8"/>
  <c r="CD236" i="8"/>
  <c r="CC236" i="8"/>
  <c r="CB236" i="8"/>
  <c r="CA236" i="8"/>
  <c r="BY236" i="8"/>
  <c r="BX236" i="8"/>
  <c r="BW236" i="8"/>
  <c r="BV236" i="8"/>
  <c r="G236" i="8"/>
  <c r="F236" i="8"/>
  <c r="F383" i="8" s="1"/>
  <c r="E236" i="8"/>
  <c r="D236" i="8"/>
  <c r="CD235" i="8"/>
  <c r="CC235" i="8"/>
  <c r="CB235" i="8"/>
  <c r="CA235" i="8"/>
  <c r="BY235" i="8"/>
  <c r="BX235" i="8"/>
  <c r="BW235" i="8"/>
  <c r="BV235" i="8"/>
  <c r="G235" i="8"/>
  <c r="F235" i="8"/>
  <c r="E235" i="8"/>
  <c r="D235" i="8"/>
  <c r="CD234" i="8"/>
  <c r="CC234" i="8"/>
  <c r="CB234" i="8"/>
  <c r="CA234" i="8"/>
  <c r="BY234" i="8"/>
  <c r="BX234" i="8"/>
  <c r="BW234" i="8"/>
  <c r="BV234" i="8"/>
  <c r="G234" i="8"/>
  <c r="F234" i="8"/>
  <c r="F381" i="8" s="1"/>
  <c r="E234" i="8"/>
  <c r="D234" i="8"/>
  <c r="CD233" i="8"/>
  <c r="CC233" i="8"/>
  <c r="CB233" i="8"/>
  <c r="CA233" i="8"/>
  <c r="BY233" i="8"/>
  <c r="BX233" i="8"/>
  <c r="BW233" i="8"/>
  <c r="BV233" i="8"/>
  <c r="G233" i="8"/>
  <c r="F233" i="8"/>
  <c r="E233" i="8"/>
  <c r="D233" i="8"/>
  <c r="CD232" i="8"/>
  <c r="CC232" i="8"/>
  <c r="CB232" i="8"/>
  <c r="CA232" i="8"/>
  <c r="BY232" i="8"/>
  <c r="BX232" i="8"/>
  <c r="BW232" i="8"/>
  <c r="BV232" i="8"/>
  <c r="G232" i="8"/>
  <c r="F232" i="8"/>
  <c r="F379" i="8" s="1"/>
  <c r="E232" i="8"/>
  <c r="D232" i="8"/>
  <c r="CD231" i="8"/>
  <c r="CC231" i="8"/>
  <c r="CB231" i="8"/>
  <c r="CA231" i="8"/>
  <c r="BY231" i="8"/>
  <c r="BX231" i="8"/>
  <c r="BW231" i="8"/>
  <c r="BV231" i="8"/>
  <c r="G231" i="8"/>
  <c r="F231" i="8"/>
  <c r="E231" i="8"/>
  <c r="D231" i="8"/>
  <c r="CD230" i="8"/>
  <c r="CC230" i="8"/>
  <c r="CB230" i="8"/>
  <c r="CA230" i="8"/>
  <c r="BY230" i="8"/>
  <c r="BX230" i="8"/>
  <c r="BW230" i="8"/>
  <c r="BV230" i="8"/>
  <c r="G230" i="8"/>
  <c r="F230" i="8"/>
  <c r="F377" i="8" s="1"/>
  <c r="E230" i="8"/>
  <c r="D230" i="8"/>
  <c r="CD229" i="8"/>
  <c r="CC229" i="8"/>
  <c r="CB229" i="8"/>
  <c r="CA229" i="8"/>
  <c r="BY229" i="8"/>
  <c r="BX229" i="8"/>
  <c r="BW229" i="8"/>
  <c r="BV229" i="8"/>
  <c r="G229" i="8"/>
  <c r="F229" i="8"/>
  <c r="E229" i="8"/>
  <c r="D229" i="8"/>
  <c r="CD228" i="8"/>
  <c r="CC228" i="8"/>
  <c r="CB228" i="8"/>
  <c r="CA228" i="8"/>
  <c r="BY228" i="8"/>
  <c r="BX228" i="8"/>
  <c r="BW228" i="8"/>
  <c r="BV228" i="8"/>
  <c r="G228" i="8"/>
  <c r="F228" i="8"/>
  <c r="F375" i="8" s="1"/>
  <c r="E228" i="8"/>
  <c r="D228" i="8"/>
  <c r="CD227" i="8"/>
  <c r="CC227" i="8"/>
  <c r="CB227" i="8"/>
  <c r="CA227" i="8"/>
  <c r="BY227" i="8"/>
  <c r="BX227" i="8"/>
  <c r="BW227" i="8"/>
  <c r="BV227" i="8"/>
  <c r="G227" i="8"/>
  <c r="F227" i="8"/>
  <c r="E227" i="8"/>
  <c r="D227" i="8"/>
  <c r="CD226" i="8"/>
  <c r="CC226" i="8"/>
  <c r="CB226" i="8"/>
  <c r="CA226" i="8"/>
  <c r="BY226" i="8"/>
  <c r="BX226" i="8"/>
  <c r="BW226" i="8"/>
  <c r="BV226" i="8"/>
  <c r="G226" i="8"/>
  <c r="F226" i="8"/>
  <c r="E226" i="8"/>
  <c r="D226" i="8"/>
  <c r="CD225" i="8"/>
  <c r="CC225" i="8"/>
  <c r="CB225" i="8"/>
  <c r="CA225" i="8"/>
  <c r="BY225" i="8"/>
  <c r="BX225" i="8"/>
  <c r="BW225" i="8"/>
  <c r="BV225" i="8"/>
  <c r="G225" i="8"/>
  <c r="F225" i="8"/>
  <c r="E225" i="8"/>
  <c r="D225" i="8"/>
  <c r="CD224" i="8"/>
  <c r="CC224" i="8"/>
  <c r="CB224" i="8"/>
  <c r="CA224" i="8"/>
  <c r="BY224" i="8"/>
  <c r="BX224" i="8"/>
  <c r="BW224" i="8"/>
  <c r="BV224" i="8"/>
  <c r="G224" i="8"/>
  <c r="F224" i="8"/>
  <c r="F371" i="8" s="1"/>
  <c r="E224" i="8"/>
  <c r="D224" i="8"/>
  <c r="CD223" i="8"/>
  <c r="CC223" i="8"/>
  <c r="CB223" i="8"/>
  <c r="CA223" i="8"/>
  <c r="BY223" i="8"/>
  <c r="BX223" i="8"/>
  <c r="BW223" i="8"/>
  <c r="BV223" i="8"/>
  <c r="G223" i="8"/>
  <c r="F223" i="8"/>
  <c r="E223" i="8"/>
  <c r="D223" i="8"/>
  <c r="CD222" i="8"/>
  <c r="CC222" i="8"/>
  <c r="CB222" i="8"/>
  <c r="CA222" i="8"/>
  <c r="BY222" i="8"/>
  <c r="BX222" i="8"/>
  <c r="BW222" i="8"/>
  <c r="BV222" i="8"/>
  <c r="G222" i="8"/>
  <c r="F222" i="8"/>
  <c r="F369" i="8" s="1"/>
  <c r="E222" i="8"/>
  <c r="D222" i="8"/>
  <c r="CD221" i="8"/>
  <c r="CC221" i="8"/>
  <c r="CB221" i="8"/>
  <c r="CA221" i="8"/>
  <c r="BY221" i="8"/>
  <c r="BX221" i="8"/>
  <c r="BW221" i="8"/>
  <c r="BV221" i="8"/>
  <c r="G221" i="8"/>
  <c r="F221" i="8"/>
  <c r="E221" i="8"/>
  <c r="D221" i="8"/>
  <c r="CD220" i="8"/>
  <c r="CC220" i="8"/>
  <c r="CB220" i="8"/>
  <c r="CA220" i="8"/>
  <c r="BY220" i="8"/>
  <c r="BX220" i="8"/>
  <c r="BW220" i="8"/>
  <c r="BV220" i="8"/>
  <c r="G220" i="8"/>
  <c r="F220" i="8"/>
  <c r="F367" i="8" s="1"/>
  <c r="E220" i="8"/>
  <c r="D220" i="8"/>
  <c r="CD219" i="8"/>
  <c r="CC219" i="8"/>
  <c r="CB219" i="8"/>
  <c r="CA219" i="8"/>
  <c r="BY219" i="8"/>
  <c r="BX219" i="8"/>
  <c r="BW219" i="8"/>
  <c r="BV219" i="8"/>
  <c r="G219" i="8"/>
  <c r="F219" i="8"/>
  <c r="E219" i="8"/>
  <c r="D219" i="8"/>
  <c r="CD218" i="8"/>
  <c r="CC218" i="8"/>
  <c r="CB218" i="8"/>
  <c r="CA218" i="8"/>
  <c r="BY218" i="8"/>
  <c r="BX218" i="8"/>
  <c r="BW218" i="8"/>
  <c r="BV218" i="8"/>
  <c r="G218" i="8"/>
  <c r="F218" i="8"/>
  <c r="F365" i="8" s="1"/>
  <c r="E218" i="8"/>
  <c r="D218" i="8"/>
  <c r="CD217" i="8"/>
  <c r="CC217" i="8"/>
  <c r="CB217" i="8"/>
  <c r="CA217" i="8"/>
  <c r="BY217" i="8"/>
  <c r="BX217" i="8"/>
  <c r="BW217" i="8"/>
  <c r="BV217" i="8"/>
  <c r="G217" i="8"/>
  <c r="F217" i="8"/>
  <c r="E217" i="8"/>
  <c r="D217" i="8"/>
  <c r="CD216" i="8"/>
  <c r="CC216" i="8"/>
  <c r="CB216" i="8"/>
  <c r="CA216" i="8"/>
  <c r="BY216" i="8"/>
  <c r="BX216" i="8"/>
  <c r="BW216" i="8"/>
  <c r="BV216" i="8"/>
  <c r="G216" i="8"/>
  <c r="F216" i="8"/>
  <c r="F363" i="8" s="1"/>
  <c r="E216" i="8"/>
  <c r="D216" i="8"/>
  <c r="CD215" i="8"/>
  <c r="CC215" i="8"/>
  <c r="CB215" i="8"/>
  <c r="CA215" i="8"/>
  <c r="BY215" i="8"/>
  <c r="BX215" i="8"/>
  <c r="BW215" i="8"/>
  <c r="BV215" i="8"/>
  <c r="G215" i="8"/>
  <c r="F215" i="8"/>
  <c r="E215" i="8"/>
  <c r="D215" i="8"/>
  <c r="CD214" i="8"/>
  <c r="CC214" i="8"/>
  <c r="CB214" i="8"/>
  <c r="CA214" i="8"/>
  <c r="BY214" i="8"/>
  <c r="BX214" i="8"/>
  <c r="BW214" i="8"/>
  <c r="BV214" i="8"/>
  <c r="G214" i="8"/>
  <c r="F214" i="8"/>
  <c r="F361" i="8" s="1"/>
  <c r="E214" i="8"/>
  <c r="D214" i="8"/>
  <c r="CD213" i="8"/>
  <c r="CC213" i="8"/>
  <c r="CB213" i="8"/>
  <c r="CA213" i="8"/>
  <c r="BY213" i="8"/>
  <c r="BX213" i="8"/>
  <c r="BW213" i="8"/>
  <c r="BV213" i="8"/>
  <c r="G213" i="8"/>
  <c r="F213" i="8"/>
  <c r="E213" i="8"/>
  <c r="D213" i="8"/>
  <c r="CD212" i="8"/>
  <c r="CC212" i="8"/>
  <c r="CB212" i="8"/>
  <c r="CA212" i="8"/>
  <c r="BY212" i="8"/>
  <c r="BX212" i="8"/>
  <c r="BW212" i="8"/>
  <c r="BV212" i="8"/>
  <c r="G212" i="8"/>
  <c r="F212" i="8"/>
  <c r="F359" i="8" s="1"/>
  <c r="E212" i="8"/>
  <c r="D212" i="8"/>
  <c r="CD211" i="8"/>
  <c r="CC211" i="8"/>
  <c r="CB211" i="8"/>
  <c r="CA211" i="8"/>
  <c r="BY211" i="8"/>
  <c r="BX211" i="8"/>
  <c r="BW211" i="8"/>
  <c r="BV211" i="8"/>
  <c r="G211" i="8"/>
  <c r="F211" i="8"/>
  <c r="E211" i="8"/>
  <c r="D211" i="8"/>
  <c r="CD210" i="8"/>
  <c r="CC210" i="8"/>
  <c r="CB210" i="8"/>
  <c r="CA210" i="8"/>
  <c r="BY210" i="8"/>
  <c r="BX210" i="8"/>
  <c r="BW210" i="8"/>
  <c r="BV210" i="8"/>
  <c r="G210" i="8"/>
  <c r="F210" i="8"/>
  <c r="F357" i="8" s="1"/>
  <c r="E210" i="8"/>
  <c r="D210" i="8"/>
  <c r="CD209" i="8"/>
  <c r="CC209" i="8"/>
  <c r="CB209" i="8"/>
  <c r="CA209" i="8"/>
  <c r="BY209" i="8"/>
  <c r="BX209" i="8"/>
  <c r="BW209" i="8"/>
  <c r="BV209" i="8"/>
  <c r="G209" i="8"/>
  <c r="F209" i="8"/>
  <c r="E209" i="8"/>
  <c r="D209" i="8"/>
  <c r="CD208" i="8"/>
  <c r="CC208" i="8"/>
  <c r="CB208" i="8"/>
  <c r="CA208" i="8"/>
  <c r="BY208" i="8"/>
  <c r="BX208" i="8"/>
  <c r="BW208" i="8"/>
  <c r="BV208" i="8"/>
  <c r="G208" i="8"/>
  <c r="F208" i="8"/>
  <c r="F355" i="8" s="1"/>
  <c r="E208" i="8"/>
  <c r="D208" i="8"/>
  <c r="CD207" i="8"/>
  <c r="CC207" i="8"/>
  <c r="CB207" i="8"/>
  <c r="CA207" i="8"/>
  <c r="BY207" i="8"/>
  <c r="BX207" i="8"/>
  <c r="BW207" i="8"/>
  <c r="BV207" i="8"/>
  <c r="G207" i="8"/>
  <c r="F207" i="8"/>
  <c r="E207" i="8"/>
  <c r="D207" i="8"/>
  <c r="CD206" i="8"/>
  <c r="CC206" i="8"/>
  <c r="CB206" i="8"/>
  <c r="CA206" i="8"/>
  <c r="BY206" i="8"/>
  <c r="BX206" i="8"/>
  <c r="BW206" i="8"/>
  <c r="BV206" i="8"/>
  <c r="G206" i="8"/>
  <c r="F206" i="8"/>
  <c r="F353" i="8" s="1"/>
  <c r="E206" i="8"/>
  <c r="D206" i="8"/>
  <c r="CD205" i="8"/>
  <c r="CC205" i="8"/>
  <c r="CB205" i="8"/>
  <c r="CA205" i="8"/>
  <c r="BY205" i="8"/>
  <c r="BX205" i="8"/>
  <c r="BW205" i="8"/>
  <c r="BV205" i="8"/>
  <c r="G205" i="8"/>
  <c r="F205" i="8"/>
  <c r="E205" i="8"/>
  <c r="D205" i="8"/>
  <c r="CD204" i="8"/>
  <c r="CC204" i="8"/>
  <c r="CB204" i="8"/>
  <c r="CA204" i="8"/>
  <c r="BY204" i="8"/>
  <c r="BX204" i="8"/>
  <c r="BW204" i="8"/>
  <c r="BV204" i="8"/>
  <c r="G204" i="8"/>
  <c r="F204" i="8"/>
  <c r="F351" i="8" s="1"/>
  <c r="E204" i="8"/>
  <c r="D204" i="8"/>
  <c r="CD203" i="8"/>
  <c r="CC203" i="8"/>
  <c r="CB203" i="8"/>
  <c r="CA203" i="8"/>
  <c r="BY203" i="8"/>
  <c r="BX203" i="8"/>
  <c r="BW203" i="8"/>
  <c r="BV203" i="8"/>
  <c r="G203" i="8"/>
  <c r="F203" i="8"/>
  <c r="E203" i="8"/>
  <c r="D203" i="8"/>
  <c r="CD202" i="8"/>
  <c r="CC202" i="8"/>
  <c r="CB202" i="8"/>
  <c r="CA202" i="8"/>
  <c r="BY202" i="8"/>
  <c r="BX202" i="8"/>
  <c r="BW202" i="8"/>
  <c r="BV202" i="8"/>
  <c r="G202" i="8"/>
  <c r="F202" i="8"/>
  <c r="F349" i="8" s="1"/>
  <c r="E202" i="8"/>
  <c r="D202" i="8"/>
  <c r="CD201" i="8"/>
  <c r="CC201" i="8"/>
  <c r="CB201" i="8"/>
  <c r="CA201" i="8"/>
  <c r="BY201" i="8"/>
  <c r="BX201" i="8"/>
  <c r="BW201" i="8"/>
  <c r="BV201" i="8"/>
  <c r="G201" i="8"/>
  <c r="F201" i="8"/>
  <c r="E201" i="8"/>
  <c r="D201" i="8"/>
  <c r="CD200" i="8"/>
  <c r="CC200" i="8"/>
  <c r="CB200" i="8"/>
  <c r="CA200" i="8"/>
  <c r="BY200" i="8"/>
  <c r="BX200" i="8"/>
  <c r="BW200" i="8"/>
  <c r="BV200" i="8"/>
  <c r="G200" i="8"/>
  <c r="F200" i="8"/>
  <c r="F347" i="8" s="1"/>
  <c r="E200" i="8"/>
  <c r="D200" i="8"/>
  <c r="CD199" i="8"/>
  <c r="CC199" i="8"/>
  <c r="CB199" i="8"/>
  <c r="CA199" i="8"/>
  <c r="BY199" i="8"/>
  <c r="BX199" i="8"/>
  <c r="BW199" i="8"/>
  <c r="BV199" i="8"/>
  <c r="G199" i="8"/>
  <c r="F199" i="8"/>
  <c r="E199" i="8"/>
  <c r="D199" i="8"/>
  <c r="CD198" i="8"/>
  <c r="CC198" i="8"/>
  <c r="CB198" i="8"/>
  <c r="CA198" i="8"/>
  <c r="BY198" i="8"/>
  <c r="BX198" i="8"/>
  <c r="BW198" i="8"/>
  <c r="BV198" i="8"/>
  <c r="G198" i="8"/>
  <c r="F198" i="8"/>
  <c r="F345" i="8" s="1"/>
  <c r="E198" i="8"/>
  <c r="D198" i="8"/>
  <c r="CD197" i="8"/>
  <c r="CC197" i="8"/>
  <c r="CB197" i="8"/>
  <c r="CA197" i="8"/>
  <c r="BY197" i="8"/>
  <c r="BX197" i="8"/>
  <c r="BW197" i="8"/>
  <c r="BV197" i="8"/>
  <c r="G197" i="8"/>
  <c r="F197" i="8"/>
  <c r="E197" i="8"/>
  <c r="D197" i="8"/>
  <c r="CD196" i="8"/>
  <c r="CC196" i="8"/>
  <c r="CB196" i="8"/>
  <c r="CA196" i="8"/>
  <c r="BY196" i="8"/>
  <c r="BX196" i="8"/>
  <c r="BW196" i="8"/>
  <c r="BV196" i="8"/>
  <c r="G196" i="8"/>
  <c r="F196" i="8"/>
  <c r="F343" i="8" s="1"/>
  <c r="E196" i="8"/>
  <c r="D196" i="8"/>
  <c r="FM195" i="8"/>
  <c r="FI195" i="8"/>
  <c r="FE195" i="8"/>
  <c r="FA195" i="8"/>
  <c r="EW195" i="8"/>
  <c r="G195" i="8"/>
  <c r="F195" i="8"/>
  <c r="E195" i="8"/>
  <c r="D195" i="8"/>
  <c r="FM194" i="8"/>
  <c r="FI194" i="8"/>
  <c r="FE194" i="8"/>
  <c r="FA194" i="8"/>
  <c r="EW194" i="8"/>
  <c r="G194" i="8"/>
  <c r="F194" i="8"/>
  <c r="E194" i="8"/>
  <c r="D194" i="8"/>
  <c r="FM193" i="8"/>
  <c r="FI193" i="8"/>
  <c r="FE193" i="8"/>
  <c r="FA193" i="8"/>
  <c r="EW193" i="8"/>
  <c r="G193" i="8"/>
  <c r="F193" i="8"/>
  <c r="E193" i="8"/>
  <c r="D193" i="8"/>
  <c r="FM192" i="8"/>
  <c r="FI192" i="8"/>
  <c r="FE192" i="8"/>
  <c r="FA192" i="8"/>
  <c r="EW192" i="8"/>
  <c r="G192" i="8"/>
  <c r="F192" i="8"/>
  <c r="E192" i="8"/>
  <c r="D192" i="8"/>
  <c r="FM191" i="8"/>
  <c r="FI191" i="8"/>
  <c r="FE191" i="8"/>
  <c r="FA191" i="8"/>
  <c r="EW191" i="8"/>
  <c r="G191" i="8"/>
  <c r="F191" i="8"/>
  <c r="E191" i="8"/>
  <c r="E338" i="8" s="1"/>
  <c r="D191" i="8"/>
  <c r="D338" i="8" s="1"/>
  <c r="FM190" i="8"/>
  <c r="FI190" i="8"/>
  <c r="FE190" i="8"/>
  <c r="FA190" i="8"/>
  <c r="EW190" i="8"/>
  <c r="G190" i="8"/>
  <c r="F190" i="8"/>
  <c r="E190" i="8"/>
  <c r="D190" i="8"/>
  <c r="FM189" i="8"/>
  <c r="FI189" i="8"/>
  <c r="FE189" i="8"/>
  <c r="FA189" i="8"/>
  <c r="EW189" i="8"/>
  <c r="G189" i="8"/>
  <c r="F189" i="8"/>
  <c r="F336" i="8" s="1"/>
  <c r="E189" i="8"/>
  <c r="D189" i="8"/>
  <c r="FM188" i="8"/>
  <c r="FI188" i="8"/>
  <c r="FE188" i="8"/>
  <c r="FA188" i="8"/>
  <c r="EW188" i="8"/>
  <c r="G188" i="8"/>
  <c r="F188" i="8"/>
  <c r="E188" i="8"/>
  <c r="D188" i="8"/>
  <c r="FM187" i="8"/>
  <c r="FI187" i="8"/>
  <c r="FE187" i="8"/>
  <c r="FA187" i="8"/>
  <c r="EW187" i="8"/>
  <c r="G187" i="8"/>
  <c r="F187" i="8"/>
  <c r="E187" i="8"/>
  <c r="D187" i="8"/>
  <c r="FM186" i="8"/>
  <c r="FI186" i="8"/>
  <c r="FE186" i="8"/>
  <c r="FA186" i="8"/>
  <c r="EW186" i="8"/>
  <c r="G186" i="8"/>
  <c r="F186" i="8"/>
  <c r="E186" i="8"/>
  <c r="D186" i="8"/>
  <c r="FM185" i="8"/>
  <c r="FI185" i="8"/>
  <c r="FE185" i="8"/>
  <c r="FA185" i="8"/>
  <c r="EW185" i="8"/>
  <c r="FM184" i="8"/>
  <c r="FI184" i="8"/>
  <c r="FE184" i="8"/>
  <c r="FA184" i="8"/>
  <c r="EW184" i="8"/>
  <c r="FM183" i="8"/>
  <c r="FI183" i="8"/>
  <c r="FE183" i="8"/>
  <c r="FA183" i="8"/>
  <c r="EW183" i="8"/>
  <c r="FM182" i="8"/>
  <c r="FI182" i="8"/>
  <c r="FE182" i="8"/>
  <c r="FA182" i="8"/>
  <c r="EW182" i="8"/>
  <c r="FM181" i="8"/>
  <c r="FI181" i="8"/>
  <c r="FE181" i="8"/>
  <c r="FA181" i="8"/>
  <c r="EW181" i="8"/>
  <c r="FM180" i="8"/>
  <c r="FI180" i="8"/>
  <c r="FE180" i="8"/>
  <c r="FA180" i="8"/>
  <c r="EW180" i="8"/>
  <c r="FM179" i="8"/>
  <c r="FI179" i="8"/>
  <c r="FE179" i="8"/>
  <c r="FA179" i="8"/>
  <c r="EW179" i="8"/>
  <c r="FM178" i="8"/>
  <c r="FI178" i="8"/>
  <c r="FE178" i="8"/>
  <c r="FA178" i="8"/>
  <c r="EW178" i="8"/>
  <c r="FM177" i="8"/>
  <c r="FI177" i="8"/>
  <c r="FE177" i="8"/>
  <c r="FA177" i="8"/>
  <c r="EW177" i="8"/>
  <c r="FM176" i="8"/>
  <c r="FN176" i="8" s="1"/>
  <c r="FI176" i="8"/>
  <c r="FJ176" i="8" s="1"/>
  <c r="FE176" i="8"/>
  <c r="FF176" i="8" s="1"/>
  <c r="FA176" i="8"/>
  <c r="FB176" i="8" s="1"/>
  <c r="EW176" i="8"/>
  <c r="EX176" i="8" s="1"/>
  <c r="B176" i="8"/>
  <c r="B177" i="8" s="1"/>
  <c r="B178" i="8" s="1"/>
  <c r="B179" i="8" s="1"/>
  <c r="B180" i="8" s="1"/>
  <c r="B181" i="8" s="1"/>
  <c r="B182" i="8" s="1"/>
  <c r="B183" i="8" s="1"/>
  <c r="B184" i="8" s="1"/>
  <c r="B185" i="8" s="1"/>
  <c r="B186" i="8" s="1"/>
  <c r="B187" i="8" s="1"/>
  <c r="B188" i="8" s="1"/>
  <c r="B189" i="8" s="1"/>
  <c r="B190" i="8" s="1"/>
  <c r="B191" i="8" s="1"/>
  <c r="B192" i="8" s="1"/>
  <c r="B193" i="8" s="1"/>
  <c r="B194" i="8" s="1"/>
  <c r="B195" i="8" s="1"/>
  <c r="B196" i="8" s="1"/>
  <c r="B197" i="8" s="1"/>
  <c r="B198" i="8" s="1"/>
  <c r="B199" i="8" s="1"/>
  <c r="B200" i="8" s="1"/>
  <c r="B201" i="8" s="1"/>
  <c r="B202" i="8" s="1"/>
  <c r="B203" i="8" s="1"/>
  <c r="B204" i="8" s="1"/>
  <c r="B205" i="8" s="1"/>
  <c r="B206" i="8" s="1"/>
  <c r="B207" i="8" s="1"/>
  <c r="B208" i="8" s="1"/>
  <c r="B209" i="8" s="1"/>
  <c r="B210" i="8" s="1"/>
  <c r="B211" i="8" s="1"/>
  <c r="B212" i="8" s="1"/>
  <c r="B213" i="8" s="1"/>
  <c r="B214" i="8" s="1"/>
  <c r="B215" i="8" s="1"/>
  <c r="B216" i="8" s="1"/>
  <c r="B217" i="8" s="1"/>
  <c r="B218" i="8" s="1"/>
  <c r="B219" i="8" s="1"/>
  <c r="B220" i="8" s="1"/>
  <c r="B221" i="8" s="1"/>
  <c r="B222" i="8" s="1"/>
  <c r="B223" i="8" s="1"/>
  <c r="B224" i="8" s="1"/>
  <c r="B225" i="8" s="1"/>
  <c r="B226" i="8" s="1"/>
  <c r="B227" i="8" s="1"/>
  <c r="B228" i="8" s="1"/>
  <c r="B229" i="8" s="1"/>
  <c r="B230" i="8" s="1"/>
  <c r="B231" i="8" s="1"/>
  <c r="B232" i="8" s="1"/>
  <c r="B233" i="8" s="1"/>
  <c r="B234" i="8" s="1"/>
  <c r="B235" i="8" s="1"/>
  <c r="B236" i="8" s="1"/>
  <c r="FS174" i="8"/>
  <c r="FS175" i="8" s="1"/>
  <c r="FS176" i="8" s="1"/>
  <c r="FS177" i="8" s="1"/>
  <c r="FS178" i="8" s="1"/>
  <c r="FS179" i="8" s="1"/>
  <c r="FS180" i="8" s="1"/>
  <c r="FS181" i="8" s="1"/>
  <c r="FS182" i="8" s="1"/>
  <c r="FS183" i="8" s="1"/>
  <c r="FS184" i="8" s="1"/>
  <c r="FS185" i="8" s="1"/>
  <c r="FS186" i="8" s="1"/>
  <c r="FS187" i="8" s="1"/>
  <c r="FS188" i="8" s="1"/>
  <c r="FS189" i="8" s="1"/>
  <c r="FS190" i="8" s="1"/>
  <c r="FS191" i="8" s="1"/>
  <c r="FS192" i="8" s="1"/>
  <c r="FS193" i="8" s="1"/>
  <c r="FS194" i="8" s="1"/>
  <c r="FS195" i="8" s="1"/>
  <c r="FS196" i="8" s="1"/>
  <c r="FS197" i="8" s="1"/>
  <c r="FS198" i="8" s="1"/>
  <c r="FS199" i="8" s="1"/>
  <c r="FS200" i="8" s="1"/>
  <c r="FS201" i="8" s="1"/>
  <c r="FS202" i="8" s="1"/>
  <c r="FS203" i="8" s="1"/>
  <c r="BE172" i="8"/>
  <c r="BD172" i="8"/>
  <c r="BC172" i="8"/>
  <c r="BB172" i="8"/>
  <c r="AS172" i="8"/>
  <c r="AM172" i="8"/>
  <c r="AY172" i="8" s="1"/>
  <c r="AF172" i="8"/>
  <c r="AL172" i="8" s="1"/>
  <c r="AX172" i="8" s="1"/>
  <c r="AE172" i="8"/>
  <c r="AK172" i="8" s="1"/>
  <c r="AW172" i="8" s="1"/>
  <c r="AD172" i="8"/>
  <c r="AJ172" i="8" s="1"/>
  <c r="AV172" i="8" s="1"/>
  <c r="AC172" i="8"/>
  <c r="AI172" i="8" s="1"/>
  <c r="AU172" i="8" s="1"/>
  <c r="Y172" i="8"/>
  <c r="X172" i="8"/>
  <c r="W172" i="8"/>
  <c r="B167" i="8"/>
  <c r="B166" i="8"/>
  <c r="CD156" i="8"/>
  <c r="EO157" i="8" s="1"/>
  <c r="CC156" i="8"/>
  <c r="EN157" i="8" s="1"/>
  <c r="CB156" i="8"/>
  <c r="EM157" i="8" s="1"/>
  <c r="CA156" i="8"/>
  <c r="EL157" i="8" s="1"/>
  <c r="BY156" i="8"/>
  <c r="EJ157" i="8" s="1"/>
  <c r="BX156" i="8"/>
  <c r="EI157" i="8" s="1"/>
  <c r="BW156" i="8"/>
  <c r="EH157" i="8" s="1"/>
  <c r="BV156" i="8"/>
  <c r="EG157" i="8" s="1"/>
  <c r="CD155" i="8"/>
  <c r="CC155" i="8"/>
  <c r="CB155" i="8"/>
  <c r="CA155" i="8"/>
  <c r="BY155" i="8"/>
  <c r="BX155" i="8"/>
  <c r="BW155" i="8"/>
  <c r="BV155" i="8"/>
  <c r="CD154" i="8"/>
  <c r="CC154" i="8"/>
  <c r="CB154" i="8"/>
  <c r="CA154" i="8"/>
  <c r="BY154" i="8"/>
  <c r="BX154" i="8"/>
  <c r="BW154" i="8"/>
  <c r="BV154" i="8"/>
  <c r="CD153" i="8"/>
  <c r="CC153" i="8"/>
  <c r="CB153" i="8"/>
  <c r="CA153" i="8"/>
  <c r="BY153" i="8"/>
  <c r="BX153" i="8"/>
  <c r="BW153" i="8"/>
  <c r="BV153" i="8"/>
  <c r="CD152" i="8"/>
  <c r="CC152" i="8"/>
  <c r="CB152" i="8"/>
  <c r="CA152" i="8"/>
  <c r="BY152" i="8"/>
  <c r="BX152" i="8"/>
  <c r="BW152" i="8"/>
  <c r="BV152" i="8"/>
  <c r="CD151" i="8"/>
  <c r="CC151" i="8"/>
  <c r="CB151" i="8"/>
  <c r="CA151" i="8"/>
  <c r="BY151" i="8"/>
  <c r="BX151" i="8"/>
  <c r="BW151" i="8"/>
  <c r="BV151" i="8"/>
  <c r="CD150" i="8"/>
  <c r="CC150" i="8"/>
  <c r="CB150" i="8"/>
  <c r="CA150" i="8"/>
  <c r="BY150" i="8"/>
  <c r="BX150" i="8"/>
  <c r="BW150" i="8"/>
  <c r="BV150" i="8"/>
  <c r="CD149" i="8"/>
  <c r="CC149" i="8"/>
  <c r="CB149" i="8"/>
  <c r="CA149" i="8"/>
  <c r="BY149" i="8"/>
  <c r="BX149" i="8"/>
  <c r="BW149" i="8"/>
  <c r="BV149" i="8"/>
  <c r="CD148" i="8"/>
  <c r="CC148" i="8"/>
  <c r="CB148" i="8"/>
  <c r="CA148" i="8"/>
  <c r="BY148" i="8"/>
  <c r="BX148" i="8"/>
  <c r="BW148" i="8"/>
  <c r="BV148" i="8"/>
  <c r="CD147" i="8"/>
  <c r="CC147" i="8"/>
  <c r="CB147" i="8"/>
  <c r="CA147" i="8"/>
  <c r="BY147" i="8"/>
  <c r="BX147" i="8"/>
  <c r="BW147" i="8"/>
  <c r="BV147" i="8"/>
  <c r="CD146" i="8"/>
  <c r="CC146" i="8"/>
  <c r="CB146" i="8"/>
  <c r="CA146" i="8"/>
  <c r="BY146" i="8"/>
  <c r="BX146" i="8"/>
  <c r="BW146" i="8"/>
  <c r="BV146" i="8"/>
  <c r="CD145" i="8"/>
  <c r="CC145" i="8"/>
  <c r="CB145" i="8"/>
  <c r="CA145" i="8"/>
  <c r="BY145" i="8"/>
  <c r="BX145" i="8"/>
  <c r="BW145" i="8"/>
  <c r="BV145" i="8"/>
  <c r="CD144" i="8"/>
  <c r="CC144" i="8"/>
  <c r="CB144" i="8"/>
  <c r="CA144" i="8"/>
  <c r="BY144" i="8"/>
  <c r="BX144" i="8"/>
  <c r="BW144" i="8"/>
  <c r="BV144" i="8"/>
  <c r="CD143" i="8"/>
  <c r="CC143" i="8"/>
  <c r="CB143" i="8"/>
  <c r="CA143" i="8"/>
  <c r="BY143" i="8"/>
  <c r="BX143" i="8"/>
  <c r="BW143" i="8"/>
  <c r="BV143" i="8"/>
  <c r="AA143" i="8"/>
  <c r="CD142" i="8"/>
  <c r="CC142" i="8"/>
  <c r="CB142" i="8"/>
  <c r="CA142" i="8"/>
  <c r="BY142" i="8"/>
  <c r="BX142" i="8"/>
  <c r="BW142" i="8"/>
  <c r="BV142" i="8"/>
  <c r="CD141" i="8"/>
  <c r="CC141" i="8"/>
  <c r="CB141" i="8"/>
  <c r="CA141" i="8"/>
  <c r="BY141" i="8"/>
  <c r="BX141" i="8"/>
  <c r="BW141" i="8"/>
  <c r="BV141" i="8"/>
  <c r="CD140" i="8"/>
  <c r="CC140" i="8"/>
  <c r="CB140" i="8"/>
  <c r="CA140" i="8"/>
  <c r="BY140" i="8"/>
  <c r="BX140" i="8"/>
  <c r="BW140" i="8"/>
  <c r="BV140" i="8"/>
  <c r="CD139" i="8"/>
  <c r="CC139" i="8"/>
  <c r="CB139" i="8"/>
  <c r="CA139" i="8"/>
  <c r="BY139" i="8"/>
  <c r="BX139" i="8"/>
  <c r="BW139" i="8"/>
  <c r="BV139" i="8"/>
  <c r="AA139" i="8"/>
  <c r="CD138" i="8"/>
  <c r="CC138" i="8"/>
  <c r="CB138" i="8"/>
  <c r="CA138" i="8"/>
  <c r="BY138" i="8"/>
  <c r="BX138" i="8"/>
  <c r="BW138" i="8"/>
  <c r="BV138" i="8"/>
  <c r="CD137" i="8"/>
  <c r="CC137" i="8"/>
  <c r="CB137" i="8"/>
  <c r="CA137" i="8"/>
  <c r="BY137" i="8"/>
  <c r="BX137" i="8"/>
  <c r="BW137" i="8"/>
  <c r="BV137" i="8"/>
  <c r="CD136" i="8"/>
  <c r="CC136" i="8"/>
  <c r="CB136" i="8"/>
  <c r="CA136" i="8"/>
  <c r="BY136" i="8"/>
  <c r="BX136" i="8"/>
  <c r="BW136" i="8"/>
  <c r="BV136" i="8"/>
  <c r="AA136" i="8"/>
  <c r="CD135" i="8"/>
  <c r="CC135" i="8"/>
  <c r="CB135" i="8"/>
  <c r="CA135" i="8"/>
  <c r="BY135" i="8"/>
  <c r="BX135" i="8"/>
  <c r="BW135" i="8"/>
  <c r="BV135" i="8"/>
  <c r="CD134" i="8"/>
  <c r="CC134" i="8"/>
  <c r="CB134" i="8"/>
  <c r="CA134" i="8"/>
  <c r="BY134" i="8"/>
  <c r="BX134" i="8"/>
  <c r="BW134" i="8"/>
  <c r="BV134" i="8"/>
  <c r="CD133" i="8"/>
  <c r="CC133" i="8"/>
  <c r="CB133" i="8"/>
  <c r="CA133" i="8"/>
  <c r="BY133" i="8"/>
  <c r="BX133" i="8"/>
  <c r="BW133" i="8"/>
  <c r="BV133" i="8"/>
  <c r="AA133" i="8"/>
  <c r="CD132" i="8"/>
  <c r="CC132" i="8"/>
  <c r="CB132" i="8"/>
  <c r="CA132" i="8"/>
  <c r="BY132" i="8"/>
  <c r="BX132" i="8"/>
  <c r="BW132" i="8"/>
  <c r="BV132" i="8"/>
  <c r="CD131" i="8"/>
  <c r="CC131" i="8"/>
  <c r="CB131" i="8"/>
  <c r="CA131" i="8"/>
  <c r="BY131" i="8"/>
  <c r="BX131" i="8"/>
  <c r="BW131" i="8"/>
  <c r="BV131" i="8"/>
  <c r="CD130" i="8"/>
  <c r="CC130" i="8"/>
  <c r="CB130" i="8"/>
  <c r="CA130" i="8"/>
  <c r="BY130" i="8"/>
  <c r="BX130" i="8"/>
  <c r="BW130" i="8"/>
  <c r="BV130" i="8"/>
  <c r="CD129" i="8"/>
  <c r="CC129" i="8"/>
  <c r="CB129" i="8"/>
  <c r="CA129" i="8"/>
  <c r="BY129" i="8"/>
  <c r="BX129" i="8"/>
  <c r="BW129" i="8"/>
  <c r="BV129" i="8"/>
  <c r="CD128" i="8"/>
  <c r="CC128" i="8"/>
  <c r="CB128" i="8"/>
  <c r="CA128" i="8"/>
  <c r="BY128" i="8"/>
  <c r="BX128" i="8"/>
  <c r="BW128" i="8"/>
  <c r="BV128" i="8"/>
  <c r="CD127" i="8"/>
  <c r="CC127" i="8"/>
  <c r="CB127" i="8"/>
  <c r="CA127" i="8"/>
  <c r="BY127" i="8"/>
  <c r="BX127" i="8"/>
  <c r="BW127" i="8"/>
  <c r="BV127" i="8"/>
  <c r="CD126" i="8"/>
  <c r="CC126" i="8"/>
  <c r="CB126" i="8"/>
  <c r="CA126" i="8"/>
  <c r="BY126" i="8"/>
  <c r="BX126" i="8"/>
  <c r="BW126" i="8"/>
  <c r="BV126" i="8"/>
  <c r="CD125" i="8"/>
  <c r="CC125" i="8"/>
  <c r="CB125" i="8"/>
  <c r="CA125" i="8"/>
  <c r="BY125" i="8"/>
  <c r="BX125" i="8"/>
  <c r="BW125" i="8"/>
  <c r="BV125" i="8"/>
  <c r="CD124" i="8"/>
  <c r="CC124" i="8"/>
  <c r="CB124" i="8"/>
  <c r="CA124" i="8"/>
  <c r="BY124" i="8"/>
  <c r="BX124" i="8"/>
  <c r="BW124" i="8"/>
  <c r="BV124" i="8"/>
  <c r="CD123" i="8"/>
  <c r="CC123" i="8"/>
  <c r="CB123" i="8"/>
  <c r="CA123" i="8"/>
  <c r="BY123" i="8"/>
  <c r="BX123" i="8"/>
  <c r="BW123" i="8"/>
  <c r="BV123" i="8"/>
  <c r="CD122" i="8"/>
  <c r="CC122" i="8"/>
  <c r="CB122" i="8"/>
  <c r="CA122" i="8"/>
  <c r="BY122" i="8"/>
  <c r="BX122" i="8"/>
  <c r="BW122" i="8"/>
  <c r="BV122" i="8"/>
  <c r="CD121" i="8"/>
  <c r="CC121" i="8"/>
  <c r="CB121" i="8"/>
  <c r="CA121" i="8"/>
  <c r="BY121" i="8"/>
  <c r="BX121" i="8"/>
  <c r="BW121" i="8"/>
  <c r="BV121" i="8"/>
  <c r="CD120" i="8"/>
  <c r="CC120" i="8"/>
  <c r="CB120" i="8"/>
  <c r="CA120" i="8"/>
  <c r="BY120" i="8"/>
  <c r="BX120" i="8"/>
  <c r="BW120" i="8"/>
  <c r="BV120" i="8"/>
  <c r="CD119" i="8"/>
  <c r="CC119" i="8"/>
  <c r="CB119" i="8"/>
  <c r="CA119" i="8"/>
  <c r="BY119" i="8"/>
  <c r="BX119" i="8"/>
  <c r="BW119" i="8"/>
  <c r="BV119" i="8"/>
  <c r="CD118" i="8"/>
  <c r="CC118" i="8"/>
  <c r="CB118" i="8"/>
  <c r="CA118" i="8"/>
  <c r="BY118" i="8"/>
  <c r="BX118" i="8"/>
  <c r="BW118" i="8"/>
  <c r="BV118" i="8"/>
  <c r="CD117" i="8"/>
  <c r="CC117" i="8"/>
  <c r="CB117" i="8"/>
  <c r="CA117" i="8"/>
  <c r="BY117" i="8"/>
  <c r="BX117" i="8"/>
  <c r="BW117" i="8"/>
  <c r="BV117" i="8"/>
  <c r="CD116" i="8"/>
  <c r="EO116" i="8" s="1"/>
  <c r="CC116" i="8"/>
  <c r="EN116" i="8" s="1"/>
  <c r="CB116" i="8"/>
  <c r="EM116" i="8" s="1"/>
  <c r="CA116" i="8"/>
  <c r="EL116" i="8" s="1"/>
  <c r="BY116" i="8"/>
  <c r="EJ116" i="8" s="1"/>
  <c r="BX116" i="8"/>
  <c r="EI116" i="8" s="1"/>
  <c r="BW116" i="8"/>
  <c r="EH116" i="8" s="1"/>
  <c r="BV116" i="8"/>
  <c r="EG116" i="8" s="1"/>
  <c r="DC105" i="8"/>
  <c r="DB105" i="8"/>
  <c r="DA105" i="8"/>
  <c r="CZ105" i="8"/>
  <c r="DC104" i="8"/>
  <c r="DB104" i="8"/>
  <c r="DA104" i="8"/>
  <c r="CZ104" i="8"/>
  <c r="DC103" i="8"/>
  <c r="DB103" i="8"/>
  <c r="DA103" i="8"/>
  <c r="CZ103" i="8"/>
  <c r="GH102" i="8"/>
  <c r="GH103" i="8" s="1"/>
  <c r="GH104" i="8" s="1"/>
  <c r="GH105" i="8" s="1"/>
  <c r="GH106" i="8" s="1"/>
  <c r="GH107" i="8" s="1"/>
  <c r="GH108" i="8" s="1"/>
  <c r="GH109" i="8" s="1"/>
  <c r="GH110" i="8" s="1"/>
  <c r="GH111" i="8" s="1"/>
  <c r="GH112" i="8" s="1"/>
  <c r="GH113" i="8" s="1"/>
  <c r="GH114" i="8" s="1"/>
  <c r="GH115" i="8" s="1"/>
  <c r="GH116" i="8" s="1"/>
  <c r="GH117" i="8" s="1"/>
  <c r="GH118" i="8" s="1"/>
  <c r="GH119" i="8" s="1"/>
  <c r="GH120" i="8" s="1"/>
  <c r="GH121" i="8" s="1"/>
  <c r="GH122" i="8" s="1"/>
  <c r="FS102" i="8"/>
  <c r="GA102" i="8" s="1"/>
  <c r="GA103" i="8" s="1"/>
  <c r="GA104" i="8" s="1"/>
  <c r="GA105" i="8" s="1"/>
  <c r="GA106" i="8" s="1"/>
  <c r="GA107" i="8" s="1"/>
  <c r="GA108" i="8" s="1"/>
  <c r="GA109" i="8" s="1"/>
  <c r="GA110" i="8" s="1"/>
  <c r="GA111" i="8" s="1"/>
  <c r="GA112" i="8" s="1"/>
  <c r="GA113" i="8" s="1"/>
  <c r="GA114" i="8" s="1"/>
  <c r="GA115" i="8" s="1"/>
  <c r="GA116" i="8" s="1"/>
  <c r="GA117" i="8" s="1"/>
  <c r="GA118" i="8" s="1"/>
  <c r="GA119" i="8" s="1"/>
  <c r="GA120" i="8" s="1"/>
  <c r="GA121" i="8" s="1"/>
  <c r="GA122" i="8" s="1"/>
  <c r="GA123" i="8" s="1"/>
  <c r="GA124" i="8" s="1"/>
  <c r="GA125" i="8" s="1"/>
  <c r="GA126" i="8" s="1"/>
  <c r="GA127" i="8" s="1"/>
  <c r="GA128" i="8" s="1"/>
  <c r="GA129" i="8" s="1"/>
  <c r="GA130" i="8" s="1"/>
  <c r="DC102" i="8"/>
  <c r="DB102" i="8"/>
  <c r="DA102" i="8"/>
  <c r="CZ102" i="8"/>
  <c r="GA101" i="8"/>
  <c r="DC101" i="8"/>
  <c r="DB101" i="8"/>
  <c r="DA101" i="8"/>
  <c r="CZ101" i="8"/>
  <c r="DC100" i="8"/>
  <c r="DB100" i="8"/>
  <c r="DA100" i="8"/>
  <c r="CZ100" i="8"/>
  <c r="DC99" i="8"/>
  <c r="DB99" i="8"/>
  <c r="DA99" i="8"/>
  <c r="CZ99" i="8"/>
  <c r="DC98" i="8"/>
  <c r="DB98" i="8"/>
  <c r="DA98" i="8"/>
  <c r="CZ98" i="8"/>
  <c r="DC97" i="8"/>
  <c r="DB97" i="8"/>
  <c r="DA97" i="8"/>
  <c r="CZ97" i="8"/>
  <c r="DC96" i="8"/>
  <c r="DB96" i="8"/>
  <c r="DA96" i="8"/>
  <c r="CZ96" i="8"/>
  <c r="B96" i="8"/>
  <c r="B97" i="8" s="1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120" i="8" s="1"/>
  <c r="B121" i="8" s="1"/>
  <c r="B122" i="8" s="1"/>
  <c r="B123" i="8" s="1"/>
  <c r="B124" i="8" s="1"/>
  <c r="B125" i="8" s="1"/>
  <c r="B126" i="8" s="1"/>
  <c r="B127" i="8" s="1"/>
  <c r="B128" i="8" s="1"/>
  <c r="B129" i="8" s="1"/>
  <c r="B130" i="8" s="1"/>
  <c r="B131" i="8" s="1"/>
  <c r="B132" i="8" s="1"/>
  <c r="B133" i="8" s="1"/>
  <c r="B134" i="8" s="1"/>
  <c r="B135" i="8" s="1"/>
  <c r="B136" i="8" s="1"/>
  <c r="B137" i="8" s="1"/>
  <c r="B138" i="8" s="1"/>
  <c r="B139" i="8" s="1"/>
  <c r="B140" i="8" s="1"/>
  <c r="B141" i="8" s="1"/>
  <c r="B142" i="8" s="1"/>
  <c r="B143" i="8" s="1"/>
  <c r="B144" i="8" s="1"/>
  <c r="B145" i="8" s="1"/>
  <c r="B146" i="8" s="1"/>
  <c r="B147" i="8" s="1"/>
  <c r="B148" i="8" s="1"/>
  <c r="B149" i="8" s="1"/>
  <c r="B150" i="8" s="1"/>
  <c r="B151" i="8" s="1"/>
  <c r="B152" i="8" s="1"/>
  <c r="B153" i="8" s="1"/>
  <c r="B154" i="8" s="1"/>
  <c r="B155" i="8" s="1"/>
  <c r="B156" i="8" s="1"/>
  <c r="B157" i="8" s="1"/>
  <c r="B158" i="8" s="1"/>
  <c r="B159" i="8" s="1"/>
  <c r="B160" i="8" s="1"/>
  <c r="DC95" i="8"/>
  <c r="DB95" i="8"/>
  <c r="DA95" i="8"/>
  <c r="CZ95" i="8"/>
  <c r="FS94" i="8"/>
  <c r="FS95" i="8" s="1"/>
  <c r="FS96" i="8" s="1"/>
  <c r="GA93" i="8"/>
  <c r="BE92" i="8"/>
  <c r="BD92" i="8"/>
  <c r="BC92" i="8"/>
  <c r="BB92" i="8"/>
  <c r="AF92" i="8"/>
  <c r="AE92" i="8"/>
  <c r="AD92" i="8"/>
  <c r="AC92" i="8"/>
  <c r="Y92" i="8"/>
  <c r="X92" i="8"/>
  <c r="W92" i="8"/>
  <c r="V92" i="8"/>
  <c r="S92" i="8"/>
  <c r="R92" i="8"/>
  <c r="Q92" i="8"/>
  <c r="P92" i="8"/>
  <c r="B87" i="8"/>
  <c r="B86" i="8"/>
  <c r="CD76" i="8"/>
  <c r="EO77" i="8" s="1"/>
  <c r="CC76" i="8"/>
  <c r="EN77" i="8" s="1"/>
  <c r="CB76" i="8"/>
  <c r="EM77" i="8" s="1"/>
  <c r="CA76" i="8"/>
  <c r="EL77" i="8" s="1"/>
  <c r="BY76" i="8"/>
  <c r="EJ77" i="8" s="1"/>
  <c r="BX76" i="8"/>
  <c r="EI77" i="8" s="1"/>
  <c r="BW76" i="8"/>
  <c r="EH77" i="8" s="1"/>
  <c r="BV76" i="8"/>
  <c r="EG77" i="8" s="1"/>
  <c r="M76" i="8"/>
  <c r="L76" i="8"/>
  <c r="CD75" i="8"/>
  <c r="CC75" i="8"/>
  <c r="CB75" i="8"/>
  <c r="CA75" i="8"/>
  <c r="BY75" i="8"/>
  <c r="BX75" i="8"/>
  <c r="BW75" i="8"/>
  <c r="BV75" i="8"/>
  <c r="M75" i="8"/>
  <c r="L75" i="8"/>
  <c r="CD74" i="8"/>
  <c r="CC74" i="8"/>
  <c r="CB74" i="8"/>
  <c r="CA74" i="8"/>
  <c r="BY74" i="8"/>
  <c r="BX74" i="8"/>
  <c r="BW74" i="8"/>
  <c r="BV74" i="8"/>
  <c r="M74" i="8"/>
  <c r="L74" i="8"/>
  <c r="CD73" i="8"/>
  <c r="CC73" i="8"/>
  <c r="CB73" i="8"/>
  <c r="CA73" i="8"/>
  <c r="BY73" i="8"/>
  <c r="BX73" i="8"/>
  <c r="BW73" i="8"/>
  <c r="BV73" i="8"/>
  <c r="M73" i="8"/>
  <c r="L73" i="8"/>
  <c r="CD72" i="8"/>
  <c r="CC72" i="8"/>
  <c r="CB72" i="8"/>
  <c r="CA72" i="8"/>
  <c r="BY72" i="8"/>
  <c r="BX72" i="8"/>
  <c r="BW72" i="8"/>
  <c r="BV72" i="8"/>
  <c r="M72" i="8"/>
  <c r="L72" i="8"/>
  <c r="CD71" i="8"/>
  <c r="CC71" i="8"/>
  <c r="CB71" i="8"/>
  <c r="CA71" i="8"/>
  <c r="BY71" i="8"/>
  <c r="BX71" i="8"/>
  <c r="BW71" i="8"/>
  <c r="BV71" i="8"/>
  <c r="M71" i="8"/>
  <c r="L71" i="8"/>
  <c r="CD70" i="8"/>
  <c r="CC70" i="8"/>
  <c r="CB70" i="8"/>
  <c r="CA70" i="8"/>
  <c r="BY70" i="8"/>
  <c r="BX70" i="8"/>
  <c r="BW70" i="8"/>
  <c r="BV70" i="8"/>
  <c r="M70" i="8"/>
  <c r="L70" i="8"/>
  <c r="CD69" i="8"/>
  <c r="CC69" i="8"/>
  <c r="CB69" i="8"/>
  <c r="CA69" i="8"/>
  <c r="BY69" i="8"/>
  <c r="BX69" i="8"/>
  <c r="BW69" i="8"/>
  <c r="BV69" i="8"/>
  <c r="M69" i="8"/>
  <c r="L69" i="8"/>
  <c r="CD68" i="8"/>
  <c r="CC68" i="8"/>
  <c r="CB68" i="8"/>
  <c r="CA68" i="8"/>
  <c r="BY68" i="8"/>
  <c r="BX68" i="8"/>
  <c r="BW68" i="8"/>
  <c r="BV68" i="8"/>
  <c r="M68" i="8"/>
  <c r="L68" i="8"/>
  <c r="CD67" i="8"/>
  <c r="CC67" i="8"/>
  <c r="CB67" i="8"/>
  <c r="CA67" i="8"/>
  <c r="BY67" i="8"/>
  <c r="BX67" i="8"/>
  <c r="BW67" i="8"/>
  <c r="BV67" i="8"/>
  <c r="M67" i="8"/>
  <c r="L67" i="8"/>
  <c r="CD66" i="8"/>
  <c r="CC66" i="8"/>
  <c r="CB66" i="8"/>
  <c r="CA66" i="8"/>
  <c r="BY66" i="8"/>
  <c r="BX66" i="8"/>
  <c r="BW66" i="8"/>
  <c r="BV66" i="8"/>
  <c r="M66" i="8"/>
  <c r="L66" i="8"/>
  <c r="CD65" i="8"/>
  <c r="CC65" i="8"/>
  <c r="CB65" i="8"/>
  <c r="CA65" i="8"/>
  <c r="BY65" i="8"/>
  <c r="BX65" i="8"/>
  <c r="BW65" i="8"/>
  <c r="BV65" i="8"/>
  <c r="M65" i="8"/>
  <c r="L65" i="8"/>
  <c r="CD64" i="8"/>
  <c r="CC64" i="8"/>
  <c r="CB64" i="8"/>
  <c r="CA64" i="8"/>
  <c r="BY64" i="8"/>
  <c r="BX64" i="8"/>
  <c r="BW64" i="8"/>
  <c r="BV64" i="8"/>
  <c r="M64" i="8"/>
  <c r="L64" i="8"/>
  <c r="CD63" i="8"/>
  <c r="CC63" i="8"/>
  <c r="CB63" i="8"/>
  <c r="CA63" i="8"/>
  <c r="BY63" i="8"/>
  <c r="BX63" i="8"/>
  <c r="BW63" i="8"/>
  <c r="BV63" i="8"/>
  <c r="M63" i="8"/>
  <c r="L63" i="8"/>
  <c r="CD62" i="8"/>
  <c r="CC62" i="8"/>
  <c r="CB62" i="8"/>
  <c r="CA62" i="8"/>
  <c r="BY62" i="8"/>
  <c r="BX62" i="8"/>
  <c r="BW62" i="8"/>
  <c r="BV62" i="8"/>
  <c r="M62" i="8"/>
  <c r="L62" i="8"/>
  <c r="CD61" i="8"/>
  <c r="CC61" i="8"/>
  <c r="CB61" i="8"/>
  <c r="CA61" i="8"/>
  <c r="BY61" i="8"/>
  <c r="BX61" i="8"/>
  <c r="BW61" i="8"/>
  <c r="BV61" i="8"/>
  <c r="M61" i="8"/>
  <c r="L61" i="8"/>
  <c r="CD60" i="8"/>
  <c r="CC60" i="8"/>
  <c r="CB60" i="8"/>
  <c r="CA60" i="8"/>
  <c r="BY60" i="8"/>
  <c r="BX60" i="8"/>
  <c r="BW60" i="8"/>
  <c r="BV60" i="8"/>
  <c r="M60" i="8"/>
  <c r="L60" i="8"/>
  <c r="CD59" i="8"/>
  <c r="CC59" i="8"/>
  <c r="CB59" i="8"/>
  <c r="CA59" i="8"/>
  <c r="BY59" i="8"/>
  <c r="BX59" i="8"/>
  <c r="BW59" i="8"/>
  <c r="BV59" i="8"/>
  <c r="M59" i="8"/>
  <c r="L59" i="8"/>
  <c r="CD58" i="8"/>
  <c r="CC58" i="8"/>
  <c r="CB58" i="8"/>
  <c r="CA58" i="8"/>
  <c r="BY58" i="8"/>
  <c r="BX58" i="8"/>
  <c r="BW58" i="8"/>
  <c r="BV58" i="8"/>
  <c r="M58" i="8"/>
  <c r="L58" i="8"/>
  <c r="CD57" i="8"/>
  <c r="CC57" i="8"/>
  <c r="CB57" i="8"/>
  <c r="CA57" i="8"/>
  <c r="BY57" i="8"/>
  <c r="BX57" i="8"/>
  <c r="BW57" i="8"/>
  <c r="BV57" i="8"/>
  <c r="M57" i="8"/>
  <c r="L57" i="8"/>
  <c r="CD56" i="8"/>
  <c r="CC56" i="8"/>
  <c r="CB56" i="8"/>
  <c r="CA56" i="8"/>
  <c r="BY56" i="8"/>
  <c r="BX56" i="8"/>
  <c r="BW56" i="8"/>
  <c r="BV56" i="8"/>
  <c r="M56" i="8"/>
  <c r="L56" i="8"/>
  <c r="CD55" i="8"/>
  <c r="CC55" i="8"/>
  <c r="CB55" i="8"/>
  <c r="CA55" i="8"/>
  <c r="BY55" i="8"/>
  <c r="BX55" i="8"/>
  <c r="BW55" i="8"/>
  <c r="BV55" i="8"/>
  <c r="M55" i="8"/>
  <c r="L55" i="8"/>
  <c r="CD54" i="8"/>
  <c r="CC54" i="8"/>
  <c r="CB54" i="8"/>
  <c r="CA54" i="8"/>
  <c r="BY54" i="8"/>
  <c r="BX54" i="8"/>
  <c r="BW54" i="8"/>
  <c r="BV54" i="8"/>
  <c r="M54" i="8"/>
  <c r="L54" i="8"/>
  <c r="CD53" i="8"/>
  <c r="CC53" i="8"/>
  <c r="CB53" i="8"/>
  <c r="CA53" i="8"/>
  <c r="BY53" i="8"/>
  <c r="BX53" i="8"/>
  <c r="BW53" i="8"/>
  <c r="BV53" i="8"/>
  <c r="M53" i="8"/>
  <c r="L53" i="8"/>
  <c r="CD52" i="8"/>
  <c r="CC52" i="8"/>
  <c r="CB52" i="8"/>
  <c r="CA52" i="8"/>
  <c r="BY52" i="8"/>
  <c r="BX52" i="8"/>
  <c r="BW52" i="8"/>
  <c r="BV52" i="8"/>
  <c r="M52" i="8"/>
  <c r="L52" i="8"/>
  <c r="CD51" i="8"/>
  <c r="CC51" i="8"/>
  <c r="CB51" i="8"/>
  <c r="CA51" i="8"/>
  <c r="BY51" i="8"/>
  <c r="BX51" i="8"/>
  <c r="BW51" i="8"/>
  <c r="BV51" i="8"/>
  <c r="M51" i="8"/>
  <c r="L51" i="8"/>
  <c r="CD50" i="8"/>
  <c r="CC50" i="8"/>
  <c r="CB50" i="8"/>
  <c r="CA50" i="8"/>
  <c r="BY50" i="8"/>
  <c r="BX50" i="8"/>
  <c r="BW50" i="8"/>
  <c r="BV50" i="8"/>
  <c r="M50" i="8"/>
  <c r="L50" i="8"/>
  <c r="CD49" i="8"/>
  <c r="CC49" i="8"/>
  <c r="CB49" i="8"/>
  <c r="CA49" i="8"/>
  <c r="BY49" i="8"/>
  <c r="BX49" i="8"/>
  <c r="BW49" i="8"/>
  <c r="BV49" i="8"/>
  <c r="M49" i="8"/>
  <c r="L49" i="8"/>
  <c r="CD48" i="8"/>
  <c r="CC48" i="8"/>
  <c r="CB48" i="8"/>
  <c r="CA48" i="8"/>
  <c r="BY48" i="8"/>
  <c r="BX48" i="8"/>
  <c r="BW48" i="8"/>
  <c r="BV48" i="8"/>
  <c r="M48" i="8"/>
  <c r="L48" i="8"/>
  <c r="CD47" i="8"/>
  <c r="CC47" i="8"/>
  <c r="CB47" i="8"/>
  <c r="CA47" i="8"/>
  <c r="BY47" i="8"/>
  <c r="BX47" i="8"/>
  <c r="BW47" i="8"/>
  <c r="BV47" i="8"/>
  <c r="M47" i="8"/>
  <c r="L47" i="8"/>
  <c r="CD46" i="8"/>
  <c r="CC46" i="8"/>
  <c r="CB46" i="8"/>
  <c r="CA46" i="8"/>
  <c r="BY46" i="8"/>
  <c r="BX46" i="8"/>
  <c r="BW46" i="8"/>
  <c r="BV46" i="8"/>
  <c r="M46" i="8"/>
  <c r="L46" i="8"/>
  <c r="CD45" i="8"/>
  <c r="CC45" i="8"/>
  <c r="CB45" i="8"/>
  <c r="CA45" i="8"/>
  <c r="BY45" i="8"/>
  <c r="BX45" i="8"/>
  <c r="BW45" i="8"/>
  <c r="BV45" i="8"/>
  <c r="M45" i="8"/>
  <c r="L45" i="8"/>
  <c r="CD44" i="8"/>
  <c r="CC44" i="8"/>
  <c r="CB44" i="8"/>
  <c r="CA44" i="8"/>
  <c r="BY44" i="8"/>
  <c r="BX44" i="8"/>
  <c r="BW44" i="8"/>
  <c r="BV44" i="8"/>
  <c r="M44" i="8"/>
  <c r="L44" i="8"/>
  <c r="CD43" i="8"/>
  <c r="CC43" i="8"/>
  <c r="CB43" i="8"/>
  <c r="CA43" i="8"/>
  <c r="BY43" i="8"/>
  <c r="BX43" i="8"/>
  <c r="BW43" i="8"/>
  <c r="BV43" i="8"/>
  <c r="M43" i="8"/>
  <c r="L43" i="8"/>
  <c r="CD42" i="8"/>
  <c r="CC42" i="8"/>
  <c r="CB42" i="8"/>
  <c r="CA42" i="8"/>
  <c r="BY42" i="8"/>
  <c r="BX42" i="8"/>
  <c r="BW42" i="8"/>
  <c r="BV42" i="8"/>
  <c r="M42" i="8"/>
  <c r="L42" i="8"/>
  <c r="CD41" i="8"/>
  <c r="CC41" i="8"/>
  <c r="CB41" i="8"/>
  <c r="CA41" i="8"/>
  <c r="BY41" i="8"/>
  <c r="BX41" i="8"/>
  <c r="BW41" i="8"/>
  <c r="BV41" i="8"/>
  <c r="M41" i="8"/>
  <c r="L41" i="8"/>
  <c r="CD40" i="8"/>
  <c r="CC40" i="8"/>
  <c r="CB40" i="8"/>
  <c r="CA40" i="8"/>
  <c r="BY40" i="8"/>
  <c r="BX40" i="8"/>
  <c r="BW40" i="8"/>
  <c r="BV40" i="8"/>
  <c r="M40" i="8"/>
  <c r="L40" i="8"/>
  <c r="CD39" i="8"/>
  <c r="CC39" i="8"/>
  <c r="CB39" i="8"/>
  <c r="CA39" i="8"/>
  <c r="BY39" i="8"/>
  <c r="BX39" i="8"/>
  <c r="BW39" i="8"/>
  <c r="BV39" i="8"/>
  <c r="M39" i="8"/>
  <c r="L39" i="8"/>
  <c r="CD38" i="8"/>
  <c r="CC38" i="8"/>
  <c r="CB38" i="8"/>
  <c r="CA38" i="8"/>
  <c r="BY38" i="8"/>
  <c r="BX38" i="8"/>
  <c r="BW38" i="8"/>
  <c r="BV38" i="8"/>
  <c r="M38" i="8"/>
  <c r="L38" i="8"/>
  <c r="CD37" i="8"/>
  <c r="CC37" i="8"/>
  <c r="CB37" i="8"/>
  <c r="CA37" i="8"/>
  <c r="BY37" i="8"/>
  <c r="BX37" i="8"/>
  <c r="BW37" i="8"/>
  <c r="BV37" i="8"/>
  <c r="M37" i="8"/>
  <c r="L37" i="8"/>
  <c r="CD36" i="8"/>
  <c r="EO36" i="8" s="1"/>
  <c r="CC36" i="8"/>
  <c r="CB36" i="8"/>
  <c r="EM36" i="8" s="1"/>
  <c r="CA36" i="8"/>
  <c r="BY36" i="8"/>
  <c r="EJ36" i="8" s="1"/>
  <c r="BX36" i="8"/>
  <c r="BW36" i="8"/>
  <c r="EH36" i="8" s="1"/>
  <c r="BV36" i="8"/>
  <c r="M36" i="8"/>
  <c r="ET35" i="8"/>
  <c r="ES35" i="8"/>
  <c r="ER35" i="8"/>
  <c r="EQ35" i="8"/>
  <c r="EO35" i="8"/>
  <c r="EN35" i="8"/>
  <c r="EM35" i="8"/>
  <c r="EL35" i="8"/>
  <c r="EJ35" i="8"/>
  <c r="EI35" i="8"/>
  <c r="EH35" i="8"/>
  <c r="EG35" i="8"/>
  <c r="EE35" i="8"/>
  <c r="ED35" i="8"/>
  <c r="EC35" i="8"/>
  <c r="EB35" i="8"/>
  <c r="ET34" i="8"/>
  <c r="ES34" i="8"/>
  <c r="ER34" i="8"/>
  <c r="EQ34" i="8"/>
  <c r="EO34" i="8"/>
  <c r="EN34" i="8"/>
  <c r="EM34" i="8"/>
  <c r="EL34" i="8"/>
  <c r="EJ34" i="8"/>
  <c r="EI34" i="8"/>
  <c r="EH34" i="8"/>
  <c r="EG34" i="8"/>
  <c r="EE34" i="8"/>
  <c r="ED34" i="8"/>
  <c r="EC34" i="8"/>
  <c r="EB34" i="8"/>
  <c r="ET33" i="8"/>
  <c r="ES33" i="8"/>
  <c r="ER33" i="8"/>
  <c r="EQ33" i="8"/>
  <c r="EO33" i="8"/>
  <c r="EN33" i="8"/>
  <c r="EM33" i="8"/>
  <c r="EL33" i="8"/>
  <c r="EJ33" i="8"/>
  <c r="EI33" i="8"/>
  <c r="EH33" i="8"/>
  <c r="EG33" i="8"/>
  <c r="EE33" i="8"/>
  <c r="ED33" i="8"/>
  <c r="EC33" i="8"/>
  <c r="EB33" i="8"/>
  <c r="ET32" i="8"/>
  <c r="ES32" i="8"/>
  <c r="ER32" i="8"/>
  <c r="EQ32" i="8"/>
  <c r="EO32" i="8"/>
  <c r="EN32" i="8"/>
  <c r="EM32" i="8"/>
  <c r="EL32" i="8"/>
  <c r="EJ32" i="8"/>
  <c r="EI32" i="8"/>
  <c r="EH32" i="8"/>
  <c r="EG32" i="8"/>
  <c r="EE32" i="8"/>
  <c r="ED32" i="8"/>
  <c r="EC32" i="8"/>
  <c r="EB32" i="8"/>
  <c r="ET31" i="8"/>
  <c r="ES31" i="8"/>
  <c r="ER31" i="8"/>
  <c r="EQ31" i="8"/>
  <c r="EO31" i="8"/>
  <c r="EN31" i="8"/>
  <c r="EM31" i="8"/>
  <c r="EL31" i="8"/>
  <c r="EJ31" i="8"/>
  <c r="EI31" i="8"/>
  <c r="EH31" i="8"/>
  <c r="EG31" i="8"/>
  <c r="EE31" i="8"/>
  <c r="ED31" i="8"/>
  <c r="EC31" i="8"/>
  <c r="EB31" i="8"/>
  <c r="ET30" i="8"/>
  <c r="ES30" i="8"/>
  <c r="ER30" i="8"/>
  <c r="EQ30" i="8"/>
  <c r="EO30" i="8"/>
  <c r="EN30" i="8"/>
  <c r="EM30" i="8"/>
  <c r="EL30" i="8"/>
  <c r="EJ30" i="8"/>
  <c r="EI30" i="8"/>
  <c r="EH30" i="8"/>
  <c r="EG30" i="8"/>
  <c r="EE30" i="8"/>
  <c r="ED30" i="8"/>
  <c r="EC30" i="8"/>
  <c r="EB30" i="8"/>
  <c r="ET29" i="8"/>
  <c r="ES29" i="8"/>
  <c r="ER29" i="8"/>
  <c r="EQ29" i="8"/>
  <c r="EO29" i="8"/>
  <c r="EN29" i="8"/>
  <c r="EM29" i="8"/>
  <c r="EL29" i="8"/>
  <c r="EJ29" i="8"/>
  <c r="EI29" i="8"/>
  <c r="EH29" i="8"/>
  <c r="EG29" i="8"/>
  <c r="EE29" i="8"/>
  <c r="ED29" i="8"/>
  <c r="EC29" i="8"/>
  <c r="EB29" i="8"/>
  <c r="ET28" i="8"/>
  <c r="ES28" i="8"/>
  <c r="ER28" i="8"/>
  <c r="EQ28" i="8"/>
  <c r="EO28" i="8"/>
  <c r="EN28" i="8"/>
  <c r="EM28" i="8"/>
  <c r="EL28" i="8"/>
  <c r="EJ28" i="8"/>
  <c r="EI28" i="8"/>
  <c r="EH28" i="8"/>
  <c r="EG28" i="8"/>
  <c r="EE28" i="8"/>
  <c r="ED28" i="8"/>
  <c r="EC28" i="8"/>
  <c r="EB28" i="8"/>
  <c r="ET27" i="8"/>
  <c r="ES27" i="8"/>
  <c r="ER27" i="8"/>
  <c r="EQ27" i="8"/>
  <c r="EO27" i="8"/>
  <c r="EN27" i="8"/>
  <c r="EM27" i="8"/>
  <c r="EL27" i="8"/>
  <c r="EJ27" i="8"/>
  <c r="EI27" i="8"/>
  <c r="EH27" i="8"/>
  <c r="EG27" i="8"/>
  <c r="EE27" i="8"/>
  <c r="ED27" i="8"/>
  <c r="EC27" i="8"/>
  <c r="EB27" i="8"/>
  <c r="ET26" i="8"/>
  <c r="ES26" i="8"/>
  <c r="ER26" i="8"/>
  <c r="EQ26" i="8"/>
  <c r="EO26" i="8"/>
  <c r="EN26" i="8"/>
  <c r="EM26" i="8"/>
  <c r="EL26" i="8"/>
  <c r="EJ26" i="8"/>
  <c r="EI26" i="8"/>
  <c r="EH26" i="8"/>
  <c r="EG26" i="8"/>
  <c r="EE26" i="8"/>
  <c r="ED26" i="8"/>
  <c r="EC26" i="8"/>
  <c r="EB26" i="8"/>
  <c r="ET25" i="8"/>
  <c r="ES25" i="8"/>
  <c r="ER25" i="8"/>
  <c r="EQ25" i="8"/>
  <c r="EO25" i="8"/>
  <c r="EN25" i="8"/>
  <c r="EM25" i="8"/>
  <c r="EL25" i="8"/>
  <c r="EJ25" i="8"/>
  <c r="EI25" i="8"/>
  <c r="EH25" i="8"/>
  <c r="EG25" i="8"/>
  <c r="EE25" i="8"/>
  <c r="ED25" i="8"/>
  <c r="EC25" i="8"/>
  <c r="EB25" i="8"/>
  <c r="GA24" i="8"/>
  <c r="GA25" i="8" s="1"/>
  <c r="GA26" i="8" s="1"/>
  <c r="GA27" i="8" s="1"/>
  <c r="GA28" i="8" s="1"/>
  <c r="GA29" i="8" s="1"/>
  <c r="GA30" i="8" s="1"/>
  <c r="GA31" i="8" s="1"/>
  <c r="GA32" i="8" s="1"/>
  <c r="GA33" i="8" s="1"/>
  <c r="GA34" i="8" s="1"/>
  <c r="GA35" i="8" s="1"/>
  <c r="GA36" i="8" s="1"/>
  <c r="GA37" i="8" s="1"/>
  <c r="GA38" i="8" s="1"/>
  <c r="GA39" i="8" s="1"/>
  <c r="GA40" i="8" s="1"/>
  <c r="GA41" i="8" s="1"/>
  <c r="GA42" i="8" s="1"/>
  <c r="GA43" i="8" s="1"/>
  <c r="GA44" i="8" s="1"/>
  <c r="GA45" i="8" s="1"/>
  <c r="GA46" i="8" s="1"/>
  <c r="GA47" i="8" s="1"/>
  <c r="GA48" i="8" s="1"/>
  <c r="GA49" i="8" s="1"/>
  <c r="GA50" i="8" s="1"/>
  <c r="GA51" i="8" s="1"/>
  <c r="GA52" i="8" s="1"/>
  <c r="ET24" i="8"/>
  <c r="ES24" i="8"/>
  <c r="ER24" i="8"/>
  <c r="EQ24" i="8"/>
  <c r="EO24" i="8"/>
  <c r="EN24" i="8"/>
  <c r="EM24" i="8"/>
  <c r="EL24" i="8"/>
  <c r="EJ24" i="8"/>
  <c r="EI24" i="8"/>
  <c r="EH24" i="8"/>
  <c r="EG24" i="8"/>
  <c r="EE24" i="8"/>
  <c r="ED24" i="8"/>
  <c r="EC24" i="8"/>
  <c r="EB24" i="8"/>
  <c r="ET23" i="8"/>
  <c r="ES23" i="8"/>
  <c r="ER23" i="8"/>
  <c r="EQ23" i="8"/>
  <c r="EO23" i="8"/>
  <c r="EN23" i="8"/>
  <c r="EM23" i="8"/>
  <c r="EL23" i="8"/>
  <c r="EJ23" i="8"/>
  <c r="EI23" i="8"/>
  <c r="EH23" i="8"/>
  <c r="EG23" i="8"/>
  <c r="EE23" i="8"/>
  <c r="ED23" i="8"/>
  <c r="EC23" i="8"/>
  <c r="EB23" i="8"/>
  <c r="ET22" i="8"/>
  <c r="ES22" i="8"/>
  <c r="ER22" i="8"/>
  <c r="EQ22" i="8"/>
  <c r="EO22" i="8"/>
  <c r="EN22" i="8"/>
  <c r="EM22" i="8"/>
  <c r="EL22" i="8"/>
  <c r="EJ22" i="8"/>
  <c r="EI22" i="8"/>
  <c r="EH22" i="8"/>
  <c r="EG22" i="8"/>
  <c r="EE22" i="8"/>
  <c r="ED22" i="8"/>
  <c r="EC22" i="8"/>
  <c r="EB22" i="8"/>
  <c r="ET21" i="8"/>
  <c r="ES21" i="8"/>
  <c r="ER21" i="8"/>
  <c r="EQ21" i="8"/>
  <c r="EO21" i="8"/>
  <c r="EN21" i="8"/>
  <c r="EM21" i="8"/>
  <c r="EL21" i="8"/>
  <c r="EJ21" i="8"/>
  <c r="EI21" i="8"/>
  <c r="EH21" i="8"/>
  <c r="EG21" i="8"/>
  <c r="EE21" i="8"/>
  <c r="ED21" i="8"/>
  <c r="EC21" i="8"/>
  <c r="EB21" i="8"/>
  <c r="ET20" i="8"/>
  <c r="ES20" i="8"/>
  <c r="ER20" i="8"/>
  <c r="EQ20" i="8"/>
  <c r="EO20" i="8"/>
  <c r="EN20" i="8"/>
  <c r="EM20" i="8"/>
  <c r="EL20" i="8"/>
  <c r="EJ20" i="8"/>
  <c r="EI20" i="8"/>
  <c r="EH20" i="8"/>
  <c r="EG20" i="8"/>
  <c r="EE20" i="8"/>
  <c r="ED20" i="8"/>
  <c r="EC20" i="8"/>
  <c r="EB20" i="8"/>
  <c r="ET19" i="8"/>
  <c r="ES19" i="8"/>
  <c r="ER19" i="8"/>
  <c r="EQ19" i="8"/>
  <c r="EO19" i="8"/>
  <c r="EN19" i="8"/>
  <c r="EM19" i="8"/>
  <c r="EL19" i="8"/>
  <c r="EJ19" i="8"/>
  <c r="EI19" i="8"/>
  <c r="EH19" i="8"/>
  <c r="EG19" i="8"/>
  <c r="EE19" i="8"/>
  <c r="ED19" i="8"/>
  <c r="EC19" i="8"/>
  <c r="EB19" i="8"/>
  <c r="ET18" i="8"/>
  <c r="ES18" i="8"/>
  <c r="ER18" i="8"/>
  <c r="EQ18" i="8"/>
  <c r="EO18" i="8"/>
  <c r="EN18" i="8"/>
  <c r="EM18" i="8"/>
  <c r="EL18" i="8"/>
  <c r="EJ18" i="8"/>
  <c r="EI18" i="8"/>
  <c r="EH18" i="8"/>
  <c r="EG18" i="8"/>
  <c r="EE18" i="8"/>
  <c r="ED18" i="8"/>
  <c r="EC18" i="8"/>
  <c r="EB18" i="8"/>
  <c r="ET17" i="8"/>
  <c r="ES17" i="8"/>
  <c r="ER17" i="8"/>
  <c r="EQ17" i="8"/>
  <c r="EO17" i="8"/>
  <c r="EN17" i="8"/>
  <c r="EM17" i="8"/>
  <c r="EL17" i="8"/>
  <c r="EJ17" i="8"/>
  <c r="EI17" i="8"/>
  <c r="EH17" i="8"/>
  <c r="EG17" i="8"/>
  <c r="EE17" i="8"/>
  <c r="ED17" i="8"/>
  <c r="EC17" i="8"/>
  <c r="EB17" i="8"/>
  <c r="ET16" i="8"/>
  <c r="ES16" i="8"/>
  <c r="ER16" i="8"/>
  <c r="EQ16" i="8"/>
  <c r="EO16" i="8"/>
  <c r="EN16" i="8"/>
  <c r="EM16" i="8"/>
  <c r="EL16" i="8"/>
  <c r="EJ16" i="8"/>
  <c r="EI16" i="8"/>
  <c r="EH16" i="8"/>
  <c r="EG16" i="8"/>
  <c r="EE16" i="8"/>
  <c r="ED16" i="8"/>
  <c r="EC16" i="8"/>
  <c r="EB16" i="8"/>
  <c r="B16" i="8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GH15" i="8"/>
  <c r="GH16" i="8" s="1"/>
  <c r="GH17" i="8" s="1"/>
  <c r="GH18" i="8" s="1"/>
  <c r="GH19" i="8" s="1"/>
  <c r="GH20" i="8" s="1"/>
  <c r="GH21" i="8" s="1"/>
  <c r="GH22" i="8" s="1"/>
  <c r="GH23" i="8" s="1"/>
  <c r="GH24" i="8" s="1"/>
  <c r="GH25" i="8" s="1"/>
  <c r="GH26" i="8" s="1"/>
  <c r="GH27" i="8" s="1"/>
  <c r="GH28" i="8" s="1"/>
  <c r="GH29" i="8" s="1"/>
  <c r="GH30" i="8" s="1"/>
  <c r="GH31" i="8" s="1"/>
  <c r="GH32" i="8" s="1"/>
  <c r="GH33" i="8" s="1"/>
  <c r="GH34" i="8" s="1"/>
  <c r="GH35" i="8" s="1"/>
  <c r="GH36" i="8" s="1"/>
  <c r="GH37" i="8" s="1"/>
  <c r="GH38" i="8" s="1"/>
  <c r="GH39" i="8" s="1"/>
  <c r="GH40" i="8" s="1"/>
  <c r="GH41" i="8" s="1"/>
  <c r="GH42" i="8" s="1"/>
  <c r="GH43" i="8" s="1"/>
  <c r="GH44" i="8" s="1"/>
  <c r="GT14" i="8"/>
  <c r="GT15" i="8" s="1"/>
  <c r="GT16" i="8" s="1"/>
  <c r="GT17" i="8" s="1"/>
  <c r="GT18" i="8" s="1"/>
  <c r="GT19" i="8" s="1"/>
  <c r="GT20" i="8" s="1"/>
  <c r="GT21" i="8" s="1"/>
  <c r="GT22" i="8" s="1"/>
  <c r="GT23" i="8" s="1"/>
  <c r="GT24" i="8" s="1"/>
  <c r="GT25" i="8" s="1"/>
  <c r="GT26" i="8" s="1"/>
  <c r="GT27" i="8" s="1"/>
  <c r="GT28" i="8" s="1"/>
  <c r="GT29" i="8" s="1"/>
  <c r="GT30" i="8" s="1"/>
  <c r="GT31" i="8" s="1"/>
  <c r="GT32" i="8" s="1"/>
  <c r="GT33" i="8" s="1"/>
  <c r="GT34" i="8" s="1"/>
  <c r="GT35" i="8" s="1"/>
  <c r="GT36" i="8" s="1"/>
  <c r="BE14" i="8"/>
  <c r="BE7" i="8" s="1"/>
  <c r="BD14" i="8"/>
  <c r="BD7" i="8" s="1"/>
  <c r="BC14" i="8"/>
  <c r="BC7" i="8" s="1"/>
  <c r="BB14" i="8"/>
  <c r="BB7" i="8" s="1"/>
  <c r="FO13" i="8"/>
  <c r="FK13" i="8"/>
  <c r="FG13" i="8"/>
  <c r="EY13" i="8"/>
  <c r="EO12" i="8"/>
  <c r="EN12" i="8"/>
  <c r="EM12" i="8"/>
  <c r="EL12" i="8"/>
  <c r="EE12" i="8"/>
  <c r="ED12" i="8"/>
  <c r="EC12" i="8"/>
  <c r="EB12" i="8"/>
  <c r="DY12" i="8"/>
  <c r="DX12" i="8"/>
  <c r="DW12" i="8"/>
  <c r="DV12" i="8"/>
  <c r="DT12" i="8"/>
  <c r="DS12" i="8"/>
  <c r="DR12" i="8"/>
  <c r="DQ12" i="8"/>
  <c r="DN12" i="8"/>
  <c r="DM12" i="8"/>
  <c r="DL12" i="8"/>
  <c r="DK12" i="8"/>
  <c r="DH12" i="8"/>
  <c r="DG12" i="8"/>
  <c r="DF12" i="8"/>
  <c r="DE12" i="8"/>
  <c r="DC12" i="8"/>
  <c r="DB12" i="8"/>
  <c r="DA12" i="8"/>
  <c r="BE12" i="8"/>
  <c r="BE5" i="8" s="1"/>
  <c r="BD12" i="8"/>
  <c r="BD5" i="8" s="1"/>
  <c r="BC12" i="8"/>
  <c r="BC5" i="8" s="1"/>
  <c r="BB12" i="8"/>
  <c r="BB5" i="8" s="1"/>
  <c r="Y12" i="8"/>
  <c r="Y5" i="8" s="1"/>
  <c r="X12" i="8"/>
  <c r="X5" i="8" s="1"/>
  <c r="W12" i="8"/>
  <c r="V12" i="8"/>
  <c r="CZ12" i="8" s="1"/>
  <c r="M12" i="8"/>
  <c r="AF12" i="8" s="1"/>
  <c r="AF5" i="8" s="1"/>
  <c r="L12" i="8"/>
  <c r="AE12" i="8" s="1"/>
  <c r="AE5" i="8" s="1"/>
  <c r="K12" i="8"/>
  <c r="AD12" i="8" s="1"/>
  <c r="AD5" i="8" s="1"/>
  <c r="J12" i="8"/>
  <c r="AC12" i="8" s="1"/>
  <c r="AC5" i="8" s="1"/>
  <c r="CN10" i="8"/>
  <c r="AY7" i="8"/>
  <c r="AX7" i="8"/>
  <c r="AW7" i="8"/>
  <c r="AV7" i="8"/>
  <c r="AU7" i="8"/>
  <c r="AS7" i="8"/>
  <c r="AR7" i="8"/>
  <c r="AQ7" i="8"/>
  <c r="AP7" i="8"/>
  <c r="AO7" i="8"/>
  <c r="AM7" i="8"/>
  <c r="AL7" i="8"/>
  <c r="AK7" i="8"/>
  <c r="AJ7" i="8"/>
  <c r="AI7" i="8"/>
  <c r="AG7" i="8"/>
  <c r="AF7" i="8"/>
  <c r="AE7" i="8"/>
  <c r="AD7" i="8"/>
  <c r="AC7" i="8"/>
  <c r="Z7" i="8"/>
  <c r="Y7" i="8"/>
  <c r="X7" i="8"/>
  <c r="W7" i="8"/>
  <c r="V7" i="8"/>
  <c r="T7" i="8"/>
  <c r="S7" i="8"/>
  <c r="R7" i="8"/>
  <c r="Q7" i="8"/>
  <c r="P7" i="8"/>
  <c r="H7" i="8"/>
  <c r="G7" i="8"/>
  <c r="F7" i="8"/>
  <c r="E7" i="8"/>
  <c r="D7" i="8"/>
  <c r="FO6" i="8"/>
  <c r="FK6" i="8"/>
  <c r="FG6" i="8"/>
  <c r="FC6" i="8"/>
  <c r="EY6" i="8"/>
  <c r="AY5" i="8"/>
  <c r="AX5" i="8"/>
  <c r="AW5" i="8"/>
  <c r="AV5" i="8"/>
  <c r="AU5" i="8"/>
  <c r="AS5" i="8"/>
  <c r="AR5" i="8"/>
  <c r="AQ5" i="8"/>
  <c r="AP5" i="8"/>
  <c r="AO5" i="8"/>
  <c r="AM5" i="8"/>
  <c r="AL5" i="8"/>
  <c r="AK5" i="8"/>
  <c r="AJ5" i="8"/>
  <c r="AI5" i="8"/>
  <c r="AG5" i="8"/>
  <c r="Z5" i="8"/>
  <c r="W5" i="8"/>
  <c r="T5" i="8"/>
  <c r="N5" i="8"/>
  <c r="H5" i="8"/>
  <c r="G5" i="8"/>
  <c r="EO5" i="8" s="1"/>
  <c r="F5" i="8"/>
  <c r="L5" i="8" s="1"/>
  <c r="E5" i="8"/>
  <c r="EM5" i="8" s="1"/>
  <c r="D5" i="8"/>
  <c r="J5" i="8" s="1"/>
  <c r="CN3" i="8"/>
  <c r="N8" i="5"/>
  <c r="N10" i="5"/>
  <c r="N12" i="5"/>
  <c r="N14" i="5"/>
  <c r="N16" i="5"/>
  <c r="N18" i="5"/>
  <c r="N20" i="5"/>
  <c r="N22" i="5"/>
  <c r="N24" i="5"/>
  <c r="N26" i="5"/>
  <c r="N28" i="5"/>
  <c r="N30" i="5"/>
  <c r="N32" i="5"/>
  <c r="N34" i="5"/>
  <c r="N36" i="5"/>
  <c r="N38" i="5"/>
  <c r="N40" i="5"/>
  <c r="N42" i="5"/>
  <c r="N44" i="5"/>
  <c r="N46" i="5"/>
  <c r="AI48" i="5"/>
  <c r="Y46" i="5"/>
  <c r="AC45" i="5"/>
  <c r="Y45" i="5"/>
  <c r="G45" i="5"/>
  <c r="Y44" i="5"/>
  <c r="G44" i="5"/>
  <c r="AC43" i="5"/>
  <c r="Y43" i="5"/>
  <c r="G43" i="5"/>
  <c r="Y42" i="5"/>
  <c r="G42" i="5"/>
  <c r="AC41" i="5"/>
  <c r="Y41" i="5"/>
  <c r="G41" i="5"/>
  <c r="Y40" i="5"/>
  <c r="G40" i="5"/>
  <c r="AC39" i="5"/>
  <c r="Y39" i="5"/>
  <c r="G39" i="5"/>
  <c r="Y38" i="5"/>
  <c r="G38" i="5"/>
  <c r="AC37" i="5"/>
  <c r="Y37" i="5"/>
  <c r="G37" i="5"/>
  <c r="Y36" i="5"/>
  <c r="G36" i="5"/>
  <c r="AC35" i="5"/>
  <c r="Y35" i="5"/>
  <c r="G35" i="5"/>
  <c r="Y34" i="5"/>
  <c r="G34" i="5"/>
  <c r="AC33" i="5"/>
  <c r="Y33" i="5"/>
  <c r="G33" i="5"/>
  <c r="Y32" i="5"/>
  <c r="G32" i="5"/>
  <c r="AC31" i="5"/>
  <c r="Y31" i="5"/>
  <c r="G31" i="5"/>
  <c r="Y30" i="5"/>
  <c r="G30" i="5"/>
  <c r="AC29" i="5"/>
  <c r="Y29" i="5"/>
  <c r="G29" i="5"/>
  <c r="Y28" i="5"/>
  <c r="G28" i="5"/>
  <c r="AC27" i="5"/>
  <c r="Y27" i="5"/>
  <c r="G27" i="5"/>
  <c r="Y26" i="5"/>
  <c r="G26" i="5"/>
  <c r="AC25" i="5"/>
  <c r="Y25" i="5"/>
  <c r="G25" i="5"/>
  <c r="Y24" i="5"/>
  <c r="G24" i="5"/>
  <c r="AC23" i="5"/>
  <c r="Y23" i="5"/>
  <c r="G23" i="5"/>
  <c r="Y22" i="5"/>
  <c r="G22" i="5"/>
  <c r="AC21" i="5"/>
  <c r="Y21" i="5"/>
  <c r="G21" i="5"/>
  <c r="Y20" i="5"/>
  <c r="G20" i="5"/>
  <c r="AC19" i="5"/>
  <c r="Y19" i="5"/>
  <c r="G19" i="5"/>
  <c r="Y18" i="5"/>
  <c r="G18" i="5"/>
  <c r="AC17" i="5"/>
  <c r="Y17" i="5"/>
  <c r="G17" i="5"/>
  <c r="AC16" i="5"/>
  <c r="G16" i="5"/>
  <c r="AC15" i="5"/>
  <c r="Y15" i="5"/>
  <c r="G15" i="5"/>
  <c r="AC14" i="5"/>
  <c r="AC13" i="5"/>
  <c r="Y13" i="5"/>
  <c r="G13" i="5"/>
  <c r="AC12" i="5"/>
  <c r="AC11" i="5"/>
  <c r="Y11" i="5"/>
  <c r="G11" i="5"/>
  <c r="Y10" i="5"/>
  <c r="G10" i="5"/>
  <c r="AC9" i="5"/>
  <c r="Y9" i="5"/>
  <c r="G9" i="5"/>
  <c r="AC8" i="5"/>
  <c r="G8" i="5"/>
  <c r="AC7" i="5"/>
  <c r="Y7" i="5"/>
  <c r="G7" i="5"/>
  <c r="FD34" i="14" l="1"/>
  <c r="FP34" i="14"/>
  <c r="FT34" i="14"/>
  <c r="FL107" i="14"/>
  <c r="FL34" i="14"/>
  <c r="FH34" i="14"/>
  <c r="FD107" i="14"/>
  <c r="FH177" i="14"/>
  <c r="FL106" i="14"/>
  <c r="FH99" i="14"/>
  <c r="FL177" i="14"/>
  <c r="FD177" i="14"/>
  <c r="FP99" i="14"/>
  <c r="EJ42" i="8"/>
  <c r="EO56" i="8"/>
  <c r="EM49" i="8"/>
  <c r="EJ124" i="8"/>
  <c r="EO125" i="8"/>
  <c r="EM137" i="8"/>
  <c r="EJ54" i="8"/>
  <c r="EO44" i="8"/>
  <c r="G338" i="8"/>
  <c r="F335" i="8"/>
  <c r="F338" i="8"/>
  <c r="H338" i="8" s="1"/>
  <c r="FD99" i="14"/>
  <c r="FL99" i="14"/>
  <c r="FT99" i="14"/>
  <c r="EI41" i="8"/>
  <c r="EN43" i="8"/>
  <c r="EG46" i="8"/>
  <c r="EL48" i="8"/>
  <c r="EH126" i="8"/>
  <c r="EG135" i="8"/>
  <c r="EO137" i="8"/>
  <c r="D46" i="5"/>
  <c r="B46" i="5"/>
  <c r="D34" i="5"/>
  <c r="B34" i="5"/>
  <c r="D22" i="5"/>
  <c r="B22" i="5"/>
  <c r="D10" i="5"/>
  <c r="B10" i="5"/>
  <c r="EH51" i="8"/>
  <c r="EJ58" i="8"/>
  <c r="D45" i="5"/>
  <c r="B45" i="5"/>
  <c r="D33" i="5"/>
  <c r="B33" i="5"/>
  <c r="D21" i="5"/>
  <c r="B21" i="5"/>
  <c r="D9" i="5"/>
  <c r="B9" i="5"/>
  <c r="AJ20" i="15"/>
  <c r="BA20" i="15"/>
  <c r="BE20" i="15" s="1"/>
  <c r="BT20" i="15" s="1"/>
  <c r="EI45" i="8"/>
  <c r="EN47" i="8"/>
  <c r="EG50" i="8"/>
  <c r="EL52" i="8"/>
  <c r="EI57" i="8"/>
  <c r="D44" i="5"/>
  <c r="B44" i="5"/>
  <c r="D32" i="5"/>
  <c r="B32" i="5"/>
  <c r="D20" i="5"/>
  <c r="B20" i="5"/>
  <c r="D8" i="5"/>
  <c r="B8" i="5"/>
  <c r="EO124" i="8"/>
  <c r="EJ126" i="8"/>
  <c r="EI135" i="8"/>
  <c r="EH138" i="8"/>
  <c r="D43" i="5"/>
  <c r="B43" i="5"/>
  <c r="D31" i="5"/>
  <c r="B31" i="5"/>
  <c r="D19" i="5"/>
  <c r="B19" i="5"/>
  <c r="D7" i="5"/>
  <c r="B7" i="5"/>
  <c r="D42" i="5"/>
  <c r="B42" i="5"/>
  <c r="D30" i="5"/>
  <c r="B30" i="5"/>
  <c r="D18" i="5"/>
  <c r="B18" i="5"/>
  <c r="EJ38" i="8"/>
  <c r="EO40" i="8"/>
  <c r="EH125" i="8"/>
  <c r="EL135" i="8"/>
  <c r="D41" i="5"/>
  <c r="B41" i="5"/>
  <c r="D29" i="5"/>
  <c r="B29" i="5"/>
  <c r="D17" i="5"/>
  <c r="B17" i="5"/>
  <c r="EI37" i="8"/>
  <c r="EN39" i="8"/>
  <c r="AP172" i="8"/>
  <c r="D40" i="5"/>
  <c r="B40" i="5"/>
  <c r="D28" i="5"/>
  <c r="B28" i="5"/>
  <c r="D16" i="5"/>
  <c r="B16" i="5"/>
  <c r="EO126" i="8"/>
  <c r="EN135" i="8"/>
  <c r="EH137" i="8"/>
  <c r="EM138" i="8"/>
  <c r="D39" i="5"/>
  <c r="B39" i="5"/>
  <c r="D27" i="5"/>
  <c r="B27" i="5"/>
  <c r="D15" i="5"/>
  <c r="B15" i="5"/>
  <c r="K46" i="5"/>
  <c r="D38" i="5"/>
  <c r="B38" i="5"/>
  <c r="D26" i="5"/>
  <c r="B26" i="5"/>
  <c r="D14" i="5"/>
  <c r="B14" i="5"/>
  <c r="I46" i="5"/>
  <c r="EH124" i="8"/>
  <c r="EJ137" i="8"/>
  <c r="EO138" i="8"/>
  <c r="D37" i="5"/>
  <c r="B37" i="5"/>
  <c r="D25" i="5"/>
  <c r="B25" i="5"/>
  <c r="D13" i="5"/>
  <c r="B13" i="5"/>
  <c r="D36" i="5"/>
  <c r="B36" i="5"/>
  <c r="D24" i="5"/>
  <c r="B24" i="5"/>
  <c r="D12" i="5"/>
  <c r="B12" i="5"/>
  <c r="FP107" i="14"/>
  <c r="D47" i="5"/>
  <c r="B47" i="5"/>
  <c r="D35" i="5"/>
  <c r="B35" i="5"/>
  <c r="D23" i="5"/>
  <c r="B23" i="5"/>
  <c r="D11" i="5"/>
  <c r="B11" i="5"/>
  <c r="EM125" i="8"/>
  <c r="F354" i="8"/>
  <c r="F358" i="8"/>
  <c r="F372" i="8"/>
  <c r="F340" i="8"/>
  <c r="F346" i="8"/>
  <c r="F350" i="8"/>
  <c r="F366" i="8"/>
  <c r="F376" i="8"/>
  <c r="F378" i="8"/>
  <c r="F348" i="8"/>
  <c r="F352" i="8"/>
  <c r="F356" i="8"/>
  <c r="F360" i="8"/>
  <c r="F362" i="8"/>
  <c r="F368" i="8"/>
  <c r="F370" i="8"/>
  <c r="F382" i="8"/>
  <c r="BR5" i="8"/>
  <c r="F334" i="8"/>
  <c r="F342" i="8"/>
  <c r="F344" i="8"/>
  <c r="F364" i="8"/>
  <c r="F374" i="8"/>
  <c r="F380" i="8"/>
  <c r="BS5" i="8"/>
  <c r="E336" i="8"/>
  <c r="DK213" i="14"/>
  <c r="FT107" i="14"/>
  <c r="DM196" i="14"/>
  <c r="DI201" i="14"/>
  <c r="DJ198" i="14"/>
  <c r="FL31" i="14"/>
  <c r="DK214" i="14"/>
  <c r="DD62" i="14"/>
  <c r="DJ62" i="14" s="1"/>
  <c r="DJ206" i="14"/>
  <c r="FP31" i="14"/>
  <c r="FD31" i="14"/>
  <c r="DQ27" i="14"/>
  <c r="DL214" i="14"/>
  <c r="DR27" i="14"/>
  <c r="DJ203" i="14"/>
  <c r="DL205" i="14"/>
  <c r="DS27" i="14"/>
  <c r="DM200" i="14"/>
  <c r="DC120" i="14"/>
  <c r="DI121" i="14" s="1"/>
  <c r="FT31" i="14"/>
  <c r="DM173" i="14"/>
  <c r="DD173" i="14"/>
  <c r="DJ174" i="14" s="1"/>
  <c r="AC173" i="14"/>
  <c r="AC247" i="14" s="1"/>
  <c r="DE173" i="14"/>
  <c r="DC173" i="14"/>
  <c r="DI174" i="14" s="1"/>
  <c r="DF173" i="14"/>
  <c r="DJ190" i="14"/>
  <c r="DC172" i="14"/>
  <c r="DI172" i="14" s="1"/>
  <c r="DN172" i="14" s="1"/>
  <c r="DP172" i="14" s="1"/>
  <c r="DE172" i="14"/>
  <c r="DK172" i="14" s="1"/>
  <c r="AC172" i="14"/>
  <c r="AC246" i="14" s="1"/>
  <c r="DD172" i="14"/>
  <c r="DJ172" i="14" s="1"/>
  <c r="DF172" i="14"/>
  <c r="DL172" i="14" s="1"/>
  <c r="DM174" i="14"/>
  <c r="DL175" i="14"/>
  <c r="DK175" i="14"/>
  <c r="FH31" i="14"/>
  <c r="DI216" i="14"/>
  <c r="DN176" i="14"/>
  <c r="DP176" i="14" s="1"/>
  <c r="DN182" i="14"/>
  <c r="DP182" i="14" s="1"/>
  <c r="DL206" i="14"/>
  <c r="DJ175" i="14"/>
  <c r="DI175" i="14"/>
  <c r="E334" i="8"/>
  <c r="E342" i="8"/>
  <c r="EH306" i="8"/>
  <c r="ED342" i="8"/>
  <c r="BT5" i="8"/>
  <c r="V5" i="8"/>
  <c r="BQ5" i="8"/>
  <c r="EL37" i="8"/>
  <c r="EG39" i="8"/>
  <c r="EL41" i="8"/>
  <c r="EG43" i="8"/>
  <c r="EL45" i="8"/>
  <c r="EI46" i="8"/>
  <c r="EG47" i="8"/>
  <c r="EN48" i="8"/>
  <c r="EI50" i="8"/>
  <c r="EL57" i="8"/>
  <c r="D333" i="8"/>
  <c r="E340" i="8"/>
  <c r="D341" i="8"/>
  <c r="EM124" i="8"/>
  <c r="EJ138" i="8"/>
  <c r="EM126" i="8"/>
  <c r="EJ125" i="8"/>
  <c r="D336" i="8"/>
  <c r="EN37" i="8"/>
  <c r="EI39" i="8"/>
  <c r="EN41" i="8"/>
  <c r="EI43" i="8"/>
  <c r="EN45" i="8"/>
  <c r="EL46" i="8"/>
  <c r="EI47" i="8"/>
  <c r="EG48" i="8"/>
  <c r="EL50" i="8"/>
  <c r="EG52" i="8"/>
  <c r="EN57" i="8"/>
  <c r="D334" i="8"/>
  <c r="D342" i="8"/>
  <c r="F339" i="8"/>
  <c r="EO306" i="8"/>
  <c r="F333" i="8"/>
  <c r="F341" i="8"/>
  <c r="EH38" i="8"/>
  <c r="EM40" i="8"/>
  <c r="EH42" i="8"/>
  <c r="EM44" i="8"/>
  <c r="EJ49" i="8"/>
  <c r="EO51" i="8"/>
  <c r="EH54" i="8"/>
  <c r="EM56" i="8"/>
  <c r="EH58" i="8"/>
  <c r="F337" i="8"/>
  <c r="D344" i="8"/>
  <c r="D346" i="8"/>
  <c r="D348" i="8"/>
  <c r="D350" i="8"/>
  <c r="D352" i="8"/>
  <c r="D354" i="8"/>
  <c r="D356" i="8"/>
  <c r="D358" i="8"/>
  <c r="D360" i="8"/>
  <c r="D362" i="8"/>
  <c r="D364" i="8"/>
  <c r="D366" i="8"/>
  <c r="D368" i="8"/>
  <c r="D370" i="8"/>
  <c r="D372" i="8"/>
  <c r="D374" i="8"/>
  <c r="D376" i="8"/>
  <c r="D378" i="8"/>
  <c r="D380" i="8"/>
  <c r="D382" i="8"/>
  <c r="D340" i="8"/>
  <c r="R42" i="8"/>
  <c r="R202" i="8" s="1"/>
  <c r="AE202" i="8" s="1"/>
  <c r="L122" i="8"/>
  <c r="R46" i="8"/>
  <c r="R206" i="8" s="1"/>
  <c r="AE206" i="8" s="1"/>
  <c r="L126" i="8"/>
  <c r="R50" i="8"/>
  <c r="L130" i="8"/>
  <c r="R54" i="8"/>
  <c r="L134" i="8"/>
  <c r="R66" i="8"/>
  <c r="R226" i="8" s="1"/>
  <c r="AE226" i="8" s="1"/>
  <c r="L146" i="8"/>
  <c r="R74" i="8"/>
  <c r="R234" i="8" s="1"/>
  <c r="L154" i="8"/>
  <c r="EB341" i="8"/>
  <c r="AU74" i="8"/>
  <c r="P154" i="8"/>
  <c r="AU70" i="8"/>
  <c r="P150" i="8"/>
  <c r="AU66" i="8"/>
  <c r="P146" i="8"/>
  <c r="AU62" i="8"/>
  <c r="P142" i="8"/>
  <c r="AU58" i="8"/>
  <c r="P138" i="8"/>
  <c r="AU54" i="8"/>
  <c r="P134" i="8"/>
  <c r="AU38" i="8"/>
  <c r="P118" i="8"/>
  <c r="S42" i="8"/>
  <c r="AX42" i="8" s="1"/>
  <c r="M122" i="8"/>
  <c r="S62" i="8"/>
  <c r="S142" i="8" s="1"/>
  <c r="M142" i="8"/>
  <c r="S66" i="8"/>
  <c r="M146" i="8"/>
  <c r="EC334" i="8"/>
  <c r="EC335" i="8"/>
  <c r="EC336" i="8"/>
  <c r="EC337" i="8"/>
  <c r="EC338" i="8"/>
  <c r="EC339" i="8"/>
  <c r="EC340" i="8"/>
  <c r="EC341" i="8"/>
  <c r="EC342" i="8"/>
  <c r="AV57" i="8"/>
  <c r="Q137" i="8"/>
  <c r="AV137" i="8" s="1"/>
  <c r="GA94" i="8"/>
  <c r="D343" i="8"/>
  <c r="S39" i="8"/>
  <c r="S346" i="8" s="1"/>
  <c r="M119" i="8"/>
  <c r="S43" i="8"/>
  <c r="S203" i="8" s="1"/>
  <c r="M123" i="8"/>
  <c r="S47" i="8"/>
  <c r="S281" i="8" s="1"/>
  <c r="M127" i="8"/>
  <c r="S51" i="8"/>
  <c r="S285" i="8" s="1"/>
  <c r="AF285" i="8" s="1"/>
  <c r="M131" i="8"/>
  <c r="S55" i="8"/>
  <c r="S215" i="8" s="1"/>
  <c r="AF215" i="8" s="1"/>
  <c r="M135" i="8"/>
  <c r="S59" i="8"/>
  <c r="S366" i="8" s="1"/>
  <c r="M139" i="8"/>
  <c r="S63" i="8"/>
  <c r="M143" i="8"/>
  <c r="S67" i="8"/>
  <c r="S374" i="8" s="1"/>
  <c r="M147" i="8"/>
  <c r="S71" i="8"/>
  <c r="M151" i="8"/>
  <c r="S75" i="8"/>
  <c r="S235" i="8" s="1"/>
  <c r="AF235" i="8" s="1"/>
  <c r="M155" i="8"/>
  <c r="AR172" i="8"/>
  <c r="EX177" i="8"/>
  <c r="EX178" i="8" s="1"/>
  <c r="EX179" i="8" s="1"/>
  <c r="CU312" i="8"/>
  <c r="EE334" i="8"/>
  <c r="EE335" i="8"/>
  <c r="EE336" i="8"/>
  <c r="EE337" i="8"/>
  <c r="EE338" i="8"/>
  <c r="EE339" i="8"/>
  <c r="EE340" i="8"/>
  <c r="EE341" i="8"/>
  <c r="EE342" i="8"/>
  <c r="AV52" i="8"/>
  <c r="Q132" i="8"/>
  <c r="AV132" i="8" s="1"/>
  <c r="AV48" i="8"/>
  <c r="Q128" i="8"/>
  <c r="R38" i="8"/>
  <c r="R272" i="8" s="1"/>
  <c r="L118" i="8"/>
  <c r="R58" i="8"/>
  <c r="R365" i="8" s="1"/>
  <c r="L138" i="8"/>
  <c r="R62" i="8"/>
  <c r="R369" i="8" s="1"/>
  <c r="L142" i="8"/>
  <c r="R70" i="8"/>
  <c r="R304" i="8" s="1"/>
  <c r="AE304" i="8" s="1"/>
  <c r="L150" i="8"/>
  <c r="S46" i="8"/>
  <c r="S206" i="8" s="1"/>
  <c r="AF206" i="8" s="1"/>
  <c r="M126" i="8"/>
  <c r="S70" i="8"/>
  <c r="S377" i="8" s="1"/>
  <c r="M150" i="8"/>
  <c r="AV73" i="8"/>
  <c r="Q153" i="8"/>
  <c r="AV153" i="8" s="1"/>
  <c r="R43" i="8"/>
  <c r="R203" i="8" s="1"/>
  <c r="AE203" i="8" s="1"/>
  <c r="L123" i="8"/>
  <c r="R55" i="8"/>
  <c r="R215" i="8" s="1"/>
  <c r="AE215" i="8" s="1"/>
  <c r="L135" i="8"/>
  <c r="R75" i="8"/>
  <c r="R309" i="8" s="1"/>
  <c r="AE309" i="8" s="1"/>
  <c r="L155" i="8"/>
  <c r="D335" i="8"/>
  <c r="G340" i="8"/>
  <c r="D347" i="8"/>
  <c r="D349" i="8"/>
  <c r="D351" i="8"/>
  <c r="D353" i="8"/>
  <c r="D357" i="8"/>
  <c r="D359" i="8"/>
  <c r="D361" i="8"/>
  <c r="D369" i="8"/>
  <c r="D377" i="8"/>
  <c r="D379" i="8"/>
  <c r="ED336" i="8"/>
  <c r="ED339" i="8"/>
  <c r="R44" i="8"/>
  <c r="R351" i="8" s="1"/>
  <c r="L124" i="8"/>
  <c r="R48" i="8"/>
  <c r="R128" i="8" s="1"/>
  <c r="L128" i="8"/>
  <c r="R68" i="8"/>
  <c r="R375" i="8" s="1"/>
  <c r="AE375" i="8" s="1"/>
  <c r="L148" i="8"/>
  <c r="R72" i="8"/>
  <c r="R232" i="8" s="1"/>
  <c r="AE232" i="8" s="1"/>
  <c r="L152" i="8"/>
  <c r="D337" i="8"/>
  <c r="G342" i="8"/>
  <c r="EJ306" i="8"/>
  <c r="AU72" i="8"/>
  <c r="P152" i="8"/>
  <c r="AU68" i="8"/>
  <c r="P148" i="8"/>
  <c r="AU64" i="8"/>
  <c r="P144" i="8"/>
  <c r="AU44" i="8"/>
  <c r="P124" i="8"/>
  <c r="AU40" i="8"/>
  <c r="P120" i="8"/>
  <c r="S36" i="8"/>
  <c r="S116" i="8" s="1"/>
  <c r="M116" i="8"/>
  <c r="EM38" i="8"/>
  <c r="EH40" i="8"/>
  <c r="S40" i="8"/>
  <c r="M120" i="8"/>
  <c r="EM42" i="8"/>
  <c r="EH44" i="8"/>
  <c r="S44" i="8"/>
  <c r="S124" i="8" s="1"/>
  <c r="M124" i="8"/>
  <c r="S48" i="8"/>
  <c r="S355" i="8" s="1"/>
  <c r="M128" i="8"/>
  <c r="EO49" i="8"/>
  <c r="EJ51" i="8"/>
  <c r="S52" i="8"/>
  <c r="S212" i="8" s="1"/>
  <c r="M132" i="8"/>
  <c r="EH56" i="8"/>
  <c r="S56" i="8"/>
  <c r="S363" i="8" s="1"/>
  <c r="M136" i="8"/>
  <c r="EM58" i="8"/>
  <c r="S60" i="8"/>
  <c r="M140" i="8"/>
  <c r="S64" i="8"/>
  <c r="S224" i="8" s="1"/>
  <c r="AF224" i="8" s="1"/>
  <c r="M144" i="8"/>
  <c r="S68" i="8"/>
  <c r="S148" i="8" s="1"/>
  <c r="M148" i="8"/>
  <c r="S72" i="8"/>
  <c r="S379" i="8" s="1"/>
  <c r="M152" i="8"/>
  <c r="S76" i="8"/>
  <c r="M156" i="8"/>
  <c r="FF177" i="8"/>
  <c r="FF178" i="8" s="1"/>
  <c r="FF179" i="8" s="1"/>
  <c r="AV71" i="8"/>
  <c r="Q151" i="8"/>
  <c r="AV151" i="8" s="1"/>
  <c r="AV67" i="8"/>
  <c r="Q147" i="8"/>
  <c r="AV147" i="8" s="1"/>
  <c r="AV63" i="8"/>
  <c r="Q143" i="8"/>
  <c r="AV59" i="8"/>
  <c r="Q139" i="8"/>
  <c r="AV139" i="8" s="1"/>
  <c r="AV47" i="8"/>
  <c r="Q127" i="8"/>
  <c r="AV127" i="8" s="1"/>
  <c r="AV43" i="8"/>
  <c r="Q123" i="8"/>
  <c r="AV123" i="8" s="1"/>
  <c r="AV39" i="8"/>
  <c r="Q119" i="8"/>
  <c r="AV119" i="8" s="1"/>
  <c r="EB335" i="8"/>
  <c r="EB337" i="8"/>
  <c r="EB339" i="8"/>
  <c r="S38" i="8"/>
  <c r="S272" i="8" s="1"/>
  <c r="AF272" i="8" s="1"/>
  <c r="M118" i="8"/>
  <c r="S50" i="8"/>
  <c r="S357" i="8" s="1"/>
  <c r="M130" i="8"/>
  <c r="S54" i="8"/>
  <c r="M134" i="8"/>
  <c r="S74" i="8"/>
  <c r="S308" i="8" s="1"/>
  <c r="AF308" i="8" s="1"/>
  <c r="M154" i="8"/>
  <c r="AV69" i="8"/>
  <c r="Q149" i="8"/>
  <c r="AV65" i="8"/>
  <c r="Q145" i="8"/>
  <c r="AV145" i="8" s="1"/>
  <c r="AV61" i="8"/>
  <c r="Q141" i="8"/>
  <c r="AV141" i="8" s="1"/>
  <c r="AV45" i="8"/>
  <c r="Q125" i="8"/>
  <c r="AV125" i="8" s="1"/>
  <c r="AV41" i="8"/>
  <c r="Q121" i="8"/>
  <c r="AV121" i="8" s="1"/>
  <c r="AV37" i="8"/>
  <c r="Q117" i="8"/>
  <c r="AV117" i="8" s="1"/>
  <c r="R39" i="8"/>
  <c r="L119" i="8"/>
  <c r="R47" i="8"/>
  <c r="R281" i="8" s="1"/>
  <c r="L127" i="8"/>
  <c r="D345" i="8"/>
  <c r="D355" i="8"/>
  <c r="D365" i="8"/>
  <c r="D367" i="8"/>
  <c r="D381" i="8"/>
  <c r="ED335" i="8"/>
  <c r="ED337" i="8"/>
  <c r="ED340" i="8"/>
  <c r="ED341" i="8"/>
  <c r="AU53" i="8"/>
  <c r="P133" i="8"/>
  <c r="R36" i="8"/>
  <c r="L116" i="8"/>
  <c r="R40" i="8"/>
  <c r="R347" i="8" s="1"/>
  <c r="AE347" i="8" s="1"/>
  <c r="L120" i="8"/>
  <c r="R52" i="8"/>
  <c r="R212" i="8" s="1"/>
  <c r="AE212" i="8" s="1"/>
  <c r="L132" i="8"/>
  <c r="R64" i="8"/>
  <c r="R371" i="8" s="1"/>
  <c r="L144" i="8"/>
  <c r="R76" i="8"/>
  <c r="AE76" i="8" s="1"/>
  <c r="L156" i="8"/>
  <c r="AU56" i="8"/>
  <c r="P136" i="8"/>
  <c r="EG37" i="8"/>
  <c r="R37" i="8"/>
  <c r="R117" i="8" s="1"/>
  <c r="L117" i="8"/>
  <c r="EL39" i="8"/>
  <c r="EG41" i="8"/>
  <c r="R41" i="8"/>
  <c r="R348" i="8" s="1"/>
  <c r="L121" i="8"/>
  <c r="EL43" i="8"/>
  <c r="EG45" i="8"/>
  <c r="R45" i="8"/>
  <c r="R125" i="8" s="1"/>
  <c r="L125" i="8"/>
  <c r="EN46" i="8"/>
  <c r="EL47" i="8"/>
  <c r="EI48" i="8"/>
  <c r="R49" i="8"/>
  <c r="R356" i="8" s="1"/>
  <c r="L129" i="8"/>
  <c r="EN50" i="8"/>
  <c r="EI52" i="8"/>
  <c r="R53" i="8"/>
  <c r="R287" i="8" s="1"/>
  <c r="L133" i="8"/>
  <c r="EG57" i="8"/>
  <c r="R57" i="8"/>
  <c r="R291" i="8" s="1"/>
  <c r="AE291" i="8" s="1"/>
  <c r="L137" i="8"/>
  <c r="R61" i="8"/>
  <c r="AW61" i="8" s="1"/>
  <c r="L141" i="8"/>
  <c r="R65" i="8"/>
  <c r="R145" i="8" s="1"/>
  <c r="L145" i="8"/>
  <c r="R69" i="8"/>
  <c r="R229" i="8" s="1"/>
  <c r="AE229" i="8" s="1"/>
  <c r="L149" i="8"/>
  <c r="R73" i="8"/>
  <c r="R307" i="8" s="1"/>
  <c r="L153" i="8"/>
  <c r="G336" i="8"/>
  <c r="D339" i="8"/>
  <c r="EM306" i="8"/>
  <c r="CU311" i="8"/>
  <c r="CU314" i="8"/>
  <c r="AU75" i="8"/>
  <c r="P155" i="8"/>
  <c r="AU55" i="8"/>
  <c r="P135" i="8"/>
  <c r="AU51" i="8"/>
  <c r="P131" i="8"/>
  <c r="DE158" i="8"/>
  <c r="DE159" i="8"/>
  <c r="EB334" i="8"/>
  <c r="EB336" i="8"/>
  <c r="EB338" i="8"/>
  <c r="EB340" i="8"/>
  <c r="EB342" i="8"/>
  <c r="AU42" i="8"/>
  <c r="P122" i="8"/>
  <c r="S58" i="8"/>
  <c r="S365" i="8" s="1"/>
  <c r="M138" i="8"/>
  <c r="AU36" i="8"/>
  <c r="P116" i="8"/>
  <c r="R51" i="8"/>
  <c r="L131" i="8"/>
  <c r="R59" i="8"/>
  <c r="R139" i="8" s="1"/>
  <c r="L139" i="8"/>
  <c r="R63" i="8"/>
  <c r="L143" i="8"/>
  <c r="R67" i="8"/>
  <c r="R147" i="8" s="1"/>
  <c r="L147" i="8"/>
  <c r="R71" i="8"/>
  <c r="L151" i="8"/>
  <c r="D363" i="8"/>
  <c r="D371" i="8"/>
  <c r="D375" i="8"/>
  <c r="D383" i="8"/>
  <c r="CU313" i="8"/>
  <c r="ED334" i="8"/>
  <c r="ED338" i="8"/>
  <c r="AU49" i="8"/>
  <c r="P129" i="8"/>
  <c r="R56" i="8"/>
  <c r="R216" i="8" s="1"/>
  <c r="L136" i="8"/>
  <c r="R60" i="8"/>
  <c r="R367" i="8" s="1"/>
  <c r="L140" i="8"/>
  <c r="G334" i="8"/>
  <c r="AU76" i="8"/>
  <c r="P156" i="8"/>
  <c r="AU60" i="8"/>
  <c r="P140" i="8"/>
  <c r="S37" i="8"/>
  <c r="M117" i="8"/>
  <c r="EO38" i="8"/>
  <c r="EJ40" i="8"/>
  <c r="S41" i="8"/>
  <c r="M121" i="8"/>
  <c r="EO42" i="8"/>
  <c r="EJ44" i="8"/>
  <c r="S45" i="8"/>
  <c r="S205" i="8" s="1"/>
  <c r="AF205" i="8" s="1"/>
  <c r="M125" i="8"/>
  <c r="EH49" i="8"/>
  <c r="S49" i="8"/>
  <c r="S209" i="8" s="1"/>
  <c r="AF209" i="8" s="1"/>
  <c r="M129" i="8"/>
  <c r="EM51" i="8"/>
  <c r="S53" i="8"/>
  <c r="S133" i="8" s="1"/>
  <c r="M133" i="8"/>
  <c r="EO54" i="8"/>
  <c r="EJ56" i="8"/>
  <c r="S57" i="8"/>
  <c r="S291" i="8" s="1"/>
  <c r="AF291" i="8" s="1"/>
  <c r="M137" i="8"/>
  <c r="EO58" i="8"/>
  <c r="S61" i="8"/>
  <c r="S368" i="8" s="1"/>
  <c r="M141" i="8"/>
  <c r="S65" i="8"/>
  <c r="S225" i="8" s="1"/>
  <c r="M145" i="8"/>
  <c r="S69" i="8"/>
  <c r="S303" i="8" s="1"/>
  <c r="M149" i="8"/>
  <c r="S73" i="8"/>
  <c r="S307" i="8" s="1"/>
  <c r="M153" i="8"/>
  <c r="FN177" i="8"/>
  <c r="FN178" i="8" s="1"/>
  <c r="FN179" i="8" s="1"/>
  <c r="AV50" i="8"/>
  <c r="Q130" i="8"/>
  <c r="AV130" i="8" s="1"/>
  <c r="AV46" i="8"/>
  <c r="Q126" i="8"/>
  <c r="DJ199" i="14"/>
  <c r="DJ220" i="14"/>
  <c r="DK217" i="14"/>
  <c r="DL219" i="14"/>
  <c r="DJ204" i="14"/>
  <c r="DL215" i="14"/>
  <c r="DK191" i="14"/>
  <c r="DL199" i="14"/>
  <c r="DL191" i="14"/>
  <c r="DK212" i="14"/>
  <c r="DL201" i="14"/>
  <c r="DJ213" i="14"/>
  <c r="DL220" i="14"/>
  <c r="DJ218" i="14"/>
  <c r="DM208" i="14"/>
  <c r="DL218" i="14"/>
  <c r="DJ216" i="14"/>
  <c r="DJ219" i="14"/>
  <c r="DI186" i="14"/>
  <c r="DI213" i="14"/>
  <c r="DJ222" i="14"/>
  <c r="DL202" i="14"/>
  <c r="DL195" i="14"/>
  <c r="DK193" i="14"/>
  <c r="DM192" i="14"/>
  <c r="DM193" i="14"/>
  <c r="DM217" i="14"/>
  <c r="DI198" i="14"/>
  <c r="DL203" i="14"/>
  <c r="DJ184" i="14"/>
  <c r="DL184" i="14"/>
  <c r="DL196" i="14"/>
  <c r="DK201" i="14"/>
  <c r="DI189" i="14"/>
  <c r="DK188" i="14"/>
  <c r="DJ187" i="14"/>
  <c r="DJ200" i="14"/>
  <c r="DL209" i="14"/>
  <c r="DC47" i="14"/>
  <c r="DD64" i="14"/>
  <c r="DC42" i="14"/>
  <c r="DI43" i="14" s="1"/>
  <c r="FH104" i="14"/>
  <c r="FL104" i="14"/>
  <c r="DC148" i="14"/>
  <c r="DD63" i="14"/>
  <c r="FP104" i="14"/>
  <c r="DM212" i="14"/>
  <c r="DK218" i="14"/>
  <c r="DD67" i="14"/>
  <c r="DC62" i="14"/>
  <c r="DM188" i="14"/>
  <c r="DD127" i="14"/>
  <c r="DJ128" i="14" s="1"/>
  <c r="DD52" i="14"/>
  <c r="DI185" i="14"/>
  <c r="DM194" i="14"/>
  <c r="DJ195" i="14"/>
  <c r="DI192" i="14"/>
  <c r="DC66" i="14"/>
  <c r="DJ205" i="14"/>
  <c r="DM185" i="14"/>
  <c r="DL207" i="14"/>
  <c r="DD66" i="14"/>
  <c r="DJ66" i="14" s="1"/>
  <c r="FP106" i="14"/>
  <c r="DK203" i="14"/>
  <c r="DJ209" i="14"/>
  <c r="DK183" i="14"/>
  <c r="DD53" i="14"/>
  <c r="DJ54" i="14" s="1"/>
  <c r="DI219" i="14"/>
  <c r="DK185" i="14"/>
  <c r="DI188" i="14"/>
  <c r="DD71" i="14"/>
  <c r="DC122" i="14"/>
  <c r="DI123" i="14" s="1"/>
  <c r="DK197" i="14"/>
  <c r="DL187" i="14"/>
  <c r="DD118" i="14"/>
  <c r="DI191" i="14"/>
  <c r="DI211" i="14"/>
  <c r="DI194" i="14"/>
  <c r="DJ183" i="14"/>
  <c r="DC50" i="14"/>
  <c r="DC138" i="14"/>
  <c r="DI139" i="14" s="1"/>
  <c r="DC53" i="14"/>
  <c r="FD104" i="14"/>
  <c r="DL210" i="14"/>
  <c r="DK215" i="14"/>
  <c r="DJ196" i="14"/>
  <c r="DI206" i="14"/>
  <c r="DM215" i="14"/>
  <c r="DK187" i="14"/>
  <c r="DC129" i="14"/>
  <c r="FD106" i="14"/>
  <c r="DJ201" i="14"/>
  <c r="DJ207" i="14"/>
  <c r="DL200" i="14"/>
  <c r="FP105" i="14"/>
  <c r="DK222" i="14"/>
  <c r="DL183" i="14"/>
  <c r="DM197" i="14"/>
  <c r="DK184" i="14"/>
  <c r="DD55" i="14"/>
  <c r="DJ56" i="14" s="1"/>
  <c r="DC57" i="14"/>
  <c r="AB129" i="14"/>
  <c r="FT106" i="14"/>
  <c r="DI195" i="14"/>
  <c r="DI202" i="14"/>
  <c r="DJ210" i="14"/>
  <c r="DM201" i="14"/>
  <c r="DD60" i="14"/>
  <c r="DJ61" i="14" s="1"/>
  <c r="DI193" i="14"/>
  <c r="DI197" i="14"/>
  <c r="DA158" i="8"/>
  <c r="DC158" i="8"/>
  <c r="DB158" i="8"/>
  <c r="DC40" i="14"/>
  <c r="DI41" i="14" s="1"/>
  <c r="DC52" i="14"/>
  <c r="DC55" i="14"/>
  <c r="FT104" i="14"/>
  <c r="FH106" i="14"/>
  <c r="DL185" i="14"/>
  <c r="DK189" i="14"/>
  <c r="DK204" i="14"/>
  <c r="DJ197" i="14"/>
  <c r="DK207" i="14"/>
  <c r="DM219" i="14"/>
  <c r="DL208" i="14"/>
  <c r="DD125" i="14"/>
  <c r="DJ125" i="14" s="1"/>
  <c r="DD129" i="14"/>
  <c r="DJ130" i="14" s="1"/>
  <c r="FT101" i="14"/>
  <c r="DM189" i="14"/>
  <c r="DI208" i="14"/>
  <c r="DI210" i="14"/>
  <c r="DM183" i="14"/>
  <c r="CV194" i="14"/>
  <c r="BF189" i="14"/>
  <c r="BF194" i="14"/>
  <c r="BF202" i="14"/>
  <c r="BF208" i="14"/>
  <c r="BF191" i="14"/>
  <c r="AD182" i="14"/>
  <c r="AD256" i="14" s="1"/>
  <c r="BF209" i="14"/>
  <c r="BF195" i="14"/>
  <c r="BF212" i="14"/>
  <c r="BF214" i="14"/>
  <c r="BF210" i="14"/>
  <c r="BF221" i="14"/>
  <c r="BF222" i="14"/>
  <c r="BF219" i="14"/>
  <c r="BF184" i="14"/>
  <c r="BF203" i="14"/>
  <c r="BF216" i="14"/>
  <c r="BF199" i="14"/>
  <c r="BF211" i="14"/>
  <c r="BF190" i="14"/>
  <c r="BF196" i="14"/>
  <c r="BF187" i="14"/>
  <c r="BF192" i="14"/>
  <c r="BF204" i="14"/>
  <c r="BF220" i="14"/>
  <c r="BF198" i="14"/>
  <c r="BF193" i="14"/>
  <c r="BF185" i="14"/>
  <c r="BF183" i="14"/>
  <c r="BF186" i="14"/>
  <c r="BF200" i="14"/>
  <c r="BF188" i="14"/>
  <c r="CV213" i="14"/>
  <c r="BG201" i="14"/>
  <c r="BG202" i="14"/>
  <c r="CV208" i="14"/>
  <c r="BG204" i="14"/>
  <c r="CV191" i="14"/>
  <c r="BF215" i="14"/>
  <c r="BE190" i="14"/>
  <c r="DI222" i="14"/>
  <c r="FL32" i="14"/>
  <c r="DI217" i="14"/>
  <c r="DF129" i="14"/>
  <c r="DD37" i="14"/>
  <c r="DE37" i="14"/>
  <c r="DD39" i="14"/>
  <c r="DE39" i="14"/>
  <c r="DD41" i="14"/>
  <c r="DE41" i="14"/>
  <c r="DK41" i="14" s="1"/>
  <c r="DD43" i="14"/>
  <c r="DE43" i="14"/>
  <c r="DK43" i="14" s="1"/>
  <c r="DC44" i="14"/>
  <c r="DI45" i="14" s="1"/>
  <c r="DE44" i="14"/>
  <c r="DC46" i="14"/>
  <c r="DE46" i="14"/>
  <c r="DK47" i="14" s="1"/>
  <c r="DC48" i="14"/>
  <c r="DE48" i="14"/>
  <c r="DC49" i="14"/>
  <c r="DE49" i="14"/>
  <c r="DD68" i="14"/>
  <c r="DE68" i="14"/>
  <c r="DC54" i="14"/>
  <c r="DE54" i="14"/>
  <c r="DK54" i="14" s="1"/>
  <c r="DC58" i="14"/>
  <c r="DE58" i="14"/>
  <c r="DC61" i="14"/>
  <c r="DE61" i="14"/>
  <c r="DK61" i="14" s="1"/>
  <c r="DC69" i="14"/>
  <c r="DE69" i="14"/>
  <c r="DC73" i="14"/>
  <c r="DE73" i="14"/>
  <c r="DC75" i="14"/>
  <c r="DE75" i="14"/>
  <c r="AC290" i="14"/>
  <c r="AD216" i="14"/>
  <c r="AC268" i="14"/>
  <c r="AD194" i="14"/>
  <c r="AC293" i="14"/>
  <c r="AD219" i="14"/>
  <c r="AD189" i="14"/>
  <c r="AC263" i="14"/>
  <c r="AC277" i="14"/>
  <c r="AD203" i="14"/>
  <c r="AD218" i="14"/>
  <c r="AC292" i="14"/>
  <c r="DK190" i="14"/>
  <c r="DK186" i="14"/>
  <c r="AC294" i="14"/>
  <c r="AD220" i="14"/>
  <c r="DJ217" i="14"/>
  <c r="AD222" i="14"/>
  <c r="AC296" i="14"/>
  <c r="AC288" i="14"/>
  <c r="AD214" i="14"/>
  <c r="AC282" i="14"/>
  <c r="AD208" i="14"/>
  <c r="AC278" i="14"/>
  <c r="AD204" i="14"/>
  <c r="DL194" i="14"/>
  <c r="DC36" i="14"/>
  <c r="DI36" i="14" s="1"/>
  <c r="DE119" i="14"/>
  <c r="DE115" i="14"/>
  <c r="DE111" i="14"/>
  <c r="DK111" i="14" s="1"/>
  <c r="DE148" i="14"/>
  <c r="DK148" i="14" s="1"/>
  <c r="DE140" i="14"/>
  <c r="DE128" i="14"/>
  <c r="DK128" i="14" s="1"/>
  <c r="DE124" i="14"/>
  <c r="DE120" i="14"/>
  <c r="DE116" i="14"/>
  <c r="DE112" i="14"/>
  <c r="AD221" i="14"/>
  <c r="AC295" i="14"/>
  <c r="DI215" i="14"/>
  <c r="AC281" i="14"/>
  <c r="AD207" i="14"/>
  <c r="DI199" i="14"/>
  <c r="AC265" i="14"/>
  <c r="AD191" i="14"/>
  <c r="DI187" i="14"/>
  <c r="AC257" i="14"/>
  <c r="AD183" i="14"/>
  <c r="AC286" i="14"/>
  <c r="AD212" i="14"/>
  <c r="AC264" i="14"/>
  <c r="AD190" i="14"/>
  <c r="DI205" i="14"/>
  <c r="DL221" i="14"/>
  <c r="DK211" i="14"/>
  <c r="DL204" i="14"/>
  <c r="DK198" i="14"/>
  <c r="DI209" i="14"/>
  <c r="DK205" i="14"/>
  <c r="BF206" i="14"/>
  <c r="DJ202" i="14"/>
  <c r="AC274" i="14"/>
  <c r="AD200" i="14"/>
  <c r="DI196" i="14"/>
  <c r="AC258" i="14"/>
  <c r="AD184" i="14"/>
  <c r="DE145" i="14"/>
  <c r="DK145" i="14" s="1"/>
  <c r="DE141" i="14"/>
  <c r="DE137" i="14"/>
  <c r="DM220" i="14"/>
  <c r="DM202" i="14"/>
  <c r="DJ193" i="14"/>
  <c r="DM222" i="14"/>
  <c r="DF36" i="14"/>
  <c r="DL36" i="14" s="1"/>
  <c r="DE36" i="14"/>
  <c r="DK36" i="14" s="1"/>
  <c r="DC38" i="14"/>
  <c r="DI38" i="14" s="1"/>
  <c r="DE38" i="14"/>
  <c r="DD45" i="14"/>
  <c r="DE45" i="14"/>
  <c r="DC59" i="14"/>
  <c r="DE59" i="14"/>
  <c r="DD76" i="14"/>
  <c r="DE76" i="14"/>
  <c r="DD126" i="14"/>
  <c r="DC56" i="14"/>
  <c r="DE56" i="14"/>
  <c r="DC65" i="14"/>
  <c r="DE65" i="14"/>
  <c r="DK66" i="14" s="1"/>
  <c r="DC70" i="14"/>
  <c r="DE70" i="14"/>
  <c r="AC291" i="14"/>
  <c r="AD217" i="14"/>
  <c r="AC269" i="14"/>
  <c r="AD195" i="14"/>
  <c r="AC280" i="14"/>
  <c r="AD206" i="14"/>
  <c r="AC276" i="14"/>
  <c r="AD202" i="14"/>
  <c r="AC272" i="14"/>
  <c r="AD198" i="14"/>
  <c r="AC260" i="14"/>
  <c r="AD186" i="14"/>
  <c r="AC287" i="14"/>
  <c r="AD213" i="14"/>
  <c r="AD193" i="14"/>
  <c r="AC267" i="14"/>
  <c r="AD185" i="14"/>
  <c r="AC259" i="14"/>
  <c r="DE108" i="14"/>
  <c r="DI203" i="14"/>
  <c r="AD210" i="14"/>
  <c r="AD197" i="14"/>
  <c r="AC271" i="14"/>
  <c r="AD223" i="14"/>
  <c r="AD174" i="14"/>
  <c r="AD176" i="14"/>
  <c r="AD179" i="14"/>
  <c r="AD180" i="14"/>
  <c r="AD175" i="14"/>
  <c r="AD177" i="14"/>
  <c r="AD178" i="14"/>
  <c r="AD181" i="14"/>
  <c r="DI218" i="14"/>
  <c r="DK194" i="14"/>
  <c r="DI220" i="14"/>
  <c r="DK221" i="14"/>
  <c r="DJ215" i="14"/>
  <c r="DJ211" i="14"/>
  <c r="DL197" i="14"/>
  <c r="DI214" i="14"/>
  <c r="DI204" i="14"/>
  <c r="AC266" i="14"/>
  <c r="AD192" i="14"/>
  <c r="AC262" i="14"/>
  <c r="AD188" i="14"/>
  <c r="DL186" i="14"/>
  <c r="DE121" i="14"/>
  <c r="DE117" i="14"/>
  <c r="DE113" i="14"/>
  <c r="DE109" i="14"/>
  <c r="DE138" i="14"/>
  <c r="DE130" i="14"/>
  <c r="DK130" i="14" s="1"/>
  <c r="DE122" i="14"/>
  <c r="DE118" i="14"/>
  <c r="DE114" i="14"/>
  <c r="DI221" i="14"/>
  <c r="AC289" i="14"/>
  <c r="AD215" i="14"/>
  <c r="DI207" i="14"/>
  <c r="AC273" i="14"/>
  <c r="AD199" i="14"/>
  <c r="AC261" i="14"/>
  <c r="AD187" i="14"/>
  <c r="DI190" i="14"/>
  <c r="DK210" i="14"/>
  <c r="DL211" i="14"/>
  <c r="AC279" i="14"/>
  <c r="AD205" i="14"/>
  <c r="DK192" i="14"/>
  <c r="DK216" i="14"/>
  <c r="AC285" i="14"/>
  <c r="AD211" i="14"/>
  <c r="DM209" i="14"/>
  <c r="DK202" i="14"/>
  <c r="DJ221" i="14"/>
  <c r="AC283" i="14"/>
  <c r="AD209" i="14"/>
  <c r="AC275" i="14"/>
  <c r="AD201" i="14"/>
  <c r="BF197" i="14"/>
  <c r="BF218" i="14"/>
  <c r="BF217" i="14"/>
  <c r="BF207" i="14"/>
  <c r="BF201" i="14"/>
  <c r="BF205" i="14"/>
  <c r="BF213" i="14"/>
  <c r="AO224" i="14"/>
  <c r="DI200" i="14"/>
  <c r="AC270" i="14"/>
  <c r="AD196" i="14"/>
  <c r="DL190" i="14"/>
  <c r="DI184" i="14"/>
  <c r="DE139" i="14"/>
  <c r="DE131" i="14"/>
  <c r="DE123" i="14"/>
  <c r="DJ189" i="14"/>
  <c r="DK208" i="14"/>
  <c r="DM206" i="14"/>
  <c r="DM198" i="14"/>
  <c r="DJ185" i="14"/>
  <c r="EM54" i="8"/>
  <c r="E333" i="8"/>
  <c r="G333" i="8"/>
  <c r="E335" i="8"/>
  <c r="G335" i="8"/>
  <c r="E337" i="8"/>
  <c r="G337" i="8"/>
  <c r="E339" i="8"/>
  <c r="G339" i="8"/>
  <c r="E341" i="8"/>
  <c r="G341" i="8"/>
  <c r="E343" i="8"/>
  <c r="G343" i="8"/>
  <c r="E344" i="8"/>
  <c r="G344" i="8"/>
  <c r="E345" i="8"/>
  <c r="G345" i="8"/>
  <c r="E346" i="8"/>
  <c r="G346" i="8"/>
  <c r="E347" i="8"/>
  <c r="G347" i="8"/>
  <c r="E348" i="8"/>
  <c r="G348" i="8"/>
  <c r="E349" i="8"/>
  <c r="G349" i="8"/>
  <c r="E350" i="8"/>
  <c r="G350" i="8"/>
  <c r="E351" i="8"/>
  <c r="G351" i="8"/>
  <c r="E352" i="8"/>
  <c r="G352" i="8"/>
  <c r="E353" i="8"/>
  <c r="G353" i="8"/>
  <c r="E354" i="8"/>
  <c r="G354" i="8"/>
  <c r="E355" i="8"/>
  <c r="G355" i="8"/>
  <c r="E356" i="8"/>
  <c r="G356" i="8"/>
  <c r="E357" i="8"/>
  <c r="G357" i="8"/>
  <c r="AF357" i="8" s="1"/>
  <c r="E358" i="8"/>
  <c r="G358" i="8"/>
  <c r="E359" i="8"/>
  <c r="G359" i="8"/>
  <c r="E360" i="8"/>
  <c r="G360" i="8"/>
  <c r="E361" i="8"/>
  <c r="G361" i="8"/>
  <c r="E362" i="8"/>
  <c r="G362" i="8"/>
  <c r="E363" i="8"/>
  <c r="G363" i="8"/>
  <c r="E364" i="8"/>
  <c r="G364" i="8"/>
  <c r="E365" i="8"/>
  <c r="G365" i="8"/>
  <c r="E366" i="8"/>
  <c r="G366" i="8"/>
  <c r="E367" i="8"/>
  <c r="G367" i="8"/>
  <c r="E368" i="8"/>
  <c r="G368" i="8"/>
  <c r="E369" i="8"/>
  <c r="G369" i="8"/>
  <c r="E370" i="8"/>
  <c r="G370" i="8"/>
  <c r="E371" i="8"/>
  <c r="G371" i="8"/>
  <c r="E372" i="8"/>
  <c r="G372" i="8"/>
  <c r="E374" i="8"/>
  <c r="G374" i="8"/>
  <c r="E375" i="8"/>
  <c r="G375" i="8"/>
  <c r="E376" i="8"/>
  <c r="G376" i="8"/>
  <c r="E377" i="8"/>
  <c r="G377" i="8"/>
  <c r="AF377" i="8" s="1"/>
  <c r="E378" i="8"/>
  <c r="G378" i="8"/>
  <c r="E379" i="8"/>
  <c r="G379" i="8"/>
  <c r="E380" i="8"/>
  <c r="G380" i="8"/>
  <c r="E381" i="8"/>
  <c r="G381" i="8"/>
  <c r="E382" i="8"/>
  <c r="G382" i="8"/>
  <c r="E383" i="8"/>
  <c r="G383" i="8"/>
  <c r="FD35" i="14"/>
  <c r="FH35" i="14"/>
  <c r="FP35" i="14"/>
  <c r="FL35" i="14"/>
  <c r="FT35" i="14"/>
  <c r="FH32" i="14"/>
  <c r="FT32" i="14"/>
  <c r="FD32" i="14"/>
  <c r="H260" i="8"/>
  <c r="H261" i="8"/>
  <c r="H262" i="8"/>
  <c r="H263" i="8"/>
  <c r="H264" i="8"/>
  <c r="H265" i="8"/>
  <c r="H266" i="8"/>
  <c r="I270" i="8" s="1"/>
  <c r="H267" i="8"/>
  <c r="I271" i="8" s="1"/>
  <c r="H268" i="8"/>
  <c r="I272" i="8" s="1"/>
  <c r="H269" i="8"/>
  <c r="I273" i="8" s="1"/>
  <c r="FP32" i="14"/>
  <c r="FD33" i="14"/>
  <c r="FH33" i="14"/>
  <c r="FP33" i="14"/>
  <c r="FL33" i="14"/>
  <c r="FT33" i="14"/>
  <c r="FD29" i="14"/>
  <c r="FH29" i="14"/>
  <c r="FP29" i="14"/>
  <c r="FL29" i="14"/>
  <c r="FT29" i="14"/>
  <c r="BG200" i="14"/>
  <c r="D49" i="18"/>
  <c r="P48" i="18"/>
  <c r="BL47" i="18"/>
  <c r="Y47" i="18"/>
  <c r="AF47" i="18"/>
  <c r="FP102" i="14"/>
  <c r="FH105" i="14"/>
  <c r="FT105" i="14"/>
  <c r="FL101" i="14"/>
  <c r="FD101" i="14"/>
  <c r="FP101" i="14"/>
  <c r="FH102" i="14"/>
  <c r="FT102" i="14"/>
  <c r="FL105" i="14"/>
  <c r="FD105" i="14"/>
  <c r="FH101" i="14"/>
  <c r="FL102" i="14"/>
  <c r="FD102" i="14"/>
  <c r="D22" i="15"/>
  <c r="D82" i="15" s="1"/>
  <c r="AF21" i="15"/>
  <c r="CV199" i="14"/>
  <c r="DC118" i="14"/>
  <c r="DI118" i="14" s="1"/>
  <c r="DF118" i="14"/>
  <c r="DK144" i="14"/>
  <c r="DJ141" i="14"/>
  <c r="DC109" i="14"/>
  <c r="DI109" i="14" s="1"/>
  <c r="DC110" i="14"/>
  <c r="DI111" i="14" s="1"/>
  <c r="DC112" i="14"/>
  <c r="DI112" i="14" s="1"/>
  <c r="DC114" i="14"/>
  <c r="DI114" i="14" s="1"/>
  <c r="DC115" i="14"/>
  <c r="DI116" i="14" s="1"/>
  <c r="DC119" i="14"/>
  <c r="DC124" i="14"/>
  <c r="DI124" i="14" s="1"/>
  <c r="DC131" i="14"/>
  <c r="DC133" i="14"/>
  <c r="AB133" i="14"/>
  <c r="DF133" i="14"/>
  <c r="DC135" i="14"/>
  <c r="AB135" i="14"/>
  <c r="DF135" i="14"/>
  <c r="DC142" i="14"/>
  <c r="AB142" i="14"/>
  <c r="CZ142" i="14"/>
  <c r="DF142" i="14"/>
  <c r="DC143" i="14"/>
  <c r="DC146" i="14"/>
  <c r="DI146" i="14" s="1"/>
  <c r="AB146" i="14"/>
  <c r="DF146" i="14"/>
  <c r="H152" i="14"/>
  <c r="DC147" i="14"/>
  <c r="DC39" i="14"/>
  <c r="DF40" i="14"/>
  <c r="DF42" i="14"/>
  <c r="DF44" i="14"/>
  <c r="DF48" i="14"/>
  <c r="DD50" i="14"/>
  <c r="DF50" i="14"/>
  <c r="DC68" i="14"/>
  <c r="DD119" i="14"/>
  <c r="DJ120" i="14" s="1"/>
  <c r="DD133" i="14"/>
  <c r="DD144" i="14"/>
  <c r="AB111" i="14"/>
  <c r="DF111" i="14"/>
  <c r="AB113" i="14"/>
  <c r="DF113" i="14"/>
  <c r="AB116" i="14"/>
  <c r="DF116" i="14"/>
  <c r="AB117" i="14"/>
  <c r="DF117" i="14"/>
  <c r="AB123" i="14"/>
  <c r="AC118" i="14" s="1"/>
  <c r="DF123" i="14"/>
  <c r="DC126" i="14"/>
  <c r="DC127" i="14"/>
  <c r="AB127" i="14"/>
  <c r="DF127" i="14"/>
  <c r="DC130" i="14"/>
  <c r="DC132" i="14"/>
  <c r="AB132" i="14"/>
  <c r="DF132" i="14"/>
  <c r="DD132" i="14"/>
  <c r="DC137" i="14"/>
  <c r="AB139" i="14"/>
  <c r="DF139" i="14"/>
  <c r="AB145" i="14"/>
  <c r="CZ145" i="14"/>
  <c r="DF145" i="14"/>
  <c r="DK51" i="14"/>
  <c r="DF51" i="14"/>
  <c r="DC51" i="14"/>
  <c r="DF53" i="14"/>
  <c r="DF54" i="14"/>
  <c r="DF55" i="14"/>
  <c r="DD57" i="14"/>
  <c r="DJ57" i="14" s="1"/>
  <c r="DF57" i="14"/>
  <c r="DF60" i="14"/>
  <c r="DC60" i="14"/>
  <c r="DF62" i="14"/>
  <c r="DC63" i="14"/>
  <c r="DK63" i="14"/>
  <c r="DF63" i="14"/>
  <c r="DF65" i="14"/>
  <c r="DF69" i="14"/>
  <c r="DF70" i="14"/>
  <c r="DF72" i="14"/>
  <c r="DC72" i="14"/>
  <c r="DF75" i="14"/>
  <c r="J75" i="14"/>
  <c r="DD111" i="14"/>
  <c r="DD117" i="14"/>
  <c r="AB120" i="14"/>
  <c r="DF120" i="14"/>
  <c r="AB122" i="14"/>
  <c r="DF122" i="14"/>
  <c r="DD135" i="14"/>
  <c r="AB138" i="14"/>
  <c r="DF138" i="14"/>
  <c r="DD145" i="14"/>
  <c r="DK135" i="14"/>
  <c r="DK127" i="14"/>
  <c r="DD48" i="14"/>
  <c r="DD51" i="14"/>
  <c r="DD72" i="14"/>
  <c r="AB108" i="14"/>
  <c r="DF108" i="14"/>
  <c r="DL108" i="14" s="1"/>
  <c r="AB109" i="14"/>
  <c r="DF109" i="14"/>
  <c r="AB110" i="14"/>
  <c r="DF110" i="14"/>
  <c r="AB112" i="14"/>
  <c r="DF112" i="14"/>
  <c r="AB114" i="14"/>
  <c r="DF114" i="14"/>
  <c r="AB115" i="14"/>
  <c r="DF115" i="14"/>
  <c r="AB119" i="14"/>
  <c r="DF119" i="14"/>
  <c r="AB121" i="14"/>
  <c r="DF121" i="14"/>
  <c r="AB124" i="14"/>
  <c r="DF124" i="14"/>
  <c r="DF131" i="14"/>
  <c r="AB131" i="14"/>
  <c r="DC134" i="14"/>
  <c r="AB134" i="14"/>
  <c r="DF134" i="14"/>
  <c r="DC140" i="14"/>
  <c r="DI140" i="14" s="1"/>
  <c r="AB140" i="14"/>
  <c r="CZ140" i="14"/>
  <c r="DF140" i="14"/>
  <c r="AB143" i="14"/>
  <c r="DF143" i="14"/>
  <c r="CZ143" i="14"/>
  <c r="DC144" i="14"/>
  <c r="DI145" i="14" s="1"/>
  <c r="AB144" i="14"/>
  <c r="CZ144" i="14"/>
  <c r="DF144" i="14"/>
  <c r="AB147" i="14"/>
  <c r="CZ147" i="14"/>
  <c r="DF147" i="14"/>
  <c r="DF37" i="14"/>
  <c r="DF38" i="14"/>
  <c r="DF39" i="14"/>
  <c r="DF41" i="14"/>
  <c r="DF43" i="14"/>
  <c r="DF45" i="14"/>
  <c r="DD46" i="14"/>
  <c r="DF46" i="14"/>
  <c r="DF47" i="14"/>
  <c r="DF49" i="14"/>
  <c r="DF59" i="14"/>
  <c r="DF68" i="14"/>
  <c r="DF74" i="14"/>
  <c r="DC74" i="14"/>
  <c r="DF76" i="14"/>
  <c r="J76" i="14"/>
  <c r="AJ76" i="14"/>
  <c r="AV76" i="14" s="1"/>
  <c r="DD114" i="14"/>
  <c r="DJ115" i="14" s="1"/>
  <c r="DD121" i="14"/>
  <c r="DJ121" i="14" s="1"/>
  <c r="DD131" i="14"/>
  <c r="DJ131" i="14" s="1"/>
  <c r="DD134" i="14"/>
  <c r="DD142" i="14"/>
  <c r="DJ142" i="14" s="1"/>
  <c r="DD146" i="14"/>
  <c r="DD59" i="14"/>
  <c r="DD74" i="14"/>
  <c r="DJ74" i="14" s="1"/>
  <c r="DI117" i="14"/>
  <c r="DC125" i="14"/>
  <c r="AB125" i="14"/>
  <c r="DF125" i="14"/>
  <c r="AB126" i="14"/>
  <c r="DF126" i="14"/>
  <c r="DC128" i="14"/>
  <c r="AB128" i="14"/>
  <c r="DF128" i="14"/>
  <c r="AB130" i="14"/>
  <c r="DF130" i="14"/>
  <c r="AB136" i="14"/>
  <c r="DC136" i="14"/>
  <c r="DF136" i="14"/>
  <c r="AB137" i="14"/>
  <c r="DF137" i="14"/>
  <c r="DC141" i="14"/>
  <c r="AB141" i="14"/>
  <c r="DF141" i="14"/>
  <c r="CZ141" i="14"/>
  <c r="DK52" i="14"/>
  <c r="DF52" i="14"/>
  <c r="DF56" i="14"/>
  <c r="DF58" i="14"/>
  <c r="DF61" i="14"/>
  <c r="DK64" i="14"/>
  <c r="DF64" i="14"/>
  <c r="DC64" i="14"/>
  <c r="DF66" i="14"/>
  <c r="DC67" i="14"/>
  <c r="DK67" i="14"/>
  <c r="DF67" i="14"/>
  <c r="DC71" i="14"/>
  <c r="DF71" i="14"/>
  <c r="DF73" i="14"/>
  <c r="DD108" i="14"/>
  <c r="DJ108" i="14" s="1"/>
  <c r="DD110" i="14"/>
  <c r="DJ110" i="14" s="1"/>
  <c r="DD113" i="14"/>
  <c r="DJ113" i="14" s="1"/>
  <c r="DD116" i="14"/>
  <c r="DJ116" i="14" s="1"/>
  <c r="DD123" i="14"/>
  <c r="DJ123" i="14" s="1"/>
  <c r="DD136" i="14"/>
  <c r="DJ138" i="14"/>
  <c r="DD139" i="14"/>
  <c r="DJ139" i="14" s="1"/>
  <c r="DD143" i="14"/>
  <c r="DD147" i="14"/>
  <c r="AB148" i="14"/>
  <c r="DF148" i="14"/>
  <c r="DL148" i="14" s="1"/>
  <c r="CZ148" i="14"/>
  <c r="DK126" i="14"/>
  <c r="DJ36" i="14"/>
  <c r="DD38" i="14"/>
  <c r="DD40" i="14"/>
  <c r="DD42" i="14"/>
  <c r="DD44" i="14"/>
  <c r="DD47" i="14"/>
  <c r="DD49" i="14"/>
  <c r="DD58" i="14"/>
  <c r="DD70" i="14"/>
  <c r="DJ70" i="14" s="1"/>
  <c r="DD75" i="14"/>
  <c r="CZ146" i="14"/>
  <c r="FQ95" i="14"/>
  <c r="GA171" i="14"/>
  <c r="CV202" i="14"/>
  <c r="BE210" i="14"/>
  <c r="BE212" i="14"/>
  <c r="BE216" i="14"/>
  <c r="BE221" i="14"/>
  <c r="BE203" i="14"/>
  <c r="BE207" i="14"/>
  <c r="BE185" i="14"/>
  <c r="BE189" i="14"/>
  <c r="BE213" i="14"/>
  <c r="BE217" i="14"/>
  <c r="BE206" i="14"/>
  <c r="BE208" i="14"/>
  <c r="BE219" i="14"/>
  <c r="BE191" i="14"/>
  <c r="BE193" i="14"/>
  <c r="BE209" i="14"/>
  <c r="BE183" i="14"/>
  <c r="BE187" i="14"/>
  <c r="BE220" i="14"/>
  <c r="BE211" i="14"/>
  <c r="BE192" i="14"/>
  <c r="BE194" i="14"/>
  <c r="BE196" i="14"/>
  <c r="BE198" i="14"/>
  <c r="BE214" i="14"/>
  <c r="BE218" i="14"/>
  <c r="BE205" i="14"/>
  <c r="BE215" i="14"/>
  <c r="BE222" i="14"/>
  <c r="BE188" i="14"/>
  <c r="FU316" i="14"/>
  <c r="GA178" i="14"/>
  <c r="CV209" i="14"/>
  <c r="GA174" i="14"/>
  <c r="CV205" i="14"/>
  <c r="GA172" i="14"/>
  <c r="CV203" i="14"/>
  <c r="CV216" i="14"/>
  <c r="FI168" i="14"/>
  <c r="CV207" i="14"/>
  <c r="FQ169" i="14"/>
  <c r="BG187" i="14"/>
  <c r="BG213" i="14"/>
  <c r="BG215" i="14"/>
  <c r="BG217" i="14"/>
  <c r="BG198" i="14"/>
  <c r="BG219" i="14"/>
  <c r="BG205" i="14"/>
  <c r="BG211" i="14"/>
  <c r="BG185" i="14"/>
  <c r="BG192" i="14"/>
  <c r="BG196" i="14"/>
  <c r="BG210" i="14"/>
  <c r="BG214" i="14"/>
  <c r="BG191" i="14"/>
  <c r="BG193" i="14"/>
  <c r="BG183" i="14"/>
  <c r="BG206" i="14"/>
  <c r="BG208" i="14"/>
  <c r="BG220" i="14"/>
  <c r="BG203" i="14"/>
  <c r="BG207" i="14"/>
  <c r="BG209" i="14"/>
  <c r="BG189" i="14"/>
  <c r="BG222" i="14"/>
  <c r="BG194" i="14"/>
  <c r="BG212" i="14"/>
  <c r="BG216" i="14"/>
  <c r="BG218" i="14"/>
  <c r="BG221" i="14"/>
  <c r="GA161" i="14"/>
  <c r="CV192" i="14"/>
  <c r="GA175" i="14"/>
  <c r="CV206" i="14"/>
  <c r="GA179" i="14"/>
  <c r="CV210" i="14"/>
  <c r="GA187" i="14"/>
  <c r="CV218" i="14"/>
  <c r="CV212" i="14"/>
  <c r="BG190" i="14"/>
  <c r="FU94" i="14"/>
  <c r="FM93" i="14"/>
  <c r="BG195" i="14"/>
  <c r="FE317" i="14"/>
  <c r="FM315" i="14"/>
  <c r="BE195" i="14"/>
  <c r="CV222" i="14"/>
  <c r="CM222" i="14"/>
  <c r="CV211" i="14"/>
  <c r="FI317" i="14"/>
  <c r="GA162" i="14"/>
  <c r="CV193" i="14"/>
  <c r="BG182" i="14"/>
  <c r="BG184" i="14"/>
  <c r="CV190" i="14"/>
  <c r="CV220" i="14"/>
  <c r="FU170" i="14"/>
  <c r="FE170" i="14"/>
  <c r="BG186" i="14"/>
  <c r="BE199" i="14"/>
  <c r="CV198" i="14"/>
  <c r="FI95" i="14"/>
  <c r="BE197" i="14"/>
  <c r="BE184" i="14"/>
  <c r="FQ318" i="14"/>
  <c r="BE186" i="14"/>
  <c r="FQ24" i="14"/>
  <c r="FU22" i="14"/>
  <c r="BE200" i="14"/>
  <c r="BG197" i="14"/>
  <c r="GA183" i="14"/>
  <c r="CV214" i="14"/>
  <c r="GA164" i="14"/>
  <c r="CV195" i="14"/>
  <c r="GA165" i="14"/>
  <c r="CV196" i="14"/>
  <c r="GA169" i="14"/>
  <c r="CV200" i="14"/>
  <c r="CV215" i="14"/>
  <c r="BE204" i="14"/>
  <c r="CV201" i="14"/>
  <c r="FM23" i="14"/>
  <c r="FE24" i="14"/>
  <c r="FM170" i="14"/>
  <c r="BE201" i="14"/>
  <c r="BE182" i="14"/>
  <c r="GA166" i="14"/>
  <c r="CV197" i="14"/>
  <c r="CV219" i="14"/>
  <c r="CV217" i="14"/>
  <c r="FE93" i="14"/>
  <c r="BG188" i="14"/>
  <c r="EN52" i="8"/>
  <c r="EH53" i="8"/>
  <c r="EJ53" i="8"/>
  <c r="EM53" i="8"/>
  <c r="EO53" i="8"/>
  <c r="EH133" i="8"/>
  <c r="EJ133" i="8"/>
  <c r="EM133" i="8"/>
  <c r="EO133" i="8"/>
  <c r="EH55" i="8"/>
  <c r="EJ55" i="8"/>
  <c r="EM55" i="8"/>
  <c r="EO55" i="8"/>
  <c r="DF96" i="8"/>
  <c r="DH96" i="8"/>
  <c r="DF97" i="8"/>
  <c r="DH97" i="8"/>
  <c r="DF98" i="8"/>
  <c r="DH98" i="8"/>
  <c r="DF99" i="8"/>
  <c r="DH99" i="8"/>
  <c r="DF100" i="8"/>
  <c r="DH100" i="8"/>
  <c r="DF101" i="8"/>
  <c r="DH101" i="8"/>
  <c r="DE102" i="8"/>
  <c r="DI102" i="8" s="1"/>
  <c r="DG102" i="8"/>
  <c r="DE103" i="8"/>
  <c r="DI103" i="8" s="1"/>
  <c r="DG103" i="8"/>
  <c r="DE104" i="8"/>
  <c r="DI104" i="8" s="1"/>
  <c r="DG104" i="8"/>
  <c r="DE105" i="8"/>
  <c r="DI105" i="8" s="1"/>
  <c r="DG105" i="8"/>
  <c r="DE96" i="8"/>
  <c r="DI96" i="8" s="1"/>
  <c r="DG96" i="8"/>
  <c r="DE97" i="8"/>
  <c r="DI97" i="8" s="1"/>
  <c r="DG97" i="8"/>
  <c r="DE98" i="8"/>
  <c r="DG98" i="8"/>
  <c r="DE99" i="8"/>
  <c r="DI99" i="8" s="1"/>
  <c r="DG99" i="8"/>
  <c r="DE100" i="8"/>
  <c r="DI100" i="8" s="1"/>
  <c r="DG100" i="8"/>
  <c r="DE101" i="8"/>
  <c r="DG101" i="8"/>
  <c r="DF102" i="8"/>
  <c r="DH102" i="8"/>
  <c r="DF103" i="8"/>
  <c r="DH103" i="8"/>
  <c r="DF104" i="8"/>
  <c r="DH104" i="8"/>
  <c r="DF105" i="8"/>
  <c r="DH105" i="8"/>
  <c r="EH45" i="8"/>
  <c r="EJ45" i="8"/>
  <c r="EM45" i="8"/>
  <c r="EO45" i="8"/>
  <c r="EH46" i="8"/>
  <c r="EJ46" i="8"/>
  <c r="EM46" i="8"/>
  <c r="EO46" i="8"/>
  <c r="EH47" i="8"/>
  <c r="EJ47" i="8"/>
  <c r="EM47" i="8"/>
  <c r="EO47" i="8"/>
  <c r="EH59" i="8"/>
  <c r="EJ59" i="8"/>
  <c r="EM59" i="8"/>
  <c r="EO59" i="8"/>
  <c r="EH61" i="8"/>
  <c r="EJ61" i="8"/>
  <c r="EM61" i="8"/>
  <c r="EO61" i="8"/>
  <c r="EH62" i="8"/>
  <c r="EJ62" i="8"/>
  <c r="EM62" i="8"/>
  <c r="EO62" i="8"/>
  <c r="EH63" i="8"/>
  <c r="EJ63" i="8"/>
  <c r="EM63" i="8"/>
  <c r="EO63" i="8"/>
  <c r="EH64" i="8"/>
  <c r="EJ64" i="8"/>
  <c r="EM64" i="8"/>
  <c r="EO64" i="8"/>
  <c r="EH65" i="8"/>
  <c r="EJ65" i="8"/>
  <c r="EM65" i="8"/>
  <c r="EO65" i="8"/>
  <c r="EH66" i="8"/>
  <c r="EJ66" i="8"/>
  <c r="EM66" i="8"/>
  <c r="EO66" i="8"/>
  <c r="EH67" i="8"/>
  <c r="EJ67" i="8"/>
  <c r="EM67" i="8"/>
  <c r="EO67" i="8"/>
  <c r="EH68" i="8"/>
  <c r="EJ68" i="8"/>
  <c r="EM68" i="8"/>
  <c r="EO68" i="8"/>
  <c r="EH69" i="8"/>
  <c r="EJ69" i="8"/>
  <c r="EM69" i="8"/>
  <c r="EO69" i="8"/>
  <c r="EH70" i="8"/>
  <c r="EJ70" i="8"/>
  <c r="EM70" i="8"/>
  <c r="EO70" i="8"/>
  <c r="EH71" i="8"/>
  <c r="EJ71" i="8"/>
  <c r="EM71" i="8"/>
  <c r="EO71" i="8"/>
  <c r="EH72" i="8"/>
  <c r="EJ72" i="8"/>
  <c r="EM72" i="8"/>
  <c r="EO72" i="8"/>
  <c r="EH73" i="8"/>
  <c r="EJ73" i="8"/>
  <c r="EM73" i="8"/>
  <c r="EO73" i="8"/>
  <c r="EH74" i="8"/>
  <c r="EJ74" i="8"/>
  <c r="EM74" i="8"/>
  <c r="EO74" i="8"/>
  <c r="EH75" i="8"/>
  <c r="EJ75" i="8"/>
  <c r="EM75" i="8"/>
  <c r="EO75" i="8"/>
  <c r="EH76" i="8"/>
  <c r="EJ76" i="8"/>
  <c r="EM76" i="8"/>
  <c r="EG53" i="8"/>
  <c r="EI53" i="8"/>
  <c r="EL53" i="8"/>
  <c r="EN53" i="8"/>
  <c r="EG54" i="8"/>
  <c r="EI54" i="8"/>
  <c r="EL54" i="8"/>
  <c r="EN54" i="8"/>
  <c r="EG55" i="8"/>
  <c r="EI55" i="8"/>
  <c r="EL55" i="8"/>
  <c r="EN55" i="8"/>
  <c r="EG58" i="8"/>
  <c r="EI58" i="8"/>
  <c r="EL58" i="8"/>
  <c r="EN58" i="8"/>
  <c r="EG60" i="8"/>
  <c r="EI60" i="8"/>
  <c r="EL60" i="8"/>
  <c r="EN60" i="8"/>
  <c r="EG61" i="8"/>
  <c r="EI61" i="8"/>
  <c r="EL61" i="8"/>
  <c r="EN61" i="8"/>
  <c r="EG62" i="8"/>
  <c r="EI62" i="8"/>
  <c r="EL62" i="8"/>
  <c r="EN62" i="8"/>
  <c r="EG63" i="8"/>
  <c r="EI63" i="8"/>
  <c r="EL63" i="8"/>
  <c r="EN63" i="8"/>
  <c r="EG64" i="8"/>
  <c r="EI64" i="8"/>
  <c r="EL64" i="8"/>
  <c r="EN64" i="8"/>
  <c r="EG65" i="8"/>
  <c r="EI65" i="8"/>
  <c r="EL65" i="8"/>
  <c r="EN65" i="8"/>
  <c r="EG66" i="8"/>
  <c r="EI66" i="8"/>
  <c r="EL66" i="8"/>
  <c r="EN66" i="8"/>
  <c r="EG67" i="8"/>
  <c r="EI67" i="8"/>
  <c r="EL67" i="8"/>
  <c r="EN67" i="8"/>
  <c r="EG68" i="8"/>
  <c r="EI68" i="8"/>
  <c r="EL68" i="8"/>
  <c r="EN68" i="8"/>
  <c r="EG69" i="8"/>
  <c r="EI69" i="8"/>
  <c r="EL69" i="8"/>
  <c r="EN69" i="8"/>
  <c r="EG70" i="8"/>
  <c r="EI70" i="8"/>
  <c r="EL70" i="8"/>
  <c r="EN70" i="8"/>
  <c r="EG71" i="8"/>
  <c r="EI71" i="8"/>
  <c r="EL71" i="8"/>
  <c r="EN71" i="8"/>
  <c r="EG72" i="8"/>
  <c r="EI72" i="8"/>
  <c r="EL72" i="8"/>
  <c r="EN72" i="8"/>
  <c r="EG73" i="8"/>
  <c r="EI73" i="8"/>
  <c r="EL73" i="8"/>
  <c r="EN73" i="8"/>
  <c r="EG74" i="8"/>
  <c r="EI74" i="8"/>
  <c r="EL74" i="8"/>
  <c r="EN74" i="8"/>
  <c r="EG75" i="8"/>
  <c r="EI75" i="8"/>
  <c r="EL75" i="8"/>
  <c r="EN75" i="8"/>
  <c r="EG76" i="8"/>
  <c r="EI76" i="8"/>
  <c r="EL76" i="8"/>
  <c r="EN76" i="8"/>
  <c r="EG117" i="8"/>
  <c r="EI117" i="8"/>
  <c r="EL117" i="8"/>
  <c r="EN117" i="8"/>
  <c r="EG119" i="8"/>
  <c r="EI119" i="8"/>
  <c r="EL119" i="8"/>
  <c r="EN119" i="8"/>
  <c r="EG121" i="8"/>
  <c r="EI121" i="8"/>
  <c r="EL121" i="8"/>
  <c r="EN121" i="8"/>
  <c r="EG123" i="8"/>
  <c r="EI123" i="8"/>
  <c r="EL123" i="8"/>
  <c r="EN123" i="8"/>
  <c r="EG124" i="8"/>
  <c r="EI124" i="8"/>
  <c r="EL124" i="8"/>
  <c r="EN124" i="8"/>
  <c r="EG125" i="8"/>
  <c r="EI125" i="8"/>
  <c r="EL125" i="8"/>
  <c r="EN125" i="8"/>
  <c r="EG126" i="8"/>
  <c r="EI126" i="8"/>
  <c r="EL126" i="8"/>
  <c r="EN126" i="8"/>
  <c r="EG128" i="8"/>
  <c r="EI128" i="8"/>
  <c r="EL128" i="8"/>
  <c r="EN128" i="8"/>
  <c r="EG130" i="8"/>
  <c r="EI130" i="8"/>
  <c r="EL130" i="8"/>
  <c r="EN130" i="8"/>
  <c r="EG132" i="8"/>
  <c r="EI132" i="8"/>
  <c r="EL132" i="8"/>
  <c r="EN132" i="8"/>
  <c r="EH134" i="8"/>
  <c r="EJ134" i="8"/>
  <c r="EM134" i="8"/>
  <c r="EO134" i="8"/>
  <c r="EH135" i="8"/>
  <c r="EJ135" i="8"/>
  <c r="EM135" i="8"/>
  <c r="EO135" i="8"/>
  <c r="EG136" i="8"/>
  <c r="EI136" i="8"/>
  <c r="EL136" i="8"/>
  <c r="EN136" i="8"/>
  <c r="EG137" i="8"/>
  <c r="EI137" i="8"/>
  <c r="EL137" i="8"/>
  <c r="EN137" i="8"/>
  <c r="EG138" i="8"/>
  <c r="EI138" i="8"/>
  <c r="EL138" i="8"/>
  <c r="EN138" i="8"/>
  <c r="EG141" i="8"/>
  <c r="EI141" i="8"/>
  <c r="EL141" i="8"/>
  <c r="EN141" i="8"/>
  <c r="EG142" i="8"/>
  <c r="EI142" i="8"/>
  <c r="EL142" i="8"/>
  <c r="EN142" i="8"/>
  <c r="EH143" i="8"/>
  <c r="EJ143" i="8"/>
  <c r="EM143" i="8"/>
  <c r="EO143" i="8"/>
  <c r="EH144" i="8"/>
  <c r="EJ144" i="8"/>
  <c r="EM144" i="8"/>
  <c r="EO144" i="8"/>
  <c r="EH145" i="8"/>
  <c r="EJ145" i="8"/>
  <c r="EM145" i="8"/>
  <c r="EO145" i="8"/>
  <c r="EH146" i="8"/>
  <c r="EJ146" i="8"/>
  <c r="EM146" i="8"/>
  <c r="EO146" i="8"/>
  <c r="EH147" i="8"/>
  <c r="EJ147" i="8"/>
  <c r="EM147" i="8"/>
  <c r="EO147" i="8"/>
  <c r="EH148" i="8"/>
  <c r="EJ148" i="8"/>
  <c r="EM148" i="8"/>
  <c r="EO148" i="8"/>
  <c r="EH149" i="8"/>
  <c r="EJ149" i="8"/>
  <c r="EM149" i="8"/>
  <c r="EO149" i="8"/>
  <c r="EH150" i="8"/>
  <c r="EJ150" i="8"/>
  <c r="EM150" i="8"/>
  <c r="EO150" i="8"/>
  <c r="EH151" i="8"/>
  <c r="EJ151" i="8"/>
  <c r="EM151" i="8"/>
  <c r="EO151" i="8"/>
  <c r="EH152" i="8"/>
  <c r="EJ152" i="8"/>
  <c r="EM152" i="8"/>
  <c r="EO152" i="8"/>
  <c r="EH153" i="8"/>
  <c r="EJ153" i="8"/>
  <c r="EM153" i="8"/>
  <c r="EO153" i="8"/>
  <c r="EH154" i="8"/>
  <c r="EJ154" i="8"/>
  <c r="EM154" i="8"/>
  <c r="EO154" i="8"/>
  <c r="EH155" i="8"/>
  <c r="EJ155" i="8"/>
  <c r="EM155" i="8"/>
  <c r="EO155" i="8"/>
  <c r="EH156" i="8"/>
  <c r="EJ156" i="8"/>
  <c r="EM156" i="8"/>
  <c r="EO156" i="8"/>
  <c r="EG197" i="8"/>
  <c r="EI197" i="8"/>
  <c r="EL197" i="8"/>
  <c r="EN197" i="8"/>
  <c r="EG198" i="8"/>
  <c r="EI198" i="8"/>
  <c r="EL198" i="8"/>
  <c r="EN198" i="8"/>
  <c r="EG199" i="8"/>
  <c r="EI199" i="8"/>
  <c r="EL199" i="8"/>
  <c r="EN199" i="8"/>
  <c r="EG200" i="8"/>
  <c r="EI200" i="8"/>
  <c r="EL200" i="8"/>
  <c r="EN200" i="8"/>
  <c r="EG201" i="8"/>
  <c r="EI201" i="8"/>
  <c r="EL201" i="8"/>
  <c r="EN201" i="8"/>
  <c r="EG202" i="8"/>
  <c r="EI202" i="8"/>
  <c r="EL202" i="8"/>
  <c r="EN202" i="8"/>
  <c r="EG203" i="8"/>
  <c r="EI203" i="8"/>
  <c r="EL203" i="8"/>
  <c r="EN203" i="8"/>
  <c r="EG204" i="8"/>
  <c r="EI204" i="8"/>
  <c r="EL204" i="8"/>
  <c r="EN204" i="8"/>
  <c r="EG205" i="8"/>
  <c r="EI205" i="8"/>
  <c r="EL205" i="8"/>
  <c r="EN205" i="8"/>
  <c r="EG206" i="8"/>
  <c r="EI206" i="8"/>
  <c r="EL206" i="8"/>
  <c r="EN206" i="8"/>
  <c r="EG207" i="8"/>
  <c r="EI207" i="8"/>
  <c r="EL207" i="8"/>
  <c r="EN207" i="8"/>
  <c r="EG208" i="8"/>
  <c r="EI208" i="8"/>
  <c r="EL208" i="8"/>
  <c r="EN208" i="8"/>
  <c r="EG209" i="8"/>
  <c r="EI209" i="8"/>
  <c r="EL209" i="8"/>
  <c r="EN209" i="8"/>
  <c r="EG210" i="8"/>
  <c r="EI210" i="8"/>
  <c r="EL210" i="8"/>
  <c r="EN210" i="8"/>
  <c r="EG211" i="8"/>
  <c r="EI211" i="8"/>
  <c r="EL211" i="8"/>
  <c r="EN211" i="8"/>
  <c r="EG212" i="8"/>
  <c r="EI212" i="8"/>
  <c r="EL212" i="8"/>
  <c r="EN212" i="8"/>
  <c r="EG213" i="8"/>
  <c r="EI213" i="8"/>
  <c r="EL213" i="8"/>
  <c r="EN213" i="8"/>
  <c r="EG214" i="8"/>
  <c r="EI214" i="8"/>
  <c r="EL214" i="8"/>
  <c r="EN214" i="8"/>
  <c r="EO76" i="8"/>
  <c r="EH118" i="8"/>
  <c r="EJ118" i="8"/>
  <c r="EM118" i="8"/>
  <c r="EO118" i="8"/>
  <c r="EH120" i="8"/>
  <c r="EJ120" i="8"/>
  <c r="EM120" i="8"/>
  <c r="EO120" i="8"/>
  <c r="EH122" i="8"/>
  <c r="EJ122" i="8"/>
  <c r="EM122" i="8"/>
  <c r="EO122" i="8"/>
  <c r="EH127" i="8"/>
  <c r="EJ127" i="8"/>
  <c r="EM127" i="8"/>
  <c r="EO127" i="8"/>
  <c r="EH129" i="8"/>
  <c r="EJ129" i="8"/>
  <c r="EM129" i="8"/>
  <c r="EO129" i="8"/>
  <c r="EH131" i="8"/>
  <c r="EJ131" i="8"/>
  <c r="EM131" i="8"/>
  <c r="EO131" i="8"/>
  <c r="EG133" i="8"/>
  <c r="EI133" i="8"/>
  <c r="EL133" i="8"/>
  <c r="EN133" i="8"/>
  <c r="EH139" i="8"/>
  <c r="EJ139" i="8"/>
  <c r="EM139" i="8"/>
  <c r="EO139" i="8"/>
  <c r="DA140" i="8"/>
  <c r="DC140" i="8"/>
  <c r="DA141" i="8"/>
  <c r="DC141" i="8"/>
  <c r="EH141" i="8"/>
  <c r="EJ141" i="8"/>
  <c r="EM141" i="8"/>
  <c r="EO141" i="8"/>
  <c r="DA142" i="8"/>
  <c r="DC142" i="8"/>
  <c r="EH142" i="8"/>
  <c r="EJ142" i="8"/>
  <c r="EM142" i="8"/>
  <c r="EO142" i="8"/>
  <c r="EG143" i="8"/>
  <c r="EI143" i="8"/>
  <c r="EL143" i="8"/>
  <c r="EN143" i="8"/>
  <c r="EG144" i="8"/>
  <c r="EI144" i="8"/>
  <c r="EL144" i="8"/>
  <c r="EN144" i="8"/>
  <c r="EG145" i="8"/>
  <c r="EI145" i="8"/>
  <c r="EL145" i="8"/>
  <c r="EN145" i="8"/>
  <c r="EG146" i="8"/>
  <c r="EI146" i="8"/>
  <c r="EL146" i="8"/>
  <c r="EN146" i="8"/>
  <c r="EG147" i="8"/>
  <c r="EI147" i="8"/>
  <c r="EL147" i="8"/>
  <c r="EN147" i="8"/>
  <c r="EG148" i="8"/>
  <c r="EI148" i="8"/>
  <c r="EL148" i="8"/>
  <c r="EN148" i="8"/>
  <c r="EG149" i="8"/>
  <c r="EI149" i="8"/>
  <c r="EL149" i="8"/>
  <c r="EN149" i="8"/>
  <c r="EG150" i="8"/>
  <c r="EI150" i="8"/>
  <c r="EL150" i="8"/>
  <c r="EN150" i="8"/>
  <c r="EG151" i="8"/>
  <c r="EI151" i="8"/>
  <c r="EL151" i="8"/>
  <c r="EN151" i="8"/>
  <c r="EG152" i="8"/>
  <c r="EI152" i="8"/>
  <c r="EL152" i="8"/>
  <c r="EN152" i="8"/>
  <c r="EG153" i="8"/>
  <c r="EI153" i="8"/>
  <c r="EL153" i="8"/>
  <c r="EN153" i="8"/>
  <c r="EG154" i="8"/>
  <c r="EI154" i="8"/>
  <c r="EL154" i="8"/>
  <c r="EN154" i="8"/>
  <c r="EG155" i="8"/>
  <c r="EI155" i="8"/>
  <c r="EL155" i="8"/>
  <c r="EN155" i="8"/>
  <c r="EG156" i="8"/>
  <c r="EI156" i="8"/>
  <c r="EL156" i="8"/>
  <c r="EN156" i="8"/>
  <c r="EH197" i="8"/>
  <c r="EJ197" i="8"/>
  <c r="EM197" i="8"/>
  <c r="EO197" i="8"/>
  <c r="EH198" i="8"/>
  <c r="EJ198" i="8"/>
  <c r="EM198" i="8"/>
  <c r="EO198" i="8"/>
  <c r="EH199" i="8"/>
  <c r="EJ199" i="8"/>
  <c r="EM199" i="8"/>
  <c r="EO199" i="8"/>
  <c r="EH200" i="8"/>
  <c r="EJ200" i="8"/>
  <c r="EM200" i="8"/>
  <c r="EO200" i="8"/>
  <c r="EH201" i="8"/>
  <c r="EJ201" i="8"/>
  <c r="EM201" i="8"/>
  <c r="EO201" i="8"/>
  <c r="EH202" i="8"/>
  <c r="EJ202" i="8"/>
  <c r="EM202" i="8"/>
  <c r="EO202" i="8"/>
  <c r="EH203" i="8"/>
  <c r="EJ203" i="8"/>
  <c r="EM203" i="8"/>
  <c r="EO203" i="8"/>
  <c r="EH204" i="8"/>
  <c r="EJ204" i="8"/>
  <c r="EM204" i="8"/>
  <c r="EO204" i="8"/>
  <c r="EH205" i="8"/>
  <c r="EJ205" i="8"/>
  <c r="EM205" i="8"/>
  <c r="EO205" i="8"/>
  <c r="EH206" i="8"/>
  <c r="EJ206" i="8"/>
  <c r="EM206" i="8"/>
  <c r="EO206" i="8"/>
  <c r="EH207" i="8"/>
  <c r="EJ207" i="8"/>
  <c r="EM207" i="8"/>
  <c r="EO207" i="8"/>
  <c r="EH208" i="8"/>
  <c r="EJ208" i="8"/>
  <c r="EM208" i="8"/>
  <c r="EO208" i="8"/>
  <c r="EH209" i="8"/>
  <c r="EJ209" i="8"/>
  <c r="EM209" i="8"/>
  <c r="EO209" i="8"/>
  <c r="EH210" i="8"/>
  <c r="EJ210" i="8"/>
  <c r="EM210" i="8"/>
  <c r="EO210" i="8"/>
  <c r="EH211" i="8"/>
  <c r="EJ211" i="8"/>
  <c r="EM211" i="8"/>
  <c r="EO211" i="8"/>
  <c r="EH212" i="8"/>
  <c r="EJ212" i="8"/>
  <c r="EM212" i="8"/>
  <c r="EO212" i="8"/>
  <c r="EH213" i="8"/>
  <c r="EJ213" i="8"/>
  <c r="EM213" i="8"/>
  <c r="EO213" i="8"/>
  <c r="EH214" i="8"/>
  <c r="EJ214" i="8"/>
  <c r="EM214" i="8"/>
  <c r="EO214" i="8"/>
  <c r="EG215" i="8"/>
  <c r="EI215" i="8"/>
  <c r="EL215" i="8"/>
  <c r="EN215" i="8"/>
  <c r="EG216" i="8"/>
  <c r="EI216" i="8"/>
  <c r="EL216" i="8"/>
  <c r="EN216" i="8"/>
  <c r="EG217" i="8"/>
  <c r="EI217" i="8"/>
  <c r="EL217" i="8"/>
  <c r="EN217" i="8"/>
  <c r="EG218" i="8"/>
  <c r="EI218" i="8"/>
  <c r="EL218" i="8"/>
  <c r="EN218" i="8"/>
  <c r="EG219" i="8"/>
  <c r="EI219" i="8"/>
  <c r="EL219" i="8"/>
  <c r="EN219" i="8"/>
  <c r="EG220" i="8"/>
  <c r="EI220" i="8"/>
  <c r="EL220" i="8"/>
  <c r="EN220" i="8"/>
  <c r="EG221" i="8"/>
  <c r="EI221" i="8"/>
  <c r="EL221" i="8"/>
  <c r="EN221" i="8"/>
  <c r="EG222" i="8"/>
  <c r="EI222" i="8"/>
  <c r="EL222" i="8"/>
  <c r="EN222" i="8"/>
  <c r="EG223" i="8"/>
  <c r="EI223" i="8"/>
  <c r="EL223" i="8"/>
  <c r="EN223" i="8"/>
  <c r="EG224" i="8"/>
  <c r="EI224" i="8"/>
  <c r="EL224" i="8"/>
  <c r="EN224" i="8"/>
  <c r="EG227" i="8"/>
  <c r="EI227" i="8"/>
  <c r="EL227" i="8"/>
  <c r="EN227" i="8"/>
  <c r="EG228" i="8"/>
  <c r="EI228" i="8"/>
  <c r="EL228" i="8"/>
  <c r="EN228" i="8"/>
  <c r="EG229" i="8"/>
  <c r="EI229" i="8"/>
  <c r="EL229" i="8"/>
  <c r="EN229" i="8"/>
  <c r="EG230" i="8"/>
  <c r="EI230" i="8"/>
  <c r="EL230" i="8"/>
  <c r="EN230" i="8"/>
  <c r="EG231" i="8"/>
  <c r="EI231" i="8"/>
  <c r="EL231" i="8"/>
  <c r="EN231" i="8"/>
  <c r="EG232" i="8"/>
  <c r="EI232" i="8"/>
  <c r="EL232" i="8"/>
  <c r="EN232" i="8"/>
  <c r="EG233" i="8"/>
  <c r="EI233" i="8"/>
  <c r="EL233" i="8"/>
  <c r="EN233" i="8"/>
  <c r="EG234" i="8"/>
  <c r="EI234" i="8"/>
  <c r="EL234" i="8"/>
  <c r="EN234" i="8"/>
  <c r="EG235" i="8"/>
  <c r="EI235" i="8"/>
  <c r="EL235" i="8"/>
  <c r="EN235" i="8"/>
  <c r="EG236" i="8"/>
  <c r="EI236" i="8"/>
  <c r="EL236" i="8"/>
  <c r="EN236" i="8"/>
  <c r="EH271" i="8"/>
  <c r="EJ271" i="8"/>
  <c r="EM271" i="8"/>
  <c r="EO271" i="8"/>
  <c r="EH272" i="8"/>
  <c r="EJ272" i="8"/>
  <c r="EH215" i="8"/>
  <c r="EJ215" i="8"/>
  <c r="EM215" i="8"/>
  <c r="EO215" i="8"/>
  <c r="EH216" i="8"/>
  <c r="EJ216" i="8"/>
  <c r="EM216" i="8"/>
  <c r="EO216" i="8"/>
  <c r="EH217" i="8"/>
  <c r="EJ217" i="8"/>
  <c r="EM217" i="8"/>
  <c r="EO217" i="8"/>
  <c r="EH218" i="8"/>
  <c r="EJ218" i="8"/>
  <c r="EM218" i="8"/>
  <c r="EO218" i="8"/>
  <c r="EH219" i="8"/>
  <c r="EJ219" i="8"/>
  <c r="EM219" i="8"/>
  <c r="EO219" i="8"/>
  <c r="EH220" i="8"/>
  <c r="EJ220" i="8"/>
  <c r="EM220" i="8"/>
  <c r="EO220" i="8"/>
  <c r="EH221" i="8"/>
  <c r="EJ221" i="8"/>
  <c r="EM221" i="8"/>
  <c r="EO221" i="8"/>
  <c r="EH222" i="8"/>
  <c r="EJ222" i="8"/>
  <c r="EM222" i="8"/>
  <c r="EO222" i="8"/>
  <c r="EH223" i="8"/>
  <c r="EJ223" i="8"/>
  <c r="EM223" i="8"/>
  <c r="EO223" i="8"/>
  <c r="EH224" i="8"/>
  <c r="EJ224" i="8"/>
  <c r="EM224" i="8"/>
  <c r="EO224" i="8"/>
  <c r="EH225" i="8"/>
  <c r="EJ225" i="8"/>
  <c r="EM225" i="8"/>
  <c r="EO225" i="8"/>
  <c r="EH227" i="8"/>
  <c r="EJ227" i="8"/>
  <c r="EM227" i="8"/>
  <c r="EO227" i="8"/>
  <c r="EH228" i="8"/>
  <c r="EJ228" i="8"/>
  <c r="EM228" i="8"/>
  <c r="EO228" i="8"/>
  <c r="EH229" i="8"/>
  <c r="EJ229" i="8"/>
  <c r="EM229" i="8"/>
  <c r="EO229" i="8"/>
  <c r="EH230" i="8"/>
  <c r="EJ230" i="8"/>
  <c r="EM230" i="8"/>
  <c r="EO230" i="8"/>
  <c r="EH231" i="8"/>
  <c r="EJ231" i="8"/>
  <c r="EM231" i="8"/>
  <c r="EO231" i="8"/>
  <c r="EH232" i="8"/>
  <c r="EJ232" i="8"/>
  <c r="EM232" i="8"/>
  <c r="EO232" i="8"/>
  <c r="EH233" i="8"/>
  <c r="EJ233" i="8"/>
  <c r="EM233" i="8"/>
  <c r="EO233" i="8"/>
  <c r="EH234" i="8"/>
  <c r="EJ234" i="8"/>
  <c r="EM234" i="8"/>
  <c r="EO234" i="8"/>
  <c r="EH235" i="8"/>
  <c r="EJ235" i="8"/>
  <c r="EM235" i="8"/>
  <c r="EO235" i="8"/>
  <c r="EH236" i="8"/>
  <c r="EJ236" i="8"/>
  <c r="EM236" i="8"/>
  <c r="EO236" i="8"/>
  <c r="EG271" i="8"/>
  <c r="EI271" i="8"/>
  <c r="EL271" i="8"/>
  <c r="EN271" i="8"/>
  <c r="EG272" i="8"/>
  <c r="EI272" i="8"/>
  <c r="EM272" i="8"/>
  <c r="EO272" i="8"/>
  <c r="EH273" i="8"/>
  <c r="EJ273" i="8"/>
  <c r="EM273" i="8"/>
  <c r="EO273" i="8"/>
  <c r="EH274" i="8"/>
  <c r="EJ274" i="8"/>
  <c r="EM274" i="8"/>
  <c r="EO274" i="8"/>
  <c r="EH275" i="8"/>
  <c r="EJ275" i="8"/>
  <c r="EM275" i="8"/>
  <c r="EO275" i="8"/>
  <c r="EH276" i="8"/>
  <c r="EJ276" i="8"/>
  <c r="EM276" i="8"/>
  <c r="EO276" i="8"/>
  <c r="EH277" i="8"/>
  <c r="EJ277" i="8"/>
  <c r="EM277" i="8"/>
  <c r="EO277" i="8"/>
  <c r="EH278" i="8"/>
  <c r="EJ278" i="8"/>
  <c r="EM278" i="8"/>
  <c r="EO278" i="8"/>
  <c r="EH279" i="8"/>
  <c r="EJ279" i="8"/>
  <c r="EM279" i="8"/>
  <c r="EO279" i="8"/>
  <c r="EH280" i="8"/>
  <c r="EJ280" i="8"/>
  <c r="EM280" i="8"/>
  <c r="EO280" i="8"/>
  <c r="EH281" i="8"/>
  <c r="EJ281" i="8"/>
  <c r="EM281" i="8"/>
  <c r="EO281" i="8"/>
  <c r="EH284" i="8"/>
  <c r="EJ284" i="8"/>
  <c r="EM284" i="8"/>
  <c r="EO284" i="8"/>
  <c r="EH285" i="8"/>
  <c r="EJ285" i="8"/>
  <c r="EM285" i="8"/>
  <c r="EO285" i="8"/>
  <c r="EH286" i="8"/>
  <c r="EJ286" i="8"/>
  <c r="EM286" i="8"/>
  <c r="EO286" i="8"/>
  <c r="EH287" i="8"/>
  <c r="EJ287" i="8"/>
  <c r="EM287" i="8"/>
  <c r="EO287" i="8"/>
  <c r="EH288" i="8"/>
  <c r="EJ288" i="8"/>
  <c r="EM288" i="8"/>
  <c r="EO288" i="8"/>
  <c r="EH289" i="8"/>
  <c r="EJ289" i="8"/>
  <c r="EM289" i="8"/>
  <c r="EO289" i="8"/>
  <c r="EH290" i="8"/>
  <c r="EJ290" i="8"/>
  <c r="EM290" i="8"/>
  <c r="EO290" i="8"/>
  <c r="EH291" i="8"/>
  <c r="EJ291" i="8"/>
  <c r="EM291" i="8"/>
  <c r="EO291" i="8"/>
  <c r="EH292" i="8"/>
  <c r="EJ292" i="8"/>
  <c r="EM292" i="8"/>
  <c r="EO292" i="8"/>
  <c r="EH293" i="8"/>
  <c r="EJ293" i="8"/>
  <c r="EM293" i="8"/>
  <c r="EO293" i="8"/>
  <c r="EH294" i="8"/>
  <c r="EJ294" i="8"/>
  <c r="EM294" i="8"/>
  <c r="EO294" i="8"/>
  <c r="EL272" i="8"/>
  <c r="EN272" i="8"/>
  <c r="EG273" i="8"/>
  <c r="EI273" i="8"/>
  <c r="EL273" i="8"/>
  <c r="EN273" i="8"/>
  <c r="EG274" i="8"/>
  <c r="EI274" i="8"/>
  <c r="EL274" i="8"/>
  <c r="EN274" i="8"/>
  <c r="EG275" i="8"/>
  <c r="EI275" i="8"/>
  <c r="EL275" i="8"/>
  <c r="EN275" i="8"/>
  <c r="EG276" i="8"/>
  <c r="EI276" i="8"/>
  <c r="EL276" i="8"/>
  <c r="EN276" i="8"/>
  <c r="EG277" i="8"/>
  <c r="EI277" i="8"/>
  <c r="EL277" i="8"/>
  <c r="EN277" i="8"/>
  <c r="EG278" i="8"/>
  <c r="EI278" i="8"/>
  <c r="EL278" i="8"/>
  <c r="EN278" i="8"/>
  <c r="EG279" i="8"/>
  <c r="EI279" i="8"/>
  <c r="EL279" i="8"/>
  <c r="EN279" i="8"/>
  <c r="EG280" i="8"/>
  <c r="EI280" i="8"/>
  <c r="EL280" i="8"/>
  <c r="EN280" i="8"/>
  <c r="EG281" i="8"/>
  <c r="EI281" i="8"/>
  <c r="EL281" i="8"/>
  <c r="EN281" i="8"/>
  <c r="EG283" i="8"/>
  <c r="EI283" i="8"/>
  <c r="EL283" i="8"/>
  <c r="EN283" i="8"/>
  <c r="EG284" i="8"/>
  <c r="EI284" i="8"/>
  <c r="EL284" i="8"/>
  <c r="EN284" i="8"/>
  <c r="EG285" i="8"/>
  <c r="EI285" i="8"/>
  <c r="EL285" i="8"/>
  <c r="EN285" i="8"/>
  <c r="EG286" i="8"/>
  <c r="EI286" i="8"/>
  <c r="EL286" i="8"/>
  <c r="EN286" i="8"/>
  <c r="EG287" i="8"/>
  <c r="EI287" i="8"/>
  <c r="EL287" i="8"/>
  <c r="EN287" i="8"/>
  <c r="EG288" i="8"/>
  <c r="EI288" i="8"/>
  <c r="EL288" i="8"/>
  <c r="EN288" i="8"/>
  <c r="EG289" i="8"/>
  <c r="EI289" i="8"/>
  <c r="EL289" i="8"/>
  <c r="EN289" i="8"/>
  <c r="EG290" i="8"/>
  <c r="EI290" i="8"/>
  <c r="EL290" i="8"/>
  <c r="EN290" i="8"/>
  <c r="EG291" i="8"/>
  <c r="EI291" i="8"/>
  <c r="EL291" i="8"/>
  <c r="EN291" i="8"/>
  <c r="EG292" i="8"/>
  <c r="EI292" i="8"/>
  <c r="EL292" i="8"/>
  <c r="EN292" i="8"/>
  <c r="EG293" i="8"/>
  <c r="EI293" i="8"/>
  <c r="EL293" i="8"/>
  <c r="EN293" i="8"/>
  <c r="EG294" i="8"/>
  <c r="EI294" i="8"/>
  <c r="EL294" i="8"/>
  <c r="EN294" i="8"/>
  <c r="EH295" i="8"/>
  <c r="EJ295" i="8"/>
  <c r="EM295" i="8"/>
  <c r="EO295" i="8"/>
  <c r="EH296" i="8"/>
  <c r="EJ296" i="8"/>
  <c r="EM296" i="8"/>
  <c r="EO296" i="8"/>
  <c r="EH297" i="8"/>
  <c r="EJ297" i="8"/>
  <c r="EM297" i="8"/>
  <c r="EO297" i="8"/>
  <c r="EH298" i="8"/>
  <c r="EJ298" i="8"/>
  <c r="EM298" i="8"/>
  <c r="EO298" i="8"/>
  <c r="EH299" i="8"/>
  <c r="EJ299" i="8"/>
  <c r="EM299" i="8"/>
  <c r="EO299" i="8"/>
  <c r="EH300" i="8"/>
  <c r="EJ300" i="8"/>
  <c r="EM300" i="8"/>
  <c r="EO300" i="8"/>
  <c r="EH301" i="8"/>
  <c r="EJ301" i="8"/>
  <c r="EM301" i="8"/>
  <c r="EO301" i="8"/>
  <c r="EH302" i="8"/>
  <c r="EJ302" i="8"/>
  <c r="EM302" i="8"/>
  <c r="EO302" i="8"/>
  <c r="EH303" i="8"/>
  <c r="EJ303" i="8"/>
  <c r="EM303" i="8"/>
  <c r="EO303" i="8"/>
  <c r="EH304" i="8"/>
  <c r="EJ304" i="8"/>
  <c r="EM304" i="8"/>
  <c r="EO304" i="8"/>
  <c r="EG295" i="8"/>
  <c r="EI295" i="8"/>
  <c r="EL295" i="8"/>
  <c r="EN295" i="8"/>
  <c r="EG296" i="8"/>
  <c r="EI296" i="8"/>
  <c r="EL296" i="8"/>
  <c r="EN296" i="8"/>
  <c r="EG297" i="8"/>
  <c r="EI297" i="8"/>
  <c r="EL297" i="8"/>
  <c r="EN297" i="8"/>
  <c r="EG298" i="8"/>
  <c r="EI298" i="8"/>
  <c r="EL298" i="8"/>
  <c r="EN298" i="8"/>
  <c r="EG299" i="8"/>
  <c r="EI299" i="8"/>
  <c r="EL299" i="8"/>
  <c r="EN299" i="8"/>
  <c r="EG300" i="8"/>
  <c r="EI300" i="8"/>
  <c r="EL300" i="8"/>
  <c r="EN300" i="8"/>
  <c r="EG301" i="8"/>
  <c r="EI301" i="8"/>
  <c r="EL301" i="8"/>
  <c r="EN301" i="8"/>
  <c r="EG302" i="8"/>
  <c r="EI302" i="8"/>
  <c r="EL302" i="8"/>
  <c r="EN302" i="8"/>
  <c r="EG303" i="8"/>
  <c r="EI303" i="8"/>
  <c r="EL303" i="8"/>
  <c r="EN303" i="8"/>
  <c r="EG304" i="8"/>
  <c r="EI304" i="8"/>
  <c r="EL304" i="8"/>
  <c r="EN304" i="8"/>
  <c r="EG305" i="8"/>
  <c r="EI305" i="8"/>
  <c r="EL305" i="8"/>
  <c r="EN305" i="8"/>
  <c r="EH307" i="8"/>
  <c r="EJ307" i="8"/>
  <c r="EM307" i="8"/>
  <c r="EO307" i="8"/>
  <c r="EH310" i="8"/>
  <c r="EJ310" i="8"/>
  <c r="EM310" i="8"/>
  <c r="EO310" i="8"/>
  <c r="EG306" i="8"/>
  <c r="EI306" i="8"/>
  <c r="EL306" i="8"/>
  <c r="EN306" i="8"/>
  <c r="EG309" i="8"/>
  <c r="EI309" i="8"/>
  <c r="EL309" i="8"/>
  <c r="EN309" i="8"/>
  <c r="EG310" i="8"/>
  <c r="EI310" i="8"/>
  <c r="EL310" i="8"/>
  <c r="EN310" i="8"/>
  <c r="K45" i="5"/>
  <c r="I45" i="5"/>
  <c r="K43" i="5"/>
  <c r="I43" i="5"/>
  <c r="K41" i="5"/>
  <c r="I41" i="5"/>
  <c r="K39" i="5"/>
  <c r="I39" i="5"/>
  <c r="K37" i="5"/>
  <c r="I37" i="5"/>
  <c r="K35" i="5"/>
  <c r="I35" i="5"/>
  <c r="K33" i="5"/>
  <c r="I33" i="5"/>
  <c r="K31" i="5"/>
  <c r="I31" i="5"/>
  <c r="K29" i="5"/>
  <c r="I29" i="5"/>
  <c r="K27" i="5"/>
  <c r="I27" i="5"/>
  <c r="K25" i="5"/>
  <c r="I25" i="5"/>
  <c r="K23" i="5"/>
  <c r="I23" i="5"/>
  <c r="K21" i="5"/>
  <c r="I21" i="5"/>
  <c r="K19" i="5"/>
  <c r="I19" i="5"/>
  <c r="K17" i="5"/>
  <c r="I17" i="5"/>
  <c r="K15" i="5"/>
  <c r="I15" i="5"/>
  <c r="K13" i="5"/>
  <c r="I13" i="5"/>
  <c r="K11" i="5"/>
  <c r="I11" i="5"/>
  <c r="I9" i="5"/>
  <c r="K9" i="5"/>
  <c r="I7" i="5"/>
  <c r="K7" i="5"/>
  <c r="AC46" i="5"/>
  <c r="AC44" i="5"/>
  <c r="K44" i="5"/>
  <c r="I44" i="5"/>
  <c r="AC42" i="5"/>
  <c r="K42" i="5"/>
  <c r="I42" i="5"/>
  <c r="AC40" i="5"/>
  <c r="K40" i="5"/>
  <c r="I40" i="5"/>
  <c r="AC38" i="5"/>
  <c r="K38" i="5"/>
  <c r="I38" i="5"/>
  <c r="AC36" i="5"/>
  <c r="K36" i="5"/>
  <c r="I36" i="5"/>
  <c r="AC34" i="5"/>
  <c r="K34" i="5"/>
  <c r="I34" i="5"/>
  <c r="AC32" i="5"/>
  <c r="K32" i="5"/>
  <c r="I32" i="5"/>
  <c r="AC30" i="5"/>
  <c r="K30" i="5"/>
  <c r="I30" i="5"/>
  <c r="AC28" i="5"/>
  <c r="K28" i="5"/>
  <c r="I28" i="5"/>
  <c r="AC26" i="5"/>
  <c r="K26" i="5"/>
  <c r="I26" i="5"/>
  <c r="AC24" i="5"/>
  <c r="K24" i="5"/>
  <c r="I24" i="5"/>
  <c r="AC22" i="5"/>
  <c r="K22" i="5"/>
  <c r="I22" i="5"/>
  <c r="AC20" i="5"/>
  <c r="K20" i="5"/>
  <c r="I20" i="5"/>
  <c r="AC18" i="5"/>
  <c r="K18" i="5"/>
  <c r="I18" i="5"/>
  <c r="Y16" i="5"/>
  <c r="K16" i="5"/>
  <c r="I16" i="5"/>
  <c r="Y14" i="5"/>
  <c r="K14" i="5"/>
  <c r="I14" i="5"/>
  <c r="Y12" i="5"/>
  <c r="K12" i="5"/>
  <c r="I12" i="5"/>
  <c r="AC10" i="5"/>
  <c r="I10" i="5"/>
  <c r="K10" i="5"/>
  <c r="Y8" i="5"/>
  <c r="I8" i="5"/>
  <c r="K8" i="5"/>
  <c r="N7" i="5"/>
  <c r="AI7" i="5" s="1"/>
  <c r="N45" i="5"/>
  <c r="N43" i="5"/>
  <c r="AI43" i="5" s="1"/>
  <c r="N41" i="5"/>
  <c r="AI41" i="5" s="1"/>
  <c r="N39" i="5"/>
  <c r="AI39" i="5" s="1"/>
  <c r="N37" i="5"/>
  <c r="AI37" i="5" s="1"/>
  <c r="N35" i="5"/>
  <c r="AI35" i="5" s="1"/>
  <c r="N33" i="5"/>
  <c r="AI33" i="5" s="1"/>
  <c r="N31" i="5"/>
  <c r="AI31" i="5" s="1"/>
  <c r="N29" i="5"/>
  <c r="AI29" i="5" s="1"/>
  <c r="N27" i="5"/>
  <c r="AI27" i="5" s="1"/>
  <c r="N25" i="5"/>
  <c r="AI25" i="5" s="1"/>
  <c r="N23" i="5"/>
  <c r="AI23" i="5" s="1"/>
  <c r="N21" i="5"/>
  <c r="AI21" i="5" s="1"/>
  <c r="N19" i="5"/>
  <c r="AI19" i="5" s="1"/>
  <c r="N17" i="5"/>
  <c r="AI17" i="5" s="1"/>
  <c r="N15" i="5"/>
  <c r="N13" i="5"/>
  <c r="AI13" i="5" s="1"/>
  <c r="N11" i="5"/>
  <c r="N9" i="5"/>
  <c r="AI9" i="5" s="1"/>
  <c r="K5" i="8"/>
  <c r="M5" i="8"/>
  <c r="P5" i="8"/>
  <c r="R5" i="8"/>
  <c r="BV5" i="8"/>
  <c r="BX5" i="8"/>
  <c r="CA5" i="8"/>
  <c r="CC5" i="8"/>
  <c r="CF5" i="8"/>
  <c r="CH5" i="8"/>
  <c r="CZ5" i="8"/>
  <c r="DB5" i="8"/>
  <c r="DE5" i="8"/>
  <c r="DG5" i="8"/>
  <c r="DK5" i="8"/>
  <c r="DM5" i="8"/>
  <c r="DQ5" i="8"/>
  <c r="DS5" i="8"/>
  <c r="DV5" i="8"/>
  <c r="DX5" i="8"/>
  <c r="EB5" i="8"/>
  <c r="ED5" i="8"/>
  <c r="EG5" i="8"/>
  <c r="EI5" i="8"/>
  <c r="EL5" i="8"/>
  <c r="EN5" i="8"/>
  <c r="Q12" i="8"/>
  <c r="S12" i="8"/>
  <c r="J343" i="8"/>
  <c r="J270" i="8"/>
  <c r="V270" i="8" s="1"/>
  <c r="J196" i="8"/>
  <c r="V196" i="8" s="1"/>
  <c r="L343" i="8"/>
  <c r="X343" i="8" s="1"/>
  <c r="L270" i="8"/>
  <c r="X270" i="8" s="1"/>
  <c r="L196" i="8"/>
  <c r="X196" i="8" s="1"/>
  <c r="N36" i="8"/>
  <c r="DY36" i="8" s="1"/>
  <c r="EE36" i="8" s="1"/>
  <c r="Q343" i="8"/>
  <c r="Q270" i="8"/>
  <c r="AD270" i="8" s="1"/>
  <c r="Q196" i="8"/>
  <c r="AD196" i="8" s="1"/>
  <c r="S343" i="8"/>
  <c r="EG36" i="8"/>
  <c r="EI36" i="8"/>
  <c r="EL36" i="8"/>
  <c r="EN36" i="8"/>
  <c r="K344" i="8"/>
  <c r="K271" i="8"/>
  <c r="W271" i="8" s="1"/>
  <c r="K197" i="8"/>
  <c r="W197" i="8" s="1"/>
  <c r="M344" i="8"/>
  <c r="M271" i="8"/>
  <c r="Y271" i="8" s="1"/>
  <c r="M197" i="8"/>
  <c r="Y197" i="8" s="1"/>
  <c r="P344" i="8"/>
  <c r="P271" i="8"/>
  <c r="P197" i="8"/>
  <c r="AC197" i="8" s="1"/>
  <c r="EH37" i="8"/>
  <c r="EJ37" i="8"/>
  <c r="EM37" i="8"/>
  <c r="EO37" i="8"/>
  <c r="J345" i="8"/>
  <c r="J272" i="8"/>
  <c r="V272" i="8" s="1"/>
  <c r="J198" i="8"/>
  <c r="V198" i="8" s="1"/>
  <c r="L345" i="8"/>
  <c r="X345" i="8" s="1"/>
  <c r="L272" i="8"/>
  <c r="X272" i="8" s="1"/>
  <c r="L198" i="8"/>
  <c r="X198" i="8" s="1"/>
  <c r="N38" i="8"/>
  <c r="Q345" i="8"/>
  <c r="AD345" i="8" s="1"/>
  <c r="Q272" i="8"/>
  <c r="AD272" i="8" s="1"/>
  <c r="Q198" i="8"/>
  <c r="AD198" i="8" s="1"/>
  <c r="EG38" i="8"/>
  <c r="EI38" i="8"/>
  <c r="EL38" i="8"/>
  <c r="EN38" i="8"/>
  <c r="K346" i="8"/>
  <c r="W346" i="8" s="1"/>
  <c r="K273" i="8"/>
  <c r="W273" i="8" s="1"/>
  <c r="K199" i="8"/>
  <c r="W199" i="8" s="1"/>
  <c r="M346" i="8"/>
  <c r="Y346" i="8" s="1"/>
  <c r="M273" i="8"/>
  <c r="Y273" i="8" s="1"/>
  <c r="M199" i="8"/>
  <c r="Y199" i="8" s="1"/>
  <c r="P346" i="8"/>
  <c r="P273" i="8"/>
  <c r="P199" i="8"/>
  <c r="AC199" i="8" s="1"/>
  <c r="EH39" i="8"/>
  <c r="EJ39" i="8"/>
  <c r="EM39" i="8"/>
  <c r="EO39" i="8"/>
  <c r="J347" i="8"/>
  <c r="J274" i="8"/>
  <c r="V274" i="8" s="1"/>
  <c r="J200" i="8"/>
  <c r="V200" i="8" s="1"/>
  <c r="L347" i="8"/>
  <c r="X347" i="8" s="1"/>
  <c r="L274" i="8"/>
  <c r="X274" i="8" s="1"/>
  <c r="L200" i="8"/>
  <c r="X200" i="8" s="1"/>
  <c r="N40" i="8"/>
  <c r="Q347" i="8"/>
  <c r="Q274" i="8"/>
  <c r="AD274" i="8" s="1"/>
  <c r="Q200" i="8"/>
  <c r="AD200" i="8" s="1"/>
  <c r="EG40" i="8"/>
  <c r="EI40" i="8"/>
  <c r="EL40" i="8"/>
  <c r="EN40" i="8"/>
  <c r="K348" i="8"/>
  <c r="K275" i="8"/>
  <c r="W275" i="8" s="1"/>
  <c r="K201" i="8"/>
  <c r="W201" i="8" s="1"/>
  <c r="M348" i="8"/>
  <c r="M275" i="8"/>
  <c r="Y275" i="8" s="1"/>
  <c r="M201" i="8"/>
  <c r="Y201" i="8" s="1"/>
  <c r="P348" i="8"/>
  <c r="P275" i="8"/>
  <c r="P201" i="8"/>
  <c r="AC201" i="8" s="1"/>
  <c r="EH41" i="8"/>
  <c r="EJ41" i="8"/>
  <c r="EM41" i="8"/>
  <c r="EO41" i="8"/>
  <c r="J349" i="8"/>
  <c r="J276" i="8"/>
  <c r="V276" i="8" s="1"/>
  <c r="J202" i="8"/>
  <c r="V202" i="8" s="1"/>
  <c r="L349" i="8"/>
  <c r="X349" i="8" s="1"/>
  <c r="L276" i="8"/>
  <c r="X276" i="8" s="1"/>
  <c r="L202" i="8"/>
  <c r="X202" i="8" s="1"/>
  <c r="N42" i="8"/>
  <c r="DV42" i="8" s="1"/>
  <c r="Q349" i="8"/>
  <c r="Q276" i="8"/>
  <c r="AD276" i="8" s="1"/>
  <c r="Q202" i="8"/>
  <c r="AD202" i="8" s="1"/>
  <c r="EG42" i="8"/>
  <c r="EI42" i="8"/>
  <c r="EL42" i="8"/>
  <c r="EN42" i="8"/>
  <c r="K350" i="8"/>
  <c r="K277" i="8"/>
  <c r="W277" i="8" s="1"/>
  <c r="K203" i="8"/>
  <c r="W203" i="8" s="1"/>
  <c r="M350" i="8"/>
  <c r="M277" i="8"/>
  <c r="Y277" i="8" s="1"/>
  <c r="M203" i="8"/>
  <c r="Y203" i="8" s="1"/>
  <c r="P350" i="8"/>
  <c r="P277" i="8"/>
  <c r="P203" i="8"/>
  <c r="AC203" i="8" s="1"/>
  <c r="EH43" i="8"/>
  <c r="EJ43" i="8"/>
  <c r="EM43" i="8"/>
  <c r="EO43" i="8"/>
  <c r="J351" i="8"/>
  <c r="J278" i="8"/>
  <c r="V278" i="8" s="1"/>
  <c r="J204" i="8"/>
  <c r="V204" i="8" s="1"/>
  <c r="L351" i="8"/>
  <c r="X351" i="8" s="1"/>
  <c r="L278" i="8"/>
  <c r="X278" i="8" s="1"/>
  <c r="L204" i="8"/>
  <c r="X204" i="8" s="1"/>
  <c r="N44" i="8"/>
  <c r="DV44" i="8" s="1"/>
  <c r="Q351" i="8"/>
  <c r="Q278" i="8"/>
  <c r="AD278" i="8" s="1"/>
  <c r="Q204" i="8"/>
  <c r="AD204" i="8" s="1"/>
  <c r="EG44" i="8"/>
  <c r="EI44" i="8"/>
  <c r="EL44" i="8"/>
  <c r="EN44" i="8"/>
  <c r="K352" i="8"/>
  <c r="K279" i="8"/>
  <c r="W279" i="8" s="1"/>
  <c r="K205" i="8"/>
  <c r="W205" i="8" s="1"/>
  <c r="M352" i="8"/>
  <c r="M279" i="8"/>
  <c r="Y279" i="8" s="1"/>
  <c r="M205" i="8"/>
  <c r="Y205" i="8" s="1"/>
  <c r="P352" i="8"/>
  <c r="P279" i="8"/>
  <c r="P205" i="8"/>
  <c r="AC205" i="8" s="1"/>
  <c r="K353" i="8"/>
  <c r="K280" i="8"/>
  <c r="W280" i="8" s="1"/>
  <c r="K206" i="8"/>
  <c r="W206" i="8" s="1"/>
  <c r="M353" i="8"/>
  <c r="M280" i="8"/>
  <c r="Y280" i="8" s="1"/>
  <c r="M206" i="8"/>
  <c r="Y206" i="8" s="1"/>
  <c r="P353" i="8"/>
  <c r="P280" i="8"/>
  <c r="P206" i="8"/>
  <c r="AC206" i="8" s="1"/>
  <c r="K354" i="8"/>
  <c r="K281" i="8"/>
  <c r="W281" i="8" s="1"/>
  <c r="K207" i="8"/>
  <c r="W207" i="8" s="1"/>
  <c r="M354" i="8"/>
  <c r="M281" i="8"/>
  <c r="Y281" i="8" s="1"/>
  <c r="M207" i="8"/>
  <c r="Y207" i="8" s="1"/>
  <c r="P354" i="8"/>
  <c r="P281" i="8"/>
  <c r="P207" i="8"/>
  <c r="AC207" i="8" s="1"/>
  <c r="K355" i="8"/>
  <c r="K282" i="8"/>
  <c r="W282" i="8" s="1"/>
  <c r="K208" i="8"/>
  <c r="W208" i="8" s="1"/>
  <c r="M355" i="8"/>
  <c r="M282" i="8"/>
  <c r="M208" i="8"/>
  <c r="P355" i="8"/>
  <c r="P282" i="8"/>
  <c r="P208" i="8"/>
  <c r="AC208" i="8" s="1"/>
  <c r="R282" i="8"/>
  <c r="R208" i="8"/>
  <c r="AE208" i="8" s="1"/>
  <c r="EH48" i="8"/>
  <c r="EJ48" i="8"/>
  <c r="EM48" i="8"/>
  <c r="EO48" i="8"/>
  <c r="J356" i="8"/>
  <c r="J283" i="8"/>
  <c r="V283" i="8" s="1"/>
  <c r="J209" i="8"/>
  <c r="V209" i="8" s="1"/>
  <c r="L356" i="8"/>
  <c r="L283" i="8"/>
  <c r="X283" i="8" s="1"/>
  <c r="L209" i="8"/>
  <c r="X209" i="8" s="1"/>
  <c r="N49" i="8"/>
  <c r="Q356" i="8"/>
  <c r="Q283" i="8"/>
  <c r="AD283" i="8" s="1"/>
  <c r="Q209" i="8"/>
  <c r="AD209" i="8" s="1"/>
  <c r="EG49" i="8"/>
  <c r="EI49" i="8"/>
  <c r="EL49" i="8"/>
  <c r="EN49" i="8"/>
  <c r="K357" i="8"/>
  <c r="K284" i="8"/>
  <c r="W284" i="8" s="1"/>
  <c r="K210" i="8"/>
  <c r="W210" i="8" s="1"/>
  <c r="M357" i="8"/>
  <c r="M284" i="8"/>
  <c r="Y284" i="8" s="1"/>
  <c r="M210" i="8"/>
  <c r="Y210" i="8" s="1"/>
  <c r="P357" i="8"/>
  <c r="P284" i="8"/>
  <c r="AC284" i="8" s="1"/>
  <c r="P210" i="8"/>
  <c r="AC210" i="8" s="1"/>
  <c r="EH50" i="8"/>
  <c r="EJ50" i="8"/>
  <c r="EM50" i="8"/>
  <c r="EO50" i="8"/>
  <c r="J358" i="8"/>
  <c r="J285" i="8"/>
  <c r="V285" i="8" s="1"/>
  <c r="V312" i="8" s="1"/>
  <c r="J211" i="8"/>
  <c r="V211" i="8" s="1"/>
  <c r="L358" i="8"/>
  <c r="L285" i="8"/>
  <c r="X285" i="8" s="1"/>
  <c r="X312" i="8" s="1"/>
  <c r="L211" i="8"/>
  <c r="X211" i="8" s="1"/>
  <c r="N51" i="8"/>
  <c r="DV51" i="8" s="1"/>
  <c r="Q358" i="8"/>
  <c r="Q285" i="8"/>
  <c r="AD285" i="8" s="1"/>
  <c r="Q211" i="8"/>
  <c r="AD211" i="8" s="1"/>
  <c r="EG51" i="8"/>
  <c r="EI51" i="8"/>
  <c r="EL51" i="8"/>
  <c r="EN51" i="8"/>
  <c r="K359" i="8"/>
  <c r="K286" i="8"/>
  <c r="W286" i="8" s="1"/>
  <c r="K212" i="8"/>
  <c r="W212" i="8" s="1"/>
  <c r="M359" i="8"/>
  <c r="M286" i="8"/>
  <c r="Y286" i="8" s="1"/>
  <c r="M212" i="8"/>
  <c r="Y212" i="8" s="1"/>
  <c r="P359" i="8"/>
  <c r="P286" i="8"/>
  <c r="AC286" i="8" s="1"/>
  <c r="P212" i="8"/>
  <c r="AC212" i="8" s="1"/>
  <c r="EH52" i="8"/>
  <c r="EJ52" i="8"/>
  <c r="EM52" i="8"/>
  <c r="EO52" i="8"/>
  <c r="J360" i="8"/>
  <c r="J287" i="8"/>
  <c r="V287" i="8" s="1"/>
  <c r="J213" i="8"/>
  <c r="V213" i="8" s="1"/>
  <c r="L360" i="8"/>
  <c r="L287" i="8"/>
  <c r="X287" i="8" s="1"/>
  <c r="L213" i="8"/>
  <c r="X213" i="8" s="1"/>
  <c r="N53" i="8"/>
  <c r="Q360" i="8"/>
  <c r="Q287" i="8"/>
  <c r="AD287" i="8" s="1"/>
  <c r="Q213" i="8"/>
  <c r="AD213" i="8" s="1"/>
  <c r="J361" i="8"/>
  <c r="J288" i="8"/>
  <c r="V288" i="8" s="1"/>
  <c r="J214" i="8"/>
  <c r="V214" i="8" s="1"/>
  <c r="L361" i="8"/>
  <c r="X361" i="8" s="1"/>
  <c r="L288" i="8"/>
  <c r="X288" i="8" s="1"/>
  <c r="L214" i="8"/>
  <c r="X214" i="8" s="1"/>
  <c r="N54" i="8"/>
  <c r="DW54" i="8" s="1"/>
  <c r="Q361" i="8"/>
  <c r="Q288" i="8"/>
  <c r="AD288" i="8" s="1"/>
  <c r="Q214" i="8"/>
  <c r="AD214" i="8" s="1"/>
  <c r="J362" i="8"/>
  <c r="J289" i="8"/>
  <c r="V289" i="8" s="1"/>
  <c r="J215" i="8"/>
  <c r="V215" i="8" s="1"/>
  <c r="L362" i="8"/>
  <c r="L289" i="8"/>
  <c r="X289" i="8" s="1"/>
  <c r="L215" i="8"/>
  <c r="X215" i="8" s="1"/>
  <c r="N55" i="8"/>
  <c r="DY55" i="8" s="1"/>
  <c r="Q362" i="8"/>
  <c r="Q289" i="8"/>
  <c r="AD289" i="8" s="1"/>
  <c r="Q215" i="8"/>
  <c r="AD215" i="8" s="1"/>
  <c r="J363" i="8"/>
  <c r="J290" i="8"/>
  <c r="V290" i="8" s="1"/>
  <c r="J216" i="8"/>
  <c r="V216" i="8" s="1"/>
  <c r="L363" i="8"/>
  <c r="X363" i="8" s="1"/>
  <c r="L290" i="8"/>
  <c r="X290" i="8" s="1"/>
  <c r="L216" i="8"/>
  <c r="X216" i="8" s="1"/>
  <c r="N56" i="8"/>
  <c r="DW56" i="8" s="1"/>
  <c r="Q363" i="8"/>
  <c r="Q290" i="8"/>
  <c r="AD290" i="8" s="1"/>
  <c r="Q216" i="8"/>
  <c r="AD216" i="8" s="1"/>
  <c r="EG56" i="8"/>
  <c r="EI56" i="8"/>
  <c r="EL56" i="8"/>
  <c r="EN56" i="8"/>
  <c r="K364" i="8"/>
  <c r="K291" i="8"/>
  <c r="W291" i="8" s="1"/>
  <c r="K217" i="8"/>
  <c r="W217" i="8" s="1"/>
  <c r="M364" i="8"/>
  <c r="M291" i="8"/>
  <c r="Y291" i="8" s="1"/>
  <c r="M217" i="8"/>
  <c r="Y217" i="8" s="1"/>
  <c r="P364" i="8"/>
  <c r="P291" i="8"/>
  <c r="AC291" i="8" s="1"/>
  <c r="P217" i="8"/>
  <c r="AC217" i="8" s="1"/>
  <c r="EH57" i="8"/>
  <c r="EJ57" i="8"/>
  <c r="EM57" i="8"/>
  <c r="EO57" i="8"/>
  <c r="J365" i="8"/>
  <c r="J292" i="8"/>
  <c r="V292" i="8" s="1"/>
  <c r="J218" i="8"/>
  <c r="V218" i="8" s="1"/>
  <c r="L365" i="8"/>
  <c r="X365" i="8" s="1"/>
  <c r="L292" i="8"/>
  <c r="L218" i="8"/>
  <c r="X218" i="8" s="1"/>
  <c r="N58" i="8"/>
  <c r="Q365" i="8"/>
  <c r="Q292" i="8"/>
  <c r="AD292" i="8" s="1"/>
  <c r="Q218" i="8"/>
  <c r="AD218" i="8" s="1"/>
  <c r="K366" i="8"/>
  <c r="K293" i="8"/>
  <c r="W293" i="8" s="1"/>
  <c r="K219" i="8"/>
  <c r="W219" i="8" s="1"/>
  <c r="M366" i="8"/>
  <c r="M293" i="8"/>
  <c r="Y293" i="8" s="1"/>
  <c r="M219" i="8"/>
  <c r="Y219" i="8" s="1"/>
  <c r="P366" i="8"/>
  <c r="P293" i="8"/>
  <c r="AC293" i="8" s="1"/>
  <c r="P219" i="8"/>
  <c r="AC219" i="8" s="1"/>
  <c r="EG59" i="8"/>
  <c r="EI59" i="8"/>
  <c r="EL59" i="8"/>
  <c r="EN59" i="8"/>
  <c r="EH60" i="8"/>
  <c r="EJ60" i="8"/>
  <c r="EM60" i="8"/>
  <c r="EO60" i="8"/>
  <c r="FS97" i="8"/>
  <c r="GA96" i="8"/>
  <c r="DI98" i="8"/>
  <c r="DK98" i="8" s="1"/>
  <c r="DI101" i="8"/>
  <c r="DK101" i="8" s="1"/>
  <c r="DA107" i="8"/>
  <c r="DC107" i="8"/>
  <c r="DA109" i="8"/>
  <c r="DC109" i="8"/>
  <c r="DA111" i="8"/>
  <c r="DC111" i="8"/>
  <c r="DA113" i="8"/>
  <c r="DC113" i="8"/>
  <c r="DA115" i="8"/>
  <c r="DC115" i="8"/>
  <c r="DA117" i="8"/>
  <c r="DC117" i="8"/>
  <c r="DA119" i="8"/>
  <c r="DC119" i="8"/>
  <c r="DA121" i="8"/>
  <c r="DC121" i="8"/>
  <c r="DA123" i="8"/>
  <c r="DC123" i="8"/>
  <c r="DA124" i="8"/>
  <c r="DC124" i="8"/>
  <c r="DA125" i="8"/>
  <c r="DC125" i="8"/>
  <c r="DA126" i="8"/>
  <c r="DC126" i="8"/>
  <c r="DA128" i="8"/>
  <c r="DC128" i="8"/>
  <c r="DA130" i="8"/>
  <c r="DC130" i="8"/>
  <c r="DA132" i="8"/>
  <c r="DC132" i="8"/>
  <c r="DA137" i="8"/>
  <c r="DC137" i="8"/>
  <c r="DA138" i="8"/>
  <c r="DC138" i="8"/>
  <c r="Q5" i="8"/>
  <c r="S5" i="8"/>
  <c r="BW5" i="8"/>
  <c r="BY5" i="8"/>
  <c r="CB5" i="8"/>
  <c r="CD5" i="8"/>
  <c r="CG5" i="8"/>
  <c r="CI5" i="8"/>
  <c r="DA5" i="8"/>
  <c r="DC5" i="8"/>
  <c r="DF5" i="8"/>
  <c r="DH5" i="8"/>
  <c r="DL5" i="8"/>
  <c r="DN5" i="8"/>
  <c r="DR5" i="8"/>
  <c r="DT5" i="8"/>
  <c r="DW5" i="8"/>
  <c r="DY5" i="8"/>
  <c r="EC5" i="8"/>
  <c r="EE5" i="8"/>
  <c r="EH5" i="8"/>
  <c r="EJ5" i="8"/>
  <c r="P12" i="8"/>
  <c r="R12" i="8"/>
  <c r="K343" i="8"/>
  <c r="K270" i="8"/>
  <c r="W270" i="8" s="1"/>
  <c r="K196" i="8"/>
  <c r="W196" i="8" s="1"/>
  <c r="M343" i="8"/>
  <c r="M270" i="8"/>
  <c r="Y270" i="8" s="1"/>
  <c r="M196" i="8"/>
  <c r="Y196" i="8" s="1"/>
  <c r="P343" i="8"/>
  <c r="P270" i="8"/>
  <c r="AC270" i="8" s="1"/>
  <c r="P196" i="8"/>
  <c r="AC196" i="8" s="1"/>
  <c r="AV36" i="8"/>
  <c r="J344" i="8"/>
  <c r="J271" i="8"/>
  <c r="V271" i="8" s="1"/>
  <c r="J197" i="8"/>
  <c r="V197" i="8" s="1"/>
  <c r="L344" i="8"/>
  <c r="L271" i="8"/>
  <c r="X271" i="8" s="1"/>
  <c r="L197" i="8"/>
  <c r="X197" i="8" s="1"/>
  <c r="N37" i="8"/>
  <c r="Q344" i="8"/>
  <c r="Q271" i="8"/>
  <c r="Q197" i="8"/>
  <c r="AU37" i="8"/>
  <c r="K345" i="8"/>
  <c r="K272" i="8"/>
  <c r="W272" i="8" s="1"/>
  <c r="K198" i="8"/>
  <c r="W198" i="8" s="1"/>
  <c r="M345" i="8"/>
  <c r="M272" i="8"/>
  <c r="Y272" i="8" s="1"/>
  <c r="M198" i="8"/>
  <c r="Y198" i="8" s="1"/>
  <c r="P345" i="8"/>
  <c r="P272" i="8"/>
  <c r="P198" i="8"/>
  <c r="AC198" i="8" s="1"/>
  <c r="AV38" i="8"/>
  <c r="J346" i="8"/>
  <c r="J273" i="8"/>
  <c r="V273" i="8" s="1"/>
  <c r="J199" i="8"/>
  <c r="V199" i="8" s="1"/>
  <c r="L346" i="8"/>
  <c r="X346" i="8" s="1"/>
  <c r="L273" i="8"/>
  <c r="X273" i="8" s="1"/>
  <c r="L199" i="8"/>
  <c r="X199" i="8" s="1"/>
  <c r="N39" i="8"/>
  <c r="DV39" i="8" s="1"/>
  <c r="Q346" i="8"/>
  <c r="Q273" i="8"/>
  <c r="Q199" i="8"/>
  <c r="AD199" i="8" s="1"/>
  <c r="AU39" i="8"/>
  <c r="K347" i="8"/>
  <c r="K274" i="8"/>
  <c r="W274" i="8" s="1"/>
  <c r="K200" i="8"/>
  <c r="W200" i="8" s="1"/>
  <c r="M347" i="8"/>
  <c r="M274" i="8"/>
  <c r="Y274" i="8" s="1"/>
  <c r="M200" i="8"/>
  <c r="P347" i="8"/>
  <c r="P274" i="8"/>
  <c r="P200" i="8"/>
  <c r="AC200" i="8" s="1"/>
  <c r="AV40" i="8"/>
  <c r="J348" i="8"/>
  <c r="V348" i="8" s="1"/>
  <c r="J275" i="8"/>
  <c r="V275" i="8" s="1"/>
  <c r="J201" i="8"/>
  <c r="V201" i="8" s="1"/>
  <c r="L348" i="8"/>
  <c r="L275" i="8"/>
  <c r="X275" i="8" s="1"/>
  <c r="L201" i="8"/>
  <c r="X201" i="8" s="1"/>
  <c r="N41" i="8"/>
  <c r="DV41" i="8" s="1"/>
  <c r="Q348" i="8"/>
  <c r="Q275" i="8"/>
  <c r="AD275" i="8" s="1"/>
  <c r="Q201" i="8"/>
  <c r="AU41" i="8"/>
  <c r="K349" i="8"/>
  <c r="K276" i="8"/>
  <c r="W276" i="8" s="1"/>
  <c r="K202" i="8"/>
  <c r="W202" i="8" s="1"/>
  <c r="M349" i="8"/>
  <c r="M276" i="8"/>
  <c r="Y276" i="8" s="1"/>
  <c r="M202" i="8"/>
  <c r="Y202" i="8" s="1"/>
  <c r="P349" i="8"/>
  <c r="P276" i="8"/>
  <c r="P202" i="8"/>
  <c r="AC202" i="8" s="1"/>
  <c r="AV42" i="8"/>
  <c r="J350" i="8"/>
  <c r="J277" i="8"/>
  <c r="V277" i="8" s="1"/>
  <c r="J203" i="8"/>
  <c r="V203" i="8" s="1"/>
  <c r="L350" i="8"/>
  <c r="L277" i="8"/>
  <c r="X277" i="8" s="1"/>
  <c r="L203" i="8"/>
  <c r="X203" i="8" s="1"/>
  <c r="N43" i="8"/>
  <c r="DV43" i="8" s="1"/>
  <c r="Q350" i="8"/>
  <c r="Q277" i="8"/>
  <c r="AD277" i="8" s="1"/>
  <c r="Q203" i="8"/>
  <c r="AU43" i="8"/>
  <c r="K351" i="8"/>
  <c r="K278" i="8"/>
  <c r="W278" i="8" s="1"/>
  <c r="K204" i="8"/>
  <c r="W204" i="8" s="1"/>
  <c r="M351" i="8"/>
  <c r="M278" i="8"/>
  <c r="Y278" i="8" s="1"/>
  <c r="M204" i="8"/>
  <c r="Y204" i="8" s="1"/>
  <c r="P351" i="8"/>
  <c r="P278" i="8"/>
  <c r="P204" i="8"/>
  <c r="AC204" i="8" s="1"/>
  <c r="AV44" i="8"/>
  <c r="J352" i="8"/>
  <c r="J279" i="8"/>
  <c r="V279" i="8" s="1"/>
  <c r="J205" i="8"/>
  <c r="V205" i="8" s="1"/>
  <c r="L352" i="8"/>
  <c r="L279" i="8"/>
  <c r="X279" i="8" s="1"/>
  <c r="L205" i="8"/>
  <c r="X205" i="8" s="1"/>
  <c r="N45" i="8"/>
  <c r="DV45" i="8" s="1"/>
  <c r="Q352" i="8"/>
  <c r="Q279" i="8"/>
  <c r="Q205" i="8"/>
  <c r="AU45" i="8"/>
  <c r="J353" i="8"/>
  <c r="J280" i="8"/>
  <c r="V280" i="8" s="1"/>
  <c r="J206" i="8"/>
  <c r="V206" i="8" s="1"/>
  <c r="L353" i="8"/>
  <c r="X353" i="8" s="1"/>
  <c r="L280" i="8"/>
  <c r="X280" i="8" s="1"/>
  <c r="L206" i="8"/>
  <c r="X206" i="8" s="1"/>
  <c r="N46" i="8"/>
  <c r="DV46" i="8" s="1"/>
  <c r="Q353" i="8"/>
  <c r="Q280" i="8"/>
  <c r="AD280" i="8" s="1"/>
  <c r="Q206" i="8"/>
  <c r="AD206" i="8" s="1"/>
  <c r="AU46" i="8"/>
  <c r="J354" i="8"/>
  <c r="J281" i="8"/>
  <c r="V281" i="8" s="1"/>
  <c r="J207" i="8"/>
  <c r="V207" i="8" s="1"/>
  <c r="L354" i="8"/>
  <c r="X354" i="8" s="1"/>
  <c r="L281" i="8"/>
  <c r="X281" i="8" s="1"/>
  <c r="L207" i="8"/>
  <c r="N47" i="8"/>
  <c r="DV47" i="8" s="1"/>
  <c r="Q354" i="8"/>
  <c r="Q281" i="8"/>
  <c r="AD281" i="8" s="1"/>
  <c r="Q207" i="8"/>
  <c r="AD207" i="8" s="1"/>
  <c r="AU47" i="8"/>
  <c r="J355" i="8"/>
  <c r="J282" i="8"/>
  <c r="V282" i="8" s="1"/>
  <c r="J208" i="8"/>
  <c r="V208" i="8" s="1"/>
  <c r="L355" i="8"/>
  <c r="X355" i="8" s="1"/>
  <c r="L282" i="8"/>
  <c r="X282" i="8" s="1"/>
  <c r="L208" i="8"/>
  <c r="X208" i="8" s="1"/>
  <c r="N48" i="8"/>
  <c r="DV48" i="8" s="1"/>
  <c r="Q355" i="8"/>
  <c r="Q282" i="8"/>
  <c r="Q208" i="8"/>
  <c r="AD208" i="8" s="1"/>
  <c r="AU48" i="8"/>
  <c r="AW48" i="8"/>
  <c r="K356" i="8"/>
  <c r="K283" i="8"/>
  <c r="W283" i="8" s="1"/>
  <c r="K209" i="8"/>
  <c r="W209" i="8" s="1"/>
  <c r="M356" i="8"/>
  <c r="M283" i="8"/>
  <c r="Y283" i="8" s="1"/>
  <c r="M209" i="8"/>
  <c r="Y209" i="8" s="1"/>
  <c r="P356" i="8"/>
  <c r="P283" i="8"/>
  <c r="AC283" i="8" s="1"/>
  <c r="P209" i="8"/>
  <c r="AC209" i="8" s="1"/>
  <c r="AV49" i="8"/>
  <c r="J357" i="8"/>
  <c r="J284" i="8"/>
  <c r="V284" i="8" s="1"/>
  <c r="J210" i="8"/>
  <c r="V210" i="8" s="1"/>
  <c r="L357" i="8"/>
  <c r="X357" i="8" s="1"/>
  <c r="L284" i="8"/>
  <c r="X284" i="8" s="1"/>
  <c r="L210" i="8"/>
  <c r="X210" i="8" s="1"/>
  <c r="N50" i="8"/>
  <c r="DV50" i="8" s="1"/>
  <c r="Q357" i="8"/>
  <c r="AD357" i="8" s="1"/>
  <c r="Q284" i="8"/>
  <c r="AD284" i="8" s="1"/>
  <c r="Q210" i="8"/>
  <c r="AD210" i="8" s="1"/>
  <c r="AU50" i="8"/>
  <c r="K358" i="8"/>
  <c r="K285" i="8"/>
  <c r="W285" i="8" s="1"/>
  <c r="W312" i="8" s="1"/>
  <c r="K211" i="8"/>
  <c r="W211" i="8" s="1"/>
  <c r="M358" i="8"/>
  <c r="M285" i="8"/>
  <c r="Y285" i="8" s="1"/>
  <c r="Y312" i="8" s="1"/>
  <c r="M211" i="8"/>
  <c r="Y211" i="8" s="1"/>
  <c r="P358" i="8"/>
  <c r="P285" i="8"/>
  <c r="AC285" i="8" s="1"/>
  <c r="P211" i="8"/>
  <c r="AC211" i="8" s="1"/>
  <c r="AV51" i="8"/>
  <c r="J359" i="8"/>
  <c r="J286" i="8"/>
  <c r="V286" i="8" s="1"/>
  <c r="J212" i="8"/>
  <c r="V212" i="8" s="1"/>
  <c r="L359" i="8"/>
  <c r="X359" i="8" s="1"/>
  <c r="L286" i="8"/>
  <c r="X286" i="8" s="1"/>
  <c r="L212" i="8"/>
  <c r="X212" i="8" s="1"/>
  <c r="N52" i="8"/>
  <c r="DV52" i="8" s="1"/>
  <c r="Q359" i="8"/>
  <c r="Q286" i="8"/>
  <c r="AD286" i="8" s="1"/>
  <c r="Q212" i="8"/>
  <c r="AD212" i="8" s="1"/>
  <c r="S359" i="8"/>
  <c r="AU52" i="8"/>
  <c r="K360" i="8"/>
  <c r="K287" i="8"/>
  <c r="W287" i="8" s="1"/>
  <c r="K213" i="8"/>
  <c r="W213" i="8" s="1"/>
  <c r="M360" i="8"/>
  <c r="M287" i="8"/>
  <c r="Y287" i="8" s="1"/>
  <c r="M213" i="8"/>
  <c r="Y213" i="8" s="1"/>
  <c r="P360" i="8"/>
  <c r="P287" i="8"/>
  <c r="AC287" i="8" s="1"/>
  <c r="P213" i="8"/>
  <c r="AC213" i="8" s="1"/>
  <c r="AV53" i="8"/>
  <c r="K361" i="8"/>
  <c r="K288" i="8"/>
  <c r="W288" i="8" s="1"/>
  <c r="K214" i="8"/>
  <c r="W214" i="8" s="1"/>
  <c r="M361" i="8"/>
  <c r="M288" i="8"/>
  <c r="Y288" i="8" s="1"/>
  <c r="M214" i="8"/>
  <c r="Y214" i="8" s="1"/>
  <c r="P361" i="8"/>
  <c r="P288" i="8"/>
  <c r="AC288" i="8" s="1"/>
  <c r="P214" i="8"/>
  <c r="AC214" i="8" s="1"/>
  <c r="AV54" i="8"/>
  <c r="K362" i="8"/>
  <c r="K289" i="8"/>
  <c r="W289" i="8" s="1"/>
  <c r="K215" i="8"/>
  <c r="W215" i="8" s="1"/>
  <c r="M362" i="8"/>
  <c r="M289" i="8"/>
  <c r="Y289" i="8" s="1"/>
  <c r="M215" i="8"/>
  <c r="Y215" i="8" s="1"/>
  <c r="P362" i="8"/>
  <c r="P289" i="8"/>
  <c r="AC289" i="8" s="1"/>
  <c r="P215" i="8"/>
  <c r="AC215" i="8" s="1"/>
  <c r="AV55" i="8"/>
  <c r="K363" i="8"/>
  <c r="K290" i="8"/>
  <c r="W290" i="8" s="1"/>
  <c r="K216" i="8"/>
  <c r="W216" i="8" s="1"/>
  <c r="M363" i="8"/>
  <c r="M290" i="8"/>
  <c r="Y290" i="8" s="1"/>
  <c r="M216" i="8"/>
  <c r="Y216" i="8" s="1"/>
  <c r="P363" i="8"/>
  <c r="P290" i="8"/>
  <c r="AC290" i="8" s="1"/>
  <c r="P216" i="8"/>
  <c r="AC216" i="8" s="1"/>
  <c r="AV56" i="8"/>
  <c r="J364" i="8"/>
  <c r="J291" i="8"/>
  <c r="V291" i="8" s="1"/>
  <c r="J217" i="8"/>
  <c r="V217" i="8" s="1"/>
  <c r="L364" i="8"/>
  <c r="L291" i="8"/>
  <c r="X291" i="8" s="1"/>
  <c r="L217" i="8"/>
  <c r="X217" i="8" s="1"/>
  <c r="N57" i="8"/>
  <c r="DV57" i="8" s="1"/>
  <c r="Q364" i="8"/>
  <c r="Q291" i="8"/>
  <c r="AD291" i="8" s="1"/>
  <c r="Q217" i="8"/>
  <c r="AD217" i="8" s="1"/>
  <c r="AU57" i="8"/>
  <c r="K365" i="8"/>
  <c r="K292" i="8"/>
  <c r="W292" i="8" s="1"/>
  <c r="K218" i="8"/>
  <c r="W218" i="8" s="1"/>
  <c r="M365" i="8"/>
  <c r="M292" i="8"/>
  <c r="Y292" i="8" s="1"/>
  <c r="M218" i="8"/>
  <c r="Y218" i="8" s="1"/>
  <c r="P365" i="8"/>
  <c r="P292" i="8"/>
  <c r="AC292" i="8" s="1"/>
  <c r="P218" i="8"/>
  <c r="AC218" i="8" s="1"/>
  <c r="AV58" i="8"/>
  <c r="J366" i="8"/>
  <c r="J293" i="8"/>
  <c r="V293" i="8" s="1"/>
  <c r="J219" i="8"/>
  <c r="V219" i="8" s="1"/>
  <c r="L366" i="8"/>
  <c r="L293" i="8"/>
  <c r="X293" i="8" s="1"/>
  <c r="L219" i="8"/>
  <c r="X219" i="8" s="1"/>
  <c r="N59" i="8"/>
  <c r="Q366" i="8"/>
  <c r="Q293" i="8"/>
  <c r="Q219" i="8"/>
  <c r="AU59" i="8"/>
  <c r="DB107" i="8"/>
  <c r="CZ107" i="8"/>
  <c r="DB109" i="8"/>
  <c r="CZ109" i="8"/>
  <c r="DB111" i="8"/>
  <c r="CZ111" i="8"/>
  <c r="DB113" i="8"/>
  <c r="CZ113" i="8"/>
  <c r="DB115" i="8"/>
  <c r="CZ115" i="8"/>
  <c r="DB117" i="8"/>
  <c r="CZ117" i="8"/>
  <c r="DB119" i="8"/>
  <c r="CZ119" i="8"/>
  <c r="DB121" i="8"/>
  <c r="CZ121" i="8"/>
  <c r="DB123" i="8"/>
  <c r="CZ123" i="8"/>
  <c r="DB124" i="8"/>
  <c r="CZ124" i="8"/>
  <c r="DB125" i="8"/>
  <c r="CZ125" i="8"/>
  <c r="DB126" i="8"/>
  <c r="CZ126" i="8"/>
  <c r="DB128" i="8"/>
  <c r="CZ128" i="8"/>
  <c r="DB130" i="8"/>
  <c r="CZ130" i="8"/>
  <c r="DB132" i="8"/>
  <c r="CZ132" i="8"/>
  <c r="DB137" i="8"/>
  <c r="CZ137" i="8"/>
  <c r="DB138" i="8"/>
  <c r="CZ138" i="8"/>
  <c r="J367" i="8"/>
  <c r="J294" i="8"/>
  <c r="V294" i="8" s="1"/>
  <c r="J220" i="8"/>
  <c r="V220" i="8" s="1"/>
  <c r="L367" i="8"/>
  <c r="X367" i="8" s="1"/>
  <c r="L294" i="8"/>
  <c r="X294" i="8" s="1"/>
  <c r="L220" i="8"/>
  <c r="X220" i="8" s="1"/>
  <c r="N60" i="8"/>
  <c r="Q367" i="8"/>
  <c r="Q294" i="8"/>
  <c r="AD294" i="8" s="1"/>
  <c r="Q220" i="8"/>
  <c r="AD220" i="8" s="1"/>
  <c r="K368" i="8"/>
  <c r="K295" i="8"/>
  <c r="W295" i="8" s="1"/>
  <c r="K221" i="8"/>
  <c r="W221" i="8" s="1"/>
  <c r="M368" i="8"/>
  <c r="M295" i="8"/>
  <c r="Y295" i="8" s="1"/>
  <c r="M221" i="8"/>
  <c r="Y221" i="8" s="1"/>
  <c r="P368" i="8"/>
  <c r="P295" i="8"/>
  <c r="AC295" i="8" s="1"/>
  <c r="P221" i="8"/>
  <c r="AC221" i="8" s="1"/>
  <c r="J369" i="8"/>
  <c r="J296" i="8"/>
  <c r="V296" i="8" s="1"/>
  <c r="J222" i="8"/>
  <c r="V222" i="8" s="1"/>
  <c r="L369" i="8"/>
  <c r="X369" i="8" s="1"/>
  <c r="L296" i="8"/>
  <c r="X296" i="8" s="1"/>
  <c r="L222" i="8"/>
  <c r="X222" i="8" s="1"/>
  <c r="N62" i="8"/>
  <c r="T62" i="8" s="1"/>
  <c r="Q369" i="8"/>
  <c r="Q296" i="8"/>
  <c r="AD296" i="8" s="1"/>
  <c r="Q222" i="8"/>
  <c r="AD222" i="8" s="1"/>
  <c r="K370" i="8"/>
  <c r="K297" i="8"/>
  <c r="W297" i="8" s="1"/>
  <c r="K223" i="8"/>
  <c r="W223" i="8" s="1"/>
  <c r="M370" i="8"/>
  <c r="M297" i="8"/>
  <c r="Y297" i="8" s="1"/>
  <c r="M223" i="8"/>
  <c r="Y223" i="8" s="1"/>
  <c r="P370" i="8"/>
  <c r="P297" i="8"/>
  <c r="AC297" i="8" s="1"/>
  <c r="P223" i="8"/>
  <c r="AC223" i="8" s="1"/>
  <c r="J371" i="8"/>
  <c r="V371" i="8" s="1"/>
  <c r="J298" i="8"/>
  <c r="V298" i="8" s="1"/>
  <c r="J224" i="8"/>
  <c r="V224" i="8" s="1"/>
  <c r="L371" i="8"/>
  <c r="X371" i="8" s="1"/>
  <c r="L298" i="8"/>
  <c r="X298" i="8" s="1"/>
  <c r="L224" i="8"/>
  <c r="X224" i="8" s="1"/>
  <c r="N64" i="8"/>
  <c r="DY64" i="8" s="1"/>
  <c r="Q371" i="8"/>
  <c r="Q298" i="8"/>
  <c r="AD298" i="8" s="1"/>
  <c r="Q224" i="8"/>
  <c r="AD224" i="8" s="1"/>
  <c r="K372" i="8"/>
  <c r="K299" i="8"/>
  <c r="W299" i="8" s="1"/>
  <c r="K225" i="8"/>
  <c r="W225" i="8" s="1"/>
  <c r="M372" i="8"/>
  <c r="M299" i="8"/>
  <c r="M225" i="8"/>
  <c r="Y225" i="8" s="1"/>
  <c r="P372" i="8"/>
  <c r="P299" i="8"/>
  <c r="AC299" i="8" s="1"/>
  <c r="P225" i="8"/>
  <c r="AC225" i="8" s="1"/>
  <c r="J373" i="8"/>
  <c r="J300" i="8"/>
  <c r="V300" i="8" s="1"/>
  <c r="J226" i="8"/>
  <c r="V226" i="8" s="1"/>
  <c r="L373" i="8"/>
  <c r="L300" i="8"/>
  <c r="X300" i="8" s="1"/>
  <c r="L226" i="8"/>
  <c r="X226" i="8" s="1"/>
  <c r="N66" i="8"/>
  <c r="T66" i="8" s="1"/>
  <c r="Q373" i="8"/>
  <c r="Q300" i="8"/>
  <c r="AD300" i="8" s="1"/>
  <c r="Q226" i="8"/>
  <c r="AD226" i="8" s="1"/>
  <c r="K374" i="8"/>
  <c r="K301" i="8"/>
  <c r="W301" i="8" s="1"/>
  <c r="K227" i="8"/>
  <c r="W227" i="8" s="1"/>
  <c r="M374" i="8"/>
  <c r="M301" i="8"/>
  <c r="Y301" i="8" s="1"/>
  <c r="M227" i="8"/>
  <c r="Y227" i="8" s="1"/>
  <c r="P374" i="8"/>
  <c r="P301" i="8"/>
  <c r="AC301" i="8" s="1"/>
  <c r="P227" i="8"/>
  <c r="AC227" i="8" s="1"/>
  <c r="R374" i="8"/>
  <c r="J375" i="8"/>
  <c r="J302" i="8"/>
  <c r="V302" i="8" s="1"/>
  <c r="J228" i="8"/>
  <c r="V228" i="8" s="1"/>
  <c r="L375" i="8"/>
  <c r="X375" i="8" s="1"/>
  <c r="L302" i="8"/>
  <c r="X302" i="8" s="1"/>
  <c r="L228" i="8"/>
  <c r="X228" i="8" s="1"/>
  <c r="N68" i="8"/>
  <c r="DX68" i="8" s="1"/>
  <c r="Q375" i="8"/>
  <c r="Q302" i="8"/>
  <c r="AD302" i="8" s="1"/>
  <c r="Q228" i="8"/>
  <c r="AD228" i="8" s="1"/>
  <c r="K376" i="8"/>
  <c r="K303" i="8"/>
  <c r="W303" i="8" s="1"/>
  <c r="K229" i="8"/>
  <c r="W229" i="8" s="1"/>
  <c r="M376" i="8"/>
  <c r="M303" i="8"/>
  <c r="Y303" i="8" s="1"/>
  <c r="M229" i="8"/>
  <c r="Y229" i="8" s="1"/>
  <c r="P376" i="8"/>
  <c r="P303" i="8"/>
  <c r="AC303" i="8" s="1"/>
  <c r="P229" i="8"/>
  <c r="AC229" i="8" s="1"/>
  <c r="J377" i="8"/>
  <c r="J304" i="8"/>
  <c r="V304" i="8" s="1"/>
  <c r="J230" i="8"/>
  <c r="V230" i="8" s="1"/>
  <c r="L377" i="8"/>
  <c r="X377" i="8" s="1"/>
  <c r="L304" i="8"/>
  <c r="X304" i="8" s="1"/>
  <c r="L230" i="8"/>
  <c r="X230" i="8" s="1"/>
  <c r="N70" i="8"/>
  <c r="T70" i="8" s="1"/>
  <c r="Q377" i="8"/>
  <c r="Q304" i="8"/>
  <c r="AD304" i="8" s="1"/>
  <c r="Q230" i="8"/>
  <c r="AD230" i="8" s="1"/>
  <c r="K378" i="8"/>
  <c r="K305" i="8"/>
  <c r="W305" i="8" s="1"/>
  <c r="K231" i="8"/>
  <c r="W231" i="8" s="1"/>
  <c r="M378" i="8"/>
  <c r="M305" i="8"/>
  <c r="Y305" i="8" s="1"/>
  <c r="M231" i="8"/>
  <c r="Y231" i="8" s="1"/>
  <c r="P378" i="8"/>
  <c r="P305" i="8"/>
  <c r="P231" i="8"/>
  <c r="AC231" i="8" s="1"/>
  <c r="J379" i="8"/>
  <c r="J306" i="8"/>
  <c r="V306" i="8" s="1"/>
  <c r="J232" i="8"/>
  <c r="V232" i="8" s="1"/>
  <c r="L379" i="8"/>
  <c r="X379" i="8" s="1"/>
  <c r="L306" i="8"/>
  <c r="X306" i="8" s="1"/>
  <c r="L232" i="8"/>
  <c r="X232" i="8" s="1"/>
  <c r="N72" i="8"/>
  <c r="Q379" i="8"/>
  <c r="Q306" i="8"/>
  <c r="Q232" i="8"/>
  <c r="AD232" i="8" s="1"/>
  <c r="K380" i="8"/>
  <c r="K307" i="8"/>
  <c r="W307" i="8" s="1"/>
  <c r="K233" i="8"/>
  <c r="W233" i="8" s="1"/>
  <c r="M380" i="8"/>
  <c r="M307" i="8"/>
  <c r="Y307" i="8" s="1"/>
  <c r="M233" i="8"/>
  <c r="Y233" i="8" s="1"/>
  <c r="P380" i="8"/>
  <c r="P307" i="8"/>
  <c r="P233" i="8"/>
  <c r="AC233" i="8" s="1"/>
  <c r="J381" i="8"/>
  <c r="J308" i="8"/>
  <c r="V308" i="8" s="1"/>
  <c r="J234" i="8"/>
  <c r="V234" i="8" s="1"/>
  <c r="L381" i="8"/>
  <c r="X381" i="8" s="1"/>
  <c r="L308" i="8"/>
  <c r="X308" i="8" s="1"/>
  <c r="L234" i="8"/>
  <c r="X234" i="8" s="1"/>
  <c r="N74" i="8"/>
  <c r="Q381" i="8"/>
  <c r="Q308" i="8"/>
  <c r="AD308" i="8" s="1"/>
  <c r="Q234" i="8"/>
  <c r="AD234" i="8" s="1"/>
  <c r="J382" i="8"/>
  <c r="J309" i="8"/>
  <c r="V309" i="8" s="1"/>
  <c r="J235" i="8"/>
  <c r="V235" i="8" s="1"/>
  <c r="L382" i="8"/>
  <c r="X382" i="8" s="1"/>
  <c r="L309" i="8"/>
  <c r="X309" i="8" s="1"/>
  <c r="L235" i="8"/>
  <c r="X235" i="8" s="1"/>
  <c r="N75" i="8"/>
  <c r="DW75" i="8" s="1"/>
  <c r="Q382" i="8"/>
  <c r="Q309" i="8"/>
  <c r="Q235" i="8"/>
  <c r="AD235" i="8" s="1"/>
  <c r="J383" i="8"/>
  <c r="J310" i="8"/>
  <c r="V310" i="8" s="1"/>
  <c r="J236" i="8"/>
  <c r="V236" i="8" s="1"/>
  <c r="L383" i="8"/>
  <c r="X383" i="8" s="1"/>
  <c r="L310" i="8"/>
  <c r="X310" i="8" s="1"/>
  <c r="L236" i="8"/>
  <c r="X236" i="8" s="1"/>
  <c r="N76" i="8"/>
  <c r="T76" i="8" s="1"/>
  <c r="Q383" i="8"/>
  <c r="Q310" i="8"/>
  <c r="AD310" i="8" s="1"/>
  <c r="Q236" i="8"/>
  <c r="AD236" i="8" s="1"/>
  <c r="FS103" i="8"/>
  <c r="FS104" i="8" s="1"/>
  <c r="FS105" i="8" s="1"/>
  <c r="FS106" i="8" s="1"/>
  <c r="FS107" i="8" s="1"/>
  <c r="FS108" i="8" s="1"/>
  <c r="FS109" i="8" s="1"/>
  <c r="FS110" i="8" s="1"/>
  <c r="FS111" i="8" s="1"/>
  <c r="FS112" i="8" s="1"/>
  <c r="FS113" i="8" s="1"/>
  <c r="FS114" i="8" s="1"/>
  <c r="FS115" i="8" s="1"/>
  <c r="FS116" i="8" s="1"/>
  <c r="FS117" i="8" s="1"/>
  <c r="FS118" i="8" s="1"/>
  <c r="FS119" i="8" s="1"/>
  <c r="FS120" i="8" s="1"/>
  <c r="FS121" i="8" s="1"/>
  <c r="FS122" i="8" s="1"/>
  <c r="FS123" i="8" s="1"/>
  <c r="FS124" i="8" s="1"/>
  <c r="FS125" i="8" s="1"/>
  <c r="FS126" i="8" s="1"/>
  <c r="FS127" i="8" s="1"/>
  <c r="FS128" i="8" s="1"/>
  <c r="FS129" i="8" s="1"/>
  <c r="FS130" i="8" s="1"/>
  <c r="CZ108" i="8"/>
  <c r="CZ112" i="8"/>
  <c r="CZ116" i="8"/>
  <c r="EH117" i="8"/>
  <c r="EJ117" i="8"/>
  <c r="EM117" i="8"/>
  <c r="EO117" i="8"/>
  <c r="EG118" i="8"/>
  <c r="EI118" i="8"/>
  <c r="EL118" i="8"/>
  <c r="EN118" i="8"/>
  <c r="EH119" i="8"/>
  <c r="EJ119" i="8"/>
  <c r="EM119" i="8"/>
  <c r="EO119" i="8"/>
  <c r="CZ120" i="8"/>
  <c r="EG120" i="8"/>
  <c r="EI120" i="8"/>
  <c r="EL120" i="8"/>
  <c r="EN120" i="8"/>
  <c r="EH121" i="8"/>
  <c r="EJ121" i="8"/>
  <c r="EM121" i="8"/>
  <c r="EO121" i="8"/>
  <c r="EG122" i="8"/>
  <c r="EI122" i="8"/>
  <c r="EL122" i="8"/>
  <c r="EN122" i="8"/>
  <c r="EH123" i="8"/>
  <c r="EJ123" i="8"/>
  <c r="EM123" i="8"/>
  <c r="EO123" i="8"/>
  <c r="CZ127" i="8"/>
  <c r="EG127" i="8"/>
  <c r="EI127" i="8"/>
  <c r="EL127" i="8"/>
  <c r="EN127" i="8"/>
  <c r="EH128" i="8"/>
  <c r="EJ128" i="8"/>
  <c r="EM128" i="8"/>
  <c r="EO128" i="8"/>
  <c r="EG129" i="8"/>
  <c r="EI129" i="8"/>
  <c r="EL129" i="8"/>
  <c r="EN129" i="8"/>
  <c r="EH130" i="8"/>
  <c r="EJ130" i="8"/>
  <c r="EM130" i="8"/>
  <c r="EO130" i="8"/>
  <c r="CZ131" i="8"/>
  <c r="EG131" i="8"/>
  <c r="EI131" i="8"/>
  <c r="EL131" i="8"/>
  <c r="EN131" i="8"/>
  <c r="EH132" i="8"/>
  <c r="EJ132" i="8"/>
  <c r="EM132" i="8"/>
  <c r="EO132" i="8"/>
  <c r="DC133" i="8"/>
  <c r="CZ134" i="8"/>
  <c r="EG134" i="8"/>
  <c r="EI134" i="8"/>
  <c r="EL134" i="8"/>
  <c r="EN134" i="8"/>
  <c r="DB136" i="8"/>
  <c r="EH136" i="8"/>
  <c r="EJ136" i="8"/>
  <c r="EM136" i="8"/>
  <c r="EO136" i="8"/>
  <c r="EH140" i="8"/>
  <c r="EJ140" i="8"/>
  <c r="EM140" i="8"/>
  <c r="EO140" i="8"/>
  <c r="FB177" i="8"/>
  <c r="FB178" i="8" s="1"/>
  <c r="K367" i="8"/>
  <c r="K294" i="8"/>
  <c r="W294" i="8" s="1"/>
  <c r="K220" i="8"/>
  <c r="W220" i="8" s="1"/>
  <c r="M367" i="8"/>
  <c r="M294" i="8"/>
  <c r="Y294" i="8" s="1"/>
  <c r="M220" i="8"/>
  <c r="P367" i="8"/>
  <c r="P294" i="8"/>
  <c r="AC294" i="8" s="1"/>
  <c r="P220" i="8"/>
  <c r="AC220" i="8" s="1"/>
  <c r="AV60" i="8"/>
  <c r="J368" i="8"/>
  <c r="J295" i="8"/>
  <c r="V295" i="8" s="1"/>
  <c r="J221" i="8"/>
  <c r="V221" i="8" s="1"/>
  <c r="L368" i="8"/>
  <c r="L295" i="8"/>
  <c r="X295" i="8" s="1"/>
  <c r="L221" i="8"/>
  <c r="X221" i="8" s="1"/>
  <c r="N61" i="8"/>
  <c r="Q368" i="8"/>
  <c r="Q295" i="8"/>
  <c r="AD295" i="8" s="1"/>
  <c r="Q221" i="8"/>
  <c r="AU61" i="8"/>
  <c r="K369" i="8"/>
  <c r="K296" i="8"/>
  <c r="W296" i="8" s="1"/>
  <c r="K222" i="8"/>
  <c r="W222" i="8" s="1"/>
  <c r="M369" i="8"/>
  <c r="M296" i="8"/>
  <c r="Y296" i="8" s="1"/>
  <c r="M222" i="8"/>
  <c r="Y222" i="8" s="1"/>
  <c r="P369" i="8"/>
  <c r="P296" i="8"/>
  <c r="AC296" i="8" s="1"/>
  <c r="P222" i="8"/>
  <c r="AC222" i="8" s="1"/>
  <c r="AV62" i="8"/>
  <c r="J370" i="8"/>
  <c r="J297" i="8"/>
  <c r="V297" i="8" s="1"/>
  <c r="J223" i="8"/>
  <c r="V223" i="8" s="1"/>
  <c r="L370" i="8"/>
  <c r="L297" i="8"/>
  <c r="X297" i="8" s="1"/>
  <c r="L223" i="8"/>
  <c r="X223" i="8" s="1"/>
  <c r="N63" i="8"/>
  <c r="DX63" i="8" s="1"/>
  <c r="Q370" i="8"/>
  <c r="Q297" i="8"/>
  <c r="AD297" i="8" s="1"/>
  <c r="Q223" i="8"/>
  <c r="AD223" i="8" s="1"/>
  <c r="AU63" i="8"/>
  <c r="K371" i="8"/>
  <c r="K298" i="8"/>
  <c r="W298" i="8" s="1"/>
  <c r="K224" i="8"/>
  <c r="M371" i="8"/>
  <c r="M298" i="8"/>
  <c r="Y298" i="8" s="1"/>
  <c r="M224" i="8"/>
  <c r="P371" i="8"/>
  <c r="P298" i="8"/>
  <c r="AC298" i="8" s="1"/>
  <c r="P224" i="8"/>
  <c r="AC224" i="8" s="1"/>
  <c r="AV64" i="8"/>
  <c r="J372" i="8"/>
  <c r="J299" i="8"/>
  <c r="V299" i="8" s="1"/>
  <c r="J225" i="8"/>
  <c r="L372" i="8"/>
  <c r="X372" i="8" s="1"/>
  <c r="L299" i="8"/>
  <c r="X299" i="8" s="1"/>
  <c r="L225" i="8"/>
  <c r="N65" i="8"/>
  <c r="DX65" i="8" s="1"/>
  <c r="Q372" i="8"/>
  <c r="Q299" i="8"/>
  <c r="Q225" i="8"/>
  <c r="AD225" i="8" s="1"/>
  <c r="AU65" i="8"/>
  <c r="K373" i="8"/>
  <c r="K300" i="8"/>
  <c r="W300" i="8" s="1"/>
  <c r="K226" i="8"/>
  <c r="M373" i="8"/>
  <c r="M300" i="8"/>
  <c r="Y300" i="8" s="1"/>
  <c r="M226" i="8"/>
  <c r="P373" i="8"/>
  <c r="P300" i="8"/>
  <c r="AC300" i="8" s="1"/>
  <c r="P226" i="8"/>
  <c r="AC226" i="8" s="1"/>
  <c r="AV66" i="8"/>
  <c r="J374" i="8"/>
  <c r="J301" i="8"/>
  <c r="V301" i="8" s="1"/>
  <c r="J227" i="8"/>
  <c r="V227" i="8" s="1"/>
  <c r="L374" i="8"/>
  <c r="L301" i="8"/>
  <c r="X301" i="8" s="1"/>
  <c r="L227" i="8"/>
  <c r="N67" i="8"/>
  <c r="DV67" i="8" s="1"/>
  <c r="Q374" i="8"/>
  <c r="Q301" i="8"/>
  <c r="AD301" i="8" s="1"/>
  <c r="Q227" i="8"/>
  <c r="AD227" i="8" s="1"/>
  <c r="AU67" i="8"/>
  <c r="K375" i="8"/>
  <c r="K302" i="8"/>
  <c r="W302" i="8" s="1"/>
  <c r="K228" i="8"/>
  <c r="W228" i="8" s="1"/>
  <c r="M375" i="8"/>
  <c r="M302" i="8"/>
  <c r="Y302" i="8" s="1"/>
  <c r="M228" i="8"/>
  <c r="Y228" i="8" s="1"/>
  <c r="P375" i="8"/>
  <c r="P302" i="8"/>
  <c r="AC302" i="8" s="1"/>
  <c r="P228" i="8"/>
  <c r="AC228" i="8" s="1"/>
  <c r="AV68" i="8"/>
  <c r="J376" i="8"/>
  <c r="J303" i="8"/>
  <c r="V303" i="8" s="1"/>
  <c r="J229" i="8"/>
  <c r="V229" i="8" s="1"/>
  <c r="L376" i="8"/>
  <c r="X376" i="8" s="1"/>
  <c r="L303" i="8"/>
  <c r="X303" i="8" s="1"/>
  <c r="L229" i="8"/>
  <c r="X229" i="8" s="1"/>
  <c r="N69" i="8"/>
  <c r="Q376" i="8"/>
  <c r="Q303" i="8"/>
  <c r="Q229" i="8"/>
  <c r="AD229" i="8" s="1"/>
  <c r="AU69" i="8"/>
  <c r="K377" i="8"/>
  <c r="K304" i="8"/>
  <c r="K230" i="8"/>
  <c r="W230" i="8" s="1"/>
  <c r="M377" i="8"/>
  <c r="M304" i="8"/>
  <c r="Y304" i="8" s="1"/>
  <c r="M230" i="8"/>
  <c r="Y230" i="8" s="1"/>
  <c r="P377" i="8"/>
  <c r="P304" i="8"/>
  <c r="AC304" i="8" s="1"/>
  <c r="P230" i="8"/>
  <c r="AC230" i="8" s="1"/>
  <c r="R230" i="8"/>
  <c r="AV70" i="8"/>
  <c r="J378" i="8"/>
  <c r="J305" i="8"/>
  <c r="V305" i="8" s="1"/>
  <c r="J231" i="8"/>
  <c r="V231" i="8" s="1"/>
  <c r="L378" i="8"/>
  <c r="L305" i="8"/>
  <c r="X305" i="8" s="1"/>
  <c r="L231" i="8"/>
  <c r="X231" i="8" s="1"/>
  <c r="N71" i="8"/>
  <c r="DX71" i="8" s="1"/>
  <c r="Q378" i="8"/>
  <c r="Q305" i="8"/>
  <c r="Q231" i="8"/>
  <c r="AU71" i="8"/>
  <c r="K379" i="8"/>
  <c r="K306" i="8"/>
  <c r="W306" i="8" s="1"/>
  <c r="K232" i="8"/>
  <c r="W232" i="8" s="1"/>
  <c r="M379" i="8"/>
  <c r="M306" i="8"/>
  <c r="Y306" i="8" s="1"/>
  <c r="M232" i="8"/>
  <c r="Y232" i="8" s="1"/>
  <c r="P379" i="8"/>
  <c r="P306" i="8"/>
  <c r="AC306" i="8" s="1"/>
  <c r="P232" i="8"/>
  <c r="AC232" i="8" s="1"/>
  <c r="AV72" i="8"/>
  <c r="J380" i="8"/>
  <c r="J307" i="8"/>
  <c r="V307" i="8" s="1"/>
  <c r="J233" i="8"/>
  <c r="V233" i="8" s="1"/>
  <c r="L380" i="8"/>
  <c r="L307" i="8"/>
  <c r="X307" i="8" s="1"/>
  <c r="L233" i="8"/>
  <c r="X233" i="8" s="1"/>
  <c r="N73" i="8"/>
  <c r="DX73" i="8" s="1"/>
  <c r="Q380" i="8"/>
  <c r="Q307" i="8"/>
  <c r="Q233" i="8"/>
  <c r="AU73" i="8"/>
  <c r="K381" i="8"/>
  <c r="K308" i="8"/>
  <c r="W308" i="8" s="1"/>
  <c r="K234" i="8"/>
  <c r="W234" i="8" s="1"/>
  <c r="M381" i="8"/>
  <c r="M308" i="8"/>
  <c r="Y308" i="8" s="1"/>
  <c r="M234" i="8"/>
  <c r="Y234" i="8" s="1"/>
  <c r="P381" i="8"/>
  <c r="P308" i="8"/>
  <c r="P234" i="8"/>
  <c r="AC234" i="8" s="1"/>
  <c r="AV74" i="8"/>
  <c r="K382" i="8"/>
  <c r="K309" i="8"/>
  <c r="W309" i="8" s="1"/>
  <c r="K235" i="8"/>
  <c r="W235" i="8" s="1"/>
  <c r="M382" i="8"/>
  <c r="M309" i="8"/>
  <c r="Y309" i="8" s="1"/>
  <c r="M235" i="8"/>
  <c r="Y235" i="8" s="1"/>
  <c r="P382" i="8"/>
  <c r="P309" i="8"/>
  <c r="AC309" i="8" s="1"/>
  <c r="P235" i="8"/>
  <c r="AC235" i="8" s="1"/>
  <c r="AV75" i="8"/>
  <c r="K383" i="8"/>
  <c r="K310" i="8"/>
  <c r="W310" i="8" s="1"/>
  <c r="K236" i="8"/>
  <c r="W236" i="8" s="1"/>
  <c r="M383" i="8"/>
  <c r="Y383" i="8" s="1"/>
  <c r="M310" i="8"/>
  <c r="Y310" i="8" s="1"/>
  <c r="M236" i="8"/>
  <c r="Y236" i="8" s="1"/>
  <c r="P383" i="8"/>
  <c r="P310" i="8"/>
  <c r="AC310" i="8" s="1"/>
  <c r="P236" i="8"/>
  <c r="AC236" i="8" s="1"/>
  <c r="AV76" i="8"/>
  <c r="GA95" i="8"/>
  <c r="DB139" i="8"/>
  <c r="EG139" i="8"/>
  <c r="EI139" i="8"/>
  <c r="EL139" i="8"/>
  <c r="EN139" i="8"/>
  <c r="DB140" i="8"/>
  <c r="EG140" i="8"/>
  <c r="EI140" i="8"/>
  <c r="EL140" i="8"/>
  <c r="EN140" i="8"/>
  <c r="DB141" i="8"/>
  <c r="DB142" i="8"/>
  <c r="FJ177" i="8"/>
  <c r="FJ178" i="8" s="1"/>
  <c r="CZ140" i="8"/>
  <c r="CZ141" i="8"/>
  <c r="CZ142" i="8"/>
  <c r="DB144" i="8"/>
  <c r="DB145" i="8"/>
  <c r="DB146" i="8"/>
  <c r="DB147" i="8"/>
  <c r="CW148" i="8"/>
  <c r="CW150" i="8"/>
  <c r="CW152" i="8"/>
  <c r="CW154" i="8"/>
  <c r="CW156" i="8"/>
  <c r="AO172" i="8"/>
  <c r="AQ172" i="8"/>
  <c r="H186" i="8"/>
  <c r="H187" i="8"/>
  <c r="H188" i="8"/>
  <c r="H189" i="8"/>
  <c r="H190" i="8"/>
  <c r="H191" i="8"/>
  <c r="H192" i="8"/>
  <c r="H193" i="8"/>
  <c r="H194" i="8"/>
  <c r="H195" i="8"/>
  <c r="DB195" i="8" s="1"/>
  <c r="H196" i="8"/>
  <c r="CZ196" i="8" s="1"/>
  <c r="H197" i="8"/>
  <c r="DB197" i="8" s="1"/>
  <c r="H198" i="8"/>
  <c r="H199" i="8"/>
  <c r="H200" i="8"/>
  <c r="DA200" i="8" s="1"/>
  <c r="Y200" i="8"/>
  <c r="H201" i="8"/>
  <c r="DB201" i="8" s="1"/>
  <c r="H202" i="8"/>
  <c r="H203" i="8"/>
  <c r="H204" i="8"/>
  <c r="DA204" i="8" s="1"/>
  <c r="H206" i="8"/>
  <c r="H208" i="8"/>
  <c r="DB208" i="8" s="1"/>
  <c r="Y208" i="8"/>
  <c r="H210" i="8"/>
  <c r="DB210" i="8" s="1"/>
  <c r="H212" i="8"/>
  <c r="DB212" i="8" s="1"/>
  <c r="H214" i="8"/>
  <c r="DB214" i="8" s="1"/>
  <c r="H216" i="8"/>
  <c r="DB216" i="8" s="1"/>
  <c r="H218" i="8"/>
  <c r="DB218" i="8" s="1"/>
  <c r="H220" i="8"/>
  <c r="DC220" i="8" s="1"/>
  <c r="Y220" i="8"/>
  <c r="H222" i="8"/>
  <c r="H224" i="8"/>
  <c r="EG225" i="8"/>
  <c r="EI225" i="8"/>
  <c r="EL225" i="8"/>
  <c r="EN225" i="8"/>
  <c r="D373" i="8"/>
  <c r="F373" i="8"/>
  <c r="H226" i="8"/>
  <c r="CZ226" i="8" s="1"/>
  <c r="EH226" i="8"/>
  <c r="EJ226" i="8"/>
  <c r="EM226" i="8"/>
  <c r="EO226" i="8"/>
  <c r="C239" i="8"/>
  <c r="DC143" i="8"/>
  <c r="CW149" i="8"/>
  <c r="CW151" i="8"/>
  <c r="CW153" i="8"/>
  <c r="CW155" i="8"/>
  <c r="H205" i="8"/>
  <c r="DC205" i="8" s="1"/>
  <c r="H207" i="8"/>
  <c r="DA207" i="8" s="1"/>
  <c r="H209" i="8"/>
  <c r="DA209" i="8" s="1"/>
  <c r="H211" i="8"/>
  <c r="DA211" i="8" s="1"/>
  <c r="H213" i="8"/>
  <c r="DA213" i="8" s="1"/>
  <c r="H215" i="8"/>
  <c r="DA215" i="8" s="1"/>
  <c r="H217" i="8"/>
  <c r="DA217" i="8" s="1"/>
  <c r="H219" i="8"/>
  <c r="DA219" i="8" s="1"/>
  <c r="H221" i="8"/>
  <c r="DA221" i="8" s="1"/>
  <c r="H223" i="8"/>
  <c r="DA223" i="8" s="1"/>
  <c r="H225" i="8"/>
  <c r="DA225" i="8" s="1"/>
  <c r="E373" i="8"/>
  <c r="G373" i="8"/>
  <c r="EG226" i="8"/>
  <c r="EI226" i="8"/>
  <c r="EL226" i="8"/>
  <c r="EN226" i="8"/>
  <c r="C238" i="8"/>
  <c r="B280" i="8"/>
  <c r="B281" i="8" s="1"/>
  <c r="B282" i="8" s="1"/>
  <c r="B283" i="8" s="1"/>
  <c r="B284" i="8" s="1"/>
  <c r="B285" i="8" s="1"/>
  <c r="B286" i="8" s="1"/>
  <c r="B287" i="8" s="1"/>
  <c r="B288" i="8" s="1"/>
  <c r="B289" i="8" s="1"/>
  <c r="B290" i="8" s="1"/>
  <c r="B291" i="8" s="1"/>
  <c r="B292" i="8" s="1"/>
  <c r="B293" i="8" s="1"/>
  <c r="B294" i="8" s="1"/>
  <c r="B295" i="8" s="1"/>
  <c r="B296" i="8" s="1"/>
  <c r="B297" i="8" s="1"/>
  <c r="B298" i="8" s="1"/>
  <c r="B299" i="8" s="1"/>
  <c r="B300" i="8" s="1"/>
  <c r="B301" i="8" s="1"/>
  <c r="B302" i="8" s="1"/>
  <c r="B303" i="8" s="1"/>
  <c r="B304" i="8" s="1"/>
  <c r="B305" i="8" s="1"/>
  <c r="B306" i="8" s="1"/>
  <c r="B307" i="8" s="1"/>
  <c r="B308" i="8" s="1"/>
  <c r="B309" i="8" s="1"/>
  <c r="B310" i="8" s="1"/>
  <c r="X227" i="8"/>
  <c r="H228" i="8"/>
  <c r="CZ228" i="8" s="1"/>
  <c r="H230" i="8"/>
  <c r="CZ230" i="8" s="1"/>
  <c r="H232" i="8"/>
  <c r="CZ232" i="8" s="1"/>
  <c r="H234" i="8"/>
  <c r="AJ246" i="8"/>
  <c r="AL246" i="8"/>
  <c r="AO246" i="8"/>
  <c r="AQ246" i="8"/>
  <c r="H270" i="8"/>
  <c r="Y282" i="8"/>
  <c r="EH282" i="8"/>
  <c r="EJ282" i="8"/>
  <c r="EM282" i="8"/>
  <c r="EO282" i="8"/>
  <c r="H227" i="8"/>
  <c r="DC227" i="8" s="1"/>
  <c r="H229" i="8"/>
  <c r="DC229" i="8" s="1"/>
  <c r="H231" i="8"/>
  <c r="DC231" i="8" s="1"/>
  <c r="H233" i="8"/>
  <c r="DC233" i="8" s="1"/>
  <c r="H235" i="8"/>
  <c r="DB235" i="8" s="1"/>
  <c r="H236" i="8"/>
  <c r="DC236" i="8" s="1"/>
  <c r="H271" i="8"/>
  <c r="I275" i="8" s="1"/>
  <c r="H272" i="8"/>
  <c r="H273" i="8"/>
  <c r="I277" i="8" s="1"/>
  <c r="H274" i="8"/>
  <c r="H275" i="8"/>
  <c r="I279" i="8" s="1"/>
  <c r="H276" i="8"/>
  <c r="H277" i="8"/>
  <c r="I281" i="8" s="1"/>
  <c r="H278" i="8"/>
  <c r="I282" i="8" s="1"/>
  <c r="H279" i="8"/>
  <c r="H280" i="8"/>
  <c r="H281" i="8"/>
  <c r="H282" i="8"/>
  <c r="EG282" i="8"/>
  <c r="EI282" i="8"/>
  <c r="EL282" i="8"/>
  <c r="EN282" i="8"/>
  <c r="EH283" i="8"/>
  <c r="EJ283" i="8"/>
  <c r="EM283" i="8"/>
  <c r="EO283" i="8"/>
  <c r="Y299" i="8"/>
  <c r="H283" i="8"/>
  <c r="H284" i="8"/>
  <c r="DA284" i="8" s="1"/>
  <c r="H285" i="8"/>
  <c r="DA285" i="8" s="1"/>
  <c r="H286" i="8"/>
  <c r="CZ286" i="8" s="1"/>
  <c r="H287" i="8"/>
  <c r="CZ287" i="8" s="1"/>
  <c r="H288" i="8"/>
  <c r="CZ288" i="8" s="1"/>
  <c r="H289" i="8"/>
  <c r="CZ289" i="8" s="1"/>
  <c r="H290" i="8"/>
  <c r="CZ290" i="8" s="1"/>
  <c r="H291" i="8"/>
  <c r="H292" i="8"/>
  <c r="CZ292" i="8" s="1"/>
  <c r="X292" i="8"/>
  <c r="H293" i="8"/>
  <c r="CZ293" i="8" s="1"/>
  <c r="H294" i="8"/>
  <c r="CZ294" i="8" s="1"/>
  <c r="H295" i="8"/>
  <c r="CZ295" i="8" s="1"/>
  <c r="H296" i="8"/>
  <c r="CZ296" i="8" s="1"/>
  <c r="H297" i="8"/>
  <c r="CZ297" i="8" s="1"/>
  <c r="H298" i="8"/>
  <c r="CZ298" i="8" s="1"/>
  <c r="H299" i="8"/>
  <c r="CZ299" i="8" s="1"/>
  <c r="H300" i="8"/>
  <c r="CZ300" i="8" s="1"/>
  <c r="H301" i="8"/>
  <c r="CZ301" i="8" s="1"/>
  <c r="H303" i="8"/>
  <c r="DA303" i="8" s="1"/>
  <c r="W304" i="8"/>
  <c r="H305" i="8"/>
  <c r="DA305" i="8" s="1"/>
  <c r="EH305" i="8"/>
  <c r="EJ305" i="8"/>
  <c r="EM305" i="8"/>
  <c r="EO305" i="8"/>
  <c r="H307" i="8"/>
  <c r="DB307" i="8" s="1"/>
  <c r="EG307" i="8"/>
  <c r="EG308" i="8"/>
  <c r="EI307" i="8"/>
  <c r="EI308" i="8"/>
  <c r="EL307" i="8"/>
  <c r="EL308" i="8"/>
  <c r="EN307" i="8"/>
  <c r="EN308" i="8"/>
  <c r="H302" i="8"/>
  <c r="H304" i="8"/>
  <c r="DA304" i="8" s="1"/>
  <c r="H306" i="8"/>
  <c r="DB306" i="8" s="1"/>
  <c r="EH308" i="8"/>
  <c r="EJ308" i="8"/>
  <c r="EM308" i="8"/>
  <c r="EO308" i="8"/>
  <c r="FB324" i="8"/>
  <c r="FF324" i="8"/>
  <c r="FF325" i="8" s="1"/>
  <c r="FJ324" i="8"/>
  <c r="FN324" i="8"/>
  <c r="EX324" i="8"/>
  <c r="H309" i="8"/>
  <c r="DA309" i="8" s="1"/>
  <c r="EH309" i="8"/>
  <c r="EJ309" i="8"/>
  <c r="EM309" i="8"/>
  <c r="EO309" i="8"/>
  <c r="Q319" i="8"/>
  <c r="S319" i="8"/>
  <c r="H308" i="8"/>
  <c r="H310" i="8"/>
  <c r="DC310" i="8" s="1"/>
  <c r="P319" i="8"/>
  <c r="R319" i="8"/>
  <c r="G12" i="5"/>
  <c r="AI12" i="5" s="1"/>
  <c r="G14" i="5"/>
  <c r="AI14" i="5" s="1"/>
  <c r="AI20" i="5"/>
  <c r="AI22" i="5"/>
  <c r="AI24" i="5"/>
  <c r="AI26" i="5"/>
  <c r="AI28" i="5"/>
  <c r="AI30" i="5"/>
  <c r="AI32" i="5"/>
  <c r="AI34" i="5"/>
  <c r="AI36" i="5"/>
  <c r="AI38" i="5"/>
  <c r="AI40" i="5"/>
  <c r="AI42" i="5"/>
  <c r="AI44" i="5"/>
  <c r="AI45" i="5"/>
  <c r="AI47" i="5"/>
  <c r="AI10" i="5"/>
  <c r="AI18" i="5"/>
  <c r="AI8" i="5"/>
  <c r="AI11" i="5"/>
  <c r="AI15" i="5"/>
  <c r="AI16" i="5"/>
  <c r="DI42" i="14" l="1"/>
  <c r="DI57" i="14"/>
  <c r="DN213" i="14"/>
  <c r="DP213" i="14" s="1"/>
  <c r="X378" i="8"/>
  <c r="AD354" i="8"/>
  <c r="W371" i="8"/>
  <c r="W365" i="8"/>
  <c r="AW73" i="8"/>
  <c r="S364" i="8"/>
  <c r="R380" i="8"/>
  <c r="AE380" i="8" s="1"/>
  <c r="AD365" i="8"/>
  <c r="DC216" i="8"/>
  <c r="AC381" i="8"/>
  <c r="FT27" i="14"/>
  <c r="AC359" i="8"/>
  <c r="AC364" i="8"/>
  <c r="AC357" i="8"/>
  <c r="AD349" i="8"/>
  <c r="Y379" i="8"/>
  <c r="V383" i="8"/>
  <c r="X364" i="8"/>
  <c r="X348" i="8"/>
  <c r="X352" i="8"/>
  <c r="W361" i="8"/>
  <c r="W380" i="8"/>
  <c r="X380" i="8"/>
  <c r="AC366" i="8"/>
  <c r="R306" i="8"/>
  <c r="AE306" i="8" s="1"/>
  <c r="AE152" i="8" s="1"/>
  <c r="R222" i="8"/>
  <c r="AE222" i="8" s="1"/>
  <c r="R379" i="8"/>
  <c r="S207" i="8"/>
  <c r="X356" i="8"/>
  <c r="AE356" i="8"/>
  <c r="Y367" i="8"/>
  <c r="R274" i="8"/>
  <c r="AE274" i="8" s="1"/>
  <c r="DA216" i="8"/>
  <c r="DF217" i="8" s="1"/>
  <c r="V350" i="8"/>
  <c r="DC214" i="8"/>
  <c r="R290" i="8"/>
  <c r="AE290" i="8" s="1"/>
  <c r="V374" i="8"/>
  <c r="R363" i="8"/>
  <c r="AE363" i="8" s="1"/>
  <c r="S280" i="8"/>
  <c r="AF280" i="8" s="1"/>
  <c r="R209" i="8"/>
  <c r="S353" i="8"/>
  <c r="AF353" i="8" s="1"/>
  <c r="X370" i="8"/>
  <c r="DN105" i="8"/>
  <c r="Y364" i="8"/>
  <c r="AC129" i="14"/>
  <c r="F36" i="15" s="1"/>
  <c r="DK173" i="14"/>
  <c r="X362" i="8"/>
  <c r="AE374" i="8"/>
  <c r="AJ21" i="15"/>
  <c r="BA21" i="15"/>
  <c r="BE21" i="15" s="1"/>
  <c r="BT21" i="15" s="1"/>
  <c r="C312" i="8"/>
  <c r="AC372" i="8"/>
  <c r="AC377" i="8"/>
  <c r="X366" i="8"/>
  <c r="X360" i="8"/>
  <c r="AD347" i="8"/>
  <c r="DN103" i="8"/>
  <c r="Y362" i="8"/>
  <c r="AE348" i="8"/>
  <c r="W364" i="8"/>
  <c r="AC383" i="8"/>
  <c r="R235" i="8"/>
  <c r="T235" i="8" s="1"/>
  <c r="X374" i="8"/>
  <c r="X368" i="8"/>
  <c r="S381" i="8"/>
  <c r="AX381" i="8" s="1"/>
  <c r="S277" i="8"/>
  <c r="AF277" i="8" s="1"/>
  <c r="X344" i="8"/>
  <c r="X358" i="8"/>
  <c r="X385" i="8" s="1"/>
  <c r="DL100" i="8"/>
  <c r="DL96" i="8"/>
  <c r="DN102" i="8"/>
  <c r="H382" i="8"/>
  <c r="DA382" i="8" s="1"/>
  <c r="H361" i="8"/>
  <c r="DB361" i="8" s="1"/>
  <c r="X350" i="8"/>
  <c r="DA196" i="8"/>
  <c r="AD372" i="8"/>
  <c r="R225" i="8"/>
  <c r="AE225" i="8" s="1"/>
  <c r="V357" i="8"/>
  <c r="R200" i="8"/>
  <c r="AE200" i="8" s="1"/>
  <c r="DN101" i="8"/>
  <c r="AX225" i="8"/>
  <c r="AW371" i="8"/>
  <c r="AW234" i="8"/>
  <c r="DS182" i="14"/>
  <c r="DJ63" i="14"/>
  <c r="DN191" i="14"/>
  <c r="DQ191" i="14" s="1"/>
  <c r="DT182" i="14"/>
  <c r="DI62" i="14"/>
  <c r="DK174" i="14"/>
  <c r="AD172" i="14"/>
  <c r="AD246" i="14" s="1"/>
  <c r="DQ182" i="14"/>
  <c r="FD27" i="14"/>
  <c r="DR182" i="14"/>
  <c r="DI47" i="14"/>
  <c r="DJ53" i="14"/>
  <c r="FP27" i="14"/>
  <c r="DL173" i="14"/>
  <c r="DQ172" i="14"/>
  <c r="DR172" i="14"/>
  <c r="DJ64" i="14"/>
  <c r="FL27" i="14"/>
  <c r="DI59" i="14"/>
  <c r="DK140" i="14"/>
  <c r="FH27" i="14"/>
  <c r="FI27" i="14" s="1"/>
  <c r="FI28" i="14" s="1"/>
  <c r="DK131" i="14"/>
  <c r="DI75" i="14"/>
  <c r="DN183" i="14"/>
  <c r="DS183" i="14" s="1"/>
  <c r="DJ65" i="14"/>
  <c r="DI173" i="14"/>
  <c r="FH172" i="14"/>
  <c r="FT172" i="14"/>
  <c r="FL172" i="14"/>
  <c r="FD172" i="14"/>
  <c r="FP172" i="14"/>
  <c r="DT176" i="14"/>
  <c r="DR176" i="14"/>
  <c r="DJ173" i="14"/>
  <c r="AD173" i="14"/>
  <c r="AD247" i="14" s="1"/>
  <c r="DJ126" i="14"/>
  <c r="DN175" i="14"/>
  <c r="DP175" i="14" s="1"/>
  <c r="DQ176" i="14"/>
  <c r="DL174" i="14"/>
  <c r="DS176" i="14"/>
  <c r="AC132" i="14"/>
  <c r="V29" i="15" s="1"/>
  <c r="DL63" i="14"/>
  <c r="DS172" i="14"/>
  <c r="DT172" i="14"/>
  <c r="DI76" i="14"/>
  <c r="AV305" i="8"/>
  <c r="W374" i="8"/>
  <c r="AD369" i="8"/>
  <c r="AD353" i="8"/>
  <c r="AD305" i="8"/>
  <c r="AU345" i="8"/>
  <c r="DK97" i="8"/>
  <c r="FA97" i="8" s="1"/>
  <c r="DL97" i="8"/>
  <c r="DN97" i="8"/>
  <c r="W382" i="8"/>
  <c r="V380" i="8"/>
  <c r="S299" i="8"/>
  <c r="AF299" i="8" s="1"/>
  <c r="AD382" i="8"/>
  <c r="AC374" i="8"/>
  <c r="AX56" i="8"/>
  <c r="R289" i="8"/>
  <c r="AE289" i="8" s="1"/>
  <c r="AE135" i="8" s="1"/>
  <c r="R360" i="8"/>
  <c r="AE360" i="8" s="1"/>
  <c r="AW46" i="8"/>
  <c r="R345" i="8"/>
  <c r="AE345" i="8" s="1"/>
  <c r="R364" i="8"/>
  <c r="AE364" i="8" s="1"/>
  <c r="R279" i="8"/>
  <c r="AW279" i="8" s="1"/>
  <c r="V351" i="8"/>
  <c r="R275" i="8"/>
  <c r="AW275" i="8" s="1"/>
  <c r="DN99" i="8"/>
  <c r="H380" i="8"/>
  <c r="DA380" i="8" s="1"/>
  <c r="AW369" i="8"/>
  <c r="S372" i="8"/>
  <c r="AX372" i="8" s="1"/>
  <c r="R362" i="8"/>
  <c r="AE362" i="8" s="1"/>
  <c r="AC358" i="8"/>
  <c r="W349" i="8"/>
  <c r="W345" i="8"/>
  <c r="V358" i="8"/>
  <c r="V385" i="8" s="1"/>
  <c r="AW230" i="8"/>
  <c r="AC371" i="8"/>
  <c r="Y370" i="8"/>
  <c r="AW37" i="8"/>
  <c r="DN98" i="8"/>
  <c r="AW379" i="8"/>
  <c r="DA214" i="8"/>
  <c r="DF215" i="8" s="1"/>
  <c r="Y382" i="8"/>
  <c r="AC351" i="8"/>
  <c r="AD361" i="8"/>
  <c r="AV303" i="8"/>
  <c r="R298" i="8"/>
  <c r="AE298" i="8" s="1"/>
  <c r="W369" i="8"/>
  <c r="S222" i="8"/>
  <c r="AF222" i="8" s="1"/>
  <c r="R213" i="8"/>
  <c r="AE213" i="8" s="1"/>
  <c r="R198" i="8"/>
  <c r="S290" i="8"/>
  <c r="AF290" i="8" s="1"/>
  <c r="W357" i="8"/>
  <c r="S278" i="8"/>
  <c r="AF278" i="8" s="1"/>
  <c r="W372" i="8"/>
  <c r="W368" i="8"/>
  <c r="W360" i="8"/>
  <c r="AF368" i="8"/>
  <c r="AF366" i="8"/>
  <c r="H370" i="8"/>
  <c r="DC370" i="8" s="1"/>
  <c r="Y357" i="8"/>
  <c r="R224" i="8"/>
  <c r="AW224" i="8" s="1"/>
  <c r="AW309" i="8"/>
  <c r="W378" i="8"/>
  <c r="Y372" i="8"/>
  <c r="S296" i="8"/>
  <c r="AF296" i="8" s="1"/>
  <c r="AV281" i="8"/>
  <c r="W353" i="8"/>
  <c r="R344" i="8"/>
  <c r="AE344" i="8" s="1"/>
  <c r="AF363" i="8"/>
  <c r="Y359" i="8"/>
  <c r="H355" i="8"/>
  <c r="CZ355" i="8" s="1"/>
  <c r="H351" i="8"/>
  <c r="DB351" i="8" s="1"/>
  <c r="H340" i="8"/>
  <c r="DB340" i="8" s="1"/>
  <c r="H336" i="8"/>
  <c r="DC336" i="8" s="1"/>
  <c r="DW55" i="8"/>
  <c r="EC55" i="8" s="1"/>
  <c r="DW51" i="8"/>
  <c r="DW66" i="8"/>
  <c r="AC382" i="8"/>
  <c r="AC350" i="8"/>
  <c r="AW47" i="8"/>
  <c r="R207" i="8"/>
  <c r="AE207" i="8" s="1"/>
  <c r="Y378" i="8"/>
  <c r="DY54" i="8"/>
  <c r="EE55" i="8" s="1"/>
  <c r="R283" i="8"/>
  <c r="AW283" i="8" s="1"/>
  <c r="W351" i="8"/>
  <c r="AU349" i="8"/>
  <c r="AD360" i="8"/>
  <c r="Y365" i="8"/>
  <c r="H344" i="8"/>
  <c r="DA344" i="8" s="1"/>
  <c r="V382" i="8"/>
  <c r="AX207" i="8"/>
  <c r="Y377" i="8"/>
  <c r="Y360" i="8"/>
  <c r="Y356" i="8"/>
  <c r="Y348" i="8"/>
  <c r="H363" i="8"/>
  <c r="DA363" i="8" s="1"/>
  <c r="V345" i="8"/>
  <c r="H349" i="8"/>
  <c r="CZ349" i="8" s="1"/>
  <c r="H372" i="8"/>
  <c r="DC372" i="8" s="1"/>
  <c r="V356" i="8"/>
  <c r="Y363" i="8"/>
  <c r="AV229" i="8"/>
  <c r="S286" i="8"/>
  <c r="AX286" i="8" s="1"/>
  <c r="AD352" i="8"/>
  <c r="R302" i="8"/>
  <c r="AW302" i="8" s="1"/>
  <c r="R296" i="8"/>
  <c r="AW296" i="8" s="1"/>
  <c r="AV293" i="8"/>
  <c r="V366" i="8"/>
  <c r="AV205" i="8"/>
  <c r="Y351" i="8"/>
  <c r="V361" i="8"/>
  <c r="R355" i="8"/>
  <c r="AE355" i="8" s="1"/>
  <c r="AF379" i="8"/>
  <c r="Y354" i="8"/>
  <c r="Y350" i="8"/>
  <c r="Y371" i="8"/>
  <c r="AV380" i="8"/>
  <c r="AW216" i="8"/>
  <c r="DY51" i="8"/>
  <c r="V352" i="8"/>
  <c r="W347" i="8"/>
  <c r="AU382" i="8"/>
  <c r="DY76" i="8"/>
  <c r="EE77" i="8" s="1"/>
  <c r="DV76" i="8"/>
  <c r="EB77" i="8" s="1"/>
  <c r="DW76" i="8"/>
  <c r="EC77" i="8" s="1"/>
  <c r="V343" i="8"/>
  <c r="AC380" i="8"/>
  <c r="AC348" i="8"/>
  <c r="V364" i="8"/>
  <c r="DW62" i="8"/>
  <c r="AC365" i="8"/>
  <c r="AC353" i="8"/>
  <c r="AU373" i="8"/>
  <c r="DY56" i="8"/>
  <c r="EE56" i="8" s="1"/>
  <c r="BG302" i="8"/>
  <c r="DW36" i="8"/>
  <c r="EC36" i="8" s="1"/>
  <c r="AE379" i="8"/>
  <c r="DC210" i="8"/>
  <c r="AD205" i="8"/>
  <c r="Y381" i="8"/>
  <c r="AW65" i="8"/>
  <c r="AV271" i="8"/>
  <c r="R366" i="8"/>
  <c r="AE366" i="8" s="1"/>
  <c r="S213" i="8"/>
  <c r="AF213" i="8" s="1"/>
  <c r="AE369" i="8"/>
  <c r="AF207" i="8"/>
  <c r="AX62" i="8"/>
  <c r="S228" i="8"/>
  <c r="AF228" i="8" s="1"/>
  <c r="AW287" i="8"/>
  <c r="AV359" i="8"/>
  <c r="Y358" i="8"/>
  <c r="Y385" i="8" s="1"/>
  <c r="AW45" i="8"/>
  <c r="AW41" i="8"/>
  <c r="S287" i="8"/>
  <c r="AF287" i="8" s="1"/>
  <c r="R286" i="8"/>
  <c r="AE286" i="8" s="1"/>
  <c r="AE132" i="8" s="1"/>
  <c r="S349" i="8"/>
  <c r="AF349" i="8" s="1"/>
  <c r="AD383" i="8"/>
  <c r="H379" i="8"/>
  <c r="DB379" i="8" s="1"/>
  <c r="AD370" i="8"/>
  <c r="H366" i="8"/>
  <c r="CZ366" i="8" s="1"/>
  <c r="H350" i="8"/>
  <c r="CZ350" i="8" s="1"/>
  <c r="H341" i="8"/>
  <c r="CZ341" i="8" s="1"/>
  <c r="H333" i="8"/>
  <c r="DA333" i="8" s="1"/>
  <c r="DF333" i="8" s="1"/>
  <c r="AX303" i="8"/>
  <c r="V367" i="8"/>
  <c r="H337" i="8"/>
  <c r="DC337" i="8" s="1"/>
  <c r="AW351" i="8"/>
  <c r="H357" i="8"/>
  <c r="DB357" i="8" s="1"/>
  <c r="AX374" i="8"/>
  <c r="H378" i="8"/>
  <c r="DC378" i="8" s="1"/>
  <c r="AC362" i="8"/>
  <c r="DY70" i="8"/>
  <c r="S302" i="8"/>
  <c r="AF302" i="8" s="1"/>
  <c r="V363" i="8"/>
  <c r="S360" i="8"/>
  <c r="AF360" i="8" s="1"/>
  <c r="S198" i="8"/>
  <c r="AF198" i="8" s="1"/>
  <c r="AF118" i="8" s="1"/>
  <c r="R197" i="8"/>
  <c r="AE197" i="8" s="1"/>
  <c r="Y344" i="8"/>
  <c r="S196" i="8"/>
  <c r="AF196" i="8" s="1"/>
  <c r="Y361" i="8"/>
  <c r="Y345" i="8"/>
  <c r="V375" i="8"/>
  <c r="AC376" i="8"/>
  <c r="H360" i="8"/>
  <c r="DB360" i="8" s="1"/>
  <c r="DW70" i="8"/>
  <c r="AX68" i="8"/>
  <c r="Y375" i="8"/>
  <c r="DY66" i="8"/>
  <c r="V379" i="8"/>
  <c r="S375" i="8"/>
  <c r="AF375" i="8" s="1"/>
  <c r="AV355" i="8"/>
  <c r="AX36" i="8"/>
  <c r="R205" i="8"/>
  <c r="AE205" i="8" s="1"/>
  <c r="Y352" i="8"/>
  <c r="S204" i="8"/>
  <c r="AF204" i="8" s="1"/>
  <c r="R271" i="8"/>
  <c r="AW271" i="8" s="1"/>
  <c r="S270" i="8"/>
  <c r="AF270" i="8" s="1"/>
  <c r="V349" i="8"/>
  <c r="R352" i="8"/>
  <c r="AE352" i="8" s="1"/>
  <c r="H364" i="8"/>
  <c r="DC364" i="8" s="1"/>
  <c r="H339" i="8"/>
  <c r="CZ339" i="8" s="1"/>
  <c r="AW375" i="8"/>
  <c r="AW304" i="8"/>
  <c r="AE216" i="8"/>
  <c r="AX307" i="8"/>
  <c r="R373" i="8"/>
  <c r="AE373" i="8" s="1"/>
  <c r="V372" i="8"/>
  <c r="AV297" i="8"/>
  <c r="R227" i="8"/>
  <c r="AE227" i="8" s="1"/>
  <c r="R372" i="8"/>
  <c r="AE372" i="8" s="1"/>
  <c r="S369" i="8"/>
  <c r="AF369" i="8" s="1"/>
  <c r="Y368" i="8"/>
  <c r="AU365" i="8"/>
  <c r="S217" i="8"/>
  <c r="AX217" i="8" s="1"/>
  <c r="AX53" i="8"/>
  <c r="S210" i="8"/>
  <c r="AF210" i="8" s="1"/>
  <c r="AX44" i="8"/>
  <c r="R276" i="8"/>
  <c r="AV273" i="8"/>
  <c r="R219" i="8"/>
  <c r="AE219" i="8" s="1"/>
  <c r="Y366" i="8"/>
  <c r="Y380" i="8"/>
  <c r="AF343" i="8"/>
  <c r="AC352" i="8"/>
  <c r="R299" i="8"/>
  <c r="AE299" i="8" s="1"/>
  <c r="AW59" i="8"/>
  <c r="S351" i="8"/>
  <c r="AF351" i="8" s="1"/>
  <c r="H348" i="8"/>
  <c r="DB348" i="8" s="1"/>
  <c r="AD271" i="8"/>
  <c r="DC196" i="8"/>
  <c r="BJ310" i="8"/>
  <c r="AW69" i="8"/>
  <c r="AW67" i="8"/>
  <c r="DY62" i="8"/>
  <c r="AD377" i="8"/>
  <c r="R301" i="8"/>
  <c r="AE301" i="8" s="1"/>
  <c r="AV206" i="8"/>
  <c r="R349" i="8"/>
  <c r="AW349" i="8" s="1"/>
  <c r="AC343" i="8"/>
  <c r="R293" i="8"/>
  <c r="AE293" i="8" s="1"/>
  <c r="AF374" i="8"/>
  <c r="DW53" i="8"/>
  <c r="EC54" i="8" s="1"/>
  <c r="DV53" i="8"/>
  <c r="EB53" i="8" s="1"/>
  <c r="DY53" i="8"/>
  <c r="CZ234" i="8"/>
  <c r="DC234" i="8"/>
  <c r="DH234" i="8" s="1"/>
  <c r="DB355" i="8"/>
  <c r="AU356" i="8"/>
  <c r="AC356" i="8"/>
  <c r="W381" i="8"/>
  <c r="H381" i="8"/>
  <c r="CZ381" i="8" s="1"/>
  <c r="AD356" i="8"/>
  <c r="H356" i="8"/>
  <c r="DA356" i="8" s="1"/>
  <c r="W352" i="8"/>
  <c r="W344" i="8"/>
  <c r="S295" i="8"/>
  <c r="AF295" i="8" s="1"/>
  <c r="S221" i="8"/>
  <c r="S293" i="8"/>
  <c r="AF293" i="8" s="1"/>
  <c r="S219" i="8"/>
  <c r="V370" i="8"/>
  <c r="AC370" i="8"/>
  <c r="AC354" i="8"/>
  <c r="H376" i="8"/>
  <c r="CZ376" i="8" s="1"/>
  <c r="DY68" i="8"/>
  <c r="S304" i="8"/>
  <c r="AF304" i="8" s="1"/>
  <c r="DW42" i="8"/>
  <c r="Y376" i="8"/>
  <c r="AF359" i="8"/>
  <c r="Y355" i="8"/>
  <c r="R305" i="8"/>
  <c r="AE305" i="8" s="1"/>
  <c r="R231" i="8"/>
  <c r="AE231" i="8" s="1"/>
  <c r="R368" i="8"/>
  <c r="AE368" i="8" s="1"/>
  <c r="R221" i="8"/>
  <c r="AE221" i="8" s="1"/>
  <c r="R127" i="8"/>
  <c r="AW127" i="8" s="1"/>
  <c r="R354" i="8"/>
  <c r="AE354" i="8" s="1"/>
  <c r="S154" i="8"/>
  <c r="AX154" i="8" s="1"/>
  <c r="S234" i="8"/>
  <c r="AF234" i="8" s="1"/>
  <c r="AF154" i="8" s="1"/>
  <c r="AX74" i="8"/>
  <c r="S144" i="8"/>
  <c r="AX144" i="8" s="1"/>
  <c r="S371" i="8"/>
  <c r="AF371" i="8" s="1"/>
  <c r="S298" i="8"/>
  <c r="AF298" i="8" s="1"/>
  <c r="AF144" i="8" s="1"/>
  <c r="AX64" i="8"/>
  <c r="AX212" i="8"/>
  <c r="AF212" i="8"/>
  <c r="V368" i="8"/>
  <c r="AC368" i="8"/>
  <c r="V346" i="8"/>
  <c r="AF225" i="8"/>
  <c r="T37" i="8"/>
  <c r="T344" i="8" s="1"/>
  <c r="DX37" i="8"/>
  <c r="V377" i="8"/>
  <c r="H377" i="8"/>
  <c r="DA377" i="8" s="1"/>
  <c r="S155" i="8"/>
  <c r="AX155" i="8" s="1"/>
  <c r="S382" i="8"/>
  <c r="AF382" i="8" s="1"/>
  <c r="S309" i="8"/>
  <c r="AX309" i="8" s="1"/>
  <c r="AX75" i="8"/>
  <c r="AX203" i="8"/>
  <c r="AF203" i="8"/>
  <c r="AF365" i="8"/>
  <c r="AD364" i="8"/>
  <c r="W356" i="8"/>
  <c r="CZ338" i="8"/>
  <c r="DA338" i="8"/>
  <c r="AV376" i="8"/>
  <c r="R220" i="8"/>
  <c r="AW220" i="8" s="1"/>
  <c r="S282" i="8"/>
  <c r="AX282" i="8" s="1"/>
  <c r="DA210" i="8"/>
  <c r="DF210" i="8" s="1"/>
  <c r="H352" i="8"/>
  <c r="AD344" i="8"/>
  <c r="DC338" i="8"/>
  <c r="AD368" i="8"/>
  <c r="AV370" i="8"/>
  <c r="R292" i="8"/>
  <c r="AV282" i="8"/>
  <c r="AD282" i="8"/>
  <c r="AD128" i="8" s="1"/>
  <c r="AX205" i="8"/>
  <c r="H383" i="8"/>
  <c r="DB383" i="8" s="1"/>
  <c r="W383" i="8"/>
  <c r="H362" i="8"/>
  <c r="DA362" i="8" s="1"/>
  <c r="AD362" i="8"/>
  <c r="W362" i="8"/>
  <c r="H346" i="8"/>
  <c r="DC346" i="8" s="1"/>
  <c r="AD346" i="8"/>
  <c r="S301" i="8"/>
  <c r="S227" i="8"/>
  <c r="AF227" i="8" s="1"/>
  <c r="DB287" i="8"/>
  <c r="AF303" i="8"/>
  <c r="DB224" i="8"/>
  <c r="DA224" i="8"/>
  <c r="DF225" i="8" s="1"/>
  <c r="DC224" i="8"/>
  <c r="AC349" i="8"/>
  <c r="DW40" i="8"/>
  <c r="DY40" i="8"/>
  <c r="Y349" i="8"/>
  <c r="R297" i="8"/>
  <c r="AE297" i="8" s="1"/>
  <c r="R223" i="8"/>
  <c r="AE223" i="8" s="1"/>
  <c r="R149" i="8"/>
  <c r="AW149" i="8" s="1"/>
  <c r="R376" i="8"/>
  <c r="AE376" i="8" s="1"/>
  <c r="R303" i="8"/>
  <c r="H365" i="8"/>
  <c r="DA365" i="8" s="1"/>
  <c r="V365" i="8"/>
  <c r="AD303" i="8"/>
  <c r="AD149" i="8" s="1"/>
  <c r="I302" i="8"/>
  <c r="AC378" i="8"/>
  <c r="W348" i="8"/>
  <c r="CZ206" i="8"/>
  <c r="DC206" i="8"/>
  <c r="DH206" i="8" s="1"/>
  <c r="H345" i="8"/>
  <c r="CZ345" i="8" s="1"/>
  <c r="AX72" i="8"/>
  <c r="Y369" i="8"/>
  <c r="S284" i="8"/>
  <c r="AX284" i="8" s="1"/>
  <c r="S350" i="8"/>
  <c r="AF350" i="8" s="1"/>
  <c r="R350" i="8"/>
  <c r="AE350" i="8" s="1"/>
  <c r="T74" i="8"/>
  <c r="T381" i="8" s="1"/>
  <c r="DX74" i="8"/>
  <c r="ED74" i="8" s="1"/>
  <c r="H375" i="8"/>
  <c r="DA375" i="8" s="1"/>
  <c r="AD375" i="8"/>
  <c r="AD358" i="8"/>
  <c r="AD385" i="8" s="1"/>
  <c r="H358" i="8"/>
  <c r="CZ358" i="8" s="1"/>
  <c r="W350" i="8"/>
  <c r="AD350" i="8"/>
  <c r="S131" i="8"/>
  <c r="AX131" i="8" s="1"/>
  <c r="AX51" i="8"/>
  <c r="S358" i="8"/>
  <c r="AF358" i="8" s="1"/>
  <c r="AF385" i="8" s="1"/>
  <c r="R130" i="8"/>
  <c r="AW130" i="8" s="1"/>
  <c r="R357" i="8"/>
  <c r="AE357" i="8" s="1"/>
  <c r="R284" i="8"/>
  <c r="AE284" i="8" s="1"/>
  <c r="AW50" i="8"/>
  <c r="W358" i="8"/>
  <c r="W385" i="8" s="1"/>
  <c r="T68" i="8"/>
  <c r="T375" i="8" s="1"/>
  <c r="DW68" i="8"/>
  <c r="Y374" i="8"/>
  <c r="H374" i="8"/>
  <c r="DA374" i="8" s="1"/>
  <c r="S271" i="8"/>
  <c r="AF271" i="8" s="1"/>
  <c r="S197" i="8"/>
  <c r="T197" i="8" s="1"/>
  <c r="AG197" i="8" s="1"/>
  <c r="AX357" i="8"/>
  <c r="H353" i="8"/>
  <c r="DA353" i="8" s="1"/>
  <c r="S122" i="8"/>
  <c r="AX122" i="8" s="1"/>
  <c r="S276" i="8"/>
  <c r="AF276" i="8" s="1"/>
  <c r="S202" i="8"/>
  <c r="AF202" i="8" s="1"/>
  <c r="V376" i="8"/>
  <c r="V344" i="8"/>
  <c r="AC344" i="8"/>
  <c r="AD381" i="8"/>
  <c r="AD379" i="8"/>
  <c r="V378" i="8"/>
  <c r="AD376" i="8"/>
  <c r="H368" i="8"/>
  <c r="DA368" i="8" s="1"/>
  <c r="DA218" i="8"/>
  <c r="DF218" i="8" s="1"/>
  <c r="AD348" i="8"/>
  <c r="CZ204" i="8"/>
  <c r="DC204" i="8"/>
  <c r="DH205" i="8" s="1"/>
  <c r="R300" i="8"/>
  <c r="AV286" i="8"/>
  <c r="AX281" i="8"/>
  <c r="AF281" i="8"/>
  <c r="DW44" i="8"/>
  <c r="S211" i="8"/>
  <c r="AF211" i="8" s="1"/>
  <c r="AF131" i="8" s="1"/>
  <c r="R210" i="8"/>
  <c r="AE210" i="8" s="1"/>
  <c r="DB203" i="8"/>
  <c r="DA203" i="8"/>
  <c r="AU383" i="8"/>
  <c r="BJ309" i="8"/>
  <c r="AW232" i="8"/>
  <c r="AV227" i="8"/>
  <c r="AU371" i="8"/>
  <c r="AV357" i="8"/>
  <c r="AV280" i="8"/>
  <c r="V353" i="8"/>
  <c r="AV346" i="8"/>
  <c r="AC346" i="8"/>
  <c r="AD380" i="8"/>
  <c r="W376" i="8"/>
  <c r="AD351" i="8"/>
  <c r="H334" i="8"/>
  <c r="AV372" i="8"/>
  <c r="AV364" i="8"/>
  <c r="AU358" i="8"/>
  <c r="AV208" i="8"/>
  <c r="V354" i="8"/>
  <c r="AV353" i="8"/>
  <c r="AV277" i="8"/>
  <c r="V362" i="8"/>
  <c r="V360" i="8"/>
  <c r="H342" i="8"/>
  <c r="AX291" i="8"/>
  <c r="AX206" i="8"/>
  <c r="Y353" i="8"/>
  <c r="AU379" i="8"/>
  <c r="W377" i="8"/>
  <c r="AV348" i="8"/>
  <c r="AV344" i="8"/>
  <c r="AC345" i="8"/>
  <c r="AD293" i="8"/>
  <c r="T60" i="8"/>
  <c r="T367" i="8" s="1"/>
  <c r="DW60" i="8"/>
  <c r="DY60" i="8"/>
  <c r="AU360" i="8"/>
  <c r="AC360" i="8"/>
  <c r="AU347" i="8"/>
  <c r="AC347" i="8"/>
  <c r="AC369" i="8"/>
  <c r="H369" i="8"/>
  <c r="DB369" i="8" s="1"/>
  <c r="V369" i="8"/>
  <c r="S146" i="8"/>
  <c r="AX146" i="8" s="1"/>
  <c r="S226" i="8"/>
  <c r="AF226" i="8" s="1"/>
  <c r="S373" i="8"/>
  <c r="AX373" i="8" s="1"/>
  <c r="S300" i="8"/>
  <c r="AF300" i="8" s="1"/>
  <c r="AX66" i="8"/>
  <c r="AE371" i="8"/>
  <c r="DB199" i="8"/>
  <c r="DA199" i="8"/>
  <c r="DF200" i="8" s="1"/>
  <c r="AV378" i="8"/>
  <c r="AD378" i="8"/>
  <c r="AV279" i="8"/>
  <c r="AD279" i="8"/>
  <c r="BG306" i="8"/>
  <c r="CZ202" i="8"/>
  <c r="DA202" i="8"/>
  <c r="DC202" i="8"/>
  <c r="AW235" i="8"/>
  <c r="AE235" i="8"/>
  <c r="AV299" i="8"/>
  <c r="AD299" i="8"/>
  <c r="AD145" i="8" s="1"/>
  <c r="V381" i="8"/>
  <c r="R119" i="8"/>
  <c r="R346" i="8"/>
  <c r="AE346" i="8" s="1"/>
  <c r="AW39" i="8"/>
  <c r="R199" i="8"/>
  <c r="AE199" i="8" s="1"/>
  <c r="R273" i="8"/>
  <c r="S134" i="8"/>
  <c r="AX134" i="8" s="1"/>
  <c r="S288" i="8"/>
  <c r="AF288" i="8" s="1"/>
  <c r="S361" i="8"/>
  <c r="AF361" i="8" s="1"/>
  <c r="S214" i="8"/>
  <c r="AF214" i="8" s="1"/>
  <c r="AX54" i="8"/>
  <c r="AV143" i="8"/>
  <c r="S156" i="8"/>
  <c r="S383" i="8"/>
  <c r="AF383" i="8" s="1"/>
  <c r="AF76" i="8"/>
  <c r="AX76" i="8"/>
  <c r="S310" i="8"/>
  <c r="AF310" i="8" s="1"/>
  <c r="S236" i="8"/>
  <c r="AF236" i="8" s="1"/>
  <c r="S140" i="8"/>
  <c r="AX140" i="8" s="1"/>
  <c r="S367" i="8"/>
  <c r="AF367" i="8" s="1"/>
  <c r="AX60" i="8"/>
  <c r="S294" i="8"/>
  <c r="S220" i="8"/>
  <c r="AF220" i="8" s="1"/>
  <c r="S120" i="8"/>
  <c r="AX120" i="8" s="1"/>
  <c r="S200" i="8"/>
  <c r="AF200" i="8" s="1"/>
  <c r="AX40" i="8"/>
  <c r="S274" i="8"/>
  <c r="AF274" i="8" s="1"/>
  <c r="S347" i="8"/>
  <c r="AF347" i="8" s="1"/>
  <c r="AV231" i="8"/>
  <c r="AD231" i="8"/>
  <c r="BJ305" i="8"/>
  <c r="AU361" i="8"/>
  <c r="AC361" i="8"/>
  <c r="DB222" i="8"/>
  <c r="DA222" i="8"/>
  <c r="DF222" i="8" s="1"/>
  <c r="DC222" i="8"/>
  <c r="AW76" i="8"/>
  <c r="R156" i="8"/>
  <c r="AW156" i="8" s="1"/>
  <c r="R383" i="8"/>
  <c r="AW383" i="8" s="1"/>
  <c r="R310" i="8"/>
  <c r="AW36" i="8"/>
  <c r="R116" i="8"/>
  <c r="R343" i="8"/>
  <c r="R196" i="8"/>
  <c r="DB305" i="8"/>
  <c r="DG306" i="8" s="1"/>
  <c r="CZ291" i="8"/>
  <c r="DE291" i="8" s="1"/>
  <c r="DB291" i="8"/>
  <c r="BJ301" i="8"/>
  <c r="R236" i="8"/>
  <c r="AU375" i="8"/>
  <c r="AC375" i="8"/>
  <c r="AV374" i="8"/>
  <c r="AD374" i="8"/>
  <c r="AW209" i="8"/>
  <c r="AE209" i="8"/>
  <c r="DA283" i="8"/>
  <c r="DF284" i="8" s="1"/>
  <c r="DB283" i="8"/>
  <c r="DB220" i="8"/>
  <c r="DA220" i="8"/>
  <c r="DF220" i="8" s="1"/>
  <c r="CZ198" i="8"/>
  <c r="DA198" i="8"/>
  <c r="AV307" i="8"/>
  <c r="AD307" i="8"/>
  <c r="AW367" i="8"/>
  <c r="AE367" i="8"/>
  <c r="AV219" i="8"/>
  <c r="AD219" i="8"/>
  <c r="BG308" i="8"/>
  <c r="BJ307" i="8"/>
  <c r="AV197" i="8"/>
  <c r="AD197" i="8"/>
  <c r="DW58" i="8"/>
  <c r="DX58" i="8"/>
  <c r="DY58" i="8"/>
  <c r="AX346" i="8"/>
  <c r="AF346" i="8"/>
  <c r="BG310" i="8"/>
  <c r="DA339" i="8"/>
  <c r="BH306" i="8"/>
  <c r="T72" i="8"/>
  <c r="AY72" i="8" s="1"/>
  <c r="DW72" i="8"/>
  <c r="DY72" i="8"/>
  <c r="AX355" i="8"/>
  <c r="AF355" i="8"/>
  <c r="AV203" i="8"/>
  <c r="AD203" i="8"/>
  <c r="AD123" i="8" s="1"/>
  <c r="BH301" i="8"/>
  <c r="DC198" i="8"/>
  <c r="AV233" i="8"/>
  <c r="AD233" i="8"/>
  <c r="BH307" i="8"/>
  <c r="AU363" i="8"/>
  <c r="AC363" i="8"/>
  <c r="R270" i="8"/>
  <c r="DY38" i="8"/>
  <c r="DW38" i="8"/>
  <c r="AD371" i="8"/>
  <c r="H371" i="8"/>
  <c r="DB371" i="8" s="1"/>
  <c r="W367" i="8"/>
  <c r="AD367" i="8"/>
  <c r="W363" i="8"/>
  <c r="AD363" i="8"/>
  <c r="AD359" i="8"/>
  <c r="W359" i="8"/>
  <c r="AD355" i="8"/>
  <c r="W355" i="8"/>
  <c r="AD343" i="8"/>
  <c r="H343" i="8"/>
  <c r="CZ343" i="8" s="1"/>
  <c r="W343" i="8"/>
  <c r="H335" i="8"/>
  <c r="CZ335" i="8" s="1"/>
  <c r="AX73" i="8"/>
  <c r="S153" i="8"/>
  <c r="AX153" i="8" s="1"/>
  <c r="S380" i="8"/>
  <c r="S233" i="8"/>
  <c r="S129" i="8"/>
  <c r="AX129" i="8" s="1"/>
  <c r="S356" i="8"/>
  <c r="AF356" i="8" s="1"/>
  <c r="AX49" i="8"/>
  <c r="S283" i="8"/>
  <c r="AF283" i="8" s="1"/>
  <c r="AF129" i="8" s="1"/>
  <c r="R151" i="8"/>
  <c r="AW151" i="8" s="1"/>
  <c r="R378" i="8"/>
  <c r="AE378" i="8" s="1"/>
  <c r="AW71" i="8"/>
  <c r="AW51" i="8"/>
  <c r="R131" i="8"/>
  <c r="R285" i="8"/>
  <c r="T285" i="8" s="1"/>
  <c r="AG285" i="8" s="1"/>
  <c r="R211" i="8"/>
  <c r="R358" i="8"/>
  <c r="AD366" i="8"/>
  <c r="W366" i="8"/>
  <c r="W354" i="8"/>
  <c r="AV126" i="8"/>
  <c r="AX69" i="8"/>
  <c r="S149" i="8"/>
  <c r="AX149" i="8" s="1"/>
  <c r="AW60" i="8"/>
  <c r="R140" i="8"/>
  <c r="AW140" i="8" s="1"/>
  <c r="R294" i="8"/>
  <c r="AC367" i="8"/>
  <c r="H367" i="8"/>
  <c r="DC367" i="8" s="1"/>
  <c r="H359" i="8"/>
  <c r="CZ359" i="8" s="1"/>
  <c r="AX71" i="8"/>
  <c r="S151" i="8"/>
  <c r="AX151" i="8" s="1"/>
  <c r="S305" i="8"/>
  <c r="S231" i="8"/>
  <c r="AX231" i="8" s="1"/>
  <c r="S135" i="8"/>
  <c r="AX135" i="8" s="1"/>
  <c r="AX55" i="8"/>
  <c r="S362" i="8"/>
  <c r="AF362" i="8" s="1"/>
  <c r="S289" i="8"/>
  <c r="AF289" i="8" s="1"/>
  <c r="AF135" i="8" s="1"/>
  <c r="AX39" i="8"/>
  <c r="S119" i="8"/>
  <c r="AX119" i="8" s="1"/>
  <c r="S273" i="8"/>
  <c r="S199" i="8"/>
  <c r="AW54" i="8"/>
  <c r="R134" i="8"/>
  <c r="AW134" i="8" s="1"/>
  <c r="R288" i="8"/>
  <c r="R214" i="8"/>
  <c r="W379" i="8"/>
  <c r="W375" i="8"/>
  <c r="DC218" i="8"/>
  <c r="V359" i="8"/>
  <c r="CZ200" i="8"/>
  <c r="DC200" i="8"/>
  <c r="S229" i="8"/>
  <c r="AX359" i="8"/>
  <c r="AV354" i="8"/>
  <c r="AU343" i="8"/>
  <c r="DK100" i="8"/>
  <c r="FM100" i="8" s="1"/>
  <c r="DN100" i="8"/>
  <c r="DK96" i="8"/>
  <c r="DN96" i="8"/>
  <c r="DL98" i="8"/>
  <c r="AX45" i="8"/>
  <c r="S125" i="8"/>
  <c r="AX125" i="8" s="1"/>
  <c r="S352" i="8"/>
  <c r="S279" i="8"/>
  <c r="AF279" i="8" s="1"/>
  <c r="AF125" i="8" s="1"/>
  <c r="AX37" i="8"/>
  <c r="S117" i="8"/>
  <c r="AX117" i="8" s="1"/>
  <c r="S344" i="8"/>
  <c r="S152" i="8"/>
  <c r="S306" i="8"/>
  <c r="AX306" i="8" s="1"/>
  <c r="S232" i="8"/>
  <c r="AF232" i="8" s="1"/>
  <c r="AX48" i="8"/>
  <c r="S128" i="8"/>
  <c r="AX128" i="8" s="1"/>
  <c r="S208" i="8"/>
  <c r="T208" i="8" s="1"/>
  <c r="AG208" i="8" s="1"/>
  <c r="AW44" i="8"/>
  <c r="R124" i="8"/>
  <c r="AW124" i="8" s="1"/>
  <c r="R278" i="8"/>
  <c r="R204" i="8"/>
  <c r="T204" i="8" s="1"/>
  <c r="AW75" i="8"/>
  <c r="R155" i="8"/>
  <c r="R382" i="8"/>
  <c r="S150" i="8"/>
  <c r="AX150" i="8" s="1"/>
  <c r="S230" i="8"/>
  <c r="AF230" i="8" s="1"/>
  <c r="AX70" i="8"/>
  <c r="AW58" i="8"/>
  <c r="R138" i="8"/>
  <c r="AW138" i="8" s="1"/>
  <c r="R218" i="8"/>
  <c r="AE287" i="8"/>
  <c r="BH305" i="8"/>
  <c r="W370" i="8"/>
  <c r="DY74" i="8"/>
  <c r="AU381" i="8"/>
  <c r="S376" i="8"/>
  <c r="AV223" i="8"/>
  <c r="T75" i="8"/>
  <c r="AY75" i="8" s="1"/>
  <c r="DY75" i="8"/>
  <c r="DX75" i="8"/>
  <c r="DV74" i="8"/>
  <c r="DL101" i="8"/>
  <c r="R361" i="8"/>
  <c r="AV210" i="8"/>
  <c r="AW347" i="8"/>
  <c r="DK99" i="8"/>
  <c r="FE99" i="8" s="1"/>
  <c r="DL99" i="8"/>
  <c r="R143" i="8"/>
  <c r="AW143" i="8" s="1"/>
  <c r="R370" i="8"/>
  <c r="AE370" i="8" s="1"/>
  <c r="AW63" i="8"/>
  <c r="S138" i="8"/>
  <c r="S292" i="8"/>
  <c r="AF292" i="8" s="1"/>
  <c r="AX58" i="8"/>
  <c r="S218" i="8"/>
  <c r="AF218" i="8" s="1"/>
  <c r="R141" i="8"/>
  <c r="AW141" i="8" s="1"/>
  <c r="R295" i="8"/>
  <c r="AE295" i="8" s="1"/>
  <c r="S118" i="8"/>
  <c r="AX118" i="8" s="1"/>
  <c r="S345" i="8"/>
  <c r="AF345" i="8" s="1"/>
  <c r="AX38" i="8"/>
  <c r="AX368" i="8"/>
  <c r="AX364" i="8"/>
  <c r="AF364" i="8"/>
  <c r="R132" i="8"/>
  <c r="R359" i="8"/>
  <c r="V355" i="8"/>
  <c r="AC355" i="8"/>
  <c r="AV149" i="8"/>
  <c r="S136" i="8"/>
  <c r="S216" i="8"/>
  <c r="AF216" i="8" s="1"/>
  <c r="BG304" i="8"/>
  <c r="DB301" i="8"/>
  <c r="BJ303" i="8"/>
  <c r="X156" i="8"/>
  <c r="AC379" i="8"/>
  <c r="H354" i="8"/>
  <c r="AE351" i="8"/>
  <c r="DW74" i="8"/>
  <c r="EC75" i="8" s="1"/>
  <c r="S378" i="8"/>
  <c r="AW226" i="8"/>
  <c r="AV221" i="8"/>
  <c r="AD221" i="8"/>
  <c r="AD141" i="8" s="1"/>
  <c r="AW365" i="8"/>
  <c r="AE365" i="8"/>
  <c r="AV201" i="8"/>
  <c r="AD201" i="8"/>
  <c r="AD121" i="8" s="1"/>
  <c r="AV128" i="8"/>
  <c r="AX63" i="8"/>
  <c r="S143" i="8"/>
  <c r="AX143" i="8" s="1"/>
  <c r="S370" i="8"/>
  <c r="S297" i="8"/>
  <c r="S223" i="8"/>
  <c r="AX47" i="8"/>
  <c r="S127" i="8"/>
  <c r="S354" i="8"/>
  <c r="AW74" i="8"/>
  <c r="R154" i="8"/>
  <c r="AW154" i="8" s="1"/>
  <c r="R381" i="8"/>
  <c r="R308" i="8"/>
  <c r="AW308" i="8" s="1"/>
  <c r="R126" i="8"/>
  <c r="R353" i="8"/>
  <c r="AE353" i="8" s="1"/>
  <c r="R280" i="8"/>
  <c r="AW280" i="8" s="1"/>
  <c r="T64" i="8"/>
  <c r="T371" i="8" s="1"/>
  <c r="DW64" i="8"/>
  <c r="BI307" i="8"/>
  <c r="BH303" i="8"/>
  <c r="AD273" i="8"/>
  <c r="AD119" i="8" s="1"/>
  <c r="AV295" i="8"/>
  <c r="AX366" i="8"/>
  <c r="AW52" i="8"/>
  <c r="AU351" i="8"/>
  <c r="DV49" i="8"/>
  <c r="EB50" i="8" s="1"/>
  <c r="DW49" i="8"/>
  <c r="DY49" i="8"/>
  <c r="DN104" i="8"/>
  <c r="Y347" i="8"/>
  <c r="Y343" i="8"/>
  <c r="AX41" i="8"/>
  <c r="S121" i="8"/>
  <c r="AX121" i="8" s="1"/>
  <c r="S348" i="8"/>
  <c r="S275" i="8"/>
  <c r="AF275" i="8" s="1"/>
  <c r="S201" i="8"/>
  <c r="R153" i="8"/>
  <c r="R233" i="8"/>
  <c r="AE233" i="8" s="1"/>
  <c r="R137" i="8"/>
  <c r="AW137" i="8" s="1"/>
  <c r="R217" i="8"/>
  <c r="AE217" i="8" s="1"/>
  <c r="AE137" i="8" s="1"/>
  <c r="AW57" i="8"/>
  <c r="R121" i="8"/>
  <c r="AW121" i="8" s="1"/>
  <c r="R201" i="8"/>
  <c r="AE201" i="8" s="1"/>
  <c r="AW68" i="8"/>
  <c r="R148" i="8"/>
  <c r="AW148" i="8" s="1"/>
  <c r="R228" i="8"/>
  <c r="H347" i="8"/>
  <c r="V347" i="8"/>
  <c r="R123" i="8"/>
  <c r="R277" i="8"/>
  <c r="AE277" i="8" s="1"/>
  <c r="AW43" i="8"/>
  <c r="AW70" i="8"/>
  <c r="R150" i="8"/>
  <c r="AW150" i="8" s="1"/>
  <c r="R377" i="8"/>
  <c r="AW377" i="8" s="1"/>
  <c r="AU377" i="8"/>
  <c r="AU369" i="8"/>
  <c r="AV368" i="8"/>
  <c r="AV366" i="8"/>
  <c r="AV217" i="8"/>
  <c r="AW215" i="8"/>
  <c r="EB52" i="8"/>
  <c r="AV284" i="8"/>
  <c r="AW356" i="8"/>
  <c r="AX280" i="8"/>
  <c r="AX65" i="8"/>
  <c r="S145" i="8"/>
  <c r="AX145" i="8" s="1"/>
  <c r="AW56" i="8"/>
  <c r="R136" i="8"/>
  <c r="AW136" i="8" s="1"/>
  <c r="AV301" i="8"/>
  <c r="AV225" i="8"/>
  <c r="AU367" i="8"/>
  <c r="AV291" i="8"/>
  <c r="AW363" i="8"/>
  <c r="AX353" i="8"/>
  <c r="AW202" i="8"/>
  <c r="AW53" i="8"/>
  <c r="R133" i="8"/>
  <c r="AW133" i="8" s="1"/>
  <c r="AW64" i="8"/>
  <c r="R144" i="8"/>
  <c r="AW144" i="8" s="1"/>
  <c r="AW72" i="8"/>
  <c r="R152" i="8"/>
  <c r="AW152" i="8" s="1"/>
  <c r="AW55" i="8"/>
  <c r="R135" i="8"/>
  <c r="AW135" i="8" s="1"/>
  <c r="AX46" i="8"/>
  <c r="S126" i="8"/>
  <c r="AX126" i="8" s="1"/>
  <c r="AW38" i="8"/>
  <c r="R118" i="8"/>
  <c r="AW118" i="8" s="1"/>
  <c r="AX67" i="8"/>
  <c r="S147" i="8"/>
  <c r="AX147" i="8" s="1"/>
  <c r="AW222" i="8"/>
  <c r="AV207" i="8"/>
  <c r="AX61" i="8"/>
  <c r="S141" i="8"/>
  <c r="AX141" i="8" s="1"/>
  <c r="AX52" i="8"/>
  <c r="S132" i="8"/>
  <c r="AX132" i="8" s="1"/>
  <c r="AU362" i="8"/>
  <c r="AV212" i="8"/>
  <c r="AV352" i="8"/>
  <c r="AV350" i="8"/>
  <c r="AV275" i="8"/>
  <c r="AV199" i="8"/>
  <c r="DF158" i="8"/>
  <c r="DI158" i="8" s="1"/>
  <c r="DN158" i="8" s="1"/>
  <c r="DF159" i="8"/>
  <c r="DI159" i="8" s="1"/>
  <c r="DK159" i="8" s="1"/>
  <c r="AX57" i="8"/>
  <c r="S137" i="8"/>
  <c r="AX137" i="8" s="1"/>
  <c r="AW49" i="8"/>
  <c r="R129" i="8"/>
  <c r="AW129" i="8" s="1"/>
  <c r="AW40" i="8"/>
  <c r="R120" i="8"/>
  <c r="AW120" i="8" s="1"/>
  <c r="AX50" i="8"/>
  <c r="S130" i="8"/>
  <c r="AW62" i="8"/>
  <c r="R142" i="8"/>
  <c r="AW142" i="8" s="1"/>
  <c r="AX59" i="8"/>
  <c r="S139" i="8"/>
  <c r="AX139" i="8" s="1"/>
  <c r="AX43" i="8"/>
  <c r="S123" i="8"/>
  <c r="AW66" i="8"/>
  <c r="R146" i="8"/>
  <c r="AW146" i="8" s="1"/>
  <c r="AW42" i="8"/>
  <c r="R122" i="8"/>
  <c r="AW122" i="8" s="1"/>
  <c r="DF142" i="8"/>
  <c r="DE126" i="8"/>
  <c r="DF125" i="8"/>
  <c r="DN199" i="14"/>
  <c r="DP199" i="14" s="1"/>
  <c r="DN212" i="14"/>
  <c r="DT212" i="14" s="1"/>
  <c r="DN192" i="14"/>
  <c r="DT192" i="14" s="1"/>
  <c r="DN195" i="14"/>
  <c r="DP195" i="14" s="1"/>
  <c r="DN216" i="14"/>
  <c r="DP216" i="14" s="1"/>
  <c r="DT213" i="14"/>
  <c r="BB15" i="15"/>
  <c r="DS213" i="14"/>
  <c r="DR213" i="14"/>
  <c r="DQ213" i="14"/>
  <c r="DL55" i="14"/>
  <c r="DI44" i="14"/>
  <c r="DI70" i="14"/>
  <c r="DI53" i="14"/>
  <c r="DK38" i="14"/>
  <c r="DL56" i="14"/>
  <c r="DJ40" i="14"/>
  <c r="DJ38" i="14"/>
  <c r="DK70" i="14"/>
  <c r="DI69" i="14"/>
  <c r="DI39" i="14"/>
  <c r="DI66" i="14"/>
  <c r="DK45" i="14"/>
  <c r="DI58" i="14"/>
  <c r="DI48" i="14"/>
  <c r="DJ67" i="14"/>
  <c r="DL49" i="14"/>
  <c r="AC140" i="14"/>
  <c r="V37" i="15" s="1"/>
  <c r="AC114" i="14"/>
  <c r="V11" i="15" s="1"/>
  <c r="DK141" i="14"/>
  <c r="DH143" i="8"/>
  <c r="DJ146" i="14"/>
  <c r="AC112" i="14"/>
  <c r="F19" i="15" s="1"/>
  <c r="DJ122" i="14"/>
  <c r="DL118" i="14"/>
  <c r="DE131" i="8"/>
  <c r="AC144" i="14"/>
  <c r="V41" i="15" s="1"/>
  <c r="DL112" i="14"/>
  <c r="AC136" i="14"/>
  <c r="F43" i="15" s="1"/>
  <c r="AC134" i="14"/>
  <c r="V31" i="15" s="1"/>
  <c r="DH142" i="8"/>
  <c r="AC125" i="14"/>
  <c r="V22" i="15" s="1"/>
  <c r="AC110" i="14"/>
  <c r="V7" i="15" s="1"/>
  <c r="DK116" i="14"/>
  <c r="AC122" i="14"/>
  <c r="F29" i="15" s="1"/>
  <c r="DI138" i="14"/>
  <c r="DK120" i="14"/>
  <c r="DG125" i="8"/>
  <c r="DJ143" i="14"/>
  <c r="AC115" i="14"/>
  <c r="V12" i="15" s="1"/>
  <c r="DL129" i="14"/>
  <c r="DK39" i="14"/>
  <c r="DL61" i="14"/>
  <c r="DL141" i="14"/>
  <c r="DL130" i="14"/>
  <c r="DN187" i="14"/>
  <c r="DP187" i="14" s="1"/>
  <c r="DI54" i="14"/>
  <c r="DJ127" i="14"/>
  <c r="DL71" i="14"/>
  <c r="DJ118" i="14"/>
  <c r="DN222" i="14"/>
  <c r="DS222" i="14" s="1"/>
  <c r="DH133" i="8"/>
  <c r="DE116" i="8"/>
  <c r="DL67" i="14"/>
  <c r="DL119" i="14"/>
  <c r="DJ119" i="14"/>
  <c r="DK115" i="14"/>
  <c r="DN188" i="14"/>
  <c r="DP188" i="14" s="1"/>
  <c r="DJ46" i="14"/>
  <c r="DL121" i="14"/>
  <c r="DE124" i="8"/>
  <c r="DF138" i="8"/>
  <c r="DJ75" i="14"/>
  <c r="DL58" i="14"/>
  <c r="DI63" i="14"/>
  <c r="DJ68" i="14"/>
  <c r="DI56" i="14"/>
  <c r="DL73" i="14"/>
  <c r="DG139" i="8"/>
  <c r="DE108" i="8"/>
  <c r="DG124" i="8"/>
  <c r="DH126" i="8"/>
  <c r="DI67" i="14"/>
  <c r="DL115" i="14"/>
  <c r="DI147" i="14"/>
  <c r="DK71" i="14"/>
  <c r="DK112" i="14"/>
  <c r="DL143" i="14"/>
  <c r="DJ72" i="14"/>
  <c r="DK55" i="14"/>
  <c r="DI46" i="14"/>
  <c r="DK114" i="14"/>
  <c r="DK109" i="14"/>
  <c r="DN201" i="14"/>
  <c r="DP201" i="14" s="1"/>
  <c r="DI73" i="14"/>
  <c r="DL137" i="14"/>
  <c r="DL39" i="14"/>
  <c r="DL144" i="14"/>
  <c r="DL124" i="14"/>
  <c r="DL114" i="14"/>
  <c r="DI122" i="14"/>
  <c r="DJ129" i="14"/>
  <c r="DK118" i="14"/>
  <c r="DN197" i="14"/>
  <c r="DR197" i="14" s="1"/>
  <c r="DI50" i="14"/>
  <c r="DN194" i="14"/>
  <c r="DR194" i="14" s="1"/>
  <c r="DG126" i="8"/>
  <c r="DH124" i="8"/>
  <c r="DH141" i="8"/>
  <c r="DL66" i="14"/>
  <c r="DL52" i="14"/>
  <c r="DJ69" i="14"/>
  <c r="DK76" i="14"/>
  <c r="DK49" i="14"/>
  <c r="DI51" i="14"/>
  <c r="DN203" i="14"/>
  <c r="DR203" i="14" s="1"/>
  <c r="DE125" i="8"/>
  <c r="DF124" i="8"/>
  <c r="DF141" i="8"/>
  <c r="DL38" i="14"/>
  <c r="DJ136" i="14"/>
  <c r="DI119" i="14"/>
  <c r="DJ55" i="14"/>
  <c r="DH138" i="8"/>
  <c r="DJ58" i="14"/>
  <c r="DI141" i="14"/>
  <c r="DL128" i="14"/>
  <c r="DI120" i="14"/>
  <c r="DK108" i="14"/>
  <c r="DM108" i="14" s="1"/>
  <c r="DP108" i="14" s="1"/>
  <c r="DN210" i="14"/>
  <c r="DR210" i="14" s="1"/>
  <c r="DL76" i="14"/>
  <c r="DE127" i="8"/>
  <c r="DI128" i="14"/>
  <c r="DI74" i="14"/>
  <c r="DI60" i="14"/>
  <c r="DI55" i="14"/>
  <c r="DI143" i="14"/>
  <c r="DN219" i="14"/>
  <c r="DJ134" i="14"/>
  <c r="DN207" i="14"/>
  <c r="DR207" i="14" s="1"/>
  <c r="DE120" i="8"/>
  <c r="DE138" i="8"/>
  <c r="DF126" i="8"/>
  <c r="DJ44" i="14"/>
  <c r="DI71" i="14"/>
  <c r="DI64" i="14"/>
  <c r="DL136" i="14"/>
  <c r="DL126" i="14"/>
  <c r="DL43" i="14"/>
  <c r="DI148" i="14"/>
  <c r="DJ145" i="14"/>
  <c r="DL54" i="14"/>
  <c r="DI132" i="14"/>
  <c r="DI49" i="14"/>
  <c r="DJ51" i="14"/>
  <c r="DE112" i="8"/>
  <c r="DJ49" i="14"/>
  <c r="DG138" i="8"/>
  <c r="DH125" i="8"/>
  <c r="DJ42" i="14"/>
  <c r="DK132" i="14"/>
  <c r="DI136" i="14"/>
  <c r="DL46" i="14"/>
  <c r="DL147" i="14"/>
  <c r="DI130" i="14"/>
  <c r="DL117" i="14"/>
  <c r="DN208" i="14"/>
  <c r="DS208" i="14" s="1"/>
  <c r="DL110" i="14"/>
  <c r="DK37" i="14"/>
  <c r="DL37" i="14"/>
  <c r="DL109" i="14"/>
  <c r="DI37" i="14"/>
  <c r="DX76" i="8"/>
  <c r="ED77" i="8" s="1"/>
  <c r="AD156" i="8"/>
  <c r="AC156" i="8"/>
  <c r="DM36" i="14"/>
  <c r="DP36" i="14" s="1"/>
  <c r="DJ147" i="14"/>
  <c r="DN211" i="14"/>
  <c r="DT211" i="14" s="1"/>
  <c r="DN186" i="14"/>
  <c r="DT186" i="14" s="1"/>
  <c r="DK119" i="14"/>
  <c r="DT216" i="14"/>
  <c r="DS216" i="14"/>
  <c r="DQ216" i="14"/>
  <c r="DP192" i="14"/>
  <c r="DL70" i="14"/>
  <c r="BH182" i="14"/>
  <c r="BH208" i="14"/>
  <c r="BH201" i="14"/>
  <c r="BH205" i="14"/>
  <c r="BH207" i="14"/>
  <c r="BH195" i="14"/>
  <c r="BH216" i="14"/>
  <c r="BH212" i="14"/>
  <c r="BH184" i="14"/>
  <c r="BH190" i="14"/>
  <c r="BH215" i="14"/>
  <c r="BH218" i="14"/>
  <c r="BH217" i="14"/>
  <c r="BH213" i="14"/>
  <c r="BH214" i="14"/>
  <c r="BH188" i="14"/>
  <c r="BH200" i="14"/>
  <c r="BH186" i="14"/>
  <c r="BH202" i="14"/>
  <c r="BH210" i="14"/>
  <c r="BH206" i="14"/>
  <c r="BH199" i="14"/>
  <c r="BH204" i="14"/>
  <c r="BH211" i="14"/>
  <c r="BH222" i="14"/>
  <c r="BH191" i="14"/>
  <c r="BH196" i="14"/>
  <c r="BH221" i="14"/>
  <c r="BH192" i="14"/>
  <c r="BH185" i="14"/>
  <c r="BH219" i="14"/>
  <c r="BH209" i="14"/>
  <c r="BH194" i="14"/>
  <c r="BH187" i="14"/>
  <c r="BH189" i="14"/>
  <c r="BH198" i="14"/>
  <c r="BH183" i="14"/>
  <c r="BH193" i="14"/>
  <c r="BH203" i="14"/>
  <c r="BH220" i="14"/>
  <c r="BB42" i="15"/>
  <c r="AD283" i="14"/>
  <c r="BB44" i="15"/>
  <c r="AD285" i="14"/>
  <c r="BB38" i="15"/>
  <c r="AD279" i="14"/>
  <c r="BB20" i="15"/>
  <c r="AD261" i="14"/>
  <c r="BB32" i="15"/>
  <c r="AD273" i="14"/>
  <c r="BB48" i="15"/>
  <c r="AD289" i="14"/>
  <c r="DN221" i="14"/>
  <c r="DR221" i="14" s="1"/>
  <c r="DN204" i="14"/>
  <c r="DP204" i="14" s="1"/>
  <c r="DN220" i="14"/>
  <c r="DP220" i="14" s="1"/>
  <c r="DN218" i="14"/>
  <c r="DP218" i="14" s="1"/>
  <c r="BB14" i="15"/>
  <c r="AD255" i="14"/>
  <c r="BB10" i="15"/>
  <c r="AD251" i="14"/>
  <c r="BB13" i="15"/>
  <c r="AD254" i="14"/>
  <c r="BB9" i="15"/>
  <c r="AD250" i="14"/>
  <c r="AD248" i="14"/>
  <c r="BB7" i="15"/>
  <c r="AD284" i="14"/>
  <c r="BB43" i="15"/>
  <c r="BB18" i="15"/>
  <c r="AD259" i="14"/>
  <c r="BB26" i="15"/>
  <c r="AD267" i="14"/>
  <c r="BB46" i="15"/>
  <c r="AD287" i="14"/>
  <c r="BB19" i="15"/>
  <c r="AD260" i="14"/>
  <c r="BB50" i="15"/>
  <c r="AD291" i="14"/>
  <c r="BB17" i="15"/>
  <c r="AD258" i="14"/>
  <c r="DN196" i="14"/>
  <c r="DP196" i="14" s="1"/>
  <c r="DN205" i="14"/>
  <c r="BB16" i="15"/>
  <c r="AD257" i="14"/>
  <c r="BB24" i="15"/>
  <c r="AD265" i="14"/>
  <c r="DN215" i="14"/>
  <c r="BB37" i="15"/>
  <c r="AD278" i="14"/>
  <c r="BB41" i="15"/>
  <c r="AD282" i="14"/>
  <c r="BB47" i="15"/>
  <c r="AD288" i="14"/>
  <c r="BB53" i="15"/>
  <c r="AD294" i="14"/>
  <c r="BB51" i="15"/>
  <c r="AD292" i="14"/>
  <c r="BB36" i="15"/>
  <c r="AD277" i="14"/>
  <c r="BB22" i="15"/>
  <c r="AD263" i="14"/>
  <c r="BB52" i="15"/>
  <c r="AD293" i="14"/>
  <c r="BB27" i="15"/>
  <c r="AD268" i="14"/>
  <c r="DN217" i="14"/>
  <c r="BB49" i="15"/>
  <c r="AD290" i="14"/>
  <c r="DN184" i="14"/>
  <c r="DP184" i="14" s="1"/>
  <c r="BB29" i="15"/>
  <c r="AD270" i="14"/>
  <c r="DN200" i="14"/>
  <c r="DP200" i="14" s="1"/>
  <c r="BH197" i="14"/>
  <c r="BB34" i="15"/>
  <c r="AD275" i="14"/>
  <c r="DN190" i="14"/>
  <c r="DP190" i="14" s="1"/>
  <c r="BB21" i="15"/>
  <c r="AD262" i="14"/>
  <c r="BB25" i="15"/>
  <c r="AD266" i="14"/>
  <c r="DN214" i="14"/>
  <c r="DP214" i="14" s="1"/>
  <c r="BB11" i="15"/>
  <c r="AD252" i="14"/>
  <c r="BB8" i="15"/>
  <c r="AD249" i="14"/>
  <c r="BB12" i="15"/>
  <c r="AD253" i="14"/>
  <c r="BB30" i="15"/>
  <c r="AD271" i="14"/>
  <c r="DN189" i="14"/>
  <c r="DQ189" i="14" s="1"/>
  <c r="BB31" i="15"/>
  <c r="AD272" i="14"/>
  <c r="BB35" i="15"/>
  <c r="AD276" i="14"/>
  <c r="BB39" i="15"/>
  <c r="AD280" i="14"/>
  <c r="BB28" i="15"/>
  <c r="AD269" i="14"/>
  <c r="BB33" i="15"/>
  <c r="AD274" i="14"/>
  <c r="DN209" i="14"/>
  <c r="BB23" i="15"/>
  <c r="AD264" i="14"/>
  <c r="BB45" i="15"/>
  <c r="AD286" i="14"/>
  <c r="BB40" i="15"/>
  <c r="AD281" i="14"/>
  <c r="BB54" i="15"/>
  <c r="AD295" i="14"/>
  <c r="BB55" i="15"/>
  <c r="AD296" i="14"/>
  <c r="DN185" i="14"/>
  <c r="DN193" i="14"/>
  <c r="DN198" i="14"/>
  <c r="DR198" i="14" s="1"/>
  <c r="DN202" i="14"/>
  <c r="DN206" i="14"/>
  <c r="DT206" i="14" s="1"/>
  <c r="BH309" i="8"/>
  <c r="BI306" i="8"/>
  <c r="BI304" i="8"/>
  <c r="DB293" i="8"/>
  <c r="DB289" i="8"/>
  <c r="DB285" i="8"/>
  <c r="DB213" i="8"/>
  <c r="DG214" i="8" s="1"/>
  <c r="DA212" i="8"/>
  <c r="DA208" i="8"/>
  <c r="DF209" i="8" s="1"/>
  <c r="DB205" i="8"/>
  <c r="DA201" i="8"/>
  <c r="DF201" i="8" s="1"/>
  <c r="DA197" i="8"/>
  <c r="DV75" i="8"/>
  <c r="BG309" i="8"/>
  <c r="DB296" i="8"/>
  <c r="DB288" i="8"/>
  <c r="BJ308" i="8"/>
  <c r="AF307" i="8"/>
  <c r="BG305" i="8"/>
  <c r="BJ304" i="8"/>
  <c r="DC232" i="8"/>
  <c r="DH232" i="8" s="1"/>
  <c r="AE234" i="8"/>
  <c r="AE230" i="8"/>
  <c r="AE150" i="8" s="1"/>
  <c r="DC226" i="8"/>
  <c r="DH227" i="8" s="1"/>
  <c r="DA226" i="8"/>
  <c r="DF226" i="8" s="1"/>
  <c r="DB221" i="8"/>
  <c r="DB219" i="8"/>
  <c r="DB217" i="8"/>
  <c r="CZ213" i="8"/>
  <c r="DC212" i="8"/>
  <c r="DB211" i="8"/>
  <c r="DG211" i="8" s="1"/>
  <c r="DB209" i="8"/>
  <c r="DC208" i="8"/>
  <c r="DA206" i="8"/>
  <c r="DF207" i="8" s="1"/>
  <c r="CZ205" i="8"/>
  <c r="DC203" i="8"/>
  <c r="DC201" i="8"/>
  <c r="DC199" i="8"/>
  <c r="DC197" i="8"/>
  <c r="CZ195" i="8"/>
  <c r="DE196" i="8" s="1"/>
  <c r="DC293" i="8"/>
  <c r="EB46" i="8"/>
  <c r="EB45" i="8"/>
  <c r="EB43" i="8"/>
  <c r="DB303" i="8"/>
  <c r="DB297" i="8"/>
  <c r="DB295" i="8"/>
  <c r="DB292" i="8"/>
  <c r="BG307" i="8"/>
  <c r="BJ306" i="8"/>
  <c r="BG303" i="8"/>
  <c r="BJ302" i="8"/>
  <c r="BG301" i="8"/>
  <c r="DA234" i="8"/>
  <c r="DC230" i="8"/>
  <c r="DA228" i="8"/>
  <c r="DY44" i="8"/>
  <c r="AX123" i="8"/>
  <c r="DY42" i="8"/>
  <c r="DV37" i="8"/>
  <c r="BL48" i="18"/>
  <c r="AF48" i="18"/>
  <c r="Y48" i="18"/>
  <c r="D50" i="18"/>
  <c r="P49" i="18"/>
  <c r="DX72" i="8"/>
  <c r="ED73" i="8" s="1"/>
  <c r="DK142" i="14"/>
  <c r="DJ47" i="14"/>
  <c r="DK136" i="14"/>
  <c r="DK73" i="14"/>
  <c r="DL64" i="14"/>
  <c r="DK58" i="14"/>
  <c r="DK56" i="14"/>
  <c r="DI52" i="14"/>
  <c r="DL125" i="14"/>
  <c r="DI125" i="14"/>
  <c r="DI113" i="14"/>
  <c r="DL45" i="14"/>
  <c r="DL41" i="14"/>
  <c r="DI144" i="14"/>
  <c r="DL140" i="14"/>
  <c r="DL134" i="14"/>
  <c r="DI134" i="14"/>
  <c r="DL51" i="14"/>
  <c r="AC99" i="14"/>
  <c r="F6" i="15" s="1"/>
  <c r="AC103" i="14"/>
  <c r="F10" i="15" s="1"/>
  <c r="AC107" i="14"/>
  <c r="F14" i="15" s="1"/>
  <c r="AC102" i="14"/>
  <c r="F9" i="15" s="1"/>
  <c r="AC106" i="14"/>
  <c r="F13" i="15" s="1"/>
  <c r="AC101" i="14"/>
  <c r="F8" i="15" s="1"/>
  <c r="AC105" i="14"/>
  <c r="F12" i="15" s="1"/>
  <c r="AC100" i="14"/>
  <c r="F7" i="15" s="1"/>
  <c r="AC104" i="14"/>
  <c r="F11" i="15" s="1"/>
  <c r="AC98" i="14"/>
  <c r="F5" i="15" s="1"/>
  <c r="D23" i="15"/>
  <c r="D83" i="15" s="1"/>
  <c r="AF22" i="15"/>
  <c r="DB200" i="8"/>
  <c r="DG201" i="8" s="1"/>
  <c r="DI115" i="14"/>
  <c r="DI127" i="14"/>
  <c r="DK146" i="14"/>
  <c r="DL47" i="14"/>
  <c r="DK46" i="14"/>
  <c r="DK129" i="14"/>
  <c r="DK137" i="14"/>
  <c r="DI65" i="14"/>
  <c r="AC141" i="14"/>
  <c r="AC130" i="14"/>
  <c r="AC128" i="14"/>
  <c r="DJ71" i="14"/>
  <c r="DK113" i="14"/>
  <c r="DK121" i="14"/>
  <c r="DL74" i="14"/>
  <c r="DL68" i="14"/>
  <c r="DL59" i="14"/>
  <c r="AC143" i="14"/>
  <c r="AC131" i="14"/>
  <c r="AC108" i="14"/>
  <c r="V15" i="15"/>
  <c r="F25" i="15"/>
  <c r="V26" i="15"/>
  <c r="DJ48" i="14"/>
  <c r="DK122" i="14"/>
  <c r="DK123" i="14"/>
  <c r="AC138" i="14"/>
  <c r="DL122" i="14"/>
  <c r="DL120" i="14"/>
  <c r="DJ117" i="14"/>
  <c r="DK75" i="14"/>
  <c r="DL75" i="14"/>
  <c r="DK72" i="14"/>
  <c r="DK69" i="14"/>
  <c r="DL65" i="14"/>
  <c r="DL62" i="14"/>
  <c r="DK60" i="14"/>
  <c r="DK57" i="14"/>
  <c r="DK53" i="14"/>
  <c r="DL139" i="14"/>
  <c r="DJ132" i="14"/>
  <c r="AC127" i="14"/>
  <c r="DI126" i="14"/>
  <c r="AC123" i="14"/>
  <c r="AB152" i="14"/>
  <c r="CO148" i="14" s="1"/>
  <c r="DL116" i="14"/>
  <c r="DL113" i="14"/>
  <c r="DL111" i="14"/>
  <c r="DJ73" i="14"/>
  <c r="DJ52" i="14"/>
  <c r="DJ144" i="14"/>
  <c r="DI68" i="14"/>
  <c r="DL50" i="14"/>
  <c r="DL48" i="14"/>
  <c r="DL44" i="14"/>
  <c r="DL42" i="14"/>
  <c r="DL40" i="14"/>
  <c r="DI40" i="14"/>
  <c r="DL146" i="14"/>
  <c r="DL142" i="14"/>
  <c r="AC142" i="14"/>
  <c r="DL135" i="14"/>
  <c r="DI135" i="14"/>
  <c r="AC133" i="14"/>
  <c r="DI131" i="14"/>
  <c r="DI110" i="14"/>
  <c r="DI61" i="14"/>
  <c r="DJ140" i="14"/>
  <c r="DJ109" i="14"/>
  <c r="DJ137" i="14"/>
  <c r="DJ43" i="14"/>
  <c r="DJ39" i="14"/>
  <c r="DK147" i="14"/>
  <c r="DJ124" i="14"/>
  <c r="DK125" i="14"/>
  <c r="DK124" i="14"/>
  <c r="DK133" i="14"/>
  <c r="AC148" i="14"/>
  <c r="AC137" i="14"/>
  <c r="AC126" i="14"/>
  <c r="AC149" i="14"/>
  <c r="DJ59" i="14"/>
  <c r="DK117" i="14"/>
  <c r="DJ114" i="14"/>
  <c r="DK74" i="14"/>
  <c r="DK68" i="14"/>
  <c r="DK59" i="14"/>
  <c r="AC147" i="14"/>
  <c r="DL131" i="14"/>
  <c r="AC124" i="14"/>
  <c r="AC121" i="14"/>
  <c r="AC119" i="14"/>
  <c r="AC109" i="14"/>
  <c r="DI129" i="14"/>
  <c r="DK138" i="14"/>
  <c r="DK139" i="14"/>
  <c r="DL138" i="14"/>
  <c r="DJ135" i="14"/>
  <c r="V19" i="15"/>
  <c r="AC120" i="14"/>
  <c r="DJ111" i="14"/>
  <c r="DI72" i="14"/>
  <c r="DL72" i="14"/>
  <c r="DL69" i="14"/>
  <c r="DK65" i="14"/>
  <c r="DK62" i="14"/>
  <c r="DL60" i="14"/>
  <c r="DL57" i="14"/>
  <c r="DL53" i="14"/>
  <c r="DL145" i="14"/>
  <c r="AC145" i="14"/>
  <c r="AC139" i="14"/>
  <c r="DI137" i="14"/>
  <c r="DL132" i="14"/>
  <c r="DL127" i="14"/>
  <c r="DL123" i="14"/>
  <c r="AC117" i="14"/>
  <c r="AC116" i="14"/>
  <c r="AC113" i="14"/>
  <c r="AC111" i="14"/>
  <c r="DJ60" i="14"/>
  <c r="DJ133" i="14"/>
  <c r="DK50" i="14"/>
  <c r="DJ50" i="14"/>
  <c r="DK48" i="14"/>
  <c r="DK44" i="14"/>
  <c r="DK42" i="14"/>
  <c r="DK40" i="14"/>
  <c r="AC146" i="14"/>
  <c r="DI142" i="14"/>
  <c r="AC135" i="14"/>
  <c r="DL133" i="14"/>
  <c r="DI133" i="14"/>
  <c r="DJ76" i="14"/>
  <c r="DK143" i="14"/>
  <c r="DK134" i="14"/>
  <c r="DJ112" i="14"/>
  <c r="DJ148" i="14"/>
  <c r="DJ45" i="14"/>
  <c r="DJ41" i="14"/>
  <c r="DJ37" i="14"/>
  <c r="DK110" i="14"/>
  <c r="DX62" i="8"/>
  <c r="DB204" i="8"/>
  <c r="DB196" i="8"/>
  <c r="FM171" i="14"/>
  <c r="FU23" i="14"/>
  <c r="FQ25" i="14"/>
  <c r="FE171" i="14"/>
  <c r="FU171" i="14"/>
  <c r="FI169" i="14"/>
  <c r="FQ96" i="14"/>
  <c r="FE94" i="14"/>
  <c r="FE25" i="14"/>
  <c r="FM24" i="14"/>
  <c r="FI96" i="14"/>
  <c r="FI318" i="14"/>
  <c r="FM316" i="14"/>
  <c r="FE318" i="14"/>
  <c r="FM94" i="14"/>
  <c r="FU95" i="14"/>
  <c r="FQ170" i="14"/>
  <c r="FU317" i="14"/>
  <c r="DB338" i="8"/>
  <c r="DC297" i="8"/>
  <c r="DC289" i="8"/>
  <c r="DB233" i="8"/>
  <c r="DV72" i="8"/>
  <c r="DV68" i="8"/>
  <c r="EB68" i="8" s="1"/>
  <c r="DX66" i="8"/>
  <c r="ED66" i="8" s="1"/>
  <c r="DV62" i="8"/>
  <c r="DB229" i="8"/>
  <c r="DX60" i="8"/>
  <c r="DC301" i="8"/>
  <c r="DF285" i="8"/>
  <c r="CZ233" i="8"/>
  <c r="DE233" i="8" s="1"/>
  <c r="DB225" i="8"/>
  <c r="CZ221" i="8"/>
  <c r="DB202" i="8"/>
  <c r="DB198" i="8"/>
  <c r="DC195" i="8"/>
  <c r="DM98" i="8"/>
  <c r="DX70" i="8"/>
  <c r="EB48" i="8"/>
  <c r="DA301" i="8"/>
  <c r="DC300" i="8"/>
  <c r="DH301" i="8" s="1"/>
  <c r="DC299" i="8"/>
  <c r="DE298" i="8"/>
  <c r="DA297" i="8"/>
  <c r="DC296" i="8"/>
  <c r="DC295" i="8"/>
  <c r="DE294" i="8"/>
  <c r="DA293" i="8"/>
  <c r="DC292" i="8"/>
  <c r="DC291" i="8"/>
  <c r="DE290" i="8"/>
  <c r="DA289" i="8"/>
  <c r="DC288" i="8"/>
  <c r="DC287" i="8"/>
  <c r="DB231" i="8"/>
  <c r="DB234" i="8"/>
  <c r="DB232" i="8"/>
  <c r="DB228" i="8"/>
  <c r="DX67" i="8"/>
  <c r="ED68" i="8" s="1"/>
  <c r="DM100" i="8"/>
  <c r="DM96" i="8"/>
  <c r="DG147" i="8"/>
  <c r="DG145" i="8"/>
  <c r="BI310" i="8"/>
  <c r="BH310" i="8"/>
  <c r="BI309" i="8"/>
  <c r="BI308" i="8"/>
  <c r="DB299" i="8"/>
  <c r="DB294" i="8"/>
  <c r="DB290" i="8"/>
  <c r="DB286" i="8"/>
  <c r="DB284" i="8"/>
  <c r="BH308" i="8"/>
  <c r="DC307" i="8"/>
  <c r="BI305" i="8"/>
  <c r="BH304" i="8"/>
  <c r="BI303" i="8"/>
  <c r="BH302" i="8"/>
  <c r="BI301" i="8"/>
  <c r="DE300" i="8"/>
  <c r="DA299" i="8"/>
  <c r="DC298" i="8"/>
  <c r="DE296" i="8"/>
  <c r="DA295" i="8"/>
  <c r="DC294" i="8"/>
  <c r="DA291" i="8"/>
  <c r="DC290" i="8"/>
  <c r="DE288" i="8"/>
  <c r="DA287" i="8"/>
  <c r="DC286" i="8"/>
  <c r="DC235" i="8"/>
  <c r="AC155" i="8"/>
  <c r="DA232" i="8"/>
  <c r="DA230" i="8"/>
  <c r="CZ229" i="8"/>
  <c r="DE229" i="8" s="1"/>
  <c r="AC149" i="8"/>
  <c r="DC228" i="8"/>
  <c r="DB227" i="8"/>
  <c r="AC147" i="8"/>
  <c r="AC152" i="8"/>
  <c r="DB230" i="8"/>
  <c r="AC150" i="8"/>
  <c r="AC148" i="8"/>
  <c r="CZ225" i="8"/>
  <c r="DE226" i="8" s="1"/>
  <c r="AC145" i="8"/>
  <c r="DB223" i="8"/>
  <c r="AC143" i="8"/>
  <c r="CZ217" i="8"/>
  <c r="AC137" i="8"/>
  <c r="DB215" i="8"/>
  <c r="DG216" i="8" s="1"/>
  <c r="AC135" i="8"/>
  <c r="CZ209" i="8"/>
  <c r="AC129" i="8"/>
  <c r="DB207" i="8"/>
  <c r="DG208" i="8" s="1"/>
  <c r="AC140" i="8"/>
  <c r="AC138" i="8"/>
  <c r="AC132" i="8"/>
  <c r="AC116" i="8"/>
  <c r="EB47" i="8"/>
  <c r="DG307" i="8"/>
  <c r="AC141" i="8"/>
  <c r="AC139" i="8"/>
  <c r="AC133" i="8"/>
  <c r="AC131" i="8"/>
  <c r="AC166" i="8" s="1"/>
  <c r="AC146" i="8"/>
  <c r="DB226" i="8"/>
  <c r="AC144" i="8"/>
  <c r="AC142" i="8"/>
  <c r="AC136" i="8"/>
  <c r="AC134" i="8"/>
  <c r="AC130" i="8"/>
  <c r="DB206" i="8"/>
  <c r="DV70" i="8"/>
  <c r="DV66" i="8"/>
  <c r="EB67" i="8" s="1"/>
  <c r="DX64" i="8"/>
  <c r="ED65" i="8" s="1"/>
  <c r="DM105" i="8"/>
  <c r="DK105" i="8"/>
  <c r="EW105" i="8" s="1"/>
  <c r="DM103" i="8"/>
  <c r="DK103" i="8"/>
  <c r="FM103" i="8" s="1"/>
  <c r="DM101" i="8"/>
  <c r="DM99" i="8"/>
  <c r="DM97" i="8"/>
  <c r="DW71" i="8"/>
  <c r="T71" i="8"/>
  <c r="AY71" i="8" s="1"/>
  <c r="DV69" i="8"/>
  <c r="T69" i="8"/>
  <c r="AY69" i="8" s="1"/>
  <c r="DW63" i="8"/>
  <c r="T63" i="8"/>
  <c r="DV61" i="8"/>
  <c r="T61" i="8"/>
  <c r="T368" i="8" s="1"/>
  <c r="DV64" i="8"/>
  <c r="DV60" i="8"/>
  <c r="DV59" i="8"/>
  <c r="T59" i="8"/>
  <c r="T366" i="8" s="1"/>
  <c r="DX57" i="8"/>
  <c r="T57" i="8"/>
  <c r="DX52" i="8"/>
  <c r="T52" i="8"/>
  <c r="T359" i="8" s="1"/>
  <c r="DX50" i="8"/>
  <c r="T50" i="8"/>
  <c r="DX48" i="8"/>
  <c r="T48" i="8"/>
  <c r="T355" i="8" s="1"/>
  <c r="DX47" i="8"/>
  <c r="T47" i="8"/>
  <c r="DX46" i="8"/>
  <c r="T46" i="8"/>
  <c r="T353" i="8" s="1"/>
  <c r="DX45" i="8"/>
  <c r="T45" i="8"/>
  <c r="DX43" i="8"/>
  <c r="T43" i="8"/>
  <c r="DX41" i="8"/>
  <c r="T41" i="8"/>
  <c r="AY41" i="8" s="1"/>
  <c r="DX39" i="8"/>
  <c r="T39" i="8"/>
  <c r="DX56" i="8"/>
  <c r="T56" i="8"/>
  <c r="T363" i="8" s="1"/>
  <c r="DX54" i="8"/>
  <c r="T54" i="8"/>
  <c r="T361" i="8" s="1"/>
  <c r="DX53" i="8"/>
  <c r="T53" i="8"/>
  <c r="AY53" i="8" s="1"/>
  <c r="DX51" i="8"/>
  <c r="T51" i="8"/>
  <c r="T358" i="8" s="1"/>
  <c r="DX49" i="8"/>
  <c r="T49" i="8"/>
  <c r="AY49" i="8" s="1"/>
  <c r="DX44" i="8"/>
  <c r="T44" i="8"/>
  <c r="T351" i="8" s="1"/>
  <c r="DX42" i="8"/>
  <c r="T42" i="8"/>
  <c r="T349" i="8" s="1"/>
  <c r="DX38" i="8"/>
  <c r="T38" i="8"/>
  <c r="T345" i="8" s="1"/>
  <c r="DB310" i="8"/>
  <c r="DF304" i="8"/>
  <c r="DA307" i="8"/>
  <c r="I304" i="8"/>
  <c r="DA300" i="8"/>
  <c r="DA298" i="8"/>
  <c r="DA296" i="8"/>
  <c r="DA294" i="8"/>
  <c r="DA292" i="8"/>
  <c r="DA290" i="8"/>
  <c r="DA288" i="8"/>
  <c r="DA286" i="8"/>
  <c r="DF286" i="8" s="1"/>
  <c r="DA235" i="8"/>
  <c r="CZ231" i="8"/>
  <c r="CZ227" i="8"/>
  <c r="DE227" i="8" s="1"/>
  <c r="CZ223" i="8"/>
  <c r="CZ219" i="8"/>
  <c r="CZ215" i="8"/>
  <c r="CZ211" i="8"/>
  <c r="CZ207" i="8"/>
  <c r="DE141" i="8"/>
  <c r="DG141" i="8"/>
  <c r="DV73" i="8"/>
  <c r="T73" i="8"/>
  <c r="T380" i="8" s="1"/>
  <c r="DV71" i="8"/>
  <c r="DX69" i="8"/>
  <c r="ED69" i="8" s="1"/>
  <c r="DW67" i="8"/>
  <c r="T67" i="8"/>
  <c r="AY67" i="8" s="1"/>
  <c r="DV65" i="8"/>
  <c r="T65" i="8"/>
  <c r="T372" i="8" s="1"/>
  <c r="DV63" i="8"/>
  <c r="DX61" i="8"/>
  <c r="DV58" i="8"/>
  <c r="EB58" i="8" s="1"/>
  <c r="T58" i="8"/>
  <c r="T365" i="8" s="1"/>
  <c r="DX55" i="8"/>
  <c r="T55" i="8"/>
  <c r="T362" i="8" s="1"/>
  <c r="DX40" i="8"/>
  <c r="T40" i="8"/>
  <c r="AY40" i="8" s="1"/>
  <c r="DX36" i="8"/>
  <c r="ED36" i="8" s="1"/>
  <c r="T36" i="8"/>
  <c r="T343" i="8" s="1"/>
  <c r="DR37" i="8"/>
  <c r="E37" i="8"/>
  <c r="DQ39" i="8"/>
  <c r="D39" i="8"/>
  <c r="DQ41" i="8"/>
  <c r="D41" i="8"/>
  <c r="DR43" i="8"/>
  <c r="E43" i="8"/>
  <c r="DQ45" i="8"/>
  <c r="D45" i="8"/>
  <c r="DR47" i="8"/>
  <c r="E47" i="8"/>
  <c r="DQ49" i="8"/>
  <c r="D49" i="8"/>
  <c r="DR51" i="8"/>
  <c r="E51" i="8"/>
  <c r="DQ53" i="8"/>
  <c r="D53" i="8"/>
  <c r="DR55" i="8"/>
  <c r="E55" i="8"/>
  <c r="DQ57" i="8"/>
  <c r="D57" i="8"/>
  <c r="DR59" i="8"/>
  <c r="E59" i="8"/>
  <c r="DQ61" i="8"/>
  <c r="D61" i="8"/>
  <c r="DR63" i="8"/>
  <c r="E63" i="8"/>
  <c r="DQ65" i="8"/>
  <c r="D65" i="8"/>
  <c r="DR67" i="8"/>
  <c r="E67" i="8"/>
  <c r="DQ69" i="8"/>
  <c r="D69" i="8"/>
  <c r="DR71" i="8"/>
  <c r="E71" i="8"/>
  <c r="DQ73" i="8"/>
  <c r="D73" i="8"/>
  <c r="DR75" i="8"/>
  <c r="E75" i="8"/>
  <c r="E36" i="8"/>
  <c r="DR36" i="8"/>
  <c r="DR38" i="8"/>
  <c r="E38" i="8"/>
  <c r="DQ40" i="8"/>
  <c r="D40" i="8"/>
  <c r="DQ42" i="8"/>
  <c r="D42" i="8"/>
  <c r="DQ44" i="8"/>
  <c r="D44" i="8"/>
  <c r="DQ46" i="8"/>
  <c r="D46" i="8"/>
  <c r="DQ48" i="8"/>
  <c r="D48" i="8"/>
  <c r="DQ50" i="8"/>
  <c r="D50" i="8"/>
  <c r="DQ52" i="8"/>
  <c r="D52" i="8"/>
  <c r="DQ54" i="8"/>
  <c r="D54" i="8"/>
  <c r="DQ56" i="8"/>
  <c r="D56" i="8"/>
  <c r="DQ58" i="8"/>
  <c r="D58" i="8"/>
  <c r="DQ60" i="8"/>
  <c r="D60" i="8"/>
  <c r="DQ62" i="8"/>
  <c r="D62" i="8"/>
  <c r="DQ64" i="8"/>
  <c r="D64" i="8"/>
  <c r="DQ66" i="8"/>
  <c r="D66" i="8"/>
  <c r="DQ68" i="8"/>
  <c r="D68" i="8"/>
  <c r="DQ70" i="8"/>
  <c r="D70" i="8"/>
  <c r="DQ72" i="8"/>
  <c r="D72" i="8"/>
  <c r="DQ74" i="8"/>
  <c r="D74" i="8"/>
  <c r="DQ37" i="8"/>
  <c r="D37" i="8"/>
  <c r="DR39" i="8"/>
  <c r="E39" i="8"/>
  <c r="DR41" i="8"/>
  <c r="E41" i="8"/>
  <c r="DQ43" i="8"/>
  <c r="D43" i="8"/>
  <c r="DR45" i="8"/>
  <c r="E45" i="8"/>
  <c r="DQ47" i="8"/>
  <c r="D47" i="8"/>
  <c r="DR49" i="8"/>
  <c r="E49" i="8"/>
  <c r="DQ51" i="8"/>
  <c r="D51" i="8"/>
  <c r="DR53" i="8"/>
  <c r="E53" i="8"/>
  <c r="DQ55" i="8"/>
  <c r="D55" i="8"/>
  <c r="DR57" i="8"/>
  <c r="E57" i="8"/>
  <c r="DQ59" i="8"/>
  <c r="D59" i="8"/>
  <c r="DR61" i="8"/>
  <c r="E61" i="8"/>
  <c r="DQ63" i="8"/>
  <c r="D63" i="8"/>
  <c r="DR65" i="8"/>
  <c r="E65" i="8"/>
  <c r="DQ67" i="8"/>
  <c r="D67" i="8"/>
  <c r="DR69" i="8"/>
  <c r="E69" i="8"/>
  <c r="DQ71" i="8"/>
  <c r="D71" i="8"/>
  <c r="DR73" i="8"/>
  <c r="E73" i="8"/>
  <c r="DQ75" i="8"/>
  <c r="D75" i="8"/>
  <c r="DQ36" i="8"/>
  <c r="D36" i="8"/>
  <c r="DQ38" i="8"/>
  <c r="D38" i="8"/>
  <c r="DR40" i="8"/>
  <c r="E40" i="8"/>
  <c r="DR42" i="8"/>
  <c r="E42" i="8"/>
  <c r="DR44" i="8"/>
  <c r="E44" i="8"/>
  <c r="DR46" i="8"/>
  <c r="E46" i="8"/>
  <c r="DR48" i="8"/>
  <c r="E48" i="8"/>
  <c r="DR50" i="8"/>
  <c r="E50" i="8"/>
  <c r="DR52" i="8"/>
  <c r="E52" i="8"/>
  <c r="DR54" i="8"/>
  <c r="E54" i="8"/>
  <c r="DR56" i="8"/>
  <c r="E56" i="8"/>
  <c r="DR58" i="8"/>
  <c r="E58" i="8"/>
  <c r="DR60" i="8"/>
  <c r="E60" i="8"/>
  <c r="DR62" i="8"/>
  <c r="E62" i="8"/>
  <c r="DR64" i="8"/>
  <c r="E64" i="8"/>
  <c r="DR66" i="8"/>
  <c r="E66" i="8"/>
  <c r="DR68" i="8"/>
  <c r="E68" i="8"/>
  <c r="DR70" i="8"/>
  <c r="E70" i="8"/>
  <c r="DR72" i="8"/>
  <c r="E72" i="8"/>
  <c r="DR74" i="8"/>
  <c r="E74" i="8"/>
  <c r="DV56" i="8"/>
  <c r="DV55" i="8"/>
  <c r="DV54" i="8"/>
  <c r="DV40" i="8"/>
  <c r="EB41" i="8" s="1"/>
  <c r="DV38" i="8"/>
  <c r="EB39" i="8" s="1"/>
  <c r="DV36" i="8"/>
  <c r="EB36" i="8" s="1"/>
  <c r="FF180" i="8"/>
  <c r="FI22" i="8"/>
  <c r="FA22" i="8"/>
  <c r="FM22" i="8"/>
  <c r="FE22" i="8"/>
  <c r="EW22" i="8"/>
  <c r="FI18" i="8"/>
  <c r="FA18" i="8"/>
  <c r="FM18" i="8"/>
  <c r="FE18" i="8"/>
  <c r="EW18" i="8"/>
  <c r="FF326" i="8"/>
  <c r="DE301" i="8"/>
  <c r="DE299" i="8"/>
  <c r="DE297" i="8"/>
  <c r="DE295" i="8"/>
  <c r="DE293" i="8"/>
  <c r="DE289" i="8"/>
  <c r="DE287" i="8"/>
  <c r="DG146" i="8"/>
  <c r="FJ179" i="8"/>
  <c r="FI24" i="8"/>
  <c r="FA24" i="8"/>
  <c r="FM24" i="8"/>
  <c r="FE24" i="8"/>
  <c r="EW24" i="8"/>
  <c r="FI20" i="8"/>
  <c r="FA20" i="8"/>
  <c r="FM20" i="8"/>
  <c r="FE20" i="8"/>
  <c r="EW20" i="8"/>
  <c r="FI16" i="8"/>
  <c r="FJ16" i="8" s="1"/>
  <c r="FA16" i="8"/>
  <c r="FB16" i="8" s="1"/>
  <c r="FM16" i="8"/>
  <c r="FN16" i="8" s="1"/>
  <c r="FE16" i="8"/>
  <c r="FF16" i="8" s="1"/>
  <c r="EW16" i="8"/>
  <c r="EX16" i="8" s="1"/>
  <c r="FN325" i="8"/>
  <c r="DB309" i="8"/>
  <c r="DC308" i="8"/>
  <c r="CZ306" i="8"/>
  <c r="I306" i="8"/>
  <c r="DF305" i="8"/>
  <c r="DB304" i="8"/>
  <c r="CZ302" i="8"/>
  <c r="DE302" i="8" s="1"/>
  <c r="AF312" i="8"/>
  <c r="H312" i="8"/>
  <c r="DC275" i="8"/>
  <c r="DA275" i="8"/>
  <c r="DB275" i="8"/>
  <c r="CZ275" i="8"/>
  <c r="DC274" i="8"/>
  <c r="DA274" i="8"/>
  <c r="DB274" i="8"/>
  <c r="CZ274" i="8"/>
  <c r="DC273" i="8"/>
  <c r="DA273" i="8"/>
  <c r="DB273" i="8"/>
  <c r="CZ273" i="8"/>
  <c r="DA306" i="8"/>
  <c r="DF306" i="8" s="1"/>
  <c r="DA302" i="8"/>
  <c r="DC272" i="8"/>
  <c r="DA272" i="8"/>
  <c r="DB272" i="8"/>
  <c r="CZ272" i="8"/>
  <c r="I286" i="8"/>
  <c r="DC271" i="8"/>
  <c r="DA271" i="8"/>
  <c r="DB271" i="8"/>
  <c r="CZ271" i="8"/>
  <c r="DB270" i="8"/>
  <c r="CZ270" i="8"/>
  <c r="DC270" i="8"/>
  <c r="DA270" i="8"/>
  <c r="DC269" i="8"/>
  <c r="DA269" i="8"/>
  <c r="DB269" i="8"/>
  <c r="CZ269" i="8"/>
  <c r="Y156" i="8"/>
  <c r="AD154" i="8"/>
  <c r="AD150" i="8"/>
  <c r="AD148" i="8"/>
  <c r="CZ305" i="8"/>
  <c r="CZ303" i="8"/>
  <c r="I289" i="8"/>
  <c r="I288" i="8"/>
  <c r="I287" i="8"/>
  <c r="DA282" i="8"/>
  <c r="CZ236" i="8"/>
  <c r="DE234" i="8"/>
  <c r="AD147" i="8"/>
  <c r="DA281" i="8"/>
  <c r="AD146" i="8"/>
  <c r="Y373" i="8"/>
  <c r="W373" i="8"/>
  <c r="AD373" i="8"/>
  <c r="AD144" i="8"/>
  <c r="AD142" i="8"/>
  <c r="AD140" i="8"/>
  <c r="AD138" i="8"/>
  <c r="AD136" i="8"/>
  <c r="AD134" i="8"/>
  <c r="AD132" i="8"/>
  <c r="AC238" i="8"/>
  <c r="W238" i="8"/>
  <c r="W166" i="8"/>
  <c r="BH156" i="8" s="1"/>
  <c r="W86" i="8"/>
  <c r="AC385" i="8"/>
  <c r="AD130" i="8"/>
  <c r="AD126" i="8"/>
  <c r="AD124" i="8"/>
  <c r="X123" i="8"/>
  <c r="AD122" i="8"/>
  <c r="X121" i="8"/>
  <c r="AD120" i="8"/>
  <c r="X119" i="8"/>
  <c r="AD118" i="8"/>
  <c r="X117" i="8"/>
  <c r="AD116" i="8"/>
  <c r="AC373" i="8"/>
  <c r="H373" i="8"/>
  <c r="DC373" i="8" s="1"/>
  <c r="V373" i="8"/>
  <c r="X143" i="8"/>
  <c r="Y142" i="8"/>
  <c r="X141" i="8"/>
  <c r="Y140" i="8"/>
  <c r="X139" i="8"/>
  <c r="Y138" i="8"/>
  <c r="X137" i="8"/>
  <c r="Y136" i="8"/>
  <c r="X135" i="8"/>
  <c r="Y134" i="8"/>
  <c r="X133" i="8"/>
  <c r="Y132" i="8"/>
  <c r="X238" i="8"/>
  <c r="BI227" i="8" s="1"/>
  <c r="X131" i="8"/>
  <c r="X166" i="8" s="1"/>
  <c r="X86" i="8"/>
  <c r="BI375" i="8" s="1"/>
  <c r="Y130" i="8"/>
  <c r="X129" i="8"/>
  <c r="Y128" i="8"/>
  <c r="Y123" i="8"/>
  <c r="Y121" i="8"/>
  <c r="Y119" i="8"/>
  <c r="Y117" i="8"/>
  <c r="DA156" i="8"/>
  <c r="DA155" i="8"/>
  <c r="DA154" i="8"/>
  <c r="DA153" i="8"/>
  <c r="DA152" i="8"/>
  <c r="DA151" i="8"/>
  <c r="DA150" i="8"/>
  <c r="DA149" i="8"/>
  <c r="DA148" i="8"/>
  <c r="DA147" i="8"/>
  <c r="DA146" i="8"/>
  <c r="DA145" i="8"/>
  <c r="DA144" i="8"/>
  <c r="CZ143" i="8"/>
  <c r="DE143" i="8" s="1"/>
  <c r="T383" i="8"/>
  <c r="AY76" i="8"/>
  <c r="AU236" i="8"/>
  <c r="AU155" i="8"/>
  <c r="AU309" i="8"/>
  <c r="AU234" i="8"/>
  <c r="N233" i="8"/>
  <c r="Z233" i="8" s="1"/>
  <c r="N380" i="8"/>
  <c r="AU152" i="8"/>
  <c r="AU306" i="8"/>
  <c r="DV151" i="8"/>
  <c r="N305" i="8"/>
  <c r="T377" i="8"/>
  <c r="AY70" i="8"/>
  <c r="AU230" i="8"/>
  <c r="N229" i="8"/>
  <c r="DX229" i="8" s="1"/>
  <c r="N376" i="8"/>
  <c r="DV376" i="8" s="1"/>
  <c r="AU148" i="8"/>
  <c r="AU302" i="8"/>
  <c r="DV147" i="8"/>
  <c r="N301" i="8"/>
  <c r="Z301" i="8" s="1"/>
  <c r="T373" i="8"/>
  <c r="AY66" i="8"/>
  <c r="AU226" i="8"/>
  <c r="Y226" i="8"/>
  <c r="W226" i="8"/>
  <c r="DV145" i="8"/>
  <c r="N372" i="8"/>
  <c r="DY372" i="8" s="1"/>
  <c r="AU144" i="8"/>
  <c r="AU298" i="8"/>
  <c r="DV143" i="8"/>
  <c r="N297" i="8"/>
  <c r="DY297" i="8" s="1"/>
  <c r="T369" i="8"/>
  <c r="AY62" i="8"/>
  <c r="AU142" i="8"/>
  <c r="N221" i="8"/>
  <c r="DX221" i="8" s="1"/>
  <c r="N368" i="8"/>
  <c r="DV368" i="8" s="1"/>
  <c r="AU220" i="8"/>
  <c r="AU294" i="8"/>
  <c r="CZ156" i="8"/>
  <c r="CZ155" i="8"/>
  <c r="CZ154" i="8"/>
  <c r="CZ153" i="8"/>
  <c r="CZ152" i="8"/>
  <c r="CZ151" i="8"/>
  <c r="CZ150" i="8"/>
  <c r="CZ149" i="8"/>
  <c r="CZ148" i="8"/>
  <c r="CZ147" i="8"/>
  <c r="CZ146" i="8"/>
  <c r="CZ145" i="8"/>
  <c r="CZ144" i="8"/>
  <c r="DA143" i="8"/>
  <c r="DF143" i="8" s="1"/>
  <c r="DC135" i="8"/>
  <c r="DA135" i="8"/>
  <c r="DC129" i="8"/>
  <c r="DH129" i="8" s="1"/>
  <c r="DA129" i="8"/>
  <c r="DF129" i="8" s="1"/>
  <c r="DC122" i="8"/>
  <c r="DH122" i="8" s="1"/>
  <c r="DA122" i="8"/>
  <c r="DF122" i="8" s="1"/>
  <c r="DC118" i="8"/>
  <c r="DH118" i="8" s="1"/>
  <c r="DA118" i="8"/>
  <c r="DF118" i="8" s="1"/>
  <c r="DC114" i="8"/>
  <c r="DH114" i="8" s="1"/>
  <c r="DA114" i="8"/>
  <c r="DF114" i="8" s="1"/>
  <c r="DC110" i="8"/>
  <c r="DH110" i="8" s="1"/>
  <c r="DA110" i="8"/>
  <c r="DC106" i="8"/>
  <c r="DH106" i="8" s="1"/>
  <c r="DA106" i="8"/>
  <c r="DF106" i="8" s="1"/>
  <c r="AX236" i="8"/>
  <c r="AX383" i="8"/>
  <c r="AV236" i="8"/>
  <c r="AV383" i="8"/>
  <c r="N310" i="8"/>
  <c r="DV310" i="8" s="1"/>
  <c r="AV155" i="8"/>
  <c r="AV309" i="8"/>
  <c r="AD309" i="8"/>
  <c r="N235" i="8"/>
  <c r="N382" i="8"/>
  <c r="DY382" i="8" s="1"/>
  <c r="AV234" i="8"/>
  <c r="AV381" i="8"/>
  <c r="N308" i="8"/>
  <c r="DY308" i="8" s="1"/>
  <c r="DY73" i="8"/>
  <c r="AE307" i="8"/>
  <c r="AW307" i="8"/>
  <c r="AU153" i="8"/>
  <c r="AC307" i="8"/>
  <c r="AC153" i="8" s="1"/>
  <c r="T307" i="8"/>
  <c r="AG307" i="8" s="1"/>
  <c r="AU307" i="8"/>
  <c r="AV152" i="8"/>
  <c r="AD306" i="8"/>
  <c r="AV306" i="8"/>
  <c r="N232" i="8"/>
  <c r="N379" i="8"/>
  <c r="DW379" i="8" s="1"/>
  <c r="AU231" i="8"/>
  <c r="AU378" i="8"/>
  <c r="AX377" i="8"/>
  <c r="AV230" i="8"/>
  <c r="AV377" i="8"/>
  <c r="DV150" i="8"/>
  <c r="N304" i="8"/>
  <c r="DV304" i="8" s="1"/>
  <c r="DY69" i="8"/>
  <c r="AU149" i="8"/>
  <c r="AU303" i="8"/>
  <c r="AX148" i="8"/>
  <c r="AV148" i="8"/>
  <c r="AV302" i="8"/>
  <c r="N228" i="8"/>
  <c r="DY228" i="8" s="1"/>
  <c r="N375" i="8"/>
  <c r="DV375" i="8" s="1"/>
  <c r="AW374" i="8"/>
  <c r="AU227" i="8"/>
  <c r="AU374" i="8"/>
  <c r="AV226" i="8"/>
  <c r="AV373" i="8"/>
  <c r="DV146" i="8"/>
  <c r="N300" i="8"/>
  <c r="DY65" i="8"/>
  <c r="EE65" i="8" s="1"/>
  <c r="AW145" i="8"/>
  <c r="AU145" i="8"/>
  <c r="AU299" i="8"/>
  <c r="DY145" i="8"/>
  <c r="DW145" i="8"/>
  <c r="AV144" i="8"/>
  <c r="AV298" i="8"/>
  <c r="N224" i="8"/>
  <c r="DW224" i="8" s="1"/>
  <c r="N371" i="8"/>
  <c r="DW371" i="8" s="1"/>
  <c r="AU223" i="8"/>
  <c r="AU370" i="8"/>
  <c r="AX222" i="8"/>
  <c r="AX369" i="8"/>
  <c r="AV222" i="8"/>
  <c r="AV369" i="8"/>
  <c r="DX142" i="8"/>
  <c r="N296" i="8"/>
  <c r="DV296" i="8" s="1"/>
  <c r="DY61" i="8"/>
  <c r="AU141" i="8"/>
  <c r="AU295" i="8"/>
  <c r="AV140" i="8"/>
  <c r="AV294" i="8"/>
  <c r="N220" i="8"/>
  <c r="N367" i="8"/>
  <c r="DY367" i="8" s="1"/>
  <c r="DA139" i="8"/>
  <c r="DG137" i="8"/>
  <c r="DA136" i="8"/>
  <c r="CZ133" i="8"/>
  <c r="DE133" i="8" s="1"/>
  <c r="CZ129" i="8"/>
  <c r="DE129" i="8" s="1"/>
  <c r="CZ122" i="8"/>
  <c r="DE122" i="8" s="1"/>
  <c r="CZ118" i="8"/>
  <c r="DE118" i="8" s="1"/>
  <c r="DE114" i="8"/>
  <c r="CZ110" i="8"/>
  <c r="DE110" i="8" s="1"/>
  <c r="DE106" i="8"/>
  <c r="DM104" i="8"/>
  <c r="DK104" i="8"/>
  <c r="DM102" i="8"/>
  <c r="DK102" i="8"/>
  <c r="DW59" i="8"/>
  <c r="DX59" i="8"/>
  <c r="DV139" i="8"/>
  <c r="N219" i="8"/>
  <c r="DV219" i="8" s="1"/>
  <c r="N366" i="8"/>
  <c r="AU138" i="8"/>
  <c r="AU292" i="8"/>
  <c r="N217" i="8"/>
  <c r="DV217" i="8" s="1"/>
  <c r="N364" i="8"/>
  <c r="AU136" i="8"/>
  <c r="AU290" i="8"/>
  <c r="AU135" i="8"/>
  <c r="AU289" i="8"/>
  <c r="AU134" i="8"/>
  <c r="AU288" i="8"/>
  <c r="AU133" i="8"/>
  <c r="AU287" i="8"/>
  <c r="N212" i="8"/>
  <c r="Z212" i="8" s="1"/>
  <c r="N359" i="8"/>
  <c r="AU131" i="8"/>
  <c r="AU285" i="8"/>
  <c r="N210" i="8"/>
  <c r="DX210" i="8" s="1"/>
  <c r="N357" i="8"/>
  <c r="AU129" i="8"/>
  <c r="AU283" i="8"/>
  <c r="N208" i="8"/>
  <c r="DY208" i="8" s="1"/>
  <c r="N355" i="8"/>
  <c r="X207" i="8"/>
  <c r="N207" i="8"/>
  <c r="Z207" i="8" s="1"/>
  <c r="N354" i="8"/>
  <c r="DV354" i="8" s="1"/>
  <c r="N206" i="8"/>
  <c r="N353" i="8"/>
  <c r="DY353" i="8" s="1"/>
  <c r="N205" i="8"/>
  <c r="Z205" i="8" s="1"/>
  <c r="N352" i="8"/>
  <c r="AU124" i="8"/>
  <c r="AU278" i="8"/>
  <c r="AC278" i="8"/>
  <c r="AC124" i="8" s="1"/>
  <c r="N203" i="8"/>
  <c r="DW203" i="8" s="1"/>
  <c r="N350" i="8"/>
  <c r="DY350" i="8" s="1"/>
  <c r="AU122" i="8"/>
  <c r="AU276" i="8"/>
  <c r="AC276" i="8"/>
  <c r="AC122" i="8" s="1"/>
  <c r="N201" i="8"/>
  <c r="N348" i="8"/>
  <c r="AU120" i="8"/>
  <c r="AU274" i="8"/>
  <c r="AC274" i="8"/>
  <c r="AC120" i="8" s="1"/>
  <c r="N199" i="8"/>
  <c r="DY199" i="8" s="1"/>
  <c r="N346" i="8"/>
  <c r="DW346" i="8" s="1"/>
  <c r="AW272" i="8"/>
  <c r="AE272" i="8"/>
  <c r="AU118" i="8"/>
  <c r="AU272" i="8"/>
  <c r="AC272" i="8"/>
  <c r="AC118" i="8" s="1"/>
  <c r="T272" i="8"/>
  <c r="AG272" i="8" s="1"/>
  <c r="N197" i="8"/>
  <c r="N344" i="8"/>
  <c r="AU116" i="8"/>
  <c r="AU270" i="8"/>
  <c r="CZ139" i="8"/>
  <c r="DE139" i="8" s="1"/>
  <c r="CZ136" i="8"/>
  <c r="DE137" i="8" s="1"/>
  <c r="CZ135" i="8"/>
  <c r="DE135" i="8" s="1"/>
  <c r="DA133" i="8"/>
  <c r="DF133" i="8" s="1"/>
  <c r="DL105" i="8"/>
  <c r="DL104" i="8"/>
  <c r="DL103" i="8"/>
  <c r="DL102" i="8"/>
  <c r="FS98" i="8"/>
  <c r="GA97" i="8"/>
  <c r="AU219" i="8"/>
  <c r="AU366" i="8"/>
  <c r="AX365" i="8"/>
  <c r="AV218" i="8"/>
  <c r="AV365" i="8"/>
  <c r="N292" i="8"/>
  <c r="Z292" i="8" s="1"/>
  <c r="DY57" i="8"/>
  <c r="AU217" i="8"/>
  <c r="AU364" i="8"/>
  <c r="AX363" i="8"/>
  <c r="AV216" i="8"/>
  <c r="AV363" i="8"/>
  <c r="N290" i="8"/>
  <c r="Z290" i="8" s="1"/>
  <c r="AX215" i="8"/>
  <c r="AV215" i="8"/>
  <c r="AV362" i="8"/>
  <c r="DY135" i="8"/>
  <c r="N289" i="8"/>
  <c r="Z289" i="8" s="1"/>
  <c r="AV214" i="8"/>
  <c r="AV361" i="8"/>
  <c r="DY134" i="8"/>
  <c r="N288" i="8"/>
  <c r="Z288" i="8" s="1"/>
  <c r="AV213" i="8"/>
  <c r="AV360" i="8"/>
  <c r="N287" i="8"/>
  <c r="Z287" i="8" s="1"/>
  <c r="DY52" i="8"/>
  <c r="AW212" i="8"/>
  <c r="AU212" i="8"/>
  <c r="T212" i="8"/>
  <c r="AU359" i="8"/>
  <c r="AV211" i="8"/>
  <c r="AV358" i="8"/>
  <c r="DV131" i="8"/>
  <c r="N285" i="8"/>
  <c r="DY50" i="8"/>
  <c r="AW357" i="8"/>
  <c r="AU210" i="8"/>
  <c r="AU357" i="8"/>
  <c r="AX209" i="8"/>
  <c r="AV209" i="8"/>
  <c r="AV356" i="8"/>
  <c r="DV129" i="8"/>
  <c r="N283" i="8"/>
  <c r="DY48" i="8"/>
  <c r="AW208" i="8"/>
  <c r="AU208" i="8"/>
  <c r="AU355" i="8"/>
  <c r="DY47" i="8"/>
  <c r="AU207" i="8"/>
  <c r="AU354" i="8"/>
  <c r="DY46" i="8"/>
  <c r="AW206" i="8"/>
  <c r="AU206" i="8"/>
  <c r="T206" i="8"/>
  <c r="AG206" i="8" s="1"/>
  <c r="AU353" i="8"/>
  <c r="DY45" i="8"/>
  <c r="AU205" i="8"/>
  <c r="AU352" i="8"/>
  <c r="AX204" i="8"/>
  <c r="AX351" i="8"/>
  <c r="AV204" i="8"/>
  <c r="AV351" i="8"/>
  <c r="N278" i="8"/>
  <c r="Z278" i="8" s="1"/>
  <c r="DY43" i="8"/>
  <c r="AW203" i="8"/>
  <c r="AU203" i="8"/>
  <c r="T203" i="8"/>
  <c r="AG203" i="8" s="1"/>
  <c r="AU350" i="8"/>
  <c r="AV202" i="8"/>
  <c r="AV349" i="8"/>
  <c r="DV122" i="8"/>
  <c r="N276" i="8"/>
  <c r="Z276" i="8" s="1"/>
  <c r="DY41" i="8"/>
  <c r="AW348" i="8"/>
  <c r="AU201" i="8"/>
  <c r="AU348" i="8"/>
  <c r="AV200" i="8"/>
  <c r="AV347" i="8"/>
  <c r="DY120" i="8"/>
  <c r="N274" i="8"/>
  <c r="Z274" i="8" s="1"/>
  <c r="DY39" i="8"/>
  <c r="AU199" i="8"/>
  <c r="AU346" i="8"/>
  <c r="AV198" i="8"/>
  <c r="AV345" i="8"/>
  <c r="DV118" i="8"/>
  <c r="N272" i="8"/>
  <c r="Z272" i="8" s="1"/>
  <c r="DY37" i="8"/>
  <c r="EE37" i="8" s="1"/>
  <c r="AW344" i="8"/>
  <c r="AU197" i="8"/>
  <c r="AU344" i="8"/>
  <c r="AX343" i="8"/>
  <c r="AV196" i="8"/>
  <c r="AV343" i="8"/>
  <c r="DY116" i="8"/>
  <c r="EE116" i="8" s="1"/>
  <c r="N270" i="8"/>
  <c r="CZ308" i="8"/>
  <c r="CZ310" i="8"/>
  <c r="DC309" i="8"/>
  <c r="DB308" i="8"/>
  <c r="DG308" i="8" s="1"/>
  <c r="DA310" i="8"/>
  <c r="DF310" i="8" s="1"/>
  <c r="I310" i="8"/>
  <c r="AC312" i="8"/>
  <c r="EX325" i="8"/>
  <c r="FJ325" i="8"/>
  <c r="FB325" i="8"/>
  <c r="CZ309" i="8"/>
  <c r="DA308" i="8"/>
  <c r="DC305" i="8"/>
  <c r="I309" i="8"/>
  <c r="CZ304" i="8"/>
  <c r="DC303" i="8"/>
  <c r="DB302" i="8"/>
  <c r="DC280" i="8"/>
  <c r="DA280" i="8"/>
  <c r="DB280" i="8"/>
  <c r="CZ280" i="8"/>
  <c r="DC279" i="8"/>
  <c r="DA279" i="8"/>
  <c r="DB279" i="8"/>
  <c r="CZ279" i="8"/>
  <c r="DC278" i="8"/>
  <c r="DA278" i="8"/>
  <c r="DB278" i="8"/>
  <c r="CZ278" i="8"/>
  <c r="DC277" i="8"/>
  <c r="DA277" i="8"/>
  <c r="DB277" i="8"/>
  <c r="CZ277" i="8"/>
  <c r="DC276" i="8"/>
  <c r="DA276" i="8"/>
  <c r="DB276" i="8"/>
  <c r="CZ276" i="8"/>
  <c r="DE276" i="8" s="1"/>
  <c r="DC285" i="8"/>
  <c r="AD312" i="8"/>
  <c r="DC284" i="8"/>
  <c r="DC283" i="8"/>
  <c r="DC306" i="8"/>
  <c r="DC304" i="8"/>
  <c r="DC302" i="8"/>
  <c r="DB282" i="8"/>
  <c r="CZ282" i="8"/>
  <c r="I285" i="8"/>
  <c r="I284" i="8"/>
  <c r="I283" i="8"/>
  <c r="DA236" i="8"/>
  <c r="AE155" i="8"/>
  <c r="Y155" i="8"/>
  <c r="X154" i="8"/>
  <c r="Y153" i="8"/>
  <c r="X152" i="8"/>
  <c r="Y151" i="8"/>
  <c r="X150" i="8"/>
  <c r="Y149" i="8"/>
  <c r="X148" i="8"/>
  <c r="Y147" i="8"/>
  <c r="CZ307" i="8"/>
  <c r="I308" i="8"/>
  <c r="I307" i="8"/>
  <c r="BI302" i="8"/>
  <c r="I305" i="8"/>
  <c r="DB300" i="8"/>
  <c r="I303" i="8"/>
  <c r="DB298" i="8"/>
  <c r="I301" i="8"/>
  <c r="I300" i="8"/>
  <c r="I299" i="8"/>
  <c r="I298" i="8"/>
  <c r="I297" i="8"/>
  <c r="I296" i="8"/>
  <c r="I295" i="8"/>
  <c r="I294" i="8"/>
  <c r="I293" i="8"/>
  <c r="I292" i="8"/>
  <c r="I291" i="8"/>
  <c r="I290" i="8"/>
  <c r="CZ285" i="8"/>
  <c r="CZ284" i="8"/>
  <c r="CZ283" i="8"/>
  <c r="DC282" i="8"/>
  <c r="CZ281" i="8"/>
  <c r="I280" i="8"/>
  <c r="I278" i="8"/>
  <c r="I276" i="8"/>
  <c r="I274" i="8"/>
  <c r="DB236" i="8"/>
  <c r="DG236" i="8" s="1"/>
  <c r="CZ235" i="8"/>
  <c r="DE235" i="8" s="1"/>
  <c r="X155" i="8"/>
  <c r="Y154" i="8"/>
  <c r="H166" i="8"/>
  <c r="DA233" i="8"/>
  <c r="X153" i="8"/>
  <c r="DC380" i="8"/>
  <c r="Y152" i="8"/>
  <c r="DA231" i="8"/>
  <c r="X151" i="8"/>
  <c r="Y150" i="8"/>
  <c r="DA229" i="8"/>
  <c r="X149" i="8"/>
  <c r="Y148" i="8"/>
  <c r="DA227" i="8"/>
  <c r="X147" i="8"/>
  <c r="DC281" i="8"/>
  <c r="C313" i="8"/>
  <c r="X146" i="8"/>
  <c r="Y145" i="8"/>
  <c r="X144" i="8"/>
  <c r="Y143" i="8"/>
  <c r="X142" i="8"/>
  <c r="Y141" i="8"/>
  <c r="X140" i="8"/>
  <c r="Y139" i="8"/>
  <c r="X138" i="8"/>
  <c r="Y137" i="8"/>
  <c r="DF216" i="8"/>
  <c r="X136" i="8"/>
  <c r="Y135" i="8"/>
  <c r="X134" i="8"/>
  <c r="Y133" i="8"/>
  <c r="X132" i="8"/>
  <c r="Y238" i="8"/>
  <c r="BJ231" i="8" s="1"/>
  <c r="Y131" i="8"/>
  <c r="Y166" i="8" s="1"/>
  <c r="Y86" i="8"/>
  <c r="BJ383" i="8" s="1"/>
  <c r="H238" i="8"/>
  <c r="X130" i="8"/>
  <c r="Y129" i="8"/>
  <c r="X128" i="8"/>
  <c r="Y127" i="8"/>
  <c r="CZ354" i="8"/>
  <c r="AF126" i="8"/>
  <c r="X126" i="8"/>
  <c r="Y125" i="8"/>
  <c r="DF204" i="8"/>
  <c r="X124" i="8"/>
  <c r="X122" i="8"/>
  <c r="X120" i="8"/>
  <c r="X118" i="8"/>
  <c r="X116" i="8"/>
  <c r="DB281" i="8"/>
  <c r="X373" i="8"/>
  <c r="DC225" i="8"/>
  <c r="CZ224" i="8"/>
  <c r="DC223" i="8"/>
  <c r="AD143" i="8"/>
  <c r="CZ222" i="8"/>
  <c r="DC221" i="8"/>
  <c r="DH221" i="8" s="1"/>
  <c r="CZ220" i="8"/>
  <c r="DC219" i="8"/>
  <c r="DH219" i="8" s="1"/>
  <c r="CZ218" i="8"/>
  <c r="DC217" i="8"/>
  <c r="DH217" i="8" s="1"/>
  <c r="AD137" i="8"/>
  <c r="CZ216" i="8"/>
  <c r="DC215" i="8"/>
  <c r="AD135" i="8"/>
  <c r="CZ214" i="8"/>
  <c r="DC213" i="8"/>
  <c r="AD133" i="8"/>
  <c r="CZ212" i="8"/>
  <c r="DC211" i="8"/>
  <c r="DH211" i="8" s="1"/>
  <c r="AD238" i="8"/>
  <c r="AD131" i="8"/>
  <c r="V238" i="8"/>
  <c r="BG234" i="8" s="1"/>
  <c r="V86" i="8"/>
  <c r="BG383" i="8" s="1"/>
  <c r="DC358" i="8"/>
  <c r="CZ210" i="8"/>
  <c r="DC209" i="8"/>
  <c r="AD129" i="8"/>
  <c r="CZ208" i="8"/>
  <c r="DC207" i="8"/>
  <c r="AD127" i="8"/>
  <c r="DA354" i="8"/>
  <c r="Y126" i="8"/>
  <c r="DA205" i="8"/>
  <c r="DF205" i="8" s="1"/>
  <c r="X125" i="8"/>
  <c r="Y124" i="8"/>
  <c r="CZ203" i="8"/>
  <c r="Y122" i="8"/>
  <c r="CZ201" i="8"/>
  <c r="Y120" i="8"/>
  <c r="CZ199" i="8"/>
  <c r="Y118" i="8"/>
  <c r="CZ197" i="8"/>
  <c r="DE197" i="8" s="1"/>
  <c r="Y116" i="8"/>
  <c r="DA195" i="8"/>
  <c r="DF196" i="8" s="1"/>
  <c r="DE142" i="8"/>
  <c r="DC156" i="8"/>
  <c r="DC155" i="8"/>
  <c r="DC154" i="8"/>
  <c r="DC153" i="8"/>
  <c r="DC152" i="8"/>
  <c r="DC151" i="8"/>
  <c r="DC150" i="8"/>
  <c r="DC149" i="8"/>
  <c r="DC148" i="8"/>
  <c r="DC147" i="8"/>
  <c r="DC146" i="8"/>
  <c r="DC145" i="8"/>
  <c r="DC144" i="8"/>
  <c r="DH144" i="8" s="1"/>
  <c r="DB143" i="8"/>
  <c r="DG143" i="8" s="1"/>
  <c r="DG142" i="8"/>
  <c r="DG140" i="8"/>
  <c r="AU156" i="8"/>
  <c r="AU310" i="8"/>
  <c r="DY156" i="8"/>
  <c r="EE157" i="8" s="1"/>
  <c r="DW156" i="8"/>
  <c r="EC157" i="8" s="1"/>
  <c r="AU235" i="8"/>
  <c r="AU154" i="8"/>
  <c r="AU308" i="8"/>
  <c r="AC308" i="8"/>
  <c r="AC154" i="8" s="1"/>
  <c r="DY154" i="8"/>
  <c r="DW154" i="8"/>
  <c r="N307" i="8"/>
  <c r="AU232" i="8"/>
  <c r="N231" i="8"/>
  <c r="N378" i="8"/>
  <c r="AU150" i="8"/>
  <c r="AU304" i="8"/>
  <c r="DY150" i="8"/>
  <c r="DW150" i="8"/>
  <c r="DY149" i="8"/>
  <c r="N303" i="8"/>
  <c r="DV303" i="8" s="1"/>
  <c r="AU228" i="8"/>
  <c r="N227" i="8"/>
  <c r="DV227" i="8" s="1"/>
  <c r="N374" i="8"/>
  <c r="DY374" i="8" s="1"/>
  <c r="AU146" i="8"/>
  <c r="AU300" i="8"/>
  <c r="DY146" i="8"/>
  <c r="DW146" i="8"/>
  <c r="X225" i="8"/>
  <c r="V225" i="8"/>
  <c r="N225" i="8"/>
  <c r="N299" i="8"/>
  <c r="AU224" i="8"/>
  <c r="Y224" i="8"/>
  <c r="W224" i="8"/>
  <c r="N223" i="8"/>
  <c r="N370" i="8"/>
  <c r="AU222" i="8"/>
  <c r="T222" i="8"/>
  <c r="AU296" i="8"/>
  <c r="DY141" i="8"/>
  <c r="N295" i="8"/>
  <c r="Z295" i="8" s="1"/>
  <c r="AU140" i="8"/>
  <c r="FN180" i="8"/>
  <c r="EX180" i="8"/>
  <c r="FB179" i="8"/>
  <c r="DB156" i="8"/>
  <c r="DB155" i="8"/>
  <c r="DB154" i="8"/>
  <c r="DB153" i="8"/>
  <c r="DB152" i="8"/>
  <c r="DB151" i="8"/>
  <c r="DB150" i="8"/>
  <c r="DB149" i="8"/>
  <c r="DB148" i="8"/>
  <c r="DG148" i="8" s="1"/>
  <c r="DC134" i="8"/>
  <c r="DH134" i="8" s="1"/>
  <c r="DA134" i="8"/>
  <c r="DC131" i="8"/>
  <c r="DH131" i="8" s="1"/>
  <c r="DA131" i="8"/>
  <c r="DF131" i="8" s="1"/>
  <c r="DC127" i="8"/>
  <c r="DH127" i="8" s="1"/>
  <c r="DA127" i="8"/>
  <c r="DF127" i="8" s="1"/>
  <c r="DC120" i="8"/>
  <c r="DH120" i="8" s="1"/>
  <c r="DA120" i="8"/>
  <c r="DF120" i="8" s="1"/>
  <c r="DC116" i="8"/>
  <c r="DH116" i="8" s="1"/>
  <c r="DA116" i="8"/>
  <c r="DF116" i="8" s="1"/>
  <c r="DC112" i="8"/>
  <c r="DH112" i="8" s="1"/>
  <c r="DA112" i="8"/>
  <c r="DF112" i="8" s="1"/>
  <c r="DC108" i="8"/>
  <c r="DH108" i="8" s="1"/>
  <c r="DA108" i="8"/>
  <c r="DF108" i="8" s="1"/>
  <c r="AV156" i="8"/>
  <c r="AV310" i="8"/>
  <c r="N236" i="8"/>
  <c r="N383" i="8"/>
  <c r="AX235" i="8"/>
  <c r="AV235" i="8"/>
  <c r="AV382" i="8"/>
  <c r="DX155" i="8"/>
  <c r="N309" i="8"/>
  <c r="DY309" i="8" s="1"/>
  <c r="AX308" i="8"/>
  <c r="AV154" i="8"/>
  <c r="AV308" i="8"/>
  <c r="N234" i="8"/>
  <c r="N381" i="8"/>
  <c r="DW73" i="8"/>
  <c r="AW380" i="8"/>
  <c r="AU233" i="8"/>
  <c r="AU380" i="8"/>
  <c r="AX379" i="8"/>
  <c r="AV232" i="8"/>
  <c r="AV379" i="8"/>
  <c r="N306" i="8"/>
  <c r="DY71" i="8"/>
  <c r="AU151" i="8"/>
  <c r="AC305" i="8"/>
  <c r="AC151" i="8" s="1"/>
  <c r="AU305" i="8"/>
  <c r="DY151" i="8"/>
  <c r="DW151" i="8"/>
  <c r="AV150" i="8"/>
  <c r="AV304" i="8"/>
  <c r="N230" i="8"/>
  <c r="N377" i="8"/>
  <c r="DW69" i="8"/>
  <c r="AW229" i="8"/>
  <c r="T229" i="8"/>
  <c r="AU229" i="8"/>
  <c r="AU376" i="8"/>
  <c r="AV228" i="8"/>
  <c r="AV375" i="8"/>
  <c r="N302" i="8"/>
  <c r="DY67" i="8"/>
  <c r="AW147" i="8"/>
  <c r="AU147" i="8"/>
  <c r="AU301" i="8"/>
  <c r="DY147" i="8"/>
  <c r="DW147" i="8"/>
  <c r="AV146" i="8"/>
  <c r="AV300" i="8"/>
  <c r="N226" i="8"/>
  <c r="N373" i="8"/>
  <c r="DW65" i="8"/>
  <c r="AU225" i="8"/>
  <c r="AU372" i="8"/>
  <c r="AX224" i="8"/>
  <c r="AV224" i="8"/>
  <c r="AV371" i="8"/>
  <c r="DY144" i="8"/>
  <c r="N298" i="8"/>
  <c r="DY63" i="8"/>
  <c r="AU143" i="8"/>
  <c r="AU297" i="8"/>
  <c r="DY143" i="8"/>
  <c r="DW143" i="8"/>
  <c r="AX142" i="8"/>
  <c r="AV142" i="8"/>
  <c r="AV296" i="8"/>
  <c r="N222" i="8"/>
  <c r="N369" i="8"/>
  <c r="DW61" i="8"/>
  <c r="AW368" i="8"/>
  <c r="AU221" i="8"/>
  <c r="AU368" i="8"/>
  <c r="AV220" i="8"/>
  <c r="AV367" i="8"/>
  <c r="N294" i="8"/>
  <c r="DC139" i="8"/>
  <c r="DC136" i="8"/>
  <c r="DH137" i="8" s="1"/>
  <c r="DB133" i="8"/>
  <c r="DG133" i="8" s="1"/>
  <c r="DE132" i="8"/>
  <c r="DB131" i="8"/>
  <c r="DG131" i="8" s="1"/>
  <c r="DB129" i="8"/>
  <c r="DG129" i="8" s="1"/>
  <c r="DE128" i="8"/>
  <c r="DB127" i="8"/>
  <c r="DG127" i="8" s="1"/>
  <c r="DB122" i="8"/>
  <c r="DG122" i="8" s="1"/>
  <c r="DE121" i="8"/>
  <c r="DB120" i="8"/>
  <c r="DG120" i="8" s="1"/>
  <c r="DB118" i="8"/>
  <c r="DG118" i="8" s="1"/>
  <c r="DE117" i="8"/>
  <c r="DB116" i="8"/>
  <c r="DG116" i="8" s="1"/>
  <c r="DB114" i="8"/>
  <c r="DG114" i="8" s="1"/>
  <c r="DE113" i="8"/>
  <c r="DB112" i="8"/>
  <c r="DG112" i="8" s="1"/>
  <c r="DB110" i="8"/>
  <c r="DG110" i="8" s="1"/>
  <c r="DE109" i="8"/>
  <c r="DB108" i="8"/>
  <c r="DG108" i="8" s="1"/>
  <c r="DE107" i="8"/>
  <c r="DB106" i="8"/>
  <c r="DG106" i="8" s="1"/>
  <c r="DX139" i="8"/>
  <c r="N293" i="8"/>
  <c r="AU218" i="8"/>
  <c r="N291" i="8"/>
  <c r="AU216" i="8"/>
  <c r="T215" i="8"/>
  <c r="AU215" i="8"/>
  <c r="AU214" i="8"/>
  <c r="AU213" i="8"/>
  <c r="N286" i="8"/>
  <c r="AU211" i="8"/>
  <c r="N284" i="8"/>
  <c r="T209" i="8"/>
  <c r="AU209" i="8"/>
  <c r="DX128" i="8"/>
  <c r="N282" i="8"/>
  <c r="DV282" i="8" s="1"/>
  <c r="N281" i="8"/>
  <c r="DV281" i="8" s="1"/>
  <c r="DX126" i="8"/>
  <c r="N280" i="8"/>
  <c r="DV280" i="8" s="1"/>
  <c r="N279" i="8"/>
  <c r="AU204" i="8"/>
  <c r="N277" i="8"/>
  <c r="DY277" i="8" s="1"/>
  <c r="AU202" i="8"/>
  <c r="N275" i="8"/>
  <c r="AU200" i="8"/>
  <c r="N273" i="8"/>
  <c r="DY273" i="8" s="1"/>
  <c r="AU198" i="8"/>
  <c r="N271" i="8"/>
  <c r="AU196" i="8"/>
  <c r="DB135" i="8"/>
  <c r="DB134" i="8"/>
  <c r="FM101" i="8"/>
  <c r="FE101" i="8"/>
  <c r="EW101" i="8"/>
  <c r="FI101" i="8"/>
  <c r="FA101" i="8"/>
  <c r="FI98" i="8"/>
  <c r="FA98" i="8"/>
  <c r="FM98" i="8"/>
  <c r="FE98" i="8"/>
  <c r="EW98" i="8"/>
  <c r="FE97" i="8"/>
  <c r="EW97" i="8"/>
  <c r="FI97" i="8"/>
  <c r="FI96" i="8"/>
  <c r="FJ96" i="8" s="1"/>
  <c r="FA96" i="8"/>
  <c r="FB96" i="8" s="1"/>
  <c r="FM96" i="8"/>
  <c r="FN96" i="8" s="1"/>
  <c r="FE96" i="8"/>
  <c r="FF96" i="8" s="1"/>
  <c r="EW96" i="8"/>
  <c r="EX96" i="8" s="1"/>
  <c r="DY59" i="8"/>
  <c r="AW139" i="8"/>
  <c r="AU139" i="8"/>
  <c r="AU293" i="8"/>
  <c r="DY139" i="8"/>
  <c r="DW139" i="8"/>
  <c r="AX292" i="8"/>
  <c r="AV138" i="8"/>
  <c r="AV292" i="8"/>
  <c r="N218" i="8"/>
  <c r="N365" i="8"/>
  <c r="DW57" i="8"/>
  <c r="EC57" i="8" s="1"/>
  <c r="AW291" i="8"/>
  <c r="AU137" i="8"/>
  <c r="T291" i="8"/>
  <c r="AU291" i="8"/>
  <c r="DY137" i="8"/>
  <c r="DW137" i="8"/>
  <c r="AX136" i="8"/>
  <c r="AV136" i="8"/>
  <c r="AV290" i="8"/>
  <c r="N216" i="8"/>
  <c r="N363" i="8"/>
  <c r="AV135" i="8"/>
  <c r="AV289" i="8"/>
  <c r="N215" i="8"/>
  <c r="Z215" i="8" s="1"/>
  <c r="N362" i="8"/>
  <c r="AV134" i="8"/>
  <c r="AV288" i="8"/>
  <c r="N214" i="8"/>
  <c r="N361" i="8"/>
  <c r="AX133" i="8"/>
  <c r="AV133" i="8"/>
  <c r="AV287" i="8"/>
  <c r="N213" i="8"/>
  <c r="N360" i="8"/>
  <c r="DW52" i="8"/>
  <c r="AU132" i="8"/>
  <c r="AU286" i="8"/>
  <c r="DY132" i="8"/>
  <c r="DW132" i="8"/>
  <c r="EB51" i="8"/>
  <c r="AX285" i="8"/>
  <c r="AV131" i="8"/>
  <c r="AV285" i="8"/>
  <c r="N86" i="8"/>
  <c r="CK36" i="8" s="1"/>
  <c r="N211" i="8"/>
  <c r="N358" i="8"/>
  <c r="DW50" i="8"/>
  <c r="AU130" i="8"/>
  <c r="AU284" i="8"/>
  <c r="DY130" i="8"/>
  <c r="DW130" i="8"/>
  <c r="AV129" i="8"/>
  <c r="AV283" i="8"/>
  <c r="N209" i="8"/>
  <c r="Z209" i="8" s="1"/>
  <c r="N356" i="8"/>
  <c r="DW48" i="8"/>
  <c r="AW128" i="8"/>
  <c r="AW282" i="8"/>
  <c r="AE282" i="8"/>
  <c r="AU128" i="8"/>
  <c r="AU282" i="8"/>
  <c r="AC282" i="8"/>
  <c r="AC128" i="8" s="1"/>
  <c r="T282" i="8"/>
  <c r="AG282" i="8" s="1"/>
  <c r="DY128" i="8"/>
  <c r="DW128" i="8"/>
  <c r="DW47" i="8"/>
  <c r="AW281" i="8"/>
  <c r="AE281" i="8"/>
  <c r="AU127" i="8"/>
  <c r="AU281" i="8"/>
  <c r="AC281" i="8"/>
  <c r="AC127" i="8" s="1"/>
  <c r="T281" i="8"/>
  <c r="AG281" i="8" s="1"/>
  <c r="DY127" i="8"/>
  <c r="DW127" i="8"/>
  <c r="DW46" i="8"/>
  <c r="AW126" i="8"/>
  <c r="AU126" i="8"/>
  <c r="AU280" i="8"/>
  <c r="AC280" i="8"/>
  <c r="AC126" i="8" s="1"/>
  <c r="DY126" i="8"/>
  <c r="DW126" i="8"/>
  <c r="DW45" i="8"/>
  <c r="AW125" i="8"/>
  <c r="AU125" i="8"/>
  <c r="AU279" i="8"/>
  <c r="AC279" i="8"/>
  <c r="AC125" i="8" s="1"/>
  <c r="DY125" i="8"/>
  <c r="DW125" i="8"/>
  <c r="EB44" i="8"/>
  <c r="AX124" i="8"/>
  <c r="AV124" i="8"/>
  <c r="AV278" i="8"/>
  <c r="N204" i="8"/>
  <c r="Z204" i="8" s="1"/>
  <c r="N351" i="8"/>
  <c r="DW43" i="8"/>
  <c r="AU123" i="8"/>
  <c r="AU277" i="8"/>
  <c r="AC277" i="8"/>
  <c r="AC123" i="8" s="1"/>
  <c r="EB42" i="8"/>
  <c r="AV122" i="8"/>
  <c r="AV276" i="8"/>
  <c r="N202" i="8"/>
  <c r="Z202" i="8" s="1"/>
  <c r="N349" i="8"/>
  <c r="DW41" i="8"/>
  <c r="AU121" i="8"/>
  <c r="AU275" i="8"/>
  <c r="AC275" i="8"/>
  <c r="AC121" i="8" s="1"/>
  <c r="DY121" i="8"/>
  <c r="DW121" i="8"/>
  <c r="AV120" i="8"/>
  <c r="AV274" i="8"/>
  <c r="N200" i="8"/>
  <c r="Z200" i="8" s="1"/>
  <c r="N347" i="8"/>
  <c r="DW39" i="8"/>
  <c r="AU119" i="8"/>
  <c r="AU273" i="8"/>
  <c r="AC273" i="8"/>
  <c r="AC119" i="8" s="1"/>
  <c r="AX272" i="8"/>
  <c r="AV118" i="8"/>
  <c r="AV272" i="8"/>
  <c r="N198" i="8"/>
  <c r="Z198" i="8" s="1"/>
  <c r="N345" i="8"/>
  <c r="DW37" i="8"/>
  <c r="AW117" i="8"/>
  <c r="AU117" i="8"/>
  <c r="AU271" i="8"/>
  <c r="AC271" i="8"/>
  <c r="AC117" i="8" s="1"/>
  <c r="DY117" i="8"/>
  <c r="DW117" i="8"/>
  <c r="AX116" i="8"/>
  <c r="AV116" i="8"/>
  <c r="AV270" i="8"/>
  <c r="N196" i="8"/>
  <c r="Z196" i="8" s="1"/>
  <c r="N343" i="8"/>
  <c r="FI23" i="8"/>
  <c r="FA23" i="8"/>
  <c r="FM23" i="8"/>
  <c r="FE23" i="8"/>
  <c r="EW23" i="8"/>
  <c r="FI21" i="8"/>
  <c r="FA21" i="8"/>
  <c r="FM21" i="8"/>
  <c r="FE21" i="8"/>
  <c r="EW21" i="8"/>
  <c r="FI19" i="8"/>
  <c r="FA19" i="8"/>
  <c r="FM19" i="8"/>
  <c r="FE19" i="8"/>
  <c r="EW19" i="8"/>
  <c r="FI17" i="8"/>
  <c r="FA17" i="8"/>
  <c r="FM17" i="8"/>
  <c r="FE17" i="8"/>
  <c r="EW17" i="8"/>
  <c r="DT191" i="14" l="1"/>
  <c r="DF203" i="8"/>
  <c r="DC351" i="8"/>
  <c r="DH291" i="8"/>
  <c r="DA351" i="8"/>
  <c r="T214" i="8"/>
  <c r="T221" i="8"/>
  <c r="AF142" i="8"/>
  <c r="FA99" i="8"/>
  <c r="T228" i="8"/>
  <c r="DA383" i="8"/>
  <c r="DF383" i="8" s="1"/>
  <c r="T278" i="8"/>
  <c r="AG278" i="8" s="1"/>
  <c r="AX296" i="8"/>
  <c r="DH215" i="8"/>
  <c r="AX278" i="8"/>
  <c r="AF373" i="8"/>
  <c r="AF286" i="8"/>
  <c r="AF132" i="8" s="1"/>
  <c r="CZ383" i="8"/>
  <c r="DB344" i="8"/>
  <c r="AF138" i="8"/>
  <c r="AW290" i="8"/>
  <c r="AF136" i="8"/>
  <c r="DC382" i="8"/>
  <c r="AW306" i="8"/>
  <c r="DB350" i="8"/>
  <c r="DG351" i="8" s="1"/>
  <c r="AE120" i="8"/>
  <c r="AX270" i="8"/>
  <c r="AF372" i="8"/>
  <c r="AW227" i="8"/>
  <c r="DN174" i="14"/>
  <c r="DP174" i="14" s="1"/>
  <c r="AW297" i="8"/>
  <c r="AX214" i="8"/>
  <c r="DE292" i="8"/>
  <c r="Z380" i="8"/>
  <c r="DC356" i="8"/>
  <c r="DB349" i="8"/>
  <c r="DG349" i="8" s="1"/>
  <c r="AF156" i="8"/>
  <c r="T202" i="8"/>
  <c r="AX304" i="8"/>
  <c r="DA349" i="8"/>
  <c r="AX283" i="8"/>
  <c r="AX290" i="8"/>
  <c r="CZ380" i="8"/>
  <c r="AW373" i="8"/>
  <c r="T224" i="8"/>
  <c r="AG224" i="8" s="1"/>
  <c r="AX349" i="8"/>
  <c r="AW274" i="8"/>
  <c r="CZ363" i="8"/>
  <c r="AX299" i="8"/>
  <c r="AF122" i="8"/>
  <c r="DH337" i="8"/>
  <c r="AX276" i="8"/>
  <c r="DF236" i="8"/>
  <c r="T236" i="8"/>
  <c r="AG236" i="8" s="1"/>
  <c r="DA348" i="8"/>
  <c r="BI235" i="8"/>
  <c r="AW200" i="8"/>
  <c r="AD117" i="8"/>
  <c r="AE224" i="8"/>
  <c r="AE144" i="8" s="1"/>
  <c r="H75" i="8"/>
  <c r="I75" i="8" s="1"/>
  <c r="T288" i="8"/>
  <c r="AG288" i="8" s="1"/>
  <c r="BI232" i="8"/>
  <c r="CZ348" i="8"/>
  <c r="ED44" i="8"/>
  <c r="DC355" i="8"/>
  <c r="T225" i="8"/>
  <c r="AG225" i="8" s="1"/>
  <c r="DB365" i="8"/>
  <c r="DA355" i="8"/>
  <c r="DF356" i="8" s="1"/>
  <c r="AW225" i="8"/>
  <c r="AE279" i="8"/>
  <c r="T296" i="8"/>
  <c r="AF148" i="8"/>
  <c r="AX375" i="8"/>
  <c r="T294" i="8"/>
  <c r="AG294" i="8" s="1"/>
  <c r="AF123" i="8"/>
  <c r="DA367" i="8"/>
  <c r="DF368" i="8" s="1"/>
  <c r="DC350" i="8"/>
  <c r="CZ369" i="8"/>
  <c r="AX295" i="8"/>
  <c r="ED42" i="8"/>
  <c r="AJ22" i="15"/>
  <c r="BA22" i="15"/>
  <c r="BE22" i="15" s="1"/>
  <c r="BT22" i="15" s="1"/>
  <c r="AW298" i="8"/>
  <c r="T276" i="8"/>
  <c r="AG276" i="8" s="1"/>
  <c r="AE296" i="8"/>
  <c r="AE142" i="8" s="1"/>
  <c r="DA337" i="8"/>
  <c r="DF338" i="8" s="1"/>
  <c r="AE133" i="8"/>
  <c r="FL182" i="14"/>
  <c r="DS194" i="14"/>
  <c r="DC344" i="8"/>
  <c r="DH338" i="8"/>
  <c r="AE275" i="8"/>
  <c r="AE121" i="8" s="1"/>
  <c r="T279" i="8"/>
  <c r="AG279" i="8" s="1"/>
  <c r="FM97" i="8"/>
  <c r="EW99" i="8"/>
  <c r="CZ351" i="8"/>
  <c r="DH207" i="8"/>
  <c r="AX298" i="8"/>
  <c r="CZ371" i="8"/>
  <c r="AG361" i="8"/>
  <c r="AX277" i="8"/>
  <c r="AW289" i="8"/>
  <c r="DA379" i="8"/>
  <c r="DF380" i="8" s="1"/>
  <c r="DC361" i="8"/>
  <c r="AF381" i="8"/>
  <c r="CZ379" i="8"/>
  <c r="FI99" i="8"/>
  <c r="AW355" i="8"/>
  <c r="AW366" i="8"/>
  <c r="FI103" i="8"/>
  <c r="DB367" i="8"/>
  <c r="DG212" i="8"/>
  <c r="DF223" i="8"/>
  <c r="AF120" i="8"/>
  <c r="AF127" i="8"/>
  <c r="AW213" i="8"/>
  <c r="FM99" i="8"/>
  <c r="EW103" i="8"/>
  <c r="DB363" i="8"/>
  <c r="DF214" i="8"/>
  <c r="T207" i="8"/>
  <c r="AG207" i="8" s="1"/>
  <c r="DC379" i="8"/>
  <c r="DH380" i="8" s="1"/>
  <c r="AE349" i="8"/>
  <c r="DC340" i="8"/>
  <c r="DA340" i="8"/>
  <c r="DF340" i="8" s="1"/>
  <c r="AE143" i="8"/>
  <c r="AE145" i="8"/>
  <c r="AF124" i="8"/>
  <c r="AW233" i="8"/>
  <c r="T277" i="8"/>
  <c r="AX293" i="8"/>
  <c r="DC363" i="8"/>
  <c r="DH364" i="8" s="1"/>
  <c r="EW100" i="8"/>
  <c r="FM105" i="8"/>
  <c r="CZ382" i="8"/>
  <c r="AW207" i="8"/>
  <c r="CZ344" i="8"/>
  <c r="DE345" i="8" s="1"/>
  <c r="CZ361" i="8"/>
  <c r="DB336" i="8"/>
  <c r="AX279" i="8"/>
  <c r="DA336" i="8"/>
  <c r="T270" i="8"/>
  <c r="DG291" i="8"/>
  <c r="DC365" i="8"/>
  <c r="DH365" i="8" s="1"/>
  <c r="CZ340" i="8"/>
  <c r="DE341" i="8" s="1"/>
  <c r="AE302" i="8"/>
  <c r="DG361" i="8"/>
  <c r="DB337" i="8"/>
  <c r="DG338" i="8" s="1"/>
  <c r="CZ337" i="8"/>
  <c r="DE338" i="8" s="1"/>
  <c r="AF217" i="8"/>
  <c r="AF137" i="8" s="1"/>
  <c r="AX218" i="8"/>
  <c r="Z344" i="8"/>
  <c r="AX302" i="8"/>
  <c r="DC383" i="8"/>
  <c r="DH383" i="8" s="1"/>
  <c r="AE141" i="8"/>
  <c r="DB382" i="8"/>
  <c r="CZ336" i="8"/>
  <c r="DE336" i="8" s="1"/>
  <c r="DA361" i="8"/>
  <c r="DF362" i="8" s="1"/>
  <c r="DE349" i="8"/>
  <c r="FH182" i="14"/>
  <c r="F47" i="15"/>
  <c r="DR191" i="14"/>
  <c r="DS191" i="14"/>
  <c r="DP191" i="14"/>
  <c r="DT195" i="14"/>
  <c r="DR175" i="14"/>
  <c r="DM116" i="14"/>
  <c r="DS116" i="14" s="1"/>
  <c r="DP194" i="14"/>
  <c r="BB5" i="15"/>
  <c r="DQ195" i="14"/>
  <c r="V33" i="15"/>
  <c r="FP182" i="14"/>
  <c r="V9" i="15"/>
  <c r="FD182" i="14"/>
  <c r="DT183" i="14"/>
  <c r="DR212" i="14"/>
  <c r="FT182" i="14"/>
  <c r="DQ183" i="14"/>
  <c r="DQ175" i="14"/>
  <c r="DS192" i="14"/>
  <c r="DR192" i="14"/>
  <c r="DP212" i="14"/>
  <c r="DT199" i="14"/>
  <c r="DS212" i="14"/>
  <c r="DR199" i="14"/>
  <c r="DQ203" i="14"/>
  <c r="FT176" i="14"/>
  <c r="DQ199" i="14"/>
  <c r="BB6" i="15"/>
  <c r="FH176" i="14"/>
  <c r="DQ212" i="14"/>
  <c r="F39" i="15"/>
  <c r="DQ192" i="14"/>
  <c r="DM63" i="14"/>
  <c r="DR63" i="14" s="1"/>
  <c r="DS199" i="14"/>
  <c r="DM70" i="14"/>
  <c r="DS70" i="14" s="1"/>
  <c r="DM115" i="14"/>
  <c r="DR115" i="14" s="1"/>
  <c r="DP183" i="14"/>
  <c r="DR195" i="14"/>
  <c r="DM109" i="14"/>
  <c r="DS109" i="14" s="1"/>
  <c r="FP176" i="14"/>
  <c r="F21" i="15"/>
  <c r="DM39" i="14"/>
  <c r="DQ39" i="14" s="1"/>
  <c r="FD176" i="14"/>
  <c r="F51" i="15"/>
  <c r="DR183" i="14"/>
  <c r="DP222" i="14"/>
  <c r="DS175" i="14"/>
  <c r="DT175" i="14"/>
  <c r="FL176" i="14"/>
  <c r="DM118" i="14"/>
  <c r="DQ118" i="14" s="1"/>
  <c r="DN173" i="14"/>
  <c r="DP173" i="14" s="1"/>
  <c r="AD151" i="8"/>
  <c r="AY56" i="8"/>
  <c r="EC56" i="8"/>
  <c r="AY55" i="8"/>
  <c r="EE51" i="8"/>
  <c r="T125" i="8"/>
  <c r="AY125" i="8" s="1"/>
  <c r="DB364" i="8"/>
  <c r="EB40" i="8"/>
  <c r="FA103" i="8"/>
  <c r="FE105" i="8"/>
  <c r="AX382" i="8"/>
  <c r="DA366" i="8"/>
  <c r="DF366" i="8" s="1"/>
  <c r="DA370" i="8"/>
  <c r="AW205" i="8"/>
  <c r="AF306" i="8"/>
  <c r="AF238" i="8"/>
  <c r="AF158" i="8" s="1"/>
  <c r="DG199" i="8"/>
  <c r="DA350" i="8"/>
  <c r="DF351" i="8" s="1"/>
  <c r="T133" i="8"/>
  <c r="T148" i="8"/>
  <c r="AY148" i="8" s="1"/>
  <c r="T138" i="8"/>
  <c r="AY138" i="8" s="1"/>
  <c r="AW360" i="8"/>
  <c r="T218" i="8"/>
  <c r="AG218" i="8" s="1"/>
  <c r="AX210" i="8"/>
  <c r="DB377" i="8"/>
  <c r="AW362" i="8"/>
  <c r="DE339" i="8"/>
  <c r="AF145" i="8"/>
  <c r="DF224" i="8"/>
  <c r="FE103" i="8"/>
  <c r="CZ346" i="8"/>
  <c r="DE346" i="8" s="1"/>
  <c r="DC339" i="8"/>
  <c r="DH339" i="8" s="1"/>
  <c r="FA100" i="8"/>
  <c r="FI100" i="8"/>
  <c r="T213" i="8"/>
  <c r="AY213" i="8" s="1"/>
  <c r="FA105" i="8"/>
  <c r="CZ370" i="8"/>
  <c r="DE371" i="8" s="1"/>
  <c r="DB380" i="8"/>
  <c r="DG380" i="8" s="1"/>
  <c r="DB353" i="8"/>
  <c r="AF284" i="8"/>
  <c r="AF130" i="8" s="1"/>
  <c r="T156" i="8"/>
  <c r="AY156" i="8" s="1"/>
  <c r="T124" i="8"/>
  <c r="AY124" i="8" s="1"/>
  <c r="DB370" i="8"/>
  <c r="DG371" i="8" s="1"/>
  <c r="DE381" i="8"/>
  <c r="EE54" i="8"/>
  <c r="AW198" i="8"/>
  <c r="AE198" i="8"/>
  <c r="AE118" i="8" s="1"/>
  <c r="FE100" i="8"/>
  <c r="DC376" i="8"/>
  <c r="AW197" i="8"/>
  <c r="AF133" i="8"/>
  <c r="FI105" i="8"/>
  <c r="DB373" i="8"/>
  <c r="DH281" i="8"/>
  <c r="T205" i="8"/>
  <c r="AG205" i="8" s="1"/>
  <c r="AG125" i="8" s="1"/>
  <c r="AX360" i="8"/>
  <c r="T290" i="8"/>
  <c r="AG290" i="8" s="1"/>
  <c r="DF294" i="8"/>
  <c r="DG224" i="8"/>
  <c r="DE205" i="8"/>
  <c r="T134" i="8"/>
  <c r="AY134" i="8" s="1"/>
  <c r="DH351" i="8"/>
  <c r="DF211" i="8"/>
  <c r="DC357" i="8"/>
  <c r="DH357" i="8" s="1"/>
  <c r="EC52" i="8"/>
  <c r="DE203" i="8"/>
  <c r="CZ378" i="8"/>
  <c r="AW352" i="8"/>
  <c r="AW364" i="8"/>
  <c r="T306" i="8"/>
  <c r="AG306" i="8" s="1"/>
  <c r="DH299" i="8"/>
  <c r="DG221" i="8"/>
  <c r="DC349" i="8"/>
  <c r="AW345" i="8"/>
  <c r="T297" i="8"/>
  <c r="AG297" i="8" s="1"/>
  <c r="DY210" i="8"/>
  <c r="EE76" i="8"/>
  <c r="AY38" i="8"/>
  <c r="EC67" i="8"/>
  <c r="EE52" i="8"/>
  <c r="AY37" i="8"/>
  <c r="EC37" i="8"/>
  <c r="ED39" i="8"/>
  <c r="EB76" i="8"/>
  <c r="DY217" i="8"/>
  <c r="T356" i="8"/>
  <c r="AY356" i="8" s="1"/>
  <c r="DA372" i="8"/>
  <c r="CZ360" i="8"/>
  <c r="DE360" i="8" s="1"/>
  <c r="BI67" i="8"/>
  <c r="BI71" i="8"/>
  <c r="BI68" i="8"/>
  <c r="T283" i="8"/>
  <c r="AG283" i="8" s="1"/>
  <c r="AX226" i="8"/>
  <c r="EC63" i="8"/>
  <c r="DH297" i="8"/>
  <c r="AE220" i="8"/>
  <c r="DB368" i="8"/>
  <c r="DG369" i="8" s="1"/>
  <c r="DC360" i="8"/>
  <c r="AE139" i="8"/>
  <c r="FB17" i="8"/>
  <c r="FB18" i="8" s="1"/>
  <c r="FB19" i="8" s="1"/>
  <c r="DW372" i="8"/>
  <c r="EC372" i="8" s="1"/>
  <c r="AX358" i="8"/>
  <c r="Z364" i="8"/>
  <c r="AE153" i="8"/>
  <c r="CZ357" i="8"/>
  <c r="DE358" i="8" s="1"/>
  <c r="DF302" i="8"/>
  <c r="AG366" i="8"/>
  <c r="DC377" i="8"/>
  <c r="DH378" i="8" s="1"/>
  <c r="AX271" i="8"/>
  <c r="AE283" i="8"/>
  <c r="AE129" i="8" s="1"/>
  <c r="DB376" i="8"/>
  <c r="AD125" i="8"/>
  <c r="AX220" i="8"/>
  <c r="CZ364" i="8"/>
  <c r="DF231" i="8"/>
  <c r="AX198" i="8"/>
  <c r="T152" i="8"/>
  <c r="AY152" i="8" s="1"/>
  <c r="T233" i="8"/>
  <c r="AG233" i="8" s="1"/>
  <c r="DA357" i="8"/>
  <c r="DF357" i="8" s="1"/>
  <c r="T271" i="8"/>
  <c r="AY271" i="8" s="1"/>
  <c r="AX287" i="8"/>
  <c r="T293" i="8"/>
  <c r="AY293" i="8" s="1"/>
  <c r="T198" i="8"/>
  <c r="AY198" i="8" s="1"/>
  <c r="EE63" i="8"/>
  <c r="AX300" i="8"/>
  <c r="AW376" i="8"/>
  <c r="DE208" i="8"/>
  <c r="Z354" i="8"/>
  <c r="Z217" i="8"/>
  <c r="CZ372" i="8"/>
  <c r="BI75" i="8"/>
  <c r="AX213" i="8"/>
  <c r="AX230" i="8"/>
  <c r="AF152" i="8"/>
  <c r="CZ365" i="8"/>
  <c r="DB341" i="8"/>
  <c r="DG284" i="8"/>
  <c r="T153" i="8"/>
  <c r="AY153" i="8" s="1"/>
  <c r="DC341" i="8"/>
  <c r="AE147" i="8"/>
  <c r="AW293" i="8"/>
  <c r="DB366" i="8"/>
  <c r="AX232" i="8"/>
  <c r="AY68" i="8"/>
  <c r="CZ353" i="8"/>
  <c r="DE354" i="8" s="1"/>
  <c r="DH223" i="8"/>
  <c r="DF229" i="8"/>
  <c r="CZ374" i="8"/>
  <c r="AW353" i="8"/>
  <c r="AW217" i="8"/>
  <c r="BH383" i="8"/>
  <c r="DG215" i="8"/>
  <c r="DH294" i="8"/>
  <c r="DG231" i="8"/>
  <c r="AX227" i="8"/>
  <c r="DC366" i="8"/>
  <c r="DH367" i="8" s="1"/>
  <c r="DB372" i="8"/>
  <c r="DG372" i="8" s="1"/>
  <c r="DH197" i="8"/>
  <c r="DG230" i="8"/>
  <c r="FF17" i="8"/>
  <c r="FF18" i="8" s="1"/>
  <c r="FF19" i="8" s="1"/>
  <c r="AE271" i="8"/>
  <c r="AE117" i="8" s="1"/>
  <c r="T301" i="8"/>
  <c r="AG301" i="8" s="1"/>
  <c r="AX228" i="8"/>
  <c r="EC146" i="8"/>
  <c r="T232" i="8"/>
  <c r="AY232" i="8" s="1"/>
  <c r="DA360" i="8"/>
  <c r="DA364" i="8"/>
  <c r="DF364" i="8" s="1"/>
  <c r="AX234" i="8"/>
  <c r="T220" i="8"/>
  <c r="AY220" i="8" s="1"/>
  <c r="DG297" i="8"/>
  <c r="DH198" i="8"/>
  <c r="T123" i="8"/>
  <c r="AY123" i="8" s="1"/>
  <c r="EE71" i="8"/>
  <c r="EE67" i="8"/>
  <c r="DY304" i="8"/>
  <c r="T379" i="8"/>
  <c r="AY379" i="8" s="1"/>
  <c r="EE58" i="8"/>
  <c r="Z229" i="8"/>
  <c r="DY354" i="8"/>
  <c r="EE354" i="8" s="1"/>
  <c r="T378" i="8"/>
  <c r="AG378" i="8" s="1"/>
  <c r="EC41" i="8"/>
  <c r="DY229" i="8"/>
  <c r="EE229" i="8" s="1"/>
  <c r="EC43" i="8"/>
  <c r="EC73" i="8"/>
  <c r="DW219" i="8"/>
  <c r="EE69" i="8"/>
  <c r="EE59" i="8"/>
  <c r="DW308" i="8"/>
  <c r="AY36" i="8"/>
  <c r="EC61" i="8"/>
  <c r="DW367" i="8"/>
  <c r="DW273" i="8"/>
  <c r="EC50" i="8"/>
  <c r="EB49" i="8"/>
  <c r="EE57" i="8"/>
  <c r="AY54" i="8"/>
  <c r="Z304" i="8"/>
  <c r="EC76" i="8"/>
  <c r="ED49" i="8"/>
  <c r="ED45" i="8"/>
  <c r="EC71" i="8"/>
  <c r="AY51" i="8"/>
  <c r="DW229" i="8"/>
  <c r="DY371" i="8"/>
  <c r="EE372" i="8" s="1"/>
  <c r="DW350" i="8"/>
  <c r="EE45" i="8"/>
  <c r="EE42" i="8"/>
  <c r="EB70" i="8"/>
  <c r="EE40" i="8"/>
  <c r="EE41" i="8"/>
  <c r="DW217" i="8"/>
  <c r="ED60" i="8"/>
  <c r="ED50" i="8"/>
  <c r="AY60" i="8"/>
  <c r="T347" i="8"/>
  <c r="AG347" i="8" s="1"/>
  <c r="AY73" i="8"/>
  <c r="EE44" i="8"/>
  <c r="EE73" i="8"/>
  <c r="AY74" i="8"/>
  <c r="EE75" i="8"/>
  <c r="EB54" i="8"/>
  <c r="ED55" i="8"/>
  <c r="EC68" i="8"/>
  <c r="DY368" i="8"/>
  <c r="EE368" i="8" s="1"/>
  <c r="AY64" i="8"/>
  <c r="DC375" i="8"/>
  <c r="DF375" i="8"/>
  <c r="CK40" i="8"/>
  <c r="GC19" i="8" s="1"/>
  <c r="CK351" i="8"/>
  <c r="GJ322" i="8" s="1"/>
  <c r="AW284" i="8"/>
  <c r="AX289" i="8"/>
  <c r="DY221" i="8"/>
  <c r="DY301" i="8"/>
  <c r="DY376" i="8"/>
  <c r="DY310" i="8"/>
  <c r="EE310" i="8" s="1"/>
  <c r="Z372" i="8"/>
  <c r="CZ377" i="8"/>
  <c r="DE377" i="8" s="1"/>
  <c r="DW199" i="8"/>
  <c r="AW354" i="8"/>
  <c r="T217" i="8"/>
  <c r="AG217" i="8" s="1"/>
  <c r="AE276" i="8"/>
  <c r="AE122" i="8" s="1"/>
  <c r="AE278" i="8"/>
  <c r="T299" i="8"/>
  <c r="AG299" i="8" s="1"/>
  <c r="AG381" i="8"/>
  <c r="DG229" i="8"/>
  <c r="AE377" i="8"/>
  <c r="T211" i="8"/>
  <c r="AG211" i="8" s="1"/>
  <c r="DA341" i="8"/>
  <c r="DA376" i="8"/>
  <c r="DF376" i="8" s="1"/>
  <c r="DG222" i="8"/>
  <c r="T292" i="8"/>
  <c r="AG292" i="8" s="1"/>
  <c r="AE136" i="8"/>
  <c r="AX196" i="8"/>
  <c r="DY346" i="8"/>
  <c r="AX211" i="8"/>
  <c r="AW276" i="8"/>
  <c r="AW278" i="8"/>
  <c r="AW153" i="8"/>
  <c r="EB65" i="8"/>
  <c r="DF339" i="8"/>
  <c r="DC381" i="8"/>
  <c r="DH382" i="8" s="1"/>
  <c r="DG204" i="8"/>
  <c r="DE206" i="8"/>
  <c r="ED37" i="8"/>
  <c r="DC333" i="8"/>
  <c r="DH333" i="8" s="1"/>
  <c r="CK343" i="8"/>
  <c r="GC321" i="8" s="1"/>
  <c r="GJ321" i="8" s="1"/>
  <c r="T216" i="8"/>
  <c r="AG216" i="8" s="1"/>
  <c r="AX156" i="8"/>
  <c r="AE308" i="8"/>
  <c r="AE154" i="8" s="1"/>
  <c r="CZ375" i="8"/>
  <c r="DE376" i="8" s="1"/>
  <c r="BI73" i="8"/>
  <c r="DH302" i="8"/>
  <c r="Z310" i="8"/>
  <c r="DW344" i="8"/>
  <c r="AX202" i="8"/>
  <c r="AY46" i="8"/>
  <c r="T289" i="8"/>
  <c r="AG289" i="8" s="1"/>
  <c r="AW299" i="8"/>
  <c r="AW231" i="8"/>
  <c r="AX152" i="8"/>
  <c r="T309" i="8"/>
  <c r="AG309" i="8" s="1"/>
  <c r="DH201" i="8"/>
  <c r="AX350" i="8"/>
  <c r="AD153" i="8"/>
  <c r="DA381" i="8"/>
  <c r="DF382" i="8" s="1"/>
  <c r="DB345" i="8"/>
  <c r="AE130" i="8"/>
  <c r="CZ333" i="8"/>
  <c r="DE333" i="8" s="1"/>
  <c r="DI333" i="8" s="1"/>
  <c r="DL333" i="8" s="1"/>
  <c r="T286" i="8"/>
  <c r="AY286" i="8" s="1"/>
  <c r="Z368" i="8"/>
  <c r="BI233" i="8"/>
  <c r="DE228" i="8"/>
  <c r="DB333" i="8"/>
  <c r="DG333" i="8" s="1"/>
  <c r="DB375" i="8"/>
  <c r="EC39" i="8"/>
  <c r="T196" i="8"/>
  <c r="AY196" i="8" s="1"/>
  <c r="AY61" i="8"/>
  <c r="AW301" i="8"/>
  <c r="T382" i="8"/>
  <c r="AY382" i="8" s="1"/>
  <c r="CZ356" i="8"/>
  <c r="DE356" i="8" s="1"/>
  <c r="BI231" i="8"/>
  <c r="AX356" i="8"/>
  <c r="AW219" i="8"/>
  <c r="T287" i="8"/>
  <c r="AG287" i="8" s="1"/>
  <c r="AW370" i="8"/>
  <c r="T227" i="8"/>
  <c r="AG227" i="8" s="1"/>
  <c r="AF309" i="8"/>
  <c r="AF155" i="8" s="1"/>
  <c r="T302" i="8"/>
  <c r="AY302" i="8" s="1"/>
  <c r="AG377" i="8"/>
  <c r="T234" i="8"/>
  <c r="AG234" i="8" s="1"/>
  <c r="DE230" i="8"/>
  <c r="DH233" i="8"/>
  <c r="ED38" i="8"/>
  <c r="ED51" i="8"/>
  <c r="EB62" i="8"/>
  <c r="DH289" i="8"/>
  <c r="DL158" i="8"/>
  <c r="ED75" i="8"/>
  <c r="DC348" i="8"/>
  <c r="DY203" i="8"/>
  <c r="EE61" i="8"/>
  <c r="DH287" i="8"/>
  <c r="EB74" i="8"/>
  <c r="ED58" i="8"/>
  <c r="DA378" i="8"/>
  <c r="DF379" i="8" s="1"/>
  <c r="DB378" i="8"/>
  <c r="DG379" i="8" s="1"/>
  <c r="AE280" i="8"/>
  <c r="AE126" i="8" s="1"/>
  <c r="AW286" i="8"/>
  <c r="DW221" i="8"/>
  <c r="AW372" i="8"/>
  <c r="DW301" i="8"/>
  <c r="DW376" i="8"/>
  <c r="T308" i="8"/>
  <c r="AY308" i="8" s="1"/>
  <c r="DW310" i="8"/>
  <c r="DE222" i="8"/>
  <c r="DC374" i="8"/>
  <c r="DH374" i="8" s="1"/>
  <c r="BI229" i="8"/>
  <c r="BI230" i="8"/>
  <c r="BI74" i="8"/>
  <c r="AY52" i="8"/>
  <c r="AX362" i="8"/>
  <c r="AW223" i="8"/>
  <c r="DB339" i="8"/>
  <c r="DG340" i="8" s="1"/>
  <c r="DH196" i="8"/>
  <c r="DC345" i="8"/>
  <c r="DH346" i="8" s="1"/>
  <c r="DK158" i="8"/>
  <c r="T121" i="8"/>
  <c r="AY121" i="8" s="1"/>
  <c r="EE49" i="8"/>
  <c r="DB374" i="8"/>
  <c r="EC72" i="8"/>
  <c r="DY293" i="8"/>
  <c r="DW293" i="8"/>
  <c r="Z300" i="8"/>
  <c r="DY300" i="8"/>
  <c r="Z232" i="8"/>
  <c r="DW232" i="8"/>
  <c r="FJ17" i="8"/>
  <c r="FJ18" i="8" s="1"/>
  <c r="FJ19" i="8" s="1"/>
  <c r="FJ20" i="8" s="1"/>
  <c r="FJ21" i="8" s="1"/>
  <c r="BI147" i="8"/>
  <c r="DV305" i="8"/>
  <c r="EB305" i="8" s="1"/>
  <c r="DW305" i="8"/>
  <c r="AW236" i="8"/>
  <c r="AE236" i="8"/>
  <c r="CK44" i="8"/>
  <c r="GJ16" i="8" s="1"/>
  <c r="EE53" i="8"/>
  <c r="DY344" i="8"/>
  <c r="DW282" i="8"/>
  <c r="DX208" i="8"/>
  <c r="DW208" i="8"/>
  <c r="AE359" i="8"/>
  <c r="AW359" i="8"/>
  <c r="CZ334" i="8"/>
  <c r="DA334" i="8"/>
  <c r="DF334" i="8" s="1"/>
  <c r="DC334" i="8"/>
  <c r="DB334" i="8"/>
  <c r="AE303" i="8"/>
  <c r="AE149" i="8" s="1"/>
  <c r="AW303" i="8"/>
  <c r="T303" i="8"/>
  <c r="AG303" i="8" s="1"/>
  <c r="Z375" i="8"/>
  <c r="BI236" i="8"/>
  <c r="BI234" i="8"/>
  <c r="BI228" i="8"/>
  <c r="ED52" i="8"/>
  <c r="DG218" i="8"/>
  <c r="DG217" i="8"/>
  <c r="DC362" i="8"/>
  <c r="DB362" i="8"/>
  <c r="DG362" i="8" s="1"/>
  <c r="CZ362" i="8"/>
  <c r="DY282" i="8"/>
  <c r="AY58" i="8"/>
  <c r="Z366" i="8"/>
  <c r="DX366" i="8"/>
  <c r="AW292" i="8"/>
  <c r="AE292" i="8"/>
  <c r="AW305" i="8"/>
  <c r="EE39" i="8"/>
  <c r="Z348" i="8"/>
  <c r="DY348" i="8"/>
  <c r="DW348" i="8"/>
  <c r="DV352" i="8"/>
  <c r="DW352" i="8"/>
  <c r="Z352" i="8"/>
  <c r="DY235" i="8"/>
  <c r="Z235" i="8"/>
  <c r="ED70" i="8"/>
  <c r="ED71" i="8"/>
  <c r="Z362" i="8"/>
  <c r="EC69" i="8"/>
  <c r="DY305" i="8"/>
  <c r="DY224" i="8"/>
  <c r="DW300" i="8"/>
  <c r="DW382" i="8"/>
  <c r="Z382" i="8"/>
  <c r="DH309" i="8"/>
  <c r="DY352" i="8"/>
  <c r="EE353" i="8" s="1"/>
  <c r="DW206" i="8"/>
  <c r="DY206" i="8"/>
  <c r="AF294" i="8"/>
  <c r="AF140" i="8" s="1"/>
  <c r="AX294" i="8"/>
  <c r="AW273" i="8"/>
  <c r="T273" i="8"/>
  <c r="AY273" i="8" s="1"/>
  <c r="AF282" i="8"/>
  <c r="ED40" i="8"/>
  <c r="CZ342" i="8"/>
  <c r="DE343" i="8" s="1"/>
  <c r="DC342" i="8"/>
  <c r="DC352" i="8"/>
  <c r="DH352" i="8" s="1"/>
  <c r="DB352" i="8"/>
  <c r="AX221" i="8"/>
  <c r="AF221" i="8"/>
  <c r="AF141" i="8" s="1"/>
  <c r="DM158" i="8"/>
  <c r="DF219" i="8"/>
  <c r="CK347" i="8"/>
  <c r="GC325" i="8" s="1"/>
  <c r="T280" i="8"/>
  <c r="AG280" i="8" s="1"/>
  <c r="AG126" i="8" s="1"/>
  <c r="T284" i="8"/>
  <c r="AG284" i="8" s="1"/>
  <c r="AX288" i="8"/>
  <c r="AX371" i="8"/>
  <c r="T376" i="8"/>
  <c r="AY376" i="8" s="1"/>
  <c r="AX310" i="8"/>
  <c r="T304" i="8"/>
  <c r="AG304" i="8" s="1"/>
  <c r="AG353" i="8"/>
  <c r="DH225" i="8"/>
  <c r="DH286" i="8"/>
  <c r="AW210" i="8"/>
  <c r="AX361" i="8"/>
  <c r="AY59" i="8"/>
  <c r="T274" i="8"/>
  <c r="AG274" i="8" s="1"/>
  <c r="DG310" i="8"/>
  <c r="DF235" i="8"/>
  <c r="DG198" i="8"/>
  <c r="DG206" i="8"/>
  <c r="DG203" i="8"/>
  <c r="DG285" i="8"/>
  <c r="DB381" i="8"/>
  <c r="DA345" i="8"/>
  <c r="DF345" i="8" s="1"/>
  <c r="AF146" i="8"/>
  <c r="DA358" i="8"/>
  <c r="DB358" i="8"/>
  <c r="DG358" i="8" s="1"/>
  <c r="T132" i="8"/>
  <c r="AY132" i="8" s="1"/>
  <c r="DA342" i="8"/>
  <c r="AW300" i="8"/>
  <c r="AE300" i="8"/>
  <c r="AE146" i="8" s="1"/>
  <c r="AW132" i="8"/>
  <c r="T360" i="8"/>
  <c r="AY360" i="8" s="1"/>
  <c r="AW221" i="8"/>
  <c r="T300" i="8"/>
  <c r="AG300" i="8" s="1"/>
  <c r="DA352" i="8"/>
  <c r="DF352" i="8" s="1"/>
  <c r="DF354" i="8"/>
  <c r="CZ352" i="8"/>
  <c r="CZ368" i="8"/>
  <c r="Z376" i="8"/>
  <c r="DF276" i="8"/>
  <c r="T298" i="8"/>
  <c r="AG298" i="8" s="1"/>
  <c r="DH373" i="8"/>
  <c r="ED53" i="8"/>
  <c r="ED41" i="8"/>
  <c r="ED57" i="8"/>
  <c r="DG223" i="8"/>
  <c r="DB356" i="8"/>
  <c r="DC368" i="8"/>
  <c r="DH368" i="8" s="1"/>
  <c r="AX301" i="8"/>
  <c r="AF301" i="8"/>
  <c r="AF147" i="8" s="1"/>
  <c r="DH306" i="8"/>
  <c r="DE220" i="8"/>
  <c r="DH276" i="8"/>
  <c r="ED59" i="8"/>
  <c r="DG225" i="8"/>
  <c r="T117" i="8"/>
  <c r="AY117" i="8" s="1"/>
  <c r="DB346" i="8"/>
  <c r="AD139" i="8"/>
  <c r="DF349" i="8"/>
  <c r="AX197" i="8"/>
  <c r="AF197" i="8"/>
  <c r="AF117" i="8" s="1"/>
  <c r="AX219" i="8"/>
  <c r="AF219" i="8"/>
  <c r="AF139" i="8" s="1"/>
  <c r="EX17" i="8"/>
  <c r="EX18" i="8" s="1"/>
  <c r="EX19" i="8" s="1"/>
  <c r="EX20" i="8" s="1"/>
  <c r="EC45" i="8"/>
  <c r="DH213" i="8"/>
  <c r="DG281" i="8"/>
  <c r="DF208" i="8"/>
  <c r="Z219" i="8"/>
  <c r="Z221" i="8"/>
  <c r="DG232" i="8"/>
  <c r="BI152" i="8"/>
  <c r="AW346" i="8"/>
  <c r="AW350" i="8"/>
  <c r="DW354" i="8"/>
  <c r="T210" i="8"/>
  <c r="AG210" i="8" s="1"/>
  <c r="T219" i="8"/>
  <c r="AG219" i="8" s="1"/>
  <c r="EC59" i="8"/>
  <c r="T223" i="8"/>
  <c r="AG223" i="8" s="1"/>
  <c r="DE207" i="8"/>
  <c r="DG294" i="8"/>
  <c r="DB342" i="8"/>
  <c r="DA346" i="8"/>
  <c r="T120" i="8"/>
  <c r="AY120" i="8" s="1"/>
  <c r="EC64" i="8"/>
  <c r="T149" i="8"/>
  <c r="AY149" i="8" s="1"/>
  <c r="DF221" i="8"/>
  <c r="AF150" i="8"/>
  <c r="DG350" i="8"/>
  <c r="DC353" i="8"/>
  <c r="AF134" i="8"/>
  <c r="T119" i="8"/>
  <c r="AY119" i="8" s="1"/>
  <c r="AX376" i="8"/>
  <c r="AF376" i="8"/>
  <c r="AX199" i="8"/>
  <c r="AF199" i="8"/>
  <c r="AW310" i="8"/>
  <c r="AE310" i="8"/>
  <c r="AW277" i="8"/>
  <c r="AX138" i="8"/>
  <c r="EE38" i="8"/>
  <c r="ED43" i="8"/>
  <c r="DW297" i="8"/>
  <c r="DY379" i="8"/>
  <c r="DG200" i="8"/>
  <c r="Z353" i="8"/>
  <c r="T201" i="8"/>
  <c r="AG201" i="8" s="1"/>
  <c r="CZ367" i="8"/>
  <c r="DE367" i="8" s="1"/>
  <c r="DG213" i="8"/>
  <c r="AF231" i="8"/>
  <c r="T135" i="8"/>
  <c r="AY135" i="8" s="1"/>
  <c r="AX348" i="8"/>
  <c r="AF348" i="8"/>
  <c r="T146" i="8"/>
  <c r="AY146" i="8" s="1"/>
  <c r="AW361" i="8"/>
  <c r="AE361" i="8"/>
  <c r="T144" i="8"/>
  <c r="AY144" i="8" s="1"/>
  <c r="AX344" i="8"/>
  <c r="AF344" i="8"/>
  <c r="AX273" i="8"/>
  <c r="AF273" i="8"/>
  <c r="AX305" i="8"/>
  <c r="AF305" i="8"/>
  <c r="AW294" i="8"/>
  <c r="AE294" i="8"/>
  <c r="AE140" i="8" s="1"/>
  <c r="T143" i="8"/>
  <c r="AY143" i="8" s="1"/>
  <c r="FN17" i="8"/>
  <c r="FN18" i="8" s="1"/>
  <c r="T275" i="8"/>
  <c r="AY275" i="8" s="1"/>
  <c r="DW277" i="8"/>
  <c r="AW123" i="8"/>
  <c r="DW281" i="8"/>
  <c r="ED64" i="8"/>
  <c r="AY65" i="8"/>
  <c r="ED72" i="8"/>
  <c r="DY232" i="8"/>
  <c r="DE201" i="8"/>
  <c r="DE214" i="8"/>
  <c r="DF202" i="8"/>
  <c r="DG228" i="8"/>
  <c r="BI70" i="8"/>
  <c r="BI72" i="8"/>
  <c r="BI383" i="8"/>
  <c r="DG302" i="8"/>
  <c r="AX216" i="8"/>
  <c r="DY219" i="8"/>
  <c r="T226" i="8"/>
  <c r="AG226" i="8" s="1"/>
  <c r="AC158" i="8"/>
  <c r="T139" i="8"/>
  <c r="AY139" i="8" s="1"/>
  <c r="T129" i="8"/>
  <c r="AY129" i="8" s="1"/>
  <c r="T142" i="8"/>
  <c r="AY142" i="8" s="1"/>
  <c r="T118" i="8"/>
  <c r="AY118" i="8" s="1"/>
  <c r="T136" i="8"/>
  <c r="AY136" i="8" s="1"/>
  <c r="AW382" i="8"/>
  <c r="AE382" i="8"/>
  <c r="AX208" i="8"/>
  <c r="AF208" i="8"/>
  <c r="AW214" i="8"/>
  <c r="AE214" i="8"/>
  <c r="T140" i="8"/>
  <c r="AY140" i="8" s="1"/>
  <c r="T151" i="8"/>
  <c r="AY151" i="8" s="1"/>
  <c r="DC371" i="8"/>
  <c r="DA371" i="8"/>
  <c r="AX370" i="8"/>
  <c r="AF370" i="8"/>
  <c r="AX378" i="8"/>
  <c r="AF378" i="8"/>
  <c r="AX380" i="8"/>
  <c r="AF380" i="8"/>
  <c r="AX367" i="8"/>
  <c r="EB66" i="8"/>
  <c r="DW380" i="8"/>
  <c r="EC380" i="8" s="1"/>
  <c r="DW296" i="8"/>
  <c r="DW375" i="8"/>
  <c r="DG365" i="8"/>
  <c r="DH293" i="8"/>
  <c r="AW358" i="8"/>
  <c r="AE358" i="8"/>
  <c r="AE385" i="8" s="1"/>
  <c r="AE273" i="8"/>
  <c r="AE119" i="8" s="1"/>
  <c r="DY281" i="8"/>
  <c r="T200" i="8"/>
  <c r="AY200" i="8" s="1"/>
  <c r="AY44" i="8"/>
  <c r="EC65" i="8"/>
  <c r="DW233" i="8"/>
  <c r="DY296" i="8"/>
  <c r="EE297" i="8" s="1"/>
  <c r="DW228" i="8"/>
  <c r="DW235" i="8"/>
  <c r="Z206" i="8"/>
  <c r="AD158" i="8"/>
  <c r="DE218" i="8"/>
  <c r="BI69" i="8"/>
  <c r="Z379" i="8"/>
  <c r="DG298" i="8"/>
  <c r="AX345" i="8"/>
  <c r="AX347" i="8"/>
  <c r="AW201" i="8"/>
  <c r="DW353" i="8"/>
  <c r="DW212" i="8"/>
  <c r="T295" i="8"/>
  <c r="AG295" i="8" s="1"/>
  <c r="T231" i="8"/>
  <c r="AG231" i="8" s="1"/>
  <c r="DF287" i="8"/>
  <c r="DF296" i="8"/>
  <c r="T150" i="8"/>
  <c r="AY150" i="8" s="1"/>
  <c r="AX130" i="8"/>
  <c r="T130" i="8"/>
  <c r="AY130" i="8" s="1"/>
  <c r="AW228" i="8"/>
  <c r="AE228" i="8"/>
  <c r="AE148" i="8" s="1"/>
  <c r="T137" i="8"/>
  <c r="AY137" i="8" s="1"/>
  <c r="DC335" i="8"/>
  <c r="AX127" i="8"/>
  <c r="T127" i="8"/>
  <c r="AY127" i="8" s="1"/>
  <c r="T128" i="8"/>
  <c r="AY128" i="8" s="1"/>
  <c r="DC354" i="8"/>
  <c r="DB354" i="8"/>
  <c r="T141" i="8"/>
  <c r="AY141" i="8" s="1"/>
  <c r="AW218" i="8"/>
  <c r="AE218" i="8"/>
  <c r="AX229" i="8"/>
  <c r="AF229" i="8"/>
  <c r="AF149" i="8" s="1"/>
  <c r="DC359" i="8"/>
  <c r="DB359" i="8"/>
  <c r="DA359" i="8"/>
  <c r="AW211" i="8"/>
  <c r="AE211" i="8"/>
  <c r="DA335" i="8"/>
  <c r="DG383" i="8"/>
  <c r="AW196" i="8"/>
  <c r="AE196" i="8"/>
  <c r="DA369" i="8"/>
  <c r="DC369" i="8"/>
  <c r="DH295" i="8"/>
  <c r="DA347" i="8"/>
  <c r="DF348" i="8" s="1"/>
  <c r="DB347" i="8"/>
  <c r="AX354" i="8"/>
  <c r="AF354" i="8"/>
  <c r="EB38" i="8"/>
  <c r="AX274" i="8"/>
  <c r="AY42" i="8"/>
  <c r="T305" i="8"/>
  <c r="AG305" i="8" s="1"/>
  <c r="DY380" i="8"/>
  <c r="DY375" i="8"/>
  <c r="EE375" i="8" s="1"/>
  <c r="DW304" i="8"/>
  <c r="DE199" i="8"/>
  <c r="DH209" i="8"/>
  <c r="AX200" i="8"/>
  <c r="T348" i="8"/>
  <c r="AY348" i="8" s="1"/>
  <c r="EE50" i="8"/>
  <c r="DY212" i="8"/>
  <c r="AW378" i="8"/>
  <c r="DH308" i="8"/>
  <c r="DF298" i="8"/>
  <c r="DB335" i="8"/>
  <c r="DG336" i="8" s="1"/>
  <c r="DH202" i="8"/>
  <c r="AE383" i="8"/>
  <c r="EB75" i="8"/>
  <c r="DL159" i="8"/>
  <c r="AW204" i="8"/>
  <c r="AE204" i="8"/>
  <c r="AX352" i="8"/>
  <c r="AF352" i="8"/>
  <c r="T145" i="8"/>
  <c r="AY145" i="8" s="1"/>
  <c r="AW285" i="8"/>
  <c r="AE285" i="8"/>
  <c r="AE312" i="8" s="1"/>
  <c r="AW343" i="8"/>
  <c r="AE343" i="8"/>
  <c r="DF199" i="8"/>
  <c r="T199" i="8"/>
  <c r="AG199" i="8" s="1"/>
  <c r="T147" i="8"/>
  <c r="AY147" i="8" s="1"/>
  <c r="T155" i="8"/>
  <c r="AY155" i="8" s="1"/>
  <c r="AW155" i="8"/>
  <c r="AW288" i="8"/>
  <c r="AE288" i="8"/>
  <c r="AW119" i="8"/>
  <c r="DX219" i="8"/>
  <c r="DW368" i="8"/>
  <c r="DY233" i="8"/>
  <c r="EE309" i="8"/>
  <c r="CZ347" i="8"/>
  <c r="DG202" i="8"/>
  <c r="DE210" i="8"/>
  <c r="DE212" i="8"/>
  <c r="DG300" i="8"/>
  <c r="DG276" i="8"/>
  <c r="Z296" i="8"/>
  <c r="AW199" i="8"/>
  <c r="AY48" i="8"/>
  <c r="DW210" i="8"/>
  <c r="AW295" i="8"/>
  <c r="T374" i="8"/>
  <c r="AG374" i="8" s="1"/>
  <c r="T230" i="8"/>
  <c r="AG230" i="8" s="1"/>
  <c r="DF288" i="8"/>
  <c r="DC347" i="8"/>
  <c r="AW381" i="8"/>
  <c r="AE381" i="8"/>
  <c r="AX223" i="8"/>
  <c r="AF223" i="8"/>
  <c r="DN159" i="8"/>
  <c r="DM159" i="8"/>
  <c r="T154" i="8"/>
  <c r="AY154" i="8" s="1"/>
  <c r="T126" i="8"/>
  <c r="AY126" i="8" s="1"/>
  <c r="T131" i="8"/>
  <c r="AY131" i="8" s="1"/>
  <c r="AW131" i="8"/>
  <c r="DA343" i="8"/>
  <c r="DB343" i="8"/>
  <c r="DC343" i="8"/>
  <c r="AW270" i="8"/>
  <c r="AE270" i="8"/>
  <c r="AW116" i="8"/>
  <c r="T116" i="8"/>
  <c r="AY116" i="8" s="1"/>
  <c r="T310" i="8"/>
  <c r="AY310" i="8" s="1"/>
  <c r="DF290" i="8"/>
  <c r="AX275" i="8"/>
  <c r="AX201" i="8"/>
  <c r="AF201" i="8"/>
  <c r="AF121" i="8" s="1"/>
  <c r="AX297" i="8"/>
  <c r="AF297" i="8"/>
  <c r="T122" i="8"/>
  <c r="AY122" i="8" s="1"/>
  <c r="AX233" i="8"/>
  <c r="AF233" i="8"/>
  <c r="AF153" i="8" s="1"/>
  <c r="EE147" i="8"/>
  <c r="DI124" i="8"/>
  <c r="DL124" i="8" s="1"/>
  <c r="DF136" i="8"/>
  <c r="EE146" i="8"/>
  <c r="DR216" i="14"/>
  <c r="FT216" i="14" s="1"/>
  <c r="DQ194" i="14"/>
  <c r="DR208" i="14"/>
  <c r="DT194" i="14"/>
  <c r="DS203" i="14"/>
  <c r="DS195" i="14"/>
  <c r="DT187" i="14"/>
  <c r="DT203" i="14"/>
  <c r="FL213" i="14"/>
  <c r="DQ211" i="14"/>
  <c r="FP213" i="14"/>
  <c r="DQ187" i="14"/>
  <c r="DR211" i="14"/>
  <c r="FT213" i="14"/>
  <c r="DS204" i="14"/>
  <c r="DR201" i="14"/>
  <c r="DR187" i="14"/>
  <c r="DP211" i="14"/>
  <c r="DT201" i="14"/>
  <c r="DP197" i="14"/>
  <c r="DQ201" i="14"/>
  <c r="DQ188" i="14"/>
  <c r="DT222" i="14"/>
  <c r="DR188" i="14"/>
  <c r="DQ222" i="14"/>
  <c r="DT188" i="14"/>
  <c r="DR222" i="14"/>
  <c r="DS197" i="14"/>
  <c r="FD213" i="14"/>
  <c r="FH213" i="14"/>
  <c r="DS188" i="14"/>
  <c r="DM66" i="14"/>
  <c r="DP66" i="14" s="1"/>
  <c r="DM56" i="14"/>
  <c r="DR56" i="14" s="1"/>
  <c r="DM38" i="14"/>
  <c r="DQ38" i="14" s="1"/>
  <c r="DM67" i="14"/>
  <c r="DS67" i="14" s="1"/>
  <c r="DM46" i="14"/>
  <c r="DR46" i="14" s="1"/>
  <c r="DM54" i="14"/>
  <c r="DP54" i="14" s="1"/>
  <c r="DM130" i="14"/>
  <c r="DQ130" i="14" s="1"/>
  <c r="DM141" i="14"/>
  <c r="DR141" i="14" s="1"/>
  <c r="F41" i="15"/>
  <c r="DI126" i="8"/>
  <c r="DL126" i="8" s="1"/>
  <c r="DM124" i="14"/>
  <c r="DQ124" i="14" s="1"/>
  <c r="DE111" i="8"/>
  <c r="F17" i="15"/>
  <c r="DM136" i="14"/>
  <c r="DQ136" i="14" s="1"/>
  <c r="DI125" i="8"/>
  <c r="DM125" i="8" s="1"/>
  <c r="DH113" i="8"/>
  <c r="DM145" i="14"/>
  <c r="DR145" i="14" s="1"/>
  <c r="F32" i="15"/>
  <c r="DH132" i="8"/>
  <c r="F22" i="15"/>
  <c r="DE115" i="8"/>
  <c r="DF107" i="8"/>
  <c r="DH107" i="8"/>
  <c r="DS201" i="14"/>
  <c r="DH123" i="8"/>
  <c r="DM127" i="14"/>
  <c r="DP127" i="14" s="1"/>
  <c r="DM120" i="14"/>
  <c r="DP120" i="14" s="1"/>
  <c r="DS187" i="14"/>
  <c r="DS221" i="14"/>
  <c r="DH154" i="8"/>
  <c r="DM64" i="14"/>
  <c r="DP64" i="14" s="1"/>
  <c r="DQ208" i="14"/>
  <c r="DP186" i="14"/>
  <c r="DE123" i="8"/>
  <c r="DP210" i="14"/>
  <c r="DT208" i="14"/>
  <c r="DM128" i="14"/>
  <c r="DP128" i="14" s="1"/>
  <c r="DM58" i="14"/>
  <c r="DQ58" i="14" s="1"/>
  <c r="DP203" i="14"/>
  <c r="DS186" i="14"/>
  <c r="DP208" i="14"/>
  <c r="DM51" i="14"/>
  <c r="DR51" i="14" s="1"/>
  <c r="DI138" i="8"/>
  <c r="DL138" i="8" s="1"/>
  <c r="DF130" i="8"/>
  <c r="DM43" i="14"/>
  <c r="DR43" i="14" s="1"/>
  <c r="DH111" i="8"/>
  <c r="DM55" i="14"/>
  <c r="DR55" i="14" s="1"/>
  <c r="DF134" i="8"/>
  <c r="DM76" i="14"/>
  <c r="DS76" i="14" s="1"/>
  <c r="DM62" i="14"/>
  <c r="DQ62" i="14" s="1"/>
  <c r="DQ197" i="14"/>
  <c r="DR108" i="14"/>
  <c r="DM119" i="14"/>
  <c r="DP119" i="14" s="1"/>
  <c r="DH130" i="8"/>
  <c r="DM111" i="14"/>
  <c r="DR111" i="14" s="1"/>
  <c r="DH115" i="8"/>
  <c r="DM42" i="14"/>
  <c r="DR42" i="14" s="1"/>
  <c r="DM47" i="14"/>
  <c r="DR47" i="14" s="1"/>
  <c r="DT197" i="14"/>
  <c r="DI141" i="8"/>
  <c r="DK141" i="8" s="1"/>
  <c r="DH121" i="8"/>
  <c r="DR190" i="14"/>
  <c r="DP207" i="14"/>
  <c r="DT207" i="14"/>
  <c r="DM132" i="14"/>
  <c r="DP132" i="14" s="1"/>
  <c r="DM144" i="14"/>
  <c r="DR144" i="14" s="1"/>
  <c r="DQ207" i="14"/>
  <c r="DH119" i="8"/>
  <c r="DF137" i="8"/>
  <c r="DI137" i="8" s="1"/>
  <c r="DN137" i="8" s="1"/>
  <c r="DP219" i="14"/>
  <c r="DR219" i="14"/>
  <c r="DQ219" i="14"/>
  <c r="DS219" i="14"/>
  <c r="DH136" i="8"/>
  <c r="DH156" i="8"/>
  <c r="DF119" i="8"/>
  <c r="DM71" i="14"/>
  <c r="DS71" i="14" s="1"/>
  <c r="DR186" i="14"/>
  <c r="DT210" i="14"/>
  <c r="DQ210" i="14"/>
  <c r="DH109" i="8"/>
  <c r="DE140" i="8"/>
  <c r="DS210" i="14"/>
  <c r="DH128" i="8"/>
  <c r="DE119" i="8"/>
  <c r="DM134" i="14"/>
  <c r="DR134" i="14" s="1"/>
  <c r="DM53" i="14"/>
  <c r="DQ53" i="14" s="1"/>
  <c r="DM74" i="14"/>
  <c r="DP74" i="14" s="1"/>
  <c r="DS207" i="14"/>
  <c r="DM49" i="14"/>
  <c r="DT219" i="14"/>
  <c r="CO109" i="14"/>
  <c r="GA86" i="14" s="1"/>
  <c r="DH117" i="8"/>
  <c r="CO119" i="14"/>
  <c r="GA96" i="14" s="1"/>
  <c r="DM37" i="14"/>
  <c r="DP37" i="14" s="1"/>
  <c r="CO121" i="14"/>
  <c r="GA98" i="14" s="1"/>
  <c r="CO124" i="14"/>
  <c r="GA101" i="14" s="1"/>
  <c r="DR36" i="14"/>
  <c r="DQ36" i="14"/>
  <c r="DS36" i="14"/>
  <c r="CK69" i="8"/>
  <c r="GV31" i="8" s="1"/>
  <c r="CK77" i="8"/>
  <c r="CK78" i="8"/>
  <c r="ED76" i="8"/>
  <c r="DG155" i="8"/>
  <c r="DE154" i="8"/>
  <c r="DF155" i="8"/>
  <c r="DG154" i="8"/>
  <c r="DG156" i="8"/>
  <c r="DH155" i="8"/>
  <c r="DE155" i="8"/>
  <c r="DF154" i="8"/>
  <c r="DF156" i="8"/>
  <c r="DF157" i="8"/>
  <c r="DE156" i="8"/>
  <c r="DE157" i="8"/>
  <c r="DM113" i="14"/>
  <c r="DQ113" i="14" s="1"/>
  <c r="DS211" i="14"/>
  <c r="DQ186" i="14"/>
  <c r="CO133" i="14"/>
  <c r="GA110" i="14" s="1"/>
  <c r="CO142" i="14"/>
  <c r="GA119" i="14" s="1"/>
  <c r="DG134" i="8"/>
  <c r="DE130" i="8"/>
  <c r="DF115" i="8"/>
  <c r="DF123" i="8"/>
  <c r="DM139" i="14"/>
  <c r="DP139" i="14" s="1"/>
  <c r="DM147" i="14"/>
  <c r="DS147" i="14" s="1"/>
  <c r="DT220" i="14"/>
  <c r="DR202" i="14"/>
  <c r="DS202" i="14"/>
  <c r="DP202" i="14"/>
  <c r="DP185" i="14"/>
  <c r="DS185" i="14"/>
  <c r="DT185" i="14"/>
  <c r="DR185" i="14"/>
  <c r="DT202" i="14"/>
  <c r="DP189" i="14"/>
  <c r="DS189" i="14"/>
  <c r="DT189" i="14"/>
  <c r="DR189" i="14"/>
  <c r="DT190" i="14"/>
  <c r="DQ190" i="14"/>
  <c r="DR200" i="14"/>
  <c r="DT200" i="14"/>
  <c r="DS200" i="14"/>
  <c r="DQ200" i="14"/>
  <c r="DR184" i="14"/>
  <c r="DS184" i="14"/>
  <c r="DQ184" i="14"/>
  <c r="DT184" i="14"/>
  <c r="DP215" i="14"/>
  <c r="DS215" i="14"/>
  <c r="DR215" i="14"/>
  <c r="DT215" i="14"/>
  <c r="DT218" i="14"/>
  <c r="DR218" i="14"/>
  <c r="DS218" i="14"/>
  <c r="DQ218" i="14"/>
  <c r="DQ220" i="14"/>
  <c r="DS220" i="14"/>
  <c r="DR220" i="14"/>
  <c r="DS190" i="14"/>
  <c r="DQ185" i="14"/>
  <c r="DS206" i="14"/>
  <c r="DQ206" i="14"/>
  <c r="DP206" i="14"/>
  <c r="DR206" i="14"/>
  <c r="DS198" i="14"/>
  <c r="DP198" i="14"/>
  <c r="DQ198" i="14"/>
  <c r="DP193" i="14"/>
  <c r="DR193" i="14"/>
  <c r="DS193" i="14"/>
  <c r="DT193" i="14"/>
  <c r="DP209" i="14"/>
  <c r="DR209" i="14"/>
  <c r="DS209" i="14"/>
  <c r="DQ209" i="14"/>
  <c r="DQ202" i="14"/>
  <c r="DS214" i="14"/>
  <c r="DQ214" i="14"/>
  <c r="DR214" i="14"/>
  <c r="DT214" i="14"/>
  <c r="DT209" i="14"/>
  <c r="DP217" i="14"/>
  <c r="DT217" i="14"/>
  <c r="DR217" i="14"/>
  <c r="DS217" i="14"/>
  <c r="DQ217" i="14"/>
  <c r="DP205" i="14"/>
  <c r="DQ205" i="14"/>
  <c r="DS205" i="14"/>
  <c r="DT205" i="14"/>
  <c r="DR205" i="14"/>
  <c r="DT196" i="14"/>
  <c r="DR196" i="14"/>
  <c r="DS196" i="14"/>
  <c r="DQ196" i="14"/>
  <c r="DQ193" i="14"/>
  <c r="DQ215" i="14"/>
  <c r="DT204" i="14"/>
  <c r="DR204" i="14"/>
  <c r="DQ204" i="14"/>
  <c r="DP221" i="14"/>
  <c r="DT221" i="14"/>
  <c r="DQ221" i="14"/>
  <c r="DT198" i="14"/>
  <c r="EB60" i="8"/>
  <c r="DX205" i="8"/>
  <c r="DY205" i="8"/>
  <c r="DW205" i="8"/>
  <c r="DV207" i="8"/>
  <c r="DY207" i="8"/>
  <c r="EE208" i="8" s="1"/>
  <c r="DW207" i="8"/>
  <c r="DV297" i="8"/>
  <c r="EB297" i="8" s="1"/>
  <c r="Z297" i="8"/>
  <c r="DE303" i="8"/>
  <c r="DE231" i="8"/>
  <c r="DE232" i="8"/>
  <c r="DF307" i="8"/>
  <c r="AY39" i="8"/>
  <c r="T346" i="8"/>
  <c r="AG346" i="8" s="1"/>
  <c r="AY43" i="8"/>
  <c r="T350" i="8"/>
  <c r="AY350" i="8" s="1"/>
  <c r="T352" i="8"/>
  <c r="AG352" i="8" s="1"/>
  <c r="AY45" i="8"/>
  <c r="T354" i="8"/>
  <c r="AG354" i="8" s="1"/>
  <c r="AY47" i="8"/>
  <c r="T357" i="8"/>
  <c r="AG357" i="8" s="1"/>
  <c r="AY50" i="8"/>
  <c r="T364" i="8"/>
  <c r="AG364" i="8" s="1"/>
  <c r="AY57" i="8"/>
  <c r="AY63" i="8"/>
  <c r="T370" i="8"/>
  <c r="AG370" i="8" s="1"/>
  <c r="DG339" i="8"/>
  <c r="DG226" i="8"/>
  <c r="DG286" i="8"/>
  <c r="DG287" i="8"/>
  <c r="DH200" i="8"/>
  <c r="DH199" i="8"/>
  <c r="DH204" i="8"/>
  <c r="DH203" i="8"/>
  <c r="CK345" i="8"/>
  <c r="GC323" i="8" s="1"/>
  <c r="CK38" i="8"/>
  <c r="GC17" i="8" s="1"/>
  <c r="CK349" i="8"/>
  <c r="GC327" i="8" s="1"/>
  <c r="CK42" i="8"/>
  <c r="GC21" i="8" s="1"/>
  <c r="DW280" i="8"/>
  <c r="DY280" i="8"/>
  <c r="BH381" i="8"/>
  <c r="BH76" i="8"/>
  <c r="BH382" i="8"/>
  <c r="BH235" i="8"/>
  <c r="BH236" i="8"/>
  <c r="DH229" i="8"/>
  <c r="DH228" i="8"/>
  <c r="ED63" i="8"/>
  <c r="ED62" i="8"/>
  <c r="DH231" i="8"/>
  <c r="DH230" i="8"/>
  <c r="DG296" i="8"/>
  <c r="DG295" i="8"/>
  <c r="DF197" i="8"/>
  <c r="DF198" i="8"/>
  <c r="DF213" i="8"/>
  <c r="DF212" i="8"/>
  <c r="DE216" i="8"/>
  <c r="DE224" i="8"/>
  <c r="DE364" i="8"/>
  <c r="DE372" i="8"/>
  <c r="DF227" i="8"/>
  <c r="DF233" i="8"/>
  <c r="DE307" i="8"/>
  <c r="DE304" i="8"/>
  <c r="DG304" i="8"/>
  <c r="EB73" i="8"/>
  <c r="DG341" i="8"/>
  <c r="DH290" i="8"/>
  <c r="DG290" i="8"/>
  <c r="ED67" i="8"/>
  <c r="DG233" i="8"/>
  <c r="DG205" i="8"/>
  <c r="DE309" i="8"/>
  <c r="DF110" i="8"/>
  <c r="DI110" i="8" s="1"/>
  <c r="DN110" i="8" s="1"/>
  <c r="DF111" i="8"/>
  <c r="DG196" i="8"/>
  <c r="DG197" i="8"/>
  <c r="DG292" i="8"/>
  <c r="DG293" i="8"/>
  <c r="DX197" i="8"/>
  <c r="DY197" i="8"/>
  <c r="DW197" i="8"/>
  <c r="DX201" i="8"/>
  <c r="DY201" i="8"/>
  <c r="DW201" i="8"/>
  <c r="Z355" i="8"/>
  <c r="DY355" i="8"/>
  <c r="DW355" i="8"/>
  <c r="Z357" i="8"/>
  <c r="DY357" i="8"/>
  <c r="DW357" i="8"/>
  <c r="DV359" i="8"/>
  <c r="DY359" i="8"/>
  <c r="DW359" i="8"/>
  <c r="DV364" i="8"/>
  <c r="DY364" i="8"/>
  <c r="DW364" i="8"/>
  <c r="DV366" i="8"/>
  <c r="DY366" i="8"/>
  <c r="EE367" i="8" s="1"/>
  <c r="DW366" i="8"/>
  <c r="DX228" i="8"/>
  <c r="ED229" i="8" s="1"/>
  <c r="Z228" i="8"/>
  <c r="EB63" i="8"/>
  <c r="EB64" i="8"/>
  <c r="EB71" i="8"/>
  <c r="EB72" i="8"/>
  <c r="DH236" i="8"/>
  <c r="DH235" i="8"/>
  <c r="DG235" i="8"/>
  <c r="DG234" i="8"/>
  <c r="DG209" i="8"/>
  <c r="DG210" i="8"/>
  <c r="DG219" i="8"/>
  <c r="DG220" i="8"/>
  <c r="DG288" i="8"/>
  <c r="DG289" i="8"/>
  <c r="BI149" i="8"/>
  <c r="BI151" i="8"/>
  <c r="BI153" i="8"/>
  <c r="BI155" i="8"/>
  <c r="DE281" i="8"/>
  <c r="DE283" i="8"/>
  <c r="BI148" i="8"/>
  <c r="BI150" i="8"/>
  <c r="BI154" i="8"/>
  <c r="DF308" i="8"/>
  <c r="EE43" i="8"/>
  <c r="ED61" i="8"/>
  <c r="DF292" i="8"/>
  <c r="DF300" i="8"/>
  <c r="EB69" i="8"/>
  <c r="DH298" i="8"/>
  <c r="BL49" i="18"/>
  <c r="Y49" i="18"/>
  <c r="AF49" i="18"/>
  <c r="D51" i="18"/>
  <c r="P50" i="18"/>
  <c r="D24" i="15"/>
  <c r="D84" i="15" s="1"/>
  <c r="AF23" i="15"/>
  <c r="CO146" i="14"/>
  <c r="GA123" i="14" s="1"/>
  <c r="CO111" i="14"/>
  <c r="CV111" i="14" s="1"/>
  <c r="CO113" i="14"/>
  <c r="CV113" i="14" s="1"/>
  <c r="CO116" i="14"/>
  <c r="GR86" i="14" s="1"/>
  <c r="CO117" i="14"/>
  <c r="GA94" i="14" s="1"/>
  <c r="CO139" i="14"/>
  <c r="GR109" i="14" s="1"/>
  <c r="CO145" i="14"/>
  <c r="GA122" i="14" s="1"/>
  <c r="CO135" i="14"/>
  <c r="GA112" i="14" s="1"/>
  <c r="CO120" i="14"/>
  <c r="GA97" i="14" s="1"/>
  <c r="DV362" i="8"/>
  <c r="DV215" i="8"/>
  <c r="DQ108" i="14"/>
  <c r="DS108" i="14"/>
  <c r="CO147" i="14"/>
  <c r="CV147" i="14" s="1"/>
  <c r="GP117" i="14" s="1"/>
  <c r="CO126" i="14"/>
  <c r="GR96" i="14" s="1"/>
  <c r="CO137" i="14"/>
  <c r="CV137" i="14" s="1"/>
  <c r="GP107" i="14" s="1"/>
  <c r="DP136" i="14"/>
  <c r="DM110" i="14"/>
  <c r="DR110" i="14" s="1"/>
  <c r="DM75" i="14"/>
  <c r="DS75" i="14" s="1"/>
  <c r="DM48" i="14"/>
  <c r="DQ48" i="14" s="1"/>
  <c r="DM41" i="14"/>
  <c r="DQ41" i="14" s="1"/>
  <c r="DR109" i="14"/>
  <c r="V32" i="15"/>
  <c r="F42" i="15"/>
  <c r="V8" i="15"/>
  <c r="F18" i="15"/>
  <c r="V10" i="15"/>
  <c r="F20" i="15"/>
  <c r="V13" i="15"/>
  <c r="F23" i="15"/>
  <c r="V14" i="15"/>
  <c r="F24" i="15"/>
  <c r="DM137" i="14"/>
  <c r="DP137" i="14" s="1"/>
  <c r="V36" i="15"/>
  <c r="F46" i="15"/>
  <c r="V42" i="15"/>
  <c r="F52" i="15"/>
  <c r="DP58" i="14"/>
  <c r="V17" i="15"/>
  <c r="F27" i="15"/>
  <c r="DM129" i="14"/>
  <c r="DP129" i="14" s="1"/>
  <c r="V44" i="15"/>
  <c r="F54" i="15"/>
  <c r="DM117" i="14"/>
  <c r="DR117" i="14" s="1"/>
  <c r="V23" i="15"/>
  <c r="F33" i="15"/>
  <c r="V45" i="15"/>
  <c r="F55" i="15"/>
  <c r="DM61" i="14"/>
  <c r="DM114" i="14"/>
  <c r="DM131" i="14"/>
  <c r="DP131" i="14" s="1"/>
  <c r="V30" i="15"/>
  <c r="F40" i="15"/>
  <c r="V39" i="15"/>
  <c r="F49" i="15"/>
  <c r="DM50" i="14"/>
  <c r="DP50" i="14" s="1"/>
  <c r="DM68" i="14"/>
  <c r="DS68" i="14" s="1"/>
  <c r="CO123" i="14"/>
  <c r="CO129" i="14"/>
  <c r="CO118" i="14"/>
  <c r="CO112" i="14"/>
  <c r="CO110" i="14"/>
  <c r="CO115" i="14"/>
  <c r="CO140" i="14"/>
  <c r="CO144" i="14"/>
  <c r="CO134" i="14"/>
  <c r="CO114" i="14"/>
  <c r="CO125" i="14"/>
  <c r="CO136" i="14"/>
  <c r="CO122" i="14"/>
  <c r="CO132" i="14"/>
  <c r="DM126" i="14"/>
  <c r="DP126" i="14" s="1"/>
  <c r="V24" i="15"/>
  <c r="F34" i="15"/>
  <c r="DM60" i="14"/>
  <c r="V35" i="15"/>
  <c r="F45" i="15"/>
  <c r="CO108" i="14"/>
  <c r="CO131" i="14"/>
  <c r="DM140" i="14"/>
  <c r="V40" i="15"/>
  <c r="F50" i="15"/>
  <c r="DM44" i="14"/>
  <c r="DS44" i="14" s="1"/>
  <c r="V25" i="15"/>
  <c r="F35" i="15"/>
  <c r="V27" i="15"/>
  <c r="F37" i="15"/>
  <c r="V38" i="15"/>
  <c r="F48" i="15"/>
  <c r="DM138" i="14"/>
  <c r="DM73" i="14"/>
  <c r="DM112" i="14"/>
  <c r="DM133" i="14"/>
  <c r="DS133" i="14" s="1"/>
  <c r="DM142" i="14"/>
  <c r="DP142" i="14" s="1"/>
  <c r="DM143" i="14"/>
  <c r="V43" i="15"/>
  <c r="F53" i="15"/>
  <c r="DM72" i="14"/>
  <c r="DR72" i="14" s="1"/>
  <c r="V6" i="15"/>
  <c r="F16" i="15"/>
  <c r="V16" i="15"/>
  <c r="F26" i="15"/>
  <c r="V18" i="15"/>
  <c r="F28" i="15"/>
  <c r="V21" i="15"/>
  <c r="F31" i="15"/>
  <c r="DM45" i="14"/>
  <c r="DQ45" i="14" s="1"/>
  <c r="DM59" i="14"/>
  <c r="DQ59" i="14" s="1"/>
  <c r="DM123" i="14"/>
  <c r="DS123" i="14" s="1"/>
  <c r="V34" i="15"/>
  <c r="F44" i="15"/>
  <c r="DM69" i="14"/>
  <c r="DR69" i="14" s="1"/>
  <c r="CV148" i="14"/>
  <c r="CM148" i="14"/>
  <c r="DQ109" i="14"/>
  <c r="DM135" i="14"/>
  <c r="DM146" i="14"/>
  <c r="DM40" i="14"/>
  <c r="V20" i="15"/>
  <c r="F30" i="15"/>
  <c r="CO127" i="14"/>
  <c r="DM57" i="14"/>
  <c r="DR57" i="14" s="1"/>
  <c r="CO138" i="14"/>
  <c r="V5" i="15"/>
  <c r="F15" i="15"/>
  <c r="V28" i="15"/>
  <c r="F38" i="15"/>
  <c r="CO143" i="14"/>
  <c r="DM148" i="14"/>
  <c r="DM125" i="14"/>
  <c r="CO128" i="14"/>
  <c r="CO130" i="14"/>
  <c r="CO141" i="14"/>
  <c r="DM52" i="14"/>
  <c r="DM65" i="14"/>
  <c r="DQ65" i="14" s="1"/>
  <c r="DM122" i="14"/>
  <c r="DS122" i="14" s="1"/>
  <c r="DM121" i="14"/>
  <c r="DH288" i="8"/>
  <c r="DH292" i="8"/>
  <c r="DH296" i="8"/>
  <c r="DH304" i="8"/>
  <c r="FU318" i="14"/>
  <c r="FQ171" i="14"/>
  <c r="FM317" i="14"/>
  <c r="FI29" i="14"/>
  <c r="FM25" i="14"/>
  <c r="FQ97" i="14"/>
  <c r="FU172" i="14"/>
  <c r="FE172" i="14"/>
  <c r="FU96" i="14"/>
  <c r="FM95" i="14"/>
  <c r="FI97" i="14"/>
  <c r="FE26" i="14"/>
  <c r="FE95" i="14"/>
  <c r="FI170" i="14"/>
  <c r="FQ26" i="14"/>
  <c r="FU24" i="14"/>
  <c r="FM172" i="14"/>
  <c r="DF145" i="8"/>
  <c r="DF147" i="8"/>
  <c r="DF149" i="8"/>
  <c r="DF151" i="8"/>
  <c r="DF153" i="8"/>
  <c r="EB61" i="8"/>
  <c r="DV357" i="8"/>
  <c r="DV210" i="8"/>
  <c r="DH300" i="8"/>
  <c r="DH146" i="8"/>
  <c r="DH148" i="8"/>
  <c r="DH150" i="8"/>
  <c r="DH152" i="8"/>
  <c r="DG150" i="8"/>
  <c r="DG152" i="8"/>
  <c r="DE285" i="8"/>
  <c r="DV229" i="8"/>
  <c r="DG227" i="8"/>
  <c r="EB56" i="8"/>
  <c r="DG207" i="8"/>
  <c r="EC147" i="8"/>
  <c r="DV144" i="8"/>
  <c r="EB144" i="8" s="1"/>
  <c r="DV142" i="8"/>
  <c r="EX97" i="8"/>
  <c r="EX98" i="8" s="1"/>
  <c r="FN97" i="8"/>
  <c r="FN98" i="8" s="1"/>
  <c r="FN99" i="8" s="1"/>
  <c r="DE144" i="8"/>
  <c r="CK356" i="8"/>
  <c r="GC334" i="8" s="1"/>
  <c r="CK49" i="8"/>
  <c r="GJ21" i="8" s="1"/>
  <c r="DV347" i="8"/>
  <c r="DV200" i="8"/>
  <c r="EC46" i="8"/>
  <c r="EC127" i="8"/>
  <c r="EE127" i="8"/>
  <c r="EC48" i="8"/>
  <c r="DV356" i="8"/>
  <c r="DV209" i="8"/>
  <c r="DV126" i="8"/>
  <c r="DV128" i="8"/>
  <c r="EB129" i="8" s="1"/>
  <c r="DV309" i="8"/>
  <c r="EB310" i="8" s="1"/>
  <c r="DV155" i="8"/>
  <c r="DF234" i="8"/>
  <c r="DH283" i="8"/>
  <c r="DV120" i="8"/>
  <c r="DV134" i="8"/>
  <c r="DV348" i="8"/>
  <c r="DV201" i="8"/>
  <c r="DV228" i="8"/>
  <c r="EB228" i="8" s="1"/>
  <c r="DE146" i="8"/>
  <c r="DE148" i="8"/>
  <c r="DE150" i="8"/>
  <c r="DE152" i="8"/>
  <c r="DV221" i="8"/>
  <c r="DF270" i="8"/>
  <c r="DE271" i="8"/>
  <c r="DG273" i="8"/>
  <c r="ED54" i="8"/>
  <c r="ED56" i="8"/>
  <c r="ED46" i="8"/>
  <c r="ED47" i="8"/>
  <c r="ED48" i="8"/>
  <c r="EB59" i="8"/>
  <c r="DF289" i="8"/>
  <c r="DF293" i="8"/>
  <c r="DF297" i="8"/>
  <c r="DF301" i="8"/>
  <c r="BJ150" i="8"/>
  <c r="BJ152" i="8"/>
  <c r="BJ154" i="8"/>
  <c r="DH305" i="8"/>
  <c r="DG303" i="8"/>
  <c r="DG270" i="8"/>
  <c r="DH271" i="8"/>
  <c r="DF291" i="8"/>
  <c r="DI291" i="8" s="1"/>
  <c r="DM291" i="8" s="1"/>
  <c r="DF295" i="8"/>
  <c r="DF299" i="8"/>
  <c r="H74" i="8"/>
  <c r="H72" i="8"/>
  <c r="H70" i="8"/>
  <c r="H68" i="8"/>
  <c r="H66" i="8"/>
  <c r="H38" i="8"/>
  <c r="H36" i="8"/>
  <c r="D76" i="8"/>
  <c r="DQ76" i="8"/>
  <c r="H73" i="8"/>
  <c r="CZ73" i="8" s="1"/>
  <c r="H69" i="8"/>
  <c r="CZ69" i="8" s="1"/>
  <c r="H65" i="8"/>
  <c r="CZ65" i="8" s="1"/>
  <c r="H61" i="8"/>
  <c r="CZ61" i="8" s="1"/>
  <c r="H57" i="8"/>
  <c r="H53" i="8"/>
  <c r="H49" i="8"/>
  <c r="H45" i="8"/>
  <c r="H41" i="8"/>
  <c r="H39" i="8"/>
  <c r="H71" i="8"/>
  <c r="CZ71" i="8" s="1"/>
  <c r="H67" i="8"/>
  <c r="CZ67" i="8" s="1"/>
  <c r="H63" i="8"/>
  <c r="CZ63" i="8" s="1"/>
  <c r="H59" i="8"/>
  <c r="H55" i="8"/>
  <c r="H51" i="8"/>
  <c r="H47" i="8"/>
  <c r="H43" i="8"/>
  <c r="H37" i="8"/>
  <c r="H64" i="8"/>
  <c r="H62" i="8"/>
  <c r="H60" i="8"/>
  <c r="H58" i="8"/>
  <c r="H56" i="8"/>
  <c r="H54" i="8"/>
  <c r="H52" i="8"/>
  <c r="H50" i="8"/>
  <c r="H48" i="8"/>
  <c r="H46" i="8"/>
  <c r="H44" i="8"/>
  <c r="H42" i="8"/>
  <c r="H40" i="8"/>
  <c r="DR76" i="8"/>
  <c r="E76" i="8"/>
  <c r="DX204" i="8"/>
  <c r="DX215" i="8"/>
  <c r="DY200" i="8"/>
  <c r="DY204" i="8"/>
  <c r="DW209" i="8"/>
  <c r="DY362" i="8"/>
  <c r="EE144" i="8"/>
  <c r="DX141" i="8"/>
  <c r="ED142" i="8" s="1"/>
  <c r="DX227" i="8"/>
  <c r="DX149" i="8"/>
  <c r="DV135" i="8"/>
  <c r="DV344" i="8"/>
  <c r="DV197" i="8"/>
  <c r="DV205" i="8"/>
  <c r="DV355" i="8"/>
  <c r="EB355" i="8" s="1"/>
  <c r="DV208" i="8"/>
  <c r="DV212" i="8"/>
  <c r="DX217" i="8"/>
  <c r="EB146" i="8"/>
  <c r="DX150" i="8"/>
  <c r="DX143" i="8"/>
  <c r="ED143" i="8" s="1"/>
  <c r="DX151" i="8"/>
  <c r="EB55" i="8"/>
  <c r="EB57" i="8"/>
  <c r="DX200" i="8"/>
  <c r="DV351" i="8"/>
  <c r="DV204" i="8"/>
  <c r="DX209" i="8"/>
  <c r="CK51" i="8"/>
  <c r="GJ23" i="8" s="1"/>
  <c r="DW200" i="8"/>
  <c r="DW204" i="8"/>
  <c r="EC204" i="8" s="1"/>
  <c r="DY209" i="8"/>
  <c r="DW362" i="8"/>
  <c r="DV295" i="8"/>
  <c r="EB296" i="8" s="1"/>
  <c r="DV141" i="8"/>
  <c r="EC66" i="8"/>
  <c r="DV374" i="8"/>
  <c r="EB375" i="8" s="1"/>
  <c r="EE68" i="8"/>
  <c r="DV149" i="8"/>
  <c r="EB150" i="8" s="1"/>
  <c r="EE135" i="8"/>
  <c r="DX212" i="8"/>
  <c r="CK360" i="8"/>
  <c r="GJ331" i="8" s="1"/>
  <c r="CK53" i="8"/>
  <c r="DV343" i="8"/>
  <c r="EB343" i="8" s="1"/>
  <c r="DV196" i="8"/>
  <c r="CK361" i="8"/>
  <c r="GC339" i="8" s="1"/>
  <c r="CK54" i="8"/>
  <c r="GC33" i="8" s="1"/>
  <c r="DX196" i="8"/>
  <c r="DW343" i="8"/>
  <c r="DV116" i="8"/>
  <c r="EB116" i="8" s="1"/>
  <c r="CK363" i="8"/>
  <c r="GC341" i="8" s="1"/>
  <c r="CK56" i="8"/>
  <c r="GJ28" i="8" s="1"/>
  <c r="CK365" i="8"/>
  <c r="GC343" i="8" s="1"/>
  <c r="CK58" i="8"/>
  <c r="GJ30" i="8" s="1"/>
  <c r="DY343" i="8"/>
  <c r="EE343" i="8" s="1"/>
  <c r="EB37" i="8"/>
  <c r="AG312" i="8"/>
  <c r="AG128" i="8"/>
  <c r="FM26" i="8"/>
  <c r="FE26" i="8"/>
  <c r="EW26" i="8"/>
  <c r="FI26" i="8"/>
  <c r="FA26" i="8"/>
  <c r="EE121" i="8"/>
  <c r="N238" i="8"/>
  <c r="CK212" i="8" s="1"/>
  <c r="DX363" i="8"/>
  <c r="AY291" i="8"/>
  <c r="FB97" i="8"/>
  <c r="FB98" i="8" s="1"/>
  <c r="FB99" i="8" s="1"/>
  <c r="DX271" i="8"/>
  <c r="DW198" i="8"/>
  <c r="DY198" i="8"/>
  <c r="AY345" i="8"/>
  <c r="DX273" i="8"/>
  <c r="DX275" i="8"/>
  <c r="DW202" i="8"/>
  <c r="DY202" i="8"/>
  <c r="AY349" i="8"/>
  <c r="DX277" i="8"/>
  <c r="AY351" i="8"/>
  <c r="DX279" i="8"/>
  <c r="EB281" i="8"/>
  <c r="DX127" i="8"/>
  <c r="ED127" i="8" s="1"/>
  <c r="EB282" i="8"/>
  <c r="AY209" i="8"/>
  <c r="DX284" i="8"/>
  <c r="DW211" i="8"/>
  <c r="DY211" i="8"/>
  <c r="AY358" i="8"/>
  <c r="DX286" i="8"/>
  <c r="DW213" i="8"/>
  <c r="DY213" i="8"/>
  <c r="DW361" i="8"/>
  <c r="DY361" i="8"/>
  <c r="AY214" i="8"/>
  <c r="DW363" i="8"/>
  <c r="DY363" i="8"/>
  <c r="DX291" i="8"/>
  <c r="DW218" i="8"/>
  <c r="DY218" i="8"/>
  <c r="AY365" i="8"/>
  <c r="DX294" i="8"/>
  <c r="AY221" i="8"/>
  <c r="AY368" i="8"/>
  <c r="CK369" i="8"/>
  <c r="DX369" i="8"/>
  <c r="CK62" i="8"/>
  <c r="DX298" i="8"/>
  <c r="AY225" i="8"/>
  <c r="AY372" i="8"/>
  <c r="CK373" i="8"/>
  <c r="DX373" i="8"/>
  <c r="CK66" i="8"/>
  <c r="DX302" i="8"/>
  <c r="AY229" i="8"/>
  <c r="CK377" i="8"/>
  <c r="DX377" i="8"/>
  <c r="CK70" i="8"/>
  <c r="DX306" i="8"/>
  <c r="AY380" i="8"/>
  <c r="CK381" i="8"/>
  <c r="DX381" i="8"/>
  <c r="CK74" i="8"/>
  <c r="CK383" i="8"/>
  <c r="DX383" i="8"/>
  <c r="CK76" i="8"/>
  <c r="EE60" i="8"/>
  <c r="DW222" i="8"/>
  <c r="DY222" i="8"/>
  <c r="AY296" i="8"/>
  <c r="CK370" i="8"/>
  <c r="DX370" i="8"/>
  <c r="CK63" i="8"/>
  <c r="AY371" i="8"/>
  <c r="DV225" i="8"/>
  <c r="X145" i="8"/>
  <c r="AY228" i="8"/>
  <c r="EE150" i="8"/>
  <c r="CK378" i="8"/>
  <c r="DX378" i="8"/>
  <c r="CK71" i="8"/>
  <c r="DX307" i="8"/>
  <c r="AY235" i="8"/>
  <c r="Z343" i="8"/>
  <c r="Z345" i="8"/>
  <c r="Z347" i="8"/>
  <c r="Z349" i="8"/>
  <c r="Z351" i="8"/>
  <c r="AD166" i="8"/>
  <c r="Z226" i="8"/>
  <c r="AG358" i="8"/>
  <c r="Z360" i="8"/>
  <c r="Z213" i="8"/>
  <c r="DF363" i="8"/>
  <c r="Z370" i="8"/>
  <c r="Z223" i="8"/>
  <c r="Z225" i="8"/>
  <c r="BG375" i="8"/>
  <c r="AG228" i="8"/>
  <c r="BJ68" i="8"/>
  <c r="BJ228" i="8"/>
  <c r="Z377" i="8"/>
  <c r="Z230" i="8"/>
  <c r="BJ378" i="8"/>
  <c r="BJ380" i="8"/>
  <c r="Z381" i="8"/>
  <c r="Z234" i="8"/>
  <c r="BG156" i="8"/>
  <c r="BJ147" i="8"/>
  <c r="BJ69" i="8"/>
  <c r="BJ229" i="8"/>
  <c r="BJ377" i="8"/>
  <c r="DF230" i="8"/>
  <c r="BJ151" i="8"/>
  <c r="DE380" i="8"/>
  <c r="BJ73" i="8"/>
  <c r="BJ233" i="8"/>
  <c r="BG382" i="8"/>
  <c r="BJ75" i="8"/>
  <c r="BJ235" i="8"/>
  <c r="Z271" i="8"/>
  <c r="Z273" i="8"/>
  <c r="Z275" i="8"/>
  <c r="Z277" i="8"/>
  <c r="DG282" i="8"/>
  <c r="DH284" i="8"/>
  <c r="Z286" i="8"/>
  <c r="DE277" i="8"/>
  <c r="DF277" i="8"/>
  <c r="DE278" i="8"/>
  <c r="DF278" i="8"/>
  <c r="DE279" i="8"/>
  <c r="DF279" i="8"/>
  <c r="DE280" i="8"/>
  <c r="DF280" i="8"/>
  <c r="Z291" i="8"/>
  <c r="Z293" i="8"/>
  <c r="Z294" i="8"/>
  <c r="Z298" i="8"/>
  <c r="Z299" i="8"/>
  <c r="Z307" i="8"/>
  <c r="FB326" i="8"/>
  <c r="EX326" i="8"/>
  <c r="DG283" i="8"/>
  <c r="FM25" i="8"/>
  <c r="FE25" i="8"/>
  <c r="EW25" i="8"/>
  <c r="FI25" i="8"/>
  <c r="FA25" i="8"/>
  <c r="FE30" i="8"/>
  <c r="FE34" i="8"/>
  <c r="DX270" i="8"/>
  <c r="AY344" i="8"/>
  <c r="DX272" i="8"/>
  <c r="DX274" i="8"/>
  <c r="DX276" i="8"/>
  <c r="DX278" i="8"/>
  <c r="AY353" i="8"/>
  <c r="AY207" i="8"/>
  <c r="AY355" i="8"/>
  <c r="DX283" i="8"/>
  <c r="N312" i="8"/>
  <c r="CK308" i="8" s="1"/>
  <c r="DX285" i="8"/>
  <c r="AY359" i="8"/>
  <c r="DX287" i="8"/>
  <c r="DX288" i="8"/>
  <c r="DX289" i="8"/>
  <c r="DX290" i="8"/>
  <c r="DX292" i="8"/>
  <c r="DF128" i="8"/>
  <c r="DF132" i="8"/>
  <c r="DW116" i="8"/>
  <c r="EC116" i="8" s="1"/>
  <c r="AY270" i="8"/>
  <c r="DW272" i="8"/>
  <c r="DY272" i="8"/>
  <c r="AY272" i="8"/>
  <c r="CK346" i="8"/>
  <c r="DX346" i="8"/>
  <c r="CK39" i="8"/>
  <c r="DW120" i="8"/>
  <c r="EC121" i="8" s="1"/>
  <c r="EC40" i="8"/>
  <c r="DW276" i="8"/>
  <c r="DY276" i="8"/>
  <c r="AY276" i="8"/>
  <c r="CK350" i="8"/>
  <c r="DX350" i="8"/>
  <c r="CK43" i="8"/>
  <c r="DW124" i="8"/>
  <c r="DY124" i="8"/>
  <c r="EC44" i="8"/>
  <c r="CK353" i="8"/>
  <c r="DX353" i="8"/>
  <c r="CK46" i="8"/>
  <c r="X127" i="8"/>
  <c r="CK47" i="8"/>
  <c r="DW283" i="8"/>
  <c r="DY283" i="8"/>
  <c r="EC49" i="8"/>
  <c r="DW285" i="8"/>
  <c r="DY285" i="8"/>
  <c r="EC51" i="8"/>
  <c r="DW287" i="8"/>
  <c r="DY287" i="8"/>
  <c r="AY133" i="8"/>
  <c r="EC53" i="8"/>
  <c r="DW134" i="8"/>
  <c r="AY288" i="8"/>
  <c r="DW135" i="8"/>
  <c r="DW136" i="8"/>
  <c r="DY136" i="8"/>
  <c r="EE136" i="8" s="1"/>
  <c r="DW292" i="8"/>
  <c r="DY292" i="8"/>
  <c r="EC58" i="8"/>
  <c r="FM102" i="8"/>
  <c r="FE102" i="8"/>
  <c r="EW102" i="8"/>
  <c r="FI102" i="8"/>
  <c r="FA102" i="8"/>
  <c r="FM104" i="8"/>
  <c r="FE104" i="8"/>
  <c r="EW104" i="8"/>
  <c r="FI104" i="8"/>
  <c r="FA104" i="8"/>
  <c r="DI106" i="8"/>
  <c r="DL106" i="8" s="1"/>
  <c r="DG109" i="8"/>
  <c r="DG111" i="8"/>
  <c r="DI114" i="8"/>
  <c r="DK114" i="8" s="1"/>
  <c r="DG117" i="8"/>
  <c r="DG119" i="8"/>
  <c r="DI122" i="8"/>
  <c r="DK122" i="8" s="1"/>
  <c r="DI129" i="8"/>
  <c r="DK129" i="8" s="1"/>
  <c r="DG132" i="8"/>
  <c r="CK367" i="8"/>
  <c r="DX367" i="8"/>
  <c r="CK60" i="8"/>
  <c r="DW141" i="8"/>
  <c r="DW223" i="8"/>
  <c r="EC224" i="8" s="1"/>
  <c r="DY223" i="8"/>
  <c r="CK371" i="8"/>
  <c r="DX371" i="8"/>
  <c r="CK64" i="8"/>
  <c r="DW299" i="8"/>
  <c r="DY299" i="8"/>
  <c r="DX300" i="8"/>
  <c r="DW374" i="8"/>
  <c r="DW149" i="8"/>
  <c r="EB304" i="8"/>
  <c r="DW231" i="8"/>
  <c r="DY231" i="8"/>
  <c r="CK379" i="8"/>
  <c r="DX379" i="8"/>
  <c r="CK72" i="8"/>
  <c r="DW307" i="8"/>
  <c r="DY307" i="8"/>
  <c r="EE308" i="8" s="1"/>
  <c r="DX308" i="8"/>
  <c r="CK382" i="8"/>
  <c r="O235" i="8"/>
  <c r="DX382" i="8"/>
  <c r="CK75" i="8"/>
  <c r="DX156" i="8"/>
  <c r="DH135" i="8"/>
  <c r="DW294" i="8"/>
  <c r="DY294" i="8"/>
  <c r="EC60" i="8"/>
  <c r="DW369" i="8"/>
  <c r="DY369" i="8"/>
  <c r="EE62" i="8"/>
  <c r="DW144" i="8"/>
  <c r="EC144" i="8" s="1"/>
  <c r="CK372" i="8"/>
  <c r="DX372" i="8"/>
  <c r="CK65" i="8"/>
  <c r="DY373" i="8"/>
  <c r="EE373" i="8" s="1"/>
  <c r="DY226" i="8"/>
  <c r="AY373" i="8"/>
  <c r="EB147" i="8"/>
  <c r="DX301" i="8"/>
  <c r="DW302" i="8"/>
  <c r="DY302" i="8"/>
  <c r="EB376" i="8"/>
  <c r="DW377" i="8"/>
  <c r="DY377" i="8"/>
  <c r="EE70" i="8"/>
  <c r="EB151" i="8"/>
  <c r="DW152" i="8"/>
  <c r="EC152" i="8" s="1"/>
  <c r="DY152" i="8"/>
  <c r="EE152" i="8" s="1"/>
  <c r="CK380" i="8"/>
  <c r="DX380" i="8"/>
  <c r="CK73" i="8"/>
  <c r="DW234" i="8"/>
  <c r="DY234" i="8"/>
  <c r="AY381" i="8"/>
  <c r="DW309" i="8"/>
  <c r="DW383" i="8"/>
  <c r="DY383" i="8"/>
  <c r="EE383" i="8" s="1"/>
  <c r="DI143" i="8"/>
  <c r="DN143" i="8" s="1"/>
  <c r="Z346" i="8"/>
  <c r="DE350" i="8"/>
  <c r="Z350" i="8"/>
  <c r="DE355" i="8"/>
  <c r="AF166" i="8"/>
  <c r="AG359" i="8"/>
  <c r="Z214" i="8"/>
  <c r="Z363" i="8"/>
  <c r="Z216" i="8"/>
  <c r="Z365" i="8"/>
  <c r="Z218" i="8"/>
  <c r="Z367" i="8"/>
  <c r="Z220" i="8"/>
  <c r="Z369" i="8"/>
  <c r="Z222" i="8"/>
  <c r="Z371" i="8"/>
  <c r="Z224" i="8"/>
  <c r="DE211" i="8"/>
  <c r="DH212" i="8"/>
  <c r="DE213" i="8"/>
  <c r="DH214" i="8"/>
  <c r="DE215" i="8"/>
  <c r="DH216" i="8"/>
  <c r="DE217" i="8"/>
  <c r="DH218" i="8"/>
  <c r="DE219" i="8"/>
  <c r="DH220" i="8"/>
  <c r="DE221" i="8"/>
  <c r="DH222" i="8"/>
  <c r="DE223" i="8"/>
  <c r="DH224" i="8"/>
  <c r="DE225" i="8"/>
  <c r="DF281" i="8"/>
  <c r="BG147" i="8"/>
  <c r="BH68" i="8"/>
  <c r="BH228" i="8"/>
  <c r="BG149" i="8"/>
  <c r="BG377" i="8"/>
  <c r="BI377" i="8"/>
  <c r="BH150" i="8"/>
  <c r="BH378" i="8"/>
  <c r="BG71" i="8"/>
  <c r="BG231" i="8"/>
  <c r="BI379" i="8"/>
  <c r="BH152" i="8"/>
  <c r="BH380" i="8"/>
  <c r="BG73" i="8"/>
  <c r="BG233" i="8"/>
  <c r="BG381" i="8"/>
  <c r="BI381" i="8"/>
  <c r="BH74" i="8"/>
  <c r="BH234" i="8"/>
  <c r="BJ382" i="8"/>
  <c r="BG155" i="8"/>
  <c r="BI76" i="8"/>
  <c r="Z270" i="8"/>
  <c r="DF282" i="8"/>
  <c r="BG374" i="8"/>
  <c r="BI374" i="8"/>
  <c r="BH67" i="8"/>
  <c r="BH227" i="8"/>
  <c r="BH375" i="8"/>
  <c r="BG148" i="8"/>
  <c r="BG376" i="8"/>
  <c r="BI376" i="8"/>
  <c r="BH69" i="8"/>
  <c r="BH229" i="8"/>
  <c r="BH377" i="8"/>
  <c r="BG150" i="8"/>
  <c r="BG378" i="8"/>
  <c r="BI378" i="8"/>
  <c r="BH71" i="8"/>
  <c r="BH231" i="8"/>
  <c r="BH379" i="8"/>
  <c r="BG152" i="8"/>
  <c r="BG380" i="8"/>
  <c r="BI380" i="8"/>
  <c r="BH73" i="8"/>
  <c r="BH233" i="8"/>
  <c r="BG154" i="8"/>
  <c r="BI382" i="8"/>
  <c r="BH155" i="8"/>
  <c r="Z383" i="8"/>
  <c r="Z236" i="8"/>
  <c r="BJ76" i="8"/>
  <c r="BJ236" i="8"/>
  <c r="DE272" i="8"/>
  <c r="DH272" i="8"/>
  <c r="DH273" i="8"/>
  <c r="DF283" i="8"/>
  <c r="DG274" i="8"/>
  <c r="DH274" i="8"/>
  <c r="DG275" i="8"/>
  <c r="DH275" i="8"/>
  <c r="DF303" i="8"/>
  <c r="DG309" i="8"/>
  <c r="FN326" i="8"/>
  <c r="Z302" i="8"/>
  <c r="DG305" i="8"/>
  <c r="Z308" i="8"/>
  <c r="DE134" i="8"/>
  <c r="FJ180" i="8"/>
  <c r="FM28" i="8"/>
  <c r="FE28" i="8"/>
  <c r="EW28" i="8"/>
  <c r="FI28" i="8"/>
  <c r="FA28" i="8"/>
  <c r="EE117" i="8"/>
  <c r="DX345" i="8"/>
  <c r="DX349" i="8"/>
  <c r="AY277" i="8"/>
  <c r="AY282" i="8"/>
  <c r="N385" i="8"/>
  <c r="CK358" i="8"/>
  <c r="DX358" i="8"/>
  <c r="DX360" i="8"/>
  <c r="DX361" i="8"/>
  <c r="DX365" i="8"/>
  <c r="DX343" i="8"/>
  <c r="ED343" i="8" s="1"/>
  <c r="GC15" i="8"/>
  <c r="DW271" i="8"/>
  <c r="DY271" i="8"/>
  <c r="DV345" i="8"/>
  <c r="DV198" i="8"/>
  <c r="DX198" i="8"/>
  <c r="DW119" i="8"/>
  <c r="DY119" i="8"/>
  <c r="DX347" i="8"/>
  <c r="DW275" i="8"/>
  <c r="DY275" i="8"/>
  <c r="DV349" i="8"/>
  <c r="DV202" i="8"/>
  <c r="DX202" i="8"/>
  <c r="DW123" i="8"/>
  <c r="DY123" i="8"/>
  <c r="DX351" i="8"/>
  <c r="DW279" i="8"/>
  <c r="DY279" i="8"/>
  <c r="EC126" i="8"/>
  <c r="EE126" i="8"/>
  <c r="AY281" i="8"/>
  <c r="EC47" i="8"/>
  <c r="EC128" i="8"/>
  <c r="EE128" i="8"/>
  <c r="DX356" i="8"/>
  <c r="DW284" i="8"/>
  <c r="DY284" i="8"/>
  <c r="DV358" i="8"/>
  <c r="DV211" i="8"/>
  <c r="DX211" i="8"/>
  <c r="ED211" i="8" s="1"/>
  <c r="DW286" i="8"/>
  <c r="DY286" i="8"/>
  <c r="DV360" i="8"/>
  <c r="DV213" i="8"/>
  <c r="DX213" i="8"/>
  <c r="DV361" i="8"/>
  <c r="DV214" i="8"/>
  <c r="DX214" i="8"/>
  <c r="CK362" i="8"/>
  <c r="DX362" i="8"/>
  <c r="CK55" i="8"/>
  <c r="DV363" i="8"/>
  <c r="DV216" i="8"/>
  <c r="DX216" i="8"/>
  <c r="DW291" i="8"/>
  <c r="DY291" i="8"/>
  <c r="DV365" i="8"/>
  <c r="DV218" i="8"/>
  <c r="EB218" i="8" s="1"/>
  <c r="DX218" i="8"/>
  <c r="FJ97" i="8"/>
  <c r="FJ98" i="8" s="1"/>
  <c r="FF97" i="8"/>
  <c r="FF98" i="8" s="1"/>
  <c r="DG135" i="8"/>
  <c r="DW196" i="8"/>
  <c r="DY196" i="8"/>
  <c r="AY343" i="8"/>
  <c r="DV271" i="8"/>
  <c r="DV117" i="8"/>
  <c r="DX117" i="8"/>
  <c r="DW345" i="8"/>
  <c r="DY345" i="8"/>
  <c r="DV273" i="8"/>
  <c r="DV119" i="8"/>
  <c r="EB119" i="8" s="1"/>
  <c r="DX119" i="8"/>
  <c r="DW347" i="8"/>
  <c r="EC347" i="8" s="1"/>
  <c r="DY347" i="8"/>
  <c r="DV275" i="8"/>
  <c r="DV121" i="8"/>
  <c r="DX121" i="8"/>
  <c r="DW349" i="8"/>
  <c r="DY349" i="8"/>
  <c r="AY202" i="8"/>
  <c r="DV277" i="8"/>
  <c r="DV123" i="8"/>
  <c r="EB123" i="8" s="1"/>
  <c r="DX123" i="8"/>
  <c r="DW351" i="8"/>
  <c r="DY351" i="8"/>
  <c r="EE351" i="8" s="1"/>
  <c r="AY204" i="8"/>
  <c r="DV279" i="8"/>
  <c r="EB280" i="8" s="1"/>
  <c r="DV125" i="8"/>
  <c r="DX125" i="8"/>
  <c r="ED126" i="8" s="1"/>
  <c r="DX280" i="8"/>
  <c r="DV127" i="8"/>
  <c r="DX281" i="8"/>
  <c r="DX282" i="8"/>
  <c r="DW356" i="8"/>
  <c r="DY356" i="8"/>
  <c r="DV284" i="8"/>
  <c r="DV130" i="8"/>
  <c r="EB130" i="8" s="1"/>
  <c r="DX130" i="8"/>
  <c r="DW358" i="8"/>
  <c r="DY358" i="8"/>
  <c r="DV286" i="8"/>
  <c r="DV132" i="8"/>
  <c r="EB132" i="8" s="1"/>
  <c r="DX132" i="8"/>
  <c r="DW360" i="8"/>
  <c r="DY360" i="8"/>
  <c r="DW214" i="8"/>
  <c r="DY214" i="8"/>
  <c r="AY361" i="8"/>
  <c r="DW215" i="8"/>
  <c r="DY215" i="8"/>
  <c r="AY215" i="8"/>
  <c r="AY362" i="8"/>
  <c r="DW216" i="8"/>
  <c r="DY216" i="8"/>
  <c r="AY363" i="8"/>
  <c r="DV291" i="8"/>
  <c r="DV137" i="8"/>
  <c r="DX137" i="8"/>
  <c r="DW365" i="8"/>
  <c r="DY365" i="8"/>
  <c r="DV293" i="8"/>
  <c r="DH139" i="8"/>
  <c r="DH140" i="8"/>
  <c r="DV294" i="8"/>
  <c r="DV140" i="8"/>
  <c r="EB140" i="8" s="1"/>
  <c r="DX140" i="8"/>
  <c r="ED140" i="8" s="1"/>
  <c r="DV369" i="8"/>
  <c r="EB369" i="8" s="1"/>
  <c r="DV222" i="8"/>
  <c r="DX222" i="8"/>
  <c r="ED222" i="8" s="1"/>
  <c r="DV298" i="8"/>
  <c r="DX144" i="8"/>
  <c r="DW225" i="8"/>
  <c r="EC225" i="8" s="1"/>
  <c r="DY225" i="8"/>
  <c r="DV373" i="8"/>
  <c r="DV226" i="8"/>
  <c r="DX226" i="8"/>
  <c r="DV302" i="8"/>
  <c r="DV148" i="8"/>
  <c r="EB148" i="8" s="1"/>
  <c r="DX148" i="8"/>
  <c r="DV377" i="8"/>
  <c r="EB377" i="8" s="1"/>
  <c r="DV230" i="8"/>
  <c r="DX230" i="8"/>
  <c r="ED230" i="8" s="1"/>
  <c r="EC151" i="8"/>
  <c r="EE151" i="8"/>
  <c r="DV306" i="8"/>
  <c r="DV152" i="8"/>
  <c r="EB152" i="8" s="1"/>
  <c r="DX152" i="8"/>
  <c r="DV381" i="8"/>
  <c r="DV234" i="8"/>
  <c r="DX234" i="8"/>
  <c r="DX309" i="8"/>
  <c r="DV383" i="8"/>
  <c r="DV236" i="8"/>
  <c r="DX236" i="8"/>
  <c r="DG149" i="8"/>
  <c r="DG151" i="8"/>
  <c r="DG153" i="8"/>
  <c r="FB180" i="8"/>
  <c r="EX181" i="8"/>
  <c r="FN181" i="8"/>
  <c r="DW140" i="8"/>
  <c r="EC140" i="8" s="1"/>
  <c r="DY140" i="8"/>
  <c r="EE140" i="8" s="1"/>
  <c r="AY367" i="8"/>
  <c r="DX295" i="8"/>
  <c r="AY222" i="8"/>
  <c r="EC62" i="8"/>
  <c r="DV370" i="8"/>
  <c r="DV223" i="8"/>
  <c r="DX223" i="8"/>
  <c r="Y144" i="8"/>
  <c r="EE64" i="8"/>
  <c r="DV299" i="8"/>
  <c r="DX299" i="8"/>
  <c r="DX225" i="8"/>
  <c r="CK374" i="8"/>
  <c r="DX374" i="8"/>
  <c r="CK67" i="8"/>
  <c r="AY375" i="8"/>
  <c r="DX303" i="8"/>
  <c r="EC70" i="8"/>
  <c r="DV378" i="8"/>
  <c r="DV231" i="8"/>
  <c r="DX231" i="8"/>
  <c r="EE72" i="8"/>
  <c r="DV307" i="8"/>
  <c r="DV153" i="8"/>
  <c r="DX153" i="8"/>
  <c r="EC74" i="8"/>
  <c r="DH145" i="8"/>
  <c r="DH147" i="8"/>
  <c r="DH149" i="8"/>
  <c r="DH151" i="8"/>
  <c r="DH153" i="8"/>
  <c r="DI142" i="8"/>
  <c r="DM142" i="8" s="1"/>
  <c r="AG343" i="8"/>
  <c r="AG345" i="8"/>
  <c r="AG349" i="8"/>
  <c r="AG202" i="8"/>
  <c r="AG351" i="8"/>
  <c r="AG204" i="8"/>
  <c r="AF116" i="8"/>
  <c r="AE125" i="8"/>
  <c r="DF206" i="8"/>
  <c r="AG127" i="8"/>
  <c r="AE127" i="8"/>
  <c r="Z356" i="8"/>
  <c r="AG209" i="8"/>
  <c r="Z358" i="8"/>
  <c r="Z211" i="8"/>
  <c r="AG362" i="8"/>
  <c r="AG215" i="8"/>
  <c r="DG364" i="8"/>
  <c r="DG366" i="8"/>
  <c r="AG368" i="8"/>
  <c r="AG221" i="8"/>
  <c r="DG370" i="8"/>
  <c r="AG372" i="8"/>
  <c r="DH226" i="8"/>
  <c r="BJ374" i="8"/>
  <c r="AG375" i="8"/>
  <c r="BJ148" i="8"/>
  <c r="BJ376" i="8"/>
  <c r="BJ70" i="8"/>
  <c r="BJ230" i="8"/>
  <c r="BG379" i="8"/>
  <c r="BJ72" i="8"/>
  <c r="BJ232" i="8"/>
  <c r="BJ74" i="8"/>
  <c r="BJ234" i="8"/>
  <c r="BG76" i="8"/>
  <c r="BG236" i="8"/>
  <c r="DH282" i="8"/>
  <c r="DE284" i="8"/>
  <c r="Z374" i="8"/>
  <c r="Z227" i="8"/>
  <c r="BJ67" i="8"/>
  <c r="BJ227" i="8"/>
  <c r="BJ375" i="8"/>
  <c r="DF228" i="8"/>
  <c r="AG229" i="8"/>
  <c r="BJ149" i="8"/>
  <c r="Z378" i="8"/>
  <c r="Z231" i="8"/>
  <c r="BJ71" i="8"/>
  <c r="AE151" i="8"/>
  <c r="BJ379" i="8"/>
  <c r="DF232" i="8"/>
  <c r="AG380" i="8"/>
  <c r="BJ153" i="8"/>
  <c r="BJ381" i="8"/>
  <c r="AG235" i="8"/>
  <c r="BJ155" i="8"/>
  <c r="AG277" i="8"/>
  <c r="DE282" i="8"/>
  <c r="DH285" i="8"/>
  <c r="DG277" i="8"/>
  <c r="DH277" i="8"/>
  <c r="DG278" i="8"/>
  <c r="DH278" i="8"/>
  <c r="DG279" i="8"/>
  <c r="DH279" i="8"/>
  <c r="DG280" i="8"/>
  <c r="DH280" i="8"/>
  <c r="AG291" i="8"/>
  <c r="AG296" i="8"/>
  <c r="DH303" i="8"/>
  <c r="FJ326" i="8"/>
  <c r="DG301" i="8"/>
  <c r="DE310" i="8"/>
  <c r="Z306" i="8"/>
  <c r="DE308" i="8"/>
  <c r="FM32" i="8"/>
  <c r="DV270" i="8"/>
  <c r="DX116" i="8"/>
  <c r="ED116" i="8" s="1"/>
  <c r="AY197" i="8"/>
  <c r="DV272" i="8"/>
  <c r="DX118" i="8"/>
  <c r="DV274" i="8"/>
  <c r="DX120" i="8"/>
  <c r="DV276" i="8"/>
  <c r="DX122" i="8"/>
  <c r="AY203" i="8"/>
  <c r="DV278" i="8"/>
  <c r="DV124" i="8"/>
  <c r="DX124" i="8"/>
  <c r="AY206" i="8"/>
  <c r="EE46" i="8"/>
  <c r="EE47" i="8"/>
  <c r="AY208" i="8"/>
  <c r="EE48" i="8"/>
  <c r="DV283" i="8"/>
  <c r="EB283" i="8" s="1"/>
  <c r="DX129" i="8"/>
  <c r="ED129" i="8" s="1"/>
  <c r="DV285" i="8"/>
  <c r="CK119" i="8"/>
  <c r="DX131" i="8"/>
  <c r="AY212" i="8"/>
  <c r="DV287" i="8"/>
  <c r="DV133" i="8"/>
  <c r="DX133" i="8"/>
  <c r="DV288" i="8"/>
  <c r="DX134" i="8"/>
  <c r="DV289" i="8"/>
  <c r="DX135" i="8"/>
  <c r="DV290" i="8"/>
  <c r="DV136" i="8"/>
  <c r="DX136" i="8"/>
  <c r="DV292" i="8"/>
  <c r="DV138" i="8"/>
  <c r="DX138" i="8"/>
  <c r="AY366" i="8"/>
  <c r="FS99" i="8"/>
  <c r="GA98" i="8"/>
  <c r="DF109" i="8"/>
  <c r="DF113" i="8"/>
  <c r="DF117" i="8"/>
  <c r="DF121" i="8"/>
  <c r="DE136" i="8"/>
  <c r="DW270" i="8"/>
  <c r="DY270" i="8"/>
  <c r="CK344" i="8"/>
  <c r="DX344" i="8"/>
  <c r="CK37" i="8"/>
  <c r="DW118" i="8"/>
  <c r="EC118" i="8" s="1"/>
  <c r="DY118" i="8"/>
  <c r="EE118" i="8" s="1"/>
  <c r="EC38" i="8"/>
  <c r="DV346" i="8"/>
  <c r="DV199" i="8"/>
  <c r="DX199" i="8"/>
  <c r="DW274" i="8"/>
  <c r="DY274" i="8"/>
  <c r="EE274" i="8" s="1"/>
  <c r="CK348" i="8"/>
  <c r="DX348" i="8"/>
  <c r="CK41" i="8"/>
  <c r="DW122" i="8"/>
  <c r="EC122" i="8" s="1"/>
  <c r="DY122" i="8"/>
  <c r="EE122" i="8" s="1"/>
  <c r="EC42" i="8"/>
  <c r="DV350" i="8"/>
  <c r="DV203" i="8"/>
  <c r="DX203" i="8"/>
  <c r="DW278" i="8"/>
  <c r="DY278" i="8"/>
  <c r="EE278" i="8" s="1"/>
  <c r="AY278" i="8"/>
  <c r="CK352" i="8"/>
  <c r="DX352" i="8"/>
  <c r="CK45" i="8"/>
  <c r="DV353" i="8"/>
  <c r="DV206" i="8"/>
  <c r="DX206" i="8"/>
  <c r="CK354" i="8"/>
  <c r="DX354" i="8"/>
  <c r="DX207" i="8"/>
  <c r="CK355" i="8"/>
  <c r="DX355" i="8"/>
  <c r="CK48" i="8"/>
  <c r="DW129" i="8"/>
  <c r="EC129" i="8" s="1"/>
  <c r="DY129" i="8"/>
  <c r="EE129" i="8" s="1"/>
  <c r="CK357" i="8"/>
  <c r="DX357" i="8"/>
  <c r="CK50" i="8"/>
  <c r="DW131" i="8"/>
  <c r="EC131" i="8" s="1"/>
  <c r="DY131" i="8"/>
  <c r="EE131" i="8" s="1"/>
  <c r="AY285" i="8"/>
  <c r="CK359" i="8"/>
  <c r="DX359" i="8"/>
  <c r="CK52" i="8"/>
  <c r="DW133" i="8"/>
  <c r="EC133" i="8" s="1"/>
  <c r="DY133" i="8"/>
  <c r="EE133" i="8" s="1"/>
  <c r="DW288" i="8"/>
  <c r="DY288" i="8"/>
  <c r="DW289" i="8"/>
  <c r="DY289" i="8"/>
  <c r="DW290" i="8"/>
  <c r="DY290" i="8"/>
  <c r="CK364" i="8"/>
  <c r="DX364" i="8"/>
  <c r="CK57" i="8"/>
  <c r="DW138" i="8"/>
  <c r="EC138" i="8" s="1"/>
  <c r="DY138" i="8"/>
  <c r="EE138" i="8" s="1"/>
  <c r="CK366" i="8"/>
  <c r="CK139" i="8"/>
  <c r="DX293" i="8"/>
  <c r="CK59" i="8"/>
  <c r="DG107" i="8"/>
  <c r="DG113" i="8"/>
  <c r="DG115" i="8"/>
  <c r="DI118" i="8"/>
  <c r="DN118" i="8" s="1"/>
  <c r="DG121" i="8"/>
  <c r="DG123" i="8"/>
  <c r="DG128" i="8"/>
  <c r="DG130" i="8"/>
  <c r="DI133" i="8"/>
  <c r="DN133" i="8" s="1"/>
  <c r="DF139" i="8"/>
  <c r="DF140" i="8"/>
  <c r="DV367" i="8"/>
  <c r="DV220" i="8"/>
  <c r="EB220" i="8" s="1"/>
  <c r="DX220" i="8"/>
  <c r="DW295" i="8"/>
  <c r="DY295" i="8"/>
  <c r="DX296" i="8"/>
  <c r="DW370" i="8"/>
  <c r="DY370" i="8"/>
  <c r="DV371" i="8"/>
  <c r="DV224" i="8"/>
  <c r="DX224" i="8"/>
  <c r="EE145" i="8"/>
  <c r="DV300" i="8"/>
  <c r="DX146" i="8"/>
  <c r="DW227" i="8"/>
  <c r="DY227" i="8"/>
  <c r="CK375" i="8"/>
  <c r="DX375" i="8"/>
  <c r="CK68" i="8"/>
  <c r="DW303" i="8"/>
  <c r="DY303" i="8"/>
  <c r="CK150" i="8"/>
  <c r="DX304" i="8"/>
  <c r="DW378" i="8"/>
  <c r="DY378" i="8"/>
  <c r="DV379" i="8"/>
  <c r="DV232" i="8"/>
  <c r="DX232" i="8"/>
  <c r="DW153" i="8"/>
  <c r="DY153" i="8"/>
  <c r="AY307" i="8"/>
  <c r="DV308" i="8"/>
  <c r="DV154" i="8"/>
  <c r="DX154" i="8"/>
  <c r="DV382" i="8"/>
  <c r="DV235" i="8"/>
  <c r="DX235" i="8"/>
  <c r="DV156" i="8"/>
  <c r="DX310" i="8"/>
  <c r="DF135" i="8"/>
  <c r="DE145" i="8"/>
  <c r="DE147" i="8"/>
  <c r="DE149" i="8"/>
  <c r="DE151" i="8"/>
  <c r="DE153" i="8"/>
  <c r="DW220" i="8"/>
  <c r="DY220" i="8"/>
  <c r="CK368" i="8"/>
  <c r="DX368" i="8"/>
  <c r="CK61" i="8"/>
  <c r="DW142" i="8"/>
  <c r="DY142" i="8"/>
  <c r="EE142" i="8" s="1"/>
  <c r="AY369" i="8"/>
  <c r="DX297" i="8"/>
  <c r="DW298" i="8"/>
  <c r="DY298" i="8"/>
  <c r="EE298" i="8" s="1"/>
  <c r="DV372" i="8"/>
  <c r="DX145" i="8"/>
  <c r="DW373" i="8"/>
  <c r="DW226" i="8"/>
  <c r="Y146" i="8"/>
  <c r="EE66" i="8"/>
  <c r="DV301" i="8"/>
  <c r="DX147" i="8"/>
  <c r="DW148" i="8"/>
  <c r="EC148" i="8" s="1"/>
  <c r="DY148" i="8"/>
  <c r="EE148" i="8" s="1"/>
  <c r="CK376" i="8"/>
  <c r="DX376" i="8"/>
  <c r="DW230" i="8"/>
  <c r="DY230" i="8"/>
  <c r="AY377" i="8"/>
  <c r="DX305" i="8"/>
  <c r="DW306" i="8"/>
  <c r="DY306" i="8"/>
  <c r="DV380" i="8"/>
  <c r="DV233" i="8"/>
  <c r="DX233" i="8"/>
  <c r="DW381" i="8"/>
  <c r="DY381" i="8"/>
  <c r="EE74" i="8"/>
  <c r="DW155" i="8"/>
  <c r="EC155" i="8" s="1"/>
  <c r="DY155" i="8"/>
  <c r="EE155" i="8" s="1"/>
  <c r="DW236" i="8"/>
  <c r="DY236" i="8"/>
  <c r="AY383" i="8"/>
  <c r="DF144" i="8"/>
  <c r="DF146" i="8"/>
  <c r="DF148" i="8"/>
  <c r="DF150" i="8"/>
  <c r="DF152" i="8"/>
  <c r="AG344" i="8"/>
  <c r="Z197" i="8"/>
  <c r="DE198" i="8"/>
  <c r="Z199" i="8"/>
  <c r="DE200" i="8"/>
  <c r="Z201" i="8"/>
  <c r="DE202" i="8"/>
  <c r="Z203" i="8"/>
  <c r="AE123" i="8"/>
  <c r="DE204" i="8"/>
  <c r="AG355" i="8"/>
  <c r="Z208" i="8"/>
  <c r="AE128" i="8"/>
  <c r="Z210" i="8"/>
  <c r="DE359" i="8"/>
  <c r="Z359" i="8"/>
  <c r="AG212" i="8"/>
  <c r="Z361" i="8"/>
  <c r="AG214" i="8"/>
  <c r="AG363" i="8"/>
  <c r="AG365" i="8"/>
  <c r="AG367" i="8"/>
  <c r="AG369" i="8"/>
  <c r="AG222" i="8"/>
  <c r="AG371" i="8"/>
  <c r="AG373" i="8"/>
  <c r="Z373" i="8"/>
  <c r="CZ373" i="8"/>
  <c r="DE373" i="8" s="1"/>
  <c r="DH208" i="8"/>
  <c r="DE209" i="8"/>
  <c r="DH210" i="8"/>
  <c r="DA373" i="8"/>
  <c r="BH374" i="8"/>
  <c r="BG67" i="8"/>
  <c r="BG227" i="8"/>
  <c r="BH148" i="8"/>
  <c r="BH376" i="8"/>
  <c r="BG69" i="8"/>
  <c r="BG229" i="8"/>
  <c r="BH70" i="8"/>
  <c r="BH230" i="8"/>
  <c r="BG151" i="8"/>
  <c r="BH72" i="8"/>
  <c r="BH232" i="8"/>
  <c r="BG153" i="8"/>
  <c r="BH154" i="8"/>
  <c r="BG75" i="8"/>
  <c r="BG235" i="8"/>
  <c r="AD155" i="8"/>
  <c r="BI156" i="8"/>
  <c r="DE236" i="8"/>
  <c r="AG270" i="8"/>
  <c r="DE305" i="8"/>
  <c r="BH147" i="8"/>
  <c r="BG68" i="8"/>
  <c r="BG228" i="8"/>
  <c r="BH149" i="8"/>
  <c r="BG70" i="8"/>
  <c r="BG230" i="8"/>
  <c r="BH151" i="8"/>
  <c r="BG72" i="8"/>
  <c r="BG232" i="8"/>
  <c r="AD152" i="8"/>
  <c r="BH153" i="8"/>
  <c r="BG74" i="8"/>
  <c r="BH75" i="8"/>
  <c r="AG383" i="8"/>
  <c r="BJ156" i="8"/>
  <c r="Z279" i="8"/>
  <c r="DH270" i="8"/>
  <c r="DE270" i="8"/>
  <c r="Z280" i="8"/>
  <c r="DG271" i="8"/>
  <c r="DF271" i="8"/>
  <c r="Z281" i="8"/>
  <c r="DG272" i="8"/>
  <c r="DF272" i="8"/>
  <c r="Z282" i="8"/>
  <c r="DE273" i="8"/>
  <c r="DF273" i="8"/>
  <c r="Z283" i="8"/>
  <c r="DE274" i="8"/>
  <c r="DF274" i="8"/>
  <c r="Z284" i="8"/>
  <c r="DE275" i="8"/>
  <c r="DF275" i="8"/>
  <c r="Z285" i="8"/>
  <c r="Z303" i="8"/>
  <c r="Z305" i="8"/>
  <c r="DE306" i="8"/>
  <c r="DH307" i="8"/>
  <c r="DG299" i="8"/>
  <c r="DH310" i="8"/>
  <c r="Z309" i="8"/>
  <c r="DF309" i="8"/>
  <c r="DI108" i="8"/>
  <c r="DK108" i="8" s="1"/>
  <c r="DI112" i="8"/>
  <c r="DK112" i="8" s="1"/>
  <c r="DI116" i="8"/>
  <c r="DK116" i="8" s="1"/>
  <c r="DI120" i="8"/>
  <c r="DK120" i="8" s="1"/>
  <c r="DI127" i="8"/>
  <c r="DK127" i="8" s="1"/>
  <c r="DI131" i="8"/>
  <c r="DK131" i="8" s="1"/>
  <c r="DG136" i="8"/>
  <c r="DG144" i="8"/>
  <c r="FF327" i="8"/>
  <c r="FF181" i="8"/>
  <c r="DE286" i="8"/>
  <c r="F58" i="15" l="1"/>
  <c r="FH191" i="14"/>
  <c r="DP70" i="14"/>
  <c r="DQ174" i="14"/>
  <c r="DR174" i="14"/>
  <c r="FD191" i="14"/>
  <c r="DR124" i="14"/>
  <c r="DA75" i="8"/>
  <c r="DB75" i="8"/>
  <c r="CZ75" i="8"/>
  <c r="DC75" i="8"/>
  <c r="DH356" i="8"/>
  <c r="DS174" i="14"/>
  <c r="DT174" i="14"/>
  <c r="DE383" i="8"/>
  <c r="DG345" i="8"/>
  <c r="DG344" i="8"/>
  <c r="AY224" i="8"/>
  <c r="DF355" i="8"/>
  <c r="DF358" i="8"/>
  <c r="DF350" i="8"/>
  <c r="DH340" i="8"/>
  <c r="EB135" i="8"/>
  <c r="DS39" i="14"/>
  <c r="FT194" i="14"/>
  <c r="DP39" i="14"/>
  <c r="FP175" i="14"/>
  <c r="DG337" i="8"/>
  <c r="DH341" i="8"/>
  <c r="DE361" i="8"/>
  <c r="DH345" i="8"/>
  <c r="DI345" i="8" s="1"/>
  <c r="DM345" i="8" s="1"/>
  <c r="DE370" i="8"/>
  <c r="AY236" i="8"/>
  <c r="DE369" i="8"/>
  <c r="DH350" i="8"/>
  <c r="DG381" i="8"/>
  <c r="DG377" i="8"/>
  <c r="DE344" i="8"/>
  <c r="DH360" i="8"/>
  <c r="DF341" i="8"/>
  <c r="DE362" i="8"/>
  <c r="DM333" i="8"/>
  <c r="AY294" i="8"/>
  <c r="DF342" i="8"/>
  <c r="DH379" i="8"/>
  <c r="DF337" i="8"/>
  <c r="DE337" i="8"/>
  <c r="DE340" i="8"/>
  <c r="DH377" i="8"/>
  <c r="FH212" i="14"/>
  <c r="DH349" i="8"/>
  <c r="DI349" i="8" s="1"/>
  <c r="DG368" i="8"/>
  <c r="FD216" i="14"/>
  <c r="DE379" i="8"/>
  <c r="FT212" i="14"/>
  <c r="DE352" i="8"/>
  <c r="FH175" i="14"/>
  <c r="AJ23" i="15"/>
  <c r="BA23" i="15"/>
  <c r="BE23" i="15" s="1"/>
  <c r="BT23" i="15" s="1"/>
  <c r="DP124" i="14"/>
  <c r="DE353" i="8"/>
  <c r="DI206" i="8"/>
  <c r="DN206" i="8" s="1"/>
  <c r="DG375" i="8"/>
  <c r="AY290" i="8"/>
  <c r="DI297" i="8"/>
  <c r="DK297" i="8" s="1"/>
  <c r="DF353" i="8"/>
  <c r="DF372" i="8"/>
  <c r="DI302" i="8"/>
  <c r="DL302" i="8" s="1"/>
  <c r="DG374" i="8"/>
  <c r="AY279" i="8"/>
  <c r="DI289" i="8"/>
  <c r="DK289" i="8" s="1"/>
  <c r="DF359" i="8"/>
  <c r="DF361" i="8"/>
  <c r="DE365" i="8"/>
  <c r="DH361" i="8"/>
  <c r="DI205" i="8"/>
  <c r="DM205" i="8" s="1"/>
  <c r="DE351" i="8"/>
  <c r="DI351" i="8" s="1"/>
  <c r="DK351" i="8" s="1"/>
  <c r="AG213" i="8"/>
  <c r="AG133" i="8" s="1"/>
  <c r="DF370" i="8"/>
  <c r="DG373" i="8"/>
  <c r="DG367" i="8"/>
  <c r="DH358" i="8"/>
  <c r="DI358" i="8" s="1"/>
  <c r="DK358" i="8" s="1"/>
  <c r="AY306" i="8"/>
  <c r="DE382" i="8"/>
  <c r="DH366" i="8"/>
  <c r="DI294" i="8"/>
  <c r="DK294" i="8" s="1"/>
  <c r="DG346" i="8"/>
  <c r="FP222" i="14"/>
  <c r="DP116" i="14"/>
  <c r="DR116" i="14"/>
  <c r="FL191" i="14"/>
  <c r="DP38" i="14"/>
  <c r="DQ116" i="14"/>
  <c r="DP67" i="14"/>
  <c r="DP109" i="14"/>
  <c r="FP109" i="14" s="1"/>
  <c r="FT191" i="14"/>
  <c r="DR38" i="14"/>
  <c r="FP192" i="14"/>
  <c r="FD199" i="14"/>
  <c r="FP191" i="14"/>
  <c r="DS38" i="14"/>
  <c r="FD183" i="14"/>
  <c r="DR67" i="14"/>
  <c r="FD212" i="14"/>
  <c r="DP118" i="14"/>
  <c r="DS127" i="14"/>
  <c r="DR39" i="14"/>
  <c r="FL192" i="14"/>
  <c r="FH192" i="14"/>
  <c r="FP212" i="14"/>
  <c r="FL208" i="14"/>
  <c r="FL212" i="14"/>
  <c r="DQ67" i="14"/>
  <c r="DS124" i="14"/>
  <c r="DQ63" i="14"/>
  <c r="FD192" i="14"/>
  <c r="DS115" i="14"/>
  <c r="DP111" i="14"/>
  <c r="FL199" i="14"/>
  <c r="DQ54" i="14"/>
  <c r="FT192" i="14"/>
  <c r="FP199" i="14"/>
  <c r="FH199" i="14"/>
  <c r="DS120" i="14"/>
  <c r="DS54" i="14"/>
  <c r="DP115" i="14"/>
  <c r="FT199" i="14"/>
  <c r="DS118" i="14"/>
  <c r="DR118" i="14"/>
  <c r="DP46" i="14"/>
  <c r="DS63" i="14"/>
  <c r="DP141" i="14"/>
  <c r="FT183" i="14"/>
  <c r="DP63" i="14"/>
  <c r="FL188" i="14"/>
  <c r="DS56" i="14"/>
  <c r="FP183" i="14"/>
  <c r="DQ56" i="14"/>
  <c r="FL194" i="14"/>
  <c r="FL36" i="14"/>
  <c r="DR130" i="14"/>
  <c r="DS119" i="14"/>
  <c r="DR66" i="14"/>
  <c r="FH216" i="14"/>
  <c r="FH194" i="14"/>
  <c r="FH183" i="14"/>
  <c r="DR70" i="14"/>
  <c r="FH195" i="14"/>
  <c r="DR173" i="14"/>
  <c r="DT173" i="14"/>
  <c r="DS173" i="14"/>
  <c r="FL175" i="14"/>
  <c r="DQ74" i="14"/>
  <c r="FP194" i="14"/>
  <c r="FH201" i="14"/>
  <c r="DR74" i="14"/>
  <c r="FL183" i="14"/>
  <c r="DS136" i="14"/>
  <c r="DQ119" i="14"/>
  <c r="DQ66" i="14"/>
  <c r="DQ117" i="14"/>
  <c r="DQ141" i="14"/>
  <c r="FL216" i="14"/>
  <c r="DQ70" i="14"/>
  <c r="FL203" i="14"/>
  <c r="FT175" i="14"/>
  <c r="DQ132" i="14"/>
  <c r="DS58" i="14"/>
  <c r="DR136" i="14"/>
  <c r="DQ115" i="14"/>
  <c r="DS66" i="14"/>
  <c r="DS64" i="14"/>
  <c r="DP56" i="14"/>
  <c r="FP216" i="14"/>
  <c r="DS130" i="14"/>
  <c r="FD194" i="14"/>
  <c r="FD175" i="14"/>
  <c r="DQ173" i="14"/>
  <c r="DP130" i="14"/>
  <c r="DS141" i="14"/>
  <c r="DR54" i="14"/>
  <c r="AY297" i="8"/>
  <c r="AY218" i="8"/>
  <c r="DG376" i="8"/>
  <c r="DG378" i="8"/>
  <c r="AE124" i="8"/>
  <c r="DF377" i="8"/>
  <c r="AY205" i="8"/>
  <c r="DI229" i="8"/>
  <c r="DN229" i="8" s="1"/>
  <c r="DF367" i="8"/>
  <c r="DH376" i="8"/>
  <c r="DN333" i="8"/>
  <c r="DG334" i="8"/>
  <c r="DE378" i="8"/>
  <c r="DI212" i="8"/>
  <c r="DM212" i="8" s="1"/>
  <c r="DF365" i="8"/>
  <c r="DI203" i="8"/>
  <c r="DK203" i="8" s="1"/>
  <c r="DE347" i="8"/>
  <c r="DG342" i="8"/>
  <c r="DH342" i="8"/>
  <c r="AG379" i="8"/>
  <c r="EE345" i="8"/>
  <c r="AG382" i="8"/>
  <c r="AG271" i="8"/>
  <c r="AG117" i="8" s="1"/>
  <c r="AY301" i="8"/>
  <c r="EB213" i="8"/>
  <c r="AG350" i="8"/>
  <c r="AG220" i="8"/>
  <c r="AG140" i="8" s="1"/>
  <c r="EC373" i="8"/>
  <c r="AG356" i="8"/>
  <c r="AY303" i="8"/>
  <c r="EC218" i="8"/>
  <c r="AY299" i="8"/>
  <c r="AY352" i="8"/>
  <c r="AY233" i="8"/>
  <c r="AY210" i="8"/>
  <c r="AY378" i="8"/>
  <c r="EC309" i="8"/>
  <c r="AY347" i="8"/>
  <c r="EE305" i="8"/>
  <c r="AG275" i="8"/>
  <c r="AG121" i="8" s="1"/>
  <c r="EC233" i="8"/>
  <c r="AY283" i="8"/>
  <c r="AY227" i="8"/>
  <c r="EE380" i="8"/>
  <c r="AG286" i="8"/>
  <c r="AG132" i="8" s="1"/>
  <c r="EE369" i="8"/>
  <c r="AG293" i="8"/>
  <c r="AG139" i="8" s="1"/>
  <c r="AG200" i="8"/>
  <c r="AG120" i="8" s="1"/>
  <c r="FE158" i="8"/>
  <c r="DI307" i="8"/>
  <c r="DK307" i="8" s="1"/>
  <c r="DE363" i="8"/>
  <c r="AG232" i="8"/>
  <c r="AG152" i="8" s="1"/>
  <c r="AG198" i="8"/>
  <c r="AG118" i="8" s="1"/>
  <c r="DI224" i="8"/>
  <c r="DK224" i="8" s="1"/>
  <c r="EE222" i="8"/>
  <c r="DI197" i="8"/>
  <c r="DN197" i="8" s="1"/>
  <c r="AG150" i="8"/>
  <c r="AF128" i="8"/>
  <c r="AF151" i="8"/>
  <c r="EC297" i="8"/>
  <c r="DI295" i="8"/>
  <c r="DK295" i="8" s="1"/>
  <c r="DI207" i="8"/>
  <c r="DL207" i="8" s="1"/>
  <c r="AY370" i="8"/>
  <c r="EE366" i="8"/>
  <c r="DG363" i="8"/>
  <c r="DH334" i="8"/>
  <c r="EE344" i="8"/>
  <c r="DI231" i="8"/>
  <c r="DK231" i="8" s="1"/>
  <c r="DI218" i="8"/>
  <c r="DM218" i="8" s="1"/>
  <c r="DE366" i="8"/>
  <c r="ED147" i="8"/>
  <c r="DH359" i="8"/>
  <c r="DK333" i="8"/>
  <c r="FI333" i="8" s="1"/>
  <c r="DF335" i="8"/>
  <c r="DH375" i="8"/>
  <c r="AG376" i="8"/>
  <c r="ED220" i="8"/>
  <c r="ED354" i="8"/>
  <c r="AG273" i="8"/>
  <c r="AG119" i="8" s="1"/>
  <c r="AG360" i="8"/>
  <c r="EC281" i="8"/>
  <c r="AY309" i="8"/>
  <c r="EC230" i="8"/>
  <c r="EC220" i="8"/>
  <c r="EC351" i="8"/>
  <c r="EE355" i="8"/>
  <c r="GC23" i="8"/>
  <c r="ED372" i="8"/>
  <c r="EC222" i="8"/>
  <c r="EE294" i="8"/>
  <c r="EC200" i="8"/>
  <c r="EE233" i="8"/>
  <c r="EE281" i="8"/>
  <c r="EE301" i="8"/>
  <c r="AY216" i="8"/>
  <c r="EC368" i="8"/>
  <c r="AY234" i="8"/>
  <c r="ED232" i="8"/>
  <c r="AY223" i="8"/>
  <c r="EB274" i="8"/>
  <c r="EC355" i="8"/>
  <c r="EC229" i="8"/>
  <c r="AG308" i="8"/>
  <c r="AG154" i="8" s="1"/>
  <c r="EE230" i="8"/>
  <c r="EB222" i="8"/>
  <c r="EC367" i="8"/>
  <c r="EC353" i="8"/>
  <c r="CK221" i="8"/>
  <c r="EC197" i="8"/>
  <c r="EC286" i="8"/>
  <c r="CK235" i="8"/>
  <c r="AY295" i="8"/>
  <c r="AG348" i="8"/>
  <c r="EC370" i="8"/>
  <c r="ED203" i="8"/>
  <c r="EE302" i="8"/>
  <c r="EB352" i="8"/>
  <c r="EB382" i="8"/>
  <c r="EC302" i="8"/>
  <c r="ED355" i="8"/>
  <c r="EC274" i="8"/>
  <c r="EC214" i="8"/>
  <c r="EC294" i="8"/>
  <c r="EC293" i="8"/>
  <c r="EC273" i="8"/>
  <c r="AG130" i="8"/>
  <c r="CK229" i="8"/>
  <c r="CK228" i="8"/>
  <c r="EE236" i="8"/>
  <c r="EC381" i="8"/>
  <c r="GC329" i="8"/>
  <c r="GJ336" i="8"/>
  <c r="EC383" i="8"/>
  <c r="U235" i="8"/>
  <c r="AY211" i="8"/>
  <c r="AZ235" i="8" s="1"/>
  <c r="ED209" i="8"/>
  <c r="EE204" i="8"/>
  <c r="ED375" i="8"/>
  <c r="EE381" i="8"/>
  <c r="CK310" i="8"/>
  <c r="CK207" i="8"/>
  <c r="EC301" i="8"/>
  <c r="EC236" i="8"/>
  <c r="CK305" i="8"/>
  <c r="CK217" i="8"/>
  <c r="EC349" i="8"/>
  <c r="GJ327" i="8"/>
  <c r="AY289" i="8"/>
  <c r="EE282" i="8"/>
  <c r="CK208" i="8"/>
  <c r="ED228" i="8"/>
  <c r="EC201" i="8"/>
  <c r="AG302" i="8"/>
  <c r="AG148" i="8" s="1"/>
  <c r="EB367" i="8"/>
  <c r="CK281" i="8"/>
  <c r="AY298" i="8"/>
  <c r="EC305" i="8"/>
  <c r="EE206" i="8"/>
  <c r="CK219" i="8"/>
  <c r="EB353" i="8"/>
  <c r="GJ332" i="8"/>
  <c r="ED199" i="8"/>
  <c r="EE347" i="8"/>
  <c r="ED367" i="8"/>
  <c r="EE376" i="8"/>
  <c r="ED344" i="8"/>
  <c r="GJ41" i="8"/>
  <c r="EE197" i="8"/>
  <c r="EB344" i="8"/>
  <c r="DI287" i="8"/>
  <c r="DK287" i="8" s="1"/>
  <c r="DI196" i="8"/>
  <c r="DK196" i="8" s="1"/>
  <c r="AY287" i="8"/>
  <c r="AY219" i="8"/>
  <c r="EE214" i="8"/>
  <c r="CK215" i="8"/>
  <c r="EE377" i="8"/>
  <c r="ED370" i="8"/>
  <c r="CK226" i="8"/>
  <c r="EE203" i="8"/>
  <c r="ED201" i="8"/>
  <c r="EC206" i="8"/>
  <c r="FM158" i="8"/>
  <c r="EC282" i="8"/>
  <c r="EC208" i="8"/>
  <c r="EB124" i="8"/>
  <c r="EE198" i="8"/>
  <c r="EE199" i="8"/>
  <c r="EB202" i="8"/>
  <c r="AG310" i="8"/>
  <c r="AG156" i="8" s="1"/>
  <c r="GC48" i="8"/>
  <c r="EW158" i="8"/>
  <c r="AY292" i="8"/>
  <c r="ED206" i="8"/>
  <c r="AG196" i="8"/>
  <c r="AG116" i="8" s="1"/>
  <c r="EC345" i="8"/>
  <c r="CK209" i="8"/>
  <c r="CK196" i="8"/>
  <c r="CK202" i="8"/>
  <c r="DE357" i="8"/>
  <c r="CK233" i="8"/>
  <c r="EC377" i="8"/>
  <c r="ED308" i="8"/>
  <c r="CK203" i="8"/>
  <c r="ED205" i="8"/>
  <c r="FI158" i="8"/>
  <c r="EC212" i="8"/>
  <c r="DE368" i="8"/>
  <c r="DE375" i="8"/>
  <c r="FA158" i="8"/>
  <c r="DI300" i="8"/>
  <c r="DM300" i="8" s="1"/>
  <c r="EC376" i="8"/>
  <c r="DI201" i="8"/>
  <c r="DN201" i="8" s="1"/>
  <c r="CK210" i="8"/>
  <c r="EB292" i="8"/>
  <c r="EC205" i="8"/>
  <c r="EE225" i="8"/>
  <c r="EB211" i="8"/>
  <c r="CK224" i="8"/>
  <c r="EE283" i="8"/>
  <c r="AY364" i="8"/>
  <c r="EB357" i="8"/>
  <c r="DI233" i="8"/>
  <c r="DM233" i="8" s="1"/>
  <c r="DN294" i="8"/>
  <c r="DF336" i="8"/>
  <c r="AE138" i="8"/>
  <c r="DF346" i="8"/>
  <c r="EC354" i="8"/>
  <c r="DF381" i="8"/>
  <c r="AY201" i="8"/>
  <c r="EB230" i="8"/>
  <c r="ED368" i="8"/>
  <c r="EE227" i="8"/>
  <c r="AY284" i="8"/>
  <c r="DI222" i="8"/>
  <c r="DM222" i="8" s="1"/>
  <c r="DI214" i="8"/>
  <c r="DM214" i="8" s="1"/>
  <c r="EC283" i="8"/>
  <c r="EC277" i="8"/>
  <c r="AY217" i="8"/>
  <c r="DF369" i="8"/>
  <c r="EC211" i="8"/>
  <c r="DH381" i="8"/>
  <c r="EC207" i="8"/>
  <c r="DF360" i="8"/>
  <c r="EC235" i="8"/>
  <c r="DI276" i="8"/>
  <c r="DK276" i="8" s="1"/>
  <c r="DF378" i="8"/>
  <c r="AY226" i="8"/>
  <c r="AY300" i="8"/>
  <c r="EE349" i="8"/>
  <c r="GC30" i="8"/>
  <c r="DI199" i="8"/>
  <c r="DL199" i="8" s="1"/>
  <c r="AE156" i="8"/>
  <c r="DH363" i="8"/>
  <c r="DH362" i="8"/>
  <c r="DE335" i="8"/>
  <c r="DE334" i="8"/>
  <c r="EE306" i="8"/>
  <c r="CK297" i="8"/>
  <c r="ED347" i="8"/>
  <c r="EC369" i="8"/>
  <c r="ED379" i="8"/>
  <c r="ED210" i="8"/>
  <c r="EC213" i="8"/>
  <c r="AG151" i="8"/>
  <c r="DE342" i="8"/>
  <c r="EE378" i="8"/>
  <c r="EC232" i="8"/>
  <c r="EB345" i="8"/>
  <c r="EE213" i="8"/>
  <c r="ED197" i="8"/>
  <c r="DI299" i="8"/>
  <c r="DK299" i="8" s="1"/>
  <c r="EC306" i="8"/>
  <c r="EC226" i="8"/>
  <c r="EB379" i="8"/>
  <c r="EB300" i="8"/>
  <c r="EC288" i="8"/>
  <c r="EE205" i="8"/>
  <c r="EB153" i="8"/>
  <c r="AY304" i="8"/>
  <c r="ED309" i="8"/>
  <c r="EB298" i="8"/>
  <c r="EE284" i="8"/>
  <c r="AY230" i="8"/>
  <c r="AY374" i="8"/>
  <c r="DF371" i="8"/>
  <c r="AY280" i="8"/>
  <c r="EB205" i="8"/>
  <c r="EW159" i="8"/>
  <c r="DG343" i="8"/>
  <c r="AF119" i="8"/>
  <c r="DH353" i="8"/>
  <c r="DG353" i="8"/>
  <c r="DG352" i="8"/>
  <c r="DG356" i="8"/>
  <c r="DI356" i="8" s="1"/>
  <c r="DG357" i="8"/>
  <c r="ED235" i="8"/>
  <c r="EE295" i="8"/>
  <c r="AY274" i="8"/>
  <c r="AY199" i="8"/>
  <c r="ED198" i="8"/>
  <c r="CK292" i="8"/>
  <c r="DI230" i="8"/>
  <c r="DN230" i="8" s="1"/>
  <c r="DM294" i="8"/>
  <c r="DI232" i="8"/>
  <c r="DK232" i="8" s="1"/>
  <c r="DG335" i="8"/>
  <c r="DL294" i="8"/>
  <c r="DG382" i="8"/>
  <c r="EC378" i="8"/>
  <c r="EB235" i="8"/>
  <c r="EC295" i="8"/>
  <c r="ED293" i="8"/>
  <c r="EB350" i="8"/>
  <c r="EB216" i="8"/>
  <c r="EB198" i="8"/>
  <c r="DI227" i="8"/>
  <c r="DM227" i="8" s="1"/>
  <c r="DL212" i="8"/>
  <c r="DI298" i="8"/>
  <c r="DL298" i="8" s="1"/>
  <c r="EC298" i="8"/>
  <c r="EC219" i="8"/>
  <c r="DI235" i="8"/>
  <c r="DM235" i="8" s="1"/>
  <c r="DH335" i="8"/>
  <c r="DH336" i="8"/>
  <c r="ED297" i="8"/>
  <c r="ED224" i="8"/>
  <c r="CK296" i="8"/>
  <c r="EC278" i="8"/>
  <c r="EB346" i="8"/>
  <c r="EE207" i="8"/>
  <c r="ED124" i="8"/>
  <c r="CK280" i="8"/>
  <c r="EC280" i="8"/>
  <c r="GC338" i="8"/>
  <c r="AY346" i="8"/>
  <c r="DI290" i="8"/>
  <c r="DN290" i="8" s="1"/>
  <c r="DF347" i="8"/>
  <c r="DH347" i="8"/>
  <c r="DH348" i="8"/>
  <c r="DH370" i="8"/>
  <c r="DH369" i="8"/>
  <c r="AE134" i="8"/>
  <c r="AE238" i="8"/>
  <c r="AE158" i="8" s="1"/>
  <c r="AE131" i="8"/>
  <c r="AE166" i="8" s="1"/>
  <c r="EC284" i="8"/>
  <c r="DG360" i="8"/>
  <c r="DG359" i="8"/>
  <c r="EE220" i="8"/>
  <c r="DL129" i="8"/>
  <c r="CK304" i="8"/>
  <c r="EB371" i="8"/>
  <c r="ED357" i="8"/>
  <c r="EB278" i="8"/>
  <c r="DI228" i="8"/>
  <c r="DK228" i="8" s="1"/>
  <c r="ED303" i="8"/>
  <c r="CK309" i="8"/>
  <c r="EB117" i="8"/>
  <c r="GC28" i="8"/>
  <c r="DE348" i="8"/>
  <c r="CK301" i="8"/>
  <c r="ED285" i="8"/>
  <c r="AY354" i="8"/>
  <c r="DI234" i="8"/>
  <c r="DM234" i="8" s="1"/>
  <c r="DN124" i="8"/>
  <c r="AE116" i="8"/>
  <c r="DG354" i="8"/>
  <c r="DG355" i="8"/>
  <c r="ED359" i="8"/>
  <c r="ED310" i="8"/>
  <c r="ED352" i="8"/>
  <c r="ED295" i="8"/>
  <c r="GJ334" i="8"/>
  <c r="DM124" i="8"/>
  <c r="AY357" i="8"/>
  <c r="AF143" i="8"/>
  <c r="ED364" i="8"/>
  <c r="AY305" i="8"/>
  <c r="DH343" i="8"/>
  <c r="DH344" i="8"/>
  <c r="DH354" i="8"/>
  <c r="DH355" i="8"/>
  <c r="EE303" i="8"/>
  <c r="AY231" i="8"/>
  <c r="EC303" i="8"/>
  <c r="EC366" i="8"/>
  <c r="EB289" i="8"/>
  <c r="EB276" i="8"/>
  <c r="EB272" i="8"/>
  <c r="DK124" i="8"/>
  <c r="EC234" i="8"/>
  <c r="ED150" i="8"/>
  <c r="DF343" i="8"/>
  <c r="DF344" i="8"/>
  <c r="DG347" i="8"/>
  <c r="DG348" i="8"/>
  <c r="DH372" i="8"/>
  <c r="DI372" i="8" s="1"/>
  <c r="DH371" i="8"/>
  <c r="EB136" i="8"/>
  <c r="ED151" i="8"/>
  <c r="DM141" i="8"/>
  <c r="EC153" i="8"/>
  <c r="EB133" i="8"/>
  <c r="EB142" i="8"/>
  <c r="EB127" i="8"/>
  <c r="EB145" i="8"/>
  <c r="ED138" i="8"/>
  <c r="ED145" i="8"/>
  <c r="EE153" i="8"/>
  <c r="EB138" i="8"/>
  <c r="EB143" i="8"/>
  <c r="EE137" i="8"/>
  <c r="ED120" i="8"/>
  <c r="ED152" i="8"/>
  <c r="EC145" i="8"/>
  <c r="EB121" i="8"/>
  <c r="DM126" i="8"/>
  <c r="EC142" i="8"/>
  <c r="ED122" i="8"/>
  <c r="ED118" i="8"/>
  <c r="DN129" i="8"/>
  <c r="DN126" i="8"/>
  <c r="EC117" i="8"/>
  <c r="EB154" i="8"/>
  <c r="DK126" i="8"/>
  <c r="FD195" i="14"/>
  <c r="FT195" i="14"/>
  <c r="FP203" i="14"/>
  <c r="FH203" i="14"/>
  <c r="FT201" i="14"/>
  <c r="FP195" i="14"/>
  <c r="FL195" i="14"/>
  <c r="FT187" i="14"/>
  <c r="FD203" i="14"/>
  <c r="FH208" i="14"/>
  <c r="FT203" i="14"/>
  <c r="FD188" i="14"/>
  <c r="FD211" i="14"/>
  <c r="FH187" i="14"/>
  <c r="FD197" i="14"/>
  <c r="FP197" i="14"/>
  <c r="FH188" i="14"/>
  <c r="FH207" i="14"/>
  <c r="FP201" i="14"/>
  <c r="FH222" i="14"/>
  <c r="FL201" i="14"/>
  <c r="FL187" i="14"/>
  <c r="FP211" i="14"/>
  <c r="FD201" i="14"/>
  <c r="FP187" i="14"/>
  <c r="FH218" i="14"/>
  <c r="FL200" i="14"/>
  <c r="FD186" i="14"/>
  <c r="FT222" i="14"/>
  <c r="FH197" i="14"/>
  <c r="FL222" i="14"/>
  <c r="FD187" i="14"/>
  <c r="FL197" i="14"/>
  <c r="FT188" i="14"/>
  <c r="FD208" i="14"/>
  <c r="FT186" i="14"/>
  <c r="FD222" i="14"/>
  <c r="FT197" i="14"/>
  <c r="FP188" i="14"/>
  <c r="FT211" i="14"/>
  <c r="DQ46" i="14"/>
  <c r="DQ76" i="14"/>
  <c r="DS46" i="14"/>
  <c r="FH36" i="14"/>
  <c r="FT36" i="14"/>
  <c r="FD36" i="14"/>
  <c r="FP36" i="14"/>
  <c r="DP47" i="14"/>
  <c r="DQ47" i="14"/>
  <c r="DS51" i="14"/>
  <c r="DS47" i="14"/>
  <c r="DR64" i="14"/>
  <c r="DQ55" i="14"/>
  <c r="DQ75" i="14"/>
  <c r="DP55" i="14"/>
  <c r="DR58" i="14"/>
  <c r="DQ64" i="14"/>
  <c r="DQ127" i="14"/>
  <c r="DI132" i="8"/>
  <c r="DN132" i="8" s="1"/>
  <c r="DS132" i="14"/>
  <c r="DM143" i="8"/>
  <c r="DI111" i="8"/>
  <c r="DL111" i="8" s="1"/>
  <c r="DR132" i="14"/>
  <c r="DQ145" i="14"/>
  <c r="DK138" i="8"/>
  <c r="DR119" i="14"/>
  <c r="DS110" i="14"/>
  <c r="DP134" i="14"/>
  <c r="DL141" i="8"/>
  <c r="DN141" i="8"/>
  <c r="DN125" i="8"/>
  <c r="DS145" i="14"/>
  <c r="DP110" i="14"/>
  <c r="DM137" i="8"/>
  <c r="DK125" i="8"/>
  <c r="DL125" i="8"/>
  <c r="DP145" i="14"/>
  <c r="DL137" i="8"/>
  <c r="DS111" i="14"/>
  <c r="DM138" i="8"/>
  <c r="DP113" i="14"/>
  <c r="DN138" i="8"/>
  <c r="DS144" i="14"/>
  <c r="FL218" i="14"/>
  <c r="DI148" i="8"/>
  <c r="DM148" i="8" s="1"/>
  <c r="DR128" i="14"/>
  <c r="DR127" i="14"/>
  <c r="DP144" i="14"/>
  <c r="FL207" i="14"/>
  <c r="DP43" i="14"/>
  <c r="DQ128" i="14"/>
  <c r="DR147" i="14"/>
  <c r="DQ120" i="14"/>
  <c r="FH211" i="14"/>
  <c r="FT208" i="14"/>
  <c r="FD190" i="14"/>
  <c r="DP51" i="14"/>
  <c r="DS74" i="14"/>
  <c r="DR120" i="14"/>
  <c r="FL211" i="14"/>
  <c r="FP208" i="14"/>
  <c r="DQ43" i="14"/>
  <c r="DS43" i="14"/>
  <c r="DQ51" i="14"/>
  <c r="DQ144" i="14"/>
  <c r="DS128" i="14"/>
  <c r="FL220" i="14"/>
  <c r="FP210" i="14"/>
  <c r="DR50" i="14"/>
  <c r="DQ111" i="14"/>
  <c r="DL122" i="8"/>
  <c r="DR48" i="14"/>
  <c r="DP76" i="14"/>
  <c r="DS134" i="14"/>
  <c r="FD220" i="14"/>
  <c r="FH190" i="14"/>
  <c r="DI155" i="8"/>
  <c r="DL155" i="8" s="1"/>
  <c r="DS139" i="14"/>
  <c r="FL210" i="14"/>
  <c r="FT207" i="14"/>
  <c r="DI128" i="8"/>
  <c r="DK128" i="8" s="1"/>
  <c r="DS62" i="14"/>
  <c r="DS50" i="14"/>
  <c r="DR62" i="14"/>
  <c r="DP42" i="14"/>
  <c r="DQ139" i="14"/>
  <c r="FT190" i="14"/>
  <c r="FH210" i="14"/>
  <c r="FP218" i="14"/>
  <c r="GR103" i="14"/>
  <c r="DS48" i="14"/>
  <c r="DP62" i="14"/>
  <c r="DQ42" i="14"/>
  <c r="FD210" i="14"/>
  <c r="FP200" i="14"/>
  <c r="DR139" i="14"/>
  <c r="DL143" i="8"/>
  <c r="DS55" i="14"/>
  <c r="DS42" i="14"/>
  <c r="DR76" i="14"/>
  <c r="DR129" i="14"/>
  <c r="DP71" i="14"/>
  <c r="FH186" i="14"/>
  <c r="FT218" i="14"/>
  <c r="DI119" i="8"/>
  <c r="DL119" i="8" s="1"/>
  <c r="GR115" i="14"/>
  <c r="GR94" i="14"/>
  <c r="CV124" i="14"/>
  <c r="GP94" i="14" s="1"/>
  <c r="DR113" i="14"/>
  <c r="GR117" i="14"/>
  <c r="FP190" i="14"/>
  <c r="DN122" i="8"/>
  <c r="CV139" i="14"/>
  <c r="GP109" i="14" s="1"/>
  <c r="FT220" i="14"/>
  <c r="FD218" i="14"/>
  <c r="FH200" i="14"/>
  <c r="FL190" i="14"/>
  <c r="DS113" i="14"/>
  <c r="DR71" i="14"/>
  <c r="FP220" i="14"/>
  <c r="FP219" i="14"/>
  <c r="FT219" i="14"/>
  <c r="FL219" i="14"/>
  <c r="FH219" i="14"/>
  <c r="FD219" i="14"/>
  <c r="DI152" i="8"/>
  <c r="DK152" i="8" s="1"/>
  <c r="DN114" i="8"/>
  <c r="DQ134" i="14"/>
  <c r="FL186" i="14"/>
  <c r="FD204" i="14"/>
  <c r="FH220" i="14"/>
  <c r="FT200" i="14"/>
  <c r="DI156" i="8"/>
  <c r="DL156" i="8" s="1"/>
  <c r="FD217" i="14"/>
  <c r="DS49" i="14"/>
  <c r="DP49" i="14"/>
  <c r="DR49" i="14"/>
  <c r="DQ49" i="14"/>
  <c r="DL114" i="8"/>
  <c r="DR137" i="14"/>
  <c r="DR75" i="14"/>
  <c r="DS53" i="14"/>
  <c r="DR53" i="14"/>
  <c r="DP75" i="14"/>
  <c r="DQ147" i="14"/>
  <c r="FP186" i="14"/>
  <c r="FD200" i="14"/>
  <c r="FP207" i="14"/>
  <c r="FT210" i="14"/>
  <c r="DI154" i="8"/>
  <c r="DP147" i="14"/>
  <c r="FD207" i="14"/>
  <c r="DS142" i="14"/>
  <c r="DP53" i="14"/>
  <c r="DQ71" i="14"/>
  <c r="FD184" i="14"/>
  <c r="CV109" i="14"/>
  <c r="DQ37" i="14"/>
  <c r="FT184" i="14"/>
  <c r="DQ110" i="14"/>
  <c r="DS37" i="14"/>
  <c r="FP184" i="14"/>
  <c r="GR89" i="14"/>
  <c r="FL184" i="14"/>
  <c r="DL118" i="8"/>
  <c r="CV119" i="14"/>
  <c r="GP89" i="14" s="1"/>
  <c r="FH184" i="14"/>
  <c r="CV133" i="14"/>
  <c r="GP103" i="14" s="1"/>
  <c r="GA90" i="14"/>
  <c r="GR91" i="14"/>
  <c r="GR112" i="14"/>
  <c r="CV121" i="14"/>
  <c r="GP91" i="14" s="1"/>
  <c r="DR37" i="14"/>
  <c r="GR90" i="14"/>
  <c r="CV142" i="14"/>
  <c r="GP112" i="14" s="1"/>
  <c r="CV135" i="14"/>
  <c r="GP105" i="14" s="1"/>
  <c r="CV146" i="14"/>
  <c r="GP116" i="14" s="1"/>
  <c r="GA93" i="14"/>
  <c r="GA114" i="14"/>
  <c r="CV145" i="14"/>
  <c r="GP115" i="14" s="1"/>
  <c r="GA103" i="14"/>
  <c r="CV126" i="14"/>
  <c r="GP96" i="14" s="1"/>
  <c r="CV117" i="14"/>
  <c r="GP87" i="14" s="1"/>
  <c r="GR87" i="14"/>
  <c r="GA88" i="14"/>
  <c r="EB156" i="8"/>
  <c r="EB157" i="8"/>
  <c r="DI157" i="8"/>
  <c r="DK157" i="8" s="1"/>
  <c r="ED156" i="8"/>
  <c r="ED157" i="8"/>
  <c r="FH196" i="14"/>
  <c r="FD214" i="14"/>
  <c r="FD221" i="14"/>
  <c r="FT221" i="14"/>
  <c r="FP221" i="14"/>
  <c r="FH221" i="14"/>
  <c r="FL221" i="14"/>
  <c r="FD205" i="14"/>
  <c r="FL205" i="14"/>
  <c r="FH205" i="14"/>
  <c r="FT205" i="14"/>
  <c r="FP205" i="14"/>
  <c r="FD209" i="14"/>
  <c r="FT209" i="14"/>
  <c r="FP209" i="14"/>
  <c r="FL209" i="14"/>
  <c r="FH209" i="14"/>
  <c r="FD193" i="14"/>
  <c r="FL193" i="14"/>
  <c r="FH193" i="14"/>
  <c r="FT193" i="14"/>
  <c r="FP193" i="14"/>
  <c r="FD198" i="14"/>
  <c r="FP198" i="14"/>
  <c r="FL198" i="14"/>
  <c r="FT198" i="14"/>
  <c r="FH198" i="14"/>
  <c r="FD215" i="14"/>
  <c r="FH215" i="14"/>
  <c r="FP215" i="14"/>
  <c r="FT215" i="14"/>
  <c r="FL215" i="14"/>
  <c r="FD202" i="14"/>
  <c r="FP202" i="14"/>
  <c r="FT202" i="14"/>
  <c r="FH202" i="14"/>
  <c r="FL202" i="14"/>
  <c r="FH204" i="14"/>
  <c r="FP204" i="14"/>
  <c r="FT196" i="14"/>
  <c r="FL196" i="14"/>
  <c r="FD196" i="14"/>
  <c r="FL214" i="14"/>
  <c r="FT214" i="14"/>
  <c r="FP217" i="14"/>
  <c r="FL217" i="14"/>
  <c r="FT217" i="14"/>
  <c r="FH217" i="14"/>
  <c r="FD206" i="14"/>
  <c r="FP206" i="14"/>
  <c r="FT206" i="14"/>
  <c r="FH206" i="14"/>
  <c r="FL206" i="14"/>
  <c r="FD189" i="14"/>
  <c r="FP189" i="14"/>
  <c r="FL189" i="14"/>
  <c r="FH189" i="14"/>
  <c r="FT189" i="14"/>
  <c r="FD185" i="14"/>
  <c r="FT185" i="14"/>
  <c r="FP185" i="14"/>
  <c r="FL185" i="14"/>
  <c r="FH185" i="14"/>
  <c r="FL204" i="14"/>
  <c r="FT204" i="14"/>
  <c r="FP196" i="14"/>
  <c r="FH214" i="14"/>
  <c r="FP214" i="14"/>
  <c r="DL110" i="8"/>
  <c r="EC364" i="8"/>
  <c r="EB201" i="8"/>
  <c r="ED207" i="8"/>
  <c r="EE216" i="8"/>
  <c r="EE217" i="8"/>
  <c r="EE218" i="8"/>
  <c r="EE219" i="8"/>
  <c r="EC362" i="8"/>
  <c r="EE211" i="8"/>
  <c r="EE212" i="8"/>
  <c r="GV13" i="8"/>
  <c r="CK151" i="8"/>
  <c r="GJ121" i="8" s="1"/>
  <c r="ED154" i="8"/>
  <c r="EB232" i="8"/>
  <c r="ED304" i="8"/>
  <c r="GC37" i="8"/>
  <c r="GV20" i="8"/>
  <c r="GC35" i="8"/>
  <c r="GV18" i="8"/>
  <c r="EC209" i="8"/>
  <c r="EC210" i="8"/>
  <c r="EE200" i="8"/>
  <c r="EE201" i="8"/>
  <c r="EB229" i="8"/>
  <c r="EB210" i="8"/>
  <c r="DI293" i="8"/>
  <c r="DM293" i="8" s="1"/>
  <c r="EB224" i="8"/>
  <c r="EE370" i="8"/>
  <c r="ED296" i="8"/>
  <c r="EE288" i="8"/>
  <c r="ED348" i="8"/>
  <c r="EB199" i="8"/>
  <c r="ED131" i="8"/>
  <c r="EB285" i="8"/>
  <c r="DI364" i="8"/>
  <c r="DN364" i="8" s="1"/>
  <c r="ED374" i="8"/>
  <c r="ED223" i="8"/>
  <c r="EB370" i="8"/>
  <c r="EB226" i="8"/>
  <c r="ED144" i="8"/>
  <c r="EC365" i="8"/>
  <c r="EE360" i="8"/>
  <c r="EC358" i="8"/>
  <c r="EE356" i="8"/>
  <c r="ED282" i="8"/>
  <c r="ED280" i="8"/>
  <c r="EB365" i="8"/>
  <c r="EB215" i="8"/>
  <c r="ED351" i="8"/>
  <c r="ED202" i="8"/>
  <c r="EB349" i="8"/>
  <c r="DI216" i="8"/>
  <c r="DK216" i="8" s="1"/>
  <c r="EE223" i="8"/>
  <c r="ED292" i="8"/>
  <c r="ED278" i="8"/>
  <c r="ED276" i="8"/>
  <c r="ED274" i="8"/>
  <c r="ED272" i="8"/>
  <c r="ED307" i="8"/>
  <c r="EC363" i="8"/>
  <c r="EB197" i="8"/>
  <c r="EB348" i="8"/>
  <c r="DI304" i="8"/>
  <c r="DL304" i="8" s="1"/>
  <c r="CV120" i="14"/>
  <c r="GP90" i="14" s="1"/>
  <c r="GR116" i="14"/>
  <c r="EE364" i="8"/>
  <c r="DI337" i="8"/>
  <c r="DI339" i="8"/>
  <c r="ED305" i="8"/>
  <c r="ED153" i="8"/>
  <c r="EB223" i="8"/>
  <c r="DK106" i="8"/>
  <c r="FI106" i="8" s="1"/>
  <c r="DN106" i="8"/>
  <c r="EC343" i="8"/>
  <c r="EC344" i="8"/>
  <c r="GJ26" i="8"/>
  <c r="GV16" i="8"/>
  <c r="GC32" i="8"/>
  <c r="GJ25" i="8"/>
  <c r="EE209" i="8"/>
  <c r="EE210" i="8"/>
  <c r="EB209" i="8"/>
  <c r="EB208" i="8"/>
  <c r="DI220" i="8"/>
  <c r="DK220" i="8" s="1"/>
  <c r="EC216" i="8"/>
  <c r="EC217" i="8"/>
  <c r="EE234" i="8"/>
  <c r="EE235" i="8"/>
  <c r="ED301" i="8"/>
  <c r="CK273" i="8"/>
  <c r="CK300" i="8"/>
  <c r="CK282" i="8"/>
  <c r="CK295" i="8"/>
  <c r="CK303" i="8"/>
  <c r="EE362" i="8"/>
  <c r="EC202" i="8"/>
  <c r="EC203" i="8"/>
  <c r="EC198" i="8"/>
  <c r="EC199" i="8"/>
  <c r="CK211" i="8"/>
  <c r="CK234" i="8"/>
  <c r="CK236" i="8"/>
  <c r="CK231" i="8"/>
  <c r="CK199" i="8"/>
  <c r="CK206" i="8"/>
  <c r="CK220" i="8"/>
  <c r="CK232" i="8"/>
  <c r="CK198" i="8"/>
  <c r="CK200" i="8"/>
  <c r="CK204" i="8"/>
  <c r="CK227" i="8"/>
  <c r="CK197" i="8"/>
  <c r="CK201" i="8"/>
  <c r="CK205" i="8"/>
  <c r="EB206" i="8"/>
  <c r="EB203" i="8"/>
  <c r="ED133" i="8"/>
  <c r="EB287" i="8"/>
  <c r="DI285" i="8"/>
  <c r="DN285" i="8" s="1"/>
  <c r="ED299" i="8"/>
  <c r="EE365" i="8"/>
  <c r="EC360" i="8"/>
  <c r="EE358" i="8"/>
  <c r="EC356" i="8"/>
  <c r="ED218" i="8"/>
  <c r="ED216" i="8"/>
  <c r="EB363" i="8"/>
  <c r="ED362" i="8"/>
  <c r="ED213" i="8"/>
  <c r="EB360" i="8"/>
  <c r="EE286" i="8"/>
  <c r="EB358" i="8"/>
  <c r="ED380" i="8"/>
  <c r="ED382" i="8"/>
  <c r="ED371" i="8"/>
  <c r="EC223" i="8"/>
  <c r="ED287" i="8"/>
  <c r="EE363" i="8"/>
  <c r="EE202" i="8"/>
  <c r="GA116" i="14"/>
  <c r="CV116" i="14"/>
  <c r="GP86" i="14" s="1"/>
  <c r="GR105" i="14"/>
  <c r="EB294" i="8"/>
  <c r="ED233" i="8"/>
  <c r="EB380" i="8"/>
  <c r="EB372" i="8"/>
  <c r="ED231" i="8"/>
  <c r="EB378" i="8"/>
  <c r="ED219" i="8"/>
  <c r="ED378" i="8"/>
  <c r="CK225" i="8"/>
  <c r="CK223" i="8"/>
  <c r="CK230" i="8"/>
  <c r="CK222" i="8"/>
  <c r="GV15" i="8"/>
  <c r="EB356" i="8"/>
  <c r="GR107" i="14"/>
  <c r="FD108" i="14"/>
  <c r="D52" i="18"/>
  <c r="P51" i="18"/>
  <c r="BL50" i="18"/>
  <c r="AF50" i="18"/>
  <c r="Y50" i="18"/>
  <c r="DP48" i="14"/>
  <c r="D25" i="15"/>
  <c r="D85" i="15" s="1"/>
  <c r="AF24" i="15"/>
  <c r="CK147" i="8"/>
  <c r="GJ117" i="8" s="1"/>
  <c r="CK145" i="8"/>
  <c r="GC122" i="8" s="1"/>
  <c r="CK143" i="8"/>
  <c r="GJ113" i="8" s="1"/>
  <c r="CK142" i="8"/>
  <c r="GJ112" i="8" s="1"/>
  <c r="FH108" i="14"/>
  <c r="FP108" i="14"/>
  <c r="FL108" i="14"/>
  <c r="DQ121" i="14"/>
  <c r="DP121" i="14"/>
  <c r="DS121" i="14"/>
  <c r="DP65" i="14"/>
  <c r="DP52" i="14"/>
  <c r="DR52" i="14"/>
  <c r="DS52" i="14"/>
  <c r="GR98" i="14"/>
  <c r="CV128" i="14"/>
  <c r="GP98" i="14" s="1"/>
  <c r="GA105" i="14"/>
  <c r="DS148" i="14"/>
  <c r="DP148" i="14"/>
  <c r="DR148" i="14"/>
  <c r="GR113" i="14"/>
  <c r="CV143" i="14"/>
  <c r="GP113" i="14" s="1"/>
  <c r="GA120" i="14"/>
  <c r="GR108" i="14"/>
  <c r="GA115" i="14"/>
  <c r="CV138" i="14"/>
  <c r="GP108" i="14" s="1"/>
  <c r="DQ57" i="14"/>
  <c r="DP57" i="14"/>
  <c r="DQ52" i="14"/>
  <c r="DR146" i="14"/>
  <c r="DQ146" i="14"/>
  <c r="DP146" i="14"/>
  <c r="DP69" i="14"/>
  <c r="DQ69" i="14"/>
  <c r="DR59" i="14"/>
  <c r="DP59" i="14"/>
  <c r="DS69" i="14"/>
  <c r="DQ133" i="14"/>
  <c r="DS143" i="14"/>
  <c r="DQ143" i="14"/>
  <c r="DP143" i="14"/>
  <c r="DQ142" i="14"/>
  <c r="DR142" i="14"/>
  <c r="DP133" i="14"/>
  <c r="DR143" i="14"/>
  <c r="DR73" i="14"/>
  <c r="DS73" i="14"/>
  <c r="DP73" i="14"/>
  <c r="DS138" i="14"/>
  <c r="DQ138" i="14"/>
  <c r="DP138" i="14"/>
  <c r="DR121" i="14"/>
  <c r="DS59" i="14"/>
  <c r="DR140" i="14"/>
  <c r="DS140" i="14"/>
  <c r="DP140" i="14"/>
  <c r="GA85" i="14"/>
  <c r="CV108" i="14"/>
  <c r="DS65" i="14"/>
  <c r="DS60" i="14"/>
  <c r="DP60" i="14"/>
  <c r="GA109" i="14"/>
  <c r="GR102" i="14"/>
  <c r="CV132" i="14"/>
  <c r="GP102" i="14" s="1"/>
  <c r="GA113" i="14"/>
  <c r="GR106" i="14"/>
  <c r="CV136" i="14"/>
  <c r="GP106" i="14" s="1"/>
  <c r="CV114" i="14"/>
  <c r="GA91" i="14"/>
  <c r="GA121" i="14"/>
  <c r="CV144" i="14"/>
  <c r="GP114" i="14" s="1"/>
  <c r="GR114" i="14"/>
  <c r="GA92" i="14"/>
  <c r="CV115" i="14"/>
  <c r="GP85" i="14" s="1"/>
  <c r="GR85" i="14"/>
  <c r="GA89" i="14"/>
  <c r="CV112" i="14"/>
  <c r="GR99" i="14"/>
  <c r="CV129" i="14"/>
  <c r="GP99" i="14" s="1"/>
  <c r="GA106" i="14"/>
  <c r="DP68" i="14"/>
  <c r="DQ68" i="14"/>
  <c r="DS146" i="14"/>
  <c r="DP114" i="14"/>
  <c r="DR114" i="14"/>
  <c r="DS114" i="14"/>
  <c r="DQ61" i="14"/>
  <c r="DR61" i="14"/>
  <c r="DS61" i="14"/>
  <c r="DR68" i="14"/>
  <c r="DR138" i="14"/>
  <c r="DR65" i="14"/>
  <c r="DQ50" i="14"/>
  <c r="DQ148" i="14"/>
  <c r="DR41" i="14"/>
  <c r="DP41" i="14"/>
  <c r="DS41" i="14"/>
  <c r="DP122" i="14"/>
  <c r="DQ122" i="14"/>
  <c r="GA118" i="14"/>
  <c r="GR111" i="14"/>
  <c r="CV141" i="14"/>
  <c r="GP111" i="14" s="1"/>
  <c r="GR100" i="14"/>
  <c r="CV130" i="14"/>
  <c r="GP100" i="14" s="1"/>
  <c r="GA107" i="14"/>
  <c r="DP125" i="14"/>
  <c r="DS125" i="14"/>
  <c r="DQ125" i="14"/>
  <c r="DR122" i="14"/>
  <c r="GA104" i="14"/>
  <c r="GR97" i="14"/>
  <c r="CV127" i="14"/>
  <c r="GP97" i="14" s="1"/>
  <c r="DP40" i="14"/>
  <c r="DQ40" i="14"/>
  <c r="DP135" i="14"/>
  <c r="DR135" i="14"/>
  <c r="DP123" i="14"/>
  <c r="DQ123" i="14"/>
  <c r="DS45" i="14"/>
  <c r="DR45" i="14"/>
  <c r="DP45" i="14"/>
  <c r="DQ135" i="14"/>
  <c r="DP72" i="14"/>
  <c r="DQ72" i="14"/>
  <c r="DS57" i="14"/>
  <c r="DR40" i="14"/>
  <c r="DP112" i="14"/>
  <c r="DS112" i="14"/>
  <c r="DR112" i="14"/>
  <c r="DQ112" i="14"/>
  <c r="DQ44" i="14"/>
  <c r="DP44" i="14"/>
  <c r="GR101" i="14"/>
  <c r="GA108" i="14"/>
  <c r="CV131" i="14"/>
  <c r="GP101" i="14" s="1"/>
  <c r="DR123" i="14"/>
  <c r="DR60" i="14"/>
  <c r="DR126" i="14"/>
  <c r="DQ126" i="14"/>
  <c r="DS126" i="14"/>
  <c r="GR92" i="14"/>
  <c r="CV122" i="14"/>
  <c r="GP92" i="14" s="1"/>
  <c r="GA99" i="14"/>
  <c r="GR95" i="14"/>
  <c r="CV125" i="14"/>
  <c r="GP95" i="14" s="1"/>
  <c r="GA102" i="14"/>
  <c r="GA111" i="14"/>
  <c r="GR104" i="14"/>
  <c r="CV134" i="14"/>
  <c r="GP104" i="14" s="1"/>
  <c r="GR110" i="14"/>
  <c r="GA117" i="14"/>
  <c r="CV140" i="14"/>
  <c r="GP110" i="14" s="1"/>
  <c r="CV110" i="14"/>
  <c r="GA87" i="14"/>
  <c r="GA95" i="14"/>
  <c r="GR88" i="14"/>
  <c r="CV118" i="14"/>
  <c r="GP88" i="14" s="1"/>
  <c r="GA100" i="14"/>
  <c r="GR93" i="14"/>
  <c r="CV123" i="14"/>
  <c r="GP93" i="14" s="1"/>
  <c r="DQ73" i="14"/>
  <c r="DS40" i="14"/>
  <c r="DS135" i="14"/>
  <c r="DS131" i="14"/>
  <c r="DR131" i="14"/>
  <c r="DQ131" i="14"/>
  <c r="DP61" i="14"/>
  <c r="DQ140" i="14"/>
  <c r="DR125" i="14"/>
  <c r="DR133" i="14"/>
  <c r="DS117" i="14"/>
  <c r="DP117" i="14"/>
  <c r="DQ114" i="14"/>
  <c r="DQ129" i="14"/>
  <c r="DS129" i="14"/>
  <c r="DS72" i="14"/>
  <c r="DQ137" i="14"/>
  <c r="DS137" i="14"/>
  <c r="DQ60" i="14"/>
  <c r="DR44" i="14"/>
  <c r="DI292" i="8"/>
  <c r="DN292" i="8" s="1"/>
  <c r="DI296" i="8"/>
  <c r="DN296" i="8" s="1"/>
  <c r="DI288" i="8"/>
  <c r="DN288" i="8" s="1"/>
  <c r="FU25" i="14"/>
  <c r="FQ27" i="14"/>
  <c r="FI171" i="14"/>
  <c r="FE96" i="14"/>
  <c r="FI98" i="14"/>
  <c r="FM96" i="14"/>
  <c r="FU97" i="14"/>
  <c r="FQ98" i="14"/>
  <c r="FM26" i="14"/>
  <c r="FI30" i="14"/>
  <c r="FQ172" i="14"/>
  <c r="FE27" i="14"/>
  <c r="FM318" i="14"/>
  <c r="EE215" i="8"/>
  <c r="ED290" i="8"/>
  <c r="CK290" i="8"/>
  <c r="DK110" i="8"/>
  <c r="EC215" i="8"/>
  <c r="CK218" i="8"/>
  <c r="EC290" i="8"/>
  <c r="EE289" i="8"/>
  <c r="CK146" i="8"/>
  <c r="GJ116" i="8" s="1"/>
  <c r="CK135" i="8"/>
  <c r="GJ105" i="8" s="1"/>
  <c r="DI338" i="8"/>
  <c r="DM338" i="8" s="1"/>
  <c r="CK216" i="8"/>
  <c r="CK214" i="8"/>
  <c r="CK213" i="8"/>
  <c r="ED135" i="8"/>
  <c r="DK118" i="8"/>
  <c r="DK137" i="8"/>
  <c r="DK142" i="8"/>
  <c r="EC136" i="8"/>
  <c r="DK291" i="8"/>
  <c r="DC66" i="8"/>
  <c r="CZ66" i="8"/>
  <c r="DE66" i="8" s="1"/>
  <c r="DB66" i="8"/>
  <c r="DA66" i="8"/>
  <c r="DC70" i="8"/>
  <c r="DB70" i="8"/>
  <c r="CZ70" i="8"/>
  <c r="DE71" i="8" s="1"/>
  <c r="DA70" i="8"/>
  <c r="DC74" i="8"/>
  <c r="DH75" i="8" s="1"/>
  <c r="CZ74" i="8"/>
  <c r="DB74" i="8"/>
  <c r="DA74" i="8"/>
  <c r="DF75" i="8" s="1"/>
  <c r="DC68" i="8"/>
  <c r="CZ68" i="8"/>
  <c r="DE69" i="8" s="1"/>
  <c r="DA68" i="8"/>
  <c r="DB68" i="8"/>
  <c r="DC72" i="8"/>
  <c r="DA72" i="8"/>
  <c r="CZ72" i="8"/>
  <c r="DE73" i="8" s="1"/>
  <c r="DB72" i="8"/>
  <c r="AD76" i="8"/>
  <c r="DC60" i="8"/>
  <c r="CZ60" i="8"/>
  <c r="DB60" i="8"/>
  <c r="DA60" i="8"/>
  <c r="DC64" i="8"/>
  <c r="DB64" i="8"/>
  <c r="CZ64" i="8"/>
  <c r="DA64" i="8"/>
  <c r="DC39" i="8"/>
  <c r="DB39" i="8"/>
  <c r="DA39" i="8"/>
  <c r="CZ39" i="8"/>
  <c r="DC41" i="8"/>
  <c r="DB41" i="8"/>
  <c r="DA41" i="8"/>
  <c r="CZ41" i="8"/>
  <c r="DC45" i="8"/>
  <c r="DB45" i="8"/>
  <c r="DA45" i="8"/>
  <c r="CZ45" i="8"/>
  <c r="DC49" i="8"/>
  <c r="DB49" i="8"/>
  <c r="DA49" i="8"/>
  <c r="CZ49" i="8"/>
  <c r="DC53" i="8"/>
  <c r="DB53" i="8"/>
  <c r="DA53" i="8"/>
  <c r="CZ53" i="8"/>
  <c r="DC57" i="8"/>
  <c r="DB57" i="8"/>
  <c r="DA57" i="8"/>
  <c r="CZ57" i="8"/>
  <c r="DC65" i="8"/>
  <c r="DA65" i="8"/>
  <c r="DB65" i="8"/>
  <c r="DC73" i="8"/>
  <c r="DA73" i="8"/>
  <c r="DB73" i="8"/>
  <c r="DC36" i="8"/>
  <c r="DH36" i="8" s="1"/>
  <c r="DB36" i="8"/>
  <c r="DG36" i="8" s="1"/>
  <c r="DA36" i="8"/>
  <c r="DF36" i="8" s="1"/>
  <c r="CZ36" i="8"/>
  <c r="DE36" i="8" s="1"/>
  <c r="DI36" i="8" s="1"/>
  <c r="DC40" i="8"/>
  <c r="DB40" i="8"/>
  <c r="DA40" i="8"/>
  <c r="CZ40" i="8"/>
  <c r="DC42" i="8"/>
  <c r="DB42" i="8"/>
  <c r="DA42" i="8"/>
  <c r="CZ42" i="8"/>
  <c r="DC44" i="8"/>
  <c r="DB44" i="8"/>
  <c r="DA44" i="8"/>
  <c r="CZ44" i="8"/>
  <c r="DC46" i="8"/>
  <c r="DB46" i="8"/>
  <c r="DA46" i="8"/>
  <c r="CZ46" i="8"/>
  <c r="DC48" i="8"/>
  <c r="DB48" i="8"/>
  <c r="DA48" i="8"/>
  <c r="CZ48" i="8"/>
  <c r="DC50" i="8"/>
  <c r="DB50" i="8"/>
  <c r="DA50" i="8"/>
  <c r="CZ50" i="8"/>
  <c r="DC52" i="8"/>
  <c r="DB52" i="8"/>
  <c r="DA52" i="8"/>
  <c r="CZ52" i="8"/>
  <c r="DC54" i="8"/>
  <c r="DB54" i="8"/>
  <c r="DA54" i="8"/>
  <c r="CZ54" i="8"/>
  <c r="DC56" i="8"/>
  <c r="DB56" i="8"/>
  <c r="DA56" i="8"/>
  <c r="CZ56" i="8"/>
  <c r="DC58" i="8"/>
  <c r="DB58" i="8"/>
  <c r="DA58" i="8"/>
  <c r="CZ58" i="8"/>
  <c r="DC62" i="8"/>
  <c r="DB62" i="8"/>
  <c r="CZ62" i="8"/>
  <c r="DE62" i="8" s="1"/>
  <c r="DA62" i="8"/>
  <c r="DC37" i="8"/>
  <c r="DB37" i="8"/>
  <c r="DG37" i="8" s="1"/>
  <c r="DA37" i="8"/>
  <c r="CZ37" i="8"/>
  <c r="DC43" i="8"/>
  <c r="DB43" i="8"/>
  <c r="DA43" i="8"/>
  <c r="CZ43" i="8"/>
  <c r="DC47" i="8"/>
  <c r="DB47" i="8"/>
  <c r="DA47" i="8"/>
  <c r="CZ47" i="8"/>
  <c r="DC51" i="8"/>
  <c r="DB51" i="8"/>
  <c r="DA51" i="8"/>
  <c r="CZ51" i="8"/>
  <c r="DC55" i="8"/>
  <c r="DB55" i="8"/>
  <c r="DA55" i="8"/>
  <c r="CZ55" i="8"/>
  <c r="DC59" i="8"/>
  <c r="DB59" i="8"/>
  <c r="DA59" i="8"/>
  <c r="CZ59" i="8"/>
  <c r="DC63" i="8"/>
  <c r="DA63" i="8"/>
  <c r="DB63" i="8"/>
  <c r="DC67" i="8"/>
  <c r="DA67" i="8"/>
  <c r="DB67" i="8"/>
  <c r="DC71" i="8"/>
  <c r="DA71" i="8"/>
  <c r="DB71" i="8"/>
  <c r="DC61" i="8"/>
  <c r="DA61" i="8"/>
  <c r="DB61" i="8"/>
  <c r="DC69" i="8"/>
  <c r="DA69" i="8"/>
  <c r="DB69" i="8"/>
  <c r="H76" i="8"/>
  <c r="AC76" i="8"/>
  <c r="DC38" i="8"/>
  <c r="DB38" i="8"/>
  <c r="DA38" i="8"/>
  <c r="CZ38" i="8"/>
  <c r="ED214" i="8"/>
  <c r="EB361" i="8"/>
  <c r="ED288" i="8"/>
  <c r="CK289" i="8"/>
  <c r="CK288" i="8"/>
  <c r="CK287" i="8"/>
  <c r="CK285" i="8"/>
  <c r="CK134" i="8"/>
  <c r="GJ104" i="8" s="1"/>
  <c r="CK131" i="8"/>
  <c r="GJ101" i="8" s="1"/>
  <c r="CK129" i="8"/>
  <c r="GJ99" i="8" s="1"/>
  <c r="CK116" i="8"/>
  <c r="GC93" i="8" s="1"/>
  <c r="CK283" i="8"/>
  <c r="CK120" i="8"/>
  <c r="GC97" i="8" s="1"/>
  <c r="FN100" i="8"/>
  <c r="FF99" i="8"/>
  <c r="FF20" i="8"/>
  <c r="FB20" i="8"/>
  <c r="FJ22" i="8"/>
  <c r="DM307" i="8"/>
  <c r="GC96" i="8"/>
  <c r="FB100" i="8"/>
  <c r="FF328" i="8"/>
  <c r="DI305" i="8"/>
  <c r="DK305" i="8" s="1"/>
  <c r="DI236" i="8"/>
  <c r="DF373" i="8"/>
  <c r="DI373" i="8" s="1"/>
  <c r="DF374" i="8"/>
  <c r="DI209" i="8"/>
  <c r="AG144" i="8"/>
  <c r="AG136" i="8"/>
  <c r="DI202" i="8"/>
  <c r="DI198" i="8"/>
  <c r="DK198" i="8" s="1"/>
  <c r="EB301" i="8"/>
  <c r="EA301" i="8"/>
  <c r="GC346" i="8"/>
  <c r="GJ339" i="8"/>
  <c r="DI153" i="8"/>
  <c r="DL153" i="8" s="1"/>
  <c r="DI149" i="8"/>
  <c r="DL149" i="8" s="1"/>
  <c r="DI145" i="8"/>
  <c r="DN145" i="8" s="1"/>
  <c r="EA308" i="8"/>
  <c r="EB308" i="8"/>
  <c r="GC353" i="8"/>
  <c r="GJ346" i="8"/>
  <c r="EC227" i="8"/>
  <c r="GC36" i="8"/>
  <c r="GJ29" i="8"/>
  <c r="GV19" i="8"/>
  <c r="GC337" i="8"/>
  <c r="GJ330" i="8"/>
  <c r="GJ328" i="8"/>
  <c r="GC335" i="8"/>
  <c r="GJ326" i="8"/>
  <c r="GC333" i="8"/>
  <c r="GJ325" i="8"/>
  <c r="GC332" i="8"/>
  <c r="GC24" i="8"/>
  <c r="GJ17" i="8"/>
  <c r="GC326" i="8"/>
  <c r="GC16" i="8"/>
  <c r="DL133" i="8"/>
  <c r="FJ327" i="8"/>
  <c r="AG155" i="8"/>
  <c r="DI284" i="8"/>
  <c r="DN284" i="8" s="1"/>
  <c r="AG145" i="8"/>
  <c r="AG143" i="8"/>
  <c r="AG141" i="8"/>
  <c r="AG135" i="8"/>
  <c r="Z238" i="8"/>
  <c r="CL210" i="8" s="1"/>
  <c r="AG129" i="8"/>
  <c r="DL206" i="8"/>
  <c r="EC156" i="8"/>
  <c r="EE154" i="8"/>
  <c r="EB307" i="8"/>
  <c r="EA307" i="8"/>
  <c r="EE379" i="8"/>
  <c r="EE304" i="8"/>
  <c r="EC228" i="8"/>
  <c r="GC352" i="8"/>
  <c r="GJ345" i="8"/>
  <c r="EC371" i="8"/>
  <c r="EC296" i="8"/>
  <c r="CK141" i="8"/>
  <c r="FN182" i="8"/>
  <c r="EX182" i="8"/>
  <c r="FB181" i="8"/>
  <c r="DN127" i="8"/>
  <c r="DN116" i="8"/>
  <c r="DN108" i="8"/>
  <c r="EB236" i="8"/>
  <c r="EB234" i="8"/>
  <c r="EA306" i="8"/>
  <c r="EB306" i="8"/>
  <c r="ED148" i="8"/>
  <c r="EA302" i="8"/>
  <c r="EB302" i="8"/>
  <c r="EC143" i="8"/>
  <c r="EE221" i="8"/>
  <c r="DI130" i="8"/>
  <c r="EB293" i="8"/>
  <c r="EB137" i="8"/>
  <c r="ED132" i="8"/>
  <c r="EB286" i="8"/>
  <c r="EB125" i="8"/>
  <c r="ED123" i="8"/>
  <c r="EB277" i="8"/>
  <c r="ED119" i="8"/>
  <c r="EB273" i="8"/>
  <c r="EC139" i="8"/>
  <c r="EC291" i="8"/>
  <c r="GC34" i="8"/>
  <c r="GJ27" i="8"/>
  <c r="GV17" i="8"/>
  <c r="EE279" i="8"/>
  <c r="EC123" i="8"/>
  <c r="EE275" i="8"/>
  <c r="EC119" i="8"/>
  <c r="EE271" i="8"/>
  <c r="ED360" i="8"/>
  <c r="ED358" i="8"/>
  <c r="EB347" i="8"/>
  <c r="ED345" i="8"/>
  <c r="DI383" i="8"/>
  <c r="DK383" i="8" s="1"/>
  <c r="DI303" i="8"/>
  <c r="DI225" i="8"/>
  <c r="DI223" i="8"/>
  <c r="DI217" i="8"/>
  <c r="GC358" i="8"/>
  <c r="GJ351" i="8"/>
  <c r="EE226" i="8"/>
  <c r="GC44" i="8"/>
  <c r="GJ37" i="8"/>
  <c r="GV27" i="8"/>
  <c r="ED221" i="8"/>
  <c r="EB368" i="8"/>
  <c r="DI150" i="8"/>
  <c r="CK156" i="8"/>
  <c r="EA310" i="8"/>
  <c r="GJ47" i="8"/>
  <c r="GC54" i="8"/>
  <c r="GC360" i="8"/>
  <c r="GJ353" i="8"/>
  <c r="CK154" i="8"/>
  <c r="EC307" i="8"/>
  <c r="GC51" i="8"/>
  <c r="GJ44" i="8"/>
  <c r="GV34" i="8"/>
  <c r="EE231" i="8"/>
  <c r="EC149" i="8"/>
  <c r="EC374" i="8"/>
  <c r="EE299" i="8"/>
  <c r="GJ36" i="8"/>
  <c r="GC43" i="8"/>
  <c r="GV26" i="8"/>
  <c r="GC39" i="8"/>
  <c r="GJ32" i="8"/>
  <c r="GV22" i="8"/>
  <c r="EB219" i="8"/>
  <c r="EE292" i="8"/>
  <c r="ED217" i="8"/>
  <c r="EB364" i="8"/>
  <c r="EC134" i="8"/>
  <c r="EC287" i="8"/>
  <c r="EB212" i="8"/>
  <c r="EE285" i="8"/>
  <c r="GC26" i="8"/>
  <c r="GJ19" i="8"/>
  <c r="EB354" i="8"/>
  <c r="ED353" i="8"/>
  <c r="GJ324" i="8"/>
  <c r="GC331" i="8"/>
  <c r="EE124" i="8"/>
  <c r="GC22" i="8"/>
  <c r="GJ15" i="8"/>
  <c r="EE276" i="8"/>
  <c r="GC18" i="8"/>
  <c r="EE272" i="8"/>
  <c r="DI135" i="8"/>
  <c r="DK135" i="8" s="1"/>
  <c r="CK138" i="8"/>
  <c r="CK133" i="8"/>
  <c r="EE359" i="8"/>
  <c r="EE357" i="8"/>
  <c r="ED283" i="8"/>
  <c r="EC352" i="8"/>
  <c r="CK124" i="8"/>
  <c r="EE350" i="8"/>
  <c r="CK276" i="8"/>
  <c r="EC348" i="8"/>
  <c r="EB120" i="8"/>
  <c r="EE346" i="8"/>
  <c r="CK272" i="8"/>
  <c r="CK270" i="8"/>
  <c r="FM29" i="8"/>
  <c r="FE29" i="8"/>
  <c r="EW29" i="8"/>
  <c r="FI29" i="8"/>
  <c r="FA29" i="8"/>
  <c r="EX327" i="8"/>
  <c r="FB327" i="8"/>
  <c r="DI279" i="8"/>
  <c r="DM279" i="8" s="1"/>
  <c r="DI277" i="8"/>
  <c r="DM277" i="8" s="1"/>
  <c r="DN302" i="8"/>
  <c r="DI283" i="8"/>
  <c r="DM283" i="8" s="1"/>
  <c r="AG238" i="8"/>
  <c r="AG158" i="8" s="1"/>
  <c r="AG131" i="8"/>
  <c r="DM206" i="8"/>
  <c r="EC310" i="8"/>
  <c r="EE382" i="8"/>
  <c r="CK307" i="8"/>
  <c r="GC356" i="8"/>
  <c r="GJ349" i="8"/>
  <c r="EC150" i="8"/>
  <c r="EB149" i="8"/>
  <c r="EB303" i="8"/>
  <c r="EC375" i="8"/>
  <c r="EB227" i="8"/>
  <c r="EE300" i="8"/>
  <c r="EB225" i="8"/>
  <c r="CK299" i="8"/>
  <c r="EE371" i="8"/>
  <c r="GC348" i="8"/>
  <c r="GJ341" i="8"/>
  <c r="EB141" i="8"/>
  <c r="DL131" i="8"/>
  <c r="DL120" i="8"/>
  <c r="DL112" i="8"/>
  <c r="GC55" i="8"/>
  <c r="ED155" i="8"/>
  <c r="EA309" i="8"/>
  <c r="GJ46" i="8"/>
  <c r="GV36" i="8"/>
  <c r="GC53" i="8"/>
  <c r="ED306" i="8"/>
  <c r="CK306" i="8"/>
  <c r="ED377" i="8"/>
  <c r="GC355" i="8"/>
  <c r="GJ348" i="8"/>
  <c r="CK148" i="8"/>
  <c r="GJ38" i="8"/>
  <c r="GC45" i="8"/>
  <c r="GV28" i="8"/>
  <c r="ED298" i="8"/>
  <c r="GV24" i="8"/>
  <c r="GC41" i="8"/>
  <c r="GJ34" i="8"/>
  <c r="ED294" i="8"/>
  <c r="CK294" i="8"/>
  <c r="DM133" i="8"/>
  <c r="DM129" i="8"/>
  <c r="DM122" i="8"/>
  <c r="DM118" i="8"/>
  <c r="DM114" i="8"/>
  <c r="DM110" i="8"/>
  <c r="DM106" i="8"/>
  <c r="ED139" i="8"/>
  <c r="CK293" i="8"/>
  <c r="CK137" i="8"/>
  <c r="EE361" i="8"/>
  <c r="ED286" i="8"/>
  <c r="CK286" i="8"/>
  <c r="CK130" i="8"/>
  <c r="ED128" i="8"/>
  <c r="CK127" i="8"/>
  <c r="CK125" i="8"/>
  <c r="ED277" i="8"/>
  <c r="CK277" i="8"/>
  <c r="CK121" i="8"/>
  <c r="ED273" i="8"/>
  <c r="CK117" i="8"/>
  <c r="EE293" i="8"/>
  <c r="ED363" i="8"/>
  <c r="ED215" i="8"/>
  <c r="EC132" i="8"/>
  <c r="EE130" i="8"/>
  <c r="EE125" i="8"/>
  <c r="ED204" i="8"/>
  <c r="EE277" i="8"/>
  <c r="EE273" i="8"/>
  <c r="FA34" i="8"/>
  <c r="EW34" i="8"/>
  <c r="FM34" i="8"/>
  <c r="FI32" i="8"/>
  <c r="FE32" i="8"/>
  <c r="FA30" i="8"/>
  <c r="EW30" i="8"/>
  <c r="FM30" i="8"/>
  <c r="EE149" i="8"/>
  <c r="EE141" i="8"/>
  <c r="EE134" i="8"/>
  <c r="FF182" i="8"/>
  <c r="DI306" i="8"/>
  <c r="DI274" i="8"/>
  <c r="DN274" i="8" s="1"/>
  <c r="DI270" i="8"/>
  <c r="DN270" i="8" s="1"/>
  <c r="DI286" i="8"/>
  <c r="DL295" i="8"/>
  <c r="DL291" i="8"/>
  <c r="DN291" i="8"/>
  <c r="DN307" i="8"/>
  <c r="Z312" i="8"/>
  <c r="CL282" i="8" s="1"/>
  <c r="FT251" i="8" s="1"/>
  <c r="DI275" i="8"/>
  <c r="DL275" i="8" s="1"/>
  <c r="DI273" i="8"/>
  <c r="DM273" i="8" s="1"/>
  <c r="DN232" i="8"/>
  <c r="AG142" i="8"/>
  <c r="AG138" i="8"/>
  <c r="DI365" i="8"/>
  <c r="DK365" i="8" s="1"/>
  <c r="AG134" i="8"/>
  <c r="DK206" i="8"/>
  <c r="DI204" i="8"/>
  <c r="DK204" i="8" s="1"/>
  <c r="DI200" i="8"/>
  <c r="EB233" i="8"/>
  <c r="ED376" i="8"/>
  <c r="GC354" i="8"/>
  <c r="GJ347" i="8"/>
  <c r="GC40" i="8"/>
  <c r="GJ33" i="8"/>
  <c r="GV23" i="8"/>
  <c r="DI151" i="8"/>
  <c r="DL151" i="8" s="1"/>
  <c r="DI147" i="8"/>
  <c r="DN147" i="8" s="1"/>
  <c r="GC127" i="8"/>
  <c r="GJ120" i="8"/>
  <c r="GJ40" i="8"/>
  <c r="GC47" i="8"/>
  <c r="GV30" i="8"/>
  <c r="ED146" i="8"/>
  <c r="DK133" i="8"/>
  <c r="GC38" i="8"/>
  <c r="GJ31" i="8"/>
  <c r="GV21" i="8"/>
  <c r="GJ109" i="8"/>
  <c r="GC116" i="8"/>
  <c r="GC344" i="8"/>
  <c r="GJ337" i="8"/>
  <c r="GC342" i="8"/>
  <c r="GJ335" i="8"/>
  <c r="EE290" i="8"/>
  <c r="EC289" i="8"/>
  <c r="GJ24" i="8"/>
  <c r="GC31" i="8"/>
  <c r="GV14" i="8"/>
  <c r="GC29" i="8"/>
  <c r="GJ22" i="8"/>
  <c r="GC27" i="8"/>
  <c r="GJ20" i="8"/>
  <c r="GJ323" i="8"/>
  <c r="GC330" i="8"/>
  <c r="GC20" i="8"/>
  <c r="GC322" i="8"/>
  <c r="DI136" i="8"/>
  <c r="FS100" i="8"/>
  <c r="GA100" i="8" s="1"/>
  <c r="GA99" i="8"/>
  <c r="ED136" i="8"/>
  <c r="EB290" i="8"/>
  <c r="ED134" i="8"/>
  <c r="EB288" i="8"/>
  <c r="CK122" i="8"/>
  <c r="CK118" i="8"/>
  <c r="DI308" i="8"/>
  <c r="DK308" i="8" s="1"/>
  <c r="AA310" i="8"/>
  <c r="DI310" i="8"/>
  <c r="DI282" i="8"/>
  <c r="DK282" i="8" s="1"/>
  <c r="AG153" i="8"/>
  <c r="AG149" i="8"/>
  <c r="DE374" i="8"/>
  <c r="DL224" i="8"/>
  <c r="AG137" i="8"/>
  <c r="Z385" i="8"/>
  <c r="CL361" i="8" s="1"/>
  <c r="CS361" i="8" s="1"/>
  <c r="GI332" i="8" s="1"/>
  <c r="AG146" i="8"/>
  <c r="AG124" i="8"/>
  <c r="AG122" i="8"/>
  <c r="DN142" i="8"/>
  <c r="DL142" i="8"/>
  <c r="EE156" i="8"/>
  <c r="EC154" i="8"/>
  <c r="EC379" i="8"/>
  <c r="EB231" i="8"/>
  <c r="EC304" i="8"/>
  <c r="CK149" i="8"/>
  <c r="EE228" i="8"/>
  <c r="GC46" i="8"/>
  <c r="GJ39" i="8"/>
  <c r="GV29" i="8"/>
  <c r="ED225" i="8"/>
  <c r="EB299" i="8"/>
  <c r="EE296" i="8"/>
  <c r="DN131" i="8"/>
  <c r="DN120" i="8"/>
  <c r="DN112" i="8"/>
  <c r="ED236" i="8"/>
  <c r="EB383" i="8"/>
  <c r="CK155" i="8"/>
  <c r="ED234" i="8"/>
  <c r="EB381" i="8"/>
  <c r="ED226" i="8"/>
  <c r="EB373" i="8"/>
  <c r="CK144" i="8"/>
  <c r="EE143" i="8"/>
  <c r="EC221" i="8"/>
  <c r="DI123" i="8"/>
  <c r="DI121" i="8"/>
  <c r="DL121" i="8" s="1"/>
  <c r="DI117" i="8"/>
  <c r="DI115" i="8"/>
  <c r="DM115" i="8" s="1"/>
  <c r="DI113" i="8"/>
  <c r="DI109" i="8"/>
  <c r="DL109" i="8" s="1"/>
  <c r="DI107" i="8"/>
  <c r="ED137" i="8"/>
  <c r="EB291" i="8"/>
  <c r="ED130" i="8"/>
  <c r="EB284" i="8"/>
  <c r="CK128" i="8"/>
  <c r="ED281" i="8"/>
  <c r="CK126" i="8"/>
  <c r="ED125" i="8"/>
  <c r="EB279" i="8"/>
  <c r="ED121" i="8"/>
  <c r="EB275" i="8"/>
  <c r="ED117" i="8"/>
  <c r="EB271" i="8"/>
  <c r="FJ99" i="8"/>
  <c r="EE139" i="8"/>
  <c r="EE291" i="8"/>
  <c r="GC340" i="8"/>
  <c r="GJ333" i="8"/>
  <c r="EB214" i="8"/>
  <c r="ED356" i="8"/>
  <c r="EC279" i="8"/>
  <c r="EE123" i="8"/>
  <c r="EC275" i="8"/>
  <c r="EE119" i="8"/>
  <c r="EC271" i="8"/>
  <c r="FN19" i="8"/>
  <c r="ED365" i="8"/>
  <c r="ED361" i="8"/>
  <c r="EE132" i="8"/>
  <c r="GC336" i="8"/>
  <c r="GJ329" i="8"/>
  <c r="EC130" i="8"/>
  <c r="EE280" i="8"/>
  <c r="EB204" i="8"/>
  <c r="ED349" i="8"/>
  <c r="ED200" i="8"/>
  <c r="EX21" i="8"/>
  <c r="DI301" i="8"/>
  <c r="DM301" i="8" s="1"/>
  <c r="DL293" i="8"/>
  <c r="DL289" i="8"/>
  <c r="DN289" i="8"/>
  <c r="FJ181" i="8"/>
  <c r="DI134" i="8"/>
  <c r="FN327" i="8"/>
  <c r="DI272" i="8"/>
  <c r="DN272" i="8" s="1"/>
  <c r="DI271" i="8"/>
  <c r="DI221" i="8"/>
  <c r="DK221" i="8" s="1"/>
  <c r="DI219" i="8"/>
  <c r="DK219" i="8" s="1"/>
  <c r="DI215" i="8"/>
  <c r="DI213" i="8"/>
  <c r="DK213" i="8" s="1"/>
  <c r="DI211" i="8"/>
  <c r="DI226" i="8"/>
  <c r="DN226" i="8" s="1"/>
  <c r="DI350" i="8"/>
  <c r="DK350" i="8" s="1"/>
  <c r="DK143" i="8"/>
  <c r="GJ45" i="8"/>
  <c r="GC52" i="8"/>
  <c r="GV35" i="8"/>
  <c r="EA305" i="8"/>
  <c r="GC350" i="8"/>
  <c r="GJ343" i="8"/>
  <c r="EB221" i="8"/>
  <c r="DI146" i="8"/>
  <c r="DI144" i="8"/>
  <c r="EE307" i="8"/>
  <c r="GC357" i="8"/>
  <c r="GJ350" i="8"/>
  <c r="EC231" i="8"/>
  <c r="EA304" i="8"/>
  <c r="ED300" i="8"/>
  <c r="EC299" i="8"/>
  <c r="GC349" i="8"/>
  <c r="GJ342" i="8"/>
  <c r="EC141" i="8"/>
  <c r="GC345" i="8"/>
  <c r="GJ338" i="8"/>
  <c r="EB139" i="8"/>
  <c r="EB366" i="8"/>
  <c r="EC292" i="8"/>
  <c r="EB217" i="8"/>
  <c r="EC135" i="8"/>
  <c r="EE287" i="8"/>
  <c r="ED212" i="8"/>
  <c r="EB359" i="8"/>
  <c r="EC285" i="8"/>
  <c r="ED208" i="8"/>
  <c r="EB207" i="8"/>
  <c r="GC25" i="8"/>
  <c r="GJ18" i="8"/>
  <c r="EC124" i="8"/>
  <c r="ED350" i="8"/>
  <c r="GC328" i="8"/>
  <c r="EC276" i="8"/>
  <c r="EC120" i="8"/>
  <c r="ED346" i="8"/>
  <c r="GC324" i="8"/>
  <c r="EC272" i="8"/>
  <c r="DI139" i="8"/>
  <c r="DL139" i="8" s="1"/>
  <c r="CK136" i="8"/>
  <c r="ED289" i="8"/>
  <c r="EB134" i="8"/>
  <c r="EC359" i="8"/>
  <c r="EB131" i="8"/>
  <c r="CK314" i="8"/>
  <c r="CK313" i="8"/>
  <c r="CK311" i="8"/>
  <c r="CK312" i="8"/>
  <c r="EC357" i="8"/>
  <c r="EE352" i="8"/>
  <c r="CK278" i="8"/>
  <c r="EC350" i="8"/>
  <c r="EB122" i="8"/>
  <c r="EE348" i="8"/>
  <c r="CK274" i="8"/>
  <c r="EC346" i="8"/>
  <c r="EB118" i="8"/>
  <c r="FE33" i="8"/>
  <c r="DM289" i="8"/>
  <c r="DI309" i="8"/>
  <c r="DM309" i="8" s="1"/>
  <c r="DI280" i="8"/>
  <c r="DL280" i="8" s="1"/>
  <c r="DL279" i="8"/>
  <c r="DI278" i="8"/>
  <c r="DN278" i="8" s="1"/>
  <c r="DI380" i="8"/>
  <c r="AG147" i="8"/>
  <c r="DI281" i="8"/>
  <c r="DL281" i="8" s="1"/>
  <c r="DI379" i="8"/>
  <c r="AG385" i="8"/>
  <c r="DI210" i="8"/>
  <c r="DI208" i="8"/>
  <c r="DN208" i="8" s="1"/>
  <c r="DI140" i="8"/>
  <c r="EC382" i="8"/>
  <c r="EC308" i="8"/>
  <c r="CK153" i="8"/>
  <c r="EE232" i="8"/>
  <c r="GC50" i="8"/>
  <c r="GJ43" i="8"/>
  <c r="GV33" i="8"/>
  <c r="ED149" i="8"/>
  <c r="EA303" i="8"/>
  <c r="ED227" i="8"/>
  <c r="EB374" i="8"/>
  <c r="EC300" i="8"/>
  <c r="EE224" i="8"/>
  <c r="GC42" i="8"/>
  <c r="GJ35" i="8"/>
  <c r="GV25" i="8"/>
  <c r="ED141" i="8"/>
  <c r="EB295" i="8"/>
  <c r="DL127" i="8"/>
  <c r="DL116" i="8"/>
  <c r="DL108" i="8"/>
  <c r="ED383" i="8"/>
  <c r="GC361" i="8"/>
  <c r="EB155" i="8"/>
  <c r="EB309" i="8"/>
  <c r="ED381" i="8"/>
  <c r="GC359" i="8"/>
  <c r="GJ352" i="8"/>
  <c r="CK152" i="8"/>
  <c r="GC49" i="8"/>
  <c r="GJ42" i="8"/>
  <c r="GV32" i="8"/>
  <c r="ED302" i="8"/>
  <c r="CK302" i="8"/>
  <c r="ED373" i="8"/>
  <c r="GC351" i="8"/>
  <c r="GJ344" i="8"/>
  <c r="CK298" i="8"/>
  <c r="ED369" i="8"/>
  <c r="GC347" i="8"/>
  <c r="GJ340" i="8"/>
  <c r="CK140" i="8"/>
  <c r="DM131" i="8"/>
  <c r="DM127" i="8"/>
  <c r="DM120" i="8"/>
  <c r="DM116" i="8"/>
  <c r="DM112" i="8"/>
  <c r="DM108" i="8"/>
  <c r="ED366" i="8"/>
  <c r="ED291" i="8"/>
  <c r="CK291" i="8"/>
  <c r="EC361" i="8"/>
  <c r="CK132" i="8"/>
  <c r="ED284" i="8"/>
  <c r="CK284" i="8"/>
  <c r="EB128" i="8"/>
  <c r="EB126" i="8"/>
  <c r="ED279" i="8"/>
  <c r="CK279" i="8"/>
  <c r="CK123" i="8"/>
  <c r="ED275" i="8"/>
  <c r="CK275" i="8"/>
  <c r="ED271" i="8"/>
  <c r="CK271" i="8"/>
  <c r="EX99" i="8"/>
  <c r="EC137" i="8"/>
  <c r="EB362" i="8"/>
  <c r="EC125" i="8"/>
  <c r="EB351" i="8"/>
  <c r="EB200" i="8"/>
  <c r="FI34" i="8"/>
  <c r="FA32" i="8"/>
  <c r="EW32" i="8"/>
  <c r="FI30" i="8"/>
  <c r="AG123" i="8"/>
  <c r="EE374" i="8"/>
  <c r="EE120" i="8"/>
  <c r="FD174" i="14" l="1"/>
  <c r="FT174" i="14"/>
  <c r="FH174" i="14"/>
  <c r="FL174" i="14"/>
  <c r="FP174" i="14"/>
  <c r="FP116" i="14"/>
  <c r="FH124" i="14"/>
  <c r="FH141" i="14"/>
  <c r="FL124" i="14"/>
  <c r="FD141" i="14"/>
  <c r="FD124" i="14"/>
  <c r="FL116" i="14"/>
  <c r="FP124" i="14"/>
  <c r="FT39" i="14"/>
  <c r="FP67" i="14"/>
  <c r="FH116" i="14"/>
  <c r="DH37" i="8"/>
  <c r="DI341" i="8"/>
  <c r="DG75" i="8"/>
  <c r="DF47" i="8"/>
  <c r="DI340" i="8"/>
  <c r="DM340" i="8" s="1"/>
  <c r="FH115" i="14"/>
  <c r="DI377" i="8"/>
  <c r="DI368" i="8"/>
  <c r="DN368" i="8" s="1"/>
  <c r="DI362" i="8"/>
  <c r="DL362" i="8" s="1"/>
  <c r="DI367" i="8"/>
  <c r="DK367" i="8" s="1"/>
  <c r="FA333" i="8"/>
  <c r="DF37" i="8"/>
  <c r="FD67" i="14"/>
  <c r="FD118" i="14"/>
  <c r="FD109" i="14"/>
  <c r="FH39" i="14"/>
  <c r="FP39" i="14"/>
  <c r="FD38" i="14"/>
  <c r="FH67" i="14"/>
  <c r="DK197" i="8"/>
  <c r="DI346" i="8"/>
  <c r="DK346" i="8" s="1"/>
  <c r="DL349" i="8"/>
  <c r="DM349" i="8"/>
  <c r="DN349" i="8"/>
  <c r="DE47" i="8"/>
  <c r="DI342" i="8"/>
  <c r="DM342" i="8" s="1"/>
  <c r="DN277" i="8"/>
  <c r="DM297" i="8"/>
  <c r="DL231" i="8"/>
  <c r="DN297" i="8"/>
  <c r="DL297" i="8"/>
  <c r="DG47" i="8"/>
  <c r="DI366" i="8"/>
  <c r="DM366" i="8" s="1"/>
  <c r="FL67" i="14"/>
  <c r="DN358" i="8"/>
  <c r="AJ24" i="15"/>
  <c r="BA24" i="15"/>
  <c r="BE24" i="15" s="1"/>
  <c r="BT24" i="15" s="1"/>
  <c r="DE55" i="8"/>
  <c r="FL136" i="14"/>
  <c r="DF55" i="8"/>
  <c r="FL54" i="14"/>
  <c r="FT38" i="14"/>
  <c r="DG55" i="8"/>
  <c r="DI357" i="8"/>
  <c r="DK357" i="8" s="1"/>
  <c r="DI376" i="8"/>
  <c r="DM376" i="8" s="1"/>
  <c r="DH55" i="8"/>
  <c r="FD173" i="14"/>
  <c r="FE173" i="14" s="1"/>
  <c r="FH63" i="14"/>
  <c r="DI361" i="8"/>
  <c r="DI353" i="8"/>
  <c r="DK353" i="8" s="1"/>
  <c r="DM203" i="8"/>
  <c r="DL351" i="8"/>
  <c r="DL203" i="8"/>
  <c r="DM351" i="8"/>
  <c r="DM302" i="8"/>
  <c r="DI381" i="8"/>
  <c r="DL381" i="8" s="1"/>
  <c r="DK349" i="8"/>
  <c r="DL205" i="8"/>
  <c r="DN205" i="8"/>
  <c r="DN351" i="8"/>
  <c r="DK302" i="8"/>
  <c r="FI302" i="8" s="1"/>
  <c r="DI370" i="8"/>
  <c r="DM370" i="8" s="1"/>
  <c r="DI382" i="8"/>
  <c r="DK382" i="8" s="1"/>
  <c r="DI359" i="8"/>
  <c r="DK359" i="8" s="1"/>
  <c r="DN203" i="8"/>
  <c r="DK205" i="8"/>
  <c r="DI363" i="8"/>
  <c r="DK363" i="8" s="1"/>
  <c r="DM230" i="8"/>
  <c r="FT67" i="14"/>
  <c r="FH38" i="14"/>
  <c r="FL39" i="14"/>
  <c r="FD70" i="14"/>
  <c r="FD116" i="14"/>
  <c r="FL109" i="14"/>
  <c r="FP38" i="14"/>
  <c r="FH109" i="14"/>
  <c r="FL38" i="14"/>
  <c r="FP136" i="14"/>
  <c r="FH110" i="14"/>
  <c r="FD75" i="14"/>
  <c r="FL66" i="14"/>
  <c r="FD56" i="14"/>
  <c r="FT54" i="14"/>
  <c r="FD127" i="14"/>
  <c r="FL115" i="14"/>
  <c r="FL56" i="14"/>
  <c r="FH130" i="14"/>
  <c r="FP56" i="14"/>
  <c r="FT70" i="14"/>
  <c r="FH54" i="14"/>
  <c r="FL118" i="14"/>
  <c r="FH56" i="14"/>
  <c r="FD39" i="14"/>
  <c r="FH70" i="14"/>
  <c r="FH118" i="14"/>
  <c r="FP118" i="14"/>
  <c r="FT56" i="14"/>
  <c r="FL141" i="14"/>
  <c r="FL46" i="14"/>
  <c r="FP66" i="14"/>
  <c r="FD46" i="14"/>
  <c r="FD63" i="14"/>
  <c r="FI124" i="8"/>
  <c r="FT63" i="14"/>
  <c r="FD136" i="14"/>
  <c r="FH136" i="14"/>
  <c r="FL132" i="14"/>
  <c r="FT74" i="14"/>
  <c r="FL63" i="14"/>
  <c r="FT173" i="14"/>
  <c r="FU173" i="14" s="1"/>
  <c r="FU174" i="14" s="1"/>
  <c r="FP63" i="14"/>
  <c r="FL113" i="14"/>
  <c r="FD54" i="14"/>
  <c r="FP141" i="14"/>
  <c r="FD66" i="14"/>
  <c r="FT46" i="14"/>
  <c r="FL173" i="14"/>
  <c r="FM173" i="14" s="1"/>
  <c r="FM174" i="14" s="1"/>
  <c r="FH66" i="14"/>
  <c r="FL37" i="14"/>
  <c r="FL147" i="14"/>
  <c r="FT62" i="14"/>
  <c r="FL128" i="14"/>
  <c r="FD130" i="14"/>
  <c r="FP74" i="14"/>
  <c r="FP51" i="14"/>
  <c r="FP115" i="14"/>
  <c r="FP130" i="14"/>
  <c r="FP54" i="14"/>
  <c r="FT66" i="14"/>
  <c r="FP46" i="14"/>
  <c r="FP119" i="14"/>
  <c r="FP64" i="14"/>
  <c r="FH173" i="14"/>
  <c r="FL75" i="14"/>
  <c r="FP70" i="14"/>
  <c r="FH37" i="14"/>
  <c r="FP132" i="14"/>
  <c r="FT58" i="14"/>
  <c r="FP47" i="14"/>
  <c r="FP173" i="14"/>
  <c r="FQ173" i="14" s="1"/>
  <c r="FD115" i="14"/>
  <c r="FL130" i="14"/>
  <c r="FH74" i="14"/>
  <c r="FH46" i="14"/>
  <c r="FL70" i="14"/>
  <c r="FH132" i="14"/>
  <c r="FP37" i="14"/>
  <c r="FT71" i="14"/>
  <c r="FL51" i="14"/>
  <c r="FD113" i="14"/>
  <c r="FL74" i="14"/>
  <c r="DK377" i="8"/>
  <c r="DN377" i="8"/>
  <c r="DL201" i="8"/>
  <c r="DL227" i="8"/>
  <c r="DL196" i="8"/>
  <c r="DK218" i="8"/>
  <c r="DM207" i="8"/>
  <c r="DM358" i="8"/>
  <c r="DM231" i="8"/>
  <c r="DN207" i="8"/>
  <c r="DI355" i="8"/>
  <c r="DN355" i="8" s="1"/>
  <c r="DI378" i="8"/>
  <c r="DK378" i="8" s="1"/>
  <c r="DK214" i="8"/>
  <c r="DK229" i="8"/>
  <c r="DL358" i="8"/>
  <c r="DN218" i="8"/>
  <c r="DL218" i="8"/>
  <c r="DM295" i="8"/>
  <c r="DN231" i="8"/>
  <c r="DN295" i="8"/>
  <c r="DM224" i="8"/>
  <c r="DN196" i="8"/>
  <c r="DM229" i="8"/>
  <c r="DK207" i="8"/>
  <c r="DK227" i="8"/>
  <c r="DK201" i="8"/>
  <c r="DL229" i="8"/>
  <c r="DN227" i="8"/>
  <c r="DN228" i="8"/>
  <c r="DM285" i="8"/>
  <c r="DI336" i="8"/>
  <c r="DM336" i="8" s="1"/>
  <c r="DI375" i="8"/>
  <c r="DM375" i="8" s="1"/>
  <c r="DN212" i="8"/>
  <c r="DK212" i="8"/>
  <c r="DN214" i="8"/>
  <c r="DN224" i="8"/>
  <c r="DN345" i="8"/>
  <c r="CL218" i="8"/>
  <c r="FT187" i="8" s="1"/>
  <c r="DL287" i="8"/>
  <c r="DL282" i="8"/>
  <c r="DM298" i="8"/>
  <c r="DK233" i="8"/>
  <c r="EW333" i="8"/>
  <c r="DN233" i="8"/>
  <c r="DM197" i="8"/>
  <c r="DL345" i="8"/>
  <c r="DL307" i="8"/>
  <c r="FE307" i="8" s="1"/>
  <c r="DK364" i="8"/>
  <c r="DL222" i="8"/>
  <c r="DI334" i="8"/>
  <c r="DM334" i="8" s="1"/>
  <c r="DL230" i="8"/>
  <c r="DK345" i="8"/>
  <c r="DL274" i="8"/>
  <c r="DL197" i="8"/>
  <c r="DL364" i="8"/>
  <c r="FI294" i="8"/>
  <c r="DK230" i="8"/>
  <c r="DH47" i="8"/>
  <c r="DL276" i="8"/>
  <c r="DM276" i="8"/>
  <c r="FM333" i="8"/>
  <c r="FE333" i="8"/>
  <c r="DK222" i="8"/>
  <c r="DM287" i="8"/>
  <c r="DN287" i="8"/>
  <c r="DN222" i="8"/>
  <c r="DN276" i="8"/>
  <c r="CL271" i="8"/>
  <c r="CS271" i="8" s="1"/>
  <c r="DF59" i="8"/>
  <c r="DF51" i="8"/>
  <c r="DF43" i="8"/>
  <c r="DF38" i="8"/>
  <c r="DL356" i="8"/>
  <c r="DK356" i="8"/>
  <c r="CL345" i="8"/>
  <c r="CS345" i="8" s="1"/>
  <c r="DI369" i="8"/>
  <c r="DM369" i="8" s="1"/>
  <c r="DM201" i="8"/>
  <c r="DL214" i="8"/>
  <c r="CL346" i="8"/>
  <c r="CS346" i="8" s="1"/>
  <c r="DL233" i="8"/>
  <c r="DM356" i="8"/>
  <c r="DK290" i="8"/>
  <c r="DI360" i="8"/>
  <c r="DL360" i="8" s="1"/>
  <c r="DK300" i="8"/>
  <c r="DI371" i="8"/>
  <c r="DK371" i="8" s="1"/>
  <c r="EW124" i="8"/>
  <c r="FE294" i="8"/>
  <c r="CL277" i="8"/>
  <c r="CS277" i="8" s="1"/>
  <c r="DN300" i="8"/>
  <c r="CL371" i="8"/>
  <c r="CS371" i="8" s="1"/>
  <c r="GI342" i="8" s="1"/>
  <c r="DM196" i="8"/>
  <c r="DL300" i="8"/>
  <c r="DN199" i="8"/>
  <c r="DI354" i="8"/>
  <c r="DK354" i="8" s="1"/>
  <c r="DK234" i="8"/>
  <c r="DN279" i="8"/>
  <c r="FA294" i="8"/>
  <c r="DK285" i="8"/>
  <c r="DI343" i="8"/>
  <c r="DN343" i="8" s="1"/>
  <c r="DL220" i="8"/>
  <c r="DK304" i="8"/>
  <c r="DL285" i="8"/>
  <c r="DI347" i="8"/>
  <c r="DK347" i="8" s="1"/>
  <c r="DN362" i="8"/>
  <c r="DL232" i="8"/>
  <c r="DM362" i="8"/>
  <c r="CL294" i="8"/>
  <c r="FT263" i="8" s="1"/>
  <c r="DN299" i="8"/>
  <c r="DN220" i="8"/>
  <c r="DN298" i="8"/>
  <c r="DL290" i="8"/>
  <c r="DK199" i="8"/>
  <c r="DI352" i="8"/>
  <c r="DM352" i="8" s="1"/>
  <c r="DM199" i="8"/>
  <c r="DM275" i="8"/>
  <c r="DM299" i="8"/>
  <c r="DL299" i="8"/>
  <c r="DN356" i="8"/>
  <c r="DM216" i="8"/>
  <c r="DK298" i="8"/>
  <c r="DK362" i="8"/>
  <c r="DM290" i="8"/>
  <c r="DI348" i="8"/>
  <c r="DN348" i="8" s="1"/>
  <c r="DN304" i="8"/>
  <c r="DL367" i="8"/>
  <c r="DM304" i="8"/>
  <c r="DM220" i="8"/>
  <c r="DM232" i="8"/>
  <c r="DI344" i="8"/>
  <c r="DK344" i="8" s="1"/>
  <c r="FE124" i="8"/>
  <c r="DL372" i="8"/>
  <c r="DK372" i="8"/>
  <c r="DM372" i="8"/>
  <c r="DN372" i="8"/>
  <c r="DL235" i="8"/>
  <c r="CL227" i="8"/>
  <c r="FT196" i="8" s="1"/>
  <c r="CL370" i="8"/>
  <c r="CS370" i="8" s="1"/>
  <c r="GI341" i="8" s="1"/>
  <c r="CL307" i="8"/>
  <c r="CS307" i="8" s="1"/>
  <c r="DN273" i="8"/>
  <c r="DM364" i="8"/>
  <c r="DL228" i="8"/>
  <c r="CL197" i="8"/>
  <c r="CS197" i="8" s="1"/>
  <c r="CL225" i="8"/>
  <c r="FT194" i="8" s="1"/>
  <c r="DE54" i="8"/>
  <c r="DE46" i="8"/>
  <c r="CL234" i="8"/>
  <c r="FT203" i="8" s="1"/>
  <c r="CL226" i="8"/>
  <c r="CL299" i="8"/>
  <c r="FT268" i="8" s="1"/>
  <c r="DL216" i="8"/>
  <c r="CL213" i="8"/>
  <c r="CL286" i="8"/>
  <c r="FT255" i="8" s="1"/>
  <c r="CL214" i="8"/>
  <c r="DM274" i="8"/>
  <c r="DN216" i="8"/>
  <c r="DK293" i="8"/>
  <c r="CL236" i="8"/>
  <c r="CL223" i="8"/>
  <c r="DM282" i="8"/>
  <c r="DL277" i="8"/>
  <c r="CL363" i="8"/>
  <c r="CS363" i="8" s="1"/>
  <c r="GI334" i="8" s="1"/>
  <c r="DN293" i="8"/>
  <c r="CL201" i="8"/>
  <c r="CS201" i="8" s="1"/>
  <c r="DN235" i="8"/>
  <c r="DM228" i="8"/>
  <c r="DI335" i="8"/>
  <c r="DN335" i="8" s="1"/>
  <c r="CL230" i="8"/>
  <c r="FT199" i="8" s="1"/>
  <c r="CL273" i="8"/>
  <c r="CS273" i="8" s="1"/>
  <c r="CL367" i="8"/>
  <c r="CS367" i="8" s="1"/>
  <c r="GI338" i="8" s="1"/>
  <c r="DK235" i="8"/>
  <c r="CL275" i="8"/>
  <c r="CS275" i="8" s="1"/>
  <c r="CL222" i="8"/>
  <c r="FT191" i="8" s="1"/>
  <c r="CL383" i="8"/>
  <c r="CS383" i="8" s="1"/>
  <c r="DM305" i="8"/>
  <c r="DL234" i="8"/>
  <c r="DN234" i="8"/>
  <c r="FA124" i="8"/>
  <c r="FE126" i="8"/>
  <c r="DK132" i="8"/>
  <c r="GC112" i="8"/>
  <c r="DM132" i="8"/>
  <c r="FA129" i="8"/>
  <c r="DN152" i="8"/>
  <c r="DL132" i="8"/>
  <c r="DM111" i="8"/>
  <c r="FI110" i="8"/>
  <c r="FI126" i="8"/>
  <c r="FE137" i="8"/>
  <c r="EW138" i="8"/>
  <c r="FE125" i="8"/>
  <c r="DN111" i="8"/>
  <c r="GC124" i="8"/>
  <c r="GC108" i="8"/>
  <c r="DK111" i="8"/>
  <c r="EW126" i="8"/>
  <c r="GJ115" i="8"/>
  <c r="GC111" i="8"/>
  <c r="GC119" i="8"/>
  <c r="GC123" i="8"/>
  <c r="FA126" i="8"/>
  <c r="GC120" i="8"/>
  <c r="DN155" i="8"/>
  <c r="GC128" i="8"/>
  <c r="EW106" i="8"/>
  <c r="GC106" i="8"/>
  <c r="FH58" i="14"/>
  <c r="FH47" i="14"/>
  <c r="FH51" i="14"/>
  <c r="FT47" i="14"/>
  <c r="FL55" i="14"/>
  <c r="FT75" i="14"/>
  <c r="FD37" i="14"/>
  <c r="FD51" i="14"/>
  <c r="FL42" i="14"/>
  <c r="FL47" i="14"/>
  <c r="FT37" i="14"/>
  <c r="FT51" i="14"/>
  <c r="FD74" i="14"/>
  <c r="FP75" i="14"/>
  <c r="DE70" i="8"/>
  <c r="DE67" i="8"/>
  <c r="FD64" i="14"/>
  <c r="FH55" i="14"/>
  <c r="FP62" i="14"/>
  <c r="FT64" i="14"/>
  <c r="FL43" i="14"/>
  <c r="FD47" i="14"/>
  <c r="FT55" i="14"/>
  <c r="FT76" i="14"/>
  <c r="FL64" i="14"/>
  <c r="FD58" i="14"/>
  <c r="FP55" i="14"/>
  <c r="FL58" i="14"/>
  <c r="FP58" i="14"/>
  <c r="FH64" i="14"/>
  <c r="FP76" i="14"/>
  <c r="FT43" i="14"/>
  <c r="FH134" i="14"/>
  <c r="FL145" i="14"/>
  <c r="FI125" i="8"/>
  <c r="DK148" i="8"/>
  <c r="FP120" i="14"/>
  <c r="FH128" i="14"/>
  <c r="FI141" i="8"/>
  <c r="EW125" i="8"/>
  <c r="DN148" i="8"/>
  <c r="FH145" i="14"/>
  <c r="FD132" i="14"/>
  <c r="FL134" i="14"/>
  <c r="DL148" i="8"/>
  <c r="FD145" i="14"/>
  <c r="FE138" i="8"/>
  <c r="EW137" i="8"/>
  <c r="FA125" i="8"/>
  <c r="DK119" i="8"/>
  <c r="FP145" i="14"/>
  <c r="FL111" i="14"/>
  <c r="FP144" i="14"/>
  <c r="FI112" i="8"/>
  <c r="FL119" i="14"/>
  <c r="DN119" i="8"/>
  <c r="FP127" i="14"/>
  <c r="FP128" i="14"/>
  <c r="FH119" i="14"/>
  <c r="DM153" i="8"/>
  <c r="FH127" i="14"/>
  <c r="FH113" i="14"/>
  <c r="DM128" i="8"/>
  <c r="FD128" i="14"/>
  <c r="FD119" i="14"/>
  <c r="FA138" i="8"/>
  <c r="FE141" i="8"/>
  <c r="FI138" i="8"/>
  <c r="DN128" i="8"/>
  <c r="FI137" i="8"/>
  <c r="FL127" i="14"/>
  <c r="FH139" i="14"/>
  <c r="EW141" i="8"/>
  <c r="FL120" i="14"/>
  <c r="DM119" i="8"/>
  <c r="DM149" i="8"/>
  <c r="DL128" i="8"/>
  <c r="FD111" i="14"/>
  <c r="FA106" i="8"/>
  <c r="FE106" i="8"/>
  <c r="DE68" i="8"/>
  <c r="FH144" i="14"/>
  <c r="FA137" i="8"/>
  <c r="DH40" i="8"/>
  <c r="FH43" i="14"/>
  <c r="FD55" i="14"/>
  <c r="FH120" i="14"/>
  <c r="FL144" i="14"/>
  <c r="FD144" i="14"/>
  <c r="DF61" i="8"/>
  <c r="FD120" i="14"/>
  <c r="DH61" i="8"/>
  <c r="DG54" i="8"/>
  <c r="DG46" i="8"/>
  <c r="FL139" i="14"/>
  <c r="FP43" i="14"/>
  <c r="FD42" i="14"/>
  <c r="FH75" i="14"/>
  <c r="FP71" i="14"/>
  <c r="FP139" i="14"/>
  <c r="DG63" i="8"/>
  <c r="FH42" i="14"/>
  <c r="DH58" i="8"/>
  <c r="DH54" i="8"/>
  <c r="DH50" i="8"/>
  <c r="DH46" i="8"/>
  <c r="DH42" i="8"/>
  <c r="FP42" i="14"/>
  <c r="FD43" i="14"/>
  <c r="DE40" i="8"/>
  <c r="FP134" i="14"/>
  <c r="FP111" i="14"/>
  <c r="FH50" i="14"/>
  <c r="FD62" i="14"/>
  <c r="DE58" i="8"/>
  <c r="DE50" i="8"/>
  <c r="DE42" i="8"/>
  <c r="FL71" i="14"/>
  <c r="FL76" i="14"/>
  <c r="FH62" i="14"/>
  <c r="DG38" i="8"/>
  <c r="FH71" i="14"/>
  <c r="FH111" i="14"/>
  <c r="FT42" i="14"/>
  <c r="FH76" i="14"/>
  <c r="FL62" i="14"/>
  <c r="FP113" i="14"/>
  <c r="FD76" i="14"/>
  <c r="FL142" i="14"/>
  <c r="DN153" i="8"/>
  <c r="DE59" i="8"/>
  <c r="DE51" i="8"/>
  <c r="DE43" i="8"/>
  <c r="FD139" i="14"/>
  <c r="FH147" i="14"/>
  <c r="FD71" i="14"/>
  <c r="FL53" i="14"/>
  <c r="DH63" i="8"/>
  <c r="DM152" i="8"/>
  <c r="DF40" i="8"/>
  <c r="FT48" i="14"/>
  <c r="DL152" i="8"/>
  <c r="DG59" i="8"/>
  <c r="DG51" i="8"/>
  <c r="DG43" i="8"/>
  <c r="DG40" i="8"/>
  <c r="FD50" i="14"/>
  <c r="FH53" i="14"/>
  <c r="DL157" i="8"/>
  <c r="FP50" i="14"/>
  <c r="FH142" i="14"/>
  <c r="FM106" i="8"/>
  <c r="FD134" i="14"/>
  <c r="FP110" i="14"/>
  <c r="FL50" i="14"/>
  <c r="FD142" i="14"/>
  <c r="FP53" i="14"/>
  <c r="FP48" i="14"/>
  <c r="FP49" i="14"/>
  <c r="FD49" i="14"/>
  <c r="FL49" i="14"/>
  <c r="FT49" i="14"/>
  <c r="FH49" i="14"/>
  <c r="FT50" i="14"/>
  <c r="DN151" i="8"/>
  <c r="DH59" i="8"/>
  <c r="FP142" i="14"/>
  <c r="DG61" i="8"/>
  <c r="FH48" i="14"/>
  <c r="FP147" i="14"/>
  <c r="DH43" i="8"/>
  <c r="FL57" i="14"/>
  <c r="FL48" i="14"/>
  <c r="DN149" i="8"/>
  <c r="DF58" i="8"/>
  <c r="DF54" i="8"/>
  <c r="DF50" i="8"/>
  <c r="DF46" i="8"/>
  <c r="DF42" i="8"/>
  <c r="FD48" i="14"/>
  <c r="FD147" i="14"/>
  <c r="FD53" i="14"/>
  <c r="FT53" i="14"/>
  <c r="DH51" i="8"/>
  <c r="FI114" i="8"/>
  <c r="DF63" i="8"/>
  <c r="DG58" i="8"/>
  <c r="DG50" i="8"/>
  <c r="DG42" i="8"/>
  <c r="FL110" i="14"/>
  <c r="FD110" i="14"/>
  <c r="FI118" i="8"/>
  <c r="DH38" i="8"/>
  <c r="DE38" i="8"/>
  <c r="DE37" i="8"/>
  <c r="DN36" i="8"/>
  <c r="DL36" i="8"/>
  <c r="DK36" i="8"/>
  <c r="FI36" i="8" s="1"/>
  <c r="DN157" i="8"/>
  <c r="DM157" i="8"/>
  <c r="FI291" i="8"/>
  <c r="DK339" i="8"/>
  <c r="DL339" i="8"/>
  <c r="DN339" i="8"/>
  <c r="DK337" i="8"/>
  <c r="DL337" i="8"/>
  <c r="DN337" i="8"/>
  <c r="DK341" i="8"/>
  <c r="DL341" i="8"/>
  <c r="DN341" i="8"/>
  <c r="DM339" i="8"/>
  <c r="DM337" i="8"/>
  <c r="DM341" i="8"/>
  <c r="CL216" i="8"/>
  <c r="CL220" i="8"/>
  <c r="CL224" i="8"/>
  <c r="BL51" i="18"/>
  <c r="Y51" i="18"/>
  <c r="AF51" i="18"/>
  <c r="D53" i="18"/>
  <c r="P52" i="18"/>
  <c r="DK275" i="8"/>
  <c r="D26" i="15"/>
  <c r="D86" i="15" s="1"/>
  <c r="AF25" i="15"/>
  <c r="FP137" i="14"/>
  <c r="FD129" i="14"/>
  <c r="FP61" i="14"/>
  <c r="FT61" i="14"/>
  <c r="FD61" i="14"/>
  <c r="FH61" i="14"/>
  <c r="FL61" i="14"/>
  <c r="FP44" i="14"/>
  <c r="FT44" i="14"/>
  <c r="FD44" i="14"/>
  <c r="FH44" i="14"/>
  <c r="FL44" i="14"/>
  <c r="FL112" i="14"/>
  <c r="FP112" i="14"/>
  <c r="FD112" i="14"/>
  <c r="FH112" i="14"/>
  <c r="FH72" i="14"/>
  <c r="FT72" i="14"/>
  <c r="FD72" i="14"/>
  <c r="FP72" i="14"/>
  <c r="FP45" i="14"/>
  <c r="FD45" i="14"/>
  <c r="FL45" i="14"/>
  <c r="FH45" i="14"/>
  <c r="FD123" i="14"/>
  <c r="FH123" i="14"/>
  <c r="FL123" i="14"/>
  <c r="FP123" i="14"/>
  <c r="FD135" i="14"/>
  <c r="FP135" i="14"/>
  <c r="FH135" i="14"/>
  <c r="FL135" i="14"/>
  <c r="FT40" i="14"/>
  <c r="FL40" i="14"/>
  <c r="FD40" i="14"/>
  <c r="FP40" i="14"/>
  <c r="FL125" i="14"/>
  <c r="FD125" i="14"/>
  <c r="FP125" i="14"/>
  <c r="FH125" i="14"/>
  <c r="FP122" i="14"/>
  <c r="FL122" i="14"/>
  <c r="FH122" i="14"/>
  <c r="FD122" i="14"/>
  <c r="FH137" i="14"/>
  <c r="FD131" i="14"/>
  <c r="FP131" i="14"/>
  <c r="FH68" i="14"/>
  <c r="FT68" i="14"/>
  <c r="FP68" i="14"/>
  <c r="FD68" i="14"/>
  <c r="FH126" i="14"/>
  <c r="FP126" i="14"/>
  <c r="FL60" i="14"/>
  <c r="FP60" i="14"/>
  <c r="FT60" i="14"/>
  <c r="FD60" i="14"/>
  <c r="FH60" i="14"/>
  <c r="FP138" i="14"/>
  <c r="FL138" i="14"/>
  <c r="FH138" i="14"/>
  <c r="FD138" i="14"/>
  <c r="FH143" i="14"/>
  <c r="FD143" i="14"/>
  <c r="FP143" i="14"/>
  <c r="FL143" i="14"/>
  <c r="FP59" i="14"/>
  <c r="FT59" i="14"/>
  <c r="FD59" i="14"/>
  <c r="FH59" i="14"/>
  <c r="FL59" i="14"/>
  <c r="FP69" i="14"/>
  <c r="FT69" i="14"/>
  <c r="FD69" i="14"/>
  <c r="FH69" i="14"/>
  <c r="FL69" i="14"/>
  <c r="FD57" i="14"/>
  <c r="FP57" i="14"/>
  <c r="FH57" i="14"/>
  <c r="FT57" i="14"/>
  <c r="FL52" i="14"/>
  <c r="FP52" i="14"/>
  <c r="FT52" i="14"/>
  <c r="FD52" i="14"/>
  <c r="FH52" i="14"/>
  <c r="FL121" i="14"/>
  <c r="FP121" i="14"/>
  <c r="FD121" i="14"/>
  <c r="FH121" i="14"/>
  <c r="FP129" i="14"/>
  <c r="FH129" i="14"/>
  <c r="FP117" i="14"/>
  <c r="FL117" i="14"/>
  <c r="FH117" i="14"/>
  <c r="FD117" i="14"/>
  <c r="FL72" i="14"/>
  <c r="FH40" i="14"/>
  <c r="FT41" i="14"/>
  <c r="FD41" i="14"/>
  <c r="FH41" i="14"/>
  <c r="FL41" i="14"/>
  <c r="FP41" i="14"/>
  <c r="FL137" i="14"/>
  <c r="FD137" i="14"/>
  <c r="FD114" i="14"/>
  <c r="FH114" i="14"/>
  <c r="FL114" i="14"/>
  <c r="FP114" i="14"/>
  <c r="FH131" i="14"/>
  <c r="FL131" i="14"/>
  <c r="FL68" i="14"/>
  <c r="FD126" i="14"/>
  <c r="FL126" i="14"/>
  <c r="FD140" i="14"/>
  <c r="FH140" i="14"/>
  <c r="FL140" i="14"/>
  <c r="FP140" i="14"/>
  <c r="FH73" i="14"/>
  <c r="FL73" i="14"/>
  <c r="FP73" i="14"/>
  <c r="FT73" i="14"/>
  <c r="FD73" i="14"/>
  <c r="FD133" i="14"/>
  <c r="FP133" i="14"/>
  <c r="FL133" i="14"/>
  <c r="FH133" i="14"/>
  <c r="FL146" i="14"/>
  <c r="FP146" i="14"/>
  <c r="FD146" i="14"/>
  <c r="FH146" i="14"/>
  <c r="FH148" i="14"/>
  <c r="FD148" i="14"/>
  <c r="FP148" i="14"/>
  <c r="FL148" i="14"/>
  <c r="FP65" i="14"/>
  <c r="FT65" i="14"/>
  <c r="FD65" i="14"/>
  <c r="FH65" i="14"/>
  <c r="FL65" i="14"/>
  <c r="FL129" i="14"/>
  <c r="FT45" i="14"/>
  <c r="DK288" i="8"/>
  <c r="DM288" i="8"/>
  <c r="DL288" i="8"/>
  <c r="DK296" i="8"/>
  <c r="DL296" i="8"/>
  <c r="DM296" i="8"/>
  <c r="DK292" i="8"/>
  <c r="DM292" i="8"/>
  <c r="DL292" i="8"/>
  <c r="FE174" i="14"/>
  <c r="FI31" i="14"/>
  <c r="FM27" i="14"/>
  <c r="FQ99" i="14"/>
  <c r="FU98" i="14"/>
  <c r="FM97" i="14"/>
  <c r="FI99" i="14"/>
  <c r="FE97" i="14"/>
  <c r="FE28" i="14"/>
  <c r="FI172" i="14"/>
  <c r="FQ28" i="14"/>
  <c r="FU26" i="14"/>
  <c r="DN282" i="8"/>
  <c r="DN383" i="8"/>
  <c r="DN334" i="8"/>
  <c r="DL334" i="8"/>
  <c r="DK334" i="8"/>
  <c r="DN342" i="8"/>
  <c r="DL342" i="8"/>
  <c r="DK342" i="8"/>
  <c r="DN340" i="8"/>
  <c r="DL340" i="8"/>
  <c r="DK340" i="8"/>
  <c r="DK278" i="8"/>
  <c r="DK272" i="8"/>
  <c r="DN338" i="8"/>
  <c r="DL338" i="8"/>
  <c r="DK338" i="8"/>
  <c r="FI116" i="8"/>
  <c r="FI289" i="8"/>
  <c r="FA108" i="8"/>
  <c r="FA127" i="8"/>
  <c r="FE142" i="8"/>
  <c r="DK273" i="8"/>
  <c r="DK274" i="8"/>
  <c r="DK279" i="8"/>
  <c r="DE72" i="8"/>
  <c r="DE74" i="8"/>
  <c r="DE75" i="8"/>
  <c r="I76" i="8"/>
  <c r="DB76" i="8"/>
  <c r="DG76" i="8" s="1"/>
  <c r="AG76" i="8"/>
  <c r="DC76" i="8"/>
  <c r="DH76" i="8" s="1"/>
  <c r="DF70" i="8"/>
  <c r="DF69" i="8"/>
  <c r="DF71" i="8"/>
  <c r="DF72" i="8"/>
  <c r="DG67" i="8"/>
  <c r="DG68" i="8"/>
  <c r="DH67" i="8"/>
  <c r="DH68" i="8"/>
  <c r="DF62" i="8"/>
  <c r="DG62" i="8"/>
  <c r="DE56" i="8"/>
  <c r="DG56" i="8"/>
  <c r="DE52" i="8"/>
  <c r="DG52" i="8"/>
  <c r="DE48" i="8"/>
  <c r="DG48" i="8"/>
  <c r="DE44" i="8"/>
  <c r="DG44" i="8"/>
  <c r="DM36" i="8"/>
  <c r="DG73" i="8"/>
  <c r="DG74" i="8"/>
  <c r="DH73" i="8"/>
  <c r="DH74" i="8"/>
  <c r="DF66" i="8"/>
  <c r="DF65" i="8"/>
  <c r="DE57" i="8"/>
  <c r="DG57" i="8"/>
  <c r="DE53" i="8"/>
  <c r="DG53" i="8"/>
  <c r="DE49" i="8"/>
  <c r="DG49" i="8"/>
  <c r="DE45" i="8"/>
  <c r="DG45" i="8"/>
  <c r="DE41" i="8"/>
  <c r="DG41" i="8"/>
  <c r="DE39" i="8"/>
  <c r="DG39" i="8"/>
  <c r="DF64" i="8"/>
  <c r="DG64" i="8"/>
  <c r="DF60" i="8"/>
  <c r="DE60" i="8"/>
  <c r="DA76" i="8"/>
  <c r="DE61" i="8"/>
  <c r="CZ76" i="8"/>
  <c r="DG69" i="8"/>
  <c r="DG70" i="8"/>
  <c r="DH69" i="8"/>
  <c r="DH70" i="8"/>
  <c r="DG71" i="8"/>
  <c r="DG72" i="8"/>
  <c r="DH71" i="8"/>
  <c r="DH72" i="8"/>
  <c r="DF67" i="8"/>
  <c r="DF68" i="8"/>
  <c r="DH62" i="8"/>
  <c r="DF56" i="8"/>
  <c r="DH56" i="8"/>
  <c r="DF52" i="8"/>
  <c r="DH52" i="8"/>
  <c r="DF48" i="8"/>
  <c r="DH48" i="8"/>
  <c r="DF44" i="8"/>
  <c r="DH44" i="8"/>
  <c r="DF74" i="8"/>
  <c r="DF73" i="8"/>
  <c r="DG65" i="8"/>
  <c r="DG66" i="8"/>
  <c r="DH65" i="8"/>
  <c r="DH66" i="8"/>
  <c r="DF57" i="8"/>
  <c r="DH57" i="8"/>
  <c r="DF53" i="8"/>
  <c r="DH53" i="8"/>
  <c r="DF49" i="8"/>
  <c r="DH49" i="8"/>
  <c r="DF45" i="8"/>
  <c r="DH45" i="8"/>
  <c r="DF41" i="8"/>
  <c r="DH41" i="8"/>
  <c r="DF39" i="8"/>
  <c r="DH39" i="8"/>
  <c r="DE64" i="8"/>
  <c r="DE65" i="8"/>
  <c r="DH64" i="8"/>
  <c r="DG60" i="8"/>
  <c r="DH60" i="8"/>
  <c r="DE63" i="8"/>
  <c r="FA291" i="8"/>
  <c r="FA122" i="8"/>
  <c r="FA120" i="8"/>
  <c r="FA131" i="8"/>
  <c r="CL356" i="8"/>
  <c r="CS356" i="8" s="1"/>
  <c r="GI327" i="8" s="1"/>
  <c r="CL358" i="8"/>
  <c r="CS358" i="8" s="1"/>
  <c r="GI329" i="8" s="1"/>
  <c r="CL211" i="8"/>
  <c r="FT180" i="8" s="1"/>
  <c r="FT179" i="8"/>
  <c r="CS210" i="8"/>
  <c r="GJ93" i="8"/>
  <c r="GC100" i="8"/>
  <c r="GC130" i="8"/>
  <c r="GJ123" i="8"/>
  <c r="DK140" i="8"/>
  <c r="DM140" i="8"/>
  <c r="DK210" i="8"/>
  <c r="DL210" i="8"/>
  <c r="DM210" i="8"/>
  <c r="DL379" i="8"/>
  <c r="DM379" i="8"/>
  <c r="DK379" i="8"/>
  <c r="DM380" i="8"/>
  <c r="DL380" i="8"/>
  <c r="DN380" i="8"/>
  <c r="CR312" i="8"/>
  <c r="CR313" i="8"/>
  <c r="GC113" i="8"/>
  <c r="GJ106" i="8"/>
  <c r="DN146" i="8"/>
  <c r="DK146" i="8"/>
  <c r="DM146" i="8"/>
  <c r="DL211" i="8"/>
  <c r="DM211" i="8"/>
  <c r="DN211" i="8"/>
  <c r="DL215" i="8"/>
  <c r="DM215" i="8"/>
  <c r="DN215" i="8"/>
  <c r="DK271" i="8"/>
  <c r="DN271" i="8"/>
  <c r="DM134" i="8"/>
  <c r="DL134" i="8"/>
  <c r="DN134" i="8"/>
  <c r="FJ182" i="8"/>
  <c r="EX22" i="8"/>
  <c r="FJ100" i="8"/>
  <c r="GC105" i="8"/>
  <c r="GJ98" i="8"/>
  <c r="DL107" i="8"/>
  <c r="DN107" i="8"/>
  <c r="DK107" i="8"/>
  <c r="DN113" i="8"/>
  <c r="DK113" i="8"/>
  <c r="DN117" i="8"/>
  <c r="DK117" i="8"/>
  <c r="DL123" i="8"/>
  <c r="DN123" i="8"/>
  <c r="DK123" i="8"/>
  <c r="GC121" i="8"/>
  <c r="GJ114" i="8"/>
  <c r="FM351" i="8"/>
  <c r="DM278" i="8"/>
  <c r="DM280" i="8"/>
  <c r="DM310" i="8"/>
  <c r="DL310" i="8"/>
  <c r="FM31" i="8"/>
  <c r="FE31" i="8"/>
  <c r="EW31" i="8"/>
  <c r="FI31" i="8"/>
  <c r="FA31" i="8"/>
  <c r="DL136" i="8"/>
  <c r="DN136" i="8"/>
  <c r="DM113" i="8"/>
  <c r="DL140" i="8"/>
  <c r="DM147" i="8"/>
  <c r="DL147" i="8"/>
  <c r="DN200" i="8"/>
  <c r="DL200" i="8"/>
  <c r="DM200" i="8"/>
  <c r="CL359" i="8"/>
  <c r="CS359" i="8" s="1"/>
  <c r="GI330" i="8" s="1"/>
  <c r="DM361" i="8"/>
  <c r="DN361" i="8"/>
  <c r="DM373" i="8"/>
  <c r="DN373" i="8"/>
  <c r="DL271" i="8"/>
  <c r="CL312" i="8"/>
  <c r="CS312" i="8" s="1"/>
  <c r="CL314" i="8"/>
  <c r="CS314" i="8" s="1"/>
  <c r="CL313" i="8"/>
  <c r="CS313" i="8" s="1"/>
  <c r="CL311" i="8"/>
  <c r="CS311" i="8" s="1"/>
  <c r="CL295" i="8"/>
  <c r="CL288" i="8"/>
  <c r="CL290" i="8"/>
  <c r="CL292" i="8"/>
  <c r="CL297" i="8"/>
  <c r="CL301" i="8"/>
  <c r="CL304" i="8"/>
  <c r="CS304" i="8" s="1"/>
  <c r="CL272" i="8"/>
  <c r="CS272" i="8" s="1"/>
  <c r="CL274" i="8"/>
  <c r="CS274" i="8" s="1"/>
  <c r="CL276" i="8"/>
  <c r="CS276" i="8" s="1"/>
  <c r="CL278" i="8"/>
  <c r="FT247" i="8" s="1"/>
  <c r="CL287" i="8"/>
  <c r="CL289" i="8"/>
  <c r="CL296" i="8"/>
  <c r="CL300" i="8"/>
  <c r="CL310" i="8"/>
  <c r="DN310" i="8"/>
  <c r="EW108" i="8"/>
  <c r="FM108" i="8"/>
  <c r="FI108" i="8"/>
  <c r="FE116" i="8"/>
  <c r="FA116" i="8"/>
  <c r="EW127" i="8"/>
  <c r="FI127" i="8"/>
  <c r="DM286" i="8"/>
  <c r="DL286" i="8"/>
  <c r="DN286" i="8"/>
  <c r="DL270" i="8"/>
  <c r="DM270" i="8"/>
  <c r="DL272" i="8"/>
  <c r="DM306" i="8"/>
  <c r="DN306" i="8"/>
  <c r="DL306" i="8"/>
  <c r="CL309" i="8"/>
  <c r="CS309" i="8" s="1"/>
  <c r="FE112" i="8"/>
  <c r="FA112" i="8"/>
  <c r="EW120" i="8"/>
  <c r="FI120" i="8"/>
  <c r="FF183" i="8"/>
  <c r="GC102" i="8"/>
  <c r="GJ95" i="8"/>
  <c r="GC107" i="8"/>
  <c r="GJ100" i="8"/>
  <c r="GC125" i="8"/>
  <c r="GJ118" i="8"/>
  <c r="FA141" i="8"/>
  <c r="EW358" i="8"/>
  <c r="AG166" i="8"/>
  <c r="CL377" i="8"/>
  <c r="CS377" i="8" s="1"/>
  <c r="GI348" i="8" s="1"/>
  <c r="DK283" i="8"/>
  <c r="DN283" i="8"/>
  <c r="DL278" i="8"/>
  <c r="CL291" i="8"/>
  <c r="FT260" i="8" s="1"/>
  <c r="CL298" i="8"/>
  <c r="FT267" i="8" s="1"/>
  <c r="FA33" i="8"/>
  <c r="EW33" i="8"/>
  <c r="FM33" i="8"/>
  <c r="GJ94" i="8"/>
  <c r="GC101" i="8"/>
  <c r="DM117" i="8"/>
  <c r="GC131" i="8"/>
  <c r="GJ124" i="8"/>
  <c r="GC133" i="8"/>
  <c r="DM150" i="8"/>
  <c r="DK150" i="8"/>
  <c r="DN150" i="8"/>
  <c r="DL217" i="8"/>
  <c r="DM217" i="8"/>
  <c r="DN217" i="8"/>
  <c r="DL223" i="8"/>
  <c r="DM223" i="8"/>
  <c r="DN223" i="8"/>
  <c r="DL225" i="8"/>
  <c r="DM225" i="8"/>
  <c r="DN225" i="8"/>
  <c r="CL270" i="8"/>
  <c r="CS270" i="8" s="1"/>
  <c r="DL283" i="8"/>
  <c r="DN275" i="8"/>
  <c r="CL308" i="8"/>
  <c r="CS308" i="8" s="1"/>
  <c r="FE289" i="8"/>
  <c r="FA289" i="8"/>
  <c r="DK130" i="8"/>
  <c r="DL130" i="8"/>
  <c r="DN130" i="8"/>
  <c r="DM155" i="8"/>
  <c r="FB182" i="8"/>
  <c r="EX183" i="8"/>
  <c r="FN183" i="8"/>
  <c r="FA142" i="8"/>
  <c r="EW142" i="8"/>
  <c r="DM284" i="8"/>
  <c r="DL284" i="8"/>
  <c r="DN280" i="8"/>
  <c r="FJ328" i="8"/>
  <c r="DM107" i="8"/>
  <c r="FE110" i="8"/>
  <c r="FA110" i="8"/>
  <c r="FE118" i="8"/>
  <c r="FA118" i="8"/>
  <c r="DM123" i="8"/>
  <c r="DL135" i="8"/>
  <c r="DM145" i="8"/>
  <c r="DL145" i="8"/>
  <c r="DL150" i="8"/>
  <c r="DN202" i="8"/>
  <c r="DL202" i="8"/>
  <c r="DM202" i="8"/>
  <c r="CL203" i="8"/>
  <c r="CS203" i="8" s="1"/>
  <c r="DM209" i="8"/>
  <c r="DL209" i="8"/>
  <c r="DN209" i="8"/>
  <c r="DL361" i="8"/>
  <c r="DN236" i="8"/>
  <c r="DM236" i="8"/>
  <c r="DL236" i="8"/>
  <c r="CL279" i="8"/>
  <c r="FT248" i="8" s="1"/>
  <c r="DL273" i="8"/>
  <c r="CL303" i="8"/>
  <c r="CS303" i="8" s="1"/>
  <c r="EW131" i="8"/>
  <c r="FI131" i="8"/>
  <c r="FB101" i="8"/>
  <c r="FE114" i="8"/>
  <c r="FA114" i="8"/>
  <c r="EW129" i="8"/>
  <c r="FI129" i="8"/>
  <c r="FJ23" i="8"/>
  <c r="FB21" i="8"/>
  <c r="EW122" i="8"/>
  <c r="FI122" i="8"/>
  <c r="FF100" i="8"/>
  <c r="FN101" i="8"/>
  <c r="EX100" i="8"/>
  <c r="GC109" i="8"/>
  <c r="GJ102" i="8"/>
  <c r="GC117" i="8"/>
  <c r="GJ110" i="8"/>
  <c r="GC129" i="8"/>
  <c r="GJ122" i="8"/>
  <c r="DK208" i="8"/>
  <c r="DL208" i="8"/>
  <c r="DM208" i="8"/>
  <c r="DN281" i="8"/>
  <c r="DK281" i="8"/>
  <c r="DM281" i="8"/>
  <c r="DK380" i="8"/>
  <c r="DK280" i="8"/>
  <c r="DK309" i="8"/>
  <c r="DN309" i="8"/>
  <c r="CR311" i="8"/>
  <c r="CR314" i="8"/>
  <c r="DM139" i="8"/>
  <c r="DK139" i="8"/>
  <c r="DN144" i="8"/>
  <c r="DK144" i="8"/>
  <c r="DN156" i="8"/>
  <c r="DM156" i="8"/>
  <c r="DK156" i="8"/>
  <c r="FI143" i="8"/>
  <c r="FA143" i="8"/>
  <c r="FE143" i="8"/>
  <c r="EW143" i="8"/>
  <c r="DN350" i="8"/>
  <c r="DM350" i="8"/>
  <c r="DL350" i="8"/>
  <c r="DL226" i="8"/>
  <c r="DK226" i="8"/>
  <c r="DM226" i="8"/>
  <c r="DK211" i="8"/>
  <c r="DL213" i="8"/>
  <c r="DM213" i="8"/>
  <c r="DN213" i="8"/>
  <c r="DK215" i="8"/>
  <c r="DL219" i="8"/>
  <c r="DM219" i="8"/>
  <c r="DN219" i="8"/>
  <c r="DL221" i="8"/>
  <c r="DM221" i="8"/>
  <c r="DN221" i="8"/>
  <c r="FN328" i="8"/>
  <c r="DK134" i="8"/>
  <c r="DL301" i="8"/>
  <c r="DN301" i="8"/>
  <c r="DK301" i="8"/>
  <c r="FN20" i="8"/>
  <c r="GC103" i="8"/>
  <c r="GJ96" i="8"/>
  <c r="DN109" i="8"/>
  <c r="DK109" i="8"/>
  <c r="DL115" i="8"/>
  <c r="DN115" i="8"/>
  <c r="DK115" i="8"/>
  <c r="DN121" i="8"/>
  <c r="DK121" i="8"/>
  <c r="DN140" i="8"/>
  <c r="GC132" i="8"/>
  <c r="GJ125" i="8"/>
  <c r="GC126" i="8"/>
  <c r="GJ119" i="8"/>
  <c r="DN353" i="8"/>
  <c r="DM353" i="8"/>
  <c r="DL353" i="8"/>
  <c r="CL348" i="8"/>
  <c r="CS348" i="8" s="1"/>
  <c r="CL362" i="8"/>
  <c r="CS362" i="8" s="1"/>
  <c r="GI333" i="8" s="1"/>
  <c r="CL355" i="8"/>
  <c r="CS355" i="8" s="1"/>
  <c r="GI326" i="8" s="1"/>
  <c r="CL353" i="8"/>
  <c r="CS353" i="8" s="1"/>
  <c r="GI324" i="8" s="1"/>
  <c r="CL364" i="8"/>
  <c r="CS364" i="8" s="1"/>
  <c r="GI335" i="8" s="1"/>
  <c r="CL368" i="8"/>
  <c r="CS368" i="8" s="1"/>
  <c r="GI339" i="8" s="1"/>
  <c r="CL372" i="8"/>
  <c r="CS372" i="8" s="1"/>
  <c r="GI343" i="8" s="1"/>
  <c r="CL376" i="8"/>
  <c r="CS376" i="8" s="1"/>
  <c r="GI347" i="8" s="1"/>
  <c r="CL354" i="8"/>
  <c r="CS354" i="8" s="1"/>
  <c r="GI325" i="8" s="1"/>
  <c r="CL357" i="8"/>
  <c r="CS357" i="8" s="1"/>
  <c r="GI328" i="8" s="1"/>
  <c r="CL344" i="8"/>
  <c r="CS344" i="8" s="1"/>
  <c r="CL366" i="8"/>
  <c r="CS366" i="8" s="1"/>
  <c r="GI337" i="8" s="1"/>
  <c r="CL375" i="8"/>
  <c r="CS375" i="8" s="1"/>
  <c r="GI346" i="8" s="1"/>
  <c r="CL380" i="8"/>
  <c r="CS380" i="8" s="1"/>
  <c r="GI351" i="8" s="1"/>
  <c r="CL382" i="8"/>
  <c r="CS382" i="8" s="1"/>
  <c r="GI353" i="8" s="1"/>
  <c r="CL352" i="8"/>
  <c r="CS352" i="8" s="1"/>
  <c r="GI323" i="8" s="1"/>
  <c r="CL379" i="8"/>
  <c r="CS379" i="8" s="1"/>
  <c r="GI350" i="8" s="1"/>
  <c r="DI374" i="8"/>
  <c r="DK374" i="8" s="1"/>
  <c r="CL378" i="8"/>
  <c r="CS378" i="8" s="1"/>
  <c r="GI349" i="8" s="1"/>
  <c r="DK310" i="8"/>
  <c r="DM308" i="8"/>
  <c r="DL308" i="8"/>
  <c r="DN308" i="8"/>
  <c r="FM27" i="8"/>
  <c r="FE27" i="8"/>
  <c r="EW27" i="8"/>
  <c r="FI27" i="8"/>
  <c r="FA27" i="8"/>
  <c r="FM35" i="8"/>
  <c r="FE35" i="8"/>
  <c r="EW35" i="8"/>
  <c r="FI35" i="8"/>
  <c r="FA35" i="8"/>
  <c r="GC95" i="8"/>
  <c r="GC99" i="8"/>
  <c r="DL117" i="8"/>
  <c r="DK136" i="8"/>
  <c r="DM121" i="8"/>
  <c r="FE133" i="8"/>
  <c r="EW133" i="8"/>
  <c r="FI133" i="8"/>
  <c r="FA133" i="8"/>
  <c r="DK147" i="8"/>
  <c r="DK151" i="8"/>
  <c r="DK155" i="8"/>
  <c r="DL144" i="8"/>
  <c r="DK200" i="8"/>
  <c r="DN204" i="8"/>
  <c r="DL204" i="8"/>
  <c r="DM204" i="8"/>
  <c r="FE206" i="8"/>
  <c r="FI206" i="8"/>
  <c r="FA206" i="8"/>
  <c r="DK361" i="8"/>
  <c r="DN365" i="8"/>
  <c r="DM365" i="8"/>
  <c r="DK373" i="8"/>
  <c r="CL280" i="8"/>
  <c r="DM272" i="8"/>
  <c r="CL283" i="8"/>
  <c r="CL285" i="8"/>
  <c r="CL305" i="8"/>
  <c r="CS305" i="8" s="1"/>
  <c r="DL309" i="8"/>
  <c r="FE108" i="8"/>
  <c r="EW116" i="8"/>
  <c r="FE127" i="8"/>
  <c r="DM136" i="8"/>
  <c r="DK286" i="8"/>
  <c r="DK270" i="8"/>
  <c r="CL281" i="8"/>
  <c r="DK306" i="8"/>
  <c r="EW112" i="8"/>
  <c r="FM112" i="8"/>
  <c r="FE120" i="8"/>
  <c r="DM144" i="8"/>
  <c r="FE291" i="8"/>
  <c r="GC94" i="8"/>
  <c r="GC98" i="8"/>
  <c r="GC104" i="8"/>
  <c r="GJ97" i="8"/>
  <c r="GJ107" i="8"/>
  <c r="GC114" i="8"/>
  <c r="CL343" i="8"/>
  <c r="CS343" i="8" s="1"/>
  <c r="CL347" i="8"/>
  <c r="CS347" i="8" s="1"/>
  <c r="CL349" i="8"/>
  <c r="CS349" i="8" s="1"/>
  <c r="CL351" i="8"/>
  <c r="CS351" i="8" s="1"/>
  <c r="GI322" i="8" s="1"/>
  <c r="CL360" i="8"/>
  <c r="CS360" i="8" s="1"/>
  <c r="GI331" i="8" s="1"/>
  <c r="DL365" i="8"/>
  <c r="DL370" i="8"/>
  <c r="CL381" i="8"/>
  <c r="CS381" i="8" s="1"/>
  <c r="GI352" i="8" s="1"/>
  <c r="DK277" i="8"/>
  <c r="CL293" i="8"/>
  <c r="FT262" i="8" s="1"/>
  <c r="FB328" i="8"/>
  <c r="EX328" i="8"/>
  <c r="FI33" i="8"/>
  <c r="GJ103" i="8"/>
  <c r="GC110" i="8"/>
  <c r="GC115" i="8"/>
  <c r="GJ108" i="8"/>
  <c r="DM109" i="8"/>
  <c r="DN135" i="8"/>
  <c r="DM154" i="8"/>
  <c r="DK154" i="8"/>
  <c r="DN154" i="8"/>
  <c r="DN346" i="8"/>
  <c r="DM346" i="8"/>
  <c r="DL346" i="8"/>
  <c r="CL350" i="8"/>
  <c r="CS350" i="8" s="1"/>
  <c r="CL365" i="8"/>
  <c r="CS365" i="8" s="1"/>
  <c r="GI336" i="8" s="1"/>
  <c r="CL369" i="8"/>
  <c r="CS369" i="8" s="1"/>
  <c r="GI340" i="8" s="1"/>
  <c r="DK217" i="8"/>
  <c r="DK223" i="8"/>
  <c r="DK225" i="8"/>
  <c r="DM303" i="8"/>
  <c r="DK303" i="8"/>
  <c r="DN379" i="8"/>
  <c r="DM383" i="8"/>
  <c r="DL383" i="8"/>
  <c r="DL303" i="8"/>
  <c r="CL302" i="8"/>
  <c r="CS302" i="8" s="1"/>
  <c r="DM135" i="8"/>
  <c r="CS282" i="8"/>
  <c r="DN139" i="8"/>
  <c r="DM151" i="8"/>
  <c r="GJ111" i="8"/>
  <c r="GC118" i="8"/>
  <c r="FI142" i="8"/>
  <c r="Z166" i="8"/>
  <c r="CL138" i="8" s="1"/>
  <c r="CL198" i="8"/>
  <c r="CS198" i="8" s="1"/>
  <c r="CL209" i="8"/>
  <c r="CL202" i="8"/>
  <c r="CS202" i="8" s="1"/>
  <c r="CL212" i="8"/>
  <c r="CL207" i="8"/>
  <c r="CL219" i="8"/>
  <c r="CL233" i="8"/>
  <c r="CL228" i="8"/>
  <c r="CL200" i="8"/>
  <c r="CS200" i="8" s="1"/>
  <c r="CL196" i="8"/>
  <c r="CS196" i="8" s="1"/>
  <c r="CL204" i="8"/>
  <c r="CL215" i="8"/>
  <c r="CL206" i="8"/>
  <c r="CL205" i="8"/>
  <c r="CL217" i="8"/>
  <c r="CL221" i="8"/>
  <c r="CL232" i="8"/>
  <c r="CL229" i="8"/>
  <c r="CL235" i="8"/>
  <c r="CS235" i="8" s="1"/>
  <c r="DM377" i="8"/>
  <c r="DL377" i="8"/>
  <c r="DK284" i="8"/>
  <c r="CL374" i="8"/>
  <c r="CS374" i="8" s="1"/>
  <c r="GI345" i="8" s="1"/>
  <c r="CL231" i="8"/>
  <c r="DN303" i="8"/>
  <c r="CL306" i="8"/>
  <c r="CS306" i="8" s="1"/>
  <c r="DL113" i="8"/>
  <c r="EW110" i="8"/>
  <c r="FM110" i="8"/>
  <c r="EW118" i="8"/>
  <c r="DM130" i="8"/>
  <c r="DK145" i="8"/>
  <c r="DK149" i="8"/>
  <c r="DK153" i="8"/>
  <c r="DL146" i="8"/>
  <c r="DL154" i="8"/>
  <c r="DN198" i="8"/>
  <c r="DM198" i="8"/>
  <c r="DL198" i="8"/>
  <c r="CL199" i="8"/>
  <c r="CS199" i="8" s="1"/>
  <c r="DK202" i="8"/>
  <c r="CL208" i="8"/>
  <c r="DL359" i="8"/>
  <c r="DM359" i="8"/>
  <c r="DM367" i="8"/>
  <c r="DN367" i="8"/>
  <c r="CL373" i="8"/>
  <c r="CS373" i="8" s="1"/>
  <c r="GI344" i="8" s="1"/>
  <c r="DK209" i="8"/>
  <c r="DN210" i="8"/>
  <c r="DL373" i="8"/>
  <c r="DK236" i="8"/>
  <c r="DN305" i="8"/>
  <c r="DL305" i="8"/>
  <c r="DM271" i="8"/>
  <c r="CL284" i="8"/>
  <c r="FT253" i="8" s="1"/>
  <c r="FE131" i="8"/>
  <c r="FE295" i="8"/>
  <c r="FF329" i="8"/>
  <c r="EW114" i="8"/>
  <c r="FM114" i="8"/>
  <c r="FE129" i="8"/>
  <c r="FF21" i="8"/>
  <c r="FE122" i="8"/>
  <c r="DI37" i="8" l="1"/>
  <c r="DL37" i="8" s="1"/>
  <c r="DI75" i="8"/>
  <c r="DN75" i="8" s="1"/>
  <c r="DM368" i="8"/>
  <c r="DL368" i="8"/>
  <c r="DK368" i="8"/>
  <c r="FA351" i="8"/>
  <c r="FA295" i="8"/>
  <c r="FE302" i="8"/>
  <c r="FA302" i="8"/>
  <c r="DN378" i="8"/>
  <c r="DN363" i="8"/>
  <c r="DM378" i="8"/>
  <c r="DM363" i="8"/>
  <c r="DL378" i="8"/>
  <c r="FA378" i="8" s="1"/>
  <c r="DL363" i="8"/>
  <c r="FE297" i="8"/>
  <c r="FE232" i="8"/>
  <c r="FA196" i="8"/>
  <c r="FI230" i="8"/>
  <c r="DI55" i="8"/>
  <c r="DN55" i="8" s="1"/>
  <c r="FE351" i="8"/>
  <c r="FI351" i="8"/>
  <c r="FI224" i="8"/>
  <c r="FA297" i="8"/>
  <c r="FI297" i="8"/>
  <c r="FI349" i="8"/>
  <c r="DI47" i="8"/>
  <c r="DK47" i="8" s="1"/>
  <c r="DK366" i="8"/>
  <c r="FE285" i="8"/>
  <c r="DL366" i="8"/>
  <c r="EW196" i="8"/>
  <c r="DN366" i="8"/>
  <c r="FA345" i="8"/>
  <c r="FA203" i="8"/>
  <c r="FE212" i="8"/>
  <c r="DL376" i="8"/>
  <c r="DN376" i="8"/>
  <c r="DN357" i="8"/>
  <c r="EW349" i="8"/>
  <c r="DM357" i="8"/>
  <c r="DM343" i="8"/>
  <c r="DK376" i="8"/>
  <c r="FE349" i="8"/>
  <c r="DN382" i="8"/>
  <c r="FA224" i="8"/>
  <c r="EW351" i="8"/>
  <c r="FE201" i="8"/>
  <c r="DN360" i="8"/>
  <c r="FA212" i="8"/>
  <c r="DL357" i="8"/>
  <c r="AJ25" i="15"/>
  <c r="BA25" i="15"/>
  <c r="BE25" i="15" s="1"/>
  <c r="BT25" i="15" s="1"/>
  <c r="DN381" i="8"/>
  <c r="FA233" i="8"/>
  <c r="FI295" i="8"/>
  <c r="FI364" i="8"/>
  <c r="FA231" i="8"/>
  <c r="FI205" i="8"/>
  <c r="FI298" i="8"/>
  <c r="FI203" i="8"/>
  <c r="DL343" i="8"/>
  <c r="FM196" i="8"/>
  <c r="FA222" i="8"/>
  <c r="FE230" i="8"/>
  <c r="FE287" i="8"/>
  <c r="FM358" i="8"/>
  <c r="FI229" i="8"/>
  <c r="FE300" i="8"/>
  <c r="FE224" i="8"/>
  <c r="FA276" i="8"/>
  <c r="DN369" i="8"/>
  <c r="DK360" i="8"/>
  <c r="FA300" i="8"/>
  <c r="DK370" i="8"/>
  <c r="FM370" i="8" s="1"/>
  <c r="FM345" i="8"/>
  <c r="FE196" i="8"/>
  <c r="DM382" i="8"/>
  <c r="FI222" i="8"/>
  <c r="DK336" i="8"/>
  <c r="DM360" i="8"/>
  <c r="DL369" i="8"/>
  <c r="FI232" i="8"/>
  <c r="DL355" i="8"/>
  <c r="DK381" i="8"/>
  <c r="FE358" i="8"/>
  <c r="FM349" i="8"/>
  <c r="FE205" i="8"/>
  <c r="FE203" i="8"/>
  <c r="FI197" i="8"/>
  <c r="FA349" i="8"/>
  <c r="DL382" i="8"/>
  <c r="FE229" i="8"/>
  <c r="DN370" i="8"/>
  <c r="FI196" i="8"/>
  <c r="FE222" i="8"/>
  <c r="DN336" i="8"/>
  <c r="DM381" i="8"/>
  <c r="DK369" i="8"/>
  <c r="EW369" i="8" s="1"/>
  <c r="FI227" i="8"/>
  <c r="FA218" i="8"/>
  <c r="FI231" i="8"/>
  <c r="FA205" i="8"/>
  <c r="DN359" i="8"/>
  <c r="FI359" i="8" s="1"/>
  <c r="FI345" i="8"/>
  <c r="DM347" i="8"/>
  <c r="FA358" i="8"/>
  <c r="FA207" i="8"/>
  <c r="FI358" i="8"/>
  <c r="FI290" i="8"/>
  <c r="FE227" i="8"/>
  <c r="FE220" i="8"/>
  <c r="DN375" i="8"/>
  <c r="FI207" i="8"/>
  <c r="DM355" i="8"/>
  <c r="FA229" i="8"/>
  <c r="FI218" i="8"/>
  <c r="FI212" i="8"/>
  <c r="FE214" i="8"/>
  <c r="FI287" i="8"/>
  <c r="FA364" i="8"/>
  <c r="FE218" i="8"/>
  <c r="FA230" i="8"/>
  <c r="EW345" i="8"/>
  <c r="FE231" i="8"/>
  <c r="DL336" i="8"/>
  <c r="DK375" i="8"/>
  <c r="FE207" i="8"/>
  <c r="FI233" i="8"/>
  <c r="FA227" i="8"/>
  <c r="DK355" i="8"/>
  <c r="DL375" i="8"/>
  <c r="FE233" i="8"/>
  <c r="FE197" i="8"/>
  <c r="FE279" i="8"/>
  <c r="DK343" i="8"/>
  <c r="CS218" i="8"/>
  <c r="CS227" i="8"/>
  <c r="FE364" i="8"/>
  <c r="FA287" i="8"/>
  <c r="DL371" i="8"/>
  <c r="EW372" i="8"/>
  <c r="FI299" i="8"/>
  <c r="FI279" i="8"/>
  <c r="FI300" i="8"/>
  <c r="DM371" i="8"/>
  <c r="FE345" i="8"/>
  <c r="FA214" i="8"/>
  <c r="FI199" i="8"/>
  <c r="FA307" i="8"/>
  <c r="DN344" i="8"/>
  <c r="DL348" i="8"/>
  <c r="FE276" i="8"/>
  <c r="FI214" i="8"/>
  <c r="FA362" i="8"/>
  <c r="FA304" i="8"/>
  <c r="FI307" i="8"/>
  <c r="FE298" i="8"/>
  <c r="DM348" i="8"/>
  <c r="FE348" i="8" s="1"/>
  <c r="FA197" i="8"/>
  <c r="FA282" i="8"/>
  <c r="FM364" i="8"/>
  <c r="DN371" i="8"/>
  <c r="FE299" i="8"/>
  <c r="FM368" i="8"/>
  <c r="FI201" i="8"/>
  <c r="FA298" i="8"/>
  <c r="FA201" i="8"/>
  <c r="FA216" i="8"/>
  <c r="DN347" i="8"/>
  <c r="FM356" i="8"/>
  <c r="FI285" i="8"/>
  <c r="FI276" i="8"/>
  <c r="CS211" i="8"/>
  <c r="CS294" i="8"/>
  <c r="CS286" i="8"/>
  <c r="CS278" i="8"/>
  <c r="CS298" i="8"/>
  <c r="FA290" i="8"/>
  <c r="FA232" i="8"/>
  <c r="CS222" i="8"/>
  <c r="FI372" i="8"/>
  <c r="FA299" i="8"/>
  <c r="FI304" i="8"/>
  <c r="FA274" i="8"/>
  <c r="FI293" i="8"/>
  <c r="FE228" i="8"/>
  <c r="FA220" i="8"/>
  <c r="DL344" i="8"/>
  <c r="DN354" i="8"/>
  <c r="FI220" i="8"/>
  <c r="FM362" i="8"/>
  <c r="DK348" i="8"/>
  <c r="FA279" i="8"/>
  <c r="EW362" i="8"/>
  <c r="CS234" i="8"/>
  <c r="FA235" i="8"/>
  <c r="DL354" i="8"/>
  <c r="DM354" i="8"/>
  <c r="FA296" i="8"/>
  <c r="FE362" i="8"/>
  <c r="DL347" i="8"/>
  <c r="FE372" i="8"/>
  <c r="CS279" i="8"/>
  <c r="FA228" i="8"/>
  <c r="FE290" i="8"/>
  <c r="FM372" i="8"/>
  <c r="FI216" i="8"/>
  <c r="DM344" i="8"/>
  <c r="EW356" i="8"/>
  <c r="FI228" i="8"/>
  <c r="FA285" i="8"/>
  <c r="EW364" i="8"/>
  <c r="FI362" i="8"/>
  <c r="FA356" i="8"/>
  <c r="FI274" i="8"/>
  <c r="FE199" i="8"/>
  <c r="DK352" i="8"/>
  <c r="DL352" i="8"/>
  <c r="DN352" i="8"/>
  <c r="FE356" i="8"/>
  <c r="FA372" i="8"/>
  <c r="FE198" i="8"/>
  <c r="FE293" i="8"/>
  <c r="FE304" i="8"/>
  <c r="FI356" i="8"/>
  <c r="FA199" i="8"/>
  <c r="FE274" i="8"/>
  <c r="FA293" i="8"/>
  <c r="FE234" i="8"/>
  <c r="FA365" i="8"/>
  <c r="FI282" i="8"/>
  <c r="FI367" i="8"/>
  <c r="CS299" i="8"/>
  <c r="FE282" i="8"/>
  <c r="FE216" i="8"/>
  <c r="FT183" i="8"/>
  <c r="CS214" i="8"/>
  <c r="DI46" i="8"/>
  <c r="DK46" i="8" s="1"/>
  <c r="FT182" i="8"/>
  <c r="CS213" i="8"/>
  <c r="FA234" i="8"/>
  <c r="FE278" i="8"/>
  <c r="FI235" i="8"/>
  <c r="CS236" i="8"/>
  <c r="CJ236" i="8"/>
  <c r="FI234" i="8"/>
  <c r="FE235" i="8"/>
  <c r="FT192" i="8"/>
  <c r="CS223" i="8"/>
  <c r="EW115" i="8"/>
  <c r="FE273" i="8"/>
  <c r="DL335" i="8"/>
  <c r="DM335" i="8"/>
  <c r="DK335" i="8"/>
  <c r="FT195" i="8"/>
  <c r="CS226" i="8"/>
  <c r="CS291" i="8"/>
  <c r="CS225" i="8"/>
  <c r="CS230" i="8"/>
  <c r="FI132" i="8"/>
  <c r="FA132" i="8"/>
  <c r="EW132" i="8"/>
  <c r="FE132" i="8"/>
  <c r="FM111" i="8"/>
  <c r="FI111" i="8"/>
  <c r="FA111" i="8"/>
  <c r="EW111" i="8"/>
  <c r="FE111" i="8"/>
  <c r="FA119" i="8"/>
  <c r="FE128" i="8"/>
  <c r="FE119" i="8"/>
  <c r="FI148" i="8"/>
  <c r="DM75" i="8"/>
  <c r="DI63" i="8"/>
  <c r="DL63" i="8" s="1"/>
  <c r="DI67" i="8"/>
  <c r="DN67" i="8" s="1"/>
  <c r="DI42" i="8"/>
  <c r="DN42" i="8" s="1"/>
  <c r="DI43" i="8"/>
  <c r="DN43" i="8" s="1"/>
  <c r="DL75" i="8"/>
  <c r="FA148" i="8"/>
  <c r="EW119" i="8"/>
  <c r="EW148" i="8"/>
  <c r="FE148" i="8"/>
  <c r="EW128" i="8"/>
  <c r="FI119" i="8"/>
  <c r="FA128" i="8"/>
  <c r="FI152" i="8"/>
  <c r="FI128" i="8"/>
  <c r="DI40" i="8"/>
  <c r="DL40" i="8" s="1"/>
  <c r="FA152" i="8"/>
  <c r="FE152" i="8"/>
  <c r="DK75" i="8"/>
  <c r="EW152" i="8"/>
  <c r="DI51" i="8"/>
  <c r="DM51" i="8" s="1"/>
  <c r="DI54" i="8"/>
  <c r="DK54" i="8" s="1"/>
  <c r="EW149" i="8"/>
  <c r="DI59" i="8"/>
  <c r="DM59" i="8" s="1"/>
  <c r="DI38" i="8"/>
  <c r="DK38" i="8" s="1"/>
  <c r="DI61" i="8"/>
  <c r="DN61" i="8" s="1"/>
  <c r="DI50" i="8"/>
  <c r="DI58" i="8"/>
  <c r="DL58" i="8" s="1"/>
  <c r="FA135" i="8"/>
  <c r="DN37" i="8"/>
  <c r="EW157" i="8"/>
  <c r="DM37" i="8"/>
  <c r="DK37" i="8"/>
  <c r="EW36" i="8"/>
  <c r="FE36" i="8"/>
  <c r="FA36" i="8"/>
  <c r="DE76" i="8"/>
  <c r="DE77" i="8"/>
  <c r="DF76" i="8"/>
  <c r="DF77" i="8"/>
  <c r="EW156" i="8"/>
  <c r="FI157" i="8"/>
  <c r="FA157" i="8"/>
  <c r="FE157" i="8"/>
  <c r="FM337" i="8"/>
  <c r="FI337" i="8"/>
  <c r="EW337" i="8"/>
  <c r="FE337" i="8"/>
  <c r="FA337" i="8"/>
  <c r="FM341" i="8"/>
  <c r="FE341" i="8"/>
  <c r="FA341" i="8"/>
  <c r="FI341" i="8"/>
  <c r="EW341" i="8"/>
  <c r="FE339" i="8"/>
  <c r="EW339" i="8"/>
  <c r="FI339" i="8"/>
  <c r="FA339" i="8"/>
  <c r="FM339" i="8"/>
  <c r="FT189" i="8"/>
  <c r="CS220" i="8"/>
  <c r="FT193" i="8"/>
  <c r="CS224" i="8"/>
  <c r="FT185" i="8"/>
  <c r="CS216" i="8"/>
  <c r="D54" i="18"/>
  <c r="P53" i="18"/>
  <c r="BL52" i="18"/>
  <c r="AF52" i="18"/>
  <c r="Y52" i="18"/>
  <c r="D27" i="15"/>
  <c r="D87" i="15" s="1"/>
  <c r="AF26" i="15"/>
  <c r="FA288" i="8"/>
  <c r="DI65" i="8"/>
  <c r="FE296" i="8"/>
  <c r="FI296" i="8"/>
  <c r="FE292" i="8"/>
  <c r="FI292" i="8"/>
  <c r="FE288" i="8"/>
  <c r="FI288" i="8"/>
  <c r="FA292" i="8"/>
  <c r="FU27" i="14"/>
  <c r="FQ29" i="14"/>
  <c r="FI173" i="14"/>
  <c r="FE29" i="14"/>
  <c r="FM175" i="14"/>
  <c r="FE98" i="14"/>
  <c r="FI100" i="14"/>
  <c r="FM98" i="14"/>
  <c r="FU99" i="14"/>
  <c r="FQ100" i="14"/>
  <c r="FM28" i="14"/>
  <c r="FI32" i="14"/>
  <c r="FQ174" i="14"/>
  <c r="FE175" i="14"/>
  <c r="FU175" i="14"/>
  <c r="FA353" i="8"/>
  <c r="FE204" i="8"/>
  <c r="FM350" i="8"/>
  <c r="FM338" i="8"/>
  <c r="EW338" i="8"/>
  <c r="FA338" i="8"/>
  <c r="FE338" i="8"/>
  <c r="FI338" i="8"/>
  <c r="FE340" i="8"/>
  <c r="FI340" i="8"/>
  <c r="FM340" i="8"/>
  <c r="EW340" i="8"/>
  <c r="FA340" i="8"/>
  <c r="FE334" i="8"/>
  <c r="FI334" i="8"/>
  <c r="FM334" i="8"/>
  <c r="EW334" i="8"/>
  <c r="FA334" i="8"/>
  <c r="CL130" i="8"/>
  <c r="CS130" i="8" s="1"/>
  <c r="GI100" i="8" s="1"/>
  <c r="CL123" i="8"/>
  <c r="FT100" i="8" s="1"/>
  <c r="FI308" i="8"/>
  <c r="FE342" i="8"/>
  <c r="FI342" i="8"/>
  <c r="FM342" i="8"/>
  <c r="EW342" i="8"/>
  <c r="FA342" i="8"/>
  <c r="FI219" i="8"/>
  <c r="FI213" i="8"/>
  <c r="FE305" i="8"/>
  <c r="FA377" i="8"/>
  <c r="FM383" i="8"/>
  <c r="FM346" i="8"/>
  <c r="FA221" i="8"/>
  <c r="DI73" i="8"/>
  <c r="DM55" i="8"/>
  <c r="DI39" i="8"/>
  <c r="DI41" i="8"/>
  <c r="DI45" i="8"/>
  <c r="DI49" i="8"/>
  <c r="DI53" i="8"/>
  <c r="DI57" i="8"/>
  <c r="DI66" i="8"/>
  <c r="DL66" i="8" s="1"/>
  <c r="DI62" i="8"/>
  <c r="DK62" i="8" s="1"/>
  <c r="DI72" i="8"/>
  <c r="DI69" i="8"/>
  <c r="DI64" i="8"/>
  <c r="DI74" i="8"/>
  <c r="DL74" i="8" s="1"/>
  <c r="DI70" i="8"/>
  <c r="DK70" i="8" s="1"/>
  <c r="DI68" i="8"/>
  <c r="DI60" i="8"/>
  <c r="DI44" i="8"/>
  <c r="DI48" i="8"/>
  <c r="DI52" i="8"/>
  <c r="DI56" i="8"/>
  <c r="DI71" i="8"/>
  <c r="CL144" i="8"/>
  <c r="FT121" i="8" s="1"/>
  <c r="CL131" i="8"/>
  <c r="GK101" i="8" s="1"/>
  <c r="FT115" i="8"/>
  <c r="GK108" i="8"/>
  <c r="CS138" i="8"/>
  <c r="GI108" i="8" s="1"/>
  <c r="FE236" i="8"/>
  <c r="FI236" i="8"/>
  <c r="FA236" i="8"/>
  <c r="FI209" i="8"/>
  <c r="FA209" i="8"/>
  <c r="FE209" i="8"/>
  <c r="FI149" i="8"/>
  <c r="FA149" i="8"/>
  <c r="FE149" i="8"/>
  <c r="FT198" i="8"/>
  <c r="CS229" i="8"/>
  <c r="FT190" i="8"/>
  <c r="CS221" i="8"/>
  <c r="FT174" i="8"/>
  <c r="CS205" i="8"/>
  <c r="FT184" i="8"/>
  <c r="CS215" i="8"/>
  <c r="FT197" i="8"/>
  <c r="CS228" i="8"/>
  <c r="FT188" i="8"/>
  <c r="CS219" i="8"/>
  <c r="FT181" i="8"/>
  <c r="CS212" i="8"/>
  <c r="FT178" i="8"/>
  <c r="CS209" i="8"/>
  <c r="FE303" i="8"/>
  <c r="FI303" i="8"/>
  <c r="FA303" i="8"/>
  <c r="FI225" i="8"/>
  <c r="FA225" i="8"/>
  <c r="FE225" i="8"/>
  <c r="CL136" i="8"/>
  <c r="FE154" i="8"/>
  <c r="EW154" i="8"/>
  <c r="FI154" i="8"/>
  <c r="FA154" i="8"/>
  <c r="EW135" i="8"/>
  <c r="FI135" i="8"/>
  <c r="EX329" i="8"/>
  <c r="FB329" i="8"/>
  <c r="CL146" i="8"/>
  <c r="FT250" i="8"/>
  <c r="CS281" i="8"/>
  <c r="FI286" i="8"/>
  <c r="FA286" i="8"/>
  <c r="FE286" i="8"/>
  <c r="FT254" i="8"/>
  <c r="CS285" i="8"/>
  <c r="FI373" i="8"/>
  <c r="FA373" i="8"/>
  <c r="FM373" i="8"/>
  <c r="FE373" i="8"/>
  <c r="EW373" i="8"/>
  <c r="FM361" i="8"/>
  <c r="FE361" i="8"/>
  <c r="EW361" i="8"/>
  <c r="FI361" i="8"/>
  <c r="FA361" i="8"/>
  <c r="FE200" i="8"/>
  <c r="FI200" i="8"/>
  <c r="FA200" i="8"/>
  <c r="FI155" i="8"/>
  <c r="FA155" i="8"/>
  <c r="FE155" i="8"/>
  <c r="EW155" i="8"/>
  <c r="FI147" i="8"/>
  <c r="FA147" i="8"/>
  <c r="FE147" i="8"/>
  <c r="EW147" i="8"/>
  <c r="CL147" i="8"/>
  <c r="FE121" i="8"/>
  <c r="EW121" i="8"/>
  <c r="FI121" i="8"/>
  <c r="FA121" i="8"/>
  <c r="FM115" i="8"/>
  <c r="FE115" i="8"/>
  <c r="FI115" i="8"/>
  <c r="FA115" i="8"/>
  <c r="FN21" i="8"/>
  <c r="FE301" i="8"/>
  <c r="FI301" i="8"/>
  <c r="FA301" i="8"/>
  <c r="FN329" i="8"/>
  <c r="FI144" i="8"/>
  <c r="FA144" i="8"/>
  <c r="FE144" i="8"/>
  <c r="EW144" i="8"/>
  <c r="FE139" i="8"/>
  <c r="EW139" i="8"/>
  <c r="FI139" i="8"/>
  <c r="FA139" i="8"/>
  <c r="FE309" i="8"/>
  <c r="FI309" i="8"/>
  <c r="FA309" i="8"/>
  <c r="CL149" i="8"/>
  <c r="FE281" i="8"/>
  <c r="FI281" i="8"/>
  <c r="FA281" i="8"/>
  <c r="CL154" i="8"/>
  <c r="CL137" i="8"/>
  <c r="FE208" i="8"/>
  <c r="FI208" i="8"/>
  <c r="FA208" i="8"/>
  <c r="CS284" i="8"/>
  <c r="EX101" i="8"/>
  <c r="FN102" i="8"/>
  <c r="FF101" i="8"/>
  <c r="FB22" i="8"/>
  <c r="FJ24" i="8"/>
  <c r="FB102" i="8"/>
  <c r="FA305" i="8"/>
  <c r="FE367" i="8"/>
  <c r="FA367" i="8"/>
  <c r="EW363" i="8"/>
  <c r="FM363" i="8"/>
  <c r="FI363" i="8"/>
  <c r="FA198" i="8"/>
  <c r="FJ329" i="8"/>
  <c r="CL151" i="8"/>
  <c r="EW377" i="8"/>
  <c r="FM377" i="8"/>
  <c r="FI377" i="8"/>
  <c r="FE130" i="8"/>
  <c r="EW130" i="8"/>
  <c r="FI130" i="8"/>
  <c r="FA130" i="8"/>
  <c r="CL156" i="8"/>
  <c r="FI383" i="8"/>
  <c r="FE383" i="8"/>
  <c r="FI346" i="8"/>
  <c r="FE346" i="8"/>
  <c r="FI283" i="8"/>
  <c r="FA283" i="8"/>
  <c r="FE283" i="8"/>
  <c r="CL145" i="8"/>
  <c r="FF184" i="8"/>
  <c r="FT269" i="8"/>
  <c r="CS300" i="8"/>
  <c r="FT258" i="8"/>
  <c r="CS289" i="8"/>
  <c r="FT266" i="8"/>
  <c r="CS297" i="8"/>
  <c r="FT259" i="8"/>
  <c r="CS290" i="8"/>
  <c r="FT264" i="8"/>
  <c r="CS295" i="8"/>
  <c r="FI275" i="8"/>
  <c r="FE275" i="8"/>
  <c r="FA273" i="8"/>
  <c r="EW365" i="8"/>
  <c r="FM365" i="8"/>
  <c r="FI365" i="8"/>
  <c r="FA204" i="8"/>
  <c r="CL117" i="8"/>
  <c r="FE308" i="8"/>
  <c r="FA308" i="8"/>
  <c r="EW353" i="8"/>
  <c r="FM353" i="8"/>
  <c r="FI353" i="8"/>
  <c r="FE123" i="8"/>
  <c r="EW123" i="8"/>
  <c r="FI123" i="8"/>
  <c r="FA123" i="8"/>
  <c r="EX23" i="8"/>
  <c r="FJ183" i="8"/>
  <c r="FI272" i="8"/>
  <c r="FE272" i="8"/>
  <c r="FI221" i="8"/>
  <c r="FE219" i="8"/>
  <c r="FA219" i="8"/>
  <c r="FE213" i="8"/>
  <c r="FA213" i="8"/>
  <c r="FI350" i="8"/>
  <c r="FE350" i="8"/>
  <c r="FI146" i="8"/>
  <c r="FA146" i="8"/>
  <c r="FE146" i="8"/>
  <c r="EW146" i="8"/>
  <c r="FA278" i="8"/>
  <c r="FI379" i="8"/>
  <c r="FA379" i="8"/>
  <c r="FM379" i="8"/>
  <c r="FE379" i="8"/>
  <c r="EW379" i="8"/>
  <c r="FM366" i="8"/>
  <c r="FE366" i="8"/>
  <c r="EW366" i="8"/>
  <c r="FI366" i="8"/>
  <c r="FA366" i="8"/>
  <c r="FE210" i="8"/>
  <c r="FI210" i="8"/>
  <c r="FA210" i="8"/>
  <c r="FF22" i="8"/>
  <c r="FF330" i="8"/>
  <c r="FT177" i="8"/>
  <c r="CS208" i="8"/>
  <c r="FE202" i="8"/>
  <c r="FI202" i="8"/>
  <c r="FA202" i="8"/>
  <c r="FI153" i="8"/>
  <c r="FA153" i="8"/>
  <c r="FE153" i="8"/>
  <c r="EW153" i="8"/>
  <c r="FI145" i="8"/>
  <c r="FA145" i="8"/>
  <c r="FE145" i="8"/>
  <c r="EW145" i="8"/>
  <c r="FT200" i="8"/>
  <c r="CS231" i="8"/>
  <c r="FI284" i="8"/>
  <c r="FA284" i="8"/>
  <c r="FE284" i="8"/>
  <c r="FT201" i="8"/>
  <c r="CS232" i="8"/>
  <c r="FT186" i="8"/>
  <c r="CS217" i="8"/>
  <c r="FT175" i="8"/>
  <c r="CS206" i="8"/>
  <c r="FT173" i="8"/>
  <c r="CS204" i="8"/>
  <c r="FT202" i="8"/>
  <c r="CS233" i="8"/>
  <c r="FT176" i="8"/>
  <c r="CS207" i="8"/>
  <c r="CL132" i="8"/>
  <c r="CL129" i="8"/>
  <c r="CL122" i="8"/>
  <c r="CL118" i="8"/>
  <c r="CL141" i="8"/>
  <c r="CL135" i="8"/>
  <c r="CL153" i="8"/>
  <c r="CL127" i="8"/>
  <c r="CL148" i="8"/>
  <c r="CL124" i="8"/>
  <c r="CL120" i="8"/>
  <c r="FI223" i="8"/>
  <c r="FA223" i="8"/>
  <c r="FE223" i="8"/>
  <c r="FI217" i="8"/>
  <c r="FA217" i="8"/>
  <c r="FE217" i="8"/>
  <c r="CL140" i="8"/>
  <c r="FE135" i="8"/>
  <c r="FE277" i="8"/>
  <c r="FI277" i="8"/>
  <c r="FA277" i="8"/>
  <c r="CL143" i="8"/>
  <c r="CL139" i="8"/>
  <c r="FI306" i="8"/>
  <c r="FA306" i="8"/>
  <c r="FE306" i="8"/>
  <c r="FT252" i="8"/>
  <c r="CS283" i="8"/>
  <c r="FT249" i="8"/>
  <c r="CS280" i="8"/>
  <c r="CL121" i="8"/>
  <c r="FI151" i="8"/>
  <c r="FA151" i="8"/>
  <c r="FE151" i="8"/>
  <c r="EW151" i="8"/>
  <c r="FE136" i="8"/>
  <c r="EW136" i="8"/>
  <c r="FI136" i="8"/>
  <c r="FA136" i="8"/>
  <c r="FI310" i="8"/>
  <c r="FA310" i="8"/>
  <c r="FE310" i="8"/>
  <c r="DM374" i="8"/>
  <c r="DN374" i="8"/>
  <c r="FM109" i="8"/>
  <c r="FE109" i="8"/>
  <c r="EW109" i="8"/>
  <c r="FI109" i="8"/>
  <c r="FA109" i="8"/>
  <c r="FI134" i="8"/>
  <c r="FA134" i="8"/>
  <c r="FE134" i="8"/>
  <c r="EW134" i="8"/>
  <c r="FI215" i="8"/>
  <c r="FA215" i="8"/>
  <c r="FE215" i="8"/>
  <c r="FI211" i="8"/>
  <c r="FA211" i="8"/>
  <c r="FE211" i="8"/>
  <c r="FE226" i="8"/>
  <c r="FI226" i="8"/>
  <c r="FA226" i="8"/>
  <c r="CL142" i="8"/>
  <c r="CL134" i="8"/>
  <c r="FI156" i="8"/>
  <c r="FA156" i="8"/>
  <c r="FE156" i="8"/>
  <c r="FE280" i="8"/>
  <c r="FI280" i="8"/>
  <c r="FA280" i="8"/>
  <c r="FI380" i="8"/>
  <c r="FA380" i="8"/>
  <c r="FM380" i="8"/>
  <c r="FE380" i="8"/>
  <c r="EW380" i="8"/>
  <c r="CL152" i="8"/>
  <c r="CL126" i="8"/>
  <c r="FI305" i="8"/>
  <c r="DL374" i="8"/>
  <c r="EW367" i="8"/>
  <c r="FM367" i="8"/>
  <c r="FE363" i="8"/>
  <c r="CL128" i="8"/>
  <c r="CL119" i="8"/>
  <c r="FI198" i="8"/>
  <c r="FE377" i="8"/>
  <c r="FN184" i="8"/>
  <c r="EX184" i="8"/>
  <c r="FB183" i="8"/>
  <c r="FA383" i="8"/>
  <c r="EW383" i="8"/>
  <c r="FA346" i="8"/>
  <c r="EW346" i="8"/>
  <c r="FE150" i="8"/>
  <c r="EW150" i="8"/>
  <c r="FI150" i="8"/>
  <c r="FA150" i="8"/>
  <c r="CS293" i="8"/>
  <c r="CS310" i="8"/>
  <c r="CJ310" i="8"/>
  <c r="FT265" i="8"/>
  <c r="CS296" i="8"/>
  <c r="FT256" i="8"/>
  <c r="CS287" i="8"/>
  <c r="FT270" i="8"/>
  <c r="CS301" i="8"/>
  <c r="FT261" i="8"/>
  <c r="CS292" i="8"/>
  <c r="FT257" i="8"/>
  <c r="CS288" i="8"/>
  <c r="FA275" i="8"/>
  <c r="FI273" i="8"/>
  <c r="FE365" i="8"/>
  <c r="FI204" i="8"/>
  <c r="FE353" i="8"/>
  <c r="FE117" i="8"/>
  <c r="EW117" i="8"/>
  <c r="FI117" i="8"/>
  <c r="FA117" i="8"/>
  <c r="FM113" i="8"/>
  <c r="FE113" i="8"/>
  <c r="EW113" i="8"/>
  <c r="FI113" i="8"/>
  <c r="FA113" i="8"/>
  <c r="FM107" i="8"/>
  <c r="FE107" i="8"/>
  <c r="EW107" i="8"/>
  <c r="FI107" i="8"/>
  <c r="FA107" i="8"/>
  <c r="FJ101" i="8"/>
  <c r="FA272" i="8"/>
  <c r="FE271" i="8"/>
  <c r="FF271" i="8" s="1"/>
  <c r="FI271" i="8"/>
  <c r="FJ271" i="8" s="1"/>
  <c r="FA271" i="8"/>
  <c r="FB271" i="8" s="1"/>
  <c r="FE221" i="8"/>
  <c r="FA350" i="8"/>
  <c r="EW350" i="8"/>
  <c r="FI344" i="8"/>
  <c r="FI278" i="8"/>
  <c r="CL155" i="8"/>
  <c r="CL150" i="8"/>
  <c r="CL133" i="8"/>
  <c r="CL125" i="8"/>
  <c r="FE140" i="8"/>
  <c r="EW140" i="8"/>
  <c r="FI140" i="8"/>
  <c r="FA140" i="8"/>
  <c r="CL116" i="8"/>
  <c r="EW378" i="8" l="1"/>
  <c r="FE378" i="8"/>
  <c r="FM378" i="8"/>
  <c r="FI378" i="8"/>
  <c r="FM369" i="8"/>
  <c r="EW368" i="8"/>
  <c r="FI368" i="8"/>
  <c r="FA368" i="8"/>
  <c r="FE368" i="8"/>
  <c r="DL55" i="8"/>
  <c r="DK55" i="8"/>
  <c r="FI376" i="8"/>
  <c r="FI369" i="8"/>
  <c r="DM47" i="8"/>
  <c r="FA357" i="8"/>
  <c r="FA363" i="8"/>
  <c r="FE376" i="8"/>
  <c r="FA376" i="8"/>
  <c r="FM376" i="8"/>
  <c r="EW376" i="8"/>
  <c r="DL47" i="8"/>
  <c r="DN47" i="8"/>
  <c r="FA381" i="8"/>
  <c r="FA343" i="8"/>
  <c r="FM336" i="8"/>
  <c r="EW343" i="8"/>
  <c r="FI336" i="8"/>
  <c r="FM360" i="8"/>
  <c r="FE357" i="8"/>
  <c r="FI343" i="8"/>
  <c r="FE343" i="8"/>
  <c r="FI357" i="8"/>
  <c r="FM357" i="8"/>
  <c r="EW357" i="8"/>
  <c r="FA370" i="8"/>
  <c r="FI382" i="8"/>
  <c r="FA360" i="8"/>
  <c r="FI360" i="8"/>
  <c r="EW359" i="8"/>
  <c r="FA359" i="8"/>
  <c r="AJ26" i="15"/>
  <c r="BA26" i="15"/>
  <c r="BE26" i="15" s="1"/>
  <c r="BT26" i="15" s="1"/>
  <c r="FE371" i="8"/>
  <c r="EW382" i="8"/>
  <c r="FM359" i="8"/>
  <c r="FE360" i="8"/>
  <c r="EW360" i="8"/>
  <c r="FA355" i="8"/>
  <c r="FE369" i="8"/>
  <c r="FE370" i="8"/>
  <c r="FE359" i="8"/>
  <c r="FM343" i="8"/>
  <c r="FM381" i="8"/>
  <c r="FI370" i="8"/>
  <c r="FM382" i="8"/>
  <c r="FI381" i="8"/>
  <c r="EW355" i="8"/>
  <c r="FI355" i="8"/>
  <c r="FE381" i="8"/>
  <c r="EW381" i="8"/>
  <c r="FE382" i="8"/>
  <c r="EW370" i="8"/>
  <c r="FA369" i="8"/>
  <c r="FA382" i="8"/>
  <c r="FM344" i="8"/>
  <c r="FA348" i="8"/>
  <c r="FI371" i="8"/>
  <c r="FM355" i="8"/>
  <c r="FE355" i="8"/>
  <c r="FA336" i="8"/>
  <c r="FE336" i="8"/>
  <c r="FA371" i="8"/>
  <c r="EW336" i="8"/>
  <c r="FI375" i="8"/>
  <c r="FE375" i="8"/>
  <c r="FM375" i="8"/>
  <c r="FM371" i="8"/>
  <c r="EW371" i="8"/>
  <c r="FI354" i="8"/>
  <c r="FA375" i="8"/>
  <c r="EW375" i="8"/>
  <c r="FM354" i="8"/>
  <c r="FI348" i="8"/>
  <c r="FA344" i="8"/>
  <c r="DM40" i="8"/>
  <c r="FI37" i="8"/>
  <c r="FA354" i="8"/>
  <c r="EW344" i="8"/>
  <c r="EW348" i="8"/>
  <c r="FM348" i="8"/>
  <c r="FM347" i="8"/>
  <c r="EW347" i="8"/>
  <c r="FE354" i="8"/>
  <c r="EW354" i="8"/>
  <c r="FE344" i="8"/>
  <c r="FI347" i="8"/>
  <c r="FA347" i="8"/>
  <c r="FE347" i="8"/>
  <c r="DL46" i="8"/>
  <c r="DL51" i="8"/>
  <c r="FA75" i="8"/>
  <c r="FM352" i="8"/>
  <c r="FE352" i="8"/>
  <c r="FI352" i="8"/>
  <c r="FA352" i="8"/>
  <c r="EW352" i="8"/>
  <c r="DK51" i="8"/>
  <c r="DM38" i="8"/>
  <c r="DM63" i="8"/>
  <c r="DN46" i="8"/>
  <c r="DM46" i="8"/>
  <c r="DK63" i="8"/>
  <c r="FA335" i="8"/>
  <c r="EW335" i="8"/>
  <c r="FM335" i="8"/>
  <c r="FI335" i="8"/>
  <c r="FE335" i="8"/>
  <c r="FE75" i="8"/>
  <c r="DL59" i="8"/>
  <c r="DK40" i="8"/>
  <c r="DM43" i="8"/>
  <c r="DK43" i="8"/>
  <c r="DM74" i="8"/>
  <c r="DL43" i="8"/>
  <c r="DN40" i="8"/>
  <c r="DM42" i="8"/>
  <c r="DK42" i="8"/>
  <c r="DK67" i="8"/>
  <c r="DM67" i="8"/>
  <c r="FE37" i="8"/>
  <c r="DN63" i="8"/>
  <c r="DL67" i="8"/>
  <c r="DL42" i="8"/>
  <c r="FA37" i="8"/>
  <c r="DN54" i="8"/>
  <c r="EW37" i="8"/>
  <c r="EW75" i="8"/>
  <c r="DL62" i="8"/>
  <c r="DL54" i="8"/>
  <c r="FI75" i="8"/>
  <c r="DN51" i="8"/>
  <c r="DM54" i="8"/>
  <c r="DK59" i="8"/>
  <c r="DN38" i="8"/>
  <c r="DN59" i="8"/>
  <c r="DL61" i="8"/>
  <c r="DL38" i="8"/>
  <c r="DL70" i="8"/>
  <c r="DM58" i="8"/>
  <c r="DK58" i="8"/>
  <c r="DN58" i="8"/>
  <c r="DL50" i="8"/>
  <c r="DN50" i="8"/>
  <c r="DM50" i="8"/>
  <c r="DK50" i="8"/>
  <c r="DK61" i="8"/>
  <c r="DM61" i="8"/>
  <c r="FT107" i="8"/>
  <c r="FT108" i="8"/>
  <c r="GK100" i="8"/>
  <c r="GK93" i="8"/>
  <c r="CS131" i="8"/>
  <c r="GI101" i="8" s="1"/>
  <c r="CS144" i="8"/>
  <c r="GI114" i="8" s="1"/>
  <c r="GK114" i="8"/>
  <c r="DI77" i="8"/>
  <c r="DI76" i="8"/>
  <c r="DL76" i="8" s="1"/>
  <c r="CS123" i="8"/>
  <c r="GI93" i="8" s="1"/>
  <c r="BL53" i="18"/>
  <c r="Y53" i="18"/>
  <c r="AF53" i="18"/>
  <c r="D55" i="18"/>
  <c r="P54" i="18"/>
  <c r="D28" i="15"/>
  <c r="D88" i="15" s="1"/>
  <c r="AF27" i="15"/>
  <c r="DK65" i="8"/>
  <c r="DN65" i="8"/>
  <c r="DL65" i="8"/>
  <c r="DM65" i="8"/>
  <c r="FU176" i="14"/>
  <c r="FE176" i="14"/>
  <c r="FQ175" i="14"/>
  <c r="FI33" i="14"/>
  <c r="FM29" i="14"/>
  <c r="FQ101" i="14"/>
  <c r="FU100" i="14"/>
  <c r="FM99" i="14"/>
  <c r="FI101" i="14"/>
  <c r="FE99" i="14"/>
  <c r="FM176" i="14"/>
  <c r="FE30" i="14"/>
  <c r="FI174" i="14"/>
  <c r="FQ30" i="14"/>
  <c r="FU28" i="14"/>
  <c r="FM374" i="8"/>
  <c r="DM70" i="8"/>
  <c r="DM62" i="8"/>
  <c r="DN70" i="8"/>
  <c r="DM71" i="8"/>
  <c r="DL71" i="8"/>
  <c r="DN71" i="8"/>
  <c r="DK71" i="8"/>
  <c r="DN56" i="8"/>
  <c r="DM56" i="8"/>
  <c r="DL56" i="8"/>
  <c r="DK56" i="8"/>
  <c r="DM48" i="8"/>
  <c r="DL48" i="8"/>
  <c r="DK48" i="8"/>
  <c r="DN48" i="8"/>
  <c r="DN68" i="8"/>
  <c r="DK68" i="8"/>
  <c r="DL68" i="8"/>
  <c r="DN74" i="8"/>
  <c r="DK74" i="8"/>
  <c r="DK69" i="8"/>
  <c r="DM69" i="8"/>
  <c r="DL69" i="8"/>
  <c r="DN69" i="8"/>
  <c r="DM68" i="8"/>
  <c r="DN66" i="8"/>
  <c r="DK66" i="8"/>
  <c r="DN53" i="8"/>
  <c r="DM53" i="8"/>
  <c r="DL53" i="8"/>
  <c r="DK53" i="8"/>
  <c r="DL45" i="8"/>
  <c r="DK45" i="8"/>
  <c r="DN45" i="8"/>
  <c r="DM45" i="8"/>
  <c r="DM39" i="8"/>
  <c r="DK39" i="8"/>
  <c r="DN39" i="8"/>
  <c r="DL39" i="8"/>
  <c r="DN62" i="8"/>
  <c r="DM73" i="8"/>
  <c r="DK73" i="8"/>
  <c r="DN73" i="8"/>
  <c r="DK52" i="8"/>
  <c r="DN52" i="8"/>
  <c r="DM52" i="8"/>
  <c r="DL52" i="8"/>
  <c r="DN44" i="8"/>
  <c r="DK44" i="8"/>
  <c r="DL44" i="8"/>
  <c r="DM44" i="8"/>
  <c r="DM60" i="8"/>
  <c r="DN60" i="8"/>
  <c r="DK60" i="8"/>
  <c r="DM64" i="8"/>
  <c r="DN64" i="8"/>
  <c r="DL64" i="8"/>
  <c r="DK64" i="8"/>
  <c r="DN72" i="8"/>
  <c r="DL72" i="8"/>
  <c r="DK72" i="8"/>
  <c r="DM72" i="8"/>
  <c r="DK57" i="8"/>
  <c r="DN57" i="8"/>
  <c r="DL57" i="8"/>
  <c r="DM57" i="8"/>
  <c r="DK49" i="8"/>
  <c r="DN49" i="8"/>
  <c r="DM49" i="8"/>
  <c r="DL49" i="8"/>
  <c r="DN41" i="8"/>
  <c r="DL41" i="8"/>
  <c r="DK41" i="8"/>
  <c r="DM41" i="8"/>
  <c r="DL60" i="8"/>
  <c r="DL73" i="8"/>
  <c r="DM66" i="8"/>
  <c r="FT102" i="8"/>
  <c r="GK95" i="8"/>
  <c r="CS125" i="8"/>
  <c r="GI95" i="8" s="1"/>
  <c r="GK120" i="8"/>
  <c r="FT127" i="8"/>
  <c r="CS150" i="8"/>
  <c r="GI120" i="8" s="1"/>
  <c r="GK125" i="8"/>
  <c r="CS155" i="8"/>
  <c r="GI125" i="8" s="1"/>
  <c r="FB272" i="8"/>
  <c r="FB273" i="8" s="1"/>
  <c r="FJ102" i="8"/>
  <c r="FB184" i="8"/>
  <c r="EX185" i="8"/>
  <c r="FN185" i="8"/>
  <c r="FT105" i="8"/>
  <c r="GK98" i="8"/>
  <c r="CS128" i="8"/>
  <c r="GI98" i="8" s="1"/>
  <c r="GK122" i="8"/>
  <c r="FT129" i="8"/>
  <c r="CS152" i="8"/>
  <c r="GI122" i="8" s="1"/>
  <c r="FT111" i="8"/>
  <c r="GK104" i="8"/>
  <c r="CS134" i="8"/>
  <c r="GI104" i="8" s="1"/>
  <c r="FT98" i="8"/>
  <c r="CS121" i="8"/>
  <c r="FT101" i="8"/>
  <c r="GK94" i="8"/>
  <c r="CS124" i="8"/>
  <c r="GI94" i="8" s="1"/>
  <c r="FT104" i="8"/>
  <c r="GK97" i="8"/>
  <c r="CS127" i="8"/>
  <c r="GI97" i="8" s="1"/>
  <c r="FT112" i="8"/>
  <c r="GK105" i="8"/>
  <c r="CS135" i="8"/>
  <c r="GI105" i="8" s="1"/>
  <c r="FT95" i="8"/>
  <c r="CS118" i="8"/>
  <c r="GK99" i="8"/>
  <c r="FT106" i="8"/>
  <c r="CS129" i="8"/>
  <c r="GI99" i="8" s="1"/>
  <c r="FF331" i="8"/>
  <c r="FF23" i="8"/>
  <c r="FJ272" i="8"/>
  <c r="FJ273" i="8" s="1"/>
  <c r="FJ184" i="8"/>
  <c r="FT94" i="8"/>
  <c r="CS117" i="8"/>
  <c r="FT122" i="8"/>
  <c r="GK115" i="8"/>
  <c r="CS145" i="8"/>
  <c r="GI115" i="8" s="1"/>
  <c r="CJ156" i="8"/>
  <c r="CS156" i="8"/>
  <c r="FJ330" i="8"/>
  <c r="FJ25" i="8"/>
  <c r="FB23" i="8"/>
  <c r="FT114" i="8"/>
  <c r="GK107" i="8"/>
  <c r="CS137" i="8"/>
  <c r="GI107" i="8" s="1"/>
  <c r="FN330" i="8"/>
  <c r="FN22" i="8"/>
  <c r="FI374" i="8"/>
  <c r="FE374" i="8"/>
  <c r="FT124" i="8"/>
  <c r="GK117" i="8"/>
  <c r="CS147" i="8"/>
  <c r="GI117" i="8" s="1"/>
  <c r="FT123" i="8"/>
  <c r="GK116" i="8"/>
  <c r="CS146" i="8"/>
  <c r="GI116" i="8" s="1"/>
  <c r="FT113" i="8"/>
  <c r="GK106" i="8"/>
  <c r="CS136" i="8"/>
  <c r="GI106" i="8" s="1"/>
  <c r="FT93" i="8"/>
  <c r="CS116" i="8"/>
  <c r="FT110" i="8"/>
  <c r="GK103" i="8"/>
  <c r="CS133" i="8"/>
  <c r="GI103" i="8" s="1"/>
  <c r="FT96" i="8"/>
  <c r="CS119" i="8"/>
  <c r="FT103" i="8"/>
  <c r="GK96" i="8"/>
  <c r="CS126" i="8"/>
  <c r="GI96" i="8" s="1"/>
  <c r="FT119" i="8"/>
  <c r="GK112" i="8"/>
  <c r="CS142" i="8"/>
  <c r="GI112" i="8" s="1"/>
  <c r="FT116" i="8"/>
  <c r="GK109" i="8"/>
  <c r="CS139" i="8"/>
  <c r="GI109" i="8" s="1"/>
  <c r="FT120" i="8"/>
  <c r="GK113" i="8"/>
  <c r="CS143" i="8"/>
  <c r="GI113" i="8" s="1"/>
  <c r="FT117" i="8"/>
  <c r="GK110" i="8"/>
  <c r="CS140" i="8"/>
  <c r="GI110" i="8" s="1"/>
  <c r="FT97" i="8"/>
  <c r="CS120" i="8"/>
  <c r="FT125" i="8"/>
  <c r="GK118" i="8"/>
  <c r="CS148" i="8"/>
  <c r="GI118" i="8" s="1"/>
  <c r="FT130" i="8"/>
  <c r="GK123" i="8"/>
  <c r="CS153" i="8"/>
  <c r="GI123" i="8" s="1"/>
  <c r="FT118" i="8"/>
  <c r="GK111" i="8"/>
  <c r="CS141" i="8"/>
  <c r="GI111" i="8" s="1"/>
  <c r="FT99" i="8"/>
  <c r="CS122" i="8"/>
  <c r="FT109" i="8"/>
  <c r="GK102" i="8"/>
  <c r="CS132" i="8"/>
  <c r="GI102" i="8" s="1"/>
  <c r="FF272" i="8"/>
  <c r="EX24" i="8"/>
  <c r="FF185" i="8"/>
  <c r="FT128" i="8"/>
  <c r="GK121" i="8"/>
  <c r="CS151" i="8"/>
  <c r="GI121" i="8" s="1"/>
  <c r="FB103" i="8"/>
  <c r="FF102" i="8"/>
  <c r="FN103" i="8"/>
  <c r="EX102" i="8"/>
  <c r="FT131" i="8"/>
  <c r="GK124" i="8"/>
  <c r="CS154" i="8"/>
  <c r="GI124" i="8" s="1"/>
  <c r="FT126" i="8"/>
  <c r="GK119" i="8"/>
  <c r="CS149" i="8"/>
  <c r="GI119" i="8" s="1"/>
  <c r="FA374" i="8"/>
  <c r="EW374" i="8"/>
  <c r="FB330" i="8"/>
  <c r="EX330" i="8"/>
  <c r="EW55" i="8" l="1"/>
  <c r="FE55" i="8"/>
  <c r="FA55" i="8"/>
  <c r="FI55" i="8"/>
  <c r="FA47" i="8"/>
  <c r="FI47" i="8"/>
  <c r="EW47" i="8"/>
  <c r="FE47" i="8"/>
  <c r="AJ27" i="15"/>
  <c r="BA27" i="15"/>
  <c r="BE27" i="15" s="1"/>
  <c r="BT27" i="15" s="1"/>
  <c r="FI51" i="8"/>
  <c r="FI40" i="8"/>
  <c r="EW46" i="8"/>
  <c r="FA63" i="8"/>
  <c r="FA46" i="8"/>
  <c r="FA42" i="8"/>
  <c r="FE46" i="8"/>
  <c r="FE42" i="8"/>
  <c r="FE67" i="8"/>
  <c r="EW42" i="8"/>
  <c r="EW40" i="8"/>
  <c r="EW63" i="8"/>
  <c r="FE63" i="8"/>
  <c r="FI46" i="8"/>
  <c r="FI63" i="8"/>
  <c r="FE40" i="8"/>
  <c r="FA40" i="8"/>
  <c r="EW67" i="8"/>
  <c r="FI59" i="8"/>
  <c r="FE43" i="8"/>
  <c r="FE51" i="8"/>
  <c r="FA51" i="8"/>
  <c r="FI43" i="8"/>
  <c r="FI67" i="8"/>
  <c r="EW54" i="8"/>
  <c r="FI42" i="8"/>
  <c r="FA43" i="8"/>
  <c r="EW51" i="8"/>
  <c r="FA67" i="8"/>
  <c r="FA59" i="8"/>
  <c r="EW43" i="8"/>
  <c r="FE38" i="8"/>
  <c r="FI70" i="8"/>
  <c r="FE70" i="8"/>
  <c r="FI74" i="8"/>
  <c r="FI54" i="8"/>
  <c r="FE54" i="8"/>
  <c r="FA54" i="8"/>
  <c r="FA38" i="8"/>
  <c r="FE59" i="8"/>
  <c r="FI38" i="8"/>
  <c r="FA70" i="8"/>
  <c r="EW38" i="8"/>
  <c r="EW59" i="8"/>
  <c r="EW70" i="8"/>
  <c r="FA62" i="8"/>
  <c r="FE50" i="8"/>
  <c r="EW50" i="8"/>
  <c r="FI50" i="8"/>
  <c r="FA50" i="8"/>
  <c r="FA58" i="8"/>
  <c r="FI58" i="8"/>
  <c r="FE58" i="8"/>
  <c r="EW58" i="8"/>
  <c r="FI66" i="8"/>
  <c r="FA61" i="8"/>
  <c r="FI61" i="8"/>
  <c r="EW61" i="8"/>
  <c r="FE61" i="8"/>
  <c r="DK76" i="8"/>
  <c r="DN76" i="8"/>
  <c r="DM76" i="8"/>
  <c r="DK77" i="8"/>
  <c r="DN77" i="8"/>
  <c r="DM77" i="8"/>
  <c r="DL77" i="8"/>
  <c r="D56" i="18"/>
  <c r="P55" i="18"/>
  <c r="BL54" i="18"/>
  <c r="AF54" i="18"/>
  <c r="Y54" i="18"/>
  <c r="D29" i="15"/>
  <c r="D89" i="15" s="1"/>
  <c r="AF28" i="15"/>
  <c r="FE65" i="8"/>
  <c r="FA65" i="8"/>
  <c r="FI65" i="8"/>
  <c r="EW65" i="8"/>
  <c r="FU29" i="14"/>
  <c r="FQ31" i="14"/>
  <c r="FI175" i="14"/>
  <c r="FE31" i="14"/>
  <c r="FM177" i="14"/>
  <c r="FE100" i="14"/>
  <c r="FI102" i="14"/>
  <c r="FM100" i="14"/>
  <c r="FU101" i="14"/>
  <c r="FQ102" i="14"/>
  <c r="FM30" i="14"/>
  <c r="FI34" i="14"/>
  <c r="FQ176" i="14"/>
  <c r="FE177" i="14"/>
  <c r="FU177" i="14"/>
  <c r="EW41" i="8"/>
  <c r="FA41" i="8"/>
  <c r="FE41" i="8"/>
  <c r="FI41" i="8"/>
  <c r="FA49" i="8"/>
  <c r="FE49" i="8"/>
  <c r="FI49" i="8"/>
  <c r="EW49" i="8"/>
  <c r="EW57" i="8"/>
  <c r="FA57" i="8"/>
  <c r="FE57" i="8"/>
  <c r="FI57" i="8"/>
  <c r="FA64" i="8"/>
  <c r="FE64" i="8"/>
  <c r="FI64" i="8"/>
  <c r="EW64" i="8"/>
  <c r="FI44" i="8"/>
  <c r="EW44" i="8"/>
  <c r="FA44" i="8"/>
  <c r="FE44" i="8"/>
  <c r="FE62" i="8"/>
  <c r="FI69" i="8"/>
  <c r="FA69" i="8"/>
  <c r="FE69" i="8"/>
  <c r="EW69" i="8"/>
  <c r="FA68" i="8"/>
  <c r="FE68" i="8"/>
  <c r="EW68" i="8"/>
  <c r="FI68" i="8"/>
  <c r="FE48" i="8"/>
  <c r="FA56" i="8"/>
  <c r="FE56" i="8"/>
  <c r="FI56" i="8"/>
  <c r="EW56" i="8"/>
  <c r="FE71" i="8"/>
  <c r="FI71" i="8"/>
  <c r="EW71" i="8"/>
  <c r="FA71" i="8"/>
  <c r="FI72" i="8"/>
  <c r="EW72" i="8"/>
  <c r="FA72" i="8"/>
  <c r="FE72" i="8"/>
  <c r="FA60" i="8"/>
  <c r="FE60" i="8"/>
  <c r="FI60" i="8"/>
  <c r="EW60" i="8"/>
  <c r="FI52" i="8"/>
  <c r="FA52" i="8"/>
  <c r="FE52" i="8"/>
  <c r="EW52" i="8"/>
  <c r="EW73" i="8"/>
  <c r="FA73" i="8"/>
  <c r="FE73" i="8"/>
  <c r="FI73" i="8"/>
  <c r="FE39" i="8"/>
  <c r="FI39" i="8"/>
  <c r="EW39" i="8"/>
  <c r="FA39" i="8"/>
  <c r="FE45" i="8"/>
  <c r="FI45" i="8"/>
  <c r="EW45" i="8"/>
  <c r="FA45" i="8"/>
  <c r="FA53" i="8"/>
  <c r="FE53" i="8"/>
  <c r="FI53" i="8"/>
  <c r="EW53" i="8"/>
  <c r="FA66" i="8"/>
  <c r="EW66" i="8"/>
  <c r="FE66" i="8"/>
  <c r="EW62" i="8"/>
  <c r="FI62" i="8"/>
  <c r="FE74" i="8"/>
  <c r="FA74" i="8"/>
  <c r="EW74" i="8"/>
  <c r="FA48" i="8"/>
  <c r="FI48" i="8"/>
  <c r="EW48" i="8"/>
  <c r="EX103" i="8"/>
  <c r="FN104" i="8"/>
  <c r="FF103" i="8"/>
  <c r="FB104" i="8"/>
  <c r="EX25" i="8"/>
  <c r="FF273" i="8"/>
  <c r="FN331" i="8"/>
  <c r="FN186" i="8"/>
  <c r="EX186" i="8"/>
  <c r="FB185" i="8"/>
  <c r="EX331" i="8"/>
  <c r="FB331" i="8"/>
  <c r="FF186" i="8"/>
  <c r="FJ274" i="8"/>
  <c r="FN23" i="8"/>
  <c r="FB24" i="8"/>
  <c r="FJ26" i="8"/>
  <c r="FJ331" i="8"/>
  <c r="FB274" i="8"/>
  <c r="FJ185" i="8"/>
  <c r="FF24" i="8"/>
  <c r="FF332" i="8"/>
  <c r="FJ103" i="8"/>
  <c r="AJ28" i="15" l="1"/>
  <c r="BA28" i="15"/>
  <c r="BE28" i="15" s="1"/>
  <c r="BT28" i="15" s="1"/>
  <c r="FI77" i="8"/>
  <c r="FE77" i="8"/>
  <c r="FA77" i="8"/>
  <c r="EW77" i="8"/>
  <c r="FI76" i="8"/>
  <c r="FE76" i="8"/>
  <c r="FA76" i="8"/>
  <c r="EW76" i="8"/>
  <c r="BL55" i="18"/>
  <c r="Y55" i="18"/>
  <c r="AF55" i="18"/>
  <c r="D57" i="18"/>
  <c r="P56" i="18"/>
  <c r="D30" i="15"/>
  <c r="D90" i="15" s="1"/>
  <c r="AF29" i="15"/>
  <c r="FU178" i="14"/>
  <c r="FE178" i="14"/>
  <c r="FQ177" i="14"/>
  <c r="FI35" i="14"/>
  <c r="FM31" i="14"/>
  <c r="FQ103" i="14"/>
  <c r="FU102" i="14"/>
  <c r="FM101" i="14"/>
  <c r="FI103" i="14"/>
  <c r="FE101" i="14"/>
  <c r="FM178" i="14"/>
  <c r="FE32" i="14"/>
  <c r="FI176" i="14"/>
  <c r="FQ32" i="14"/>
  <c r="FU30" i="14"/>
  <c r="FJ104" i="8"/>
  <c r="FF333" i="8"/>
  <c r="FF25" i="8"/>
  <c r="FJ186" i="8"/>
  <c r="FJ275" i="8"/>
  <c r="FF187" i="8"/>
  <c r="EX187" i="8"/>
  <c r="FN187" i="8"/>
  <c r="FN332" i="8"/>
  <c r="FB275" i="8"/>
  <c r="FJ332" i="8"/>
  <c r="FJ27" i="8"/>
  <c r="FB25" i="8"/>
  <c r="FN24" i="8"/>
  <c r="FB332" i="8"/>
  <c r="EX332" i="8"/>
  <c r="FB186" i="8"/>
  <c r="FF274" i="8"/>
  <c r="EX26" i="8"/>
  <c r="FB105" i="8"/>
  <c r="FF104" i="8"/>
  <c r="FN105" i="8"/>
  <c r="EX104" i="8"/>
  <c r="AJ29" i="15" l="1"/>
  <c r="BA29" i="15"/>
  <c r="BE29" i="15" s="1"/>
  <c r="BT29" i="15" s="1"/>
  <c r="D58" i="18"/>
  <c r="P57" i="18"/>
  <c r="BL56" i="18"/>
  <c r="AF56" i="18"/>
  <c r="Y56" i="18"/>
  <c r="D31" i="15"/>
  <c r="D91" i="15" s="1"/>
  <c r="AF30" i="15"/>
  <c r="FU31" i="14"/>
  <c r="FI177" i="14"/>
  <c r="FM179" i="14"/>
  <c r="FE102" i="14"/>
  <c r="FM102" i="14"/>
  <c r="FU103" i="14"/>
  <c r="FQ104" i="14"/>
  <c r="FM32" i="14"/>
  <c r="FI36" i="14"/>
  <c r="FQ178" i="14"/>
  <c r="FE179" i="14"/>
  <c r="FU179" i="14"/>
  <c r="FQ33" i="14"/>
  <c r="FE33" i="14"/>
  <c r="FI104" i="14"/>
  <c r="EX105" i="8"/>
  <c r="FN106" i="8"/>
  <c r="FF105" i="8"/>
  <c r="FB106" i="8"/>
  <c r="EX27" i="8"/>
  <c r="FF275" i="8"/>
  <c r="EX333" i="8"/>
  <c r="FB333" i="8"/>
  <c r="FN25" i="8"/>
  <c r="FB26" i="8"/>
  <c r="FJ28" i="8"/>
  <c r="FJ333" i="8"/>
  <c r="FB276" i="8"/>
  <c r="FN333" i="8"/>
  <c r="FN188" i="8"/>
  <c r="EX188" i="8"/>
  <c r="FF188" i="8"/>
  <c r="FJ276" i="8"/>
  <c r="FF26" i="8"/>
  <c r="FF334" i="8"/>
  <c r="FJ105" i="8"/>
  <c r="FB187" i="8"/>
  <c r="FJ187" i="8"/>
  <c r="AJ30" i="15" l="1"/>
  <c r="BA30" i="15"/>
  <c r="BE30" i="15" s="1"/>
  <c r="BT30" i="15" s="1"/>
  <c r="BL57" i="18"/>
  <c r="Y57" i="18"/>
  <c r="AF57" i="18"/>
  <c r="D59" i="18"/>
  <c r="P58" i="18"/>
  <c r="D32" i="15"/>
  <c r="D92" i="15" s="1"/>
  <c r="AF31" i="15"/>
  <c r="FI105" i="14"/>
  <c r="FQ34" i="14"/>
  <c r="FE180" i="14"/>
  <c r="FQ179" i="14"/>
  <c r="FI37" i="14"/>
  <c r="FM33" i="14"/>
  <c r="FQ105" i="14"/>
  <c r="FU104" i="14"/>
  <c r="FM103" i="14"/>
  <c r="FE103" i="14"/>
  <c r="FM180" i="14"/>
  <c r="FI178" i="14"/>
  <c r="FU32" i="14"/>
  <c r="FE34" i="14"/>
  <c r="FU180" i="14"/>
  <c r="FJ106" i="8"/>
  <c r="FF335" i="8"/>
  <c r="FF27" i="8"/>
  <c r="FJ277" i="8"/>
  <c r="FF189" i="8"/>
  <c r="EX189" i="8"/>
  <c r="FN189" i="8"/>
  <c r="FN334" i="8"/>
  <c r="FB277" i="8"/>
  <c r="FJ334" i="8"/>
  <c r="FJ29" i="8"/>
  <c r="FB27" i="8"/>
  <c r="FN26" i="8"/>
  <c r="FB334" i="8"/>
  <c r="EX334" i="8"/>
  <c r="FF276" i="8"/>
  <c r="EX28" i="8"/>
  <c r="FB107" i="8"/>
  <c r="FF106" i="8"/>
  <c r="FN107" i="8"/>
  <c r="EX106" i="8"/>
  <c r="FJ188" i="8"/>
  <c r="FB188" i="8"/>
  <c r="AJ31" i="15" l="1"/>
  <c r="BA31" i="15"/>
  <c r="BE31" i="15" s="1"/>
  <c r="BT31" i="15" s="1"/>
  <c r="D60" i="18"/>
  <c r="P59" i="18"/>
  <c r="BL58" i="18"/>
  <c r="AF58" i="18"/>
  <c r="Y58" i="18"/>
  <c r="D33" i="15"/>
  <c r="D93" i="15" s="1"/>
  <c r="AF32" i="15"/>
  <c r="FU181" i="14"/>
  <c r="FE35" i="14"/>
  <c r="FU33" i="14"/>
  <c r="FM181" i="14"/>
  <c r="FE104" i="14"/>
  <c r="FM104" i="14"/>
  <c r="FU105" i="14"/>
  <c r="FQ106" i="14"/>
  <c r="FM34" i="14"/>
  <c r="FI38" i="14"/>
  <c r="FQ180" i="14"/>
  <c r="FE181" i="14"/>
  <c r="FQ35" i="14"/>
  <c r="FI106" i="14"/>
  <c r="FI179" i="14"/>
  <c r="EX107" i="8"/>
  <c r="FN108" i="8"/>
  <c r="FF107" i="8"/>
  <c r="FB108" i="8"/>
  <c r="EX29" i="8"/>
  <c r="FF277" i="8"/>
  <c r="EX335" i="8"/>
  <c r="FB335" i="8"/>
  <c r="FN27" i="8"/>
  <c r="FB28" i="8"/>
  <c r="FJ30" i="8"/>
  <c r="FJ335" i="8"/>
  <c r="FB278" i="8"/>
  <c r="FN335" i="8"/>
  <c r="FN190" i="8"/>
  <c r="EX190" i="8"/>
  <c r="FF190" i="8"/>
  <c r="FJ278" i="8"/>
  <c r="FF28" i="8"/>
  <c r="FF336" i="8"/>
  <c r="FJ107" i="8"/>
  <c r="FB189" i="8"/>
  <c r="FJ189" i="8"/>
  <c r="AJ32" i="15" l="1"/>
  <c r="BA32" i="15"/>
  <c r="BE32" i="15" s="1"/>
  <c r="BT32" i="15" s="1"/>
  <c r="BL59" i="18"/>
  <c r="Y59" i="18"/>
  <c r="AF59" i="18"/>
  <c r="D61" i="18"/>
  <c r="P60" i="18"/>
  <c r="D34" i="15"/>
  <c r="D94" i="15" s="1"/>
  <c r="AF33" i="15"/>
  <c r="FI180" i="14"/>
  <c r="FI107" i="14"/>
  <c r="FQ36" i="14"/>
  <c r="FE182" i="14"/>
  <c r="FQ181" i="14"/>
  <c r="FI39" i="14"/>
  <c r="FM35" i="14"/>
  <c r="FQ107" i="14"/>
  <c r="FU106" i="14"/>
  <c r="FM105" i="14"/>
  <c r="FE105" i="14"/>
  <c r="FM182" i="14"/>
  <c r="FU34" i="14"/>
  <c r="FE36" i="14"/>
  <c r="FU182" i="14"/>
  <c r="FJ108" i="8"/>
  <c r="FF337" i="8"/>
  <c r="FF29" i="8"/>
  <c r="FJ279" i="8"/>
  <c r="FF191" i="8"/>
  <c r="EX191" i="8"/>
  <c r="FN191" i="8"/>
  <c r="FN336" i="8"/>
  <c r="FB279" i="8"/>
  <c r="FJ336" i="8"/>
  <c r="FJ31" i="8"/>
  <c r="FB29" i="8"/>
  <c r="FN28" i="8"/>
  <c r="FB336" i="8"/>
  <c r="EX336" i="8"/>
  <c r="FF278" i="8"/>
  <c r="EX30" i="8"/>
  <c r="FB109" i="8"/>
  <c r="FF108" i="8"/>
  <c r="FN109" i="8"/>
  <c r="EX108" i="8"/>
  <c r="FJ190" i="8"/>
  <c r="FB190" i="8"/>
  <c r="AJ33" i="15" l="1"/>
  <c r="BA33" i="15"/>
  <c r="BE33" i="15" s="1"/>
  <c r="BT33" i="15" s="1"/>
  <c r="D62" i="18"/>
  <c r="P61" i="18"/>
  <c r="BL60" i="18"/>
  <c r="AF60" i="18"/>
  <c r="Y60" i="18"/>
  <c r="D35" i="15"/>
  <c r="D95" i="15" s="1"/>
  <c r="AF34" i="15"/>
  <c r="FU183" i="14"/>
  <c r="FM183" i="14"/>
  <c r="FE183" i="14"/>
  <c r="FQ37" i="14"/>
  <c r="FI108" i="14"/>
  <c r="FI181" i="14"/>
  <c r="FE37" i="14"/>
  <c r="FU35" i="14"/>
  <c r="FE106" i="14"/>
  <c r="FM106" i="14"/>
  <c r="FU107" i="14"/>
  <c r="FQ108" i="14"/>
  <c r="FM36" i="14"/>
  <c r="FI40" i="14"/>
  <c r="FQ182" i="14"/>
  <c r="EX109" i="8"/>
  <c r="FN110" i="8"/>
  <c r="FF109" i="8"/>
  <c r="FB110" i="8"/>
  <c r="EX31" i="8"/>
  <c r="FF279" i="8"/>
  <c r="EX337" i="8"/>
  <c r="FB337" i="8"/>
  <c r="FN29" i="8"/>
  <c r="FB30" i="8"/>
  <c r="FJ32" i="8"/>
  <c r="FJ337" i="8"/>
  <c r="FB280" i="8"/>
  <c r="FN337" i="8"/>
  <c r="FN192" i="8"/>
  <c r="EX192" i="8"/>
  <c r="FF192" i="8"/>
  <c r="FJ280" i="8"/>
  <c r="FF30" i="8"/>
  <c r="FF338" i="8"/>
  <c r="FJ109" i="8"/>
  <c r="FB191" i="8"/>
  <c r="FJ191" i="8"/>
  <c r="AJ34" i="15" l="1"/>
  <c r="BA34" i="15"/>
  <c r="BE34" i="15" s="1"/>
  <c r="BT34" i="15" s="1"/>
  <c r="BL61" i="18"/>
  <c r="Y61" i="18"/>
  <c r="AF61" i="18"/>
  <c r="D63" i="18"/>
  <c r="P62" i="18"/>
  <c r="D36" i="15"/>
  <c r="D96" i="15" s="1"/>
  <c r="AF35" i="15"/>
  <c r="FI41" i="14"/>
  <c r="FM37" i="14"/>
  <c r="FQ109" i="14"/>
  <c r="FI182" i="14"/>
  <c r="FI109" i="14"/>
  <c r="FQ38" i="14"/>
  <c r="FE184" i="14"/>
  <c r="FM184" i="14"/>
  <c r="FU184" i="14"/>
  <c r="FQ183" i="14"/>
  <c r="FM107" i="14"/>
  <c r="FE107" i="14"/>
  <c r="FU36" i="14"/>
  <c r="FE38" i="14"/>
  <c r="FJ110" i="8"/>
  <c r="FF339" i="8"/>
  <c r="FF31" i="8"/>
  <c r="FJ281" i="8"/>
  <c r="FF193" i="8"/>
  <c r="EX193" i="8"/>
  <c r="FN193" i="8"/>
  <c r="FN338" i="8"/>
  <c r="FB281" i="8"/>
  <c r="FJ338" i="8"/>
  <c r="FJ33" i="8"/>
  <c r="FB31" i="8"/>
  <c r="FN30" i="8"/>
  <c r="FB338" i="8"/>
  <c r="EX338" i="8"/>
  <c r="FF280" i="8"/>
  <c r="EX32" i="8"/>
  <c r="FB111" i="8"/>
  <c r="FF110" i="8"/>
  <c r="FN111" i="8"/>
  <c r="EX110" i="8"/>
  <c r="FJ192" i="8"/>
  <c r="FB192" i="8"/>
  <c r="AJ35" i="15" l="1"/>
  <c r="BA35" i="15"/>
  <c r="BE35" i="15" s="1"/>
  <c r="BT35" i="15" s="1"/>
  <c r="D64" i="18"/>
  <c r="P63" i="18"/>
  <c r="BL62" i="18"/>
  <c r="AF62" i="18"/>
  <c r="Y62" i="18"/>
  <c r="D37" i="15"/>
  <c r="D97" i="15" s="1"/>
  <c r="AF36" i="15"/>
  <c r="FU185" i="14"/>
  <c r="FM185" i="14"/>
  <c r="FE185" i="14"/>
  <c r="FQ39" i="14"/>
  <c r="FI110" i="14"/>
  <c r="FI183" i="14"/>
  <c r="FE39" i="14"/>
  <c r="FU37" i="14"/>
  <c r="FE108" i="14"/>
  <c r="FM108" i="14"/>
  <c r="FQ184" i="14"/>
  <c r="FQ110" i="14"/>
  <c r="FM38" i="14"/>
  <c r="FI42" i="14"/>
  <c r="EX111" i="8"/>
  <c r="FN112" i="8"/>
  <c r="FF111" i="8"/>
  <c r="FB112" i="8"/>
  <c r="EX33" i="8"/>
  <c r="FF281" i="8"/>
  <c r="EX339" i="8"/>
  <c r="FB339" i="8"/>
  <c r="FN31" i="8"/>
  <c r="FB32" i="8"/>
  <c r="FJ34" i="8"/>
  <c r="FJ339" i="8"/>
  <c r="FB282" i="8"/>
  <c r="FN339" i="8"/>
  <c r="FN194" i="8"/>
  <c r="EX194" i="8"/>
  <c r="FF194" i="8"/>
  <c r="FJ282" i="8"/>
  <c r="FF32" i="8"/>
  <c r="FF340" i="8"/>
  <c r="FJ111" i="8"/>
  <c r="FB193" i="8"/>
  <c r="FJ193" i="8"/>
  <c r="AJ36" i="15" l="1"/>
  <c r="BA36" i="15"/>
  <c r="BE36" i="15" s="1"/>
  <c r="BT36" i="15" s="1"/>
  <c r="BL63" i="18"/>
  <c r="Y63" i="18"/>
  <c r="AF63" i="18"/>
  <c r="D65" i="18"/>
  <c r="P64" i="18"/>
  <c r="D38" i="15"/>
  <c r="D98" i="15" s="1"/>
  <c r="AF37" i="15"/>
  <c r="FI43" i="14"/>
  <c r="FM39" i="14"/>
  <c r="FQ111" i="14"/>
  <c r="FI184" i="14"/>
  <c r="FI111" i="14"/>
  <c r="FQ40" i="14"/>
  <c r="FE186" i="14"/>
  <c r="FM186" i="14"/>
  <c r="FU186" i="14"/>
  <c r="FQ185" i="14"/>
  <c r="FM109" i="14"/>
  <c r="FE109" i="14"/>
  <c r="FU38" i="14"/>
  <c r="FE40" i="14"/>
  <c r="FJ112" i="8"/>
  <c r="FF341" i="8"/>
  <c r="FF33" i="8"/>
  <c r="FJ283" i="8"/>
  <c r="FF195" i="8"/>
  <c r="EX195" i="8"/>
  <c r="FN195" i="8"/>
  <c r="FN340" i="8"/>
  <c r="FB283" i="8"/>
  <c r="FJ340" i="8"/>
  <c r="FJ35" i="8"/>
  <c r="FB33" i="8"/>
  <c r="FN32" i="8"/>
  <c r="FB340" i="8"/>
  <c r="EX340" i="8"/>
  <c r="FF282" i="8"/>
  <c r="EX34" i="8"/>
  <c r="FB113" i="8"/>
  <c r="FF112" i="8"/>
  <c r="FN113" i="8"/>
  <c r="EX112" i="8"/>
  <c r="FJ194" i="8"/>
  <c r="FB194" i="8"/>
  <c r="AJ37" i="15" l="1"/>
  <c r="BA37" i="15"/>
  <c r="BE37" i="15" s="1"/>
  <c r="BT37" i="15" s="1"/>
  <c r="D66" i="18"/>
  <c r="P65" i="18"/>
  <c r="BL64" i="18"/>
  <c r="AF64" i="18"/>
  <c r="Y64" i="18"/>
  <c r="D39" i="15"/>
  <c r="D99" i="15" s="1"/>
  <c r="AF38" i="15"/>
  <c r="FU39" i="14"/>
  <c r="FQ112" i="14"/>
  <c r="FM40" i="14"/>
  <c r="FI44" i="14"/>
  <c r="FE41" i="14"/>
  <c r="FE110" i="14"/>
  <c r="FM110" i="14"/>
  <c r="FQ186" i="14"/>
  <c r="FU187" i="14"/>
  <c r="FM187" i="14"/>
  <c r="FE187" i="14"/>
  <c r="FQ41" i="14"/>
  <c r="FI112" i="14"/>
  <c r="FI185" i="14"/>
  <c r="EX113" i="8"/>
  <c r="FN114" i="8"/>
  <c r="FF113" i="8"/>
  <c r="FB114" i="8"/>
  <c r="EX35" i="8"/>
  <c r="FF283" i="8"/>
  <c r="EX341" i="8"/>
  <c r="FB341" i="8"/>
  <c r="FN33" i="8"/>
  <c r="FB34" i="8"/>
  <c r="FJ36" i="8"/>
  <c r="FJ341" i="8"/>
  <c r="FB284" i="8"/>
  <c r="FN341" i="8"/>
  <c r="FN196" i="8"/>
  <c r="EX196" i="8"/>
  <c r="FF196" i="8"/>
  <c r="FJ284" i="8"/>
  <c r="FF34" i="8"/>
  <c r="FF342" i="8"/>
  <c r="FJ113" i="8"/>
  <c r="FB195" i="8"/>
  <c r="FJ195" i="8"/>
  <c r="AJ38" i="15" l="1"/>
  <c r="BA38" i="15"/>
  <c r="BE38" i="15" s="1"/>
  <c r="BT38" i="15" s="1"/>
  <c r="BL65" i="18"/>
  <c r="Y65" i="18"/>
  <c r="AF65" i="18"/>
  <c r="D67" i="18"/>
  <c r="P66" i="18"/>
  <c r="D40" i="15"/>
  <c r="D100" i="15" s="1"/>
  <c r="AF39" i="15"/>
  <c r="FI186" i="14"/>
  <c r="FQ42" i="14"/>
  <c r="FE188" i="14"/>
  <c r="FU40" i="14"/>
  <c r="FI113" i="14"/>
  <c r="FM188" i="14"/>
  <c r="FU188" i="14"/>
  <c r="FQ187" i="14"/>
  <c r="FM111" i="14"/>
  <c r="FE111" i="14"/>
  <c r="FE42" i="14"/>
  <c r="FI45" i="14"/>
  <c r="FM41" i="14"/>
  <c r="FQ113" i="14"/>
  <c r="FB196" i="8"/>
  <c r="FJ114" i="8"/>
  <c r="FF35" i="8"/>
  <c r="FJ285" i="8"/>
  <c r="FF197" i="8"/>
  <c r="FN342" i="8"/>
  <c r="FB285" i="8"/>
  <c r="FJ342" i="8"/>
  <c r="FJ37" i="8"/>
  <c r="FB35" i="8"/>
  <c r="FN34" i="8"/>
  <c r="FB342" i="8"/>
  <c r="EX342" i="8"/>
  <c r="FF284" i="8"/>
  <c r="EX36" i="8"/>
  <c r="FB115" i="8"/>
  <c r="FF114" i="8"/>
  <c r="FN115" i="8"/>
  <c r="EX114" i="8"/>
  <c r="FJ196" i="8"/>
  <c r="FF343" i="8"/>
  <c r="AJ39" i="15" l="1"/>
  <c r="BA39" i="15"/>
  <c r="BE39" i="15" s="1"/>
  <c r="BT39" i="15" s="1"/>
  <c r="D68" i="18"/>
  <c r="P67" i="18"/>
  <c r="BL66" i="18"/>
  <c r="AF66" i="18"/>
  <c r="Y66" i="18"/>
  <c r="D41" i="15"/>
  <c r="D101" i="15" s="1"/>
  <c r="AF40" i="15"/>
  <c r="FQ114" i="14"/>
  <c r="FM42" i="14"/>
  <c r="FI46" i="14"/>
  <c r="FE43" i="14"/>
  <c r="FE112" i="14"/>
  <c r="FM112" i="14"/>
  <c r="FQ188" i="14"/>
  <c r="FU189" i="14"/>
  <c r="FM189" i="14"/>
  <c r="FI114" i="14"/>
  <c r="FU41" i="14"/>
  <c r="FE189" i="14"/>
  <c r="FQ43" i="14"/>
  <c r="FI187" i="14"/>
  <c r="FF344" i="8"/>
  <c r="FJ197" i="8"/>
  <c r="FF115" i="8"/>
  <c r="FB116" i="8"/>
  <c r="EX37" i="8"/>
  <c r="FF285" i="8"/>
  <c r="EX343" i="8"/>
  <c r="FB343" i="8"/>
  <c r="FN35" i="8"/>
  <c r="FB36" i="8"/>
  <c r="FJ38" i="8"/>
  <c r="FJ343" i="8"/>
  <c r="FB312" i="8"/>
  <c r="FC285" i="8" s="1"/>
  <c r="CM285" i="8" s="1"/>
  <c r="FB286" i="8"/>
  <c r="FN343" i="8"/>
  <c r="FF198" i="8"/>
  <c r="FJ312" i="8"/>
  <c r="FK285" i="8" s="1"/>
  <c r="CO285" i="8" s="1"/>
  <c r="FW254" i="8" s="1"/>
  <c r="FJ286" i="8"/>
  <c r="FF36" i="8"/>
  <c r="FJ115" i="8"/>
  <c r="FB197" i="8"/>
  <c r="EX115" i="8"/>
  <c r="AJ40" i="15" l="1"/>
  <c r="BA40" i="15"/>
  <c r="BE40" i="15" s="1"/>
  <c r="BT40" i="15" s="1"/>
  <c r="BL67" i="18"/>
  <c r="Y67" i="18"/>
  <c r="AF67" i="18"/>
  <c r="D69" i="18"/>
  <c r="P68" i="18"/>
  <c r="D42" i="15"/>
  <c r="D102" i="15" s="1"/>
  <c r="AF41" i="15"/>
  <c r="FI188" i="14"/>
  <c r="FQ44" i="14"/>
  <c r="FE190" i="14"/>
  <c r="FU42" i="14"/>
  <c r="FI115" i="14"/>
  <c r="FM190" i="14"/>
  <c r="FU190" i="14"/>
  <c r="FQ189" i="14"/>
  <c r="FM113" i="14"/>
  <c r="FE113" i="14"/>
  <c r="FE44" i="14"/>
  <c r="FI47" i="14"/>
  <c r="FM43" i="14"/>
  <c r="FQ115" i="14"/>
  <c r="EX116" i="8"/>
  <c r="FB198" i="8"/>
  <c r="FJ116" i="8"/>
  <c r="FF37" i="8"/>
  <c r="FK286" i="8"/>
  <c r="CO286" i="8" s="1"/>
  <c r="FW255" i="8" s="1"/>
  <c r="FJ287" i="8"/>
  <c r="FK270" i="8"/>
  <c r="CO270" i="8" s="1"/>
  <c r="FK271" i="8"/>
  <c r="CO271" i="8" s="1"/>
  <c r="FK273" i="8"/>
  <c r="CO273" i="8" s="1"/>
  <c r="FK272" i="8"/>
  <c r="CO272" i="8" s="1"/>
  <c r="FK274" i="8"/>
  <c r="CO274" i="8" s="1"/>
  <c r="FK275" i="8"/>
  <c r="CO275" i="8" s="1"/>
  <c r="FK276" i="8"/>
  <c r="CO276" i="8" s="1"/>
  <c r="FK277" i="8"/>
  <c r="CO277" i="8" s="1"/>
  <c r="FK278" i="8"/>
  <c r="CO278" i="8" s="1"/>
  <c r="FW247" i="8" s="1"/>
  <c r="FK279" i="8"/>
  <c r="CO279" i="8" s="1"/>
  <c r="FW248" i="8" s="1"/>
  <c r="FK280" i="8"/>
  <c r="CO280" i="8" s="1"/>
  <c r="FW249" i="8" s="1"/>
  <c r="FK281" i="8"/>
  <c r="CO281" i="8" s="1"/>
  <c r="FW250" i="8" s="1"/>
  <c r="FK282" i="8"/>
  <c r="CO282" i="8" s="1"/>
  <c r="FW251" i="8" s="1"/>
  <c r="FK283" i="8"/>
  <c r="CO283" i="8" s="1"/>
  <c r="FW252" i="8" s="1"/>
  <c r="FK284" i="8"/>
  <c r="CO284" i="8" s="1"/>
  <c r="FW253" i="8" s="1"/>
  <c r="FC286" i="8"/>
  <c r="CM286" i="8" s="1"/>
  <c r="FB287" i="8"/>
  <c r="FC270" i="8"/>
  <c r="CM270" i="8" s="1"/>
  <c r="FC271" i="8"/>
  <c r="CM271" i="8" s="1"/>
  <c r="FC272" i="8"/>
  <c r="CM272" i="8" s="1"/>
  <c r="FC273" i="8"/>
  <c r="CM273" i="8" s="1"/>
  <c r="FC274" i="8"/>
  <c r="CM274" i="8" s="1"/>
  <c r="FC275" i="8"/>
  <c r="CM275" i="8" s="1"/>
  <c r="FC276" i="8"/>
  <c r="CM276" i="8" s="1"/>
  <c r="FC277" i="8"/>
  <c r="CM277" i="8" s="1"/>
  <c r="FC278" i="8"/>
  <c r="CM278" i="8" s="1"/>
  <c r="FC279" i="8"/>
  <c r="CM279" i="8" s="1"/>
  <c r="FC280" i="8"/>
  <c r="CM280" i="8" s="1"/>
  <c r="FC281" i="8"/>
  <c r="CM281" i="8" s="1"/>
  <c r="FC282" i="8"/>
  <c r="CM282" i="8" s="1"/>
  <c r="FC283" i="8"/>
  <c r="CM283" i="8" s="1"/>
  <c r="FC284" i="8"/>
  <c r="CM284" i="8" s="1"/>
  <c r="FB117" i="8"/>
  <c r="FF116" i="8"/>
  <c r="FJ198" i="8"/>
  <c r="FF345" i="8"/>
  <c r="FF199" i="8"/>
  <c r="FN344" i="8"/>
  <c r="FU254" i="8"/>
  <c r="FJ344" i="8"/>
  <c r="FJ39" i="8"/>
  <c r="FB37" i="8"/>
  <c r="FB344" i="8"/>
  <c r="EX344" i="8"/>
  <c r="FF312" i="8"/>
  <c r="FG285" i="8" s="1"/>
  <c r="CN285" i="8" s="1"/>
  <c r="FV254" i="8" s="1"/>
  <c r="FF286" i="8"/>
  <c r="EX38" i="8"/>
  <c r="AJ41" i="15" l="1"/>
  <c r="BA41" i="15"/>
  <c r="BE41" i="15" s="1"/>
  <c r="BT41" i="15" s="1"/>
  <c r="D70" i="18"/>
  <c r="P69" i="18"/>
  <c r="BL68" i="18"/>
  <c r="AF68" i="18"/>
  <c r="Y68" i="18"/>
  <c r="D43" i="15"/>
  <c r="D103" i="15" s="1"/>
  <c r="AF42" i="15"/>
  <c r="FQ116" i="14"/>
  <c r="FM44" i="14"/>
  <c r="FI48" i="14"/>
  <c r="FE45" i="14"/>
  <c r="FE114" i="14"/>
  <c r="FM114" i="14"/>
  <c r="FQ190" i="14"/>
  <c r="FU191" i="14"/>
  <c r="FM191" i="14"/>
  <c r="FI116" i="14"/>
  <c r="FU43" i="14"/>
  <c r="FE191" i="14"/>
  <c r="FQ45" i="14"/>
  <c r="FI189" i="14"/>
  <c r="EX345" i="8"/>
  <c r="FB345" i="8"/>
  <c r="FB38" i="8"/>
  <c r="FJ40" i="8"/>
  <c r="FJ345" i="8"/>
  <c r="FN345" i="8"/>
  <c r="FF200" i="8"/>
  <c r="FF346" i="8"/>
  <c r="FJ199" i="8"/>
  <c r="FF117" i="8"/>
  <c r="FB118" i="8"/>
  <c r="FU253" i="8"/>
  <c r="FU251" i="8"/>
  <c r="FU249" i="8"/>
  <c r="FU247" i="8"/>
  <c r="FU255" i="8"/>
  <c r="FK287" i="8"/>
  <c r="CO287" i="8" s="1"/>
  <c r="FW256" i="8" s="1"/>
  <c r="FJ288" i="8"/>
  <c r="FF38" i="8"/>
  <c r="FJ117" i="8"/>
  <c r="FB199" i="8"/>
  <c r="EX117" i="8"/>
  <c r="EX39" i="8"/>
  <c r="FG286" i="8"/>
  <c r="CN286" i="8" s="1"/>
  <c r="FV255" i="8" s="1"/>
  <c r="FF287" i="8"/>
  <c r="FG270" i="8"/>
  <c r="CN270" i="8" s="1"/>
  <c r="FG271" i="8"/>
  <c r="CN271" i="8" s="1"/>
  <c r="FG272" i="8"/>
  <c r="CN272" i="8" s="1"/>
  <c r="FG273" i="8"/>
  <c r="CN273" i="8" s="1"/>
  <c r="FG274" i="8"/>
  <c r="CN274" i="8" s="1"/>
  <c r="FG275" i="8"/>
  <c r="CN275" i="8" s="1"/>
  <c r="FG276" i="8"/>
  <c r="CN276" i="8" s="1"/>
  <c r="FG277" i="8"/>
  <c r="CN277" i="8" s="1"/>
  <c r="FG278" i="8"/>
  <c r="CN278" i="8" s="1"/>
  <c r="FV247" i="8" s="1"/>
  <c r="FG279" i="8"/>
  <c r="CN279" i="8" s="1"/>
  <c r="FV248" i="8" s="1"/>
  <c r="FG280" i="8"/>
  <c r="CN280" i="8" s="1"/>
  <c r="FV249" i="8" s="1"/>
  <c r="FG281" i="8"/>
  <c r="CN281" i="8" s="1"/>
  <c r="FV250" i="8" s="1"/>
  <c r="FG282" i="8"/>
  <c r="CN282" i="8" s="1"/>
  <c r="FV251" i="8" s="1"/>
  <c r="FG283" i="8"/>
  <c r="CN283" i="8" s="1"/>
  <c r="FV252" i="8" s="1"/>
  <c r="FG284" i="8"/>
  <c r="CN284" i="8" s="1"/>
  <c r="FV253" i="8" s="1"/>
  <c r="FU252" i="8"/>
  <c r="FU250" i="8"/>
  <c r="FU248" i="8"/>
  <c r="FC287" i="8"/>
  <c r="CM287" i="8" s="1"/>
  <c r="FB288" i="8"/>
  <c r="AJ42" i="15" l="1"/>
  <c r="BA42" i="15"/>
  <c r="BE42" i="15" s="1"/>
  <c r="BT42" i="15" s="1"/>
  <c r="BL69" i="18"/>
  <c r="Y69" i="18"/>
  <c r="AF69" i="18"/>
  <c r="D71" i="18"/>
  <c r="P70" i="18"/>
  <c r="D44" i="15"/>
  <c r="D104" i="15" s="1"/>
  <c r="AF43" i="15"/>
  <c r="FI190" i="14"/>
  <c r="FQ46" i="14"/>
  <c r="FE192" i="14"/>
  <c r="FU44" i="14"/>
  <c r="FI117" i="14"/>
  <c r="FM192" i="14"/>
  <c r="FU192" i="14"/>
  <c r="FQ191" i="14"/>
  <c r="FM115" i="14"/>
  <c r="FE115" i="14"/>
  <c r="FE46" i="14"/>
  <c r="FI49" i="14"/>
  <c r="FM45" i="14"/>
  <c r="FQ117" i="14"/>
  <c r="FU256" i="8"/>
  <c r="FB119" i="8"/>
  <c r="FF118" i="8"/>
  <c r="FJ200" i="8"/>
  <c r="FF347" i="8"/>
  <c r="FF201" i="8"/>
  <c r="FN346" i="8"/>
  <c r="FJ346" i="8"/>
  <c r="FJ41" i="8"/>
  <c r="FB39" i="8"/>
  <c r="FB346" i="8"/>
  <c r="EX346" i="8"/>
  <c r="FC288" i="8"/>
  <c r="CM288" i="8" s="1"/>
  <c r="FB289" i="8"/>
  <c r="FG287" i="8"/>
  <c r="CN287" i="8" s="1"/>
  <c r="FV256" i="8" s="1"/>
  <c r="FF288" i="8"/>
  <c r="EX40" i="8"/>
  <c r="EX118" i="8"/>
  <c r="FB200" i="8"/>
  <c r="FJ118" i="8"/>
  <c r="FF39" i="8"/>
  <c r="FK288" i="8"/>
  <c r="CO288" i="8" s="1"/>
  <c r="FW257" i="8" s="1"/>
  <c r="FJ289" i="8"/>
  <c r="AJ43" i="15" l="1"/>
  <c r="BA43" i="15"/>
  <c r="BE43" i="15" s="1"/>
  <c r="BT43" i="15" s="1"/>
  <c r="D72" i="18"/>
  <c r="P71" i="18"/>
  <c r="BL70" i="18"/>
  <c r="AF70" i="18"/>
  <c r="Y70" i="18"/>
  <c r="D45" i="15"/>
  <c r="D105" i="15" s="1"/>
  <c r="AF44" i="15"/>
  <c r="FQ118" i="14"/>
  <c r="FM46" i="14"/>
  <c r="FI50" i="14"/>
  <c r="FE47" i="14"/>
  <c r="FE116" i="14"/>
  <c r="FM116" i="14"/>
  <c r="FQ192" i="14"/>
  <c r="FU193" i="14"/>
  <c r="FM193" i="14"/>
  <c r="FI118" i="14"/>
  <c r="FU45" i="14"/>
  <c r="FE193" i="14"/>
  <c r="FQ47" i="14"/>
  <c r="FI191" i="14"/>
  <c r="FU257" i="8"/>
  <c r="FK289" i="8"/>
  <c r="CO289" i="8" s="1"/>
  <c r="FW258" i="8" s="1"/>
  <c r="FJ290" i="8"/>
  <c r="FF40" i="8"/>
  <c r="FJ119" i="8"/>
  <c r="FB201" i="8"/>
  <c r="EX119" i="8"/>
  <c r="EX41" i="8"/>
  <c r="FG288" i="8"/>
  <c r="CN288" i="8" s="1"/>
  <c r="FV257" i="8" s="1"/>
  <c r="FF289" i="8"/>
  <c r="FC289" i="8"/>
  <c r="CM289" i="8" s="1"/>
  <c r="FB290" i="8"/>
  <c r="EX347" i="8"/>
  <c r="FB347" i="8"/>
  <c r="FB40" i="8"/>
  <c r="FJ42" i="8"/>
  <c r="FJ347" i="8"/>
  <c r="FN347" i="8"/>
  <c r="FF202" i="8"/>
  <c r="FF348" i="8"/>
  <c r="FJ201" i="8"/>
  <c r="FF119" i="8"/>
  <c r="FB120" i="8"/>
  <c r="AJ44" i="15" l="1"/>
  <c r="BA44" i="15"/>
  <c r="BE44" i="15" s="1"/>
  <c r="BT44" i="15" s="1"/>
  <c r="BL71" i="18"/>
  <c r="Y71" i="18"/>
  <c r="AF71" i="18"/>
  <c r="D73" i="18"/>
  <c r="P72" i="18"/>
  <c r="D46" i="15"/>
  <c r="D106" i="15" s="1"/>
  <c r="AF45" i="15"/>
  <c r="FI192" i="14"/>
  <c r="FQ48" i="14"/>
  <c r="FE194" i="14"/>
  <c r="FU46" i="14"/>
  <c r="FI119" i="14"/>
  <c r="FM194" i="14"/>
  <c r="FU194" i="14"/>
  <c r="FQ193" i="14"/>
  <c r="FM117" i="14"/>
  <c r="FE117" i="14"/>
  <c r="FE48" i="14"/>
  <c r="FI51" i="14"/>
  <c r="FM47" i="14"/>
  <c r="FQ119" i="14"/>
  <c r="FU258" i="8"/>
  <c r="FB121" i="8"/>
  <c r="FF120" i="8"/>
  <c r="FJ202" i="8"/>
  <c r="FF349" i="8"/>
  <c r="FF203" i="8"/>
  <c r="FN348" i="8"/>
  <c r="FJ348" i="8"/>
  <c r="FJ43" i="8"/>
  <c r="FB41" i="8"/>
  <c r="FB348" i="8"/>
  <c r="EX348" i="8"/>
  <c r="FC290" i="8"/>
  <c r="CM290" i="8" s="1"/>
  <c r="FB291" i="8"/>
  <c r="FG289" i="8"/>
  <c r="CN289" i="8" s="1"/>
  <c r="FV258" i="8" s="1"/>
  <c r="FF290" i="8"/>
  <c r="EX42" i="8"/>
  <c r="EX120" i="8"/>
  <c r="FB202" i="8"/>
  <c r="FJ120" i="8"/>
  <c r="FF41" i="8"/>
  <c r="FK290" i="8"/>
  <c r="CO290" i="8" s="1"/>
  <c r="FW259" i="8" s="1"/>
  <c r="FJ291" i="8"/>
  <c r="AJ45" i="15" l="1"/>
  <c r="BA45" i="15"/>
  <c r="BE45" i="15" s="1"/>
  <c r="BT45" i="15" s="1"/>
  <c r="D74" i="18"/>
  <c r="P73" i="18"/>
  <c r="BL72" i="18"/>
  <c r="AF72" i="18"/>
  <c r="Y72" i="18"/>
  <c r="D47" i="15"/>
  <c r="D107" i="15" s="1"/>
  <c r="AF46" i="15"/>
  <c r="FQ120" i="14"/>
  <c r="FM48" i="14"/>
  <c r="FI78" i="14"/>
  <c r="FJ51" i="14" s="1"/>
  <c r="CP51" i="14" s="1"/>
  <c r="FI52" i="14"/>
  <c r="FE49" i="14"/>
  <c r="FE118" i="14"/>
  <c r="FM118" i="14"/>
  <c r="FQ194" i="14"/>
  <c r="FU195" i="14"/>
  <c r="FM195" i="14"/>
  <c r="FI120" i="14"/>
  <c r="FU47" i="14"/>
  <c r="FE195" i="14"/>
  <c r="FQ49" i="14"/>
  <c r="FI193" i="14"/>
  <c r="FU259" i="8"/>
  <c r="FK291" i="8"/>
  <c r="CO291" i="8" s="1"/>
  <c r="FW260" i="8" s="1"/>
  <c r="FJ292" i="8"/>
  <c r="FF42" i="8"/>
  <c r="FJ121" i="8"/>
  <c r="FB203" i="8"/>
  <c r="EX121" i="8"/>
  <c r="EX43" i="8"/>
  <c r="FG290" i="8"/>
  <c r="CN290" i="8" s="1"/>
  <c r="FV259" i="8" s="1"/>
  <c r="FF291" i="8"/>
  <c r="FC291" i="8"/>
  <c r="CM291" i="8" s="1"/>
  <c r="FB292" i="8"/>
  <c r="EX349" i="8"/>
  <c r="FB349" i="8"/>
  <c r="FB42" i="8"/>
  <c r="FJ44" i="8"/>
  <c r="FJ349" i="8"/>
  <c r="FN349" i="8"/>
  <c r="FF204" i="8"/>
  <c r="FF350" i="8"/>
  <c r="FJ203" i="8"/>
  <c r="FF121" i="8"/>
  <c r="FB122" i="8"/>
  <c r="AJ46" i="15" l="1"/>
  <c r="BA46" i="15"/>
  <c r="BE46" i="15" s="1"/>
  <c r="BT46" i="15" s="1"/>
  <c r="BL73" i="18"/>
  <c r="Y73" i="18"/>
  <c r="AF73" i="18"/>
  <c r="D75" i="18"/>
  <c r="P74" i="18"/>
  <c r="D48" i="15"/>
  <c r="D108" i="15" s="1"/>
  <c r="AF47" i="15"/>
  <c r="FM49" i="14"/>
  <c r="FQ121" i="14"/>
  <c r="FI194" i="14"/>
  <c r="FQ50" i="14"/>
  <c r="FE196" i="14"/>
  <c r="FU48" i="14"/>
  <c r="FI121" i="14"/>
  <c r="FM196" i="14"/>
  <c r="FU196" i="14"/>
  <c r="FQ195" i="14"/>
  <c r="FM119" i="14"/>
  <c r="FE119" i="14"/>
  <c r="FE50" i="14"/>
  <c r="FJ52" i="14"/>
  <c r="CP52" i="14" s="1"/>
  <c r="FI53" i="14"/>
  <c r="FJ15" i="14"/>
  <c r="FJ16" i="14"/>
  <c r="FJ20" i="14"/>
  <c r="FJ22" i="14"/>
  <c r="FJ18" i="14"/>
  <c r="FJ17" i="14"/>
  <c r="FJ21" i="14"/>
  <c r="FJ19" i="14"/>
  <c r="FJ23" i="14"/>
  <c r="FJ24" i="14"/>
  <c r="FJ25" i="14"/>
  <c r="FJ26" i="14"/>
  <c r="FJ27" i="14"/>
  <c r="FJ28" i="14"/>
  <c r="FJ29" i="14"/>
  <c r="FJ30" i="14"/>
  <c r="FJ31" i="14"/>
  <c r="FJ32" i="14"/>
  <c r="FJ33" i="14"/>
  <c r="FJ34" i="14"/>
  <c r="FJ35" i="14"/>
  <c r="FJ36" i="14"/>
  <c r="CP36" i="14" s="1"/>
  <c r="FJ37" i="14"/>
  <c r="CP37" i="14" s="1"/>
  <c r="FJ38" i="14"/>
  <c r="CP38" i="14" s="1"/>
  <c r="FJ39" i="14"/>
  <c r="CP39" i="14" s="1"/>
  <c r="FJ40" i="14"/>
  <c r="CP40" i="14" s="1"/>
  <c r="FJ41" i="14"/>
  <c r="CP41" i="14" s="1"/>
  <c r="FJ42" i="14"/>
  <c r="CP42" i="14" s="1"/>
  <c r="FJ43" i="14"/>
  <c r="CP43" i="14" s="1"/>
  <c r="FJ44" i="14"/>
  <c r="CP44" i="14" s="1"/>
  <c r="FJ45" i="14"/>
  <c r="CP45" i="14" s="1"/>
  <c r="FJ46" i="14"/>
  <c r="CP46" i="14" s="1"/>
  <c r="FJ47" i="14"/>
  <c r="CP47" i="14" s="1"/>
  <c r="FJ48" i="14"/>
  <c r="CP48" i="14" s="1"/>
  <c r="FJ49" i="14"/>
  <c r="CP49" i="14" s="1"/>
  <c r="FJ50" i="14"/>
  <c r="CP50" i="14" s="1"/>
  <c r="FU260" i="8"/>
  <c r="FB123" i="8"/>
  <c r="FF122" i="8"/>
  <c r="FJ204" i="8"/>
  <c r="FF351" i="8"/>
  <c r="FF205" i="8"/>
  <c r="FN350" i="8"/>
  <c r="FJ350" i="8"/>
  <c r="FJ45" i="8"/>
  <c r="FB43" i="8"/>
  <c r="FB350" i="8"/>
  <c r="EX350" i="8"/>
  <c r="FC292" i="8"/>
  <c r="CM292" i="8" s="1"/>
  <c r="FB293" i="8"/>
  <c r="FG291" i="8"/>
  <c r="CN291" i="8" s="1"/>
  <c r="FV260" i="8" s="1"/>
  <c r="FF292" i="8"/>
  <c r="EX44" i="8"/>
  <c r="EX122" i="8"/>
  <c r="FB204" i="8"/>
  <c r="FJ122" i="8"/>
  <c r="FF43" i="8"/>
  <c r="FK292" i="8"/>
  <c r="CO292" i="8" s="1"/>
  <c r="FW261" i="8" s="1"/>
  <c r="FJ293" i="8"/>
  <c r="AJ47" i="15" l="1"/>
  <c r="BA47" i="15"/>
  <c r="BE47" i="15" s="1"/>
  <c r="BT47" i="15" s="1"/>
  <c r="D76" i="18"/>
  <c r="P75" i="18"/>
  <c r="BL74" i="18"/>
  <c r="AF74" i="18"/>
  <c r="Y74" i="18"/>
  <c r="D49" i="15"/>
  <c r="D109" i="15" s="1"/>
  <c r="AF48" i="15"/>
  <c r="FJ53" i="14"/>
  <c r="CP53" i="14" s="1"/>
  <c r="FI54" i="14"/>
  <c r="FE51" i="14"/>
  <c r="FE120" i="14"/>
  <c r="FM120" i="14"/>
  <c r="FQ196" i="14"/>
  <c r="FU197" i="14"/>
  <c r="FM197" i="14"/>
  <c r="FI122" i="14"/>
  <c r="FU49" i="14"/>
  <c r="FE197" i="14"/>
  <c r="FQ51" i="14"/>
  <c r="FI195" i="14"/>
  <c r="FQ122" i="14"/>
  <c r="FM50" i="14"/>
  <c r="FU261" i="8"/>
  <c r="FK293" i="8"/>
  <c r="CO293" i="8" s="1"/>
  <c r="FW262" i="8" s="1"/>
  <c r="FJ294" i="8"/>
  <c r="FF44" i="8"/>
  <c r="FJ123" i="8"/>
  <c r="FB205" i="8"/>
  <c r="EX123" i="8"/>
  <c r="EX45" i="8"/>
  <c r="FG292" i="8"/>
  <c r="CN292" i="8" s="1"/>
  <c r="FV261" i="8" s="1"/>
  <c r="FF293" i="8"/>
  <c r="FC293" i="8"/>
  <c r="CM293" i="8" s="1"/>
  <c r="FB294" i="8"/>
  <c r="EX351" i="8"/>
  <c r="FB351" i="8"/>
  <c r="FB44" i="8"/>
  <c r="FJ46" i="8"/>
  <c r="FJ351" i="8"/>
  <c r="FN351" i="8"/>
  <c r="FF206" i="8"/>
  <c r="FF352" i="8"/>
  <c r="FJ205" i="8"/>
  <c r="FF123" i="8"/>
  <c r="FB124" i="8"/>
  <c r="AJ48" i="15" l="1"/>
  <c r="BA48" i="15"/>
  <c r="BE48" i="15" s="1"/>
  <c r="BT48" i="15" s="1"/>
  <c r="BL75" i="18"/>
  <c r="Y75" i="18"/>
  <c r="AF75" i="18"/>
  <c r="D77" i="18"/>
  <c r="P76" i="18"/>
  <c r="D50" i="15"/>
  <c r="D110" i="15" s="1"/>
  <c r="AF49" i="15"/>
  <c r="FM51" i="14"/>
  <c r="FQ123" i="14"/>
  <c r="FI196" i="14"/>
  <c r="FQ78" i="14"/>
  <c r="FR51" i="14" s="1"/>
  <c r="CR51" i="14" s="1"/>
  <c r="FQ52" i="14"/>
  <c r="FE224" i="14"/>
  <c r="FF197" i="14" s="1"/>
  <c r="FE198" i="14"/>
  <c r="FU50" i="14"/>
  <c r="FI123" i="14"/>
  <c r="FM224" i="14"/>
  <c r="FN197" i="14" s="1"/>
  <c r="CQ197" i="14" s="1"/>
  <c r="GC166" i="14" s="1"/>
  <c r="FM198" i="14"/>
  <c r="FU224" i="14"/>
  <c r="FV197" i="14" s="1"/>
  <c r="CS197" i="14" s="1"/>
  <c r="GE166" i="14" s="1"/>
  <c r="FU198" i="14"/>
  <c r="FQ197" i="14"/>
  <c r="FM121" i="14"/>
  <c r="FE121" i="14"/>
  <c r="FE78" i="14"/>
  <c r="FF51" i="14" s="1"/>
  <c r="FE52" i="14"/>
  <c r="FJ54" i="14"/>
  <c r="CP54" i="14" s="1"/>
  <c r="FI55" i="14"/>
  <c r="FU262" i="8"/>
  <c r="FB125" i="8"/>
  <c r="FF124" i="8"/>
  <c r="FJ206" i="8"/>
  <c r="FF353" i="8"/>
  <c r="FF207" i="8"/>
  <c r="FN352" i="8"/>
  <c r="FJ352" i="8"/>
  <c r="FJ47" i="8"/>
  <c r="FB45" i="8"/>
  <c r="FB352" i="8"/>
  <c r="EX352" i="8"/>
  <c r="FC294" i="8"/>
  <c r="CM294" i="8" s="1"/>
  <c r="FB295" i="8"/>
  <c r="FG293" i="8"/>
  <c r="CN293" i="8" s="1"/>
  <c r="FV262" i="8" s="1"/>
  <c r="FF294" i="8"/>
  <c r="EX46" i="8"/>
  <c r="EX124" i="8"/>
  <c r="FB206" i="8"/>
  <c r="FJ124" i="8"/>
  <c r="FF45" i="8"/>
  <c r="FK294" i="8"/>
  <c r="CO294" i="8" s="1"/>
  <c r="FW263" i="8" s="1"/>
  <c r="FJ295" i="8"/>
  <c r="AJ49" i="15" l="1"/>
  <c r="BA49" i="15"/>
  <c r="BE49" i="15" s="1"/>
  <c r="BT49" i="15" s="1"/>
  <c r="CT51" i="14"/>
  <c r="GM30" i="14" s="1"/>
  <c r="E90" i="15"/>
  <c r="D78" i="18"/>
  <c r="P77" i="18"/>
  <c r="BL76" i="18"/>
  <c r="AF76" i="18"/>
  <c r="Y76" i="18"/>
  <c r="CT197" i="14"/>
  <c r="GF166" i="14" s="1"/>
  <c r="BC30" i="15"/>
  <c r="BF30" i="15" s="1"/>
  <c r="D51" i="15"/>
  <c r="D111" i="15" s="1"/>
  <c r="AF50" i="15"/>
  <c r="GK30" i="14"/>
  <c r="GR23" i="14"/>
  <c r="GT23" i="14"/>
  <c r="FE122" i="14"/>
  <c r="FM122" i="14"/>
  <c r="FQ224" i="14"/>
  <c r="FR197" i="14" s="1"/>
  <c r="CR197" i="14" s="1"/>
  <c r="GD166" i="14" s="1"/>
  <c r="FQ198" i="14"/>
  <c r="FV198" i="14"/>
  <c r="CS198" i="14" s="1"/>
  <c r="GE167" i="14" s="1"/>
  <c r="FU199" i="14"/>
  <c r="FV161" i="14"/>
  <c r="FV162" i="14"/>
  <c r="FV163" i="14"/>
  <c r="FV165" i="14"/>
  <c r="FV164" i="14"/>
  <c r="FV166" i="14"/>
  <c r="FV167" i="14"/>
  <c r="FV168" i="14"/>
  <c r="FV169" i="14"/>
  <c r="FV170" i="14"/>
  <c r="FV171" i="14"/>
  <c r="FV172" i="14"/>
  <c r="FV173" i="14"/>
  <c r="FV174" i="14"/>
  <c r="FV175" i="14"/>
  <c r="FV176" i="14"/>
  <c r="FV177" i="14"/>
  <c r="FV178" i="14"/>
  <c r="FV179" i="14"/>
  <c r="FV180" i="14"/>
  <c r="FV181" i="14"/>
  <c r="FV182" i="14"/>
  <c r="CS182" i="14" s="1"/>
  <c r="FV183" i="14"/>
  <c r="CS183" i="14" s="1"/>
  <c r="FV184" i="14"/>
  <c r="CS184" i="14" s="1"/>
  <c r="FV185" i="14"/>
  <c r="CS185" i="14" s="1"/>
  <c r="FV186" i="14"/>
  <c r="CS186" i="14" s="1"/>
  <c r="FV187" i="14"/>
  <c r="CS187" i="14" s="1"/>
  <c r="FV188" i="14"/>
  <c r="CS188" i="14" s="1"/>
  <c r="FV189" i="14"/>
  <c r="CS189" i="14" s="1"/>
  <c r="FV190" i="14"/>
  <c r="CS190" i="14" s="1"/>
  <c r="GE159" i="14" s="1"/>
  <c r="FV191" i="14"/>
  <c r="CS191" i="14" s="1"/>
  <c r="GE160" i="14" s="1"/>
  <c r="FV192" i="14"/>
  <c r="CS192" i="14" s="1"/>
  <c r="GE161" i="14" s="1"/>
  <c r="FV193" i="14"/>
  <c r="CS193" i="14" s="1"/>
  <c r="GE162" i="14" s="1"/>
  <c r="FV194" i="14"/>
  <c r="CS194" i="14" s="1"/>
  <c r="GE163" i="14" s="1"/>
  <c r="FV195" i="14"/>
  <c r="CS195" i="14" s="1"/>
  <c r="GE164" i="14" s="1"/>
  <c r="FV196" i="14"/>
  <c r="CS196" i="14" s="1"/>
  <c r="GE165" i="14" s="1"/>
  <c r="FU51" i="14"/>
  <c r="FF198" i="14"/>
  <c r="FE199" i="14"/>
  <c r="FF161" i="14"/>
  <c r="FF163" i="14"/>
  <c r="FF162" i="14"/>
  <c r="FF165" i="14"/>
  <c r="FF164" i="14"/>
  <c r="FF166" i="14"/>
  <c r="FF167" i="14"/>
  <c r="FF168" i="14"/>
  <c r="FF169" i="14"/>
  <c r="FF170" i="14"/>
  <c r="FF171" i="14"/>
  <c r="FF172" i="14"/>
  <c r="BC5" i="15" s="1"/>
  <c r="BF5" i="15" s="1"/>
  <c r="FF173" i="14"/>
  <c r="BC6" i="15" s="1"/>
  <c r="BF6" i="15" s="1"/>
  <c r="FF174" i="14"/>
  <c r="BC7" i="15" s="1"/>
  <c r="BF7" i="15" s="1"/>
  <c r="FF175" i="14"/>
  <c r="BC8" i="15" s="1"/>
  <c r="BF8" i="15" s="1"/>
  <c r="FF176" i="14"/>
  <c r="BC9" i="15" s="1"/>
  <c r="BF9" i="15" s="1"/>
  <c r="FF177" i="14"/>
  <c r="BC10" i="15" s="1"/>
  <c r="BF10" i="15" s="1"/>
  <c r="FF178" i="14"/>
  <c r="BC11" i="15" s="1"/>
  <c r="BF11" i="15" s="1"/>
  <c r="FF179" i="14"/>
  <c r="BC12" i="15" s="1"/>
  <c r="BF12" i="15" s="1"/>
  <c r="FF180" i="14"/>
  <c r="BC13" i="15" s="1"/>
  <c r="BF13" i="15" s="1"/>
  <c r="FF181" i="14"/>
  <c r="BC14" i="15" s="1"/>
  <c r="BF14" i="15" s="1"/>
  <c r="FF182" i="14"/>
  <c r="FF183" i="14"/>
  <c r="FF184" i="14"/>
  <c r="FF185" i="14"/>
  <c r="FF186" i="14"/>
  <c r="FF187" i="14"/>
  <c r="FF188" i="14"/>
  <c r="FF189" i="14"/>
  <c r="FF190" i="14"/>
  <c r="FF191" i="14"/>
  <c r="FF192" i="14"/>
  <c r="FF193" i="14"/>
  <c r="FF194" i="14"/>
  <c r="FF195" i="14"/>
  <c r="FF196" i="14"/>
  <c r="FI197" i="14"/>
  <c r="FQ152" i="14"/>
  <c r="FR123" i="14" s="1"/>
  <c r="CR123" i="14" s="1"/>
  <c r="FQ124" i="14"/>
  <c r="FM78" i="14"/>
  <c r="FN51" i="14" s="1"/>
  <c r="CQ51" i="14" s="1"/>
  <c r="FM52" i="14"/>
  <c r="FJ55" i="14"/>
  <c r="CP55" i="14" s="1"/>
  <c r="FI56" i="14"/>
  <c r="FF52" i="14"/>
  <c r="FE53" i="14"/>
  <c r="FF15" i="14"/>
  <c r="FF17" i="14"/>
  <c r="FF16" i="14"/>
  <c r="FF18" i="14"/>
  <c r="FF19" i="14"/>
  <c r="FF20" i="14"/>
  <c r="FF21" i="14"/>
  <c r="FF22" i="14"/>
  <c r="FF23" i="14"/>
  <c r="FF24" i="14"/>
  <c r="FF25" i="14"/>
  <c r="FF26" i="14"/>
  <c r="FF27" i="14"/>
  <c r="FF28" i="14"/>
  <c r="FF29" i="14"/>
  <c r="FF30" i="14"/>
  <c r="FF31" i="14"/>
  <c r="FF32" i="14"/>
  <c r="FF33" i="14"/>
  <c r="FF34" i="14"/>
  <c r="FF35" i="14"/>
  <c r="FF36" i="14"/>
  <c r="FF37" i="14"/>
  <c r="FF38" i="14"/>
  <c r="FF39" i="14"/>
  <c r="FF40" i="14"/>
  <c r="FF41" i="14"/>
  <c r="FF42" i="14"/>
  <c r="FF43" i="14"/>
  <c r="FF44" i="14"/>
  <c r="FF45" i="14"/>
  <c r="FF46" i="14"/>
  <c r="FF47" i="14"/>
  <c r="FF48" i="14"/>
  <c r="FF49" i="14"/>
  <c r="FF50" i="14"/>
  <c r="FN198" i="14"/>
  <c r="CQ198" i="14" s="1"/>
  <c r="GC167" i="14" s="1"/>
  <c r="FM199" i="14"/>
  <c r="FN161" i="14"/>
  <c r="FN162" i="14"/>
  <c r="FN163" i="14"/>
  <c r="FN165" i="14"/>
  <c r="FN164" i="14"/>
  <c r="FN166" i="14"/>
  <c r="FN167" i="14"/>
  <c r="FN168" i="14"/>
  <c r="FN169" i="14"/>
  <c r="FN170" i="14"/>
  <c r="FN171" i="14"/>
  <c r="FN172" i="14"/>
  <c r="FN173" i="14"/>
  <c r="FN174" i="14"/>
  <c r="FN175" i="14"/>
  <c r="FN176" i="14"/>
  <c r="FN177" i="14"/>
  <c r="FN178" i="14"/>
  <c r="FN179" i="14"/>
  <c r="FN180" i="14"/>
  <c r="FN181" i="14"/>
  <c r="FN182" i="14"/>
  <c r="CQ182" i="14" s="1"/>
  <c r="FN183" i="14"/>
  <c r="CQ183" i="14" s="1"/>
  <c r="FN184" i="14"/>
  <c r="CQ184" i="14" s="1"/>
  <c r="FN185" i="14"/>
  <c r="CQ185" i="14" s="1"/>
  <c r="FN186" i="14"/>
  <c r="CQ186" i="14" s="1"/>
  <c r="FN187" i="14"/>
  <c r="CQ187" i="14" s="1"/>
  <c r="FN188" i="14"/>
  <c r="CQ188" i="14" s="1"/>
  <c r="FN189" i="14"/>
  <c r="CQ189" i="14" s="1"/>
  <c r="FN190" i="14"/>
  <c r="CQ190" i="14" s="1"/>
  <c r="GC159" i="14" s="1"/>
  <c r="FN191" i="14"/>
  <c r="CQ191" i="14" s="1"/>
  <c r="GC160" i="14" s="1"/>
  <c r="FN192" i="14"/>
  <c r="CQ192" i="14" s="1"/>
  <c r="GC161" i="14" s="1"/>
  <c r="FN193" i="14"/>
  <c r="CQ193" i="14" s="1"/>
  <c r="GC162" i="14" s="1"/>
  <c r="FN194" i="14"/>
  <c r="CQ194" i="14" s="1"/>
  <c r="GC163" i="14" s="1"/>
  <c r="FN195" i="14"/>
  <c r="CQ195" i="14" s="1"/>
  <c r="GC164" i="14" s="1"/>
  <c r="FN196" i="14"/>
  <c r="CQ196" i="14" s="1"/>
  <c r="GC165" i="14" s="1"/>
  <c r="FI152" i="14"/>
  <c r="FJ123" i="14" s="1"/>
  <c r="CP123" i="14" s="1"/>
  <c r="FI124" i="14"/>
  <c r="FR52" i="14"/>
  <c r="CR52" i="14" s="1"/>
  <c r="FQ53" i="14"/>
  <c r="FR308" i="14"/>
  <c r="FR15" i="14"/>
  <c r="FR16" i="14"/>
  <c r="FR17" i="14"/>
  <c r="FR309" i="14"/>
  <c r="FR313" i="14"/>
  <c r="FR19" i="14"/>
  <c r="FR310" i="14"/>
  <c r="FR18" i="14"/>
  <c r="FR312" i="14"/>
  <c r="FR311" i="14"/>
  <c r="FR314" i="14"/>
  <c r="FR20" i="14"/>
  <c r="FR315" i="14"/>
  <c r="FR21" i="14"/>
  <c r="FR22" i="14"/>
  <c r="FR316" i="14"/>
  <c r="FR23" i="14"/>
  <c r="FR317" i="14"/>
  <c r="FR318" i="14"/>
  <c r="FR24" i="14"/>
  <c r="FR25" i="14"/>
  <c r="FR26" i="14"/>
  <c r="FR27" i="14"/>
  <c r="FR28" i="14"/>
  <c r="FR29" i="14"/>
  <c r="FR30" i="14"/>
  <c r="FR31" i="14"/>
  <c r="FR32" i="14"/>
  <c r="FR33" i="14"/>
  <c r="FR34" i="14"/>
  <c r="FR35" i="14"/>
  <c r="FR36" i="14"/>
  <c r="CR36" i="14" s="1"/>
  <c r="GK15" i="14" s="1"/>
  <c r="FR37" i="14"/>
  <c r="CR37" i="14" s="1"/>
  <c r="GK16" i="14" s="1"/>
  <c r="FR38" i="14"/>
  <c r="CR38" i="14" s="1"/>
  <c r="GK17" i="14" s="1"/>
  <c r="FR39" i="14"/>
  <c r="CR39" i="14" s="1"/>
  <c r="GK18" i="14" s="1"/>
  <c r="FR40" i="14"/>
  <c r="CR40" i="14" s="1"/>
  <c r="GK19" i="14" s="1"/>
  <c r="FR41" i="14"/>
  <c r="CR41" i="14" s="1"/>
  <c r="GK20" i="14" s="1"/>
  <c r="FR42" i="14"/>
  <c r="CR42" i="14" s="1"/>
  <c r="GK21" i="14" s="1"/>
  <c r="FR43" i="14"/>
  <c r="CR43" i="14" s="1"/>
  <c r="FR44" i="14"/>
  <c r="CR44" i="14" s="1"/>
  <c r="FR45" i="14"/>
  <c r="CR45" i="14" s="1"/>
  <c r="FR46" i="14"/>
  <c r="CR46" i="14" s="1"/>
  <c r="FR47" i="14"/>
  <c r="CR47" i="14" s="1"/>
  <c r="FR48" i="14"/>
  <c r="CR48" i="14" s="1"/>
  <c r="FR49" i="14"/>
  <c r="CR49" i="14" s="1"/>
  <c r="FR50" i="14"/>
  <c r="CR50" i="14" s="1"/>
  <c r="FU263" i="8"/>
  <c r="FK295" i="8"/>
  <c r="CO295" i="8" s="1"/>
  <c r="FW264" i="8" s="1"/>
  <c r="FJ296" i="8"/>
  <c r="FF46" i="8"/>
  <c r="FJ125" i="8"/>
  <c r="FB207" i="8"/>
  <c r="EX125" i="8"/>
  <c r="EX47" i="8"/>
  <c r="FG294" i="8"/>
  <c r="CN294" i="8" s="1"/>
  <c r="FV263" i="8" s="1"/>
  <c r="FF295" i="8"/>
  <c r="FC295" i="8"/>
  <c r="CM295" i="8" s="1"/>
  <c r="FB296" i="8"/>
  <c r="EX353" i="8"/>
  <c r="FB353" i="8"/>
  <c r="FB46" i="8"/>
  <c r="FJ48" i="8"/>
  <c r="FJ353" i="8"/>
  <c r="FN353" i="8"/>
  <c r="FF208" i="8"/>
  <c r="FF354" i="8"/>
  <c r="FJ207" i="8"/>
  <c r="FF125" i="8"/>
  <c r="FB126" i="8"/>
  <c r="AJ50" i="15" l="1"/>
  <c r="BA50" i="15"/>
  <c r="BE50" i="15" s="1"/>
  <c r="BT50" i="15" s="1"/>
  <c r="E74" i="15"/>
  <c r="E72" i="15"/>
  <c r="E70" i="15"/>
  <c r="E68" i="15"/>
  <c r="E66" i="15"/>
  <c r="E73" i="15"/>
  <c r="E71" i="15"/>
  <c r="E69" i="15"/>
  <c r="E67" i="15"/>
  <c r="E65" i="15"/>
  <c r="CT50" i="14"/>
  <c r="GT22" i="14" s="1"/>
  <c r="E89" i="15"/>
  <c r="CT48" i="14"/>
  <c r="GM27" i="14" s="1"/>
  <c r="E87" i="15"/>
  <c r="CT46" i="14"/>
  <c r="GT18" i="14" s="1"/>
  <c r="E85" i="15"/>
  <c r="CT44" i="14"/>
  <c r="GM23" i="14" s="1"/>
  <c r="E83" i="15"/>
  <c r="CT42" i="14"/>
  <c r="GM21" i="14" s="1"/>
  <c r="E81" i="15"/>
  <c r="CT40" i="14"/>
  <c r="GM19" i="14" s="1"/>
  <c r="E79" i="15"/>
  <c r="CT38" i="14"/>
  <c r="GM17" i="14" s="1"/>
  <c r="E77" i="15"/>
  <c r="CT36" i="14"/>
  <c r="GM15" i="14" s="1"/>
  <c r="E75" i="15"/>
  <c r="CT49" i="14"/>
  <c r="GM28" i="14" s="1"/>
  <c r="E88" i="15"/>
  <c r="CT47" i="14"/>
  <c r="GT19" i="14" s="1"/>
  <c r="E86" i="15"/>
  <c r="CT45" i="14"/>
  <c r="GM24" i="14" s="1"/>
  <c r="E84" i="15"/>
  <c r="CT43" i="14"/>
  <c r="GT15" i="14" s="1"/>
  <c r="E82" i="15"/>
  <c r="CT41" i="14"/>
  <c r="GM20" i="14" s="1"/>
  <c r="E80" i="15"/>
  <c r="CT39" i="14"/>
  <c r="GM18" i="14" s="1"/>
  <c r="E78" i="15"/>
  <c r="CT37" i="14"/>
  <c r="GM16" i="14" s="1"/>
  <c r="E76" i="15"/>
  <c r="CT52" i="14"/>
  <c r="E91" i="15"/>
  <c r="BL77" i="18"/>
  <c r="Y77" i="18"/>
  <c r="AF77" i="18"/>
  <c r="D79" i="18"/>
  <c r="P78" i="18"/>
  <c r="CT195" i="14"/>
  <c r="GF164" i="14" s="1"/>
  <c r="BC28" i="15"/>
  <c r="BF28" i="15" s="1"/>
  <c r="CT193" i="14"/>
  <c r="GF162" i="14" s="1"/>
  <c r="BC26" i="15"/>
  <c r="BF26" i="15" s="1"/>
  <c r="CT191" i="14"/>
  <c r="GF160" i="14" s="1"/>
  <c r="BC24" i="15"/>
  <c r="BF24" i="15" s="1"/>
  <c r="CT189" i="14"/>
  <c r="BC22" i="15"/>
  <c r="BF22" i="15" s="1"/>
  <c r="CT187" i="14"/>
  <c r="BC20" i="15"/>
  <c r="BF20" i="15" s="1"/>
  <c r="CT185" i="14"/>
  <c r="BC18" i="15"/>
  <c r="BF18" i="15" s="1"/>
  <c r="CT183" i="14"/>
  <c r="BC16" i="15"/>
  <c r="BF16" i="15" s="1"/>
  <c r="CT198" i="14"/>
  <c r="GF167" i="14" s="1"/>
  <c r="BC31" i="15"/>
  <c r="BF31" i="15" s="1"/>
  <c r="CT196" i="14"/>
  <c r="GF165" i="14" s="1"/>
  <c r="BC29" i="15"/>
  <c r="BF29" i="15" s="1"/>
  <c r="CT194" i="14"/>
  <c r="GF163" i="14" s="1"/>
  <c r="BC27" i="15"/>
  <c r="BF27" i="15" s="1"/>
  <c r="CT192" i="14"/>
  <c r="GF161" i="14" s="1"/>
  <c r="BC25" i="15"/>
  <c r="BF25" i="15" s="1"/>
  <c r="CT190" i="14"/>
  <c r="GF159" i="14" s="1"/>
  <c r="BC23" i="15"/>
  <c r="BF23" i="15" s="1"/>
  <c r="CT188" i="14"/>
  <c r="BC21" i="15"/>
  <c r="BF21" i="15" s="1"/>
  <c r="CT186" i="14"/>
  <c r="BC19" i="15"/>
  <c r="BF19" i="15" s="1"/>
  <c r="CT184" i="14"/>
  <c r="BC17" i="15"/>
  <c r="BF17" i="15" s="1"/>
  <c r="CT182" i="14"/>
  <c r="BC15" i="15"/>
  <c r="BF15" i="15" s="1"/>
  <c r="D52" i="15"/>
  <c r="D112" i="15" s="1"/>
  <c r="AF51" i="15"/>
  <c r="GK100" i="14"/>
  <c r="GD100" i="14"/>
  <c r="GK26" i="14"/>
  <c r="GR19" i="14"/>
  <c r="GK24" i="14"/>
  <c r="GR17" i="14"/>
  <c r="GR15" i="14"/>
  <c r="GK22" i="14"/>
  <c r="GK31" i="14"/>
  <c r="GR24" i="14"/>
  <c r="FJ124" i="14"/>
  <c r="CP124" i="14" s="1"/>
  <c r="FI125" i="14"/>
  <c r="FJ87" i="14"/>
  <c r="FJ88" i="14"/>
  <c r="FJ89" i="14"/>
  <c r="FJ91" i="14"/>
  <c r="FJ90" i="14"/>
  <c r="FJ92" i="14"/>
  <c r="FJ93" i="14"/>
  <c r="FJ94" i="14"/>
  <c r="FJ95" i="14"/>
  <c r="FJ96" i="14"/>
  <c r="FJ97" i="14"/>
  <c r="FJ98" i="14"/>
  <c r="FJ99" i="14"/>
  <c r="FJ100" i="14"/>
  <c r="FJ101" i="14"/>
  <c r="FJ102" i="14"/>
  <c r="FJ103" i="14"/>
  <c r="FJ104" i="14"/>
  <c r="FJ105" i="14"/>
  <c r="FJ106" i="14"/>
  <c r="FJ107" i="14"/>
  <c r="FJ108" i="14"/>
  <c r="CP108" i="14" s="1"/>
  <c r="FJ109" i="14"/>
  <c r="CP109" i="14" s="1"/>
  <c r="FJ110" i="14"/>
  <c r="CP110" i="14" s="1"/>
  <c r="FJ111" i="14"/>
  <c r="CP111" i="14" s="1"/>
  <c r="FJ112" i="14"/>
  <c r="CP112" i="14" s="1"/>
  <c r="FJ113" i="14"/>
  <c r="CP113" i="14" s="1"/>
  <c r="FJ114" i="14"/>
  <c r="CP114" i="14" s="1"/>
  <c r="FJ115" i="14"/>
  <c r="CP115" i="14" s="1"/>
  <c r="FJ116" i="14"/>
  <c r="CP116" i="14" s="1"/>
  <c r="FJ117" i="14"/>
  <c r="CP117" i="14" s="1"/>
  <c r="FJ118" i="14"/>
  <c r="CP118" i="14" s="1"/>
  <c r="FJ119" i="14"/>
  <c r="CP119" i="14" s="1"/>
  <c r="FJ120" i="14"/>
  <c r="CP120" i="14" s="1"/>
  <c r="FJ121" i="14"/>
  <c r="CP121" i="14" s="1"/>
  <c r="FJ122" i="14"/>
  <c r="CP122" i="14" s="1"/>
  <c r="FN199" i="14"/>
  <c r="CQ199" i="14" s="1"/>
  <c r="GC168" i="14" s="1"/>
  <c r="FM200" i="14"/>
  <c r="FF53" i="14"/>
  <c r="FE54" i="14"/>
  <c r="FJ56" i="14"/>
  <c r="CP56" i="14" s="1"/>
  <c r="FI57" i="14"/>
  <c r="FN52" i="14"/>
  <c r="CQ52" i="14" s="1"/>
  <c r="FM53" i="14"/>
  <c r="FN15" i="14"/>
  <c r="FN16" i="14"/>
  <c r="FN18" i="14"/>
  <c r="FN17" i="14"/>
  <c r="FN19" i="14"/>
  <c r="FN20" i="14"/>
  <c r="FN21" i="14"/>
  <c r="FN22" i="14"/>
  <c r="FN23" i="14"/>
  <c r="FN24" i="14"/>
  <c r="FN25" i="14"/>
  <c r="FN26" i="14"/>
  <c r="FN27" i="14"/>
  <c r="FN28" i="14"/>
  <c r="FN29" i="14"/>
  <c r="FN30" i="14"/>
  <c r="FN31" i="14"/>
  <c r="FN32" i="14"/>
  <c r="FN33" i="14"/>
  <c r="FN34" i="14"/>
  <c r="FN35" i="14"/>
  <c r="FN36" i="14"/>
  <c r="CQ36" i="14" s="1"/>
  <c r="FN37" i="14"/>
  <c r="CQ37" i="14" s="1"/>
  <c r="FN38" i="14"/>
  <c r="CQ38" i="14" s="1"/>
  <c r="FN39" i="14"/>
  <c r="CQ39" i="14" s="1"/>
  <c r="FN40" i="14"/>
  <c r="CQ40" i="14" s="1"/>
  <c r="FN41" i="14"/>
  <c r="CQ41" i="14" s="1"/>
  <c r="FN42" i="14"/>
  <c r="CQ42" i="14" s="1"/>
  <c r="FN43" i="14"/>
  <c r="CQ43" i="14" s="1"/>
  <c r="FN44" i="14"/>
  <c r="CQ44" i="14" s="1"/>
  <c r="FN45" i="14"/>
  <c r="CQ45" i="14" s="1"/>
  <c r="FN46" i="14"/>
  <c r="CQ46" i="14" s="1"/>
  <c r="FN47" i="14"/>
  <c r="CQ47" i="14" s="1"/>
  <c r="FN48" i="14"/>
  <c r="CQ48" i="14" s="1"/>
  <c r="FN49" i="14"/>
  <c r="CQ49" i="14" s="1"/>
  <c r="FN50" i="14"/>
  <c r="CQ50" i="14" s="1"/>
  <c r="FI224" i="14"/>
  <c r="FJ197" i="14" s="1"/>
  <c r="CP197" i="14" s="1"/>
  <c r="FI198" i="14"/>
  <c r="FF199" i="14"/>
  <c r="FE200" i="14"/>
  <c r="FU78" i="14"/>
  <c r="FV51" i="14" s="1"/>
  <c r="CS51" i="14" s="1"/>
  <c r="FU52" i="14"/>
  <c r="FV199" i="14"/>
  <c r="CS199" i="14" s="1"/>
  <c r="GE168" i="14" s="1"/>
  <c r="FU200" i="14"/>
  <c r="FM123" i="14"/>
  <c r="FE123" i="14"/>
  <c r="GK29" i="14"/>
  <c r="GR22" i="14"/>
  <c r="GK28" i="14"/>
  <c r="GR21" i="14"/>
  <c r="GK27" i="14"/>
  <c r="GR20" i="14"/>
  <c r="GK25" i="14"/>
  <c r="GR18" i="14"/>
  <c r="GK23" i="14"/>
  <c r="GR16" i="14"/>
  <c r="FR53" i="14"/>
  <c r="CR53" i="14" s="1"/>
  <c r="FQ54" i="14"/>
  <c r="GB100" i="14"/>
  <c r="GM26" i="14"/>
  <c r="GM31" i="14"/>
  <c r="GT24" i="14"/>
  <c r="FR124" i="14"/>
  <c r="CR124" i="14" s="1"/>
  <c r="FQ125" i="14"/>
  <c r="FR87" i="14"/>
  <c r="FR88" i="14"/>
  <c r="FR90" i="14"/>
  <c r="FR92" i="14"/>
  <c r="FR89" i="14"/>
  <c r="FR91" i="14"/>
  <c r="FR93" i="14"/>
  <c r="FR94" i="14"/>
  <c r="FR95" i="14"/>
  <c r="FR96" i="14"/>
  <c r="FR97" i="14"/>
  <c r="FR98" i="14"/>
  <c r="FR99" i="14"/>
  <c r="FR100" i="14"/>
  <c r="FR101" i="14"/>
  <c r="FR102" i="14"/>
  <c r="FR103" i="14"/>
  <c r="FR104" i="14"/>
  <c r="FR105" i="14"/>
  <c r="FR106" i="14"/>
  <c r="FR107" i="14"/>
  <c r="FR108" i="14"/>
  <c r="CR108" i="14" s="1"/>
  <c r="FR109" i="14"/>
  <c r="CR109" i="14" s="1"/>
  <c r="FR110" i="14"/>
  <c r="CR110" i="14" s="1"/>
  <c r="FR111" i="14"/>
  <c r="CR111" i="14" s="1"/>
  <c r="FR112" i="14"/>
  <c r="CR112" i="14" s="1"/>
  <c r="FR113" i="14"/>
  <c r="CR113" i="14" s="1"/>
  <c r="FR114" i="14"/>
  <c r="CR114" i="14" s="1"/>
  <c r="FR115" i="14"/>
  <c r="CR115" i="14" s="1"/>
  <c r="FR116" i="14"/>
  <c r="CR116" i="14" s="1"/>
  <c r="FR117" i="14"/>
  <c r="CR117" i="14" s="1"/>
  <c r="FR118" i="14"/>
  <c r="CR118" i="14" s="1"/>
  <c r="FR119" i="14"/>
  <c r="CR119" i="14" s="1"/>
  <c r="FR120" i="14"/>
  <c r="CR120" i="14" s="1"/>
  <c r="FR121" i="14"/>
  <c r="CR121" i="14" s="1"/>
  <c r="FR122" i="14"/>
  <c r="CR122" i="14" s="1"/>
  <c r="FR198" i="14"/>
  <c r="CR198" i="14" s="1"/>
  <c r="GD167" i="14" s="1"/>
  <c r="FQ199" i="14"/>
  <c r="FR161" i="14"/>
  <c r="FR162" i="14"/>
  <c r="FR164" i="14"/>
  <c r="FR163" i="14"/>
  <c r="FR165" i="14"/>
  <c r="FR166" i="14"/>
  <c r="FR167" i="14"/>
  <c r="FR168" i="14"/>
  <c r="FR169" i="14"/>
  <c r="FR170" i="14"/>
  <c r="FR171" i="14"/>
  <c r="FR172" i="14"/>
  <c r="FR173" i="14"/>
  <c r="FR174" i="14"/>
  <c r="FR175" i="14"/>
  <c r="FR176" i="14"/>
  <c r="FR177" i="14"/>
  <c r="FR178" i="14"/>
  <c r="FR179" i="14"/>
  <c r="FR180" i="14"/>
  <c r="FR181" i="14"/>
  <c r="FR182" i="14"/>
  <c r="CR182" i="14" s="1"/>
  <c r="FR183" i="14"/>
  <c r="CR183" i="14" s="1"/>
  <c r="FR184" i="14"/>
  <c r="CR184" i="14" s="1"/>
  <c r="FR185" i="14"/>
  <c r="CR185" i="14" s="1"/>
  <c r="FR186" i="14"/>
  <c r="CR186" i="14" s="1"/>
  <c r="FR187" i="14"/>
  <c r="CR187" i="14" s="1"/>
  <c r="FR188" i="14"/>
  <c r="CR188" i="14" s="1"/>
  <c r="FR189" i="14"/>
  <c r="CR189" i="14" s="1"/>
  <c r="FR190" i="14"/>
  <c r="CR190" i="14" s="1"/>
  <c r="GD159" i="14" s="1"/>
  <c r="FR191" i="14"/>
  <c r="CR191" i="14" s="1"/>
  <c r="GD160" i="14" s="1"/>
  <c r="FR192" i="14"/>
  <c r="CR192" i="14" s="1"/>
  <c r="GD161" i="14" s="1"/>
  <c r="FR193" i="14"/>
  <c r="CR193" i="14" s="1"/>
  <c r="GD162" i="14" s="1"/>
  <c r="FR194" i="14"/>
  <c r="CR194" i="14" s="1"/>
  <c r="GD163" i="14" s="1"/>
  <c r="FR195" i="14"/>
  <c r="CR195" i="14" s="1"/>
  <c r="GD164" i="14" s="1"/>
  <c r="FR196" i="14"/>
  <c r="CR196" i="14" s="1"/>
  <c r="GD165" i="14" s="1"/>
  <c r="FU264" i="8"/>
  <c r="FB127" i="8"/>
  <c r="FF126" i="8"/>
  <c r="FJ208" i="8"/>
  <c r="FF355" i="8"/>
  <c r="FF209" i="8"/>
  <c r="FN354" i="8"/>
  <c r="FJ354" i="8"/>
  <c r="FJ49" i="8"/>
  <c r="FB47" i="8"/>
  <c r="FB354" i="8"/>
  <c r="EX354" i="8"/>
  <c r="FC296" i="8"/>
  <c r="CM296" i="8" s="1"/>
  <c r="FB297" i="8"/>
  <c r="FG295" i="8"/>
  <c r="CN295" i="8" s="1"/>
  <c r="FV264" i="8" s="1"/>
  <c r="FF296" i="8"/>
  <c r="EX48" i="8"/>
  <c r="EX126" i="8"/>
  <c r="FB208" i="8"/>
  <c r="FJ126" i="8"/>
  <c r="FF47" i="8"/>
  <c r="FK296" i="8"/>
  <c r="CO296" i="8" s="1"/>
  <c r="FW265" i="8" s="1"/>
  <c r="FJ297" i="8"/>
  <c r="GM22" i="14" l="1"/>
  <c r="AJ51" i="15"/>
  <c r="BA51" i="15"/>
  <c r="BE51" i="15" s="1"/>
  <c r="BT51" i="15" s="1"/>
  <c r="GT16" i="14"/>
  <c r="GM29" i="14"/>
  <c r="GT21" i="14"/>
  <c r="GM25" i="14"/>
  <c r="GT20" i="14"/>
  <c r="GT17" i="14"/>
  <c r="CT53" i="14"/>
  <c r="GT25" i="14" s="1"/>
  <c r="E92" i="15"/>
  <c r="D80" i="18"/>
  <c r="P79" i="18"/>
  <c r="BL78" i="18"/>
  <c r="AF78" i="18"/>
  <c r="Y78" i="18"/>
  <c r="CT199" i="14"/>
  <c r="GF168" i="14" s="1"/>
  <c r="BC32" i="15"/>
  <c r="BF32" i="15" s="1"/>
  <c r="D53" i="15"/>
  <c r="D113" i="15" s="1"/>
  <c r="AF52" i="15"/>
  <c r="GS23" i="14"/>
  <c r="CU51" i="14"/>
  <c r="GI30" i="14" s="1"/>
  <c r="CX51" i="14"/>
  <c r="GL30" i="14"/>
  <c r="CX197" i="14"/>
  <c r="GB166" i="14"/>
  <c r="CU197" i="14"/>
  <c r="FR199" i="14"/>
  <c r="CR199" i="14" s="1"/>
  <c r="GD168" i="14" s="1"/>
  <c r="FQ200" i="14"/>
  <c r="GK98" i="14"/>
  <c r="GD98" i="14"/>
  <c r="GK96" i="14"/>
  <c r="GD96" i="14"/>
  <c r="GK94" i="14"/>
  <c r="GD94" i="14"/>
  <c r="GK92" i="14"/>
  <c r="GD92" i="14"/>
  <c r="GK90" i="14"/>
  <c r="GD90" i="14"/>
  <c r="GK88" i="14"/>
  <c r="GD88" i="14"/>
  <c r="GK86" i="14"/>
  <c r="GD86" i="14"/>
  <c r="GK101" i="14"/>
  <c r="GD101" i="14"/>
  <c r="FR54" i="14"/>
  <c r="CR54" i="14" s="1"/>
  <c r="FQ55" i="14"/>
  <c r="FV200" i="14"/>
  <c r="CS200" i="14" s="1"/>
  <c r="GE169" i="14" s="1"/>
  <c r="FU201" i="14"/>
  <c r="FV52" i="14"/>
  <c r="CS52" i="14" s="1"/>
  <c r="GS24" i="14" s="1"/>
  <c r="FU53" i="14"/>
  <c r="FV15" i="14"/>
  <c r="FV16" i="14"/>
  <c r="FV17" i="14"/>
  <c r="FV18" i="14"/>
  <c r="FV19" i="14"/>
  <c r="FV20" i="14"/>
  <c r="FV21" i="14"/>
  <c r="FV22" i="14"/>
  <c r="FV23" i="14"/>
  <c r="FV24" i="14"/>
  <c r="FV25" i="14"/>
  <c r="FV26" i="14"/>
  <c r="FV27" i="14"/>
  <c r="FV28" i="14"/>
  <c r="FV29" i="14"/>
  <c r="FV30" i="14"/>
  <c r="FV31" i="14"/>
  <c r="FV32" i="14"/>
  <c r="FV33" i="14"/>
  <c r="FV34" i="14"/>
  <c r="FV35" i="14"/>
  <c r="FV36" i="14"/>
  <c r="CS36" i="14" s="1"/>
  <c r="GL15" i="14" s="1"/>
  <c r="FV37" i="14"/>
  <c r="CS37" i="14" s="1"/>
  <c r="CX37" i="14" s="1"/>
  <c r="FV38" i="14"/>
  <c r="CS38" i="14" s="1"/>
  <c r="CU38" i="14" s="1"/>
  <c r="GI17" i="14" s="1"/>
  <c r="FV39" i="14"/>
  <c r="CS39" i="14" s="1"/>
  <c r="CX39" i="14" s="1"/>
  <c r="FV40" i="14"/>
  <c r="CS40" i="14" s="1"/>
  <c r="GL19" i="14" s="1"/>
  <c r="FV41" i="14"/>
  <c r="CS41" i="14" s="1"/>
  <c r="CX41" i="14" s="1"/>
  <c r="FV42" i="14"/>
  <c r="CS42" i="14" s="1"/>
  <c r="CU42" i="14" s="1"/>
  <c r="GI21" i="14" s="1"/>
  <c r="FV43" i="14"/>
  <c r="CS43" i="14" s="1"/>
  <c r="CU43" i="14" s="1"/>
  <c r="FV44" i="14"/>
  <c r="CS44" i="14" s="1"/>
  <c r="GL23" i="14" s="1"/>
  <c r="FV45" i="14"/>
  <c r="CS45" i="14" s="1"/>
  <c r="CU45" i="14" s="1"/>
  <c r="FV46" i="14"/>
  <c r="CS46" i="14" s="1"/>
  <c r="GL25" i="14" s="1"/>
  <c r="FV47" i="14"/>
  <c r="CS47" i="14" s="1"/>
  <c r="CU47" i="14" s="1"/>
  <c r="FV48" i="14"/>
  <c r="CS48" i="14" s="1"/>
  <c r="GL27" i="14" s="1"/>
  <c r="FV49" i="14"/>
  <c r="CS49" i="14" s="1"/>
  <c r="CU49" i="14" s="1"/>
  <c r="FV50" i="14"/>
  <c r="CS50" i="14" s="1"/>
  <c r="CX50" i="14" s="1"/>
  <c r="FN53" i="14"/>
  <c r="CQ53" i="14" s="1"/>
  <c r="FM54" i="14"/>
  <c r="FJ57" i="14"/>
  <c r="CP57" i="14" s="1"/>
  <c r="FI58" i="14"/>
  <c r="FF54" i="14"/>
  <c r="FE55" i="14"/>
  <c r="FN200" i="14"/>
  <c r="CQ200" i="14" s="1"/>
  <c r="GC169" i="14" s="1"/>
  <c r="FM201" i="14"/>
  <c r="GB99" i="14"/>
  <c r="GB97" i="14"/>
  <c r="GB95" i="14"/>
  <c r="GB93" i="14"/>
  <c r="GB91" i="14"/>
  <c r="GB89" i="14"/>
  <c r="GB87" i="14"/>
  <c r="GB85" i="14"/>
  <c r="FJ125" i="14"/>
  <c r="CP125" i="14" s="1"/>
  <c r="FI126" i="14"/>
  <c r="GK99" i="14"/>
  <c r="GD99" i="14"/>
  <c r="GK97" i="14"/>
  <c r="GD97" i="14"/>
  <c r="GK95" i="14"/>
  <c r="GD95" i="14"/>
  <c r="GK93" i="14"/>
  <c r="GD93" i="14"/>
  <c r="GK91" i="14"/>
  <c r="GD91" i="14"/>
  <c r="GK89" i="14"/>
  <c r="GD89" i="14"/>
  <c r="GK87" i="14"/>
  <c r="GD87" i="14"/>
  <c r="GK85" i="14"/>
  <c r="GD85" i="14"/>
  <c r="FR125" i="14"/>
  <c r="CR125" i="14" s="1"/>
  <c r="FQ126" i="14"/>
  <c r="GK32" i="14"/>
  <c r="GR25" i="14"/>
  <c r="FE152" i="14"/>
  <c r="FE124" i="14"/>
  <c r="FM152" i="14"/>
  <c r="FN123" i="14" s="1"/>
  <c r="CQ123" i="14" s="1"/>
  <c r="FM124" i="14"/>
  <c r="FF200" i="14"/>
  <c r="FE201" i="14"/>
  <c r="FJ198" i="14"/>
  <c r="CP198" i="14" s="1"/>
  <c r="FI199" i="14"/>
  <c r="FJ161" i="14"/>
  <c r="FJ162" i="14"/>
  <c r="FJ163" i="14"/>
  <c r="FJ164" i="14"/>
  <c r="FJ165" i="14"/>
  <c r="FJ166" i="14"/>
  <c r="FJ167" i="14"/>
  <c r="FJ168" i="14"/>
  <c r="FJ169" i="14"/>
  <c r="FJ170" i="14"/>
  <c r="FJ171" i="14"/>
  <c r="FJ172" i="14"/>
  <c r="FJ173" i="14"/>
  <c r="FJ174" i="14"/>
  <c r="FJ175" i="14"/>
  <c r="FJ176" i="14"/>
  <c r="FJ177" i="14"/>
  <c r="FJ178" i="14"/>
  <c r="FJ179" i="14"/>
  <c r="FJ180" i="14"/>
  <c r="FJ181" i="14"/>
  <c r="FJ182" i="14"/>
  <c r="CP182" i="14" s="1"/>
  <c r="FJ183" i="14"/>
  <c r="CP183" i="14" s="1"/>
  <c r="FJ184" i="14"/>
  <c r="CP184" i="14" s="1"/>
  <c r="FJ185" i="14"/>
  <c r="CP185" i="14" s="1"/>
  <c r="FJ186" i="14"/>
  <c r="CP186" i="14" s="1"/>
  <c r="FJ187" i="14"/>
  <c r="CP187" i="14" s="1"/>
  <c r="FJ188" i="14"/>
  <c r="CP188" i="14" s="1"/>
  <c r="FJ189" i="14"/>
  <c r="CP189" i="14" s="1"/>
  <c r="FJ190" i="14"/>
  <c r="CP190" i="14" s="1"/>
  <c r="FJ191" i="14"/>
  <c r="CP191" i="14" s="1"/>
  <c r="FJ192" i="14"/>
  <c r="CP192" i="14" s="1"/>
  <c r="FJ193" i="14"/>
  <c r="CP193" i="14" s="1"/>
  <c r="FJ194" i="14"/>
  <c r="CP194" i="14" s="1"/>
  <c r="FJ195" i="14"/>
  <c r="CP195" i="14" s="1"/>
  <c r="FJ196" i="14"/>
  <c r="CP196" i="14" s="1"/>
  <c r="GB98" i="14"/>
  <c r="GB96" i="14"/>
  <c r="GB94" i="14"/>
  <c r="GB92" i="14"/>
  <c r="GB90" i="14"/>
  <c r="GB88" i="14"/>
  <c r="GB86" i="14"/>
  <c r="GB101" i="14"/>
  <c r="FU265" i="8"/>
  <c r="FK297" i="8"/>
  <c r="CO297" i="8" s="1"/>
  <c r="FW266" i="8" s="1"/>
  <c r="FJ298" i="8"/>
  <c r="FF48" i="8"/>
  <c r="FJ127" i="8"/>
  <c r="FB209" i="8"/>
  <c r="EX127" i="8"/>
  <c r="EX49" i="8"/>
  <c r="FG296" i="8"/>
  <c r="CN296" i="8" s="1"/>
  <c r="FV265" i="8" s="1"/>
  <c r="FF297" i="8"/>
  <c r="FC297" i="8"/>
  <c r="CM297" i="8" s="1"/>
  <c r="FB298" i="8"/>
  <c r="EX355" i="8"/>
  <c r="FB355" i="8"/>
  <c r="FB48" i="8"/>
  <c r="FJ50" i="8"/>
  <c r="FJ355" i="8"/>
  <c r="FN355" i="8"/>
  <c r="FF210" i="8"/>
  <c r="FF356" i="8"/>
  <c r="FJ209" i="8"/>
  <c r="FF127" i="8"/>
  <c r="FB128" i="8"/>
  <c r="CU41" i="14" l="1"/>
  <c r="GI20" i="14" s="1"/>
  <c r="AJ52" i="15"/>
  <c r="BA52" i="15"/>
  <c r="BE52" i="15" s="1"/>
  <c r="BT52" i="15" s="1"/>
  <c r="GL24" i="14"/>
  <c r="CU37" i="14"/>
  <c r="GI16" i="14" s="1"/>
  <c r="CX43" i="14"/>
  <c r="GM32" i="14"/>
  <c r="CX52" i="14"/>
  <c r="GL22" i="14"/>
  <c r="CX49" i="14"/>
  <c r="GP23" i="14"/>
  <c r="GL16" i="14"/>
  <c r="GL28" i="14"/>
  <c r="CU52" i="14"/>
  <c r="GI31" i="14" s="1"/>
  <c r="GL20" i="14"/>
  <c r="GL31" i="14"/>
  <c r="CX45" i="14"/>
  <c r="CX47" i="14"/>
  <c r="GL17" i="14"/>
  <c r="CU39" i="14"/>
  <c r="GI18" i="14" s="1"/>
  <c r="GL26" i="14"/>
  <c r="CX38" i="14"/>
  <c r="CT54" i="14"/>
  <c r="GM33" i="14" s="1"/>
  <c r="E93" i="15"/>
  <c r="GL18" i="14"/>
  <c r="GS15" i="14"/>
  <c r="GS17" i="14"/>
  <c r="GS19" i="14"/>
  <c r="GS21" i="14"/>
  <c r="CX40" i="14"/>
  <c r="GL21" i="14"/>
  <c r="CX42" i="14"/>
  <c r="GS18" i="14"/>
  <c r="BL79" i="18"/>
  <c r="Y79" i="18"/>
  <c r="AF79" i="18"/>
  <c r="D81" i="18"/>
  <c r="P80" i="18"/>
  <c r="CX44" i="14"/>
  <c r="GS20" i="14"/>
  <c r="GS16" i="14"/>
  <c r="CX46" i="14"/>
  <c r="CX48" i="14"/>
  <c r="CX36" i="14"/>
  <c r="CU36" i="14"/>
  <c r="GI15" i="14" s="1"/>
  <c r="CU40" i="14"/>
  <c r="GI19" i="14" s="1"/>
  <c r="CU44" i="14"/>
  <c r="GP16" i="14" s="1"/>
  <c r="CU46" i="14"/>
  <c r="GP18" i="14" s="1"/>
  <c r="CU48" i="14"/>
  <c r="GI27" i="14" s="1"/>
  <c r="CU50" i="14"/>
  <c r="GP22" i="14" s="1"/>
  <c r="GS22" i="14"/>
  <c r="CT200" i="14"/>
  <c r="GF169" i="14" s="1"/>
  <c r="BC33" i="15"/>
  <c r="BF33" i="15" s="1"/>
  <c r="GL29" i="14"/>
  <c r="D54" i="15"/>
  <c r="D114" i="15" s="1"/>
  <c r="AF53" i="15"/>
  <c r="GP15" i="14"/>
  <c r="GI22" i="14"/>
  <c r="GI24" i="14"/>
  <c r="GP17" i="14"/>
  <c r="GI26" i="14"/>
  <c r="GP19" i="14"/>
  <c r="GI28" i="14"/>
  <c r="GP21" i="14"/>
  <c r="GB165" i="14"/>
  <c r="CX196" i="14"/>
  <c r="CU196" i="14"/>
  <c r="GB163" i="14"/>
  <c r="CX194" i="14"/>
  <c r="CU194" i="14"/>
  <c r="GB161" i="14"/>
  <c r="CX192" i="14"/>
  <c r="CU192" i="14"/>
  <c r="CX190" i="14"/>
  <c r="GB159" i="14"/>
  <c r="CU190" i="14"/>
  <c r="CX188" i="14"/>
  <c r="CU188" i="14"/>
  <c r="CX186" i="14"/>
  <c r="CU186" i="14"/>
  <c r="CX184" i="14"/>
  <c r="CU184" i="14"/>
  <c r="CX182" i="14"/>
  <c r="CU182" i="14"/>
  <c r="FJ199" i="14"/>
  <c r="CP199" i="14" s="1"/>
  <c r="FI200" i="14"/>
  <c r="FF201" i="14"/>
  <c r="FE202" i="14"/>
  <c r="GC100" i="14"/>
  <c r="FF124" i="14"/>
  <c r="FE125" i="14"/>
  <c r="FF87" i="14"/>
  <c r="FF88" i="14"/>
  <c r="FF89" i="14"/>
  <c r="FF90" i="14"/>
  <c r="FF91" i="14"/>
  <c r="FF92" i="14"/>
  <c r="FF93" i="14"/>
  <c r="FF94" i="14"/>
  <c r="FF95" i="14"/>
  <c r="G2" i="15" s="1"/>
  <c r="FF96" i="14"/>
  <c r="FF97" i="14"/>
  <c r="FF98" i="14"/>
  <c r="FF99" i="14"/>
  <c r="FF100" i="14"/>
  <c r="FF101" i="14"/>
  <c r="FF102" i="14"/>
  <c r="FF103" i="14"/>
  <c r="FF104" i="14"/>
  <c r="FF105" i="14"/>
  <c r="FF106" i="14"/>
  <c r="FF107" i="14"/>
  <c r="FF108" i="14"/>
  <c r="FF109" i="14"/>
  <c r="FF110" i="14"/>
  <c r="FF111" i="14"/>
  <c r="FF112" i="14"/>
  <c r="FF113" i="14"/>
  <c r="FF114" i="14"/>
  <c r="FF115" i="14"/>
  <c r="FF116" i="14"/>
  <c r="FF117" i="14"/>
  <c r="FF118" i="14"/>
  <c r="FF119" i="14"/>
  <c r="FF120" i="14"/>
  <c r="FF121" i="14"/>
  <c r="FF122" i="14"/>
  <c r="GK102" i="14"/>
  <c r="GD102" i="14"/>
  <c r="GB102" i="14"/>
  <c r="GK33" i="14"/>
  <c r="GR26" i="14"/>
  <c r="CX195" i="14"/>
  <c r="GB164" i="14"/>
  <c r="CU195" i="14"/>
  <c r="CX193" i="14"/>
  <c r="GB162" i="14"/>
  <c r="CU193" i="14"/>
  <c r="CX191" i="14"/>
  <c r="GB160" i="14"/>
  <c r="CU191" i="14"/>
  <c r="CX189" i="14"/>
  <c r="CU189" i="14"/>
  <c r="CX187" i="14"/>
  <c r="CU187" i="14"/>
  <c r="CX185" i="14"/>
  <c r="CU185" i="14"/>
  <c r="CX183" i="14"/>
  <c r="CU183" i="14"/>
  <c r="GB167" i="14"/>
  <c r="CX198" i="14"/>
  <c r="CU198" i="14"/>
  <c r="FN124" i="14"/>
  <c r="CQ124" i="14" s="1"/>
  <c r="FM125" i="14"/>
  <c r="FN87" i="14"/>
  <c r="FN88" i="14"/>
  <c r="FN90" i="14"/>
  <c r="FN89" i="14"/>
  <c r="FN91" i="14"/>
  <c r="FN92" i="14"/>
  <c r="FN93" i="14"/>
  <c r="FN94" i="14"/>
  <c r="FN95" i="14"/>
  <c r="FN96" i="14"/>
  <c r="FN97" i="14"/>
  <c r="FN98" i="14"/>
  <c r="FN99" i="14"/>
  <c r="FN100" i="14"/>
  <c r="FN101" i="14"/>
  <c r="FN102" i="14"/>
  <c r="FN103" i="14"/>
  <c r="FN104" i="14"/>
  <c r="FN105" i="14"/>
  <c r="FN106" i="14"/>
  <c r="FN107" i="14"/>
  <c r="FN108" i="14"/>
  <c r="CQ108" i="14" s="1"/>
  <c r="FN109" i="14"/>
  <c r="CQ109" i="14" s="1"/>
  <c r="FN110" i="14"/>
  <c r="CQ110" i="14" s="1"/>
  <c r="FN111" i="14"/>
  <c r="CQ111" i="14" s="1"/>
  <c r="FN112" i="14"/>
  <c r="CQ112" i="14" s="1"/>
  <c r="FN113" i="14"/>
  <c r="CQ113" i="14" s="1"/>
  <c r="FN114" i="14"/>
  <c r="CQ114" i="14" s="1"/>
  <c r="FN115" i="14"/>
  <c r="CQ115" i="14" s="1"/>
  <c r="FN116" i="14"/>
  <c r="CQ116" i="14" s="1"/>
  <c r="FN117" i="14"/>
  <c r="CQ117" i="14" s="1"/>
  <c r="FN118" i="14"/>
  <c r="CQ118" i="14" s="1"/>
  <c r="FN119" i="14"/>
  <c r="CQ119" i="14" s="1"/>
  <c r="FN120" i="14"/>
  <c r="CQ120" i="14" s="1"/>
  <c r="FN121" i="14"/>
  <c r="CQ121" i="14" s="1"/>
  <c r="FN122" i="14"/>
  <c r="CQ122" i="14" s="1"/>
  <c r="FF123" i="14"/>
  <c r="FR126" i="14"/>
  <c r="CR126" i="14" s="1"/>
  <c r="FQ127" i="14"/>
  <c r="FJ126" i="14"/>
  <c r="CP126" i="14" s="1"/>
  <c r="FI127" i="14"/>
  <c r="FN201" i="14"/>
  <c r="CQ201" i="14" s="1"/>
  <c r="GC170" i="14" s="1"/>
  <c r="FM202" i="14"/>
  <c r="FF55" i="14"/>
  <c r="FE56" i="14"/>
  <c r="FJ58" i="14"/>
  <c r="CP58" i="14" s="1"/>
  <c r="FI59" i="14"/>
  <c r="FN54" i="14"/>
  <c r="CQ54" i="14" s="1"/>
  <c r="FM55" i="14"/>
  <c r="FV53" i="14"/>
  <c r="CS53" i="14" s="1"/>
  <c r="GS25" i="14" s="1"/>
  <c r="FU54" i="14"/>
  <c r="FV201" i="14"/>
  <c r="CS201" i="14" s="1"/>
  <c r="GE170" i="14" s="1"/>
  <c r="FU202" i="14"/>
  <c r="FR55" i="14"/>
  <c r="CR55" i="14" s="1"/>
  <c r="FQ56" i="14"/>
  <c r="FR200" i="14"/>
  <c r="CR200" i="14" s="1"/>
  <c r="GD169" i="14" s="1"/>
  <c r="FQ201" i="14"/>
  <c r="FU266" i="8"/>
  <c r="FB129" i="8"/>
  <c r="FF128" i="8"/>
  <c r="FJ210" i="8"/>
  <c r="FF357" i="8"/>
  <c r="FF211" i="8"/>
  <c r="FN356" i="8"/>
  <c r="FJ356" i="8"/>
  <c r="FJ51" i="8"/>
  <c r="FB49" i="8"/>
  <c r="FB356" i="8"/>
  <c r="EX356" i="8"/>
  <c r="FC298" i="8"/>
  <c r="CM298" i="8" s="1"/>
  <c r="FB299" i="8"/>
  <c r="FG297" i="8"/>
  <c r="CN297" i="8" s="1"/>
  <c r="FV266" i="8" s="1"/>
  <c r="FF298" i="8"/>
  <c r="EX50" i="8"/>
  <c r="EX128" i="8"/>
  <c r="FB210" i="8"/>
  <c r="FJ128" i="8"/>
  <c r="FF49" i="8"/>
  <c r="FK298" i="8"/>
  <c r="CO298" i="8" s="1"/>
  <c r="FW267" i="8" s="1"/>
  <c r="FJ299" i="8"/>
  <c r="AJ53" i="15" l="1"/>
  <c r="BA53" i="15"/>
  <c r="BE53" i="15" s="1"/>
  <c r="BT53" i="15" s="1"/>
  <c r="GP24" i="14"/>
  <c r="GI23" i="14"/>
  <c r="GT26" i="14"/>
  <c r="GP20" i="14"/>
  <c r="GI25" i="14"/>
  <c r="GI29" i="14"/>
  <c r="H30" i="15"/>
  <c r="F90" i="15"/>
  <c r="H29" i="15"/>
  <c r="F89" i="15"/>
  <c r="H27" i="15"/>
  <c r="F87" i="15"/>
  <c r="H25" i="15"/>
  <c r="F85" i="15"/>
  <c r="H23" i="15"/>
  <c r="F83" i="15"/>
  <c r="H21" i="15"/>
  <c r="F81" i="15"/>
  <c r="H19" i="15"/>
  <c r="F79" i="15"/>
  <c r="H17" i="15"/>
  <c r="F77" i="15"/>
  <c r="H15" i="15"/>
  <c r="F75" i="15"/>
  <c r="H13" i="15"/>
  <c r="F73" i="15"/>
  <c r="H11" i="15"/>
  <c r="F71" i="15"/>
  <c r="H9" i="15"/>
  <c r="F69" i="15"/>
  <c r="H7" i="15"/>
  <c r="F67" i="15"/>
  <c r="H5" i="15"/>
  <c r="F65" i="15"/>
  <c r="H28" i="15"/>
  <c r="F88" i="15"/>
  <c r="H26" i="15"/>
  <c r="F86" i="15"/>
  <c r="H24" i="15"/>
  <c r="F84" i="15"/>
  <c r="H22" i="15"/>
  <c r="F82" i="15"/>
  <c r="H20" i="15"/>
  <c r="F80" i="15"/>
  <c r="H18" i="15"/>
  <c r="F78" i="15"/>
  <c r="H16" i="15"/>
  <c r="F76" i="15"/>
  <c r="H14" i="15"/>
  <c r="F74" i="15"/>
  <c r="H12" i="15"/>
  <c r="F72" i="15"/>
  <c r="H10" i="15"/>
  <c r="F70" i="15"/>
  <c r="H8" i="15"/>
  <c r="F68" i="15"/>
  <c r="H6" i="15"/>
  <c r="F66" i="15"/>
  <c r="H31" i="15"/>
  <c r="F91" i="15"/>
  <c r="CT55" i="14"/>
  <c r="GM34" i="14" s="1"/>
  <c r="E94" i="15"/>
  <c r="D82" i="18"/>
  <c r="P81" i="18"/>
  <c r="BL80" i="18"/>
  <c r="AF80" i="18"/>
  <c r="Y80" i="18"/>
  <c r="CT201" i="14"/>
  <c r="GF170" i="14" s="1"/>
  <c r="BC34" i="15"/>
  <c r="BF34" i="15" s="1"/>
  <c r="D55" i="15"/>
  <c r="D115" i="15" s="1"/>
  <c r="AF54" i="15"/>
  <c r="CT122" i="14"/>
  <c r="GF99" i="14" s="1"/>
  <c r="CT120" i="14"/>
  <c r="GF97" i="14" s="1"/>
  <c r="CT118" i="14"/>
  <c r="GM95" i="14" s="1"/>
  <c r="CT116" i="14"/>
  <c r="GF93" i="14" s="1"/>
  <c r="CT114" i="14"/>
  <c r="GM91" i="14" s="1"/>
  <c r="CT112" i="14"/>
  <c r="GF89" i="14" s="1"/>
  <c r="CT110" i="14"/>
  <c r="GM87" i="14" s="1"/>
  <c r="CT108" i="14"/>
  <c r="GM85" i="14" s="1"/>
  <c r="CT123" i="14"/>
  <c r="GM100" i="14" s="1"/>
  <c r="CT121" i="14"/>
  <c r="GF98" i="14" s="1"/>
  <c r="CT119" i="14"/>
  <c r="GM96" i="14" s="1"/>
  <c r="CT117" i="14"/>
  <c r="GF94" i="14" s="1"/>
  <c r="CT115" i="14"/>
  <c r="GM92" i="14" s="1"/>
  <c r="CT113" i="14"/>
  <c r="GM90" i="14" s="1"/>
  <c r="CT111" i="14"/>
  <c r="GM88" i="14" s="1"/>
  <c r="CT109" i="14"/>
  <c r="GM86" i="14" s="1"/>
  <c r="CT124" i="14"/>
  <c r="GM101" i="14" s="1"/>
  <c r="FJ127" i="14"/>
  <c r="CP127" i="14" s="1"/>
  <c r="FI128" i="14"/>
  <c r="FR127" i="14"/>
  <c r="CR127" i="14" s="1"/>
  <c r="FQ128" i="14"/>
  <c r="GC98" i="14"/>
  <c r="GC96" i="14"/>
  <c r="GC94" i="14"/>
  <c r="GC92" i="14"/>
  <c r="GC90" i="14"/>
  <c r="GC88" i="14"/>
  <c r="GC86" i="14"/>
  <c r="GC101" i="14"/>
  <c r="CX53" i="14"/>
  <c r="GL32" i="14"/>
  <c r="FF202" i="14"/>
  <c r="FE203" i="14"/>
  <c r="FJ200" i="14"/>
  <c r="CP200" i="14" s="1"/>
  <c r="FI201" i="14"/>
  <c r="GK34" i="14"/>
  <c r="GR27" i="14"/>
  <c r="FR201" i="14"/>
  <c r="CR201" i="14" s="1"/>
  <c r="GD170" i="14" s="1"/>
  <c r="FQ202" i="14"/>
  <c r="FR56" i="14"/>
  <c r="CR56" i="14" s="1"/>
  <c r="FQ57" i="14"/>
  <c r="FV202" i="14"/>
  <c r="CS202" i="14" s="1"/>
  <c r="GE171" i="14" s="1"/>
  <c r="FU203" i="14"/>
  <c r="FV54" i="14"/>
  <c r="CS54" i="14" s="1"/>
  <c r="CX54" i="14" s="1"/>
  <c r="FU55" i="14"/>
  <c r="FN55" i="14"/>
  <c r="CQ55" i="14" s="1"/>
  <c r="FM56" i="14"/>
  <c r="FJ59" i="14"/>
  <c r="CP59" i="14" s="1"/>
  <c r="FI60" i="14"/>
  <c r="FF56" i="14"/>
  <c r="FE57" i="14"/>
  <c r="FN202" i="14"/>
  <c r="CQ202" i="14" s="1"/>
  <c r="GC171" i="14" s="1"/>
  <c r="FM203" i="14"/>
  <c r="GB103" i="14"/>
  <c r="GK103" i="14"/>
  <c r="GD103" i="14"/>
  <c r="GC99" i="14"/>
  <c r="GC97" i="14"/>
  <c r="GC95" i="14"/>
  <c r="GC93" i="14"/>
  <c r="GC91" i="14"/>
  <c r="GC89" i="14"/>
  <c r="GC87" i="14"/>
  <c r="GC85" i="14"/>
  <c r="FN125" i="14"/>
  <c r="CQ125" i="14" s="1"/>
  <c r="FM126" i="14"/>
  <c r="CU53" i="14"/>
  <c r="FF125" i="14"/>
  <c r="FE126" i="14"/>
  <c r="CX199" i="14"/>
  <c r="GB168" i="14"/>
  <c r="CU199" i="14"/>
  <c r="FU267" i="8"/>
  <c r="FK299" i="8"/>
  <c r="CO299" i="8" s="1"/>
  <c r="FW268" i="8" s="1"/>
  <c r="FJ300" i="8"/>
  <c r="FF50" i="8"/>
  <c r="FJ129" i="8"/>
  <c r="FB211" i="8"/>
  <c r="EX129" i="8"/>
  <c r="EX130" i="8" s="1"/>
  <c r="EX51" i="8"/>
  <c r="EX86" i="8" s="1"/>
  <c r="EY34" i="8" s="1"/>
  <c r="FG298" i="8"/>
  <c r="CN298" i="8" s="1"/>
  <c r="FV267" i="8" s="1"/>
  <c r="FF299" i="8"/>
  <c r="FC299" i="8"/>
  <c r="CM299" i="8" s="1"/>
  <c r="FB300" i="8"/>
  <c r="EX357" i="8"/>
  <c r="FB357" i="8"/>
  <c r="FB50" i="8"/>
  <c r="FJ86" i="8"/>
  <c r="FK51" i="8" s="1"/>
  <c r="CO51" i="8" s="1"/>
  <c r="FJ52" i="8"/>
  <c r="FJ357" i="8"/>
  <c r="FN357" i="8"/>
  <c r="FF238" i="8"/>
  <c r="FG211" i="8" s="1"/>
  <c r="CN211" i="8" s="1"/>
  <c r="FV180" i="8" s="1"/>
  <c r="FF212" i="8"/>
  <c r="FF358" i="8"/>
  <c r="FJ211" i="8"/>
  <c r="FF129" i="8"/>
  <c r="FB130" i="8"/>
  <c r="AJ54" i="15" l="1"/>
  <c r="BA54" i="15"/>
  <c r="BE54" i="15" s="1"/>
  <c r="BT54" i="15" s="1"/>
  <c r="GM94" i="14"/>
  <c r="GF96" i="14"/>
  <c r="GM89" i="14"/>
  <c r="GT27" i="14"/>
  <c r="GF91" i="14"/>
  <c r="GF86" i="14"/>
  <c r="GF101" i="14"/>
  <c r="GF90" i="14"/>
  <c r="GF88" i="14"/>
  <c r="GF92" i="14"/>
  <c r="GM97" i="14"/>
  <c r="GF85" i="14"/>
  <c r="GF87" i="14"/>
  <c r="GM99" i="14"/>
  <c r="GM98" i="14"/>
  <c r="GM93" i="14"/>
  <c r="GF100" i="14"/>
  <c r="GF95" i="14"/>
  <c r="H32" i="15"/>
  <c r="F92" i="15"/>
  <c r="CT56" i="14"/>
  <c r="GM35" i="14" s="1"/>
  <c r="E95" i="15"/>
  <c r="BL81" i="18"/>
  <c r="Y81" i="18"/>
  <c r="AF81" i="18"/>
  <c r="D83" i="18"/>
  <c r="P82" i="18"/>
  <c r="CT202" i="14"/>
  <c r="GF171" i="14" s="1"/>
  <c r="BC35" i="15"/>
  <c r="BF35" i="15" s="1"/>
  <c r="D56" i="15"/>
  <c r="AF55" i="15"/>
  <c r="CT125" i="14"/>
  <c r="GF102" i="14" s="1"/>
  <c r="FN126" i="14"/>
  <c r="CQ126" i="14" s="1"/>
  <c r="FM127" i="14"/>
  <c r="FN203" i="14"/>
  <c r="CQ203" i="14" s="1"/>
  <c r="GC172" i="14" s="1"/>
  <c r="FM204" i="14"/>
  <c r="FF57" i="14"/>
  <c r="FE58" i="14"/>
  <c r="FJ60" i="14"/>
  <c r="CP60" i="14" s="1"/>
  <c r="FI61" i="14"/>
  <c r="FN56" i="14"/>
  <c r="CQ56" i="14" s="1"/>
  <c r="FM57" i="14"/>
  <c r="FV55" i="14"/>
  <c r="CS55" i="14" s="1"/>
  <c r="GL34" i="14" s="1"/>
  <c r="FU56" i="14"/>
  <c r="FV203" i="14"/>
  <c r="CS203" i="14" s="1"/>
  <c r="GE172" i="14" s="1"/>
  <c r="FU204" i="14"/>
  <c r="FR57" i="14"/>
  <c r="CR57" i="14" s="1"/>
  <c r="FQ58" i="14"/>
  <c r="FR202" i="14"/>
  <c r="CR202" i="14" s="1"/>
  <c r="GD171" i="14" s="1"/>
  <c r="FQ203" i="14"/>
  <c r="GB169" i="14"/>
  <c r="CX200" i="14"/>
  <c r="CU200" i="14"/>
  <c r="FR128" i="14"/>
  <c r="CR128" i="14" s="1"/>
  <c r="FQ129" i="14"/>
  <c r="FJ128" i="14"/>
  <c r="CP128" i="14" s="1"/>
  <c r="FI129" i="14"/>
  <c r="CU54" i="14"/>
  <c r="GS26" i="14"/>
  <c r="FF126" i="14"/>
  <c r="FE127" i="14"/>
  <c r="GI32" i="14"/>
  <c r="GP25" i="14"/>
  <c r="GC102" i="14"/>
  <c r="GK35" i="14"/>
  <c r="GR28" i="14"/>
  <c r="FJ201" i="14"/>
  <c r="CP201" i="14" s="1"/>
  <c r="FI202" i="14"/>
  <c r="FF203" i="14"/>
  <c r="FE204" i="14"/>
  <c r="GK104" i="14"/>
  <c r="GD104" i="14"/>
  <c r="GB104" i="14"/>
  <c r="GL33" i="14"/>
  <c r="FK356" i="8"/>
  <c r="CO356" i="8" s="1"/>
  <c r="GD334" i="8" s="1"/>
  <c r="FN358" i="8"/>
  <c r="FK357" i="8"/>
  <c r="CO357" i="8" s="1"/>
  <c r="GD335" i="8" s="1"/>
  <c r="FJ358" i="8"/>
  <c r="FK52" i="8"/>
  <c r="CO52" i="8" s="1"/>
  <c r="FJ53" i="8"/>
  <c r="FK322" i="8"/>
  <c r="FK15" i="8"/>
  <c r="FK323" i="8"/>
  <c r="FK324" i="8"/>
  <c r="FK17" i="8"/>
  <c r="FK16" i="8"/>
  <c r="FK325" i="8"/>
  <c r="FK21" i="8"/>
  <c r="FK326" i="8"/>
  <c r="FK19" i="8"/>
  <c r="FK20" i="8"/>
  <c r="FK18" i="8"/>
  <c r="FK327" i="8"/>
  <c r="FK22" i="8"/>
  <c r="FK23" i="8"/>
  <c r="FK328" i="8"/>
  <c r="FK329" i="8"/>
  <c r="FK24" i="8"/>
  <c r="FK25" i="8"/>
  <c r="FK330" i="8"/>
  <c r="FK331" i="8"/>
  <c r="FK26" i="8"/>
  <c r="FK27" i="8"/>
  <c r="FK332" i="8"/>
  <c r="FK333" i="8"/>
  <c r="FK28" i="8"/>
  <c r="FK29" i="8"/>
  <c r="FK334" i="8"/>
  <c r="FK335" i="8"/>
  <c r="FK30" i="8"/>
  <c r="FK31" i="8"/>
  <c r="FK336" i="8"/>
  <c r="FK337" i="8"/>
  <c r="FK32" i="8"/>
  <c r="FK33" i="8"/>
  <c r="FK338" i="8"/>
  <c r="FK339" i="8"/>
  <c r="FK34" i="8"/>
  <c r="FK35" i="8"/>
  <c r="FK340" i="8"/>
  <c r="FK341" i="8"/>
  <c r="FK36" i="8"/>
  <c r="CO36" i="8" s="1"/>
  <c r="GD15" i="8" s="1"/>
  <c r="FK37" i="8"/>
  <c r="CO37" i="8" s="1"/>
  <c r="GD16" i="8" s="1"/>
  <c r="FK342" i="8"/>
  <c r="FK343" i="8"/>
  <c r="CO343" i="8" s="1"/>
  <c r="GD321" i="8" s="1"/>
  <c r="FK38" i="8"/>
  <c r="CO38" i="8" s="1"/>
  <c r="GD17" i="8" s="1"/>
  <c r="FK39" i="8"/>
  <c r="CO39" i="8" s="1"/>
  <c r="GD18" i="8" s="1"/>
  <c r="FK344" i="8"/>
  <c r="CO344" i="8" s="1"/>
  <c r="GD322" i="8" s="1"/>
  <c r="FK345" i="8"/>
  <c r="CO345" i="8" s="1"/>
  <c r="GD323" i="8" s="1"/>
  <c r="FK40" i="8"/>
  <c r="CO40" i="8" s="1"/>
  <c r="GD19" i="8" s="1"/>
  <c r="FK41" i="8"/>
  <c r="CO41" i="8" s="1"/>
  <c r="GD20" i="8" s="1"/>
  <c r="FK346" i="8"/>
  <c r="CO346" i="8" s="1"/>
  <c r="GD324" i="8" s="1"/>
  <c r="FK347" i="8"/>
  <c r="CO347" i="8" s="1"/>
  <c r="GD325" i="8" s="1"/>
  <c r="FK42" i="8"/>
  <c r="CO42" i="8" s="1"/>
  <c r="GD21" i="8" s="1"/>
  <c r="FK43" i="8"/>
  <c r="CO43" i="8" s="1"/>
  <c r="FK348" i="8"/>
  <c r="CO348" i="8" s="1"/>
  <c r="GD326" i="8" s="1"/>
  <c r="FK349" i="8"/>
  <c r="CO349" i="8" s="1"/>
  <c r="GD327" i="8" s="1"/>
  <c r="FK44" i="8"/>
  <c r="CO44" i="8" s="1"/>
  <c r="FK45" i="8"/>
  <c r="CO45" i="8" s="1"/>
  <c r="FK350" i="8"/>
  <c r="CO350" i="8" s="1"/>
  <c r="GD328" i="8" s="1"/>
  <c r="FK351" i="8"/>
  <c r="CO351" i="8" s="1"/>
  <c r="GD329" i="8" s="1"/>
  <c r="FK46" i="8"/>
  <c r="CO46" i="8" s="1"/>
  <c r="FK47" i="8"/>
  <c r="CO47" i="8" s="1"/>
  <c r="FK352" i="8"/>
  <c r="CO352" i="8" s="1"/>
  <c r="GD330" i="8" s="1"/>
  <c r="FK353" i="8"/>
  <c r="CO353" i="8" s="1"/>
  <c r="GD331" i="8" s="1"/>
  <c r="FK48" i="8"/>
  <c r="CO48" i="8" s="1"/>
  <c r="FK49" i="8"/>
  <c r="CO49" i="8" s="1"/>
  <c r="FK354" i="8"/>
  <c r="CO354" i="8" s="1"/>
  <c r="GD332" i="8" s="1"/>
  <c r="FK355" i="8"/>
  <c r="CO355" i="8" s="1"/>
  <c r="GD333" i="8" s="1"/>
  <c r="FK50" i="8"/>
  <c r="CO50" i="8" s="1"/>
  <c r="FU268" i="8"/>
  <c r="FB131" i="8"/>
  <c r="FF130" i="8"/>
  <c r="FJ238" i="8"/>
  <c r="FK211" i="8" s="1"/>
  <c r="CO211" i="8" s="1"/>
  <c r="FW180" i="8" s="1"/>
  <c r="FJ212" i="8"/>
  <c r="FF385" i="8"/>
  <c r="FG358" i="8" s="1"/>
  <c r="CN358" i="8" s="1"/>
  <c r="FF359" i="8"/>
  <c r="FG212" i="8"/>
  <c r="CN212" i="8" s="1"/>
  <c r="FV181" i="8" s="1"/>
  <c r="FF213" i="8"/>
  <c r="FG175" i="8"/>
  <c r="FG176" i="8"/>
  <c r="FG177" i="8"/>
  <c r="FG179" i="8"/>
  <c r="FG178" i="8"/>
  <c r="FG180" i="8"/>
  <c r="FG181" i="8"/>
  <c r="FG182" i="8"/>
  <c r="FG183" i="8"/>
  <c r="FG184" i="8"/>
  <c r="FG185" i="8"/>
  <c r="FG186" i="8"/>
  <c r="FG187" i="8"/>
  <c r="FG188" i="8"/>
  <c r="FG189" i="8"/>
  <c r="FG190" i="8"/>
  <c r="FG191" i="8"/>
  <c r="FG192" i="8"/>
  <c r="FG193" i="8"/>
  <c r="FG194" i="8"/>
  <c r="FG195" i="8"/>
  <c r="FG196" i="8"/>
  <c r="CN196" i="8" s="1"/>
  <c r="FG197" i="8"/>
  <c r="CN197" i="8" s="1"/>
  <c r="FG198" i="8"/>
  <c r="CN198" i="8" s="1"/>
  <c r="FG199" i="8"/>
  <c r="CN199" i="8" s="1"/>
  <c r="FG200" i="8"/>
  <c r="CN200" i="8" s="1"/>
  <c r="FG201" i="8"/>
  <c r="CN201" i="8" s="1"/>
  <c r="FG202" i="8"/>
  <c r="CN202" i="8" s="1"/>
  <c r="FG203" i="8"/>
  <c r="CN203" i="8" s="1"/>
  <c r="FG204" i="8"/>
  <c r="CN204" i="8" s="1"/>
  <c r="FV173" i="8" s="1"/>
  <c r="FG205" i="8"/>
  <c r="CN205" i="8" s="1"/>
  <c r="FV174" i="8" s="1"/>
  <c r="FG206" i="8"/>
  <c r="CN206" i="8" s="1"/>
  <c r="FV175" i="8" s="1"/>
  <c r="FG207" i="8"/>
  <c r="CN207" i="8" s="1"/>
  <c r="FV176" i="8" s="1"/>
  <c r="FG208" i="8"/>
  <c r="CN208" i="8" s="1"/>
  <c r="FV177" i="8" s="1"/>
  <c r="FG209" i="8"/>
  <c r="CN209" i="8" s="1"/>
  <c r="FV178" i="8" s="1"/>
  <c r="FG210" i="8"/>
  <c r="CN210" i="8" s="1"/>
  <c r="FV179" i="8" s="1"/>
  <c r="GD30" i="8"/>
  <c r="GK23" i="8"/>
  <c r="FB51" i="8"/>
  <c r="FB358" i="8"/>
  <c r="EX358" i="8"/>
  <c r="FC300" i="8"/>
  <c r="CM300" i="8" s="1"/>
  <c r="FB301" i="8"/>
  <c r="FG299" i="8"/>
  <c r="CN299" i="8" s="1"/>
  <c r="FV268" i="8" s="1"/>
  <c r="FF300" i="8"/>
  <c r="EY51" i="8"/>
  <c r="EX52" i="8"/>
  <c r="FB238" i="8"/>
  <c r="FB212" i="8"/>
  <c r="FJ130" i="8"/>
  <c r="FF51" i="8"/>
  <c r="FK300" i="8"/>
  <c r="CO300" i="8" s="1"/>
  <c r="FW269" i="8" s="1"/>
  <c r="FJ301" i="8"/>
  <c r="AJ55" i="15" l="1"/>
  <c r="BA55" i="15"/>
  <c r="BE55" i="15" s="1"/>
  <c r="BT55" i="15" s="1"/>
  <c r="CU55" i="14"/>
  <c r="GS27" i="14"/>
  <c r="GT28" i="14"/>
  <c r="CQ51" i="8"/>
  <c r="GF30" i="8" s="1"/>
  <c r="H33" i="15"/>
  <c r="F93" i="15"/>
  <c r="CT57" i="14"/>
  <c r="GM36" i="14" s="1"/>
  <c r="E96" i="15"/>
  <c r="GM102" i="14"/>
  <c r="D84" i="18"/>
  <c r="P83" i="18"/>
  <c r="BL82" i="18"/>
  <c r="AF82" i="18"/>
  <c r="Y82" i="18"/>
  <c r="CT203" i="14"/>
  <c r="GF172" i="14" s="1"/>
  <c r="BC36" i="15"/>
  <c r="BF36" i="15" s="1"/>
  <c r="CX55" i="14"/>
  <c r="CT126" i="14"/>
  <c r="GF103" i="14" s="1"/>
  <c r="FF204" i="14"/>
  <c r="FE205" i="14"/>
  <c r="FJ202" i="14"/>
  <c r="CP202" i="14" s="1"/>
  <c r="FI203" i="14"/>
  <c r="GI33" i="14"/>
  <c r="GP26" i="14"/>
  <c r="GB105" i="14"/>
  <c r="GK105" i="14"/>
  <c r="GD105" i="14"/>
  <c r="FR203" i="14"/>
  <c r="CR203" i="14" s="1"/>
  <c r="GD172" i="14" s="1"/>
  <c r="FQ204" i="14"/>
  <c r="FR58" i="14"/>
  <c r="CR58" i="14" s="1"/>
  <c r="FQ59" i="14"/>
  <c r="FV204" i="14"/>
  <c r="CS204" i="14" s="1"/>
  <c r="GE173" i="14" s="1"/>
  <c r="FU205" i="14"/>
  <c r="FV56" i="14"/>
  <c r="CS56" i="14" s="1"/>
  <c r="GL35" i="14" s="1"/>
  <c r="FU57" i="14"/>
  <c r="FN57" i="14"/>
  <c r="CQ57" i="14" s="1"/>
  <c r="FM58" i="14"/>
  <c r="FJ61" i="14"/>
  <c r="CP61" i="14" s="1"/>
  <c r="FI62" i="14"/>
  <c r="FF58" i="14"/>
  <c r="FE59" i="14"/>
  <c r="FN204" i="14"/>
  <c r="CQ204" i="14" s="1"/>
  <c r="GC173" i="14" s="1"/>
  <c r="FM205" i="14"/>
  <c r="FN127" i="14"/>
  <c r="CQ127" i="14" s="1"/>
  <c r="FM128" i="14"/>
  <c r="CX201" i="14"/>
  <c r="GB170" i="14"/>
  <c r="CU201" i="14"/>
  <c r="GI34" i="14"/>
  <c r="GP27" i="14"/>
  <c r="FF127" i="14"/>
  <c r="FE128" i="14"/>
  <c r="FJ129" i="14"/>
  <c r="CP129" i="14" s="1"/>
  <c r="FI130" i="14"/>
  <c r="FR129" i="14"/>
  <c r="CR129" i="14" s="1"/>
  <c r="FQ130" i="14"/>
  <c r="GR29" i="14"/>
  <c r="GK36" i="14"/>
  <c r="GC103" i="14"/>
  <c r="FF86" i="8"/>
  <c r="FG51" i="8" s="1"/>
  <c r="CN51" i="8" s="1"/>
  <c r="FF52" i="8"/>
  <c r="FC175" i="8"/>
  <c r="FC176" i="8"/>
  <c r="FC177" i="8"/>
  <c r="FC178" i="8"/>
  <c r="FC179" i="8"/>
  <c r="FC180" i="8"/>
  <c r="FC181" i="8"/>
  <c r="FC182" i="8"/>
  <c r="FC183" i="8"/>
  <c r="FC184" i="8"/>
  <c r="FC185" i="8"/>
  <c r="FC186" i="8"/>
  <c r="FC187" i="8"/>
  <c r="FC188" i="8"/>
  <c r="FC189" i="8"/>
  <c r="FC190" i="8"/>
  <c r="FC191" i="8"/>
  <c r="FC192" i="8"/>
  <c r="FC193" i="8"/>
  <c r="FC194" i="8"/>
  <c r="FC195" i="8"/>
  <c r="FC196" i="8"/>
  <c r="CM196" i="8" s="1"/>
  <c r="FC197" i="8"/>
  <c r="CM197" i="8" s="1"/>
  <c r="FC198" i="8"/>
  <c r="CM198" i="8" s="1"/>
  <c r="FC199" i="8"/>
  <c r="CM199" i="8" s="1"/>
  <c r="FC200" i="8"/>
  <c r="CM200" i="8" s="1"/>
  <c r="FC201" i="8"/>
  <c r="CM201" i="8" s="1"/>
  <c r="FC202" i="8"/>
  <c r="CM202" i="8" s="1"/>
  <c r="FC203" i="8"/>
  <c r="CM203" i="8" s="1"/>
  <c r="FC204" i="8"/>
  <c r="CM204" i="8" s="1"/>
  <c r="FC205" i="8"/>
  <c r="CM205" i="8" s="1"/>
  <c r="FC206" i="8"/>
  <c r="CM206" i="8" s="1"/>
  <c r="FC207" i="8"/>
  <c r="CM207" i="8" s="1"/>
  <c r="FC208" i="8"/>
  <c r="CM208" i="8" s="1"/>
  <c r="FC209" i="8"/>
  <c r="CM209" i="8" s="1"/>
  <c r="FC210" i="8"/>
  <c r="CM210" i="8" s="1"/>
  <c r="FC211" i="8"/>
  <c r="CM211" i="8" s="1"/>
  <c r="EX131" i="8"/>
  <c r="EY52" i="8"/>
  <c r="EX53" i="8"/>
  <c r="EY15" i="8"/>
  <c r="EY16" i="8"/>
  <c r="EY17" i="8"/>
  <c r="EY19" i="8"/>
  <c r="EY20" i="8"/>
  <c r="EY18" i="8"/>
  <c r="EY21" i="8"/>
  <c r="EY22" i="8"/>
  <c r="EY23" i="8"/>
  <c r="EY24" i="8"/>
  <c r="EY25" i="8"/>
  <c r="EY26" i="8"/>
  <c r="EY27" i="8"/>
  <c r="EY28" i="8"/>
  <c r="EY29" i="8"/>
  <c r="EY30" i="8"/>
  <c r="EY31" i="8"/>
  <c r="EY32" i="8"/>
  <c r="EY33" i="8"/>
  <c r="EY35" i="8"/>
  <c r="EY36" i="8"/>
  <c r="EY37" i="8"/>
  <c r="EY38" i="8"/>
  <c r="EY39" i="8"/>
  <c r="EY40" i="8"/>
  <c r="EY41" i="8"/>
  <c r="EY42" i="8"/>
  <c r="EY43" i="8"/>
  <c r="EY44" i="8"/>
  <c r="EY45" i="8"/>
  <c r="EY46" i="8"/>
  <c r="EY47" i="8"/>
  <c r="EY48" i="8"/>
  <c r="EY49" i="8"/>
  <c r="EY50" i="8"/>
  <c r="FU269" i="8"/>
  <c r="FK212" i="8"/>
  <c r="CO212" i="8" s="1"/>
  <c r="FW181" i="8" s="1"/>
  <c r="FJ213" i="8"/>
  <c r="FK175" i="8"/>
  <c r="FK176" i="8"/>
  <c r="FK178" i="8"/>
  <c r="FK177" i="8"/>
  <c r="FK179" i="8"/>
  <c r="FK180" i="8"/>
  <c r="FK181" i="8"/>
  <c r="FK182" i="8"/>
  <c r="FK183" i="8"/>
  <c r="FK184" i="8"/>
  <c r="FK185" i="8"/>
  <c r="FK186" i="8"/>
  <c r="FK187" i="8"/>
  <c r="FK188" i="8"/>
  <c r="FK189" i="8"/>
  <c r="FK190" i="8"/>
  <c r="FK191" i="8"/>
  <c r="FK192" i="8"/>
  <c r="FK193" i="8"/>
  <c r="FK194" i="8"/>
  <c r="FK195" i="8"/>
  <c r="FK196" i="8"/>
  <c r="CO196" i="8" s="1"/>
  <c r="FK197" i="8"/>
  <c r="CO197" i="8" s="1"/>
  <c r="FK198" i="8"/>
  <c r="CO198" i="8" s="1"/>
  <c r="FK199" i="8"/>
  <c r="CO199" i="8" s="1"/>
  <c r="FK200" i="8"/>
  <c r="CO200" i="8" s="1"/>
  <c r="FK201" i="8"/>
  <c r="CO201" i="8" s="1"/>
  <c r="FK202" i="8"/>
  <c r="CO202" i="8" s="1"/>
  <c r="FK203" i="8"/>
  <c r="CO203" i="8" s="1"/>
  <c r="FK204" i="8"/>
  <c r="CO204" i="8" s="1"/>
  <c r="FW173" i="8" s="1"/>
  <c r="FK205" i="8"/>
  <c r="CO205" i="8" s="1"/>
  <c r="FW174" i="8" s="1"/>
  <c r="FK206" i="8"/>
  <c r="CO206" i="8" s="1"/>
  <c r="FW175" i="8" s="1"/>
  <c r="FK207" i="8"/>
  <c r="CO207" i="8" s="1"/>
  <c r="FW176" i="8" s="1"/>
  <c r="FK208" i="8"/>
  <c r="CO208" i="8" s="1"/>
  <c r="FW177" i="8" s="1"/>
  <c r="FK209" i="8"/>
  <c r="CO209" i="8" s="1"/>
  <c r="FW178" i="8" s="1"/>
  <c r="FK210" i="8"/>
  <c r="CO210" i="8" s="1"/>
  <c r="FW179" i="8" s="1"/>
  <c r="GD29" i="8"/>
  <c r="GK22" i="8"/>
  <c r="GD27" i="8"/>
  <c r="GK20" i="8"/>
  <c r="GD25" i="8"/>
  <c r="GK18" i="8"/>
  <c r="GD23" i="8"/>
  <c r="GK16" i="8"/>
  <c r="FK53" i="8"/>
  <c r="CO53" i="8" s="1"/>
  <c r="FJ54" i="8"/>
  <c r="FJ385" i="8"/>
  <c r="FK358" i="8"/>
  <c r="CO358" i="8" s="1"/>
  <c r="GD336" i="8" s="1"/>
  <c r="FJ359" i="8"/>
  <c r="FN385" i="8"/>
  <c r="FO358" i="8" s="1"/>
  <c r="CP358" i="8" s="1"/>
  <c r="FN359" i="8"/>
  <c r="FK301" i="8"/>
  <c r="CO301" i="8" s="1"/>
  <c r="FW270" i="8" s="1"/>
  <c r="FJ302" i="8"/>
  <c r="FJ131" i="8"/>
  <c r="FC212" i="8"/>
  <c r="CM212" i="8" s="1"/>
  <c r="FB213" i="8"/>
  <c r="FG300" i="8"/>
  <c r="CN300" i="8" s="1"/>
  <c r="FV269" i="8" s="1"/>
  <c r="FF301" i="8"/>
  <c r="FC301" i="8"/>
  <c r="CM301" i="8" s="1"/>
  <c r="FB302" i="8"/>
  <c r="EX385" i="8"/>
  <c r="EY358" i="8" s="1"/>
  <c r="CQ358" i="8" s="1"/>
  <c r="EX359" i="8"/>
  <c r="FB385" i="8"/>
  <c r="FC358" i="8" s="1"/>
  <c r="CM358" i="8" s="1"/>
  <c r="FB359" i="8"/>
  <c r="FB86" i="8"/>
  <c r="FC51" i="8" s="1"/>
  <c r="CM51" i="8" s="1"/>
  <c r="FB52" i="8"/>
  <c r="FG213" i="8"/>
  <c r="CN213" i="8" s="1"/>
  <c r="FV182" i="8" s="1"/>
  <c r="FF214" i="8"/>
  <c r="FG359" i="8"/>
  <c r="CN359" i="8" s="1"/>
  <c r="FF360" i="8"/>
  <c r="FG322" i="8"/>
  <c r="FG323" i="8"/>
  <c r="FG325" i="8"/>
  <c r="FG324" i="8"/>
  <c r="FG326" i="8"/>
  <c r="FG327" i="8"/>
  <c r="FG328" i="8"/>
  <c r="FG329" i="8"/>
  <c r="FG330" i="8"/>
  <c r="FG331" i="8"/>
  <c r="FG332" i="8"/>
  <c r="FG333" i="8"/>
  <c r="FG334" i="8"/>
  <c r="FG335" i="8"/>
  <c r="FG336" i="8"/>
  <c r="FG337" i="8"/>
  <c r="FG338" i="8"/>
  <c r="FG339" i="8"/>
  <c r="FG340" i="8"/>
  <c r="FG341" i="8"/>
  <c r="FG342" i="8"/>
  <c r="FG343" i="8"/>
  <c r="CN343" i="8" s="1"/>
  <c r="FG344" i="8"/>
  <c r="CN344" i="8" s="1"/>
  <c r="FG345" i="8"/>
  <c r="CN345" i="8" s="1"/>
  <c r="FG346" i="8"/>
  <c r="CN346" i="8" s="1"/>
  <c r="FG347" i="8"/>
  <c r="CN347" i="8" s="1"/>
  <c r="FG348" i="8"/>
  <c r="CN348" i="8" s="1"/>
  <c r="FG349" i="8"/>
  <c r="CN349" i="8" s="1"/>
  <c r="FG350" i="8"/>
  <c r="CN350" i="8" s="1"/>
  <c r="FG351" i="8"/>
  <c r="CN351" i="8" s="1"/>
  <c r="FG352" i="8"/>
  <c r="CN352" i="8" s="1"/>
  <c r="FG353" i="8"/>
  <c r="CN353" i="8" s="1"/>
  <c r="FG354" i="8"/>
  <c r="CN354" i="8" s="1"/>
  <c r="FG355" i="8"/>
  <c r="CN355" i="8" s="1"/>
  <c r="FG356" i="8"/>
  <c r="CN356" i="8" s="1"/>
  <c r="FG357" i="8"/>
  <c r="CN357" i="8" s="1"/>
  <c r="FF131" i="8"/>
  <c r="FB166" i="8"/>
  <c r="FC131" i="8" s="1"/>
  <c r="CM131" i="8" s="1"/>
  <c r="FB132" i="8"/>
  <c r="GD28" i="8"/>
  <c r="GK21" i="8"/>
  <c r="GD26" i="8"/>
  <c r="GK19" i="8"/>
  <c r="GK17" i="8"/>
  <c r="GD24" i="8"/>
  <c r="GD22" i="8"/>
  <c r="GK15" i="8"/>
  <c r="GD31" i="8"/>
  <c r="GK24" i="8"/>
  <c r="GM23" i="8" l="1"/>
  <c r="GT29" i="14"/>
  <c r="GS28" i="14"/>
  <c r="CU56" i="14"/>
  <c r="GI35" i="14" s="1"/>
  <c r="CQ49" i="8"/>
  <c r="GF28" i="8" s="1"/>
  <c r="CQ47" i="8"/>
  <c r="GM19" i="8" s="1"/>
  <c r="CQ45" i="8"/>
  <c r="GM17" i="8" s="1"/>
  <c r="CQ43" i="8"/>
  <c r="GF22" i="8" s="1"/>
  <c r="CQ41" i="8"/>
  <c r="GF20" i="8" s="1"/>
  <c r="CQ39" i="8"/>
  <c r="GF18" i="8" s="1"/>
  <c r="CQ37" i="8"/>
  <c r="GF16" i="8" s="1"/>
  <c r="CQ52" i="8"/>
  <c r="GF31" i="8" s="1"/>
  <c r="CQ50" i="8"/>
  <c r="GF29" i="8" s="1"/>
  <c r="CQ48" i="8"/>
  <c r="GF27" i="8" s="1"/>
  <c r="CQ46" i="8"/>
  <c r="GF25" i="8" s="1"/>
  <c r="CQ44" i="8"/>
  <c r="GF23" i="8" s="1"/>
  <c r="CQ42" i="8"/>
  <c r="GF21" i="8" s="1"/>
  <c r="CQ40" i="8"/>
  <c r="GF19" i="8" s="1"/>
  <c r="CQ38" i="8"/>
  <c r="GF17" i="8" s="1"/>
  <c r="CQ36" i="8"/>
  <c r="GF15" i="8" s="1"/>
  <c r="H34" i="15"/>
  <c r="F94" i="15"/>
  <c r="CT58" i="14"/>
  <c r="GM37" i="14" s="1"/>
  <c r="E97" i="15"/>
  <c r="GM103" i="14"/>
  <c r="BL83" i="18"/>
  <c r="Y83" i="18"/>
  <c r="AF83" i="18"/>
  <c r="D85" i="18"/>
  <c r="P84" i="18"/>
  <c r="CX56" i="14"/>
  <c r="CT204" i="14"/>
  <c r="GF173" i="14" s="1"/>
  <c r="BC37" i="15"/>
  <c r="BF37" i="15" s="1"/>
  <c r="CT127" i="14"/>
  <c r="GM104" i="14" s="1"/>
  <c r="GK106" i="14"/>
  <c r="GD106" i="14"/>
  <c r="GB106" i="14"/>
  <c r="FN128" i="14"/>
  <c r="CQ128" i="14" s="1"/>
  <c r="FM129" i="14"/>
  <c r="FN205" i="14"/>
  <c r="CQ205" i="14" s="1"/>
  <c r="GC174" i="14" s="1"/>
  <c r="FM206" i="14"/>
  <c r="FF59" i="14"/>
  <c r="FE60" i="14"/>
  <c r="FJ62" i="14"/>
  <c r="CP62" i="14" s="1"/>
  <c r="FI63" i="14"/>
  <c r="FN58" i="14"/>
  <c r="CQ58" i="14" s="1"/>
  <c r="FM59" i="14"/>
  <c r="FV57" i="14"/>
  <c r="CS57" i="14" s="1"/>
  <c r="CX57" i="14" s="1"/>
  <c r="FU58" i="14"/>
  <c r="FV205" i="14"/>
  <c r="CS205" i="14" s="1"/>
  <c r="GE174" i="14" s="1"/>
  <c r="FU206" i="14"/>
  <c r="FR59" i="14"/>
  <c r="CR59" i="14" s="1"/>
  <c r="FQ60" i="14"/>
  <c r="FR204" i="14"/>
  <c r="CR204" i="14" s="1"/>
  <c r="GD173" i="14" s="1"/>
  <c r="FQ205" i="14"/>
  <c r="FJ203" i="14"/>
  <c r="CP203" i="14" s="1"/>
  <c r="FI204" i="14"/>
  <c r="FF205" i="14"/>
  <c r="FE206" i="14"/>
  <c r="FR130" i="14"/>
  <c r="CR130" i="14" s="1"/>
  <c r="FQ131" i="14"/>
  <c r="FJ130" i="14"/>
  <c r="CP130" i="14" s="1"/>
  <c r="FI131" i="14"/>
  <c r="FF128" i="14"/>
  <c r="FE129" i="14"/>
  <c r="GC104" i="14"/>
  <c r="GK37" i="14"/>
  <c r="GR30" i="14"/>
  <c r="GB171" i="14"/>
  <c r="CX202" i="14"/>
  <c r="CU202" i="14"/>
  <c r="GF336" i="8"/>
  <c r="GK329" i="8"/>
  <c r="FC132" i="8"/>
  <c r="CM132" i="8" s="1"/>
  <c r="FB133" i="8"/>
  <c r="FC95" i="8"/>
  <c r="FC96" i="8"/>
  <c r="FC99" i="8"/>
  <c r="FC97" i="8"/>
  <c r="FC98" i="8"/>
  <c r="FC100" i="8"/>
  <c r="FC101" i="8"/>
  <c r="FC102" i="8"/>
  <c r="FC103" i="8"/>
  <c r="FC104" i="8"/>
  <c r="FC105" i="8"/>
  <c r="FC106" i="8"/>
  <c r="FC107" i="8"/>
  <c r="FC108" i="8"/>
  <c r="FC109" i="8"/>
  <c r="FC110" i="8"/>
  <c r="FC111" i="8"/>
  <c r="FC112" i="8"/>
  <c r="FC113" i="8"/>
  <c r="FC114" i="8"/>
  <c r="FC115" i="8"/>
  <c r="FC116" i="8"/>
  <c r="CM116" i="8" s="1"/>
  <c r="FC117" i="8"/>
  <c r="CM117" i="8" s="1"/>
  <c r="FC118" i="8"/>
  <c r="CM118" i="8" s="1"/>
  <c r="FC119" i="8"/>
  <c r="CM119" i="8" s="1"/>
  <c r="FC120" i="8"/>
  <c r="CM120" i="8" s="1"/>
  <c r="FC121" i="8"/>
  <c r="CM121" i="8" s="1"/>
  <c r="FC122" i="8"/>
  <c r="CM122" i="8" s="1"/>
  <c r="FC123" i="8"/>
  <c r="CM123" i="8" s="1"/>
  <c r="FC124" i="8"/>
  <c r="CM124" i="8" s="1"/>
  <c r="FC125" i="8"/>
  <c r="CM125" i="8" s="1"/>
  <c r="FC126" i="8"/>
  <c r="CM126" i="8" s="1"/>
  <c r="FC127" i="8"/>
  <c r="CM127" i="8" s="1"/>
  <c r="FC128" i="8"/>
  <c r="CM128" i="8" s="1"/>
  <c r="FC129" i="8"/>
  <c r="CM129" i="8" s="1"/>
  <c r="FC130" i="8"/>
  <c r="CM130" i="8" s="1"/>
  <c r="FC359" i="8"/>
  <c r="CM359" i="8" s="1"/>
  <c r="FB360" i="8"/>
  <c r="FC322" i="8"/>
  <c r="FC323" i="8"/>
  <c r="FC324" i="8"/>
  <c r="FC325" i="8"/>
  <c r="FC326" i="8"/>
  <c r="FC327" i="8"/>
  <c r="FC328" i="8"/>
  <c r="FC329" i="8"/>
  <c r="FC330" i="8"/>
  <c r="FC331" i="8"/>
  <c r="FC332" i="8"/>
  <c r="FC333" i="8"/>
  <c r="FC334" i="8"/>
  <c r="FC335" i="8"/>
  <c r="FC336" i="8"/>
  <c r="FC337" i="8"/>
  <c r="FC338" i="8"/>
  <c r="FC339" i="8"/>
  <c r="FC340" i="8"/>
  <c r="FC341" i="8"/>
  <c r="FC342" i="8"/>
  <c r="FC343" i="8"/>
  <c r="CM343" i="8" s="1"/>
  <c r="FC344" i="8"/>
  <c r="CM344" i="8" s="1"/>
  <c r="FC345" i="8"/>
  <c r="CM345" i="8" s="1"/>
  <c r="FC346" i="8"/>
  <c r="CM346" i="8" s="1"/>
  <c r="FC347" i="8"/>
  <c r="CM347" i="8" s="1"/>
  <c r="FC348" i="8"/>
  <c r="CM348" i="8" s="1"/>
  <c r="FC349" i="8"/>
  <c r="CM349" i="8" s="1"/>
  <c r="FC350" i="8"/>
  <c r="CM350" i="8" s="1"/>
  <c r="FC351" i="8"/>
  <c r="CM351" i="8" s="1"/>
  <c r="FC352" i="8"/>
  <c r="CM352" i="8" s="1"/>
  <c r="FC353" i="8"/>
  <c r="CM353" i="8" s="1"/>
  <c r="FC354" i="8"/>
  <c r="CM354" i="8" s="1"/>
  <c r="FC355" i="8"/>
  <c r="CM355" i="8" s="1"/>
  <c r="FC356" i="8"/>
  <c r="CM356" i="8" s="1"/>
  <c r="FC357" i="8"/>
  <c r="CM357" i="8" s="1"/>
  <c r="FC302" i="8"/>
  <c r="CM302" i="8" s="1"/>
  <c r="FB303" i="8"/>
  <c r="FG301" i="8"/>
  <c r="CN301" i="8" s="1"/>
  <c r="FV270" i="8" s="1"/>
  <c r="FF302" i="8"/>
  <c r="FC213" i="8"/>
  <c r="CM213" i="8" s="1"/>
  <c r="FB214" i="8"/>
  <c r="FJ166" i="8"/>
  <c r="FK131" i="8" s="1"/>
  <c r="CO131" i="8" s="1"/>
  <c r="FJ132" i="8"/>
  <c r="FK302" i="8"/>
  <c r="CO302" i="8" s="1"/>
  <c r="FJ303" i="8"/>
  <c r="FK359" i="8"/>
  <c r="CO359" i="8" s="1"/>
  <c r="GD337" i="8" s="1"/>
  <c r="FJ360" i="8"/>
  <c r="GD32" i="8"/>
  <c r="GK25" i="8"/>
  <c r="EY53" i="8"/>
  <c r="EX54" i="8"/>
  <c r="EX166" i="8"/>
  <c r="EX132" i="8"/>
  <c r="FU180" i="8"/>
  <c r="FU178" i="8"/>
  <c r="FU176" i="8"/>
  <c r="FU174" i="8"/>
  <c r="FU108" i="8"/>
  <c r="FF166" i="8"/>
  <c r="FG131" i="8" s="1"/>
  <c r="CN131" i="8" s="1"/>
  <c r="FV108" i="8" s="1"/>
  <c r="FF132" i="8"/>
  <c r="FG360" i="8"/>
  <c r="CN360" i="8" s="1"/>
  <c r="FF361" i="8"/>
  <c r="FG214" i="8"/>
  <c r="CN214" i="8" s="1"/>
  <c r="FV183" i="8" s="1"/>
  <c r="FF215" i="8"/>
  <c r="FC52" i="8"/>
  <c r="CM52" i="8" s="1"/>
  <c r="FB53" i="8"/>
  <c r="FC15" i="8"/>
  <c r="FC17" i="8"/>
  <c r="FC16" i="8"/>
  <c r="FC19" i="8"/>
  <c r="FC18" i="8"/>
  <c r="FC20" i="8"/>
  <c r="FC21" i="8"/>
  <c r="FC22" i="8"/>
  <c r="FC23" i="8"/>
  <c r="FC24" i="8"/>
  <c r="FC25" i="8"/>
  <c r="FC26" i="8"/>
  <c r="FC27" i="8"/>
  <c r="FC28" i="8"/>
  <c r="FC29" i="8"/>
  <c r="FC30" i="8"/>
  <c r="FC31" i="8"/>
  <c r="FC32" i="8"/>
  <c r="FC33" i="8"/>
  <c r="FC34" i="8"/>
  <c r="FC35" i="8"/>
  <c r="FC36" i="8"/>
  <c r="CM36" i="8" s="1"/>
  <c r="FC37" i="8"/>
  <c r="CM37" i="8" s="1"/>
  <c r="FC38" i="8"/>
  <c r="CM38" i="8" s="1"/>
  <c r="FC39" i="8"/>
  <c r="CM39" i="8" s="1"/>
  <c r="FC40" i="8"/>
  <c r="CM40" i="8" s="1"/>
  <c r="FC41" i="8"/>
  <c r="CM41" i="8" s="1"/>
  <c r="FC42" i="8"/>
  <c r="CM42" i="8" s="1"/>
  <c r="FC43" i="8"/>
  <c r="CM43" i="8" s="1"/>
  <c r="FC44" i="8"/>
  <c r="CM44" i="8" s="1"/>
  <c r="FC45" i="8"/>
  <c r="CM45" i="8" s="1"/>
  <c r="FC46" i="8"/>
  <c r="CM46" i="8" s="1"/>
  <c r="FC47" i="8"/>
  <c r="CM47" i="8" s="1"/>
  <c r="FC48" i="8"/>
  <c r="CM48" i="8" s="1"/>
  <c r="FC49" i="8"/>
  <c r="CM49" i="8" s="1"/>
  <c r="FC50" i="8"/>
  <c r="CM50" i="8" s="1"/>
  <c r="CU358" i="8"/>
  <c r="GE336" i="8"/>
  <c r="CR358" i="8"/>
  <c r="GB336" i="8" s="1"/>
  <c r="EY359" i="8"/>
  <c r="CQ359" i="8" s="1"/>
  <c r="EX360" i="8"/>
  <c r="EY322" i="8"/>
  <c r="EY323" i="8"/>
  <c r="EY324" i="8"/>
  <c r="EY325" i="8"/>
  <c r="EY326" i="8"/>
  <c r="EY327" i="8"/>
  <c r="EY328" i="8"/>
  <c r="EY329" i="8"/>
  <c r="EY330" i="8"/>
  <c r="EY331" i="8"/>
  <c r="EY332" i="8"/>
  <c r="EY333" i="8"/>
  <c r="EY334" i="8"/>
  <c r="EY335" i="8"/>
  <c r="EY336" i="8"/>
  <c r="EY337" i="8"/>
  <c r="EY338" i="8"/>
  <c r="EY339" i="8"/>
  <c r="EY340" i="8"/>
  <c r="EY341" i="8"/>
  <c r="EY342" i="8"/>
  <c r="EY343" i="8"/>
  <c r="CQ343" i="8" s="1"/>
  <c r="GF321" i="8" s="1"/>
  <c r="EY344" i="8"/>
  <c r="CQ344" i="8" s="1"/>
  <c r="GF322" i="8" s="1"/>
  <c r="EY345" i="8"/>
  <c r="CQ345" i="8" s="1"/>
  <c r="GF323" i="8" s="1"/>
  <c r="EY346" i="8"/>
  <c r="CQ346" i="8" s="1"/>
  <c r="GF324" i="8" s="1"/>
  <c r="EY347" i="8"/>
  <c r="CQ347" i="8" s="1"/>
  <c r="GF325" i="8" s="1"/>
  <c r="EY348" i="8"/>
  <c r="CQ348" i="8" s="1"/>
  <c r="GF326" i="8" s="1"/>
  <c r="EY349" i="8"/>
  <c r="CQ349" i="8" s="1"/>
  <c r="GF327" i="8" s="1"/>
  <c r="EY350" i="8"/>
  <c r="CQ350" i="8" s="1"/>
  <c r="EY351" i="8"/>
  <c r="CQ351" i="8" s="1"/>
  <c r="EY352" i="8"/>
  <c r="CQ352" i="8" s="1"/>
  <c r="EY353" i="8"/>
  <c r="CQ353" i="8" s="1"/>
  <c r="EY354" i="8"/>
  <c r="CQ354" i="8" s="1"/>
  <c r="EY355" i="8"/>
  <c r="CQ355" i="8" s="1"/>
  <c r="EY356" i="8"/>
  <c r="CQ356" i="8" s="1"/>
  <c r="EY357" i="8"/>
  <c r="CQ357" i="8" s="1"/>
  <c r="FU270" i="8"/>
  <c r="FU181" i="8"/>
  <c r="FO359" i="8"/>
  <c r="CP359" i="8" s="1"/>
  <c r="FN360" i="8"/>
  <c r="FO322" i="8"/>
  <c r="FO323" i="8"/>
  <c r="FO324" i="8"/>
  <c r="FO325" i="8"/>
  <c r="FO326" i="8"/>
  <c r="FO327" i="8"/>
  <c r="FO328" i="8"/>
  <c r="FO329" i="8"/>
  <c r="FO330" i="8"/>
  <c r="FO331" i="8"/>
  <c r="FO332" i="8"/>
  <c r="FO333" i="8"/>
  <c r="FO334" i="8"/>
  <c r="FO335" i="8"/>
  <c r="FO336" i="8"/>
  <c r="FO337" i="8"/>
  <c r="FO338" i="8"/>
  <c r="FO339" i="8"/>
  <c r="FO340" i="8"/>
  <c r="FO341" i="8"/>
  <c r="FO342" i="8"/>
  <c r="FO343" i="8"/>
  <c r="CP343" i="8" s="1"/>
  <c r="FO344" i="8"/>
  <c r="CP344" i="8" s="1"/>
  <c r="FO345" i="8"/>
  <c r="CP345" i="8" s="1"/>
  <c r="FO346" i="8"/>
  <c r="CP346" i="8" s="1"/>
  <c r="FO347" i="8"/>
  <c r="CP347" i="8" s="1"/>
  <c r="FO348" i="8"/>
  <c r="CP348" i="8" s="1"/>
  <c r="FO349" i="8"/>
  <c r="CP349" i="8" s="1"/>
  <c r="FO350" i="8"/>
  <c r="CP350" i="8" s="1"/>
  <c r="FO351" i="8"/>
  <c r="CP351" i="8" s="1"/>
  <c r="FO352" i="8"/>
  <c r="CP352" i="8" s="1"/>
  <c r="FO353" i="8"/>
  <c r="CP353" i="8" s="1"/>
  <c r="FO354" i="8"/>
  <c r="CP354" i="8" s="1"/>
  <c r="FO355" i="8"/>
  <c r="CP355" i="8" s="1"/>
  <c r="FO356" i="8"/>
  <c r="CP356" i="8" s="1"/>
  <c r="FO357" i="8"/>
  <c r="CP357" i="8" s="1"/>
  <c r="FK54" i="8"/>
  <c r="CO54" i="8" s="1"/>
  <c r="FJ55" i="8"/>
  <c r="FK213" i="8"/>
  <c r="CO213" i="8" s="1"/>
  <c r="FW182" i="8" s="1"/>
  <c r="FJ214" i="8"/>
  <c r="FU179" i="8"/>
  <c r="FU177" i="8"/>
  <c r="FU175" i="8"/>
  <c r="FU173" i="8"/>
  <c r="FG52" i="8"/>
  <c r="CN52" i="8" s="1"/>
  <c r="FF53" i="8"/>
  <c r="FG15" i="8"/>
  <c r="FG16" i="8"/>
  <c r="FG17" i="8"/>
  <c r="FG19" i="8"/>
  <c r="FG18" i="8"/>
  <c r="FG20" i="8"/>
  <c r="FG21" i="8"/>
  <c r="FG22" i="8"/>
  <c r="FG23" i="8"/>
  <c r="FG24" i="8"/>
  <c r="FG25" i="8"/>
  <c r="FG26" i="8"/>
  <c r="FG27" i="8"/>
  <c r="FG28" i="8"/>
  <c r="FG29" i="8"/>
  <c r="FG30" i="8"/>
  <c r="FG31" i="8"/>
  <c r="FG32" i="8"/>
  <c r="FG33" i="8"/>
  <c r="FG34" i="8"/>
  <c r="FG35" i="8"/>
  <c r="FG36" i="8"/>
  <c r="CN36" i="8" s="1"/>
  <c r="FG37" i="8"/>
  <c r="CN37" i="8" s="1"/>
  <c r="FG38" i="8"/>
  <c r="CN38" i="8" s="1"/>
  <c r="FG39" i="8"/>
  <c r="CN39" i="8" s="1"/>
  <c r="FG40" i="8"/>
  <c r="CN40" i="8" s="1"/>
  <c r="FG41" i="8"/>
  <c r="CN41" i="8" s="1"/>
  <c r="FG42" i="8"/>
  <c r="CN42" i="8" s="1"/>
  <c r="FG43" i="8"/>
  <c r="CN43" i="8" s="1"/>
  <c r="FG44" i="8"/>
  <c r="CN44" i="8" s="1"/>
  <c r="FG45" i="8"/>
  <c r="CN45" i="8" s="1"/>
  <c r="FG46" i="8"/>
  <c r="CN46" i="8" s="1"/>
  <c r="FG47" i="8"/>
  <c r="CN47" i="8" s="1"/>
  <c r="FG48" i="8"/>
  <c r="CN48" i="8" s="1"/>
  <c r="FG49" i="8"/>
  <c r="CN49" i="8" s="1"/>
  <c r="FG50" i="8"/>
  <c r="CN50" i="8" s="1"/>
  <c r="GM16" i="8" l="1"/>
  <c r="GP28" i="14"/>
  <c r="GM24" i="8"/>
  <c r="GM22" i="8"/>
  <c r="GM15" i="8"/>
  <c r="GF24" i="8"/>
  <c r="GM18" i="8"/>
  <c r="GF26" i="8"/>
  <c r="GM21" i="8"/>
  <c r="GM20" i="8"/>
  <c r="GT30" i="14"/>
  <c r="EY114" i="8"/>
  <c r="CQ53" i="8"/>
  <c r="GM25" i="8" s="1"/>
  <c r="H35" i="15"/>
  <c r="F95" i="15"/>
  <c r="CT59" i="14"/>
  <c r="GT31" i="14" s="1"/>
  <c r="E98" i="15"/>
  <c r="CU57" i="14"/>
  <c r="GI36" i="14" s="1"/>
  <c r="GF104" i="14"/>
  <c r="D86" i="18"/>
  <c r="P86" i="18" s="1"/>
  <c r="P85" i="18"/>
  <c r="BL84" i="18"/>
  <c r="AF84" i="18"/>
  <c r="Y84" i="18"/>
  <c r="CT205" i="14"/>
  <c r="GF174" i="14" s="1"/>
  <c r="BC38" i="15"/>
  <c r="BF38" i="15" s="1"/>
  <c r="GS29" i="14"/>
  <c r="GL36" i="14"/>
  <c r="CT128" i="14"/>
  <c r="GM105" i="14" s="1"/>
  <c r="FF129" i="14"/>
  <c r="FE130" i="14"/>
  <c r="FJ131" i="14"/>
  <c r="CP131" i="14" s="1"/>
  <c r="FI132" i="14"/>
  <c r="FR131" i="14"/>
  <c r="CR131" i="14" s="1"/>
  <c r="FQ132" i="14"/>
  <c r="FF206" i="14"/>
  <c r="FE207" i="14"/>
  <c r="FJ204" i="14"/>
  <c r="CP204" i="14" s="1"/>
  <c r="FI205" i="14"/>
  <c r="FR205" i="14"/>
  <c r="CR205" i="14" s="1"/>
  <c r="GD174" i="14" s="1"/>
  <c r="FQ206" i="14"/>
  <c r="FR60" i="14"/>
  <c r="CR60" i="14" s="1"/>
  <c r="FQ61" i="14"/>
  <c r="FV206" i="14"/>
  <c r="CS206" i="14" s="1"/>
  <c r="GE175" i="14" s="1"/>
  <c r="FU207" i="14"/>
  <c r="FV58" i="14"/>
  <c r="CS58" i="14" s="1"/>
  <c r="CX58" i="14" s="1"/>
  <c r="FU59" i="14"/>
  <c r="FN59" i="14"/>
  <c r="CQ59" i="14" s="1"/>
  <c r="FM60" i="14"/>
  <c r="FJ63" i="14"/>
  <c r="CP63" i="14" s="1"/>
  <c r="FI64" i="14"/>
  <c r="FF60" i="14"/>
  <c r="FE61" i="14"/>
  <c r="FN206" i="14"/>
  <c r="CQ206" i="14" s="1"/>
  <c r="GC175" i="14" s="1"/>
  <c r="FM207" i="14"/>
  <c r="FN129" i="14"/>
  <c r="CQ129" i="14" s="1"/>
  <c r="FM130" i="14"/>
  <c r="GB107" i="14"/>
  <c r="GK107" i="14"/>
  <c r="GD107" i="14"/>
  <c r="CX203" i="14"/>
  <c r="GB172" i="14"/>
  <c r="CU203" i="14"/>
  <c r="GR31" i="14"/>
  <c r="GK38" i="14"/>
  <c r="GC105" i="14"/>
  <c r="EY131" i="8"/>
  <c r="GD33" i="8"/>
  <c r="GK26" i="8"/>
  <c r="GF334" i="8"/>
  <c r="GK327" i="8"/>
  <c r="GF332" i="8"/>
  <c r="GK325" i="8"/>
  <c r="GF330" i="8"/>
  <c r="GK323" i="8"/>
  <c r="GK321" i="8"/>
  <c r="GF328" i="8"/>
  <c r="GF337" i="8"/>
  <c r="GK330" i="8"/>
  <c r="FC53" i="8"/>
  <c r="CM53" i="8" s="1"/>
  <c r="FB54" i="8"/>
  <c r="FG215" i="8"/>
  <c r="CN215" i="8" s="1"/>
  <c r="FV184" i="8" s="1"/>
  <c r="FF216" i="8"/>
  <c r="FG361" i="8"/>
  <c r="CN361" i="8" s="1"/>
  <c r="FF362" i="8"/>
  <c r="FG132" i="8"/>
  <c r="CN132" i="8" s="1"/>
  <c r="FV109" i="8" s="1"/>
  <c r="FF133" i="8"/>
  <c r="FG95" i="8"/>
  <c r="FG96" i="8"/>
  <c r="FG98" i="8"/>
  <c r="FG97" i="8"/>
  <c r="FG99" i="8"/>
  <c r="FG100" i="8"/>
  <c r="FG101" i="8"/>
  <c r="FG102" i="8"/>
  <c r="FG103" i="8"/>
  <c r="FG104" i="8"/>
  <c r="FG105" i="8"/>
  <c r="FG106" i="8"/>
  <c r="FG107" i="8"/>
  <c r="FG108" i="8"/>
  <c r="FG109" i="8"/>
  <c r="FG110" i="8"/>
  <c r="FG111" i="8"/>
  <c r="FG112" i="8"/>
  <c r="FG113" i="8"/>
  <c r="FG114" i="8"/>
  <c r="FG115" i="8"/>
  <c r="FG116" i="8"/>
  <c r="CN116" i="8" s="1"/>
  <c r="FV93" i="8" s="1"/>
  <c r="FG117" i="8"/>
  <c r="CN117" i="8" s="1"/>
  <c r="FV94" i="8" s="1"/>
  <c r="FG118" i="8"/>
  <c r="CN118" i="8" s="1"/>
  <c r="FV95" i="8" s="1"/>
  <c r="FG119" i="8"/>
  <c r="CN119" i="8" s="1"/>
  <c r="FV96" i="8" s="1"/>
  <c r="FG120" i="8"/>
  <c r="CN120" i="8" s="1"/>
  <c r="FV97" i="8" s="1"/>
  <c r="FG121" i="8"/>
  <c r="CN121" i="8" s="1"/>
  <c r="FV98" i="8" s="1"/>
  <c r="FG122" i="8"/>
  <c r="CN122" i="8" s="1"/>
  <c r="FV99" i="8" s="1"/>
  <c r="FG123" i="8"/>
  <c r="CN123" i="8" s="1"/>
  <c r="FV100" i="8" s="1"/>
  <c r="FG124" i="8"/>
  <c r="CN124" i="8" s="1"/>
  <c r="FV101" i="8" s="1"/>
  <c r="FG125" i="8"/>
  <c r="CN125" i="8" s="1"/>
  <c r="FV102" i="8" s="1"/>
  <c r="FG126" i="8"/>
  <c r="CN126" i="8" s="1"/>
  <c r="FV103" i="8" s="1"/>
  <c r="FG127" i="8"/>
  <c r="CN127" i="8" s="1"/>
  <c r="FV104" i="8" s="1"/>
  <c r="FG128" i="8"/>
  <c r="CN128" i="8" s="1"/>
  <c r="FV105" i="8" s="1"/>
  <c r="FG129" i="8"/>
  <c r="CN129" i="8" s="1"/>
  <c r="FV106" i="8" s="1"/>
  <c r="FG130" i="8"/>
  <c r="CN130" i="8" s="1"/>
  <c r="FV107" i="8" s="1"/>
  <c r="EY54" i="8"/>
  <c r="EX55" i="8"/>
  <c r="FK360" i="8"/>
  <c r="CO360" i="8" s="1"/>
  <c r="GD338" i="8" s="1"/>
  <c r="FJ361" i="8"/>
  <c r="FK303" i="8"/>
  <c r="CO303" i="8" s="1"/>
  <c r="FJ304" i="8"/>
  <c r="FK132" i="8"/>
  <c r="CO132" i="8" s="1"/>
  <c r="FJ133" i="8"/>
  <c r="FK95" i="8"/>
  <c r="FK96" i="8"/>
  <c r="FK98" i="8"/>
  <c r="FK97" i="8"/>
  <c r="FK99" i="8"/>
  <c r="FK100" i="8"/>
  <c r="FK101" i="8"/>
  <c r="FK102" i="8"/>
  <c r="FK103" i="8"/>
  <c r="FK104" i="8"/>
  <c r="FK105" i="8"/>
  <c r="FK106" i="8"/>
  <c r="FK107" i="8"/>
  <c r="FK108" i="8"/>
  <c r="FK109" i="8"/>
  <c r="FK110" i="8"/>
  <c r="FK111" i="8"/>
  <c r="FK112" i="8"/>
  <c r="FK113" i="8"/>
  <c r="FK114" i="8"/>
  <c r="FK115" i="8"/>
  <c r="FK116" i="8"/>
  <c r="CO116" i="8" s="1"/>
  <c r="FK117" i="8"/>
  <c r="CO117" i="8" s="1"/>
  <c r="FK118" i="8"/>
  <c r="CO118" i="8" s="1"/>
  <c r="FK119" i="8"/>
  <c r="CO119" i="8" s="1"/>
  <c r="FK120" i="8"/>
  <c r="CO120" i="8" s="1"/>
  <c r="FK121" i="8"/>
  <c r="CO121" i="8" s="1"/>
  <c r="FK122" i="8"/>
  <c r="CO122" i="8" s="1"/>
  <c r="FK123" i="8"/>
  <c r="CO123" i="8" s="1"/>
  <c r="FK124" i="8"/>
  <c r="CO124" i="8" s="1"/>
  <c r="FK125" i="8"/>
  <c r="CO125" i="8" s="1"/>
  <c r="FK126" i="8"/>
  <c r="CO126" i="8" s="1"/>
  <c r="FK127" i="8"/>
  <c r="CO127" i="8" s="1"/>
  <c r="FK128" i="8"/>
  <c r="CO128" i="8" s="1"/>
  <c r="FK129" i="8"/>
  <c r="CO129" i="8" s="1"/>
  <c r="FK130" i="8"/>
  <c r="CO130" i="8" s="1"/>
  <c r="FU182" i="8"/>
  <c r="CU356" i="8"/>
  <c r="GE334" i="8"/>
  <c r="CR356" i="8"/>
  <c r="GB334" i="8" s="1"/>
  <c r="CU354" i="8"/>
  <c r="GE332" i="8"/>
  <c r="CR354" i="8"/>
  <c r="GB332" i="8" s="1"/>
  <c r="CU352" i="8"/>
  <c r="GE330" i="8"/>
  <c r="CR352" i="8"/>
  <c r="GB330" i="8" s="1"/>
  <c r="CU350" i="8"/>
  <c r="GE328" i="8"/>
  <c r="CR350" i="8"/>
  <c r="GB328" i="8" s="1"/>
  <c r="CU348" i="8"/>
  <c r="GE326" i="8"/>
  <c r="CR348" i="8"/>
  <c r="GB326" i="8" s="1"/>
  <c r="CU346" i="8"/>
  <c r="GE324" i="8"/>
  <c r="CR346" i="8"/>
  <c r="GB324" i="8" s="1"/>
  <c r="CU344" i="8"/>
  <c r="GE322" i="8"/>
  <c r="CR344" i="8"/>
  <c r="GB322" i="8" s="1"/>
  <c r="CU359" i="8"/>
  <c r="GE337" i="8"/>
  <c r="CR359" i="8"/>
  <c r="GB337" i="8" s="1"/>
  <c r="FU107" i="8"/>
  <c r="FU105" i="8"/>
  <c r="FU103" i="8"/>
  <c r="FU101" i="8"/>
  <c r="FU99" i="8"/>
  <c r="FU97" i="8"/>
  <c r="FU95" i="8"/>
  <c r="FU93" i="8"/>
  <c r="FC133" i="8"/>
  <c r="CM133" i="8" s="1"/>
  <c r="FB134" i="8"/>
  <c r="FG53" i="8"/>
  <c r="CN53" i="8" s="1"/>
  <c r="FF54" i="8"/>
  <c r="FK214" i="8"/>
  <c r="CO214" i="8" s="1"/>
  <c r="FW183" i="8" s="1"/>
  <c r="FJ215" i="8"/>
  <c r="FK55" i="8"/>
  <c r="CO55" i="8" s="1"/>
  <c r="FJ56" i="8"/>
  <c r="FO360" i="8"/>
  <c r="CP360" i="8" s="1"/>
  <c r="FN361" i="8"/>
  <c r="GF335" i="8"/>
  <c r="GK328" i="8"/>
  <c r="GF333" i="8"/>
  <c r="GK326" i="8"/>
  <c r="GF331" i="8"/>
  <c r="GK324" i="8"/>
  <c r="GF329" i="8"/>
  <c r="GK322" i="8"/>
  <c r="EY360" i="8"/>
  <c r="CQ360" i="8" s="1"/>
  <c r="EX361" i="8"/>
  <c r="EY132" i="8"/>
  <c r="EX133" i="8"/>
  <c r="EY95" i="8"/>
  <c r="EY96" i="8"/>
  <c r="EY97" i="8"/>
  <c r="EY98" i="8"/>
  <c r="EY99" i="8"/>
  <c r="EY100" i="8"/>
  <c r="EY101" i="8"/>
  <c r="EY102" i="8"/>
  <c r="EY103" i="8"/>
  <c r="EY104" i="8"/>
  <c r="EY105" i="8"/>
  <c r="EY106" i="8"/>
  <c r="E5" i="15" s="1"/>
  <c r="AL5" i="15" s="1"/>
  <c r="EY107" i="8"/>
  <c r="E6" i="15" s="1"/>
  <c r="AL6" i="15" s="1"/>
  <c r="EY108" i="8"/>
  <c r="E7" i="15" s="1"/>
  <c r="AL7" i="15" s="1"/>
  <c r="EY109" i="8"/>
  <c r="E8" i="15" s="1"/>
  <c r="AL8" i="15" s="1"/>
  <c r="EY110" i="8"/>
  <c r="E9" i="15" s="1"/>
  <c r="AL9" i="15" s="1"/>
  <c r="EY111" i="8"/>
  <c r="E10" i="15" s="1"/>
  <c r="AL10" i="15" s="1"/>
  <c r="EY112" i="8"/>
  <c r="E11" i="15" s="1"/>
  <c r="AL11" i="15" s="1"/>
  <c r="EY113" i="8"/>
  <c r="E12" i="15" s="1"/>
  <c r="AL12" i="15" s="1"/>
  <c r="EY115" i="8"/>
  <c r="EY116" i="8"/>
  <c r="EY117" i="8"/>
  <c r="EY118" i="8"/>
  <c r="EY119" i="8"/>
  <c r="EY120" i="8"/>
  <c r="EY121" i="8"/>
  <c r="EY122" i="8"/>
  <c r="EY123" i="8"/>
  <c r="EY124" i="8"/>
  <c r="EY125" i="8"/>
  <c r="EY126" i="8"/>
  <c r="EY127" i="8"/>
  <c r="EY128" i="8"/>
  <c r="EY129" i="8"/>
  <c r="EY130" i="8"/>
  <c r="GD108" i="8"/>
  <c r="FW108" i="8"/>
  <c r="FC214" i="8"/>
  <c r="CM214" i="8" s="1"/>
  <c r="FB215" i="8"/>
  <c r="FG302" i="8"/>
  <c r="CN302" i="8" s="1"/>
  <c r="FF303" i="8"/>
  <c r="FC303" i="8"/>
  <c r="CM303" i="8" s="1"/>
  <c r="FB304" i="8"/>
  <c r="CU357" i="8"/>
  <c r="GE335" i="8"/>
  <c r="CR357" i="8"/>
  <c r="GB335" i="8" s="1"/>
  <c r="CU355" i="8"/>
  <c r="GE333" i="8"/>
  <c r="CR355" i="8"/>
  <c r="GB333" i="8" s="1"/>
  <c r="CU353" i="8"/>
  <c r="GE331" i="8"/>
  <c r="CR353" i="8"/>
  <c r="GB331" i="8" s="1"/>
  <c r="CU351" i="8"/>
  <c r="GE329" i="8"/>
  <c r="CR351" i="8"/>
  <c r="GB329" i="8" s="1"/>
  <c r="CU349" i="8"/>
  <c r="GE327" i="8"/>
  <c r="CR349" i="8"/>
  <c r="GB327" i="8" s="1"/>
  <c r="CU347" i="8"/>
  <c r="GE325" i="8"/>
  <c r="CR347" i="8"/>
  <c r="GB325" i="8" s="1"/>
  <c r="CU345" i="8"/>
  <c r="GE323" i="8"/>
  <c r="CR345" i="8"/>
  <c r="GB323" i="8" s="1"/>
  <c r="CU343" i="8"/>
  <c r="GE321" i="8"/>
  <c r="CR343" i="8"/>
  <c r="FC360" i="8"/>
  <c r="CM360" i="8" s="1"/>
  <c r="FB361" i="8"/>
  <c r="FU106" i="8"/>
  <c r="FU104" i="8"/>
  <c r="FU102" i="8"/>
  <c r="FU100" i="8"/>
  <c r="FU98" i="8"/>
  <c r="FU96" i="8"/>
  <c r="FU94" i="8"/>
  <c r="FU109" i="8"/>
  <c r="GP29" i="14" l="1"/>
  <c r="GF32" i="8"/>
  <c r="CU58" i="14"/>
  <c r="GP30" i="14" s="1"/>
  <c r="GF105" i="14"/>
  <c r="GM38" i="14"/>
  <c r="CQ54" i="8"/>
  <c r="GM26" i="8" s="1"/>
  <c r="E28" i="15"/>
  <c r="AL28" i="15" s="1"/>
  <c r="E26" i="15"/>
  <c r="AL26" i="15" s="1"/>
  <c r="E24" i="15"/>
  <c r="AL24" i="15" s="1"/>
  <c r="E22" i="15"/>
  <c r="AL22" i="15" s="1"/>
  <c r="E20" i="15"/>
  <c r="AL20" i="15" s="1"/>
  <c r="E18" i="15"/>
  <c r="AL18" i="15" s="1"/>
  <c r="E16" i="15"/>
  <c r="AL16" i="15" s="1"/>
  <c r="E14" i="15"/>
  <c r="AL14" i="15" s="1"/>
  <c r="E31" i="15"/>
  <c r="AL31" i="15" s="1"/>
  <c r="E29" i="15"/>
  <c r="AL29" i="15" s="1"/>
  <c r="E27" i="15"/>
  <c r="AL27" i="15" s="1"/>
  <c r="E25" i="15"/>
  <c r="AL25" i="15" s="1"/>
  <c r="E23" i="15"/>
  <c r="AL23" i="15" s="1"/>
  <c r="E21" i="15"/>
  <c r="AL21" i="15" s="1"/>
  <c r="E19" i="15"/>
  <c r="AL19" i="15" s="1"/>
  <c r="E17" i="15"/>
  <c r="AL17" i="15" s="1"/>
  <c r="E15" i="15"/>
  <c r="AL15" i="15" s="1"/>
  <c r="E13" i="15"/>
  <c r="AL13" i="15" s="1"/>
  <c r="E30" i="15"/>
  <c r="AL30" i="15" s="1"/>
  <c r="H36" i="15"/>
  <c r="F96" i="15"/>
  <c r="CT60" i="14"/>
  <c r="GT32" i="14" s="1"/>
  <c r="E99" i="15"/>
  <c r="BL85" i="18"/>
  <c r="Y85" i="18"/>
  <c r="AF85" i="18"/>
  <c r="BL86" i="18"/>
  <c r="AF86" i="18"/>
  <c r="Y86" i="18"/>
  <c r="CT206" i="14"/>
  <c r="GF175" i="14" s="1"/>
  <c r="BC39" i="15"/>
  <c r="BF39" i="15" s="1"/>
  <c r="GS30" i="14"/>
  <c r="GL37" i="14"/>
  <c r="CT129" i="14"/>
  <c r="GF106" i="14" s="1"/>
  <c r="FN130" i="14"/>
  <c r="CQ130" i="14" s="1"/>
  <c r="FM131" i="14"/>
  <c r="FN207" i="14"/>
  <c r="CQ207" i="14" s="1"/>
  <c r="GC176" i="14" s="1"/>
  <c r="FM208" i="14"/>
  <c r="FF61" i="14"/>
  <c r="FE62" i="14"/>
  <c r="FJ64" i="14"/>
  <c r="CP64" i="14" s="1"/>
  <c r="FI65" i="14"/>
  <c r="FN60" i="14"/>
  <c r="CQ60" i="14" s="1"/>
  <c r="FM61" i="14"/>
  <c r="FV59" i="14"/>
  <c r="CS59" i="14" s="1"/>
  <c r="GL38" i="14" s="1"/>
  <c r="FU60" i="14"/>
  <c r="FV207" i="14"/>
  <c r="CS207" i="14" s="1"/>
  <c r="GE176" i="14" s="1"/>
  <c r="FU208" i="14"/>
  <c r="FR61" i="14"/>
  <c r="CR61" i="14" s="1"/>
  <c r="FQ62" i="14"/>
  <c r="FR206" i="14"/>
  <c r="CR206" i="14" s="1"/>
  <c r="GD175" i="14" s="1"/>
  <c r="FQ207" i="14"/>
  <c r="FJ205" i="14"/>
  <c r="CP205" i="14" s="1"/>
  <c r="FI206" i="14"/>
  <c r="FF207" i="14"/>
  <c r="FE208" i="14"/>
  <c r="FR132" i="14"/>
  <c r="CR132" i="14" s="1"/>
  <c r="FQ133" i="14"/>
  <c r="FJ132" i="14"/>
  <c r="CP132" i="14" s="1"/>
  <c r="FI133" i="14"/>
  <c r="FF130" i="14"/>
  <c r="FE131" i="14"/>
  <c r="GC106" i="14"/>
  <c r="GK39" i="14"/>
  <c r="GR32" i="14"/>
  <c r="GB173" i="14"/>
  <c r="CX204" i="14"/>
  <c r="CU204" i="14"/>
  <c r="GK108" i="14"/>
  <c r="GD108" i="14"/>
  <c r="GB108" i="14"/>
  <c r="CQ127" i="8"/>
  <c r="FY104" i="8" s="1"/>
  <c r="CQ123" i="8"/>
  <c r="FY100" i="8" s="1"/>
  <c r="CQ119" i="8"/>
  <c r="GF96" i="8" s="1"/>
  <c r="CQ117" i="8"/>
  <c r="FY94" i="8" s="1"/>
  <c r="CQ132" i="8"/>
  <c r="FY109" i="8" s="1"/>
  <c r="CQ129" i="8"/>
  <c r="FY106" i="8" s="1"/>
  <c r="CQ125" i="8"/>
  <c r="FY102" i="8" s="1"/>
  <c r="CQ121" i="8"/>
  <c r="FY98" i="8" s="1"/>
  <c r="CQ130" i="8"/>
  <c r="GF107" i="8" s="1"/>
  <c r="CQ128" i="8"/>
  <c r="FY105" i="8" s="1"/>
  <c r="CQ126" i="8"/>
  <c r="GF103" i="8" s="1"/>
  <c r="CQ124" i="8"/>
  <c r="FY101" i="8" s="1"/>
  <c r="CQ122" i="8"/>
  <c r="GF99" i="8" s="1"/>
  <c r="CQ120" i="8"/>
  <c r="FY97" i="8" s="1"/>
  <c r="CQ118" i="8"/>
  <c r="GF95" i="8" s="1"/>
  <c r="CQ116" i="8"/>
  <c r="FY93" i="8" s="1"/>
  <c r="CQ131" i="8"/>
  <c r="FC361" i="8"/>
  <c r="CM361" i="8" s="1"/>
  <c r="FB362" i="8"/>
  <c r="GI321" i="8"/>
  <c r="GB321" i="8"/>
  <c r="FC304" i="8"/>
  <c r="CM304" i="8" s="1"/>
  <c r="FB305" i="8"/>
  <c r="FG303" i="8"/>
  <c r="CN303" i="8" s="1"/>
  <c r="FF304" i="8"/>
  <c r="FC215" i="8"/>
  <c r="CM215" i="8" s="1"/>
  <c r="FB216" i="8"/>
  <c r="EY133" i="8"/>
  <c r="EX134" i="8"/>
  <c r="GF338" i="8"/>
  <c r="GK331" i="8"/>
  <c r="GD34" i="8"/>
  <c r="GK27" i="8"/>
  <c r="FU110" i="8"/>
  <c r="GD107" i="8"/>
  <c r="FW107" i="8"/>
  <c r="GD105" i="8"/>
  <c r="FW105" i="8"/>
  <c r="GD103" i="8"/>
  <c r="FW103" i="8"/>
  <c r="GD101" i="8"/>
  <c r="FW101" i="8"/>
  <c r="GD99" i="8"/>
  <c r="FW99" i="8"/>
  <c r="GD97" i="8"/>
  <c r="FW97" i="8"/>
  <c r="GD95" i="8"/>
  <c r="FW95" i="8"/>
  <c r="GD93" i="8"/>
  <c r="FW93" i="8"/>
  <c r="FK133" i="8"/>
  <c r="CO133" i="8" s="1"/>
  <c r="FJ134" i="8"/>
  <c r="FK304" i="8"/>
  <c r="CO304" i="8" s="1"/>
  <c r="FJ305" i="8"/>
  <c r="FK361" i="8"/>
  <c r="CO361" i="8" s="1"/>
  <c r="GD339" i="8" s="1"/>
  <c r="FJ362" i="8"/>
  <c r="EY55" i="8"/>
  <c r="EX56" i="8"/>
  <c r="FG133" i="8"/>
  <c r="CN133" i="8" s="1"/>
  <c r="FV110" i="8" s="1"/>
  <c r="FF134" i="8"/>
  <c r="FG362" i="8"/>
  <c r="CN362" i="8" s="1"/>
  <c r="FF363" i="8"/>
  <c r="FG216" i="8"/>
  <c r="CN216" i="8" s="1"/>
  <c r="FV185" i="8" s="1"/>
  <c r="FF217" i="8"/>
  <c r="FC54" i="8"/>
  <c r="CM54" i="8" s="1"/>
  <c r="FB55" i="8"/>
  <c r="CU360" i="8"/>
  <c r="GE338" i="8"/>
  <c r="CR360" i="8"/>
  <c r="GB338" i="8" s="1"/>
  <c r="FU183" i="8"/>
  <c r="EY361" i="8"/>
  <c r="CQ361" i="8" s="1"/>
  <c r="EX362" i="8"/>
  <c r="FO361" i="8"/>
  <c r="CP361" i="8" s="1"/>
  <c r="FN362" i="8"/>
  <c r="FK56" i="8"/>
  <c r="CO56" i="8" s="1"/>
  <c r="FJ57" i="8"/>
  <c r="FK215" i="8"/>
  <c r="CO215" i="8" s="1"/>
  <c r="FW184" i="8" s="1"/>
  <c r="FJ216" i="8"/>
  <c r="FG54" i="8"/>
  <c r="CN54" i="8" s="1"/>
  <c r="FF55" i="8"/>
  <c r="FC134" i="8"/>
  <c r="CM134" i="8" s="1"/>
  <c r="FB135" i="8"/>
  <c r="GD106" i="8"/>
  <c r="FW106" i="8"/>
  <c r="GD104" i="8"/>
  <c r="FW104" i="8"/>
  <c r="GD102" i="8"/>
  <c r="FW102" i="8"/>
  <c r="GD100" i="8"/>
  <c r="FW100" i="8"/>
  <c r="GD98" i="8"/>
  <c r="FW98" i="8"/>
  <c r="GD96" i="8"/>
  <c r="FW96" i="8"/>
  <c r="GD94" i="8"/>
  <c r="FW94" i="8"/>
  <c r="GD109" i="8"/>
  <c r="FW109" i="8"/>
  <c r="GI37" i="14" l="1"/>
  <c r="GM106" i="14"/>
  <c r="FY96" i="8"/>
  <c r="GF33" i="8"/>
  <c r="GF104" i="8"/>
  <c r="GF106" i="8"/>
  <c r="GF105" i="8"/>
  <c r="GS31" i="14"/>
  <c r="GF109" i="8"/>
  <c r="GF98" i="8"/>
  <c r="GM39" i="14"/>
  <c r="GF102" i="8"/>
  <c r="CQ55" i="8"/>
  <c r="GM27" i="8" s="1"/>
  <c r="GF94" i="8"/>
  <c r="GF100" i="8"/>
  <c r="E32" i="15"/>
  <c r="AL32" i="15" s="1"/>
  <c r="H37" i="15"/>
  <c r="F97" i="15"/>
  <c r="CT61" i="14"/>
  <c r="GT33" i="14" s="1"/>
  <c r="E100" i="15"/>
  <c r="CU59" i="14"/>
  <c r="GI38" i="14" s="1"/>
  <c r="CT207" i="14"/>
  <c r="GF176" i="14" s="1"/>
  <c r="BC40" i="15"/>
  <c r="BF40" i="15" s="1"/>
  <c r="GF97" i="8"/>
  <c r="CX59" i="14"/>
  <c r="CT130" i="14"/>
  <c r="GM107" i="14" s="1"/>
  <c r="GF93" i="8"/>
  <c r="GF101" i="8"/>
  <c r="FF131" i="14"/>
  <c r="FE132" i="14"/>
  <c r="FJ133" i="14"/>
  <c r="CP133" i="14" s="1"/>
  <c r="FI134" i="14"/>
  <c r="FR133" i="14"/>
  <c r="CR133" i="14" s="1"/>
  <c r="FQ134" i="14"/>
  <c r="FF208" i="14"/>
  <c r="FE209" i="14"/>
  <c r="FJ206" i="14"/>
  <c r="CP206" i="14" s="1"/>
  <c r="FI207" i="14"/>
  <c r="FR207" i="14"/>
  <c r="CR207" i="14" s="1"/>
  <c r="GD176" i="14" s="1"/>
  <c r="FQ208" i="14"/>
  <c r="FR62" i="14"/>
  <c r="CR62" i="14" s="1"/>
  <c r="FQ63" i="14"/>
  <c r="FV208" i="14"/>
  <c r="CS208" i="14" s="1"/>
  <c r="GE177" i="14" s="1"/>
  <c r="FU209" i="14"/>
  <c r="FV60" i="14"/>
  <c r="CS60" i="14" s="1"/>
  <c r="CX60" i="14" s="1"/>
  <c r="FU61" i="14"/>
  <c r="FN61" i="14"/>
  <c r="CQ61" i="14" s="1"/>
  <c r="FM62" i="14"/>
  <c r="FJ65" i="14"/>
  <c r="CP65" i="14" s="1"/>
  <c r="FI66" i="14"/>
  <c r="FF62" i="14"/>
  <c r="FE63" i="14"/>
  <c r="FN208" i="14"/>
  <c r="CQ208" i="14" s="1"/>
  <c r="GC177" i="14" s="1"/>
  <c r="FM209" i="14"/>
  <c r="FN131" i="14"/>
  <c r="CQ131" i="14" s="1"/>
  <c r="FM132" i="14"/>
  <c r="GB109" i="14"/>
  <c r="GK109" i="14"/>
  <c r="GD109" i="14"/>
  <c r="CX205" i="14"/>
  <c r="GB174" i="14"/>
  <c r="CU205" i="14"/>
  <c r="GR33" i="14"/>
  <c r="GK40" i="14"/>
  <c r="GC107" i="14"/>
  <c r="FY95" i="8"/>
  <c r="FY99" i="8"/>
  <c r="FY103" i="8"/>
  <c r="FY107" i="8"/>
  <c r="CQ133" i="8"/>
  <c r="FY110" i="8" s="1"/>
  <c r="GF108" i="8"/>
  <c r="FY108" i="8"/>
  <c r="FC135" i="8"/>
  <c r="CM135" i="8" s="1"/>
  <c r="FB136" i="8"/>
  <c r="FG55" i="8"/>
  <c r="CN55" i="8" s="1"/>
  <c r="FF56" i="8"/>
  <c r="FK216" i="8"/>
  <c r="CO216" i="8" s="1"/>
  <c r="FW185" i="8" s="1"/>
  <c r="FJ217" i="8"/>
  <c r="FK57" i="8"/>
  <c r="CO57" i="8" s="1"/>
  <c r="FJ58" i="8"/>
  <c r="FO362" i="8"/>
  <c r="CP362" i="8" s="1"/>
  <c r="FN363" i="8"/>
  <c r="EY362" i="8"/>
  <c r="CQ362" i="8" s="1"/>
  <c r="EX363" i="8"/>
  <c r="FC55" i="8"/>
  <c r="CM55" i="8" s="1"/>
  <c r="FB56" i="8"/>
  <c r="FG217" i="8"/>
  <c r="CN217" i="8" s="1"/>
  <c r="FV186" i="8" s="1"/>
  <c r="FF218" i="8"/>
  <c r="FG363" i="8"/>
  <c r="CN363" i="8" s="1"/>
  <c r="FF364" i="8"/>
  <c r="FG134" i="8"/>
  <c r="CN134" i="8" s="1"/>
  <c r="FV111" i="8" s="1"/>
  <c r="FF135" i="8"/>
  <c r="EY56" i="8"/>
  <c r="EX57" i="8"/>
  <c r="FK362" i="8"/>
  <c r="CO362" i="8" s="1"/>
  <c r="GD340" i="8" s="1"/>
  <c r="FJ363" i="8"/>
  <c r="FK305" i="8"/>
  <c r="CO305" i="8" s="1"/>
  <c r="FJ306" i="8"/>
  <c r="FK134" i="8"/>
  <c r="CO134" i="8" s="1"/>
  <c r="FJ135" i="8"/>
  <c r="EY134" i="8"/>
  <c r="EX135" i="8"/>
  <c r="FC216" i="8"/>
  <c r="CM216" i="8" s="1"/>
  <c r="FB217" i="8"/>
  <c r="FG304" i="8"/>
  <c r="CN304" i="8" s="1"/>
  <c r="FF305" i="8"/>
  <c r="FC305" i="8"/>
  <c r="CM305" i="8" s="1"/>
  <c r="FB306" i="8"/>
  <c r="FC362" i="8"/>
  <c r="CM362" i="8" s="1"/>
  <c r="FB363" i="8"/>
  <c r="FU111" i="8"/>
  <c r="GD35" i="8"/>
  <c r="GK28" i="8"/>
  <c r="GF339" i="8"/>
  <c r="GK332" i="8"/>
  <c r="GD110" i="8"/>
  <c r="FW110" i="8"/>
  <c r="FU184" i="8"/>
  <c r="CU361" i="8"/>
  <c r="GE339" i="8"/>
  <c r="CR361" i="8"/>
  <c r="GB339" i="8" s="1"/>
  <c r="GF107" i="14" l="1"/>
  <c r="GS32" i="14"/>
  <c r="GP31" i="14"/>
  <c r="GF34" i="8"/>
  <c r="GF110" i="8"/>
  <c r="GM40" i="14"/>
  <c r="CQ56" i="8"/>
  <c r="GF35" i="8" s="1"/>
  <c r="E33" i="15"/>
  <c r="AL33" i="15" s="1"/>
  <c r="H38" i="15"/>
  <c r="F98" i="15"/>
  <c r="CT62" i="14"/>
  <c r="GM41" i="14" s="1"/>
  <c r="E101" i="15"/>
  <c r="CU60" i="14"/>
  <c r="GP32" i="14" s="1"/>
  <c r="CT208" i="14"/>
  <c r="GF177" i="14" s="1"/>
  <c r="BC41" i="15"/>
  <c r="BF41" i="15" s="1"/>
  <c r="GL39" i="14"/>
  <c r="CT131" i="14"/>
  <c r="GM108" i="14" s="1"/>
  <c r="FN132" i="14"/>
  <c r="CQ132" i="14" s="1"/>
  <c r="FM133" i="14"/>
  <c r="FN209" i="14"/>
  <c r="CQ209" i="14" s="1"/>
  <c r="GC178" i="14" s="1"/>
  <c r="FM210" i="14"/>
  <c r="FF63" i="14"/>
  <c r="FE64" i="14"/>
  <c r="FJ66" i="14"/>
  <c r="CP66" i="14" s="1"/>
  <c r="FI67" i="14"/>
  <c r="FN62" i="14"/>
  <c r="CQ62" i="14" s="1"/>
  <c r="FM63" i="14"/>
  <c r="FV61" i="14"/>
  <c r="CS61" i="14" s="1"/>
  <c r="GL40" i="14" s="1"/>
  <c r="FU62" i="14"/>
  <c r="FV209" i="14"/>
  <c r="CS209" i="14" s="1"/>
  <c r="GE178" i="14" s="1"/>
  <c r="FU210" i="14"/>
  <c r="FR63" i="14"/>
  <c r="CR63" i="14" s="1"/>
  <c r="FQ64" i="14"/>
  <c r="FR208" i="14"/>
  <c r="CR208" i="14" s="1"/>
  <c r="GD177" i="14" s="1"/>
  <c r="FQ209" i="14"/>
  <c r="FJ207" i="14"/>
  <c r="CP207" i="14" s="1"/>
  <c r="FI208" i="14"/>
  <c r="FF209" i="14"/>
  <c r="FE210" i="14"/>
  <c r="FR134" i="14"/>
  <c r="CR134" i="14" s="1"/>
  <c r="FQ135" i="14"/>
  <c r="FJ134" i="14"/>
  <c r="CP134" i="14" s="1"/>
  <c r="FI135" i="14"/>
  <c r="FF132" i="14"/>
  <c r="FE133" i="14"/>
  <c r="GC108" i="14"/>
  <c r="GK41" i="14"/>
  <c r="GR34" i="14"/>
  <c r="GB175" i="14"/>
  <c r="CX206" i="14"/>
  <c r="CU206" i="14"/>
  <c r="GK110" i="14"/>
  <c r="GD110" i="14"/>
  <c r="GB110" i="14"/>
  <c r="CQ134" i="8"/>
  <c r="GF111" i="8" s="1"/>
  <c r="CU362" i="8"/>
  <c r="GE340" i="8"/>
  <c r="CR362" i="8"/>
  <c r="GB340" i="8" s="1"/>
  <c r="FU185" i="8"/>
  <c r="FK135" i="8"/>
  <c r="CO135" i="8" s="1"/>
  <c r="FJ136" i="8"/>
  <c r="FK306" i="8"/>
  <c r="CO306" i="8" s="1"/>
  <c r="FJ307" i="8"/>
  <c r="FK363" i="8"/>
  <c r="CO363" i="8" s="1"/>
  <c r="GD341" i="8" s="1"/>
  <c r="FJ364" i="8"/>
  <c r="EY57" i="8"/>
  <c r="EX58" i="8"/>
  <c r="FG135" i="8"/>
  <c r="CN135" i="8" s="1"/>
  <c r="FV112" i="8" s="1"/>
  <c r="FF136" i="8"/>
  <c r="FG364" i="8"/>
  <c r="CN364" i="8" s="1"/>
  <c r="FF365" i="8"/>
  <c r="FG218" i="8"/>
  <c r="CN218" i="8" s="1"/>
  <c r="FV187" i="8" s="1"/>
  <c r="FF219" i="8"/>
  <c r="FC56" i="8"/>
  <c r="CM56" i="8" s="1"/>
  <c r="FB57" i="8"/>
  <c r="EY363" i="8"/>
  <c r="CQ363" i="8" s="1"/>
  <c r="EX364" i="8"/>
  <c r="FO363" i="8"/>
  <c r="CP363" i="8" s="1"/>
  <c r="FN364" i="8"/>
  <c r="FK58" i="8"/>
  <c r="CO58" i="8" s="1"/>
  <c r="FJ59" i="8"/>
  <c r="FK217" i="8"/>
  <c r="CO217" i="8" s="1"/>
  <c r="FW186" i="8" s="1"/>
  <c r="FJ218" i="8"/>
  <c r="FG56" i="8"/>
  <c r="CN56" i="8" s="1"/>
  <c r="FF57" i="8"/>
  <c r="FC136" i="8"/>
  <c r="CM136" i="8" s="1"/>
  <c r="FB137" i="8"/>
  <c r="FC363" i="8"/>
  <c r="CM363" i="8" s="1"/>
  <c r="FB364" i="8"/>
  <c r="FC306" i="8"/>
  <c r="CM306" i="8" s="1"/>
  <c r="FB307" i="8"/>
  <c r="FG305" i="8"/>
  <c r="CN305" i="8" s="1"/>
  <c r="FF306" i="8"/>
  <c r="FC217" i="8"/>
  <c r="CM217" i="8" s="1"/>
  <c r="FB218" i="8"/>
  <c r="EY135" i="8"/>
  <c r="EX136" i="8"/>
  <c r="GD111" i="8"/>
  <c r="FW111" i="8"/>
  <c r="GF340" i="8"/>
  <c r="GK333" i="8"/>
  <c r="GK29" i="8"/>
  <c r="GD36" i="8"/>
  <c r="FU112" i="8"/>
  <c r="GM28" i="8" l="1"/>
  <c r="GF108" i="14"/>
  <c r="GT34" i="14"/>
  <c r="CQ57" i="8"/>
  <c r="GM29" i="8" s="1"/>
  <c r="E34" i="15"/>
  <c r="AL34" i="15" s="1"/>
  <c r="GI39" i="14"/>
  <c r="H39" i="15"/>
  <c r="F99" i="15"/>
  <c r="CT63" i="14"/>
  <c r="GM42" i="14" s="1"/>
  <c r="E102" i="15"/>
  <c r="GS33" i="14"/>
  <c r="CT209" i="14"/>
  <c r="GF178" i="14" s="1"/>
  <c r="BC42" i="15"/>
  <c r="BF42" i="15" s="1"/>
  <c r="CU61" i="14"/>
  <c r="GP33" i="14" s="1"/>
  <c r="CX61" i="14"/>
  <c r="CT132" i="14"/>
  <c r="GM109" i="14" s="1"/>
  <c r="FF133" i="14"/>
  <c r="FE134" i="14"/>
  <c r="FJ135" i="14"/>
  <c r="CP135" i="14" s="1"/>
  <c r="FI136" i="14"/>
  <c r="FR135" i="14"/>
  <c r="CR135" i="14" s="1"/>
  <c r="FQ136" i="14"/>
  <c r="FF210" i="14"/>
  <c r="FE211" i="14"/>
  <c r="FJ208" i="14"/>
  <c r="CP208" i="14" s="1"/>
  <c r="FI209" i="14"/>
  <c r="FR209" i="14"/>
  <c r="CR209" i="14" s="1"/>
  <c r="GD178" i="14" s="1"/>
  <c r="FQ210" i="14"/>
  <c r="FR64" i="14"/>
  <c r="CR64" i="14" s="1"/>
  <c r="FQ65" i="14"/>
  <c r="FV210" i="14"/>
  <c r="CS210" i="14" s="1"/>
  <c r="GE179" i="14" s="1"/>
  <c r="FU211" i="14"/>
  <c r="FV62" i="14"/>
  <c r="CS62" i="14" s="1"/>
  <c r="CX62" i="14" s="1"/>
  <c r="FU63" i="14"/>
  <c r="FN63" i="14"/>
  <c r="CQ63" i="14" s="1"/>
  <c r="FM64" i="14"/>
  <c r="FJ67" i="14"/>
  <c r="CP67" i="14" s="1"/>
  <c r="FI68" i="14"/>
  <c r="FF64" i="14"/>
  <c r="FE65" i="14"/>
  <c r="FN210" i="14"/>
  <c r="CQ210" i="14" s="1"/>
  <c r="GC179" i="14" s="1"/>
  <c r="FM211" i="14"/>
  <c r="FN133" i="14"/>
  <c r="CQ133" i="14" s="1"/>
  <c r="FM134" i="14"/>
  <c r="GB111" i="14"/>
  <c r="GK111" i="14"/>
  <c r="GD111" i="14"/>
  <c r="CX207" i="14"/>
  <c r="GB176" i="14"/>
  <c r="CU207" i="14"/>
  <c r="GR35" i="14"/>
  <c r="GK42" i="14"/>
  <c r="GC109" i="14"/>
  <c r="FY111" i="8"/>
  <c r="CQ135" i="8"/>
  <c r="GF112" i="8" s="1"/>
  <c r="EY136" i="8"/>
  <c r="EX137" i="8"/>
  <c r="FC218" i="8"/>
  <c r="CM218" i="8" s="1"/>
  <c r="FB219" i="8"/>
  <c r="FG306" i="8"/>
  <c r="CN306" i="8" s="1"/>
  <c r="FF307" i="8"/>
  <c r="FC307" i="8"/>
  <c r="CM307" i="8" s="1"/>
  <c r="FB308" i="8"/>
  <c r="FC364" i="8"/>
  <c r="CM364" i="8" s="1"/>
  <c r="FB365" i="8"/>
  <c r="FC137" i="8"/>
  <c r="CM137" i="8" s="1"/>
  <c r="FB138" i="8"/>
  <c r="FG57" i="8"/>
  <c r="CN57" i="8" s="1"/>
  <c r="FF58" i="8"/>
  <c r="FK218" i="8"/>
  <c r="CO218" i="8" s="1"/>
  <c r="FW187" i="8" s="1"/>
  <c r="FJ219" i="8"/>
  <c r="FK59" i="8"/>
  <c r="CO59" i="8" s="1"/>
  <c r="FJ60" i="8"/>
  <c r="FO364" i="8"/>
  <c r="CP364" i="8" s="1"/>
  <c r="FN365" i="8"/>
  <c r="EY364" i="8"/>
  <c r="CQ364" i="8" s="1"/>
  <c r="EX365" i="8"/>
  <c r="FC57" i="8"/>
  <c r="CM57" i="8" s="1"/>
  <c r="FB58" i="8"/>
  <c r="FG219" i="8"/>
  <c r="CN219" i="8" s="1"/>
  <c r="FV188" i="8" s="1"/>
  <c r="FF220" i="8"/>
  <c r="FG365" i="8"/>
  <c r="CN365" i="8" s="1"/>
  <c r="FF366" i="8"/>
  <c r="FG136" i="8"/>
  <c r="CN136" i="8" s="1"/>
  <c r="FV113" i="8" s="1"/>
  <c r="FF137" i="8"/>
  <c r="EY58" i="8"/>
  <c r="EX59" i="8"/>
  <c r="FK364" i="8"/>
  <c r="CO364" i="8" s="1"/>
  <c r="GD342" i="8" s="1"/>
  <c r="FJ365" i="8"/>
  <c r="FK307" i="8"/>
  <c r="CO307" i="8" s="1"/>
  <c r="FJ308" i="8"/>
  <c r="FK136" i="8"/>
  <c r="CO136" i="8" s="1"/>
  <c r="FJ137" i="8"/>
  <c r="FU186" i="8"/>
  <c r="CU363" i="8"/>
  <c r="GE341" i="8"/>
  <c r="CR363" i="8"/>
  <c r="GB341" i="8" s="1"/>
  <c r="FU113" i="8"/>
  <c r="GD37" i="8"/>
  <c r="GK30" i="8"/>
  <c r="GF341" i="8"/>
  <c r="GK334" i="8"/>
  <c r="GD112" i="8"/>
  <c r="FW112" i="8"/>
  <c r="GF36" i="8" l="1"/>
  <c r="CU62" i="14"/>
  <c r="GP34" i="14" s="1"/>
  <c r="CQ58" i="8"/>
  <c r="GF37" i="8" s="1"/>
  <c r="E35" i="15"/>
  <c r="AL35" i="15" s="1"/>
  <c r="FY112" i="8"/>
  <c r="GF109" i="14"/>
  <c r="GT35" i="14"/>
  <c r="GI40" i="14"/>
  <c r="H40" i="15"/>
  <c r="F100" i="15"/>
  <c r="CT64" i="14"/>
  <c r="GM43" i="14" s="1"/>
  <c r="E103" i="15"/>
  <c r="CT210" i="14"/>
  <c r="GF179" i="14" s="1"/>
  <c r="BC43" i="15"/>
  <c r="BF43" i="15" s="1"/>
  <c r="GS34" i="14"/>
  <c r="GL41" i="14"/>
  <c r="CT133" i="14"/>
  <c r="GF110" i="14" s="1"/>
  <c r="GI41" i="14"/>
  <c r="FN134" i="14"/>
  <c r="CQ134" i="14" s="1"/>
  <c r="FM135" i="14"/>
  <c r="FN211" i="14"/>
  <c r="CQ211" i="14" s="1"/>
  <c r="GC180" i="14" s="1"/>
  <c r="FM212" i="14"/>
  <c r="FF65" i="14"/>
  <c r="FE66" i="14"/>
  <c r="FJ68" i="14"/>
  <c r="CP68" i="14" s="1"/>
  <c r="FI69" i="14"/>
  <c r="FN64" i="14"/>
  <c r="CQ64" i="14" s="1"/>
  <c r="FM65" i="14"/>
  <c r="FV63" i="14"/>
  <c r="CS63" i="14" s="1"/>
  <c r="GL42" i="14" s="1"/>
  <c r="FU64" i="14"/>
  <c r="FV211" i="14"/>
  <c r="CS211" i="14" s="1"/>
  <c r="GE180" i="14" s="1"/>
  <c r="FU212" i="14"/>
  <c r="FR65" i="14"/>
  <c r="CR65" i="14" s="1"/>
  <c r="FQ66" i="14"/>
  <c r="FR210" i="14"/>
  <c r="CR210" i="14" s="1"/>
  <c r="GD179" i="14" s="1"/>
  <c r="FQ211" i="14"/>
  <c r="FJ209" i="14"/>
  <c r="CP209" i="14" s="1"/>
  <c r="FI210" i="14"/>
  <c r="FF211" i="14"/>
  <c r="FE212" i="14"/>
  <c r="FR136" i="14"/>
  <c r="CR136" i="14" s="1"/>
  <c r="FQ137" i="14"/>
  <c r="FJ136" i="14"/>
  <c r="CP136" i="14" s="1"/>
  <c r="FI137" i="14"/>
  <c r="FF134" i="14"/>
  <c r="FE135" i="14"/>
  <c r="GC110" i="14"/>
  <c r="GK43" i="14"/>
  <c r="GR36" i="14"/>
  <c r="GB177" i="14"/>
  <c r="CX208" i="14"/>
  <c r="CU208" i="14"/>
  <c r="GK112" i="14"/>
  <c r="GD112" i="14"/>
  <c r="GB112" i="14"/>
  <c r="CQ136" i="8"/>
  <c r="FY113" i="8" s="1"/>
  <c r="GD113" i="8"/>
  <c r="FW113" i="8"/>
  <c r="GF342" i="8"/>
  <c r="GK335" i="8"/>
  <c r="GK31" i="8"/>
  <c r="GD38" i="8"/>
  <c r="FU114" i="8"/>
  <c r="CU364" i="8"/>
  <c r="GE342" i="8"/>
  <c r="CR364" i="8"/>
  <c r="GB342" i="8" s="1"/>
  <c r="FU187" i="8"/>
  <c r="FK137" i="8"/>
  <c r="CO137" i="8" s="1"/>
  <c r="FJ138" i="8"/>
  <c r="FK308" i="8"/>
  <c r="CO308" i="8" s="1"/>
  <c r="FJ309" i="8"/>
  <c r="FK365" i="8"/>
  <c r="CO365" i="8" s="1"/>
  <c r="GD343" i="8" s="1"/>
  <c r="FJ366" i="8"/>
  <c r="EY59" i="8"/>
  <c r="EX60" i="8"/>
  <c r="FG137" i="8"/>
  <c r="CN137" i="8" s="1"/>
  <c r="FV114" i="8" s="1"/>
  <c r="FF138" i="8"/>
  <c r="FG366" i="8"/>
  <c r="CN366" i="8" s="1"/>
  <c r="FF367" i="8"/>
  <c r="FG220" i="8"/>
  <c r="CN220" i="8" s="1"/>
  <c r="FV189" i="8" s="1"/>
  <c r="FF221" i="8"/>
  <c r="FC58" i="8"/>
  <c r="CM58" i="8" s="1"/>
  <c r="FB59" i="8"/>
  <c r="EY365" i="8"/>
  <c r="CQ365" i="8" s="1"/>
  <c r="EX366" i="8"/>
  <c r="FO365" i="8"/>
  <c r="CP365" i="8" s="1"/>
  <c r="FN366" i="8"/>
  <c r="FK60" i="8"/>
  <c r="CO60" i="8" s="1"/>
  <c r="FJ61" i="8"/>
  <c r="FK219" i="8"/>
  <c r="CO219" i="8" s="1"/>
  <c r="FW188" i="8" s="1"/>
  <c r="FJ220" i="8"/>
  <c r="FG58" i="8"/>
  <c r="CN58" i="8" s="1"/>
  <c r="FF59" i="8"/>
  <c r="FC138" i="8"/>
  <c r="CM138" i="8" s="1"/>
  <c r="FB139" i="8"/>
  <c r="FC365" i="8"/>
  <c r="CM365" i="8" s="1"/>
  <c r="FB366" i="8"/>
  <c r="FC308" i="8"/>
  <c r="CM308" i="8" s="1"/>
  <c r="FB309" i="8"/>
  <c r="FG307" i="8"/>
  <c r="CN307" i="8" s="1"/>
  <c r="FF308" i="8"/>
  <c r="FC219" i="8"/>
  <c r="CM219" i="8" s="1"/>
  <c r="FB220" i="8"/>
  <c r="EY137" i="8"/>
  <c r="EX138" i="8"/>
  <c r="GT36" i="14" l="1"/>
  <c r="GM30" i="8"/>
  <c r="GM110" i="14"/>
  <c r="GF113" i="8"/>
  <c r="CU63" i="14"/>
  <c r="CQ59" i="8"/>
  <c r="GM31" i="8" s="1"/>
  <c r="E36" i="15"/>
  <c r="AL36" i="15" s="1"/>
  <c r="GS35" i="14"/>
  <c r="CX63" i="14"/>
  <c r="H41" i="15"/>
  <c r="F101" i="15"/>
  <c r="CT65" i="14"/>
  <c r="GT37" i="14" s="1"/>
  <c r="E104" i="15"/>
  <c r="CT211" i="14"/>
  <c r="GF180" i="14" s="1"/>
  <c r="BC44" i="15"/>
  <c r="BF44" i="15" s="1"/>
  <c r="CT134" i="14"/>
  <c r="GM111" i="14" s="1"/>
  <c r="FF135" i="14"/>
  <c r="FE136" i="14"/>
  <c r="FJ137" i="14"/>
  <c r="CP137" i="14" s="1"/>
  <c r="FI138" i="14"/>
  <c r="FR137" i="14"/>
  <c r="CR137" i="14" s="1"/>
  <c r="FQ138" i="14"/>
  <c r="FF212" i="14"/>
  <c r="FE213" i="14"/>
  <c r="FJ210" i="14"/>
  <c r="CP210" i="14" s="1"/>
  <c r="FI211" i="14"/>
  <c r="FR211" i="14"/>
  <c r="CR211" i="14" s="1"/>
  <c r="GD180" i="14" s="1"/>
  <c r="FQ212" i="14"/>
  <c r="FR66" i="14"/>
  <c r="CR66" i="14" s="1"/>
  <c r="FQ67" i="14"/>
  <c r="FV212" i="14"/>
  <c r="CS212" i="14" s="1"/>
  <c r="GE181" i="14" s="1"/>
  <c r="FU213" i="14"/>
  <c r="FV64" i="14"/>
  <c r="CS64" i="14" s="1"/>
  <c r="CX64" i="14" s="1"/>
  <c r="FU65" i="14"/>
  <c r="FN65" i="14"/>
  <c r="CQ65" i="14" s="1"/>
  <c r="FM66" i="14"/>
  <c r="FJ69" i="14"/>
  <c r="CP69" i="14" s="1"/>
  <c r="FI70" i="14"/>
  <c r="FF66" i="14"/>
  <c r="FE67" i="14"/>
  <c r="FN212" i="14"/>
  <c r="CQ212" i="14" s="1"/>
  <c r="GC181" i="14" s="1"/>
  <c r="FM213" i="14"/>
  <c r="FN135" i="14"/>
  <c r="CQ135" i="14" s="1"/>
  <c r="FM136" i="14"/>
  <c r="GP35" i="14"/>
  <c r="GI42" i="14"/>
  <c r="GB113" i="14"/>
  <c r="GK113" i="14"/>
  <c r="GD113" i="14"/>
  <c r="CX209" i="14"/>
  <c r="GB178" i="14"/>
  <c r="CU209" i="14"/>
  <c r="GR37" i="14"/>
  <c r="GK44" i="14"/>
  <c r="GC111" i="14"/>
  <c r="CQ137" i="8"/>
  <c r="FY114" i="8" s="1"/>
  <c r="FU188" i="8"/>
  <c r="CU365" i="8"/>
  <c r="GE343" i="8"/>
  <c r="CR365" i="8"/>
  <c r="GB343" i="8" s="1"/>
  <c r="FU115" i="8"/>
  <c r="EY138" i="8"/>
  <c r="EX139" i="8"/>
  <c r="FC220" i="8"/>
  <c r="CM220" i="8" s="1"/>
  <c r="FB221" i="8"/>
  <c r="FG308" i="8"/>
  <c r="CN308" i="8" s="1"/>
  <c r="FF309" i="8"/>
  <c r="FC309" i="8"/>
  <c r="CM309" i="8" s="1"/>
  <c r="FB310" i="8"/>
  <c r="FC310" i="8" s="1"/>
  <c r="CM310" i="8" s="1"/>
  <c r="FC366" i="8"/>
  <c r="CM366" i="8" s="1"/>
  <c r="FB367" i="8"/>
  <c r="FC139" i="8"/>
  <c r="CM139" i="8" s="1"/>
  <c r="FB140" i="8"/>
  <c r="FG59" i="8"/>
  <c r="CN59" i="8" s="1"/>
  <c r="FF60" i="8"/>
  <c r="FK220" i="8"/>
  <c r="CO220" i="8" s="1"/>
  <c r="FW189" i="8" s="1"/>
  <c r="FJ221" i="8"/>
  <c r="FK61" i="8"/>
  <c r="CO61" i="8" s="1"/>
  <c r="FJ62" i="8"/>
  <c r="FO366" i="8"/>
  <c r="CP366" i="8" s="1"/>
  <c r="FN367" i="8"/>
  <c r="EY366" i="8"/>
  <c r="CQ366" i="8" s="1"/>
  <c r="EX367" i="8"/>
  <c r="FC59" i="8"/>
  <c r="CM59" i="8" s="1"/>
  <c r="FB60" i="8"/>
  <c r="FG221" i="8"/>
  <c r="CN221" i="8" s="1"/>
  <c r="FV190" i="8" s="1"/>
  <c r="FF222" i="8"/>
  <c r="FG367" i="8"/>
  <c r="CN367" i="8" s="1"/>
  <c r="FF368" i="8"/>
  <c r="FG138" i="8"/>
  <c r="CN138" i="8" s="1"/>
  <c r="FV115" i="8" s="1"/>
  <c r="FF139" i="8"/>
  <c r="EY60" i="8"/>
  <c r="EX61" i="8"/>
  <c r="FK366" i="8"/>
  <c r="CO366" i="8" s="1"/>
  <c r="GD344" i="8" s="1"/>
  <c r="FJ367" i="8"/>
  <c r="FK309" i="8"/>
  <c r="CO309" i="8" s="1"/>
  <c r="FJ310" i="8"/>
  <c r="FK310" i="8" s="1"/>
  <c r="CO310" i="8" s="1"/>
  <c r="FK138" i="8"/>
  <c r="CO138" i="8" s="1"/>
  <c r="FJ139" i="8"/>
  <c r="GD39" i="8"/>
  <c r="GK32" i="8"/>
  <c r="GK336" i="8"/>
  <c r="GF343" i="8"/>
  <c r="GD114" i="8"/>
  <c r="FW114" i="8"/>
  <c r="GF38" i="8" l="1"/>
  <c r="GF114" i="8"/>
  <c r="CQ60" i="8"/>
  <c r="GM32" i="8" s="1"/>
  <c r="E37" i="15"/>
  <c r="AL37" i="15" s="1"/>
  <c r="GM44" i="14"/>
  <c r="GF111" i="14"/>
  <c r="CU64" i="14"/>
  <c r="GP36" i="14" s="1"/>
  <c r="H42" i="15"/>
  <c r="F102" i="15"/>
  <c r="CT66" i="14"/>
  <c r="GM45" i="14" s="1"/>
  <c r="E105" i="15"/>
  <c r="CT212" i="14"/>
  <c r="GF181" i="14" s="1"/>
  <c r="BC45" i="15"/>
  <c r="BF45" i="15" s="1"/>
  <c r="GL43" i="14"/>
  <c r="GS36" i="14"/>
  <c r="CT135" i="14"/>
  <c r="GF112" i="14" s="1"/>
  <c r="FN136" i="14"/>
  <c r="CQ136" i="14" s="1"/>
  <c r="FM137" i="14"/>
  <c r="FN213" i="14"/>
  <c r="CQ213" i="14" s="1"/>
  <c r="GC182" i="14" s="1"/>
  <c r="FM214" i="14"/>
  <c r="FF67" i="14"/>
  <c r="FE68" i="14"/>
  <c r="FJ70" i="14"/>
  <c r="CP70" i="14" s="1"/>
  <c r="FI71" i="14"/>
  <c r="FN66" i="14"/>
  <c r="CQ66" i="14" s="1"/>
  <c r="FM67" i="14"/>
  <c r="FV65" i="14"/>
  <c r="CS65" i="14" s="1"/>
  <c r="GL44" i="14" s="1"/>
  <c r="FU66" i="14"/>
  <c r="FV213" i="14"/>
  <c r="CS213" i="14" s="1"/>
  <c r="GE182" i="14" s="1"/>
  <c r="FU214" i="14"/>
  <c r="FR67" i="14"/>
  <c r="CR67" i="14" s="1"/>
  <c r="FQ68" i="14"/>
  <c r="FR212" i="14"/>
  <c r="CR212" i="14" s="1"/>
  <c r="GD181" i="14" s="1"/>
  <c r="FQ213" i="14"/>
  <c r="FJ211" i="14"/>
  <c r="CP211" i="14" s="1"/>
  <c r="FI212" i="14"/>
  <c r="FF213" i="14"/>
  <c r="FE214" i="14"/>
  <c r="FR138" i="14"/>
  <c r="CR138" i="14" s="1"/>
  <c r="FQ139" i="14"/>
  <c r="FJ138" i="14"/>
  <c r="CP138" i="14" s="1"/>
  <c r="FI139" i="14"/>
  <c r="FF136" i="14"/>
  <c r="FE137" i="14"/>
  <c r="GC112" i="14"/>
  <c r="GK45" i="14"/>
  <c r="GR38" i="14"/>
  <c r="GB179" i="14"/>
  <c r="CX210" i="14"/>
  <c r="CU210" i="14"/>
  <c r="GK114" i="14"/>
  <c r="GD114" i="14"/>
  <c r="GB114" i="14"/>
  <c r="CQ138" i="8"/>
  <c r="FY115" i="8" s="1"/>
  <c r="FK139" i="8"/>
  <c r="CO139" i="8" s="1"/>
  <c r="FJ140" i="8"/>
  <c r="FK367" i="8"/>
  <c r="CO367" i="8" s="1"/>
  <c r="GD345" i="8" s="1"/>
  <c r="FJ368" i="8"/>
  <c r="EY61" i="8"/>
  <c r="EX62" i="8"/>
  <c r="FG139" i="8"/>
  <c r="CN139" i="8" s="1"/>
  <c r="FV116" i="8" s="1"/>
  <c r="FF140" i="8"/>
  <c r="FG368" i="8"/>
  <c r="CN368" i="8" s="1"/>
  <c r="FF369" i="8"/>
  <c r="FG222" i="8"/>
  <c r="CN222" i="8" s="1"/>
  <c r="FV191" i="8" s="1"/>
  <c r="FF223" i="8"/>
  <c r="FC60" i="8"/>
  <c r="CM60" i="8" s="1"/>
  <c r="FB61" i="8"/>
  <c r="EY367" i="8"/>
  <c r="CQ367" i="8" s="1"/>
  <c r="EX368" i="8"/>
  <c r="FO367" i="8"/>
  <c r="CP367" i="8" s="1"/>
  <c r="FN368" i="8"/>
  <c r="FK62" i="8"/>
  <c r="CO62" i="8" s="1"/>
  <c r="FJ63" i="8"/>
  <c r="FK221" i="8"/>
  <c r="CO221" i="8" s="1"/>
  <c r="FW190" i="8" s="1"/>
  <c r="FJ222" i="8"/>
  <c r="FG60" i="8"/>
  <c r="CN60" i="8" s="1"/>
  <c r="FF61" i="8"/>
  <c r="FC140" i="8"/>
  <c r="CM140" i="8" s="1"/>
  <c r="FB141" i="8"/>
  <c r="FC367" i="8"/>
  <c r="CM367" i="8" s="1"/>
  <c r="FB368" i="8"/>
  <c r="FG309" i="8"/>
  <c r="CN309" i="8" s="1"/>
  <c r="FF310" i="8"/>
  <c r="FG310" i="8" s="1"/>
  <c r="CN310" i="8" s="1"/>
  <c r="FC221" i="8"/>
  <c r="CM221" i="8" s="1"/>
  <c r="FB222" i="8"/>
  <c r="EY139" i="8"/>
  <c r="EX140" i="8"/>
  <c r="GD115" i="8"/>
  <c r="FW115" i="8"/>
  <c r="GF39" i="8"/>
  <c r="GF344" i="8"/>
  <c r="GK337" i="8"/>
  <c r="GK33" i="8"/>
  <c r="GD40" i="8"/>
  <c r="FU116" i="8"/>
  <c r="CU366" i="8"/>
  <c r="GE344" i="8"/>
  <c r="CR366" i="8"/>
  <c r="GB344" i="8" s="1"/>
  <c r="FU189" i="8"/>
  <c r="GF115" i="8" l="1"/>
  <c r="GI43" i="14"/>
  <c r="GM112" i="14"/>
  <c r="GS37" i="14"/>
  <c r="GT38" i="14"/>
  <c r="CQ61" i="8"/>
  <c r="GF40" i="8" s="1"/>
  <c r="E38" i="15"/>
  <c r="AL38" i="15" s="1"/>
  <c r="CU65" i="14"/>
  <c r="GP37" i="14" s="1"/>
  <c r="CX65" i="14"/>
  <c r="H43" i="15"/>
  <c r="F103" i="15"/>
  <c r="CT67" i="14"/>
  <c r="GM46" i="14" s="1"/>
  <c r="E106" i="15"/>
  <c r="CT213" i="14"/>
  <c r="GF182" i="14" s="1"/>
  <c r="BC46" i="15"/>
  <c r="BF46" i="15" s="1"/>
  <c r="CT136" i="14"/>
  <c r="GF113" i="14" s="1"/>
  <c r="FF137" i="14"/>
  <c r="FE138" i="14"/>
  <c r="FJ139" i="14"/>
  <c r="CP139" i="14" s="1"/>
  <c r="FI140" i="14"/>
  <c r="FR139" i="14"/>
  <c r="CR139" i="14" s="1"/>
  <c r="FQ140" i="14"/>
  <c r="FF214" i="14"/>
  <c r="FE215" i="14"/>
  <c r="FJ212" i="14"/>
  <c r="CP212" i="14" s="1"/>
  <c r="FI213" i="14"/>
  <c r="FR213" i="14"/>
  <c r="CR213" i="14" s="1"/>
  <c r="GD182" i="14" s="1"/>
  <c r="FQ214" i="14"/>
  <c r="FR68" i="14"/>
  <c r="CR68" i="14" s="1"/>
  <c r="FQ69" i="14"/>
  <c r="FV214" i="14"/>
  <c r="CS214" i="14" s="1"/>
  <c r="GE183" i="14" s="1"/>
  <c r="FU215" i="14"/>
  <c r="FV66" i="14"/>
  <c r="CS66" i="14" s="1"/>
  <c r="CX66" i="14" s="1"/>
  <c r="FU67" i="14"/>
  <c r="FN67" i="14"/>
  <c r="CQ67" i="14" s="1"/>
  <c r="FM68" i="14"/>
  <c r="FJ71" i="14"/>
  <c r="CP71" i="14" s="1"/>
  <c r="FI72" i="14"/>
  <c r="FF68" i="14"/>
  <c r="FE69" i="14"/>
  <c r="FN214" i="14"/>
  <c r="CQ214" i="14" s="1"/>
  <c r="GC183" i="14" s="1"/>
  <c r="FM215" i="14"/>
  <c r="FN137" i="14"/>
  <c r="CQ137" i="14" s="1"/>
  <c r="FM138" i="14"/>
  <c r="GB115" i="14"/>
  <c r="GK115" i="14"/>
  <c r="GD115" i="14"/>
  <c r="CX211" i="14"/>
  <c r="GB180" i="14"/>
  <c r="CU211" i="14"/>
  <c r="GK46" i="14"/>
  <c r="GR39" i="14"/>
  <c r="GC113" i="14"/>
  <c r="CQ139" i="8"/>
  <c r="GF116" i="8" s="1"/>
  <c r="EY140" i="8"/>
  <c r="EX141" i="8"/>
  <c r="FC222" i="8"/>
  <c r="CM222" i="8" s="1"/>
  <c r="FB223" i="8"/>
  <c r="FC368" i="8"/>
  <c r="CM368" i="8" s="1"/>
  <c r="FB369" i="8"/>
  <c r="FC141" i="8"/>
  <c r="CM141" i="8" s="1"/>
  <c r="FB142" i="8"/>
  <c r="FG61" i="8"/>
  <c r="CN61" i="8" s="1"/>
  <c r="FF62" i="8"/>
  <c r="FK222" i="8"/>
  <c r="CO222" i="8" s="1"/>
  <c r="FW191" i="8" s="1"/>
  <c r="FJ223" i="8"/>
  <c r="FK63" i="8"/>
  <c r="CO63" i="8" s="1"/>
  <c r="FJ64" i="8"/>
  <c r="FO368" i="8"/>
  <c r="CP368" i="8" s="1"/>
  <c r="FN369" i="8"/>
  <c r="EY368" i="8"/>
  <c r="CQ368" i="8" s="1"/>
  <c r="EX369" i="8"/>
  <c r="FC61" i="8"/>
  <c r="CM61" i="8" s="1"/>
  <c r="FB62" i="8"/>
  <c r="FG223" i="8"/>
  <c r="CN223" i="8" s="1"/>
  <c r="FV192" i="8" s="1"/>
  <c r="FF224" i="8"/>
  <c r="FG369" i="8"/>
  <c r="CN369" i="8" s="1"/>
  <c r="FF370" i="8"/>
  <c r="FG140" i="8"/>
  <c r="CN140" i="8" s="1"/>
  <c r="FV117" i="8" s="1"/>
  <c r="FF141" i="8"/>
  <c r="EY62" i="8"/>
  <c r="EX63" i="8"/>
  <c r="FK368" i="8"/>
  <c r="CO368" i="8" s="1"/>
  <c r="GD346" i="8" s="1"/>
  <c r="FJ369" i="8"/>
  <c r="FK140" i="8"/>
  <c r="CO140" i="8" s="1"/>
  <c r="FJ141" i="8"/>
  <c r="FU190" i="8"/>
  <c r="CU367" i="8"/>
  <c r="GE345" i="8"/>
  <c r="CR367" i="8"/>
  <c r="GB345" i="8" s="1"/>
  <c r="FU117" i="8"/>
  <c r="GD41" i="8"/>
  <c r="GK34" i="8"/>
  <c r="GF345" i="8"/>
  <c r="GK338" i="8"/>
  <c r="GD116" i="8"/>
  <c r="FW116" i="8"/>
  <c r="GM33" i="8" l="1"/>
  <c r="GI44" i="14"/>
  <c r="CQ62" i="8"/>
  <c r="GF41" i="8" s="1"/>
  <c r="E39" i="15"/>
  <c r="AL39" i="15" s="1"/>
  <c r="GT39" i="14"/>
  <c r="FY116" i="8"/>
  <c r="H44" i="15"/>
  <c r="F104" i="15"/>
  <c r="CT68" i="14"/>
  <c r="GT40" i="14" s="1"/>
  <c r="E107" i="15"/>
  <c r="GM113" i="14"/>
  <c r="CU66" i="14"/>
  <c r="GI45" i="14" s="1"/>
  <c r="CT214" i="14"/>
  <c r="GF183" i="14" s="1"/>
  <c r="BC47" i="15"/>
  <c r="BF47" i="15" s="1"/>
  <c r="GL45" i="14"/>
  <c r="GS38" i="14"/>
  <c r="CT137" i="14"/>
  <c r="GF114" i="14" s="1"/>
  <c r="FN138" i="14"/>
  <c r="CQ138" i="14" s="1"/>
  <c r="FM139" i="14"/>
  <c r="FN215" i="14"/>
  <c r="CQ215" i="14" s="1"/>
  <c r="GC184" i="14" s="1"/>
  <c r="FM216" i="14"/>
  <c r="FF69" i="14"/>
  <c r="FE70" i="14"/>
  <c r="FJ72" i="14"/>
  <c r="CP72" i="14" s="1"/>
  <c r="FI73" i="14"/>
  <c r="FN68" i="14"/>
  <c r="CQ68" i="14" s="1"/>
  <c r="FM69" i="14"/>
  <c r="FV67" i="14"/>
  <c r="CS67" i="14" s="1"/>
  <c r="GL46" i="14" s="1"/>
  <c r="FU68" i="14"/>
  <c r="FV215" i="14"/>
  <c r="CS215" i="14" s="1"/>
  <c r="GE184" i="14" s="1"/>
  <c r="FU216" i="14"/>
  <c r="FR69" i="14"/>
  <c r="CR69" i="14" s="1"/>
  <c r="FQ70" i="14"/>
  <c r="FR214" i="14"/>
  <c r="CR214" i="14" s="1"/>
  <c r="GD183" i="14" s="1"/>
  <c r="FQ215" i="14"/>
  <c r="FJ213" i="14"/>
  <c r="CP213" i="14" s="1"/>
  <c r="FI214" i="14"/>
  <c r="FF215" i="14"/>
  <c r="FE216" i="14"/>
  <c r="FR140" i="14"/>
  <c r="CR140" i="14" s="1"/>
  <c r="FQ141" i="14"/>
  <c r="FJ140" i="14"/>
  <c r="CP140" i="14" s="1"/>
  <c r="FI141" i="14"/>
  <c r="FF138" i="14"/>
  <c r="FE139" i="14"/>
  <c r="GC114" i="14"/>
  <c r="GK47" i="14"/>
  <c r="GR40" i="14"/>
  <c r="CX212" i="14"/>
  <c r="GB181" i="14"/>
  <c r="CU212" i="14"/>
  <c r="GK116" i="14"/>
  <c r="GD116" i="14"/>
  <c r="GB116" i="14"/>
  <c r="CQ140" i="8"/>
  <c r="FY117" i="8" s="1"/>
  <c r="GD117" i="8"/>
  <c r="FW117" i="8"/>
  <c r="GF346" i="8"/>
  <c r="GK339" i="8"/>
  <c r="GK35" i="8"/>
  <c r="GD42" i="8"/>
  <c r="FU118" i="8"/>
  <c r="CU368" i="8"/>
  <c r="GE346" i="8"/>
  <c r="CR368" i="8"/>
  <c r="GB346" i="8" s="1"/>
  <c r="FU191" i="8"/>
  <c r="FK141" i="8"/>
  <c r="CO141" i="8" s="1"/>
  <c r="FJ142" i="8"/>
  <c r="FK369" i="8"/>
  <c r="CO369" i="8" s="1"/>
  <c r="GD347" i="8" s="1"/>
  <c r="FJ370" i="8"/>
  <c r="EY63" i="8"/>
  <c r="EX64" i="8"/>
  <c r="FG141" i="8"/>
  <c r="CN141" i="8" s="1"/>
  <c r="FV118" i="8" s="1"/>
  <c r="FF142" i="8"/>
  <c r="FG370" i="8"/>
  <c r="CN370" i="8" s="1"/>
  <c r="FF371" i="8"/>
  <c r="FG224" i="8"/>
  <c r="CN224" i="8" s="1"/>
  <c r="FV193" i="8" s="1"/>
  <c r="FF225" i="8"/>
  <c r="FC62" i="8"/>
  <c r="CM62" i="8" s="1"/>
  <c r="FB63" i="8"/>
  <c r="EY369" i="8"/>
  <c r="CQ369" i="8" s="1"/>
  <c r="EX370" i="8"/>
  <c r="FO369" i="8"/>
  <c r="CP369" i="8" s="1"/>
  <c r="FN370" i="8"/>
  <c r="FK64" i="8"/>
  <c r="CO64" i="8" s="1"/>
  <c r="FJ65" i="8"/>
  <c r="FK223" i="8"/>
  <c r="CO223" i="8" s="1"/>
  <c r="FW192" i="8" s="1"/>
  <c r="FJ224" i="8"/>
  <c r="FG62" i="8"/>
  <c r="CN62" i="8" s="1"/>
  <c r="FF63" i="8"/>
  <c r="FC142" i="8"/>
  <c r="CM142" i="8" s="1"/>
  <c r="FB143" i="8"/>
  <c r="FC369" i="8"/>
  <c r="CM369" i="8" s="1"/>
  <c r="FB370" i="8"/>
  <c r="FC223" i="8"/>
  <c r="CM223" i="8" s="1"/>
  <c r="FB224" i="8"/>
  <c r="EY141" i="8"/>
  <c r="EX142" i="8"/>
  <c r="GM34" i="8" l="1"/>
  <c r="GF117" i="8"/>
  <c r="GM47" i="14"/>
  <c r="GM114" i="14"/>
  <c r="CQ63" i="8"/>
  <c r="GM35" i="8" s="1"/>
  <c r="E40" i="15"/>
  <c r="AL40" i="15" s="1"/>
  <c r="H45" i="15"/>
  <c r="F105" i="15"/>
  <c r="CT69" i="14"/>
  <c r="GT41" i="14" s="1"/>
  <c r="E108" i="15"/>
  <c r="GS39" i="14"/>
  <c r="GP38" i="14"/>
  <c r="CT215" i="14"/>
  <c r="GF184" i="14" s="1"/>
  <c r="BC48" i="15"/>
  <c r="BF48" i="15" s="1"/>
  <c r="CU67" i="14"/>
  <c r="GP39" i="14" s="1"/>
  <c r="CX67" i="14"/>
  <c r="CT138" i="14"/>
  <c r="GF115" i="14" s="1"/>
  <c r="FF139" i="14"/>
  <c r="FE140" i="14"/>
  <c r="FJ141" i="14"/>
  <c r="CP141" i="14" s="1"/>
  <c r="FI142" i="14"/>
  <c r="FR141" i="14"/>
  <c r="CR141" i="14" s="1"/>
  <c r="FQ142" i="14"/>
  <c r="FF216" i="14"/>
  <c r="FE217" i="14"/>
  <c r="FJ214" i="14"/>
  <c r="CP214" i="14" s="1"/>
  <c r="FI215" i="14"/>
  <c r="FR215" i="14"/>
  <c r="CR215" i="14" s="1"/>
  <c r="GD184" i="14" s="1"/>
  <c r="FQ216" i="14"/>
  <c r="FR70" i="14"/>
  <c r="CR70" i="14" s="1"/>
  <c r="FQ71" i="14"/>
  <c r="FV216" i="14"/>
  <c r="CS216" i="14" s="1"/>
  <c r="GE185" i="14" s="1"/>
  <c r="FU217" i="14"/>
  <c r="FV68" i="14"/>
  <c r="CS68" i="14" s="1"/>
  <c r="CX68" i="14" s="1"/>
  <c r="FU69" i="14"/>
  <c r="FN69" i="14"/>
  <c r="CQ69" i="14" s="1"/>
  <c r="FM70" i="14"/>
  <c r="FJ73" i="14"/>
  <c r="CP73" i="14" s="1"/>
  <c r="FI74" i="14"/>
  <c r="FF70" i="14"/>
  <c r="FE71" i="14"/>
  <c r="FN216" i="14"/>
  <c r="CQ216" i="14" s="1"/>
  <c r="GC185" i="14" s="1"/>
  <c r="FM217" i="14"/>
  <c r="FN139" i="14"/>
  <c r="CQ139" i="14" s="1"/>
  <c r="FM140" i="14"/>
  <c r="GB117" i="14"/>
  <c r="GK117" i="14"/>
  <c r="GD117" i="14"/>
  <c r="CX213" i="14"/>
  <c r="GB182" i="14"/>
  <c r="CU213" i="14"/>
  <c r="GK48" i="14"/>
  <c r="GR41" i="14"/>
  <c r="GC115" i="14"/>
  <c r="CQ141" i="8"/>
  <c r="GF118" i="8" s="1"/>
  <c r="FU192" i="8"/>
  <c r="CU369" i="8"/>
  <c r="GE347" i="8"/>
  <c r="CR369" i="8"/>
  <c r="GB347" i="8" s="1"/>
  <c r="FU119" i="8"/>
  <c r="GD43" i="8"/>
  <c r="GK36" i="8"/>
  <c r="GF347" i="8"/>
  <c r="GK340" i="8"/>
  <c r="GD118" i="8"/>
  <c r="FW118" i="8"/>
  <c r="EY142" i="8"/>
  <c r="EX143" i="8"/>
  <c r="FC224" i="8"/>
  <c r="CM224" i="8" s="1"/>
  <c r="FB225" i="8"/>
  <c r="FC370" i="8"/>
  <c r="CM370" i="8" s="1"/>
  <c r="FB371" i="8"/>
  <c r="FC143" i="8"/>
  <c r="CM143" i="8" s="1"/>
  <c r="FB144" i="8"/>
  <c r="FG63" i="8"/>
  <c r="CN63" i="8" s="1"/>
  <c r="FF64" i="8"/>
  <c r="FK224" i="8"/>
  <c r="CO224" i="8" s="1"/>
  <c r="FW193" i="8" s="1"/>
  <c r="FJ225" i="8"/>
  <c r="FK65" i="8"/>
  <c r="CO65" i="8" s="1"/>
  <c r="FJ66" i="8"/>
  <c r="FO370" i="8"/>
  <c r="CP370" i="8" s="1"/>
  <c r="FN371" i="8"/>
  <c r="EY370" i="8"/>
  <c r="CQ370" i="8" s="1"/>
  <c r="EX371" i="8"/>
  <c r="FC63" i="8"/>
  <c r="CM63" i="8" s="1"/>
  <c r="FB64" i="8"/>
  <c r="FG225" i="8"/>
  <c r="CN225" i="8" s="1"/>
  <c r="FV194" i="8" s="1"/>
  <c r="FF226" i="8"/>
  <c r="FG371" i="8"/>
  <c r="CN371" i="8" s="1"/>
  <c r="FF372" i="8"/>
  <c r="FG142" i="8"/>
  <c r="CN142" i="8" s="1"/>
  <c r="FV119" i="8" s="1"/>
  <c r="FF143" i="8"/>
  <c r="EY64" i="8"/>
  <c r="EX65" i="8"/>
  <c r="FK370" i="8"/>
  <c r="CO370" i="8" s="1"/>
  <c r="GD348" i="8" s="1"/>
  <c r="FJ371" i="8"/>
  <c r="FK142" i="8"/>
  <c r="CO142" i="8" s="1"/>
  <c r="FJ143" i="8"/>
  <c r="GF42" i="8" l="1"/>
  <c r="GM48" i="14"/>
  <c r="GM115" i="14"/>
  <c r="CQ64" i="8"/>
  <c r="GF43" i="8" s="1"/>
  <c r="E41" i="15"/>
  <c r="AL41" i="15" s="1"/>
  <c r="CU68" i="14"/>
  <c r="GP40" i="14" s="1"/>
  <c r="H46" i="15"/>
  <c r="F106" i="15"/>
  <c r="CT70" i="14"/>
  <c r="GM49" i="14" s="1"/>
  <c r="E109" i="15"/>
  <c r="GI46" i="14"/>
  <c r="CT216" i="14"/>
  <c r="GF185" i="14" s="1"/>
  <c r="BC49" i="15"/>
  <c r="BF49" i="15" s="1"/>
  <c r="GL47" i="14"/>
  <c r="GS40" i="14"/>
  <c r="CT139" i="14"/>
  <c r="GF116" i="14" s="1"/>
  <c r="FN140" i="14"/>
  <c r="CQ140" i="14" s="1"/>
  <c r="FM141" i="14"/>
  <c r="FN217" i="14"/>
  <c r="CQ217" i="14" s="1"/>
  <c r="GC186" i="14" s="1"/>
  <c r="FM218" i="14"/>
  <c r="FF71" i="14"/>
  <c r="FE72" i="14"/>
  <c r="FJ74" i="14"/>
  <c r="CP74" i="14" s="1"/>
  <c r="FI75" i="14"/>
  <c r="FN70" i="14"/>
  <c r="CQ70" i="14" s="1"/>
  <c r="FM71" i="14"/>
  <c r="FV69" i="14"/>
  <c r="CS69" i="14" s="1"/>
  <c r="GL48" i="14" s="1"/>
  <c r="FU70" i="14"/>
  <c r="FV217" i="14"/>
  <c r="CS217" i="14" s="1"/>
  <c r="GE186" i="14" s="1"/>
  <c r="FU218" i="14"/>
  <c r="FR71" i="14"/>
  <c r="CR71" i="14" s="1"/>
  <c r="FQ72" i="14"/>
  <c r="FR216" i="14"/>
  <c r="CR216" i="14" s="1"/>
  <c r="GD185" i="14" s="1"/>
  <c r="FQ217" i="14"/>
  <c r="FJ215" i="14"/>
  <c r="CP215" i="14" s="1"/>
  <c r="FI216" i="14"/>
  <c r="FF217" i="14"/>
  <c r="FE218" i="14"/>
  <c r="FR142" i="14"/>
  <c r="CR142" i="14" s="1"/>
  <c r="FQ143" i="14"/>
  <c r="FJ142" i="14"/>
  <c r="CP142" i="14" s="1"/>
  <c r="FI143" i="14"/>
  <c r="FF140" i="14"/>
  <c r="FE141" i="14"/>
  <c r="GC116" i="14"/>
  <c r="GK49" i="14"/>
  <c r="GR42" i="14"/>
  <c r="CX214" i="14"/>
  <c r="GB183" i="14"/>
  <c r="CU214" i="14"/>
  <c r="GK118" i="14"/>
  <c r="GD118" i="14"/>
  <c r="GB118" i="14"/>
  <c r="FY118" i="8"/>
  <c r="CQ142" i="8"/>
  <c r="FY119" i="8" s="1"/>
  <c r="GD119" i="8"/>
  <c r="FW119" i="8"/>
  <c r="GF348" i="8"/>
  <c r="GK341" i="8"/>
  <c r="GK37" i="8"/>
  <c r="GD44" i="8"/>
  <c r="FU120" i="8"/>
  <c r="CU370" i="8"/>
  <c r="GE348" i="8"/>
  <c r="CR370" i="8"/>
  <c r="GB348" i="8" s="1"/>
  <c r="FU193" i="8"/>
  <c r="FK143" i="8"/>
  <c r="CO143" i="8" s="1"/>
  <c r="FJ144" i="8"/>
  <c r="FK371" i="8"/>
  <c r="CO371" i="8" s="1"/>
  <c r="GD349" i="8" s="1"/>
  <c r="FJ372" i="8"/>
  <c r="EY65" i="8"/>
  <c r="EX66" i="8"/>
  <c r="FG143" i="8"/>
  <c r="CN143" i="8" s="1"/>
  <c r="FV120" i="8" s="1"/>
  <c r="FF144" i="8"/>
  <c r="FG372" i="8"/>
  <c r="CN372" i="8" s="1"/>
  <c r="FF373" i="8"/>
  <c r="FG226" i="8"/>
  <c r="CN226" i="8" s="1"/>
  <c r="FV195" i="8" s="1"/>
  <c r="FF227" i="8"/>
  <c r="FC64" i="8"/>
  <c r="CM64" i="8" s="1"/>
  <c r="FB65" i="8"/>
  <c r="EY371" i="8"/>
  <c r="CQ371" i="8" s="1"/>
  <c r="EX372" i="8"/>
  <c r="FO371" i="8"/>
  <c r="CP371" i="8" s="1"/>
  <c r="FN372" i="8"/>
  <c r="FK66" i="8"/>
  <c r="CO66" i="8" s="1"/>
  <c r="FJ67" i="8"/>
  <c r="FK225" i="8"/>
  <c r="CO225" i="8" s="1"/>
  <c r="FW194" i="8" s="1"/>
  <c r="FJ226" i="8"/>
  <c r="FG64" i="8"/>
  <c r="CN64" i="8" s="1"/>
  <c r="FF65" i="8"/>
  <c r="FC144" i="8"/>
  <c r="CM144" i="8" s="1"/>
  <c r="FB145" i="8"/>
  <c r="FC371" i="8"/>
  <c r="CM371" i="8" s="1"/>
  <c r="FB372" i="8"/>
  <c r="FC225" i="8"/>
  <c r="CM225" i="8" s="1"/>
  <c r="FB226" i="8"/>
  <c r="EY143" i="8"/>
  <c r="EX144" i="8"/>
  <c r="GI47" i="14" l="1"/>
  <c r="GM36" i="8"/>
  <c r="GF119" i="8"/>
  <c r="GM116" i="14"/>
  <c r="GT42" i="14"/>
  <c r="CQ65" i="8"/>
  <c r="GF44" i="8" s="1"/>
  <c r="E42" i="15"/>
  <c r="AL42" i="15" s="1"/>
  <c r="H47" i="15"/>
  <c r="F107" i="15"/>
  <c r="CT71" i="14"/>
  <c r="GT43" i="14" s="1"/>
  <c r="E110" i="15"/>
  <c r="CX69" i="14"/>
  <c r="GS41" i="14"/>
  <c r="CU69" i="14"/>
  <c r="GP41" i="14" s="1"/>
  <c r="CT217" i="14"/>
  <c r="GF186" i="14" s="1"/>
  <c r="BC50" i="15"/>
  <c r="BF50" i="15" s="1"/>
  <c r="CT140" i="14"/>
  <c r="GF117" i="14" s="1"/>
  <c r="FF141" i="14"/>
  <c r="FE142" i="14"/>
  <c r="FJ143" i="14"/>
  <c r="CP143" i="14" s="1"/>
  <c r="FI144" i="14"/>
  <c r="FR143" i="14"/>
  <c r="CR143" i="14" s="1"/>
  <c r="FQ144" i="14"/>
  <c r="FF218" i="14"/>
  <c r="FE219" i="14"/>
  <c r="FJ216" i="14"/>
  <c r="CP216" i="14" s="1"/>
  <c r="FI217" i="14"/>
  <c r="FR217" i="14"/>
  <c r="CR217" i="14" s="1"/>
  <c r="GD186" i="14" s="1"/>
  <c r="FQ218" i="14"/>
  <c r="FR72" i="14"/>
  <c r="CR72" i="14" s="1"/>
  <c r="FQ73" i="14"/>
  <c r="FV218" i="14"/>
  <c r="CS218" i="14" s="1"/>
  <c r="GE187" i="14" s="1"/>
  <c r="FU219" i="14"/>
  <c r="FV70" i="14"/>
  <c r="CS70" i="14" s="1"/>
  <c r="GS42" i="14" s="1"/>
  <c r="FU71" i="14"/>
  <c r="FN71" i="14"/>
  <c r="CQ71" i="14" s="1"/>
  <c r="FM72" i="14"/>
  <c r="FJ75" i="14"/>
  <c r="CP75" i="14" s="1"/>
  <c r="FI76" i="14"/>
  <c r="FJ76" i="14" s="1"/>
  <c r="CP76" i="14" s="1"/>
  <c r="FF72" i="14"/>
  <c r="FE73" i="14"/>
  <c r="FN218" i="14"/>
  <c r="CQ218" i="14" s="1"/>
  <c r="GC187" i="14" s="1"/>
  <c r="FM219" i="14"/>
  <c r="FN141" i="14"/>
  <c r="CQ141" i="14" s="1"/>
  <c r="FM142" i="14"/>
  <c r="GI48" i="14"/>
  <c r="GB119" i="14"/>
  <c r="GK119" i="14"/>
  <c r="GD119" i="14"/>
  <c r="CX215" i="14"/>
  <c r="GB184" i="14"/>
  <c r="CU215" i="14"/>
  <c r="GK50" i="14"/>
  <c r="GR43" i="14"/>
  <c r="GC117" i="14"/>
  <c r="CQ143" i="8"/>
  <c r="GF120" i="8" s="1"/>
  <c r="FU194" i="8"/>
  <c r="FU121" i="8"/>
  <c r="GD45" i="8"/>
  <c r="GK38" i="8"/>
  <c r="GF349" i="8"/>
  <c r="GK342" i="8"/>
  <c r="GD120" i="8"/>
  <c r="FW120" i="8"/>
  <c r="CU371" i="8"/>
  <c r="GE349" i="8"/>
  <c r="CR371" i="8"/>
  <c r="GB349" i="8" s="1"/>
  <c r="EY144" i="8"/>
  <c r="EX145" i="8"/>
  <c r="FC226" i="8"/>
  <c r="CM226" i="8" s="1"/>
  <c r="FB227" i="8"/>
  <c r="FC372" i="8"/>
  <c r="CM372" i="8" s="1"/>
  <c r="FB373" i="8"/>
  <c r="FC145" i="8"/>
  <c r="CM145" i="8" s="1"/>
  <c r="FB146" i="8"/>
  <c r="FG65" i="8"/>
  <c r="CN65" i="8" s="1"/>
  <c r="FF66" i="8"/>
  <c r="FK226" i="8"/>
  <c r="CO226" i="8" s="1"/>
  <c r="FW195" i="8" s="1"/>
  <c r="FJ227" i="8"/>
  <c r="FK67" i="8"/>
  <c r="CO67" i="8" s="1"/>
  <c r="FJ68" i="8"/>
  <c r="FO372" i="8"/>
  <c r="CP372" i="8" s="1"/>
  <c r="FN373" i="8"/>
  <c r="EY372" i="8"/>
  <c r="CQ372" i="8" s="1"/>
  <c r="EX373" i="8"/>
  <c r="FC65" i="8"/>
  <c r="CM65" i="8" s="1"/>
  <c r="FB66" i="8"/>
  <c r="FG227" i="8"/>
  <c r="CN227" i="8" s="1"/>
  <c r="FV196" i="8" s="1"/>
  <c r="FF228" i="8"/>
  <c r="FG373" i="8"/>
  <c r="CN373" i="8" s="1"/>
  <c r="FF374" i="8"/>
  <c r="FG144" i="8"/>
  <c r="CN144" i="8" s="1"/>
  <c r="FV121" i="8" s="1"/>
  <c r="FF145" i="8"/>
  <c r="EY66" i="8"/>
  <c r="EX67" i="8"/>
  <c r="FK372" i="8"/>
  <c r="CO372" i="8" s="1"/>
  <c r="GD350" i="8" s="1"/>
  <c r="FJ373" i="8"/>
  <c r="FK144" i="8"/>
  <c r="CO144" i="8" s="1"/>
  <c r="FJ145" i="8"/>
  <c r="GM37" i="8" l="1"/>
  <c r="GM50" i="14"/>
  <c r="GM117" i="14"/>
  <c r="CQ66" i="8"/>
  <c r="GF45" i="8" s="1"/>
  <c r="E43" i="15"/>
  <c r="AL43" i="15" s="1"/>
  <c r="H48" i="15"/>
  <c r="F108" i="15"/>
  <c r="CT72" i="14"/>
  <c r="GT44" i="14" s="1"/>
  <c r="E111" i="15"/>
  <c r="CT218" i="14"/>
  <c r="GF187" i="14" s="1"/>
  <c r="BC51" i="15"/>
  <c r="BF51" i="15" s="1"/>
  <c r="GL49" i="14"/>
  <c r="CX70" i="14"/>
  <c r="CT141" i="14"/>
  <c r="GF118" i="14" s="1"/>
  <c r="GC118" i="14"/>
  <c r="GK51" i="14"/>
  <c r="GR44" i="14"/>
  <c r="CU70" i="14"/>
  <c r="FN142" i="14"/>
  <c r="CQ142" i="14" s="1"/>
  <c r="FM143" i="14"/>
  <c r="FN219" i="14"/>
  <c r="CQ219" i="14" s="1"/>
  <c r="GC188" i="14" s="1"/>
  <c r="FM220" i="14"/>
  <c r="FF73" i="14"/>
  <c r="FE74" i="14"/>
  <c r="FN72" i="14"/>
  <c r="CQ72" i="14" s="1"/>
  <c r="FM73" i="14"/>
  <c r="FV71" i="14"/>
  <c r="CS71" i="14" s="1"/>
  <c r="GL50" i="14" s="1"/>
  <c r="FU72" i="14"/>
  <c r="FV219" i="14"/>
  <c r="CS219" i="14" s="1"/>
  <c r="GE188" i="14" s="1"/>
  <c r="FU220" i="14"/>
  <c r="FR73" i="14"/>
  <c r="CR73" i="14" s="1"/>
  <c r="FQ74" i="14"/>
  <c r="FR218" i="14"/>
  <c r="CR218" i="14" s="1"/>
  <c r="GD187" i="14" s="1"/>
  <c r="FQ219" i="14"/>
  <c r="FJ217" i="14"/>
  <c r="CP217" i="14" s="1"/>
  <c r="FI218" i="14"/>
  <c r="FF219" i="14"/>
  <c r="FE220" i="14"/>
  <c r="FR144" i="14"/>
  <c r="CR144" i="14" s="1"/>
  <c r="FQ145" i="14"/>
  <c r="FJ144" i="14"/>
  <c r="CP144" i="14" s="1"/>
  <c r="FI145" i="14"/>
  <c r="FF142" i="14"/>
  <c r="FE143" i="14"/>
  <c r="CX216" i="14"/>
  <c r="GB185" i="14"/>
  <c r="CU216" i="14"/>
  <c r="GK120" i="14"/>
  <c r="GD120" i="14"/>
  <c r="GB120" i="14"/>
  <c r="FY120" i="8"/>
  <c r="CQ144" i="8"/>
  <c r="FY121" i="8" s="1"/>
  <c r="GF350" i="8"/>
  <c r="GK343" i="8"/>
  <c r="GD46" i="8"/>
  <c r="GK39" i="8"/>
  <c r="FU122" i="8"/>
  <c r="CU372" i="8"/>
  <c r="GE350" i="8"/>
  <c r="CR372" i="8"/>
  <c r="GB350" i="8" s="1"/>
  <c r="FU195" i="8"/>
  <c r="GD121" i="8"/>
  <c r="FW121" i="8"/>
  <c r="FK145" i="8"/>
  <c r="CO145" i="8" s="1"/>
  <c r="FJ146" i="8"/>
  <c r="FK373" i="8"/>
  <c r="CO373" i="8" s="1"/>
  <c r="GD351" i="8" s="1"/>
  <c r="FJ374" i="8"/>
  <c r="EY67" i="8"/>
  <c r="EX68" i="8"/>
  <c r="FG145" i="8"/>
  <c r="CN145" i="8" s="1"/>
  <c r="FV122" i="8" s="1"/>
  <c r="FF146" i="8"/>
  <c r="FG374" i="8"/>
  <c r="CN374" i="8" s="1"/>
  <c r="FF375" i="8"/>
  <c r="FG228" i="8"/>
  <c r="CN228" i="8" s="1"/>
  <c r="FV197" i="8" s="1"/>
  <c r="FF229" i="8"/>
  <c r="FC66" i="8"/>
  <c r="CM66" i="8" s="1"/>
  <c r="FB67" i="8"/>
  <c r="EY373" i="8"/>
  <c r="CQ373" i="8" s="1"/>
  <c r="EX374" i="8"/>
  <c r="FO373" i="8"/>
  <c r="CP373" i="8" s="1"/>
  <c r="FN374" i="8"/>
  <c r="FK68" i="8"/>
  <c r="CO68" i="8" s="1"/>
  <c r="FJ69" i="8"/>
  <c r="FK227" i="8"/>
  <c r="CO227" i="8" s="1"/>
  <c r="FW196" i="8" s="1"/>
  <c r="FJ228" i="8"/>
  <c r="FG66" i="8"/>
  <c r="CN66" i="8" s="1"/>
  <c r="FF67" i="8"/>
  <c r="FC146" i="8"/>
  <c r="CM146" i="8" s="1"/>
  <c r="FB147" i="8"/>
  <c r="FC373" i="8"/>
  <c r="CM373" i="8" s="1"/>
  <c r="FB374" i="8"/>
  <c r="FC227" i="8"/>
  <c r="CM227" i="8" s="1"/>
  <c r="FB228" i="8"/>
  <c r="EY145" i="8"/>
  <c r="EX146" i="8"/>
  <c r="GM51" i="14" l="1"/>
  <c r="GM38" i="8"/>
  <c r="GF121" i="8"/>
  <c r="GM118" i="14"/>
  <c r="CQ67" i="8"/>
  <c r="GM39" i="8" s="1"/>
  <c r="E44" i="15"/>
  <c r="AL44" i="15" s="1"/>
  <c r="H49" i="15"/>
  <c r="F109" i="15"/>
  <c r="CT73" i="14"/>
  <c r="GM52" i="14" s="1"/>
  <c r="E112" i="15"/>
  <c r="CT219" i="14"/>
  <c r="GF188" i="14" s="1"/>
  <c r="BC52" i="15"/>
  <c r="BF52" i="15" s="1"/>
  <c r="CU71" i="14"/>
  <c r="GP43" i="14" s="1"/>
  <c r="CT142" i="14"/>
  <c r="GM119" i="14" s="1"/>
  <c r="GS43" i="14"/>
  <c r="FJ145" i="14"/>
  <c r="CP145" i="14" s="1"/>
  <c r="FI146" i="14"/>
  <c r="FF220" i="14"/>
  <c r="FE221" i="14"/>
  <c r="FJ218" i="14"/>
  <c r="CP218" i="14" s="1"/>
  <c r="FI219" i="14"/>
  <c r="FR219" i="14"/>
  <c r="CR219" i="14" s="1"/>
  <c r="GD188" i="14" s="1"/>
  <c r="FQ220" i="14"/>
  <c r="FR74" i="14"/>
  <c r="CR74" i="14" s="1"/>
  <c r="FQ75" i="14"/>
  <c r="FV220" i="14"/>
  <c r="CS220" i="14" s="1"/>
  <c r="GE189" i="14" s="1"/>
  <c r="FU221" i="14"/>
  <c r="FV72" i="14"/>
  <c r="CS72" i="14" s="1"/>
  <c r="CX72" i="14" s="1"/>
  <c r="FU73" i="14"/>
  <c r="FN73" i="14"/>
  <c r="CQ73" i="14" s="1"/>
  <c r="FM74" i="14"/>
  <c r="GC119" i="14"/>
  <c r="GI49" i="14"/>
  <c r="GP42" i="14"/>
  <c r="GB121" i="14"/>
  <c r="GK121" i="14"/>
  <c r="GD121" i="14"/>
  <c r="CX217" i="14"/>
  <c r="GB186" i="14"/>
  <c r="CU217" i="14"/>
  <c r="GK52" i="14"/>
  <c r="GR45" i="14"/>
  <c r="FF74" i="14"/>
  <c r="FE75" i="14"/>
  <c r="FN220" i="14"/>
  <c r="CQ220" i="14" s="1"/>
  <c r="GC189" i="14" s="1"/>
  <c r="FM221" i="14"/>
  <c r="FN143" i="14"/>
  <c r="CQ143" i="14" s="1"/>
  <c r="FM144" i="14"/>
  <c r="CX71" i="14"/>
  <c r="FF143" i="14"/>
  <c r="FE144" i="14"/>
  <c r="FR145" i="14"/>
  <c r="CR145" i="14" s="1"/>
  <c r="FQ146" i="14"/>
  <c r="CQ145" i="8"/>
  <c r="GF122" i="8" s="1"/>
  <c r="FU196" i="8"/>
  <c r="CU373" i="8"/>
  <c r="GE351" i="8"/>
  <c r="CR373" i="8"/>
  <c r="GB351" i="8" s="1"/>
  <c r="FU123" i="8"/>
  <c r="GD47" i="8"/>
  <c r="GK40" i="8"/>
  <c r="GK344" i="8"/>
  <c r="GF351" i="8"/>
  <c r="GD122" i="8"/>
  <c r="FW122" i="8"/>
  <c r="EY146" i="8"/>
  <c r="EX147" i="8"/>
  <c r="FC228" i="8"/>
  <c r="CM228" i="8" s="1"/>
  <c r="FB229" i="8"/>
  <c r="FC374" i="8"/>
  <c r="CM374" i="8" s="1"/>
  <c r="FB375" i="8"/>
  <c r="FC147" i="8"/>
  <c r="CM147" i="8" s="1"/>
  <c r="FB148" i="8"/>
  <c r="FG67" i="8"/>
  <c r="CN67" i="8" s="1"/>
  <c r="FF68" i="8"/>
  <c r="FK228" i="8"/>
  <c r="CO228" i="8" s="1"/>
  <c r="FW197" i="8" s="1"/>
  <c r="FJ229" i="8"/>
  <c r="FK69" i="8"/>
  <c r="CO69" i="8" s="1"/>
  <c r="FJ70" i="8"/>
  <c r="FO374" i="8"/>
  <c r="CP374" i="8" s="1"/>
  <c r="FN375" i="8"/>
  <c r="EY374" i="8"/>
  <c r="CQ374" i="8" s="1"/>
  <c r="EX375" i="8"/>
  <c r="FC67" i="8"/>
  <c r="CM67" i="8" s="1"/>
  <c r="FB68" i="8"/>
  <c r="FG229" i="8"/>
  <c r="CN229" i="8" s="1"/>
  <c r="FV198" i="8" s="1"/>
  <c r="FF230" i="8"/>
  <c r="FG375" i="8"/>
  <c r="CN375" i="8" s="1"/>
  <c r="FF376" i="8"/>
  <c r="FG146" i="8"/>
  <c r="CN146" i="8" s="1"/>
  <c r="FV123" i="8" s="1"/>
  <c r="FF147" i="8"/>
  <c r="EY68" i="8"/>
  <c r="EX69" i="8"/>
  <c r="FK374" i="8"/>
  <c r="CO374" i="8" s="1"/>
  <c r="GD352" i="8" s="1"/>
  <c r="FJ375" i="8"/>
  <c r="FK146" i="8"/>
  <c r="CO146" i="8" s="1"/>
  <c r="FJ147" i="8"/>
  <c r="GF46" i="8" l="1"/>
  <c r="GT45" i="14"/>
  <c r="GF119" i="14"/>
  <c r="GI50" i="14"/>
  <c r="CQ68" i="8"/>
  <c r="GM40" i="8" s="1"/>
  <c r="E45" i="15"/>
  <c r="AL45" i="15" s="1"/>
  <c r="H50" i="15"/>
  <c r="F110" i="15"/>
  <c r="CT74" i="14"/>
  <c r="GM53" i="14" s="1"/>
  <c r="E113" i="15"/>
  <c r="CU72" i="14"/>
  <c r="GI51" i="14" s="1"/>
  <c r="CT220" i="14"/>
  <c r="GF189" i="14" s="1"/>
  <c r="BC53" i="15"/>
  <c r="BF53" i="15" s="1"/>
  <c r="GS44" i="14"/>
  <c r="GL51" i="14"/>
  <c r="CT143" i="14"/>
  <c r="GF120" i="14" s="1"/>
  <c r="FR146" i="14"/>
  <c r="CR146" i="14" s="1"/>
  <c r="FQ147" i="14"/>
  <c r="FF144" i="14"/>
  <c r="FE145" i="14"/>
  <c r="GC120" i="14"/>
  <c r="FN74" i="14"/>
  <c r="CQ74" i="14" s="1"/>
  <c r="FM75" i="14"/>
  <c r="FV73" i="14"/>
  <c r="CS73" i="14" s="1"/>
  <c r="CX73" i="14" s="1"/>
  <c r="FU74" i="14"/>
  <c r="FV221" i="14"/>
  <c r="CS221" i="14" s="1"/>
  <c r="FU222" i="14"/>
  <c r="FV222" i="14" s="1"/>
  <c r="CS222" i="14" s="1"/>
  <c r="FR75" i="14"/>
  <c r="CR75" i="14" s="1"/>
  <c r="FQ76" i="14"/>
  <c r="FR76" i="14" s="1"/>
  <c r="CR76" i="14" s="1"/>
  <c r="GK55" i="14" s="1"/>
  <c r="FR220" i="14"/>
  <c r="CR220" i="14" s="1"/>
  <c r="GD189" i="14" s="1"/>
  <c r="FQ221" i="14"/>
  <c r="FJ219" i="14"/>
  <c r="CP219" i="14" s="1"/>
  <c r="FI220" i="14"/>
  <c r="FF221" i="14"/>
  <c r="FE222" i="14"/>
  <c r="FF222" i="14" s="1"/>
  <c r="FJ146" i="14"/>
  <c r="CP146" i="14" s="1"/>
  <c r="FI147" i="14"/>
  <c r="GK122" i="14"/>
  <c r="GD122" i="14"/>
  <c r="FN144" i="14"/>
  <c r="CQ144" i="14" s="1"/>
  <c r="FM145" i="14"/>
  <c r="FN221" i="14"/>
  <c r="CQ221" i="14" s="1"/>
  <c r="FM222" i="14"/>
  <c r="FN222" i="14" s="1"/>
  <c r="CQ222" i="14" s="1"/>
  <c r="FF75" i="14"/>
  <c r="FE76" i="14"/>
  <c r="FF76" i="14" s="1"/>
  <c r="GK53" i="14"/>
  <c r="GR46" i="14"/>
  <c r="CX218" i="14"/>
  <c r="GB187" i="14"/>
  <c r="CU218" i="14"/>
  <c r="GB122" i="14"/>
  <c r="FY122" i="8"/>
  <c r="CQ146" i="8"/>
  <c r="FY123" i="8" s="1"/>
  <c r="GD123" i="8"/>
  <c r="FW123" i="8"/>
  <c r="GF352" i="8"/>
  <c r="GK345" i="8"/>
  <c r="GD48" i="8"/>
  <c r="GK41" i="8"/>
  <c r="FU124" i="8"/>
  <c r="CU374" i="8"/>
  <c r="GE352" i="8"/>
  <c r="CR374" i="8"/>
  <c r="GB352" i="8" s="1"/>
  <c r="FU197" i="8"/>
  <c r="FK147" i="8"/>
  <c r="CO147" i="8" s="1"/>
  <c r="FJ148" i="8"/>
  <c r="FK375" i="8"/>
  <c r="CO375" i="8" s="1"/>
  <c r="GD353" i="8" s="1"/>
  <c r="FJ376" i="8"/>
  <c r="EY69" i="8"/>
  <c r="EX70" i="8"/>
  <c r="FG147" i="8"/>
  <c r="CN147" i="8" s="1"/>
  <c r="FV124" i="8" s="1"/>
  <c r="FF148" i="8"/>
  <c r="FG376" i="8"/>
  <c r="CN376" i="8" s="1"/>
  <c r="FF377" i="8"/>
  <c r="FG230" i="8"/>
  <c r="CN230" i="8" s="1"/>
  <c r="FV199" i="8" s="1"/>
  <c r="FF231" i="8"/>
  <c r="FC68" i="8"/>
  <c r="CM68" i="8" s="1"/>
  <c r="FB69" i="8"/>
  <c r="EY375" i="8"/>
  <c r="CQ375" i="8" s="1"/>
  <c r="EX376" i="8"/>
  <c r="FO375" i="8"/>
  <c r="CP375" i="8" s="1"/>
  <c r="FN376" i="8"/>
  <c r="FK70" i="8"/>
  <c r="CO70" i="8" s="1"/>
  <c r="FJ71" i="8"/>
  <c r="FK229" i="8"/>
  <c r="CO229" i="8" s="1"/>
  <c r="FW198" i="8" s="1"/>
  <c r="FJ230" i="8"/>
  <c r="FG68" i="8"/>
  <c r="CN68" i="8" s="1"/>
  <c r="FF69" i="8"/>
  <c r="FC148" i="8"/>
  <c r="CM148" i="8" s="1"/>
  <c r="FB149" i="8"/>
  <c r="FC375" i="8"/>
  <c r="CM375" i="8" s="1"/>
  <c r="FB376" i="8"/>
  <c r="FC229" i="8"/>
  <c r="CM229" i="8" s="1"/>
  <c r="FB230" i="8"/>
  <c r="EY147" i="8"/>
  <c r="EX148" i="8"/>
  <c r="GM120" i="14" l="1"/>
  <c r="GS45" i="14"/>
  <c r="GF47" i="8"/>
  <c r="CU73" i="14"/>
  <c r="GI52" i="14" s="1"/>
  <c r="GL52" i="14"/>
  <c r="GF123" i="8"/>
  <c r="CQ69" i="8"/>
  <c r="GF48" i="8" s="1"/>
  <c r="E46" i="15"/>
  <c r="AL46" i="15" s="1"/>
  <c r="GP44" i="14"/>
  <c r="GT46" i="14"/>
  <c r="H51" i="15"/>
  <c r="F111" i="15"/>
  <c r="CT75" i="14"/>
  <c r="GM54" i="14" s="1"/>
  <c r="E114" i="15"/>
  <c r="CT76" i="14"/>
  <c r="GM55" i="14" s="1"/>
  <c r="E115" i="15"/>
  <c r="CT222" i="14"/>
  <c r="BC55" i="15"/>
  <c r="BF55" i="15" s="1"/>
  <c r="CT221" i="14"/>
  <c r="BC54" i="15"/>
  <c r="BF54" i="15" s="1"/>
  <c r="CT144" i="14"/>
  <c r="GF121" i="14" s="1"/>
  <c r="GP45" i="14"/>
  <c r="GC121" i="14"/>
  <c r="GB123" i="14"/>
  <c r="CX219" i="14"/>
  <c r="GB188" i="14"/>
  <c r="CU219" i="14"/>
  <c r="GK54" i="14"/>
  <c r="GR47" i="14"/>
  <c r="FF145" i="14"/>
  <c r="FE146" i="14"/>
  <c r="FR147" i="14"/>
  <c r="CR147" i="14" s="1"/>
  <c r="GK124" i="14" s="1"/>
  <c r="FQ148" i="14"/>
  <c r="FR148" i="14" s="1"/>
  <c r="CR148" i="14" s="1"/>
  <c r="GK125" i="14" s="1"/>
  <c r="FN145" i="14"/>
  <c r="CQ145" i="14" s="1"/>
  <c r="FM146" i="14"/>
  <c r="FJ147" i="14"/>
  <c r="CP147" i="14" s="1"/>
  <c r="FI148" i="14"/>
  <c r="FJ148" i="14" s="1"/>
  <c r="CP148" i="14" s="1"/>
  <c r="FJ220" i="14"/>
  <c r="CP220" i="14" s="1"/>
  <c r="FI221" i="14"/>
  <c r="FR221" i="14"/>
  <c r="CR221" i="14" s="1"/>
  <c r="FQ222" i="14"/>
  <c r="FR222" i="14" s="1"/>
  <c r="CR222" i="14" s="1"/>
  <c r="FV74" i="14"/>
  <c r="CS74" i="14" s="1"/>
  <c r="GS46" i="14" s="1"/>
  <c r="FU75" i="14"/>
  <c r="FN75" i="14"/>
  <c r="CQ75" i="14" s="1"/>
  <c r="FM76" i="14"/>
  <c r="FN76" i="14" s="1"/>
  <c r="CQ76" i="14" s="1"/>
  <c r="GD123" i="14"/>
  <c r="GK123" i="14"/>
  <c r="CQ147" i="8"/>
  <c r="GF124" i="8" s="1"/>
  <c r="CU375" i="8"/>
  <c r="GE353" i="8"/>
  <c r="CR375" i="8"/>
  <c r="GB353" i="8" s="1"/>
  <c r="GD49" i="8"/>
  <c r="GK42" i="8"/>
  <c r="GK346" i="8"/>
  <c r="GF353" i="8"/>
  <c r="GD124" i="8"/>
  <c r="FW124" i="8"/>
  <c r="FU198" i="8"/>
  <c r="FU125" i="8"/>
  <c r="EY148" i="8"/>
  <c r="EX149" i="8"/>
  <c r="FC230" i="8"/>
  <c r="CM230" i="8" s="1"/>
  <c r="FB231" i="8"/>
  <c r="FC376" i="8"/>
  <c r="CM376" i="8" s="1"/>
  <c r="FB377" i="8"/>
  <c r="FC149" i="8"/>
  <c r="CM149" i="8" s="1"/>
  <c r="FB150" i="8"/>
  <c r="FG69" i="8"/>
  <c r="CN69" i="8" s="1"/>
  <c r="FF70" i="8"/>
  <c r="FK230" i="8"/>
  <c r="CO230" i="8" s="1"/>
  <c r="FW199" i="8" s="1"/>
  <c r="FJ231" i="8"/>
  <c r="FK71" i="8"/>
  <c r="CO71" i="8" s="1"/>
  <c r="FJ72" i="8"/>
  <c r="FO376" i="8"/>
  <c r="CP376" i="8" s="1"/>
  <c r="FN377" i="8"/>
  <c r="EY376" i="8"/>
  <c r="CQ376" i="8" s="1"/>
  <c r="EX377" i="8"/>
  <c r="FC69" i="8"/>
  <c r="CM69" i="8" s="1"/>
  <c r="FB70" i="8"/>
  <c r="FG231" i="8"/>
  <c r="CN231" i="8" s="1"/>
  <c r="FV200" i="8" s="1"/>
  <c r="FF232" i="8"/>
  <c r="FG377" i="8"/>
  <c r="CN377" i="8" s="1"/>
  <c r="FF378" i="8"/>
  <c r="FG148" i="8"/>
  <c r="CN148" i="8" s="1"/>
  <c r="FV125" i="8" s="1"/>
  <c r="FF149" i="8"/>
  <c r="EY70" i="8"/>
  <c r="EX71" i="8"/>
  <c r="FK376" i="8"/>
  <c r="CO376" i="8" s="1"/>
  <c r="GD354" i="8" s="1"/>
  <c r="FJ377" i="8"/>
  <c r="FK148" i="8"/>
  <c r="CO148" i="8" s="1"/>
  <c r="FJ149" i="8"/>
  <c r="GM41" i="8" l="1"/>
  <c r="GM121" i="14"/>
  <c r="CQ70" i="8"/>
  <c r="GF49" i="8" s="1"/>
  <c r="E47" i="15"/>
  <c r="AL47" i="15" s="1"/>
  <c r="GT47" i="14"/>
  <c r="H52" i="15"/>
  <c r="F112" i="15"/>
  <c r="CT145" i="14"/>
  <c r="GM122" i="14" s="1"/>
  <c r="FJ221" i="14"/>
  <c r="CP221" i="14" s="1"/>
  <c r="FI222" i="14"/>
  <c r="FJ222" i="14" s="1"/>
  <c r="CP222" i="14" s="1"/>
  <c r="FN146" i="14"/>
  <c r="CQ146" i="14" s="1"/>
  <c r="FM147" i="14"/>
  <c r="FF146" i="14"/>
  <c r="FE147" i="14"/>
  <c r="GL53" i="14"/>
  <c r="CU74" i="14"/>
  <c r="FV75" i="14"/>
  <c r="CS75" i="14" s="1"/>
  <c r="CX75" i="14" s="1"/>
  <c r="FU76" i="14"/>
  <c r="FV76" i="14" s="1"/>
  <c r="CS76" i="14" s="1"/>
  <c r="GL55" i="14" s="1"/>
  <c r="CX220" i="14"/>
  <c r="GB189" i="14"/>
  <c r="CU220" i="14"/>
  <c r="GC122" i="14"/>
  <c r="CX74" i="14"/>
  <c r="FY124" i="8"/>
  <c r="CQ148" i="8"/>
  <c r="FY125" i="8" s="1"/>
  <c r="GD125" i="8"/>
  <c r="FW125" i="8"/>
  <c r="GF354" i="8"/>
  <c r="GK347" i="8"/>
  <c r="GD50" i="8"/>
  <c r="GK43" i="8"/>
  <c r="FU126" i="8"/>
  <c r="CU376" i="8"/>
  <c r="GE354" i="8"/>
  <c r="CR376" i="8"/>
  <c r="GB354" i="8" s="1"/>
  <c r="FU199" i="8"/>
  <c r="FK149" i="8"/>
  <c r="CO149" i="8" s="1"/>
  <c r="FJ150" i="8"/>
  <c r="FK377" i="8"/>
  <c r="CO377" i="8" s="1"/>
  <c r="GD355" i="8" s="1"/>
  <c r="FJ378" i="8"/>
  <c r="EY71" i="8"/>
  <c r="EX72" i="8"/>
  <c r="FG149" i="8"/>
  <c r="CN149" i="8" s="1"/>
  <c r="FV126" i="8" s="1"/>
  <c r="FF150" i="8"/>
  <c r="FG378" i="8"/>
  <c r="CN378" i="8" s="1"/>
  <c r="FF379" i="8"/>
  <c r="FG232" i="8"/>
  <c r="CN232" i="8" s="1"/>
  <c r="FV201" i="8" s="1"/>
  <c r="FF233" i="8"/>
  <c r="FC70" i="8"/>
  <c r="CM70" i="8" s="1"/>
  <c r="FB71" i="8"/>
  <c r="EY377" i="8"/>
  <c r="CQ377" i="8" s="1"/>
  <c r="EX378" i="8"/>
  <c r="FO377" i="8"/>
  <c r="CP377" i="8" s="1"/>
  <c r="FN378" i="8"/>
  <c r="FK72" i="8"/>
  <c r="CO72" i="8" s="1"/>
  <c r="FJ73" i="8"/>
  <c r="FK231" i="8"/>
  <c r="CO231" i="8" s="1"/>
  <c r="FW200" i="8" s="1"/>
  <c r="FJ232" i="8"/>
  <c r="FG70" i="8"/>
  <c r="CN70" i="8" s="1"/>
  <c r="FF71" i="8"/>
  <c r="FC150" i="8"/>
  <c r="CM150" i="8" s="1"/>
  <c r="FB151" i="8"/>
  <c r="FC377" i="8"/>
  <c r="CM377" i="8" s="1"/>
  <c r="FB378" i="8"/>
  <c r="FC231" i="8"/>
  <c r="CM231" i="8" s="1"/>
  <c r="FB232" i="8"/>
  <c r="EY149" i="8"/>
  <c r="EX150" i="8"/>
  <c r="GM42" i="8" l="1"/>
  <c r="GF125" i="8"/>
  <c r="GF122" i="14"/>
  <c r="CQ71" i="8"/>
  <c r="GF50" i="8" s="1"/>
  <c r="E48" i="15"/>
  <c r="AL48" i="15" s="1"/>
  <c r="H53" i="15"/>
  <c r="F113" i="15"/>
  <c r="CX76" i="14"/>
  <c r="CT146" i="14"/>
  <c r="GF123" i="14" s="1"/>
  <c r="CU76" i="14"/>
  <c r="GI55" i="14" s="1"/>
  <c r="GC123" i="14"/>
  <c r="CX222" i="14"/>
  <c r="CU222" i="14"/>
  <c r="CU75" i="14"/>
  <c r="GL54" i="14"/>
  <c r="GI53" i="14"/>
  <c r="GP46" i="14"/>
  <c r="FF147" i="14"/>
  <c r="FE148" i="14"/>
  <c r="FF148" i="14" s="1"/>
  <c r="FN147" i="14"/>
  <c r="CQ147" i="14" s="1"/>
  <c r="FM148" i="14"/>
  <c r="FN148" i="14" s="1"/>
  <c r="CQ148" i="14" s="1"/>
  <c r="CX221" i="14"/>
  <c r="CU221" i="14"/>
  <c r="GS47" i="14"/>
  <c r="CQ149" i="8"/>
  <c r="GF126" i="8" s="1"/>
  <c r="CU377" i="8"/>
  <c r="GE355" i="8"/>
  <c r="CR377" i="8"/>
  <c r="GB355" i="8" s="1"/>
  <c r="FU127" i="8"/>
  <c r="GD51" i="8"/>
  <c r="GK44" i="8"/>
  <c r="GF355" i="8"/>
  <c r="GK348" i="8"/>
  <c r="GD126" i="8"/>
  <c r="FW126" i="8"/>
  <c r="FU200" i="8"/>
  <c r="EY150" i="8"/>
  <c r="EX151" i="8"/>
  <c r="FC232" i="8"/>
  <c r="CM232" i="8" s="1"/>
  <c r="FB233" i="8"/>
  <c r="FC378" i="8"/>
  <c r="CM378" i="8" s="1"/>
  <c r="FB379" i="8"/>
  <c r="FC151" i="8"/>
  <c r="CM151" i="8" s="1"/>
  <c r="FB152" i="8"/>
  <c r="FG71" i="8"/>
  <c r="CN71" i="8" s="1"/>
  <c r="FF72" i="8"/>
  <c r="FK232" i="8"/>
  <c r="CO232" i="8" s="1"/>
  <c r="FW201" i="8" s="1"/>
  <c r="FJ233" i="8"/>
  <c r="FK73" i="8"/>
  <c r="CO73" i="8" s="1"/>
  <c r="FJ74" i="8"/>
  <c r="FO378" i="8"/>
  <c r="CP378" i="8" s="1"/>
  <c r="FN379" i="8"/>
  <c r="EY378" i="8"/>
  <c r="CQ378" i="8" s="1"/>
  <c r="EX379" i="8"/>
  <c r="FC71" i="8"/>
  <c r="CM71" i="8" s="1"/>
  <c r="FB72" i="8"/>
  <c r="FG233" i="8"/>
  <c r="CN233" i="8" s="1"/>
  <c r="FV202" i="8" s="1"/>
  <c r="FF234" i="8"/>
  <c r="FG379" i="8"/>
  <c r="CN379" i="8" s="1"/>
  <c r="FF380" i="8"/>
  <c r="FG150" i="8"/>
  <c r="CN150" i="8" s="1"/>
  <c r="FV127" i="8" s="1"/>
  <c r="FF151" i="8"/>
  <c r="EY72" i="8"/>
  <c r="EX73" i="8"/>
  <c r="FK378" i="8"/>
  <c r="CO378" i="8" s="1"/>
  <c r="GD356" i="8" s="1"/>
  <c r="FJ379" i="8"/>
  <c r="FK150" i="8"/>
  <c r="CO150" i="8" s="1"/>
  <c r="FJ151" i="8"/>
  <c r="GM43" i="8" l="1"/>
  <c r="GM123" i="14"/>
  <c r="CQ72" i="8"/>
  <c r="GF51" i="8" s="1"/>
  <c r="E49" i="15"/>
  <c r="AL49" i="15" s="1"/>
  <c r="H58" i="15"/>
  <c r="H54" i="15"/>
  <c r="F114" i="15"/>
  <c r="H55" i="15"/>
  <c r="F115" i="15"/>
  <c r="CT147" i="14"/>
  <c r="GM124" i="14" s="1"/>
  <c r="CT148" i="14"/>
  <c r="GM125" i="14" s="1"/>
  <c r="GI54" i="14"/>
  <c r="GP47" i="14"/>
  <c r="FY126" i="8"/>
  <c r="CQ150" i="8"/>
  <c r="FY127" i="8" s="1"/>
  <c r="GD127" i="8"/>
  <c r="FW127" i="8"/>
  <c r="GF356" i="8"/>
  <c r="GK349" i="8"/>
  <c r="GD52" i="8"/>
  <c r="GK45" i="8"/>
  <c r="FU128" i="8"/>
  <c r="CU378" i="8"/>
  <c r="GE356" i="8"/>
  <c r="CR378" i="8"/>
  <c r="GB356" i="8" s="1"/>
  <c r="FU201" i="8"/>
  <c r="FK151" i="8"/>
  <c r="CO151" i="8" s="1"/>
  <c r="FJ152" i="8"/>
  <c r="FK379" i="8"/>
  <c r="CO379" i="8" s="1"/>
  <c r="GD357" i="8" s="1"/>
  <c r="FJ380" i="8"/>
  <c r="EY73" i="8"/>
  <c r="EX74" i="8"/>
  <c r="FG151" i="8"/>
  <c r="CN151" i="8" s="1"/>
  <c r="FV128" i="8" s="1"/>
  <c r="FF152" i="8"/>
  <c r="FG380" i="8"/>
  <c r="CN380" i="8" s="1"/>
  <c r="FF381" i="8"/>
  <c r="FG234" i="8"/>
  <c r="CN234" i="8" s="1"/>
  <c r="FV203" i="8" s="1"/>
  <c r="FF235" i="8"/>
  <c r="FC72" i="8"/>
  <c r="CM72" i="8" s="1"/>
  <c r="FB73" i="8"/>
  <c r="EY379" i="8"/>
  <c r="CQ379" i="8" s="1"/>
  <c r="EX380" i="8"/>
  <c r="FO379" i="8"/>
  <c r="CP379" i="8" s="1"/>
  <c r="FN380" i="8"/>
  <c r="FK74" i="8"/>
  <c r="CO74" i="8" s="1"/>
  <c r="FJ75" i="8"/>
  <c r="FK233" i="8"/>
  <c r="CO233" i="8" s="1"/>
  <c r="FW202" i="8" s="1"/>
  <c r="FJ234" i="8"/>
  <c r="FG72" i="8"/>
  <c r="CN72" i="8" s="1"/>
  <c r="FF73" i="8"/>
  <c r="FC152" i="8"/>
  <c r="CM152" i="8" s="1"/>
  <c r="FB153" i="8"/>
  <c r="FC379" i="8"/>
  <c r="CM379" i="8" s="1"/>
  <c r="FB380" i="8"/>
  <c r="FC233" i="8"/>
  <c r="CM233" i="8" s="1"/>
  <c r="FB234" i="8"/>
  <c r="EY151" i="8"/>
  <c r="EX152" i="8"/>
  <c r="GM44" i="8" l="1"/>
  <c r="GF127" i="8"/>
  <c r="CQ73" i="8"/>
  <c r="GF52" i="8" s="1"/>
  <c r="E50" i="15"/>
  <c r="AL50" i="15" s="1"/>
  <c r="CQ151" i="8"/>
  <c r="GF128" i="8" s="1"/>
  <c r="CU379" i="8"/>
  <c r="GE357" i="8"/>
  <c r="CR379" i="8"/>
  <c r="GB357" i="8" s="1"/>
  <c r="FU129" i="8"/>
  <c r="GD53" i="8"/>
  <c r="GK46" i="8"/>
  <c r="GF357" i="8"/>
  <c r="GK350" i="8"/>
  <c r="GD128" i="8"/>
  <c r="FW128" i="8"/>
  <c r="FU202" i="8"/>
  <c r="EY152" i="8"/>
  <c r="EX153" i="8"/>
  <c r="FC234" i="8"/>
  <c r="CM234" i="8" s="1"/>
  <c r="FB235" i="8"/>
  <c r="FC380" i="8"/>
  <c r="CM380" i="8" s="1"/>
  <c r="FB381" i="8"/>
  <c r="FC153" i="8"/>
  <c r="CM153" i="8" s="1"/>
  <c r="FB154" i="8"/>
  <c r="FG73" i="8"/>
  <c r="CN73" i="8" s="1"/>
  <c r="FF74" i="8"/>
  <c r="FK234" i="8"/>
  <c r="CO234" i="8" s="1"/>
  <c r="FW203" i="8" s="1"/>
  <c r="FJ235" i="8"/>
  <c r="FK75" i="8"/>
  <c r="CO75" i="8" s="1"/>
  <c r="FJ76" i="8"/>
  <c r="FO380" i="8"/>
  <c r="CP380" i="8" s="1"/>
  <c r="FN381" i="8"/>
  <c r="EY380" i="8"/>
  <c r="CQ380" i="8" s="1"/>
  <c r="EX381" i="8"/>
  <c r="FC73" i="8"/>
  <c r="CM73" i="8" s="1"/>
  <c r="FB74" i="8"/>
  <c r="FG235" i="8"/>
  <c r="CN235" i="8" s="1"/>
  <c r="FF236" i="8"/>
  <c r="FG236" i="8" s="1"/>
  <c r="CN236" i="8" s="1"/>
  <c r="FG381" i="8"/>
  <c r="CN381" i="8" s="1"/>
  <c r="FF382" i="8"/>
  <c r="FG152" i="8"/>
  <c r="CN152" i="8" s="1"/>
  <c r="FV129" i="8" s="1"/>
  <c r="FF153" i="8"/>
  <c r="EY74" i="8"/>
  <c r="EX75" i="8"/>
  <c r="FK380" i="8"/>
  <c r="CO380" i="8" s="1"/>
  <c r="GD358" i="8" s="1"/>
  <c r="FJ381" i="8"/>
  <c r="FK152" i="8"/>
  <c r="CO152" i="8" s="1"/>
  <c r="FJ153" i="8"/>
  <c r="GM45" i="8" l="1"/>
  <c r="CQ74" i="8"/>
  <c r="GM46" i="8" s="1"/>
  <c r="FK76" i="8"/>
  <c r="CO76" i="8" s="1"/>
  <c r="GD55" i="8" s="1"/>
  <c r="FJ77" i="8"/>
  <c r="E51" i="15"/>
  <c r="AL51" i="15" s="1"/>
  <c r="FY128" i="8"/>
  <c r="CQ152" i="8"/>
  <c r="FY129" i="8" s="1"/>
  <c r="GD129" i="8"/>
  <c r="FW129" i="8"/>
  <c r="GF358" i="8"/>
  <c r="GK351" i="8"/>
  <c r="GD54" i="8"/>
  <c r="GK47" i="8"/>
  <c r="FU130" i="8"/>
  <c r="CU380" i="8"/>
  <c r="GE358" i="8"/>
  <c r="CR380" i="8"/>
  <c r="GB358" i="8" s="1"/>
  <c r="FU203" i="8"/>
  <c r="FK153" i="8"/>
  <c r="CO153" i="8" s="1"/>
  <c r="FJ154" i="8"/>
  <c r="FK381" i="8"/>
  <c r="CO381" i="8" s="1"/>
  <c r="GD359" i="8" s="1"/>
  <c r="FJ382" i="8"/>
  <c r="EY75" i="8"/>
  <c r="EX76" i="8"/>
  <c r="FG153" i="8"/>
  <c r="CN153" i="8" s="1"/>
  <c r="FV130" i="8" s="1"/>
  <c r="FF154" i="8"/>
  <c r="FG382" i="8"/>
  <c r="CN382" i="8" s="1"/>
  <c r="FF383" i="8"/>
  <c r="FG383" i="8" s="1"/>
  <c r="CN383" i="8" s="1"/>
  <c r="FC74" i="8"/>
  <c r="CM74" i="8" s="1"/>
  <c r="FB75" i="8"/>
  <c r="EY381" i="8"/>
  <c r="CQ381" i="8" s="1"/>
  <c r="EX382" i="8"/>
  <c r="FO381" i="8"/>
  <c r="CP381" i="8" s="1"/>
  <c r="FN382" i="8"/>
  <c r="FK235" i="8"/>
  <c r="CO235" i="8" s="1"/>
  <c r="FJ236" i="8"/>
  <c r="FK236" i="8" s="1"/>
  <c r="CO236" i="8" s="1"/>
  <c r="FG74" i="8"/>
  <c r="CN74" i="8" s="1"/>
  <c r="FF75" i="8"/>
  <c r="FC154" i="8"/>
  <c r="CM154" i="8" s="1"/>
  <c r="FB155" i="8"/>
  <c r="FC381" i="8"/>
  <c r="CM381" i="8" s="1"/>
  <c r="FB382" i="8"/>
  <c r="FC235" i="8"/>
  <c r="CM235" i="8" s="1"/>
  <c r="FB236" i="8"/>
  <c r="FC236" i="8" s="1"/>
  <c r="CM236" i="8" s="1"/>
  <c r="EY153" i="8"/>
  <c r="EX154" i="8"/>
  <c r="GF53" i="8" l="1"/>
  <c r="GF129" i="8"/>
  <c r="CQ75" i="8"/>
  <c r="GF54" i="8" s="1"/>
  <c r="FK77" i="8"/>
  <c r="CO77" i="8" s="1"/>
  <c r="FJ78" i="8"/>
  <c r="FK78" i="8" s="1"/>
  <c r="CO78" i="8" s="1"/>
  <c r="EY76" i="8"/>
  <c r="EX77" i="8"/>
  <c r="E52" i="15"/>
  <c r="AL52" i="15" s="1"/>
  <c r="CQ153" i="8"/>
  <c r="GF130" i="8" s="1"/>
  <c r="CU381" i="8"/>
  <c r="GE359" i="8"/>
  <c r="CR381" i="8"/>
  <c r="GB359" i="8" s="1"/>
  <c r="FU131" i="8"/>
  <c r="GF359" i="8"/>
  <c r="GK352" i="8"/>
  <c r="GD130" i="8"/>
  <c r="FW130" i="8"/>
  <c r="EY154" i="8"/>
  <c r="EX155" i="8"/>
  <c r="EX156" i="8" s="1"/>
  <c r="FC382" i="8"/>
  <c r="CM382" i="8" s="1"/>
  <c r="FB383" i="8"/>
  <c r="FC383" i="8" s="1"/>
  <c r="CM383" i="8" s="1"/>
  <c r="FC155" i="8"/>
  <c r="CM155" i="8" s="1"/>
  <c r="FB156" i="8"/>
  <c r="FG75" i="8"/>
  <c r="CN75" i="8" s="1"/>
  <c r="FF76" i="8"/>
  <c r="FO382" i="8"/>
  <c r="CP382" i="8" s="1"/>
  <c r="FN383" i="8"/>
  <c r="FO383" i="8" s="1"/>
  <c r="CP383" i="8" s="1"/>
  <c r="EY382" i="8"/>
  <c r="CQ382" i="8" s="1"/>
  <c r="EX383" i="8"/>
  <c r="EY383" i="8" s="1"/>
  <c r="CQ383" i="8" s="1"/>
  <c r="GF361" i="8" s="1"/>
  <c r="FC75" i="8"/>
  <c r="CM75" i="8" s="1"/>
  <c r="FB76" i="8"/>
  <c r="FG154" i="8"/>
  <c r="CN154" i="8" s="1"/>
  <c r="FV131" i="8" s="1"/>
  <c r="FF155" i="8"/>
  <c r="FK382" i="8"/>
  <c r="CO382" i="8" s="1"/>
  <c r="GD360" i="8" s="1"/>
  <c r="FJ383" i="8"/>
  <c r="FK383" i="8" s="1"/>
  <c r="CO383" i="8" s="1"/>
  <c r="GD361" i="8" s="1"/>
  <c r="FK154" i="8"/>
  <c r="CO154" i="8" s="1"/>
  <c r="FJ155" i="8"/>
  <c r="GM47" i="8" l="1"/>
  <c r="FG76" i="8"/>
  <c r="CN76" i="8" s="1"/>
  <c r="FF77" i="8"/>
  <c r="EY77" i="8"/>
  <c r="EX78" i="8"/>
  <c r="FC76" i="8"/>
  <c r="CM76" i="8" s="1"/>
  <c r="FB77" i="8"/>
  <c r="CQ76" i="8"/>
  <c r="GF55" i="8" s="1"/>
  <c r="E53" i="15"/>
  <c r="AL53" i="15" s="1"/>
  <c r="FC156" i="8"/>
  <c r="CM156" i="8" s="1"/>
  <c r="FB157" i="8"/>
  <c r="EY156" i="8"/>
  <c r="CQ156" i="8" s="1"/>
  <c r="GF133" i="8" s="1"/>
  <c r="EX157" i="8"/>
  <c r="EX158" i="8" s="1"/>
  <c r="EX159" i="8" s="1"/>
  <c r="FY130" i="8"/>
  <c r="CQ154" i="8"/>
  <c r="FY131" i="8" s="1"/>
  <c r="FK155" i="8"/>
  <c r="CO155" i="8" s="1"/>
  <c r="GD132" i="8" s="1"/>
  <c r="FJ156" i="8"/>
  <c r="FG155" i="8"/>
  <c r="CN155" i="8" s="1"/>
  <c r="FF156" i="8"/>
  <c r="CU383" i="8"/>
  <c r="GE361" i="8"/>
  <c r="CR383" i="8"/>
  <c r="GB361" i="8" s="1"/>
  <c r="EY155" i="8"/>
  <c r="GD131" i="8"/>
  <c r="FW131" i="8"/>
  <c r="CV382" i="8"/>
  <c r="GF360" i="8"/>
  <c r="GK353" i="8"/>
  <c r="CU382" i="8"/>
  <c r="GE360" i="8"/>
  <c r="CR382" i="8"/>
  <c r="GB360" i="8" s="1"/>
  <c r="EY78" i="8" l="1"/>
  <c r="CQ78" i="8" s="1"/>
  <c r="EX79" i="8"/>
  <c r="EX160" i="8"/>
  <c r="EY160" i="8" s="1"/>
  <c r="EY159" i="8"/>
  <c r="E58" i="15"/>
  <c r="GF131" i="8"/>
  <c r="FC77" i="8"/>
  <c r="CM77" i="8" s="1"/>
  <c r="FB78" i="8"/>
  <c r="FC78" i="8" s="1"/>
  <c r="CM78" i="8" s="1"/>
  <c r="FG77" i="8"/>
  <c r="CN77" i="8" s="1"/>
  <c r="FF78" i="8"/>
  <c r="FG78" i="8" s="1"/>
  <c r="CN78" i="8" s="1"/>
  <c r="CQ77" i="8"/>
  <c r="E54" i="15"/>
  <c r="AL54" i="15" s="1"/>
  <c r="E55" i="15"/>
  <c r="AL55" i="15" s="1"/>
  <c r="FG156" i="8"/>
  <c r="CN156" i="8" s="1"/>
  <c r="FF157" i="8"/>
  <c r="FK156" i="8"/>
  <c r="CO156" i="8" s="1"/>
  <c r="GD133" i="8" s="1"/>
  <c r="FJ157" i="8"/>
  <c r="EY157" i="8"/>
  <c r="EY158" i="8"/>
  <c r="FB158" i="8"/>
  <c r="FC158" i="8" s="1"/>
  <c r="FC157" i="8"/>
  <c r="CQ155" i="8"/>
  <c r="GF132" i="8" s="1"/>
  <c r="EY79" i="8" l="1"/>
  <c r="EX80" i="8"/>
  <c r="FK157" i="8"/>
  <c r="FJ158" i="8"/>
  <c r="FK158" i="8" s="1"/>
  <c r="FG157" i="8"/>
  <c r="FF158" i="8"/>
  <c r="FG158" i="8" s="1"/>
  <c r="Z76" i="8"/>
  <c r="EY80" i="8" l="1"/>
  <c r="EX81" i="8"/>
  <c r="AF41" i="8"/>
  <c r="AD41" i="8"/>
  <c r="AE41" i="8"/>
  <c r="AC41" i="8"/>
  <c r="AG41" i="8"/>
  <c r="Z41" i="8"/>
  <c r="AF37" i="8"/>
  <c r="AD37" i="8"/>
  <c r="AC37" i="8"/>
  <c r="AE37" i="8"/>
  <c r="AG37" i="8"/>
  <c r="Z37" i="8"/>
  <c r="AD38" i="8"/>
  <c r="AE38" i="8"/>
  <c r="AF38" i="8"/>
  <c r="AC38" i="8"/>
  <c r="Z38" i="8"/>
  <c r="AG38" i="8"/>
  <c r="AD46" i="8"/>
  <c r="AF46" i="8"/>
  <c r="AC46" i="8"/>
  <c r="AE46" i="8"/>
  <c r="AG46" i="8"/>
  <c r="Z46" i="8"/>
  <c r="AF48" i="8"/>
  <c r="AD48" i="8"/>
  <c r="AE48" i="8"/>
  <c r="AC48" i="8"/>
  <c r="AG48" i="8"/>
  <c r="Z48" i="8"/>
  <c r="AF50" i="8"/>
  <c r="AD50" i="8"/>
  <c r="AE50" i="8"/>
  <c r="AC50" i="8"/>
  <c r="AG50" i="8"/>
  <c r="Z50" i="8"/>
  <c r="AC53" i="8"/>
  <c r="AF53" i="8"/>
  <c r="AE53" i="8"/>
  <c r="AD53" i="8"/>
  <c r="Z53" i="8"/>
  <c r="AG53" i="8"/>
  <c r="AC55" i="8"/>
  <c r="AF55" i="8"/>
  <c r="AE55" i="8"/>
  <c r="AD55" i="8"/>
  <c r="Z55" i="8"/>
  <c r="AG55" i="8"/>
  <c r="AF67" i="8"/>
  <c r="AC67" i="8"/>
  <c r="AD67" i="8"/>
  <c r="AE67" i="8"/>
  <c r="AG67" i="8"/>
  <c r="Z67" i="8"/>
  <c r="AF71" i="8"/>
  <c r="AD71" i="8"/>
  <c r="AG71" i="8"/>
  <c r="AE71" i="8"/>
  <c r="AC71" i="8"/>
  <c r="Z71" i="8"/>
  <c r="AD73" i="8"/>
  <c r="AF73" i="8"/>
  <c r="AE73" i="8"/>
  <c r="AC73" i="8"/>
  <c r="AG73" i="8"/>
  <c r="Z73" i="8"/>
  <c r="AD42" i="8"/>
  <c r="AF42" i="8"/>
  <c r="AE42" i="8"/>
  <c r="Z42" i="8"/>
  <c r="AC42" i="8"/>
  <c r="AG42" i="8"/>
  <c r="AD39" i="8"/>
  <c r="AF39" i="8"/>
  <c r="AC39" i="8"/>
  <c r="AE39" i="8"/>
  <c r="Z39" i="8"/>
  <c r="AG39" i="8"/>
  <c r="AF45" i="8"/>
  <c r="AD45" i="8"/>
  <c r="AE45" i="8"/>
  <c r="AC45" i="8"/>
  <c r="AG45" i="8"/>
  <c r="Z45" i="8"/>
  <c r="AD52" i="8"/>
  <c r="AE52" i="8"/>
  <c r="AC52" i="8"/>
  <c r="AF52" i="8"/>
  <c r="AG52" i="8"/>
  <c r="Z52" i="8"/>
  <c r="AF56" i="8"/>
  <c r="AD56" i="8"/>
  <c r="AE56" i="8"/>
  <c r="AC56" i="8"/>
  <c r="AG56" i="8"/>
  <c r="Z56" i="8"/>
  <c r="AF58" i="8"/>
  <c r="AC58" i="8"/>
  <c r="AD58" i="8"/>
  <c r="AE58" i="8"/>
  <c r="AG58" i="8"/>
  <c r="Z58" i="8"/>
  <c r="AF60" i="8"/>
  <c r="AD60" i="8"/>
  <c r="AE60" i="8"/>
  <c r="AC60" i="8"/>
  <c r="Z60" i="8"/>
  <c r="AG60" i="8"/>
  <c r="AF62" i="8"/>
  <c r="AC62" i="8"/>
  <c r="AD62" i="8"/>
  <c r="AE62" i="8"/>
  <c r="AG62" i="8"/>
  <c r="Z62" i="8"/>
  <c r="AE64" i="8"/>
  <c r="AF64" i="8"/>
  <c r="AD64" i="8"/>
  <c r="AC64" i="8"/>
  <c r="Z64" i="8"/>
  <c r="AG64" i="8"/>
  <c r="AD69" i="8"/>
  <c r="AF69" i="8"/>
  <c r="AC69" i="8"/>
  <c r="AE69" i="8"/>
  <c r="Z69" i="8"/>
  <c r="AG69" i="8"/>
  <c r="AF51" i="8"/>
  <c r="AF86" i="8" s="1"/>
  <c r="AD51" i="8"/>
  <c r="AD86" i="8" s="1"/>
  <c r="AC51" i="8"/>
  <c r="AC86" i="8" s="1"/>
  <c r="AE51" i="8"/>
  <c r="AE86" i="8" s="1"/>
  <c r="Z51" i="8"/>
  <c r="AG51" i="8"/>
  <c r="AG86" i="8" s="1"/>
  <c r="EY81" i="8" l="1"/>
  <c r="EX82" i="8"/>
  <c r="AF74" i="8"/>
  <c r="AD74" i="8"/>
  <c r="AE74" i="8"/>
  <c r="AC74" i="8"/>
  <c r="Z74" i="8"/>
  <c r="AG74" i="8"/>
  <c r="AD68" i="8"/>
  <c r="AC68" i="8"/>
  <c r="AF68" i="8"/>
  <c r="AE68" i="8"/>
  <c r="Z68" i="8"/>
  <c r="AG68" i="8"/>
  <c r="AE65" i="8"/>
  <c r="AD65" i="8"/>
  <c r="AC65" i="8"/>
  <c r="AF65" i="8"/>
  <c r="AG65" i="8"/>
  <c r="Z65" i="8"/>
  <c r="AC63" i="8"/>
  <c r="AF63" i="8"/>
  <c r="AE63" i="8"/>
  <c r="AD63" i="8"/>
  <c r="AG63" i="8"/>
  <c r="Z63" i="8"/>
  <c r="AD61" i="8"/>
  <c r="AC61" i="8"/>
  <c r="AF61" i="8"/>
  <c r="AE61" i="8"/>
  <c r="Z61" i="8"/>
  <c r="AG61" i="8"/>
  <c r="AC59" i="8"/>
  <c r="AF59" i="8"/>
  <c r="AE59" i="8"/>
  <c r="AD59" i="8"/>
  <c r="AG59" i="8"/>
  <c r="Z59" i="8"/>
  <c r="AD57" i="8"/>
  <c r="AC57" i="8"/>
  <c r="AF57" i="8"/>
  <c r="AE57" i="8"/>
  <c r="Z57" i="8"/>
  <c r="AG57" i="8"/>
  <c r="AF40" i="8"/>
  <c r="AD40" i="8"/>
  <c r="AE40" i="8"/>
  <c r="AC40" i="8"/>
  <c r="Z40" i="8"/>
  <c r="AG40" i="8"/>
  <c r="AC75" i="8"/>
  <c r="AE75" i="8"/>
  <c r="AF75" i="8"/>
  <c r="AD75" i="8"/>
  <c r="Z75" i="8"/>
  <c r="AG75" i="8"/>
  <c r="AC72" i="8"/>
  <c r="AF72" i="8"/>
  <c r="AE72" i="8"/>
  <c r="AD72" i="8"/>
  <c r="AG72" i="8"/>
  <c r="Z72" i="8"/>
  <c r="AD70" i="8"/>
  <c r="AC70" i="8"/>
  <c r="AF70" i="8"/>
  <c r="AE70" i="8"/>
  <c r="AG70" i="8"/>
  <c r="Z70" i="8"/>
  <c r="AD66" i="8"/>
  <c r="AC66" i="8"/>
  <c r="AF66" i="8"/>
  <c r="AE66" i="8"/>
  <c r="AG66" i="8"/>
  <c r="Z66" i="8"/>
  <c r="AF54" i="8"/>
  <c r="AC54" i="8"/>
  <c r="AD54" i="8"/>
  <c r="AE54" i="8"/>
  <c r="AG54" i="8"/>
  <c r="Z54" i="8"/>
  <c r="AF44" i="8"/>
  <c r="AD44" i="8"/>
  <c r="AE44" i="8"/>
  <c r="Z44" i="8"/>
  <c r="AC44" i="8"/>
  <c r="AG44" i="8"/>
  <c r="AF49" i="8"/>
  <c r="AD49" i="8"/>
  <c r="AC49" i="8"/>
  <c r="AE49" i="8"/>
  <c r="Z49" i="8"/>
  <c r="AG49" i="8"/>
  <c r="AF47" i="8"/>
  <c r="AD47" i="8"/>
  <c r="AE47" i="8"/>
  <c r="AC47" i="8"/>
  <c r="AG47" i="8"/>
  <c r="Z47" i="8"/>
  <c r="AD36" i="8"/>
  <c r="AC36" i="8"/>
  <c r="AE36" i="8"/>
  <c r="AF36" i="8"/>
  <c r="Z36" i="8"/>
  <c r="AG36" i="8"/>
  <c r="AD43" i="8"/>
  <c r="AF43" i="8"/>
  <c r="AE43" i="8"/>
  <c r="AC43" i="8"/>
  <c r="Z43" i="8"/>
  <c r="AG43" i="8"/>
  <c r="Z86" i="8"/>
  <c r="EY82" i="8" l="1"/>
  <c r="EX83" i="8"/>
  <c r="CL69" i="8"/>
  <c r="GW31" i="8" s="1"/>
  <c r="CL77" i="8"/>
  <c r="CS77" i="8" s="1"/>
  <c r="CL78" i="8"/>
  <c r="CS78" i="8" s="1"/>
  <c r="CL38" i="8"/>
  <c r="CS38" i="8" s="1"/>
  <c r="CL55" i="8"/>
  <c r="GW17" i="8" s="1"/>
  <c r="CL60" i="8"/>
  <c r="GW22" i="8" s="1"/>
  <c r="CL52" i="8"/>
  <c r="CL76" i="8"/>
  <c r="CS76" i="8" s="1"/>
  <c r="CL43" i="8"/>
  <c r="CS43" i="8" s="1"/>
  <c r="CL36" i="8"/>
  <c r="CS36" i="8" s="1"/>
  <c r="CL49" i="8"/>
  <c r="CS49" i="8" s="1"/>
  <c r="CL75" i="8"/>
  <c r="CS75" i="8" s="1"/>
  <c r="CL37" i="8"/>
  <c r="CS37" i="8" s="1"/>
  <c r="CL48" i="8"/>
  <c r="CS48" i="8" s="1"/>
  <c r="CL67" i="8"/>
  <c r="CL73" i="8"/>
  <c r="CL45" i="8"/>
  <c r="CS45" i="8" s="1"/>
  <c r="CL58" i="8"/>
  <c r="CL59" i="8"/>
  <c r="CL63" i="8"/>
  <c r="CL65" i="8"/>
  <c r="CL53" i="8"/>
  <c r="CL39" i="8"/>
  <c r="CS39" i="8" s="1"/>
  <c r="CL64" i="8"/>
  <c r="CL51" i="8"/>
  <c r="CL47" i="8"/>
  <c r="CS47" i="8" s="1"/>
  <c r="CL44" i="8"/>
  <c r="CS44" i="8" s="1"/>
  <c r="CL54" i="8"/>
  <c r="CL66" i="8"/>
  <c r="CL70" i="8"/>
  <c r="CL72" i="8"/>
  <c r="CL41" i="8"/>
  <c r="CS41" i="8" s="1"/>
  <c r="CL46" i="8"/>
  <c r="CS46" i="8" s="1"/>
  <c r="CL50" i="8"/>
  <c r="CS50" i="8" s="1"/>
  <c r="CL71" i="8"/>
  <c r="CL42" i="8"/>
  <c r="CS42" i="8" s="1"/>
  <c r="CL56" i="8"/>
  <c r="CL62" i="8"/>
  <c r="CL40" i="8"/>
  <c r="CS40" i="8" s="1"/>
  <c r="CL57" i="8"/>
  <c r="CL61" i="8"/>
  <c r="CL68" i="8"/>
  <c r="CL74" i="8"/>
  <c r="EY83" i="8" l="1"/>
  <c r="EX84" i="8"/>
  <c r="EY84" i="8" s="1"/>
  <c r="CS55" i="8"/>
  <c r="GU17" i="8" s="1"/>
  <c r="CS69" i="8"/>
  <c r="GU31" i="8" s="1"/>
  <c r="CS60" i="8"/>
  <c r="GU22" i="8" s="1"/>
  <c r="GW36" i="8"/>
  <c r="CS74" i="8"/>
  <c r="GU36" i="8" s="1"/>
  <c r="CS61" i="8"/>
  <c r="GU23" i="8" s="1"/>
  <c r="GW23" i="8"/>
  <c r="CS56" i="8"/>
  <c r="GU18" i="8" s="1"/>
  <c r="GW18" i="8"/>
  <c r="GW33" i="8"/>
  <c r="CS71" i="8"/>
  <c r="GU33" i="8" s="1"/>
  <c r="CS72" i="8"/>
  <c r="GU34" i="8" s="1"/>
  <c r="GW34" i="8"/>
  <c r="CS66" i="8"/>
  <c r="GU28" i="8" s="1"/>
  <c r="GW28" i="8"/>
  <c r="GW13" i="8"/>
  <c r="CS51" i="8"/>
  <c r="GU13" i="8" s="1"/>
  <c r="CS63" i="8"/>
  <c r="GU25" i="8" s="1"/>
  <c r="GW25" i="8"/>
  <c r="CS58" i="8"/>
  <c r="GU20" i="8" s="1"/>
  <c r="GW20" i="8"/>
  <c r="GW35" i="8"/>
  <c r="CS73" i="8"/>
  <c r="GU35" i="8" s="1"/>
  <c r="CS68" i="8"/>
  <c r="GU30" i="8" s="1"/>
  <c r="GW30" i="8"/>
  <c r="GW19" i="8"/>
  <c r="CS57" i="8"/>
  <c r="GU19" i="8" s="1"/>
  <c r="GW24" i="8"/>
  <c r="CS62" i="8"/>
  <c r="GU24" i="8" s="1"/>
  <c r="CS70" i="8"/>
  <c r="GU32" i="8" s="1"/>
  <c r="GW32" i="8"/>
  <c r="GW16" i="8"/>
  <c r="CS54" i="8"/>
  <c r="GU16" i="8" s="1"/>
  <c r="GW26" i="8"/>
  <c r="CS64" i="8"/>
  <c r="GU26" i="8" s="1"/>
  <c r="CS53" i="8"/>
  <c r="GU15" i="8" s="1"/>
  <c r="GW15" i="8"/>
  <c r="GW27" i="8"/>
  <c r="CS65" i="8"/>
  <c r="GU27" i="8" s="1"/>
  <c r="CS59" i="8"/>
  <c r="GU21" i="8" s="1"/>
  <c r="GW21" i="8"/>
  <c r="GW29" i="8"/>
  <c r="CS67" i="8"/>
  <c r="GU29" i="8" s="1"/>
  <c r="GW14" i="8"/>
  <c r="CS52" i="8"/>
  <c r="GU14" i="8" s="1"/>
  <c r="AO209" i="8"/>
  <c r="AO205" i="8"/>
  <c r="AO201" i="8"/>
  <c r="AO197" i="8"/>
  <c r="AP197" i="8"/>
  <c r="AJ197" i="8" s="1"/>
  <c r="AO196" i="8"/>
  <c r="AI196" i="8" l="1"/>
  <c r="AI197" i="8"/>
  <c r="AI201" i="8"/>
  <c r="AI205" i="8"/>
  <c r="AI209" i="8"/>
  <c r="AR271" i="8"/>
  <c r="AL271" i="8" s="1"/>
  <c r="AR272" i="8"/>
  <c r="AL272" i="8" s="1"/>
  <c r="AR273" i="8"/>
  <c r="AL273" i="8" s="1"/>
  <c r="AR274" i="8"/>
  <c r="AL274" i="8" s="1"/>
  <c r="AR275" i="8"/>
  <c r="AL275" i="8" s="1"/>
  <c r="AR278" i="8"/>
  <c r="AL278" i="8" s="1"/>
  <c r="AR279" i="8"/>
  <c r="AL279" i="8" s="1"/>
  <c r="AR280" i="8"/>
  <c r="AL280" i="8" s="1"/>
  <c r="AR281" i="8"/>
  <c r="AL281" i="8" s="1"/>
  <c r="AR282" i="8"/>
  <c r="AL282" i="8" s="1"/>
  <c r="AR283" i="8"/>
  <c r="AL283" i="8" s="1"/>
  <c r="AP203" i="8"/>
  <c r="AJ203" i="8" s="1"/>
  <c r="AP207" i="8"/>
  <c r="AJ207" i="8" s="1"/>
  <c r="AO204" i="8"/>
  <c r="AP199" i="8"/>
  <c r="AJ199" i="8" s="1"/>
  <c r="AO199" i="8"/>
  <c r="AO207" i="8"/>
  <c r="AP200" i="8"/>
  <c r="AJ200" i="8" s="1"/>
  <c r="AP204" i="8"/>
  <c r="AJ204" i="8" s="1"/>
  <c r="AP208" i="8"/>
  <c r="AJ208" i="8" s="1"/>
  <c r="AP196" i="8"/>
  <c r="AJ196" i="8" s="1"/>
  <c r="AO202" i="8"/>
  <c r="AO210" i="8"/>
  <c r="AP201" i="8"/>
  <c r="AJ201" i="8" s="1"/>
  <c r="AP205" i="8"/>
  <c r="AJ205" i="8" s="1"/>
  <c r="AP209" i="8"/>
  <c r="AJ209" i="8" s="1"/>
  <c r="AO200" i="8"/>
  <c r="AO208" i="8"/>
  <c r="AO203" i="8"/>
  <c r="AP198" i="8"/>
  <c r="AJ198" i="8" s="1"/>
  <c r="AP202" i="8"/>
  <c r="AJ202" i="8" s="1"/>
  <c r="AP206" i="8"/>
  <c r="AJ206" i="8" s="1"/>
  <c r="AP210" i="8"/>
  <c r="AJ210" i="8" s="1"/>
  <c r="AO198" i="8"/>
  <c r="AO206" i="8"/>
  <c r="AI203" i="8" l="1"/>
  <c r="AI208" i="8"/>
  <c r="AI200" i="8"/>
  <c r="AI207" i="8"/>
  <c r="AI199" i="8"/>
  <c r="AP270" i="8"/>
  <c r="AJ270" i="8" s="1"/>
  <c r="AJ116" i="8" s="1"/>
  <c r="AI206" i="8"/>
  <c r="AI198" i="8"/>
  <c r="AI210" i="8"/>
  <c r="AI202" i="8"/>
  <c r="AI204" i="8"/>
  <c r="AR270" i="8"/>
  <c r="AL270" i="8" s="1"/>
  <c r="AR207" i="8"/>
  <c r="AL207" i="8" s="1"/>
  <c r="AR203" i="8"/>
  <c r="AL203" i="8" s="1"/>
  <c r="AR199" i="8"/>
  <c r="AL199" i="8" s="1"/>
  <c r="AR276" i="8"/>
  <c r="AL276" i="8" s="1"/>
  <c r="AR284" i="8"/>
  <c r="AL284" i="8" s="1"/>
  <c r="AR209" i="8"/>
  <c r="AL209" i="8" s="1"/>
  <c r="AR205" i="8"/>
  <c r="AL205" i="8" s="1"/>
  <c r="AR201" i="8"/>
  <c r="AL201" i="8" s="1"/>
  <c r="AR197" i="8"/>
  <c r="AL197" i="8" s="1"/>
  <c r="AR277" i="8"/>
  <c r="AL277" i="8" s="1"/>
  <c r="AO283" i="8"/>
  <c r="AO279" i="8"/>
  <c r="AO275" i="8"/>
  <c r="AO271" i="8"/>
  <c r="AO282" i="8"/>
  <c r="AO270" i="8"/>
  <c r="AO281" i="8"/>
  <c r="AO277" i="8"/>
  <c r="AO273" i="8"/>
  <c r="AQ282" i="8"/>
  <c r="AK282" i="8" s="1"/>
  <c r="AQ280" i="8"/>
  <c r="AK280" i="8" s="1"/>
  <c r="AQ278" i="8"/>
  <c r="AK278" i="8" s="1"/>
  <c r="AQ276" i="8"/>
  <c r="AK276" i="8" s="1"/>
  <c r="AQ274" i="8"/>
  <c r="AK274" i="8" s="1"/>
  <c r="AQ272" i="8"/>
  <c r="AK272" i="8" s="1"/>
  <c r="AQ197" i="8"/>
  <c r="AQ199" i="8"/>
  <c r="AK199" i="8" s="1"/>
  <c r="AQ201" i="8"/>
  <c r="AK201" i="8" s="1"/>
  <c r="AQ203" i="8"/>
  <c r="AK203" i="8" s="1"/>
  <c r="AQ205" i="8"/>
  <c r="AK205" i="8" s="1"/>
  <c r="AQ207" i="8"/>
  <c r="AK207" i="8" s="1"/>
  <c r="AQ196" i="8"/>
  <c r="AK196" i="8" s="1"/>
  <c r="AQ281" i="8"/>
  <c r="AK281" i="8" s="1"/>
  <c r="AQ279" i="8"/>
  <c r="AK279" i="8" s="1"/>
  <c r="AQ277" i="8"/>
  <c r="AK277" i="8" s="1"/>
  <c r="AQ275" i="8"/>
  <c r="AK275" i="8" s="1"/>
  <c r="AQ273" i="8"/>
  <c r="AK273" i="8" s="1"/>
  <c r="AQ271" i="8"/>
  <c r="AK271" i="8" s="1"/>
  <c r="AP272" i="8" l="1"/>
  <c r="AJ272" i="8" s="1"/>
  <c r="AP276" i="8"/>
  <c r="AJ276" i="8" s="1"/>
  <c r="AP280" i="8"/>
  <c r="AJ280" i="8" s="1"/>
  <c r="AK127" i="8"/>
  <c r="AK123" i="8"/>
  <c r="AK119" i="8"/>
  <c r="AP273" i="8"/>
  <c r="AJ273" i="8" s="1"/>
  <c r="AP277" i="8"/>
  <c r="AJ277" i="8" s="1"/>
  <c r="AP281" i="8"/>
  <c r="AJ281" i="8" s="1"/>
  <c r="AI273" i="8"/>
  <c r="AI119" i="8" s="1"/>
  <c r="AI277" i="8"/>
  <c r="AI123" i="8" s="1"/>
  <c r="AI281" i="8"/>
  <c r="AI127" i="8" s="1"/>
  <c r="AI270" i="8"/>
  <c r="AI282" i="8"/>
  <c r="AI128" i="8" s="1"/>
  <c r="AI271" i="8"/>
  <c r="AI275" i="8"/>
  <c r="AI279" i="8"/>
  <c r="AI283" i="8"/>
  <c r="AL117" i="8"/>
  <c r="AL121" i="8"/>
  <c r="AL125" i="8"/>
  <c r="AR125" i="8" s="1"/>
  <c r="AL129" i="8"/>
  <c r="AL119" i="8"/>
  <c r="AL123" i="8"/>
  <c r="AL127" i="8"/>
  <c r="AM205" i="8"/>
  <c r="AM199" i="8"/>
  <c r="AM207" i="8"/>
  <c r="AM203" i="8"/>
  <c r="AP274" i="8"/>
  <c r="AJ274" i="8" s="1"/>
  <c r="AP278" i="8"/>
  <c r="AJ278" i="8" s="1"/>
  <c r="AP282" i="8"/>
  <c r="AJ282" i="8" s="1"/>
  <c r="AK125" i="8"/>
  <c r="AK121" i="8"/>
  <c r="AK197" i="8"/>
  <c r="AM197" i="8"/>
  <c r="AP271" i="8"/>
  <c r="AJ271" i="8" s="1"/>
  <c r="AP275" i="8"/>
  <c r="AJ275" i="8" s="1"/>
  <c r="AP279" i="8"/>
  <c r="AJ279" i="8" s="1"/>
  <c r="AP116" i="8"/>
  <c r="ER116" i="8" s="1"/>
  <c r="AM201" i="8"/>
  <c r="AQ270" i="8"/>
  <c r="AK270" i="8" s="1"/>
  <c r="AR202" i="8"/>
  <c r="AL202" i="8" s="1"/>
  <c r="AR210" i="8"/>
  <c r="AL210" i="8" s="1"/>
  <c r="AR196" i="8"/>
  <c r="AL196" i="8" s="1"/>
  <c r="AL116" i="8" s="1"/>
  <c r="AR204" i="8"/>
  <c r="AL204" i="8" s="1"/>
  <c r="AR198" i="8"/>
  <c r="AL198" i="8" s="1"/>
  <c r="AR206" i="8"/>
  <c r="AL206" i="8" s="1"/>
  <c r="AR200" i="8"/>
  <c r="AL200" i="8" s="1"/>
  <c r="AR208" i="8"/>
  <c r="AL208" i="8" s="1"/>
  <c r="AQ283" i="8"/>
  <c r="AK283" i="8" s="1"/>
  <c r="AO274" i="8"/>
  <c r="AQ209" i="8"/>
  <c r="AQ284" i="8"/>
  <c r="AK284" i="8" s="1"/>
  <c r="AO272" i="8"/>
  <c r="AO280" i="8"/>
  <c r="AP284" i="8"/>
  <c r="AJ284" i="8" s="1"/>
  <c r="AO278" i="8"/>
  <c r="AP283" i="8"/>
  <c r="AJ283" i="8" s="1"/>
  <c r="AO276" i="8"/>
  <c r="AO284" i="8"/>
  <c r="AQ208" i="8"/>
  <c r="AQ204" i="8"/>
  <c r="AQ200" i="8"/>
  <c r="AQ206" i="8"/>
  <c r="AQ202" i="8"/>
  <c r="AQ198" i="8"/>
  <c r="AM277" i="8" l="1"/>
  <c r="AS277" i="8" s="1"/>
  <c r="AM273" i="8"/>
  <c r="AS273" i="8" s="1"/>
  <c r="AM281" i="8"/>
  <c r="AS281" i="8" s="1"/>
  <c r="AK198" i="8"/>
  <c r="AM198" i="8"/>
  <c r="AK206" i="8"/>
  <c r="AM206" i="8"/>
  <c r="AK204" i="8"/>
  <c r="AM204" i="8"/>
  <c r="AO43" i="8"/>
  <c r="AL126" i="8"/>
  <c r="AL118" i="8"/>
  <c r="AL124" i="8"/>
  <c r="AR116" i="8"/>
  <c r="ET116" i="8" s="1"/>
  <c r="AO128" i="8"/>
  <c r="AS197" i="8"/>
  <c r="AJ128" i="8"/>
  <c r="AJ124" i="8"/>
  <c r="AJ120" i="8"/>
  <c r="AS207" i="8"/>
  <c r="AS205" i="8"/>
  <c r="AR127" i="8"/>
  <c r="AR123" i="8"/>
  <c r="AR119" i="8"/>
  <c r="AR129" i="8"/>
  <c r="AR121" i="8"/>
  <c r="AR117" i="8"/>
  <c r="AM283" i="8"/>
  <c r="AS283" i="8" s="1"/>
  <c r="AI125" i="8"/>
  <c r="AI121" i="8"/>
  <c r="AI117" i="8"/>
  <c r="AM282" i="8"/>
  <c r="AS282" i="8" s="1"/>
  <c r="AM270" i="8"/>
  <c r="AS270" i="8" s="1"/>
  <c r="AJ127" i="8"/>
  <c r="AJ123" i="8"/>
  <c r="AJ119" i="8"/>
  <c r="AQ119" i="8"/>
  <c r="AQ123" i="8"/>
  <c r="AJ126" i="8"/>
  <c r="AJ122" i="8"/>
  <c r="AJ118" i="8"/>
  <c r="AK202" i="8"/>
  <c r="AM202" i="8"/>
  <c r="AK200" i="8"/>
  <c r="AM200" i="8"/>
  <c r="AK208" i="8"/>
  <c r="AM208" i="8"/>
  <c r="AI284" i="8"/>
  <c r="AM284" i="8"/>
  <c r="AS284" i="8" s="1"/>
  <c r="AM276" i="8"/>
  <c r="AS276" i="8" s="1"/>
  <c r="AI276" i="8"/>
  <c r="AJ129" i="8"/>
  <c r="AI278" i="8"/>
  <c r="AM278" i="8"/>
  <c r="AS278" i="8" s="1"/>
  <c r="AJ130" i="8"/>
  <c r="AO48" i="8"/>
  <c r="AO47" i="8"/>
  <c r="AO39" i="8"/>
  <c r="AI280" i="8"/>
  <c r="AM280" i="8"/>
  <c r="AS280" i="8" s="1"/>
  <c r="AI272" i="8"/>
  <c r="AM272" i="8"/>
  <c r="AS272" i="8" s="1"/>
  <c r="AK209" i="8"/>
  <c r="AM209" i="8"/>
  <c r="AI274" i="8"/>
  <c r="AM274" i="8"/>
  <c r="AS274" i="8" s="1"/>
  <c r="AL128" i="8"/>
  <c r="AL120" i="8"/>
  <c r="AR37" i="8"/>
  <c r="AL130" i="8"/>
  <c r="AL122" i="8"/>
  <c r="AO123" i="8"/>
  <c r="AO127" i="8"/>
  <c r="AO119" i="8"/>
  <c r="AS201" i="8"/>
  <c r="AJ125" i="8"/>
  <c r="AJ121" i="8"/>
  <c r="AJ117" i="8"/>
  <c r="AK117" i="8"/>
  <c r="AQ121" i="8"/>
  <c r="AQ125" i="8"/>
  <c r="AM123" i="8"/>
  <c r="AS203" i="8"/>
  <c r="AS199" i="8"/>
  <c r="AM196" i="8"/>
  <c r="AI129" i="8"/>
  <c r="AM279" i="8"/>
  <c r="AS279" i="8" s="1"/>
  <c r="AM275" i="8"/>
  <c r="AS275" i="8" s="1"/>
  <c r="AM271" i="8"/>
  <c r="AS271" i="8" s="1"/>
  <c r="AI116" i="8"/>
  <c r="AQ127" i="8"/>
  <c r="AK116" i="8"/>
  <c r="AQ210" i="8"/>
  <c r="AM119" i="8" l="1"/>
  <c r="AS119" i="8" s="1"/>
  <c r="ET117" i="8"/>
  <c r="AM127" i="8"/>
  <c r="AS127" i="8" s="1"/>
  <c r="AP36" i="8"/>
  <c r="AO36" i="8"/>
  <c r="AK210" i="8"/>
  <c r="AM210" i="8"/>
  <c r="AO37" i="8"/>
  <c r="AO45" i="8"/>
  <c r="AR41" i="8"/>
  <c r="AR45" i="8"/>
  <c r="AR49" i="8"/>
  <c r="AR39" i="8"/>
  <c r="AR43" i="8"/>
  <c r="AR47" i="8"/>
  <c r="AO116" i="8"/>
  <c r="EQ116" i="8" s="1"/>
  <c r="FM116" i="8" s="1"/>
  <c r="FN116" i="8" s="1"/>
  <c r="AO129" i="8"/>
  <c r="EQ129" i="8" s="1"/>
  <c r="AM116" i="8"/>
  <c r="AS196" i="8"/>
  <c r="AS123" i="8"/>
  <c r="AQ117" i="8"/>
  <c r="AM121" i="8"/>
  <c r="AR344" i="8"/>
  <c r="AL344" i="8" s="1"/>
  <c r="AL37" i="8"/>
  <c r="AI120" i="8"/>
  <c r="AK129" i="8"/>
  <c r="AO346" i="8"/>
  <c r="AI39" i="8"/>
  <c r="AO354" i="8"/>
  <c r="AI47" i="8"/>
  <c r="AO355" i="8"/>
  <c r="AI48" i="8"/>
  <c r="AP130" i="8"/>
  <c r="AP129" i="8"/>
  <c r="AI122" i="8"/>
  <c r="AM128" i="8"/>
  <c r="AS208" i="8"/>
  <c r="AM120" i="8"/>
  <c r="AS200" i="8"/>
  <c r="AM122" i="8"/>
  <c r="AS202" i="8"/>
  <c r="AP118" i="8"/>
  <c r="AP122" i="8"/>
  <c r="AP126" i="8"/>
  <c r="AP119" i="8"/>
  <c r="AP123" i="8"/>
  <c r="AP127" i="8"/>
  <c r="AM117" i="8"/>
  <c r="AR124" i="8"/>
  <c r="AR118" i="8"/>
  <c r="ET118" i="8" s="1"/>
  <c r="AR126" i="8"/>
  <c r="ET126" i="8" s="1"/>
  <c r="AM124" i="8"/>
  <c r="AS204" i="8"/>
  <c r="AM126" i="8"/>
  <c r="AS206" i="8"/>
  <c r="AM118" i="8"/>
  <c r="AS198" i="8"/>
  <c r="AQ45" i="8"/>
  <c r="AQ41" i="8"/>
  <c r="AQ37" i="8"/>
  <c r="AQ36" i="8"/>
  <c r="AQ47" i="8"/>
  <c r="AQ43" i="8"/>
  <c r="AQ39" i="8"/>
  <c r="AO41" i="8"/>
  <c r="AO49" i="8"/>
  <c r="AQ116" i="8"/>
  <c r="ES116" i="8" s="1"/>
  <c r="AP117" i="8"/>
  <c r="ER117" i="8" s="1"/>
  <c r="AP121" i="8"/>
  <c r="AP125" i="8"/>
  <c r="AR122" i="8"/>
  <c r="ET122" i="8" s="1"/>
  <c r="AR130" i="8"/>
  <c r="ET130" i="8" s="1"/>
  <c r="AR120" i="8"/>
  <c r="ET120" i="8" s="1"/>
  <c r="AR128" i="8"/>
  <c r="ET128" i="8" s="1"/>
  <c r="AS209" i="8"/>
  <c r="AM129" i="8"/>
  <c r="AI118" i="8"/>
  <c r="AI126" i="8"/>
  <c r="AI124" i="8"/>
  <c r="AI130" i="8"/>
  <c r="AK128" i="8"/>
  <c r="AK120" i="8"/>
  <c r="AK122" i="8"/>
  <c r="AO117" i="8"/>
  <c r="AO121" i="8"/>
  <c r="AO125" i="8"/>
  <c r="AM125" i="8"/>
  <c r="AP120" i="8"/>
  <c r="AP124" i="8"/>
  <c r="AP128" i="8"/>
  <c r="EQ128" i="8"/>
  <c r="AO350" i="8"/>
  <c r="AI43" i="8"/>
  <c r="AK124" i="8"/>
  <c r="AK126" i="8"/>
  <c r="AK118" i="8"/>
  <c r="ER119" i="8" l="1"/>
  <c r="ER127" i="8"/>
  <c r="ER124" i="8"/>
  <c r="ET121" i="8"/>
  <c r="EQ117" i="8"/>
  <c r="ER128" i="8"/>
  <c r="ER120" i="8"/>
  <c r="ER123" i="8"/>
  <c r="AP45" i="8"/>
  <c r="AM45" i="8" s="1"/>
  <c r="AS45" i="8" s="1"/>
  <c r="AP37" i="8"/>
  <c r="AM37" i="8" s="1"/>
  <c r="AS37" i="8" s="1"/>
  <c r="AP44" i="8"/>
  <c r="AP47" i="8"/>
  <c r="AP39" i="8"/>
  <c r="AP42" i="8"/>
  <c r="AQ38" i="8"/>
  <c r="AQ46" i="8"/>
  <c r="AQ40" i="8"/>
  <c r="AQ48" i="8"/>
  <c r="AO42" i="8"/>
  <c r="AQ49" i="8"/>
  <c r="AQ42" i="8"/>
  <c r="AQ44" i="8"/>
  <c r="AO44" i="8"/>
  <c r="AO38" i="8"/>
  <c r="AO40" i="8"/>
  <c r="AR48" i="8"/>
  <c r="AR40" i="8"/>
  <c r="AR50" i="8"/>
  <c r="AR42" i="8"/>
  <c r="AR44" i="8"/>
  <c r="AR36" i="8"/>
  <c r="AM36" i="8" s="1"/>
  <c r="AS36" i="8" s="1"/>
  <c r="AQ118" i="8"/>
  <c r="AQ126" i="8"/>
  <c r="AQ124" i="8"/>
  <c r="AQ122" i="8"/>
  <c r="AQ120" i="8"/>
  <c r="AQ128" i="8"/>
  <c r="ES128" i="8" s="1"/>
  <c r="ER125" i="8"/>
  <c r="ER121" i="8"/>
  <c r="AO356" i="8"/>
  <c r="AI49" i="8"/>
  <c r="AO348" i="8"/>
  <c r="AI41" i="8"/>
  <c r="AS118" i="8"/>
  <c r="AS126" i="8"/>
  <c r="AS124" i="8"/>
  <c r="ET124" i="8"/>
  <c r="ET125" i="8"/>
  <c r="ET127" i="8"/>
  <c r="ET119" i="8"/>
  <c r="AO122" i="8"/>
  <c r="AI355" i="8"/>
  <c r="AI346" i="8"/>
  <c r="AQ129" i="8"/>
  <c r="AS121" i="8"/>
  <c r="ES117" i="8"/>
  <c r="AR354" i="8"/>
  <c r="AL354" i="8" s="1"/>
  <c r="AL47" i="8"/>
  <c r="AR350" i="8"/>
  <c r="AL350" i="8" s="1"/>
  <c r="AL43" i="8"/>
  <c r="AR346" i="8"/>
  <c r="AL346" i="8" s="1"/>
  <c r="AL39" i="8"/>
  <c r="AR356" i="8"/>
  <c r="AL356" i="8" s="1"/>
  <c r="AL49" i="8"/>
  <c r="AR352" i="8"/>
  <c r="AL352" i="8" s="1"/>
  <c r="AL45" i="8"/>
  <c r="AR348" i="8"/>
  <c r="AL348" i="8" s="1"/>
  <c r="AL41" i="8"/>
  <c r="AO352" i="8"/>
  <c r="AI45" i="8"/>
  <c r="AO344" i="8"/>
  <c r="AI37" i="8"/>
  <c r="AM130" i="8"/>
  <c r="AS210" i="8"/>
  <c r="AO343" i="8"/>
  <c r="AI36" i="8"/>
  <c r="AP343" i="8"/>
  <c r="AJ343" i="8" s="1"/>
  <c r="AJ36" i="8"/>
  <c r="AP41" i="8"/>
  <c r="AM41" i="8" s="1"/>
  <c r="AS41" i="8" s="1"/>
  <c r="AP48" i="8"/>
  <c r="AP40" i="8"/>
  <c r="AP43" i="8"/>
  <c r="AP46" i="8"/>
  <c r="AP38" i="8"/>
  <c r="AO50" i="8"/>
  <c r="AP49" i="8"/>
  <c r="AP50" i="8"/>
  <c r="AO46" i="8"/>
  <c r="AR46" i="8"/>
  <c r="AR38" i="8"/>
  <c r="AI350" i="8"/>
  <c r="AS125" i="8"/>
  <c r="AO130" i="8"/>
  <c r="EQ130" i="8" s="1"/>
  <c r="AO124" i="8"/>
  <c r="EQ124" i="8" s="1"/>
  <c r="AO126" i="8"/>
  <c r="AO118" i="8"/>
  <c r="AS129" i="8"/>
  <c r="AQ346" i="8"/>
  <c r="AK346" i="8" s="1"/>
  <c r="AK39" i="8"/>
  <c r="AQ350" i="8"/>
  <c r="AK350" i="8" s="1"/>
  <c r="AK43" i="8"/>
  <c r="AQ354" i="8"/>
  <c r="AK354" i="8" s="1"/>
  <c r="AK47" i="8"/>
  <c r="AQ343" i="8"/>
  <c r="AK343" i="8" s="1"/>
  <c r="AK36" i="8"/>
  <c r="AQ344" i="8"/>
  <c r="AK344" i="8" s="1"/>
  <c r="AK37" i="8"/>
  <c r="AQ348" i="8"/>
  <c r="AK348" i="8" s="1"/>
  <c r="AK41" i="8"/>
  <c r="AQ352" i="8"/>
  <c r="AK352" i="8" s="1"/>
  <c r="AK45" i="8"/>
  <c r="AS117" i="8"/>
  <c r="ET123" i="8"/>
  <c r="ET129" i="8"/>
  <c r="ER126" i="8"/>
  <c r="ER122" i="8"/>
  <c r="ER118" i="8"/>
  <c r="AS122" i="8"/>
  <c r="AS120" i="8"/>
  <c r="AS128" i="8"/>
  <c r="ER129" i="8"/>
  <c r="ER130" i="8"/>
  <c r="AI354" i="8"/>
  <c r="AO120" i="8"/>
  <c r="EQ120" i="8" s="1"/>
  <c r="AS116" i="8"/>
  <c r="AK130" i="8"/>
  <c r="AM49" i="8" l="1"/>
  <c r="AS49" i="8" s="1"/>
  <c r="FM128" i="8"/>
  <c r="FM117" i="8"/>
  <c r="FN117" i="8" s="1"/>
  <c r="ES129" i="8"/>
  <c r="FM129" i="8" s="1"/>
  <c r="EQ125" i="8"/>
  <c r="EQ126" i="8"/>
  <c r="EQ127" i="8"/>
  <c r="AI344" i="8"/>
  <c r="AI356" i="8"/>
  <c r="ES120" i="8"/>
  <c r="FM120" i="8" s="1"/>
  <c r="ES121" i="8"/>
  <c r="ES122" i="8"/>
  <c r="ES123" i="8"/>
  <c r="EQ121" i="8"/>
  <c r="AR343" i="8"/>
  <c r="AL343" i="8" s="1"/>
  <c r="AL36" i="8"/>
  <c r="AR351" i="8"/>
  <c r="AL351" i="8" s="1"/>
  <c r="AL44" i="8"/>
  <c r="AR349" i="8"/>
  <c r="AL349" i="8" s="1"/>
  <c r="AL42" i="8"/>
  <c r="AR357" i="8"/>
  <c r="AL357" i="8" s="1"/>
  <c r="AL50" i="8"/>
  <c r="AR347" i="8"/>
  <c r="AL347" i="8" s="1"/>
  <c r="AL40" i="8"/>
  <c r="AR355" i="8"/>
  <c r="AL355" i="8" s="1"/>
  <c r="AL48" i="8"/>
  <c r="AO347" i="8"/>
  <c r="AM40" i="8"/>
  <c r="AS40" i="8" s="1"/>
  <c r="AI40" i="8"/>
  <c r="AO345" i="8"/>
  <c r="AM38" i="8"/>
  <c r="AS38" i="8" s="1"/>
  <c r="AI38" i="8"/>
  <c r="AO351" i="8"/>
  <c r="AM44" i="8"/>
  <c r="AS44" i="8" s="1"/>
  <c r="AI44" i="8"/>
  <c r="AQ351" i="8"/>
  <c r="AK351" i="8" s="1"/>
  <c r="AK44" i="8"/>
  <c r="AQ349" i="8"/>
  <c r="AK349" i="8" s="1"/>
  <c r="AK42" i="8"/>
  <c r="AQ356" i="8"/>
  <c r="AK356" i="8" s="1"/>
  <c r="AK49" i="8"/>
  <c r="AO349" i="8"/>
  <c r="AM42" i="8"/>
  <c r="AS42" i="8" s="1"/>
  <c r="AI42" i="8"/>
  <c r="AQ355" i="8"/>
  <c r="AK355" i="8" s="1"/>
  <c r="AK48" i="8"/>
  <c r="AQ347" i="8"/>
  <c r="AK347" i="8" s="1"/>
  <c r="AK40" i="8"/>
  <c r="AQ353" i="8"/>
  <c r="AK353" i="8" s="1"/>
  <c r="AK46" i="8"/>
  <c r="AQ345" i="8"/>
  <c r="AK345" i="8" s="1"/>
  <c r="AK38" i="8"/>
  <c r="AP349" i="8"/>
  <c r="AJ349" i="8" s="1"/>
  <c r="AJ42" i="8"/>
  <c r="AP346" i="8"/>
  <c r="AJ39" i="8"/>
  <c r="AM39" i="8"/>
  <c r="AS39" i="8" s="1"/>
  <c r="AP354" i="8"/>
  <c r="AJ47" i="8"/>
  <c r="AM47" i="8"/>
  <c r="AS47" i="8" s="1"/>
  <c r="AP351" i="8"/>
  <c r="AJ351" i="8" s="1"/>
  <c r="AJ44" i="8"/>
  <c r="AP344" i="8"/>
  <c r="AJ344" i="8" s="1"/>
  <c r="AJ37" i="8"/>
  <c r="AP352" i="8"/>
  <c r="AJ352" i="8" s="1"/>
  <c r="AJ45" i="8"/>
  <c r="AQ50" i="8"/>
  <c r="AM50" i="8" s="1"/>
  <c r="AS50" i="8" s="1"/>
  <c r="AQ130" i="8"/>
  <c r="ES130" i="8" s="1"/>
  <c r="FM130" i="8" s="1"/>
  <c r="EQ118" i="8"/>
  <c r="EQ119" i="8"/>
  <c r="AR345" i="8"/>
  <c r="AL345" i="8" s="1"/>
  <c r="AL38" i="8"/>
  <c r="AR353" i="8"/>
  <c r="AL353" i="8" s="1"/>
  <c r="AL46" i="8"/>
  <c r="AO353" i="8"/>
  <c r="AM46" i="8"/>
  <c r="AS46" i="8" s="1"/>
  <c r="AI46" i="8"/>
  <c r="AP357" i="8"/>
  <c r="AJ357" i="8" s="1"/>
  <c r="AJ50" i="8"/>
  <c r="AP356" i="8"/>
  <c r="AJ356" i="8" s="1"/>
  <c r="AJ49" i="8"/>
  <c r="AO357" i="8"/>
  <c r="AI50" i="8"/>
  <c r="AP345" i="8"/>
  <c r="AJ345" i="8" s="1"/>
  <c r="AJ38" i="8"/>
  <c r="AP353" i="8"/>
  <c r="AJ353" i="8" s="1"/>
  <c r="AJ46" i="8"/>
  <c r="AP350" i="8"/>
  <c r="AJ43" i="8"/>
  <c r="AM43" i="8"/>
  <c r="AS43" i="8" s="1"/>
  <c r="AP347" i="8"/>
  <c r="AJ347" i="8" s="1"/>
  <c r="AJ40" i="8"/>
  <c r="AP355" i="8"/>
  <c r="AJ48" i="8"/>
  <c r="AM48" i="8"/>
  <c r="AS48" i="8" s="1"/>
  <c r="AP348" i="8"/>
  <c r="AJ348" i="8" s="1"/>
  <c r="AJ41" i="8"/>
  <c r="AI343" i="8"/>
  <c r="AS130" i="8"/>
  <c r="AI352" i="8"/>
  <c r="EQ122" i="8"/>
  <c r="EQ123" i="8"/>
  <c r="AI348" i="8"/>
  <c r="ES124" i="8"/>
  <c r="FM124" i="8" s="1"/>
  <c r="ES125" i="8"/>
  <c r="ES126" i="8"/>
  <c r="ES127" i="8"/>
  <c r="ES118" i="8"/>
  <c r="ES119" i="8"/>
  <c r="AM343" i="8" l="1"/>
  <c r="AS343" i="8" s="1"/>
  <c r="AM348" i="8"/>
  <c r="AS348" i="8" s="1"/>
  <c r="FM127" i="8"/>
  <c r="FM125" i="8"/>
  <c r="FM123" i="8"/>
  <c r="AM352" i="8"/>
  <c r="AS352" i="8" s="1"/>
  <c r="FM121" i="8"/>
  <c r="FM122" i="8"/>
  <c r="FM126" i="8"/>
  <c r="AJ350" i="8"/>
  <c r="AM350" i="8"/>
  <c r="AS350" i="8" s="1"/>
  <c r="AI353" i="8"/>
  <c r="AM353" i="8"/>
  <c r="AS353" i="8" s="1"/>
  <c r="FM118" i="8"/>
  <c r="FN118" i="8" s="1"/>
  <c r="AJ346" i="8"/>
  <c r="AM346" i="8"/>
  <c r="AS346" i="8" s="1"/>
  <c r="AI351" i="8"/>
  <c r="AM351" i="8"/>
  <c r="AS351" i="8" s="1"/>
  <c r="AI347" i="8"/>
  <c r="AM347" i="8"/>
  <c r="AS347" i="8" s="1"/>
  <c r="AM356" i="8"/>
  <c r="AS356" i="8" s="1"/>
  <c r="AJ355" i="8"/>
  <c r="AM355" i="8"/>
  <c r="AS355" i="8" s="1"/>
  <c r="AI357" i="8"/>
  <c r="FM119" i="8"/>
  <c r="AQ357" i="8"/>
  <c r="AK357" i="8" s="1"/>
  <c r="AK50" i="8"/>
  <c r="AJ354" i="8"/>
  <c r="AM354" i="8"/>
  <c r="AS354" i="8" s="1"/>
  <c r="AI349" i="8"/>
  <c r="AM349" i="8"/>
  <c r="AS349" i="8" s="1"/>
  <c r="AI345" i="8"/>
  <c r="AM345" i="8"/>
  <c r="AS345" i="8" s="1"/>
  <c r="AM344" i="8"/>
  <c r="AS344" i="8" s="1"/>
  <c r="FN119" i="8" l="1"/>
  <c r="FN120" i="8" s="1"/>
  <c r="AM357" i="8"/>
  <c r="AS357" i="8" s="1"/>
  <c r="FN121" i="8" l="1"/>
  <c r="FN122" i="8" l="1"/>
  <c r="FN123" i="8" l="1"/>
  <c r="FN124" i="8" l="1"/>
  <c r="FN125" i="8" l="1"/>
  <c r="FN126" i="8" l="1"/>
  <c r="FN127" i="8" l="1"/>
  <c r="FN128" i="8" l="1"/>
  <c r="FN129" i="8" l="1"/>
  <c r="FN130" i="8" l="1"/>
  <c r="AO303" i="8" l="1"/>
  <c r="AO287" i="8"/>
  <c r="AO309" i="8"/>
  <c r="AO301" i="8"/>
  <c r="AO293" i="8"/>
  <c r="AO285" i="8"/>
  <c r="AO304" i="8"/>
  <c r="AO296" i="8"/>
  <c r="AO288" i="8"/>
  <c r="AO295" i="8"/>
  <c r="AO306" i="8"/>
  <c r="AO298" i="8"/>
  <c r="AO290" i="8"/>
  <c r="AO214" i="8"/>
  <c r="AO225" i="8"/>
  <c r="AO212" i="8"/>
  <c r="AO233" i="8"/>
  <c r="AO222" i="8"/>
  <c r="AO234" i="8"/>
  <c r="AO226" i="8"/>
  <c r="AO215" i="8"/>
  <c r="AO211" i="8"/>
  <c r="AO227" i="8"/>
  <c r="AO235" i="8"/>
  <c r="AO308" i="8"/>
  <c r="AO300" i="8"/>
  <c r="AO292" i="8"/>
  <c r="AO307" i="8"/>
  <c r="AO299" i="8"/>
  <c r="AO291" i="8"/>
  <c r="AO218" i="8"/>
  <c r="AO230" i="8"/>
  <c r="AI230" i="8" l="1"/>
  <c r="AI218" i="8"/>
  <c r="AI292" i="8"/>
  <c r="AI300" i="8"/>
  <c r="AI308" i="8"/>
  <c r="AI235" i="8"/>
  <c r="AI215" i="8"/>
  <c r="AI226" i="8"/>
  <c r="AI234" i="8"/>
  <c r="AI222" i="8"/>
  <c r="AI233" i="8"/>
  <c r="AI212" i="8"/>
  <c r="AI214" i="8"/>
  <c r="AI290" i="8"/>
  <c r="AI296" i="8"/>
  <c r="AI304" i="8"/>
  <c r="AI285" i="8"/>
  <c r="AI293" i="8"/>
  <c r="AI301" i="8"/>
  <c r="AI309" i="8"/>
  <c r="AI291" i="8"/>
  <c r="AI299" i="8"/>
  <c r="AI307" i="8"/>
  <c r="AI227" i="8"/>
  <c r="AI211" i="8"/>
  <c r="AI225" i="8"/>
  <c r="AI298" i="8"/>
  <c r="AI306" i="8"/>
  <c r="AI287" i="8"/>
  <c r="AI295" i="8"/>
  <c r="AI303" i="8"/>
  <c r="AI288" i="8"/>
  <c r="AR291" i="8"/>
  <c r="AL291" i="8" s="1"/>
  <c r="AR286" i="8"/>
  <c r="AL286" i="8" s="1"/>
  <c r="AR310" i="8"/>
  <c r="AL310" i="8" s="1"/>
  <c r="AO221" i="8"/>
  <c r="AO216" i="8"/>
  <c r="AO213" i="8"/>
  <c r="AO229" i="8"/>
  <c r="AO236" i="8"/>
  <c r="AO286" i="8"/>
  <c r="AO302" i="8"/>
  <c r="AO289" i="8"/>
  <c r="AO305" i="8"/>
  <c r="AQ289" i="8"/>
  <c r="AK289" i="8" s="1"/>
  <c r="AQ285" i="8"/>
  <c r="AK285" i="8" s="1"/>
  <c r="AQ288" i="8"/>
  <c r="AK288" i="8" s="1"/>
  <c r="AQ299" i="8"/>
  <c r="AK299" i="8" s="1"/>
  <c r="AQ302" i="8"/>
  <c r="AK302" i="8" s="1"/>
  <c r="AQ295" i="8"/>
  <c r="AK295" i="8" s="1"/>
  <c r="AQ309" i="8"/>
  <c r="AK309" i="8" s="1"/>
  <c r="AQ307" i="8"/>
  <c r="AK307" i="8" s="1"/>
  <c r="AQ292" i="8"/>
  <c r="AK292" i="8" s="1"/>
  <c r="AQ297" i="8"/>
  <c r="AK297" i="8" s="1"/>
  <c r="AQ308" i="8"/>
  <c r="AK308" i="8" s="1"/>
  <c r="AQ287" i="8"/>
  <c r="AK287" i="8" s="1"/>
  <c r="AP309" i="8"/>
  <c r="AJ309" i="8" s="1"/>
  <c r="AP301" i="8"/>
  <c r="AJ301" i="8" s="1"/>
  <c r="AP293" i="8"/>
  <c r="AJ293" i="8" s="1"/>
  <c r="AP285" i="8"/>
  <c r="AJ285" i="8" s="1"/>
  <c r="AJ312" i="8" s="1"/>
  <c r="AP304" i="8"/>
  <c r="AJ304" i="8" s="1"/>
  <c r="AP296" i="8"/>
  <c r="AJ296" i="8" s="1"/>
  <c r="AP288" i="8"/>
  <c r="AJ288" i="8" s="1"/>
  <c r="AP307" i="8"/>
  <c r="AJ307" i="8" s="1"/>
  <c r="AP299" i="8"/>
  <c r="AJ299" i="8" s="1"/>
  <c r="AP291" i="8"/>
  <c r="AJ291" i="8" s="1"/>
  <c r="AP310" i="8"/>
  <c r="AJ310" i="8" s="1"/>
  <c r="AP302" i="8"/>
  <c r="AJ302" i="8" s="1"/>
  <c r="AP294" i="8"/>
  <c r="AJ294" i="8" s="1"/>
  <c r="AP286" i="8"/>
  <c r="AJ286" i="8" s="1"/>
  <c r="AO232" i="8"/>
  <c r="CF292" i="8"/>
  <c r="CF301" i="8"/>
  <c r="AR299" i="8"/>
  <c r="AL299" i="8" s="1"/>
  <c r="AR301" i="8"/>
  <c r="AL301" i="8" s="1"/>
  <c r="AR287" i="8"/>
  <c r="AL287" i="8" s="1"/>
  <c r="AR297" i="8"/>
  <c r="AL297" i="8" s="1"/>
  <c r="AR307" i="8"/>
  <c r="AL307" i="8" s="1"/>
  <c r="AR309" i="8"/>
  <c r="AL309" i="8" s="1"/>
  <c r="AR308" i="8"/>
  <c r="AL308" i="8" s="1"/>
  <c r="AR302" i="8"/>
  <c r="AL302" i="8" s="1"/>
  <c r="AP236" i="8"/>
  <c r="AJ236" i="8" s="1"/>
  <c r="AP233" i="8"/>
  <c r="AJ233" i="8" s="1"/>
  <c r="AP231" i="8"/>
  <c r="AJ231" i="8" s="1"/>
  <c r="AP229" i="8"/>
  <c r="AJ229" i="8" s="1"/>
  <c r="AP228" i="8"/>
  <c r="AJ228" i="8" s="1"/>
  <c r="AR219" i="8"/>
  <c r="AL219" i="8" s="1"/>
  <c r="AR232" i="8"/>
  <c r="AL232" i="8" s="1"/>
  <c r="AR221" i="8"/>
  <c r="AL221" i="8" s="1"/>
  <c r="AR226" i="8"/>
  <c r="AL226" i="8" s="1"/>
  <c r="AR216" i="8"/>
  <c r="AL216" i="8" s="1"/>
  <c r="AR220" i="8"/>
  <c r="AL220" i="8" s="1"/>
  <c r="AR230" i="8"/>
  <c r="AL230" i="8" s="1"/>
  <c r="AR234" i="8"/>
  <c r="AL234" i="8" s="1"/>
  <c r="AR217" i="8"/>
  <c r="AL217" i="8" s="1"/>
  <c r="AR229" i="8"/>
  <c r="AL229" i="8" s="1"/>
  <c r="AR224" i="8"/>
  <c r="AL224" i="8" s="1"/>
  <c r="AO228" i="8"/>
  <c r="AO220" i="8"/>
  <c r="AO217" i="8"/>
  <c r="AO223" i="8"/>
  <c r="AO219" i="8"/>
  <c r="AO231" i="8"/>
  <c r="AO294" i="8"/>
  <c r="AO310" i="8"/>
  <c r="CF300" i="8"/>
  <c r="AO297" i="8"/>
  <c r="AQ304" i="8"/>
  <c r="AK304" i="8" s="1"/>
  <c r="AQ303" i="8"/>
  <c r="AK303" i="8" s="1"/>
  <c r="AQ298" i="8"/>
  <c r="AK298" i="8" s="1"/>
  <c r="AP305" i="8"/>
  <c r="AJ305" i="8" s="1"/>
  <c r="AP289" i="8"/>
  <c r="AJ289" i="8" s="1"/>
  <c r="AO224" i="8"/>
  <c r="CF235" i="8"/>
  <c r="CF306" i="8"/>
  <c r="CF295" i="8"/>
  <c r="CF288" i="8"/>
  <c r="AR289" i="8"/>
  <c r="AL289" i="8" s="1"/>
  <c r="AR227" i="8"/>
  <c r="AL227" i="8" s="1"/>
  <c r="AR235" i="8"/>
  <c r="AL235" i="8" s="1"/>
  <c r="AR236" i="8"/>
  <c r="AL236" i="8" s="1"/>
  <c r="AR225" i="8"/>
  <c r="AL225" i="8" s="1"/>
  <c r="BC289" i="8" l="1"/>
  <c r="BC305" i="8"/>
  <c r="CF303" i="8"/>
  <c r="CF287" i="8"/>
  <c r="EQ288" i="8" s="1"/>
  <c r="CF298" i="8"/>
  <c r="CF308" i="8"/>
  <c r="BC286" i="8"/>
  <c r="BC294" i="8"/>
  <c r="BC302" i="8"/>
  <c r="BC310" i="8"/>
  <c r="BC291" i="8"/>
  <c r="BC299" i="8"/>
  <c r="BC307" i="8"/>
  <c r="BC288" i="8"/>
  <c r="AL156" i="8"/>
  <c r="AL147" i="8"/>
  <c r="AI224" i="8"/>
  <c r="AI231" i="8"/>
  <c r="AI219" i="8"/>
  <c r="AI223" i="8"/>
  <c r="AI217" i="8"/>
  <c r="AI220" i="8"/>
  <c r="AI228" i="8"/>
  <c r="AL137" i="8"/>
  <c r="AJ148" i="8"/>
  <c r="AJ151" i="8"/>
  <c r="AJ153" i="8"/>
  <c r="AP153" i="8" s="1"/>
  <c r="AJ156" i="8"/>
  <c r="AI232" i="8"/>
  <c r="BC285" i="8"/>
  <c r="BC270" i="8"/>
  <c r="BC281" i="8"/>
  <c r="BC277" i="8"/>
  <c r="BC273" i="8"/>
  <c r="BC280" i="8"/>
  <c r="BC276" i="8"/>
  <c r="BC272" i="8"/>
  <c r="BC283" i="8"/>
  <c r="BC284" i="8"/>
  <c r="BC282" i="8"/>
  <c r="BC278" i="8"/>
  <c r="BC274" i="8"/>
  <c r="BC279" i="8"/>
  <c r="BC275" i="8"/>
  <c r="BC271" i="8"/>
  <c r="AK312" i="8"/>
  <c r="BD289" i="8" s="1"/>
  <c r="AI305" i="8"/>
  <c r="AI289" i="8"/>
  <c r="AI135" i="8" s="1"/>
  <c r="AM289" i="8"/>
  <c r="AS289" i="8" s="1"/>
  <c r="AI236" i="8"/>
  <c r="AI229" i="8"/>
  <c r="AM307" i="8"/>
  <c r="AS307" i="8" s="1"/>
  <c r="AM299" i="8"/>
  <c r="AS299" i="8" s="1"/>
  <c r="AM309" i="8"/>
  <c r="AS309" i="8" s="1"/>
  <c r="AL145" i="8"/>
  <c r="AL155" i="8"/>
  <c r="CF225" i="8"/>
  <c r="AI297" i="8"/>
  <c r="AI310" i="8"/>
  <c r="AI294" i="8"/>
  <c r="AL154" i="8"/>
  <c r="EQ301" i="8"/>
  <c r="BC296" i="8"/>
  <c r="BC304" i="8"/>
  <c r="BC293" i="8"/>
  <c r="BC301" i="8"/>
  <c r="BC309" i="8"/>
  <c r="AI302" i="8"/>
  <c r="AM302" i="8"/>
  <c r="AS302" i="8" s="1"/>
  <c r="AI286" i="8"/>
  <c r="AI132" i="8" s="1"/>
  <c r="AI213" i="8"/>
  <c r="AI216" i="8"/>
  <c r="AI221" i="8"/>
  <c r="AI145" i="8"/>
  <c r="AI131" i="8"/>
  <c r="AI238" i="8"/>
  <c r="BB225" i="8" s="1"/>
  <c r="AI147" i="8"/>
  <c r="AI312" i="8"/>
  <c r="BB288" i="8" s="1"/>
  <c r="AI134" i="8"/>
  <c r="AI153" i="8"/>
  <c r="AI142" i="8"/>
  <c r="AI154" i="8"/>
  <c r="AO154" i="8" s="1"/>
  <c r="AI146" i="8"/>
  <c r="AI155" i="8"/>
  <c r="AI138" i="8"/>
  <c r="AI150" i="8"/>
  <c r="CF211" i="8"/>
  <c r="AQ227" i="8"/>
  <c r="AK227" i="8" s="1"/>
  <c r="AQ216" i="8"/>
  <c r="AK216" i="8" s="1"/>
  <c r="AQ235" i="8"/>
  <c r="AK235" i="8" s="1"/>
  <c r="AQ231" i="8"/>
  <c r="AK231" i="8" s="1"/>
  <c r="AQ228" i="8"/>
  <c r="AK228" i="8" s="1"/>
  <c r="AQ232" i="8"/>
  <c r="AK232" i="8" s="1"/>
  <c r="AQ219" i="8"/>
  <c r="AK219" i="8" s="1"/>
  <c r="AQ221" i="8"/>
  <c r="AK221" i="8" s="1"/>
  <c r="AQ211" i="8"/>
  <c r="AK211" i="8" s="1"/>
  <c r="AR222" i="8"/>
  <c r="AL222" i="8" s="1"/>
  <c r="AR213" i="8"/>
  <c r="AL213" i="8" s="1"/>
  <c r="AR218" i="8"/>
  <c r="AL218" i="8" s="1"/>
  <c r="AR231" i="8"/>
  <c r="AL231" i="8" s="1"/>
  <c r="AR212" i="8"/>
  <c r="AL212" i="8" s="1"/>
  <c r="AP213" i="8"/>
  <c r="AJ213" i="8" s="1"/>
  <c r="AP217" i="8"/>
  <c r="AJ217" i="8" s="1"/>
  <c r="AP221" i="8"/>
  <c r="AJ221" i="8" s="1"/>
  <c r="AP225" i="8"/>
  <c r="AP235" i="8"/>
  <c r="AP232" i="8"/>
  <c r="AJ232" i="8" s="1"/>
  <c r="AR296" i="8"/>
  <c r="AL296" i="8" s="1"/>
  <c r="AR295" i="8"/>
  <c r="AL295" i="8" s="1"/>
  <c r="AR304" i="8"/>
  <c r="AL304" i="8" s="1"/>
  <c r="AR305" i="8"/>
  <c r="AL305" i="8" s="1"/>
  <c r="AR293" i="8"/>
  <c r="AL293" i="8" s="1"/>
  <c r="AP298" i="8"/>
  <c r="AP287" i="8"/>
  <c r="AP303" i="8"/>
  <c r="AP300" i="8"/>
  <c r="AP297" i="8"/>
  <c r="AJ297" i="8" s="1"/>
  <c r="BC297" i="8" s="1"/>
  <c r="AQ291" i="8"/>
  <c r="AK291" i="8" s="1"/>
  <c r="AQ305" i="8"/>
  <c r="AK305" i="8" s="1"/>
  <c r="AQ296" i="8"/>
  <c r="AK296" i="8" s="1"/>
  <c r="AQ294" i="8"/>
  <c r="AK294" i="8" s="1"/>
  <c r="CF297" i="8"/>
  <c r="CF310" i="8"/>
  <c r="CF294" i="8"/>
  <c r="CF218" i="8"/>
  <c r="AP214" i="8"/>
  <c r="AP218" i="8"/>
  <c r="AP222" i="8"/>
  <c r="AP226" i="8"/>
  <c r="AR306" i="8"/>
  <c r="AL306" i="8" s="1"/>
  <c r="AR288" i="8"/>
  <c r="AL288" i="8" s="1"/>
  <c r="CF273" i="8"/>
  <c r="CF277" i="8"/>
  <c r="CF281" i="8"/>
  <c r="CF275" i="8"/>
  <c r="CF279" i="8"/>
  <c r="CF283" i="8"/>
  <c r="CF282" i="8"/>
  <c r="CF271" i="8"/>
  <c r="CF274" i="8"/>
  <c r="CF278" i="8"/>
  <c r="CF272" i="8"/>
  <c r="CF276" i="8"/>
  <c r="EQ276" i="8" s="1"/>
  <c r="CF280" i="8"/>
  <c r="CF284" i="8"/>
  <c r="CF270" i="8"/>
  <c r="CF304" i="8"/>
  <c r="EQ304" i="8" s="1"/>
  <c r="CF290" i="8"/>
  <c r="CF222" i="8"/>
  <c r="CF226" i="8"/>
  <c r="AQ293" i="8"/>
  <c r="AK293" i="8" s="1"/>
  <c r="CF307" i="8"/>
  <c r="EQ307" i="8" s="1"/>
  <c r="CF291" i="8"/>
  <c r="CF236" i="8"/>
  <c r="EQ236" i="8" s="1"/>
  <c r="CF229" i="8"/>
  <c r="AQ225" i="8"/>
  <c r="AK225" i="8" s="1"/>
  <c r="AQ234" i="8"/>
  <c r="AK234" i="8" s="1"/>
  <c r="AQ217" i="8"/>
  <c r="AK217" i="8" s="1"/>
  <c r="AQ214" i="8"/>
  <c r="AK214" i="8" s="1"/>
  <c r="AQ230" i="8"/>
  <c r="AK230" i="8" s="1"/>
  <c r="AQ218" i="8"/>
  <c r="AK218" i="8" s="1"/>
  <c r="AQ224" i="8"/>
  <c r="AK224" i="8" s="1"/>
  <c r="AQ222" i="8"/>
  <c r="AK222" i="8" s="1"/>
  <c r="AQ233" i="8"/>
  <c r="AK233" i="8" s="1"/>
  <c r="AR228" i="8"/>
  <c r="AL228" i="8" s="1"/>
  <c r="AR211" i="8"/>
  <c r="AL211" i="8" s="1"/>
  <c r="AR215" i="8"/>
  <c r="AL215" i="8" s="1"/>
  <c r="AR214" i="8"/>
  <c r="AL214" i="8" s="1"/>
  <c r="AR233" i="8"/>
  <c r="AL233" i="8" s="1"/>
  <c r="AP211" i="8"/>
  <c r="AP215" i="8"/>
  <c r="AP219" i="8"/>
  <c r="AJ219" i="8" s="1"/>
  <c r="AP223" i="8"/>
  <c r="AJ223" i="8" s="1"/>
  <c r="AP227" i="8"/>
  <c r="AP230" i="8"/>
  <c r="AP234" i="8"/>
  <c r="AR294" i="8"/>
  <c r="AL294" i="8" s="1"/>
  <c r="AR292" i="8"/>
  <c r="AL292" i="8" s="1"/>
  <c r="AR298" i="8"/>
  <c r="AL298" i="8" s="1"/>
  <c r="AR300" i="8"/>
  <c r="AL300" i="8" s="1"/>
  <c r="AR303" i="8"/>
  <c r="AL303" i="8" s="1"/>
  <c r="AR285" i="8"/>
  <c r="AL285" i="8" s="1"/>
  <c r="AL312" i="8" s="1"/>
  <c r="BE309" i="8" s="1"/>
  <c r="CF227" i="8"/>
  <c r="CF197" i="8"/>
  <c r="CF200" i="8"/>
  <c r="CF204" i="8"/>
  <c r="CF208" i="8"/>
  <c r="CF198" i="8"/>
  <c r="CF202" i="8"/>
  <c r="CF206" i="8"/>
  <c r="CF210" i="8"/>
  <c r="CF199" i="8"/>
  <c r="CF203" i="8"/>
  <c r="CF207" i="8"/>
  <c r="CF196" i="8"/>
  <c r="CF201" i="8"/>
  <c r="CF205" i="8"/>
  <c r="CF209" i="8"/>
  <c r="CF224" i="8"/>
  <c r="AP290" i="8"/>
  <c r="AP306" i="8"/>
  <c r="AP295" i="8"/>
  <c r="AP292" i="8"/>
  <c r="AP308" i="8"/>
  <c r="AQ310" i="8"/>
  <c r="AK310" i="8" s="1"/>
  <c r="AQ290" i="8"/>
  <c r="AK290" i="8" s="1"/>
  <c r="AQ286" i="8"/>
  <c r="AK286" i="8" s="1"/>
  <c r="AQ306" i="8"/>
  <c r="AK306" i="8" s="1"/>
  <c r="AQ301" i="8"/>
  <c r="AK301" i="8" s="1"/>
  <c r="CF231" i="8"/>
  <c r="CF219" i="8"/>
  <c r="CF223" i="8"/>
  <c r="CF230" i="8"/>
  <c r="CF217" i="8"/>
  <c r="CF220" i="8"/>
  <c r="CF228" i="8"/>
  <c r="AR223" i="8"/>
  <c r="AL223" i="8" s="1"/>
  <c r="AP212" i="8"/>
  <c r="AP216" i="8"/>
  <c r="AJ216" i="8" s="1"/>
  <c r="AP220" i="8"/>
  <c r="AJ220" i="8" s="1"/>
  <c r="AP224" i="8"/>
  <c r="AJ224" i="8" s="1"/>
  <c r="AR290" i="8"/>
  <c r="AL290" i="8" s="1"/>
  <c r="BE290" i="8" s="1"/>
  <c r="CF309" i="8"/>
  <c r="CF293" i="8"/>
  <c r="CF285" i="8"/>
  <c r="CF296" i="8"/>
  <c r="CF214" i="8"/>
  <c r="CF212" i="8"/>
  <c r="CF233" i="8"/>
  <c r="CF234" i="8"/>
  <c r="CF215" i="8"/>
  <c r="CF232" i="8"/>
  <c r="CG286" i="8"/>
  <c r="AQ300" i="8"/>
  <c r="AK300" i="8" s="1"/>
  <c r="CH288" i="8"/>
  <c r="CH285" i="8"/>
  <c r="CH289" i="8"/>
  <c r="CF305" i="8"/>
  <c r="CF289" i="8"/>
  <c r="CF299" i="8"/>
  <c r="CF302" i="8"/>
  <c r="EQ302" i="8" s="1"/>
  <c r="CF286" i="8"/>
  <c r="CF213" i="8"/>
  <c r="CF216" i="8"/>
  <c r="CF221" i="8"/>
  <c r="EQ274" i="8" l="1"/>
  <c r="EQ232" i="8"/>
  <c r="BD310" i="8"/>
  <c r="BD306" i="8"/>
  <c r="BD296" i="8"/>
  <c r="BD286" i="8"/>
  <c r="BD293" i="8"/>
  <c r="BD305" i="8"/>
  <c r="BD290" i="8"/>
  <c r="BD291" i="8"/>
  <c r="BD300" i="8"/>
  <c r="EQ207" i="8"/>
  <c r="BD301" i="8"/>
  <c r="BD294" i="8"/>
  <c r="BB226" i="8"/>
  <c r="BB234" i="8"/>
  <c r="EQ220" i="8"/>
  <c r="ES289" i="8"/>
  <c r="EQ230" i="8"/>
  <c r="BD298" i="8"/>
  <c r="EQ215" i="8"/>
  <c r="EQ221" i="8"/>
  <c r="EQ212" i="8"/>
  <c r="EQ198" i="8"/>
  <c r="BB214" i="8"/>
  <c r="EQ219" i="8"/>
  <c r="EQ203" i="8"/>
  <c r="EQ223" i="8"/>
  <c r="EQ199" i="8"/>
  <c r="EQ305" i="8"/>
  <c r="EQ226" i="8"/>
  <c r="EQ213" i="8"/>
  <c r="EQ309" i="8"/>
  <c r="EQ205" i="8"/>
  <c r="EQ227" i="8"/>
  <c r="EQ216" i="8"/>
  <c r="EQ234" i="8"/>
  <c r="EQ228" i="8"/>
  <c r="EQ209" i="8"/>
  <c r="EQ201" i="8"/>
  <c r="BB230" i="8"/>
  <c r="BD302" i="8"/>
  <c r="BB218" i="8"/>
  <c r="BB235" i="8"/>
  <c r="BB215" i="8"/>
  <c r="BB233" i="8"/>
  <c r="BD297" i="8"/>
  <c r="BD304" i="8"/>
  <c r="BD288" i="8"/>
  <c r="BD309" i="8"/>
  <c r="BD308" i="8"/>
  <c r="BD303" i="8"/>
  <c r="EQ272" i="8"/>
  <c r="BB300" i="8"/>
  <c r="BB292" i="8"/>
  <c r="BB308" i="8"/>
  <c r="BB290" i="8"/>
  <c r="BB304" i="8"/>
  <c r="BB222" i="8"/>
  <c r="BB227" i="8"/>
  <c r="EQ299" i="8"/>
  <c r="EQ289" i="8"/>
  <c r="EQ214" i="8"/>
  <c r="EQ285" i="8"/>
  <c r="EQ293" i="8"/>
  <c r="AJ140" i="8"/>
  <c r="AJ212" i="8"/>
  <c r="AL143" i="8"/>
  <c r="EQ217" i="8"/>
  <c r="EQ231" i="8"/>
  <c r="BQ292" i="8"/>
  <c r="BQ308" i="8"/>
  <c r="EQ224" i="8"/>
  <c r="EQ206" i="8"/>
  <c r="EQ204" i="8"/>
  <c r="EQ197" i="8"/>
  <c r="AJ234" i="8"/>
  <c r="AM234" i="8"/>
  <c r="AJ230" i="8"/>
  <c r="AM230" i="8"/>
  <c r="AJ227" i="8"/>
  <c r="AM227" i="8"/>
  <c r="AJ139" i="8"/>
  <c r="AJ215" i="8"/>
  <c r="AJ211" i="8"/>
  <c r="AM211" i="8"/>
  <c r="AL148" i="8"/>
  <c r="AK153" i="8"/>
  <c r="AK142" i="8"/>
  <c r="AK144" i="8"/>
  <c r="AQ144" i="8" s="1"/>
  <c r="AK134" i="8"/>
  <c r="EQ291" i="8"/>
  <c r="EQ290" i="8"/>
  <c r="EQ280" i="8"/>
  <c r="EQ282" i="8"/>
  <c r="EQ279" i="8"/>
  <c r="EQ281" i="8"/>
  <c r="EQ273" i="8"/>
  <c r="BE288" i="8"/>
  <c r="AJ226" i="8"/>
  <c r="AJ222" i="8"/>
  <c r="AM222" i="8"/>
  <c r="AJ218" i="8"/>
  <c r="AM218" i="8"/>
  <c r="AJ214" i="8"/>
  <c r="AM214" i="8"/>
  <c r="EQ294" i="8"/>
  <c r="EQ297" i="8"/>
  <c r="BQ211" i="8"/>
  <c r="BQ295" i="8"/>
  <c r="BE304" i="8"/>
  <c r="AJ235" i="8"/>
  <c r="AM235" i="8"/>
  <c r="AJ225" i="8"/>
  <c r="AM225" i="8"/>
  <c r="AL151" i="8"/>
  <c r="AL138" i="8"/>
  <c r="AL142" i="8"/>
  <c r="AK141" i="8"/>
  <c r="AK139" i="8"/>
  <c r="AK148" i="8"/>
  <c r="AK151" i="8"/>
  <c r="AK136" i="8"/>
  <c r="AK147" i="8"/>
  <c r="BQ235" i="8"/>
  <c r="EQ211" i="8"/>
  <c r="AO150" i="8"/>
  <c r="AO138" i="8"/>
  <c r="AO135" i="8"/>
  <c r="AO153" i="8"/>
  <c r="EQ154" i="8" s="1"/>
  <c r="AO132" i="8"/>
  <c r="AO134" i="8"/>
  <c r="BB296" i="8"/>
  <c r="BB285" i="8"/>
  <c r="BB293" i="8"/>
  <c r="BB309" i="8"/>
  <c r="BB299" i="8"/>
  <c r="AO147" i="8"/>
  <c r="BB211" i="8"/>
  <c r="AO131" i="8"/>
  <c r="EQ131" i="8" s="1"/>
  <c r="AI166" i="8"/>
  <c r="BB153" i="8" s="1"/>
  <c r="BB306" i="8"/>
  <c r="BB295" i="8"/>
  <c r="BE286" i="8"/>
  <c r="AM221" i="8"/>
  <c r="AM216" i="8"/>
  <c r="AM286" i="8"/>
  <c r="AS286" i="8" s="1"/>
  <c r="BE287" i="8"/>
  <c r="AM294" i="8"/>
  <c r="AS294" i="8" s="1"/>
  <c r="AM310" i="8"/>
  <c r="AS310" i="8" s="1"/>
  <c r="AM297" i="8"/>
  <c r="AS297" i="8" s="1"/>
  <c r="EQ303" i="8"/>
  <c r="AR155" i="8"/>
  <c r="AR145" i="8"/>
  <c r="AM296" i="8"/>
  <c r="AS296" i="8" s="1"/>
  <c r="AM285" i="8"/>
  <c r="AM301" i="8"/>
  <c r="AS301" i="8" s="1"/>
  <c r="AM291" i="8"/>
  <c r="AS291" i="8" s="1"/>
  <c r="AM305" i="8"/>
  <c r="AS305" i="8" s="1"/>
  <c r="BD271" i="8"/>
  <c r="BD275" i="8"/>
  <c r="BD278" i="8"/>
  <c r="BD277" i="8"/>
  <c r="BD272" i="8"/>
  <c r="BD280" i="8"/>
  <c r="BD279" i="8"/>
  <c r="BD274" i="8"/>
  <c r="BD282" i="8"/>
  <c r="BD273" i="8"/>
  <c r="BD281" i="8"/>
  <c r="BD276" i="8"/>
  <c r="BD284" i="8"/>
  <c r="BD270" i="8"/>
  <c r="BD283" i="8"/>
  <c r="BD295" i="8"/>
  <c r="BD292" i="8"/>
  <c r="AM232" i="8"/>
  <c r="BE299" i="8"/>
  <c r="BE297" i="8"/>
  <c r="AP151" i="8"/>
  <c r="AM228" i="8"/>
  <c r="AM217" i="8"/>
  <c r="AM219" i="8"/>
  <c r="AM231" i="8"/>
  <c r="EQ308" i="8"/>
  <c r="AI144" i="8"/>
  <c r="BB224" i="8"/>
  <c r="EQ306" i="8"/>
  <c r="EQ295" i="8"/>
  <c r="EQ286" i="8"/>
  <c r="EQ233" i="8"/>
  <c r="EQ296" i="8"/>
  <c r="AJ308" i="8"/>
  <c r="BC308" i="8" s="1"/>
  <c r="AM308" i="8"/>
  <c r="AS308" i="8" s="1"/>
  <c r="AJ292" i="8"/>
  <c r="BC292" i="8" s="1"/>
  <c r="AM292" i="8"/>
  <c r="AS292" i="8" s="1"/>
  <c r="AJ295" i="8"/>
  <c r="BC295" i="8" s="1"/>
  <c r="AM295" i="8"/>
  <c r="AS295" i="8" s="1"/>
  <c r="AJ306" i="8"/>
  <c r="BC306" i="8" s="1"/>
  <c r="AM306" i="8"/>
  <c r="AS306" i="8" s="1"/>
  <c r="AJ290" i="8"/>
  <c r="BC290" i="8" s="1"/>
  <c r="AM290" i="8"/>
  <c r="AS290" i="8" s="1"/>
  <c r="EQ210" i="8"/>
  <c r="EQ202" i="8"/>
  <c r="EQ208" i="8"/>
  <c r="EQ200" i="8"/>
  <c r="BQ225" i="8"/>
  <c r="BQ298" i="8"/>
  <c r="BQ287" i="8"/>
  <c r="BQ303" i="8"/>
  <c r="BE285" i="8"/>
  <c r="BE283" i="8"/>
  <c r="BE273" i="8"/>
  <c r="BE281" i="8"/>
  <c r="BE279" i="8"/>
  <c r="BE275" i="8"/>
  <c r="BE271" i="8"/>
  <c r="BE282" i="8"/>
  <c r="BE272" i="8"/>
  <c r="BE280" i="8"/>
  <c r="BE278" i="8"/>
  <c r="BE274" i="8"/>
  <c r="BE277" i="8"/>
  <c r="BE276" i="8"/>
  <c r="BE284" i="8"/>
  <c r="BE270" i="8"/>
  <c r="BE303" i="8"/>
  <c r="BE300" i="8"/>
  <c r="BE298" i="8"/>
  <c r="BE292" i="8"/>
  <c r="BE294" i="8"/>
  <c r="AJ143" i="8"/>
  <c r="AL153" i="8"/>
  <c r="AL134" i="8"/>
  <c r="AL135" i="8"/>
  <c r="AL131" i="8"/>
  <c r="AL238" i="8"/>
  <c r="BE211" i="8" s="1"/>
  <c r="AK138" i="8"/>
  <c r="AK150" i="8"/>
  <c r="AK137" i="8"/>
  <c r="AK154" i="8"/>
  <c r="AK145" i="8"/>
  <c r="EQ229" i="8"/>
  <c r="EQ222" i="8"/>
  <c r="EQ284" i="8"/>
  <c r="EQ278" i="8"/>
  <c r="EQ271" i="8"/>
  <c r="EQ283" i="8"/>
  <c r="EQ275" i="8"/>
  <c r="EQ277" i="8"/>
  <c r="BQ301" i="8"/>
  <c r="BE306" i="8"/>
  <c r="EQ218" i="8"/>
  <c r="EQ310" i="8"/>
  <c r="BQ300" i="8"/>
  <c r="AJ300" i="8"/>
  <c r="BC300" i="8" s="1"/>
  <c r="AM300" i="8"/>
  <c r="AS300" i="8" s="1"/>
  <c r="AJ303" i="8"/>
  <c r="AM303" i="8"/>
  <c r="AS303" i="8" s="1"/>
  <c r="AJ287" i="8"/>
  <c r="BC287" i="8" s="1"/>
  <c r="AM287" i="8"/>
  <c r="AS287" i="8" s="1"/>
  <c r="AJ298" i="8"/>
  <c r="BC298" i="8" s="1"/>
  <c r="AM298" i="8"/>
  <c r="AS298" i="8" s="1"/>
  <c r="BQ306" i="8"/>
  <c r="BQ288" i="8"/>
  <c r="BE293" i="8"/>
  <c r="BE305" i="8"/>
  <c r="BE295" i="8"/>
  <c r="BE296" i="8"/>
  <c r="AJ137" i="8"/>
  <c r="AL132" i="8"/>
  <c r="AL133" i="8"/>
  <c r="AK131" i="8"/>
  <c r="AK238" i="8"/>
  <c r="BD211" i="8" s="1"/>
  <c r="AK152" i="8"/>
  <c r="AK155" i="8"/>
  <c r="AO155" i="8"/>
  <c r="EQ155" i="8" s="1"/>
  <c r="AO146" i="8"/>
  <c r="AO142" i="8"/>
  <c r="BB283" i="8"/>
  <c r="BB270" i="8"/>
  <c r="BB277" i="8"/>
  <c r="BB279" i="8"/>
  <c r="BB275" i="8"/>
  <c r="BB271" i="8"/>
  <c r="BB281" i="8"/>
  <c r="BB282" i="8"/>
  <c r="BB273" i="8"/>
  <c r="BB276" i="8"/>
  <c r="BB274" i="8"/>
  <c r="BB272" i="8"/>
  <c r="BB280" i="8"/>
  <c r="BB278" i="8"/>
  <c r="BB284" i="8"/>
  <c r="BB301" i="8"/>
  <c r="BB291" i="8"/>
  <c r="BB307" i="8"/>
  <c r="BB212" i="8"/>
  <c r="BB209" i="8"/>
  <c r="BB205" i="8"/>
  <c r="BB201" i="8"/>
  <c r="BB197" i="8"/>
  <c r="BB196" i="8"/>
  <c r="BB210" i="8"/>
  <c r="BB200" i="8"/>
  <c r="BB208" i="8"/>
  <c r="BB204" i="8"/>
  <c r="BB202" i="8"/>
  <c r="BB198" i="8"/>
  <c r="BB206" i="8"/>
  <c r="BB199" i="8"/>
  <c r="BB207" i="8"/>
  <c r="BB203" i="8"/>
  <c r="AO145" i="8"/>
  <c r="BB298" i="8"/>
  <c r="BB287" i="8"/>
  <c r="BB303" i="8"/>
  <c r="BE291" i="8"/>
  <c r="BE310" i="8"/>
  <c r="AI141" i="8"/>
  <c r="BB221" i="8"/>
  <c r="AI136" i="8"/>
  <c r="BB216" i="8"/>
  <c r="AI133" i="8"/>
  <c r="BB213" i="8"/>
  <c r="BB286" i="8"/>
  <c r="BB302" i="8"/>
  <c r="BE302" i="8"/>
  <c r="AL152" i="8"/>
  <c r="AL141" i="8"/>
  <c r="AL146" i="8"/>
  <c r="AL140" i="8"/>
  <c r="AR154" i="8"/>
  <c r="BB294" i="8"/>
  <c r="BB310" i="8"/>
  <c r="EQ300" i="8"/>
  <c r="BB297" i="8"/>
  <c r="EQ225" i="8"/>
  <c r="EQ298" i="8"/>
  <c r="EQ287" i="8"/>
  <c r="AM233" i="8"/>
  <c r="AM304" i="8"/>
  <c r="AS304" i="8" s="1"/>
  <c r="AM293" i="8"/>
  <c r="AS293" i="8" s="1"/>
  <c r="AM288" i="8"/>
  <c r="AS288" i="8" s="1"/>
  <c r="AI149" i="8"/>
  <c r="BB229" i="8"/>
  <c r="AI156" i="8"/>
  <c r="BB236" i="8"/>
  <c r="BB289" i="8"/>
  <c r="BB305" i="8"/>
  <c r="BD285" i="8"/>
  <c r="BD299" i="8"/>
  <c r="BD307" i="8"/>
  <c r="BD287" i="8"/>
  <c r="AI152" i="8"/>
  <c r="BB232" i="8"/>
  <c r="BE301" i="8"/>
  <c r="BE307" i="8"/>
  <c r="BE308" i="8"/>
  <c r="AP156" i="8"/>
  <c r="ER157" i="8" s="1"/>
  <c r="AP148" i="8"/>
  <c r="AL139" i="8"/>
  <c r="AL136" i="8"/>
  <c r="AL150" i="8"/>
  <c r="AR137" i="8"/>
  <c r="AL149" i="8"/>
  <c r="AL144" i="8"/>
  <c r="AI148" i="8"/>
  <c r="BB228" i="8"/>
  <c r="AI140" i="8"/>
  <c r="BB220" i="8"/>
  <c r="BB217" i="8"/>
  <c r="AI137" i="8"/>
  <c r="AI143" i="8"/>
  <c r="BB223" i="8"/>
  <c r="BB219" i="8"/>
  <c r="AI139" i="8"/>
  <c r="BB231" i="8"/>
  <c r="AI151" i="8"/>
  <c r="EQ292" i="8"/>
  <c r="AM224" i="8"/>
  <c r="EQ235" i="8"/>
  <c r="BE289" i="8"/>
  <c r="AR147" i="8"/>
  <c r="AR156" i="8"/>
  <c r="CH295" i="8"/>
  <c r="CH292" i="8"/>
  <c r="CH271" i="8"/>
  <c r="CH274" i="8"/>
  <c r="CH278" i="8"/>
  <c r="CH282" i="8"/>
  <c r="CH272" i="8"/>
  <c r="CH280" i="8"/>
  <c r="CH275" i="8"/>
  <c r="CH283" i="8"/>
  <c r="CH273" i="8"/>
  <c r="CH277" i="8"/>
  <c r="CH281" i="8"/>
  <c r="CH270" i="8"/>
  <c r="CH276" i="8"/>
  <c r="CH284" i="8"/>
  <c r="CH279" i="8"/>
  <c r="CH299" i="8"/>
  <c r="CH307" i="8"/>
  <c r="CH300" i="8"/>
  <c r="CH287" i="8"/>
  <c r="CG285" i="8"/>
  <c r="AO74" i="8"/>
  <c r="AO62" i="8"/>
  <c r="CH304" i="8"/>
  <c r="CH303" i="8"/>
  <c r="CH298" i="8"/>
  <c r="CG308" i="8"/>
  <c r="CG292" i="8"/>
  <c r="CG295" i="8"/>
  <c r="CG306" i="8"/>
  <c r="CG290" i="8"/>
  <c r="BQ205" i="8"/>
  <c r="BQ203" i="8"/>
  <c r="BQ210" i="8"/>
  <c r="BQ202" i="8"/>
  <c r="BQ208" i="8"/>
  <c r="BQ200" i="8"/>
  <c r="CI300" i="8"/>
  <c r="CI285" i="8"/>
  <c r="CI303" i="8"/>
  <c r="CI292" i="8"/>
  <c r="CI211" i="8"/>
  <c r="AQ215" i="8"/>
  <c r="AK215" i="8" s="1"/>
  <c r="AQ229" i="8"/>
  <c r="CH302" i="8"/>
  <c r="CH297" i="8"/>
  <c r="CG309" i="8"/>
  <c r="CG293" i="8"/>
  <c r="CG296" i="8"/>
  <c r="CG307" i="8"/>
  <c r="CG291" i="8"/>
  <c r="CG302" i="8"/>
  <c r="AO73" i="8"/>
  <c r="BQ270" i="8"/>
  <c r="BQ274" i="8"/>
  <c r="BQ282" i="8"/>
  <c r="BQ279" i="8"/>
  <c r="BQ281" i="8"/>
  <c r="BQ273" i="8"/>
  <c r="CI288" i="8"/>
  <c r="AO58" i="8"/>
  <c r="CG300" i="8"/>
  <c r="CG303" i="8"/>
  <c r="CG287" i="8"/>
  <c r="ER287" i="8" s="1"/>
  <c r="CG298" i="8"/>
  <c r="AO67" i="8"/>
  <c r="AO65" i="8"/>
  <c r="CI293" i="8"/>
  <c r="CI305" i="8"/>
  <c r="CI304" i="8"/>
  <c r="CI212" i="8"/>
  <c r="CI231" i="8"/>
  <c r="CI218" i="8"/>
  <c r="CI213" i="8"/>
  <c r="AQ226" i="8"/>
  <c r="AK226" i="8" s="1"/>
  <c r="CH211" i="8"/>
  <c r="CH235" i="8"/>
  <c r="CG297" i="8"/>
  <c r="CG279" i="8"/>
  <c r="CG275" i="8"/>
  <c r="CG271" i="8"/>
  <c r="CG282" i="8"/>
  <c r="CG278" i="8"/>
  <c r="CG274" i="8"/>
  <c r="CG281" i="8"/>
  <c r="CG277" i="8"/>
  <c r="CG273" i="8"/>
  <c r="CG280" i="8"/>
  <c r="CG276" i="8"/>
  <c r="CG272" i="8"/>
  <c r="CG284" i="8"/>
  <c r="CG270" i="8"/>
  <c r="CG283" i="8"/>
  <c r="AO55" i="8"/>
  <c r="AO66" i="8"/>
  <c r="CH301" i="8"/>
  <c r="CH306" i="8"/>
  <c r="CH286" i="8"/>
  <c r="ES286" i="8" s="1"/>
  <c r="CH290" i="8"/>
  <c r="ES290" i="8" s="1"/>
  <c r="CH310" i="8"/>
  <c r="CG305" i="8"/>
  <c r="BQ209" i="8"/>
  <c r="BQ201" i="8"/>
  <c r="BQ207" i="8"/>
  <c r="BQ199" i="8"/>
  <c r="BQ206" i="8"/>
  <c r="BQ198" i="8"/>
  <c r="BQ204" i="8"/>
  <c r="BQ197" i="8"/>
  <c r="AO51" i="8"/>
  <c r="CG223" i="8"/>
  <c r="CG211" i="8"/>
  <c r="CI233" i="8"/>
  <c r="CI214" i="8"/>
  <c r="ET214" i="8" s="1"/>
  <c r="CI215" i="8"/>
  <c r="CI228" i="8"/>
  <c r="AQ236" i="8"/>
  <c r="CH233" i="8"/>
  <c r="CH222" i="8"/>
  <c r="AQ223" i="8"/>
  <c r="AK223" i="8" s="1"/>
  <c r="CH224" i="8"/>
  <c r="AQ212" i="8"/>
  <c r="AK212" i="8" s="1"/>
  <c r="CH214" i="8"/>
  <c r="CH309" i="8"/>
  <c r="CH308" i="8"/>
  <c r="CH293" i="8"/>
  <c r="CG301" i="8"/>
  <c r="CG304" i="8"/>
  <c r="CG288" i="8"/>
  <c r="CG299" i="8"/>
  <c r="CG310" i="8"/>
  <c r="CG294" i="8"/>
  <c r="AO75" i="8"/>
  <c r="AO54" i="8"/>
  <c r="BQ284" i="8"/>
  <c r="BQ278" i="8"/>
  <c r="BQ271" i="8"/>
  <c r="BQ283" i="8"/>
  <c r="BQ275" i="8"/>
  <c r="BQ277" i="8"/>
  <c r="CI306" i="8"/>
  <c r="AO70" i="8"/>
  <c r="CH294" i="8"/>
  <c r="CH296" i="8"/>
  <c r="ES296" i="8" s="1"/>
  <c r="CH305" i="8"/>
  <c r="CH291" i="8"/>
  <c r="CG289" i="8"/>
  <c r="CI295" i="8"/>
  <c r="CI296" i="8"/>
  <c r="CG217" i="8"/>
  <c r="CG213" i="8"/>
  <c r="CI222" i="8"/>
  <c r="AQ220" i="8"/>
  <c r="AK220" i="8" s="1"/>
  <c r="AQ213" i="8"/>
  <c r="AK213" i="8" s="1"/>
  <c r="CH221" i="8"/>
  <c r="CH219" i="8"/>
  <c r="CH228" i="8"/>
  <c r="CH231" i="8"/>
  <c r="CH216" i="8"/>
  <c r="CH227" i="8"/>
  <c r="ER289" i="8" l="1"/>
  <c r="BB145" i="8"/>
  <c r="ES284" i="8"/>
  <c r="BB142" i="8"/>
  <c r="BB155" i="8"/>
  <c r="DQ201" i="8"/>
  <c r="ET304" i="8"/>
  <c r="ES276" i="8"/>
  <c r="ES272" i="8"/>
  <c r="DQ275" i="8"/>
  <c r="ER310" i="8"/>
  <c r="ER291" i="8"/>
  <c r="DQ283" i="8"/>
  <c r="DQ206" i="8"/>
  <c r="BB146" i="8"/>
  <c r="ER294" i="8"/>
  <c r="ER296" i="8"/>
  <c r="ES283" i="8"/>
  <c r="ES273" i="8"/>
  <c r="ER293" i="8"/>
  <c r="ES279" i="8"/>
  <c r="ER307" i="8"/>
  <c r="ER309" i="8"/>
  <c r="DQ209" i="8"/>
  <c r="ET156" i="8"/>
  <c r="ET157" i="8"/>
  <c r="ES305" i="8"/>
  <c r="DQ271" i="8"/>
  <c r="ER288" i="8"/>
  <c r="ER301" i="8"/>
  <c r="ES308" i="8"/>
  <c r="ET212" i="8"/>
  <c r="ES291" i="8"/>
  <c r="ER304" i="8"/>
  <c r="DQ204" i="8"/>
  <c r="ES301" i="8"/>
  <c r="ER272" i="8"/>
  <c r="ER280" i="8"/>
  <c r="ER297" i="8"/>
  <c r="ET293" i="8"/>
  <c r="ES294" i="8"/>
  <c r="ER303" i="8"/>
  <c r="BE213" i="8"/>
  <c r="BE212" i="8"/>
  <c r="ET213" i="8"/>
  <c r="ET215" i="8"/>
  <c r="ET296" i="8"/>
  <c r="CI294" i="8"/>
  <c r="ET295" i="8" s="1"/>
  <c r="CI298" i="8"/>
  <c r="ER299" i="8"/>
  <c r="ES293" i="8"/>
  <c r="ER283" i="8"/>
  <c r="ER276" i="8"/>
  <c r="ES300" i="8"/>
  <c r="ES281" i="8"/>
  <c r="ES275" i="8"/>
  <c r="AJ133" i="8"/>
  <c r="AP133" i="8" s="1"/>
  <c r="DQ288" i="8"/>
  <c r="BD235" i="8"/>
  <c r="BD232" i="8"/>
  <c r="BB131" i="8"/>
  <c r="ER277" i="8"/>
  <c r="ER274" i="8"/>
  <c r="ER282" i="8"/>
  <c r="BB147" i="8"/>
  <c r="AK133" i="8"/>
  <c r="BD213" i="8"/>
  <c r="BD220" i="8"/>
  <c r="AK140" i="8"/>
  <c r="DQ278" i="8"/>
  <c r="BQ276" i="8"/>
  <c r="DQ276" i="8" s="1"/>
  <c r="DQ284" i="8"/>
  <c r="BQ290" i="8"/>
  <c r="BD212" i="8"/>
  <c r="AK132" i="8"/>
  <c r="AK143" i="8"/>
  <c r="BD223" i="8"/>
  <c r="AK236" i="8"/>
  <c r="AM236" i="8"/>
  <c r="DQ198" i="8"/>
  <c r="DQ207" i="8"/>
  <c r="ES310" i="8"/>
  <c r="ES306" i="8"/>
  <c r="BQ219" i="8"/>
  <c r="BQ220" i="8"/>
  <c r="BQ309" i="8"/>
  <c r="BQ212" i="8"/>
  <c r="DQ212" i="8" s="1"/>
  <c r="BQ234" i="8"/>
  <c r="DQ235" i="8" s="1"/>
  <c r="AO362" i="8"/>
  <c r="AI55" i="8"/>
  <c r="ER284" i="8"/>
  <c r="ER273" i="8"/>
  <c r="ER281" i="8"/>
  <c r="ER278" i="8"/>
  <c r="ER271" i="8"/>
  <c r="ER279" i="8"/>
  <c r="BS292" i="8"/>
  <c r="BS285" i="8"/>
  <c r="BQ289" i="8"/>
  <c r="DQ289" i="8" s="1"/>
  <c r="BQ299" i="8"/>
  <c r="DQ299" i="8" s="1"/>
  <c r="BQ302" i="8"/>
  <c r="DQ303" i="8" s="1"/>
  <c r="BQ213" i="8"/>
  <c r="BQ221" i="8"/>
  <c r="ET306" i="8"/>
  <c r="ET305" i="8"/>
  <c r="AO374" i="8"/>
  <c r="AI67" i="8"/>
  <c r="ER298" i="8"/>
  <c r="AO365" i="8"/>
  <c r="AI58" i="8"/>
  <c r="BQ218" i="8"/>
  <c r="DQ282" i="8"/>
  <c r="ER302" i="8"/>
  <c r="ES302" i="8"/>
  <c r="BQ291" i="8"/>
  <c r="BQ229" i="8"/>
  <c r="AK229" i="8"/>
  <c r="AM229" i="8"/>
  <c r="DQ208" i="8"/>
  <c r="DQ202" i="8"/>
  <c r="DQ210" i="8"/>
  <c r="DQ203" i="8"/>
  <c r="BQ196" i="8"/>
  <c r="DQ197" i="8" s="1"/>
  <c r="DQ205" i="8"/>
  <c r="BQ224" i="8"/>
  <c r="DQ225" i="8" s="1"/>
  <c r="ER292" i="8"/>
  <c r="ES298" i="8"/>
  <c r="ES304" i="8"/>
  <c r="BQ231" i="8"/>
  <c r="BQ217" i="8"/>
  <c r="BQ233" i="8"/>
  <c r="AO381" i="8"/>
  <c r="AI74" i="8"/>
  <c r="ES299" i="8"/>
  <c r="ES277" i="8"/>
  <c r="ES280" i="8"/>
  <c r="ES282" i="8"/>
  <c r="ES274" i="8"/>
  <c r="BQ286" i="8"/>
  <c r="DQ287" i="8" s="1"/>
  <c r="BR286" i="8"/>
  <c r="ES292" i="8"/>
  <c r="AO143" i="8"/>
  <c r="EQ143" i="8" s="1"/>
  <c r="BB143" i="8"/>
  <c r="AO140" i="8"/>
  <c r="BB140" i="8"/>
  <c r="AO148" i="8"/>
  <c r="EQ148" i="8" s="1"/>
  <c r="BB148" i="8"/>
  <c r="AR149" i="8"/>
  <c r="AR136" i="8"/>
  <c r="ET137" i="8" s="1"/>
  <c r="AR146" i="8"/>
  <c r="ET146" i="8" s="1"/>
  <c r="AR152" i="8"/>
  <c r="AO133" i="8"/>
  <c r="EQ133" i="8" s="1"/>
  <c r="BB133" i="8"/>
  <c r="AO136" i="8"/>
  <c r="EQ136" i="8" s="1"/>
  <c r="BB136" i="8"/>
  <c r="AO141" i="8"/>
  <c r="EQ142" i="8" s="1"/>
  <c r="BB141" i="8"/>
  <c r="EQ146" i="8"/>
  <c r="AQ155" i="8"/>
  <c r="AQ152" i="8"/>
  <c r="BD207" i="8"/>
  <c r="BD203" i="8"/>
  <c r="BD199" i="8"/>
  <c r="BD196" i="8"/>
  <c r="BD205" i="8"/>
  <c r="BD201" i="8"/>
  <c r="BD197" i="8"/>
  <c r="BD209" i="8"/>
  <c r="BD208" i="8"/>
  <c r="BD200" i="8"/>
  <c r="BD202" i="8"/>
  <c r="BD204" i="8"/>
  <c r="BD206" i="8"/>
  <c r="BD198" i="8"/>
  <c r="BD210" i="8"/>
  <c r="AP137" i="8"/>
  <c r="BC303" i="8"/>
  <c r="AJ149" i="8"/>
  <c r="BL301" i="8"/>
  <c r="DQ301" i="8"/>
  <c r="AQ145" i="8"/>
  <c r="ES145" i="8" s="1"/>
  <c r="AQ154" i="8"/>
  <c r="AQ137" i="8"/>
  <c r="AQ150" i="8"/>
  <c r="BD218" i="8"/>
  <c r="BE196" i="8"/>
  <c r="BE197" i="8"/>
  <c r="BE201" i="8"/>
  <c r="BE205" i="8"/>
  <c r="BE209" i="8"/>
  <c r="BE199" i="8"/>
  <c r="BE203" i="8"/>
  <c r="BE207" i="8"/>
  <c r="BE206" i="8"/>
  <c r="BE198" i="8"/>
  <c r="BE204" i="8"/>
  <c r="BE208" i="8"/>
  <c r="BE200" i="8"/>
  <c r="BE210" i="8"/>
  <c r="BE202" i="8"/>
  <c r="BE225" i="8"/>
  <c r="BE235" i="8"/>
  <c r="BE236" i="8"/>
  <c r="BE227" i="8"/>
  <c r="BE224" i="8"/>
  <c r="BE229" i="8"/>
  <c r="BE217" i="8"/>
  <c r="BE230" i="8"/>
  <c r="BE216" i="8"/>
  <c r="BE219" i="8"/>
  <c r="BE234" i="8"/>
  <c r="BE220" i="8"/>
  <c r="BE226" i="8"/>
  <c r="BE221" i="8"/>
  <c r="BE232" i="8"/>
  <c r="BE215" i="8"/>
  <c r="BE214" i="8"/>
  <c r="BE233" i="8"/>
  <c r="AO144" i="8"/>
  <c r="BB144" i="8"/>
  <c r="AM151" i="8"/>
  <c r="AS231" i="8"/>
  <c r="AM223" i="8"/>
  <c r="AM220" i="8"/>
  <c r="AM152" i="8"/>
  <c r="AS232" i="8"/>
  <c r="ET155" i="8"/>
  <c r="AS216" i="8"/>
  <c r="AM136" i="8"/>
  <c r="BB154" i="8"/>
  <c r="BB123" i="8"/>
  <c r="BB127" i="8"/>
  <c r="BB119" i="8"/>
  <c r="BB128" i="8"/>
  <c r="BB117" i="8"/>
  <c r="BB121" i="8"/>
  <c r="BB116" i="8"/>
  <c r="BB129" i="8"/>
  <c r="BB125" i="8"/>
  <c r="BB124" i="8"/>
  <c r="BB126" i="8"/>
  <c r="BB120" i="8"/>
  <c r="BB122" i="8"/>
  <c r="BB130" i="8"/>
  <c r="BB118" i="8"/>
  <c r="EQ147" i="8"/>
  <c r="BB134" i="8"/>
  <c r="BB132" i="8"/>
  <c r="BB135" i="8"/>
  <c r="BB138" i="8"/>
  <c r="BB150" i="8"/>
  <c r="AQ147" i="8"/>
  <c r="BD216" i="8"/>
  <c r="AQ151" i="8"/>
  <c r="AQ148" i="8"/>
  <c r="AQ139" i="8"/>
  <c r="AQ141" i="8"/>
  <c r="AR142" i="8"/>
  <c r="AR138" i="8"/>
  <c r="ET138" i="8" s="1"/>
  <c r="AR151" i="8"/>
  <c r="AJ141" i="8"/>
  <c r="AJ145" i="8"/>
  <c r="AJ155" i="8"/>
  <c r="AJ152" i="8"/>
  <c r="DQ211" i="8"/>
  <c r="AM134" i="8"/>
  <c r="AS214" i="8"/>
  <c r="AS218" i="8"/>
  <c r="AM138" i="8"/>
  <c r="AM142" i="8"/>
  <c r="AS222" i="8"/>
  <c r="AM226" i="8"/>
  <c r="BD214" i="8"/>
  <c r="BD222" i="8"/>
  <c r="AQ153" i="8"/>
  <c r="AR148" i="8"/>
  <c r="ET148" i="8" s="1"/>
  <c r="AJ238" i="8"/>
  <c r="BC227" i="8" s="1"/>
  <c r="AJ131" i="8"/>
  <c r="AJ135" i="8"/>
  <c r="AP139" i="8"/>
  <c r="AJ147" i="8"/>
  <c r="AJ150" i="8"/>
  <c r="AJ154" i="8"/>
  <c r="BL308" i="8"/>
  <c r="AR143" i="8"/>
  <c r="AJ132" i="8"/>
  <c r="AJ144" i="8"/>
  <c r="ES285" i="8"/>
  <c r="ES228" i="8"/>
  <c r="BQ310" i="8"/>
  <c r="AO377" i="8"/>
  <c r="AI70" i="8"/>
  <c r="BQ304" i="8"/>
  <c r="AO361" i="8"/>
  <c r="AI54" i="8"/>
  <c r="BQ222" i="8"/>
  <c r="AO382" i="8"/>
  <c r="AI75" i="8"/>
  <c r="ES309" i="8"/>
  <c r="BS288" i="8"/>
  <c r="BQ236" i="8"/>
  <c r="ES222" i="8"/>
  <c r="AO358" i="8"/>
  <c r="AI51" i="8"/>
  <c r="DQ199" i="8"/>
  <c r="ER306" i="8"/>
  <c r="ER305" i="8"/>
  <c r="FM305" i="8" s="1"/>
  <c r="BQ230" i="8"/>
  <c r="BQ293" i="8"/>
  <c r="DQ293" i="8" s="1"/>
  <c r="AO373" i="8"/>
  <c r="AI66" i="8"/>
  <c r="BQ232" i="8"/>
  <c r="ER275" i="8"/>
  <c r="BS295" i="8"/>
  <c r="BS289" i="8"/>
  <c r="AK146" i="8"/>
  <c r="BD226" i="8"/>
  <c r="AO372" i="8"/>
  <c r="AI65" i="8"/>
  <c r="ER300" i="8"/>
  <c r="BQ297" i="8"/>
  <c r="DQ298" i="8" s="1"/>
  <c r="BQ294" i="8"/>
  <c r="DQ279" i="8"/>
  <c r="DQ274" i="8"/>
  <c r="BQ272" i="8"/>
  <c r="DQ272" i="8" s="1"/>
  <c r="BQ280" i="8"/>
  <c r="DQ280" i="8" s="1"/>
  <c r="AO380" i="8"/>
  <c r="AI73" i="8"/>
  <c r="BQ226" i="8"/>
  <c r="DQ226" i="8" s="1"/>
  <c r="ES297" i="8"/>
  <c r="BQ307" i="8"/>
  <c r="AK135" i="8"/>
  <c r="BD215" i="8"/>
  <c r="BQ227" i="8"/>
  <c r="DQ200" i="8"/>
  <c r="ER290" i="8"/>
  <c r="ER295" i="8"/>
  <c r="ER308" i="8"/>
  <c r="ES303" i="8"/>
  <c r="BQ223" i="8"/>
  <c r="BQ228" i="8"/>
  <c r="BQ285" i="8"/>
  <c r="DQ285" i="8" s="1"/>
  <c r="BQ296" i="8"/>
  <c r="DQ296" i="8" s="1"/>
  <c r="BQ214" i="8"/>
  <c r="AO369" i="8"/>
  <c r="AI62" i="8"/>
  <c r="BQ215" i="8"/>
  <c r="ER285" i="8"/>
  <c r="ES287" i="8"/>
  <c r="ES307" i="8"/>
  <c r="ES278" i="8"/>
  <c r="ES271" i="8"/>
  <c r="BQ305" i="8"/>
  <c r="DQ306" i="8" s="1"/>
  <c r="BQ216" i="8"/>
  <c r="ES295" i="8"/>
  <c r="AM144" i="8"/>
  <c r="AS224" i="8"/>
  <c r="AO151" i="8"/>
  <c r="EQ151" i="8" s="1"/>
  <c r="BB151" i="8"/>
  <c r="AO139" i="8"/>
  <c r="EQ139" i="8" s="1"/>
  <c r="BB139" i="8"/>
  <c r="AO137" i="8"/>
  <c r="BB137" i="8"/>
  <c r="AR144" i="8"/>
  <c r="AR150" i="8"/>
  <c r="AR139" i="8"/>
  <c r="AO152" i="8"/>
  <c r="BB152" i="8"/>
  <c r="AO156" i="8"/>
  <c r="BB156" i="8"/>
  <c r="BB149" i="8"/>
  <c r="AO149" i="8"/>
  <c r="AM153" i="8"/>
  <c r="AS233" i="8"/>
  <c r="AR140" i="8"/>
  <c r="AR141" i="8"/>
  <c r="AQ131" i="8"/>
  <c r="ES131" i="8" s="1"/>
  <c r="AK166" i="8"/>
  <c r="BD138" i="8" s="1"/>
  <c r="AR133" i="8"/>
  <c r="AR132" i="8"/>
  <c r="BL306" i="8"/>
  <c r="BD225" i="8"/>
  <c r="BD234" i="8"/>
  <c r="BD217" i="8"/>
  <c r="BD230" i="8"/>
  <c r="AQ138" i="8"/>
  <c r="AR131" i="8"/>
  <c r="ET131" i="8" s="1"/>
  <c r="AL166" i="8"/>
  <c r="AR135" i="8"/>
  <c r="AR134" i="8"/>
  <c r="AR153" i="8"/>
  <c r="AP143" i="8"/>
  <c r="BL303" i="8"/>
  <c r="ES288" i="8"/>
  <c r="AM139" i="8"/>
  <c r="AS219" i="8"/>
  <c r="AM137" i="8"/>
  <c r="AS217" i="8"/>
  <c r="AS228" i="8"/>
  <c r="AM148" i="8"/>
  <c r="AM312" i="8"/>
  <c r="AS285" i="8"/>
  <c r="AM213" i="8"/>
  <c r="AS221" i="8"/>
  <c r="AM141" i="8"/>
  <c r="EQ132" i="8"/>
  <c r="EQ135" i="8"/>
  <c r="BL235" i="8"/>
  <c r="BD227" i="8"/>
  <c r="AQ136" i="8"/>
  <c r="BD231" i="8"/>
  <c r="BD228" i="8"/>
  <c r="BD219" i="8"/>
  <c r="BD221" i="8"/>
  <c r="BE222" i="8"/>
  <c r="BE218" i="8"/>
  <c r="BE231" i="8"/>
  <c r="AS225" i="8"/>
  <c r="AM145" i="8"/>
  <c r="AS235" i="8"/>
  <c r="AM155" i="8"/>
  <c r="AJ134" i="8"/>
  <c r="AJ138" i="8"/>
  <c r="AJ142" i="8"/>
  <c r="AJ146" i="8"/>
  <c r="AQ134" i="8"/>
  <c r="BD224" i="8"/>
  <c r="AQ142" i="8"/>
  <c r="BD233" i="8"/>
  <c r="BE228" i="8"/>
  <c r="AM131" i="8"/>
  <c r="AS211" i="8"/>
  <c r="AM238" i="8"/>
  <c r="AM215" i="8"/>
  <c r="AS227" i="8"/>
  <c r="AM147" i="8"/>
  <c r="AS230" i="8"/>
  <c r="AM150" i="8"/>
  <c r="AM154" i="8"/>
  <c r="AS154" i="8" s="1"/>
  <c r="AS234" i="8"/>
  <c r="BE223" i="8"/>
  <c r="AM212" i="8"/>
  <c r="AJ136" i="8"/>
  <c r="AP140" i="8"/>
  <c r="ER286" i="8"/>
  <c r="CG227" i="8"/>
  <c r="CH232" i="8"/>
  <c r="ES232" i="8" s="1"/>
  <c r="CG215" i="8"/>
  <c r="CG234" i="8"/>
  <c r="AR72" i="8"/>
  <c r="AP69" i="8"/>
  <c r="AR75" i="8"/>
  <c r="AR74" i="8"/>
  <c r="AO52" i="8"/>
  <c r="AO69" i="8"/>
  <c r="AR67" i="8"/>
  <c r="AO71" i="8"/>
  <c r="AO59" i="8"/>
  <c r="AR57" i="8"/>
  <c r="CG212" i="8"/>
  <c r="ER212" i="8" s="1"/>
  <c r="CG220" i="8"/>
  <c r="CG224" i="8"/>
  <c r="ER224" i="8" s="1"/>
  <c r="AO72" i="8"/>
  <c r="AO61" i="8"/>
  <c r="CH197" i="8"/>
  <c r="CH200" i="8"/>
  <c r="CH204" i="8"/>
  <c r="CH205" i="8"/>
  <c r="CH209" i="8"/>
  <c r="CH198" i="8"/>
  <c r="CH207" i="8"/>
  <c r="CH196" i="8"/>
  <c r="CH199" i="8"/>
  <c r="CH203" i="8"/>
  <c r="CH201" i="8"/>
  <c r="CH206" i="8"/>
  <c r="CH210" i="8"/>
  <c r="CH202" i="8"/>
  <c r="CH208" i="8"/>
  <c r="ES208" i="8" s="1"/>
  <c r="CH226" i="8"/>
  <c r="CG221" i="8"/>
  <c r="CG235" i="8"/>
  <c r="AR64" i="8"/>
  <c r="CG218" i="8"/>
  <c r="ER218" i="8" s="1"/>
  <c r="CH234" i="8"/>
  <c r="ES234" i="8" s="1"/>
  <c r="CH230" i="8"/>
  <c r="CH218" i="8"/>
  <c r="CH229" i="8"/>
  <c r="ES229" i="8" s="1"/>
  <c r="CI201" i="8"/>
  <c r="CI205" i="8"/>
  <c r="CI209" i="8"/>
  <c r="CI197" i="8"/>
  <c r="CI200" i="8"/>
  <c r="CI204" i="8"/>
  <c r="CI208" i="8"/>
  <c r="CI198" i="8"/>
  <c r="CI202" i="8"/>
  <c r="CI206" i="8"/>
  <c r="CI210" i="8"/>
  <c r="CI199" i="8"/>
  <c r="CI203" i="8"/>
  <c r="CI207" i="8"/>
  <c r="CI196" i="8"/>
  <c r="CI235" i="8"/>
  <c r="CI224" i="8"/>
  <c r="CI216" i="8"/>
  <c r="ET216" i="8" s="1"/>
  <c r="CI227" i="8"/>
  <c r="ET228" i="8" s="1"/>
  <c r="CI229" i="8"/>
  <c r="ET229" i="8" s="1"/>
  <c r="CI230" i="8"/>
  <c r="CI232" i="8"/>
  <c r="ET232" i="8" s="1"/>
  <c r="CI225" i="8"/>
  <c r="CI234" i="8"/>
  <c r="ET234" i="8" s="1"/>
  <c r="CI219" i="8"/>
  <c r="ET219" i="8" s="1"/>
  <c r="CI236" i="8"/>
  <c r="CI217" i="8"/>
  <c r="CI220" i="8"/>
  <c r="CI226" i="8"/>
  <c r="CI221" i="8"/>
  <c r="CI307" i="8"/>
  <c r="ET307" i="8" s="1"/>
  <c r="CI272" i="8"/>
  <c r="CI276" i="8"/>
  <c r="CI280" i="8"/>
  <c r="CI284" i="8"/>
  <c r="ET285" i="8" s="1"/>
  <c r="CI273" i="8"/>
  <c r="CI277" i="8"/>
  <c r="CI281" i="8"/>
  <c r="CI275" i="8"/>
  <c r="CI279" i="8"/>
  <c r="CI283" i="8"/>
  <c r="CI271" i="8"/>
  <c r="CI274" i="8"/>
  <c r="CI278" i="8"/>
  <c r="CI282" i="8"/>
  <c r="CI270" i="8"/>
  <c r="CI289" i="8"/>
  <c r="ET289" i="8" s="1"/>
  <c r="FM289" i="8" s="1"/>
  <c r="CI297" i="8"/>
  <c r="ET297" i="8" s="1"/>
  <c r="CI299" i="8"/>
  <c r="CI302" i="8"/>
  <c r="CI308" i="8"/>
  <c r="CI291" i="8"/>
  <c r="CI301" i="8"/>
  <c r="ET301" i="8" s="1"/>
  <c r="CI310" i="8"/>
  <c r="CI286" i="8"/>
  <c r="ET286" i="8" s="1"/>
  <c r="CI309" i="8"/>
  <c r="CI287" i="8"/>
  <c r="AO64" i="8"/>
  <c r="CF137" i="8"/>
  <c r="CI223" i="8"/>
  <c r="ET223" i="8" s="1"/>
  <c r="CF135" i="8"/>
  <c r="CF133" i="8"/>
  <c r="CF136" i="8"/>
  <c r="CH213" i="8"/>
  <c r="CH220" i="8"/>
  <c r="ES220" i="8" s="1"/>
  <c r="AR65" i="8"/>
  <c r="CF138" i="8"/>
  <c r="AO76" i="8"/>
  <c r="CF149" i="8"/>
  <c r="CH212" i="8"/>
  <c r="ES212" i="8" s="1"/>
  <c r="CH223" i="8"/>
  <c r="ES223" i="8" s="1"/>
  <c r="CH236" i="8"/>
  <c r="ES236" i="8" s="1"/>
  <c r="AR76" i="8"/>
  <c r="CG200" i="8"/>
  <c r="CG204" i="8"/>
  <c r="CG208" i="8"/>
  <c r="CG198" i="8"/>
  <c r="CG202" i="8"/>
  <c r="CG206" i="8"/>
  <c r="CG210" i="8"/>
  <c r="ER211" i="8" s="1"/>
  <c r="CG197" i="8"/>
  <c r="CG201" i="8"/>
  <c r="CG205" i="8"/>
  <c r="CG209" i="8"/>
  <c r="CG199" i="8"/>
  <c r="CG203" i="8"/>
  <c r="CG207" i="8"/>
  <c r="ER207" i="8" s="1"/>
  <c r="CG196" i="8"/>
  <c r="CG229" i="8"/>
  <c r="CG231" i="8"/>
  <c r="CG233" i="8"/>
  <c r="CG228" i="8"/>
  <c r="CG236" i="8"/>
  <c r="CG219" i="8"/>
  <c r="CG230" i="8"/>
  <c r="CF51" i="8"/>
  <c r="CF151" i="8"/>
  <c r="CF139" i="8"/>
  <c r="AO63" i="8"/>
  <c r="AO60" i="8"/>
  <c r="AO68" i="8"/>
  <c r="AR60" i="8"/>
  <c r="AR66" i="8"/>
  <c r="CG216" i="8"/>
  <c r="ER216" i="8" s="1"/>
  <c r="AP73" i="8"/>
  <c r="CF142" i="8"/>
  <c r="CF154" i="8"/>
  <c r="CF66" i="8"/>
  <c r="CF55" i="8"/>
  <c r="CF152" i="8"/>
  <c r="CF141" i="8"/>
  <c r="CG225" i="8"/>
  <c r="CG232" i="8"/>
  <c r="CF65" i="8"/>
  <c r="AR56" i="8"/>
  <c r="CG214" i="8"/>
  <c r="ER214" i="8" s="1"/>
  <c r="CG222" i="8"/>
  <c r="CG226" i="8"/>
  <c r="CF134" i="8"/>
  <c r="CF132" i="8"/>
  <c r="CF73" i="8"/>
  <c r="CH225" i="8"/>
  <c r="ES225" i="8" s="1"/>
  <c r="CH217" i="8"/>
  <c r="ES217" i="8" s="1"/>
  <c r="CH215" i="8"/>
  <c r="ES215" i="8" s="1"/>
  <c r="CF144" i="8"/>
  <c r="AO57" i="8"/>
  <c r="AP68" i="8"/>
  <c r="AP71" i="8"/>
  <c r="AP76" i="8"/>
  <c r="CI290" i="8"/>
  <c r="CF62" i="8"/>
  <c r="CF74" i="8"/>
  <c r="CF146" i="8"/>
  <c r="AO53" i="8"/>
  <c r="AO56" i="8"/>
  <c r="ER199" i="8" l="1"/>
  <c r="ET299" i="8"/>
  <c r="ES210" i="8"/>
  <c r="ET202" i="8"/>
  <c r="ER209" i="8"/>
  <c r="ES206" i="8"/>
  <c r="ET210" i="8"/>
  <c r="ET144" i="8"/>
  <c r="ER205" i="8"/>
  <c r="ES153" i="8"/>
  <c r="ER201" i="8"/>
  <c r="DQ300" i="8"/>
  <c r="ET294" i="8"/>
  <c r="FM294" i="8" s="1"/>
  <c r="ES151" i="8"/>
  <c r="ES138" i="8"/>
  <c r="ET206" i="8"/>
  <c r="ET134" i="8"/>
  <c r="DQ214" i="8"/>
  <c r="FM296" i="8"/>
  <c r="EQ134" i="8"/>
  <c r="EQ141" i="8"/>
  <c r="EQ137" i="8"/>
  <c r="EQ144" i="8"/>
  <c r="FM299" i="8"/>
  <c r="ER221" i="8"/>
  <c r="ER203" i="8"/>
  <c r="EQ145" i="8"/>
  <c r="ER230" i="8"/>
  <c r="ET199" i="8"/>
  <c r="ET273" i="8"/>
  <c r="FM273" i="8" s="1"/>
  <c r="ET236" i="8"/>
  <c r="BD134" i="8"/>
  <c r="ER219" i="8"/>
  <c r="ET221" i="8"/>
  <c r="ET225" i="8"/>
  <c r="ER226" i="8"/>
  <c r="ET139" i="8"/>
  <c r="ET281" i="8"/>
  <c r="FM281" i="8" s="1"/>
  <c r="ER222" i="8"/>
  <c r="ER236" i="8"/>
  <c r="FM301" i="8"/>
  <c r="ET277" i="8"/>
  <c r="FM277" i="8" s="1"/>
  <c r="ET226" i="8"/>
  <c r="ET203" i="8"/>
  <c r="ET150" i="8"/>
  <c r="FM304" i="8"/>
  <c r="ET207" i="8"/>
  <c r="BC222" i="8"/>
  <c r="BC215" i="8"/>
  <c r="ER228" i="8"/>
  <c r="FM228" i="8" s="1"/>
  <c r="ER140" i="8"/>
  <c r="ES142" i="8"/>
  <c r="EQ149" i="8"/>
  <c r="DQ223" i="8"/>
  <c r="ET143" i="8"/>
  <c r="BC211" i="8"/>
  <c r="DQ221" i="8"/>
  <c r="ET308" i="8"/>
  <c r="FM308" i="8" s="1"/>
  <c r="FM285" i="8"/>
  <c r="BC218" i="8"/>
  <c r="ER232" i="8"/>
  <c r="FM232" i="8" s="1"/>
  <c r="ET287" i="8"/>
  <c r="FM287" i="8" s="1"/>
  <c r="BC214" i="8"/>
  <c r="ER225" i="8"/>
  <c r="ET198" i="8"/>
  <c r="BC226" i="8"/>
  <c r="EQ138" i="8"/>
  <c r="DQ291" i="8"/>
  <c r="FM293" i="8"/>
  <c r="EQ156" i="8"/>
  <c r="EQ157" i="8"/>
  <c r="FM157" i="8" s="1"/>
  <c r="ET282" i="8"/>
  <c r="FM282" i="8" s="1"/>
  <c r="ET274" i="8"/>
  <c r="FM274" i="8" s="1"/>
  <c r="ET217" i="8"/>
  <c r="ET230" i="8"/>
  <c r="ES201" i="8"/>
  <c r="ES199" i="8"/>
  <c r="BD136" i="8"/>
  <c r="ET290" i="8"/>
  <c r="FM290" i="8" s="1"/>
  <c r="FM297" i="8"/>
  <c r="EQ150" i="8"/>
  <c r="ET153" i="8"/>
  <c r="FM306" i="8"/>
  <c r="DQ222" i="8"/>
  <c r="DQ292" i="8"/>
  <c r="DQ213" i="8"/>
  <c r="ER235" i="8"/>
  <c r="DS289" i="8"/>
  <c r="ET278" i="8"/>
  <c r="FM278" i="8" s="1"/>
  <c r="BD142" i="8"/>
  <c r="EQ74" i="8"/>
  <c r="ET220" i="8"/>
  <c r="ES202" i="8"/>
  <c r="ES198" i="8"/>
  <c r="ET140" i="8"/>
  <c r="EQ152" i="8"/>
  <c r="DQ215" i="8"/>
  <c r="DQ294" i="8"/>
  <c r="BC212" i="8"/>
  <c r="DQ220" i="8"/>
  <c r="FM295" i="8"/>
  <c r="BC234" i="8"/>
  <c r="BC230" i="8"/>
  <c r="FM286" i="8"/>
  <c r="ET309" i="8"/>
  <c r="FM309" i="8" s="1"/>
  <c r="ET141" i="8"/>
  <c r="FM307" i="8"/>
  <c r="AO363" i="8"/>
  <c r="AI56" i="8"/>
  <c r="AO360" i="8"/>
  <c r="AI53" i="8"/>
  <c r="BS282" i="8"/>
  <c r="BS270" i="8"/>
  <c r="BS284" i="8"/>
  <c r="DS285" i="8" s="1"/>
  <c r="BS299" i="8"/>
  <c r="AP378" i="8"/>
  <c r="AJ378" i="8" s="1"/>
  <c r="AJ71" i="8"/>
  <c r="AP375" i="8"/>
  <c r="AJ375" i="8" s="1"/>
  <c r="AJ68" i="8"/>
  <c r="AO364" i="8"/>
  <c r="AI57" i="8"/>
  <c r="BR308" i="8"/>
  <c r="BR296" i="8"/>
  <c r="BT288" i="8"/>
  <c r="BT305" i="8"/>
  <c r="BT231" i="8"/>
  <c r="BR279" i="8"/>
  <c r="BR278" i="8"/>
  <c r="BR273" i="8"/>
  <c r="BR284" i="8"/>
  <c r="EQ66" i="8"/>
  <c r="AR373" i="8"/>
  <c r="AL373" i="8" s="1"/>
  <c r="AL66" i="8"/>
  <c r="AO375" i="8"/>
  <c r="AI68" i="8"/>
  <c r="AO367" i="8"/>
  <c r="AI60" i="8"/>
  <c r="ER233" i="8"/>
  <c r="ER229" i="8"/>
  <c r="FM229" i="8" s="1"/>
  <c r="ER197" i="8"/>
  <c r="ER206" i="8"/>
  <c r="ER198" i="8"/>
  <c r="ER204" i="8"/>
  <c r="BR211" i="8"/>
  <c r="BT214" i="8"/>
  <c r="AR383" i="8"/>
  <c r="AL383" i="8" s="1"/>
  <c r="AL76" i="8"/>
  <c r="BS224" i="8"/>
  <c r="AO383" i="8"/>
  <c r="AI76" i="8"/>
  <c r="BR299" i="8"/>
  <c r="BS305" i="8"/>
  <c r="BR289" i="8"/>
  <c r="BT295" i="8"/>
  <c r="BR217" i="8"/>
  <c r="AR372" i="8"/>
  <c r="AL372" i="8" s="1"/>
  <c r="AL65" i="8"/>
  <c r="BT222" i="8"/>
  <c r="ES213" i="8"/>
  <c r="BS271" i="8"/>
  <c r="BS275" i="8"/>
  <c r="BS281" i="8"/>
  <c r="BS279" i="8"/>
  <c r="BS300" i="8"/>
  <c r="BS303" i="8"/>
  <c r="BR306" i="8"/>
  <c r="AO371" i="8"/>
  <c r="AI64" i="8"/>
  <c r="ET310" i="8"/>
  <c r="FM310" i="8" s="1"/>
  <c r="ET291" i="8"/>
  <c r="FM291" i="8" s="1"/>
  <c r="ET302" i="8"/>
  <c r="FM302" i="8" s="1"/>
  <c r="ET271" i="8"/>
  <c r="FM271" i="8" s="1"/>
  <c r="FN271" i="8" s="1"/>
  <c r="ET279" i="8"/>
  <c r="FM279" i="8" s="1"/>
  <c r="ET280" i="8"/>
  <c r="FM280" i="8" s="1"/>
  <c r="ET272" i="8"/>
  <c r="FM272" i="8" s="1"/>
  <c r="BT303" i="8"/>
  <c r="BT298" i="8"/>
  <c r="ET235" i="8"/>
  <c r="ET204" i="8"/>
  <c r="ET197" i="8"/>
  <c r="ET205" i="8"/>
  <c r="ES218" i="8"/>
  <c r="ES230" i="8"/>
  <c r="BR293" i="8"/>
  <c r="BR307" i="8"/>
  <c r="AR371" i="8"/>
  <c r="AL371" i="8" s="1"/>
  <c r="AL64" i="8"/>
  <c r="BR303" i="8"/>
  <c r="BT293" i="8"/>
  <c r="BT218" i="8"/>
  <c r="ES207" i="8"/>
  <c r="ES209" i="8"/>
  <c r="ES204" i="8"/>
  <c r="ES197" i="8"/>
  <c r="BR297" i="8"/>
  <c r="BR282" i="8"/>
  <c r="BR277" i="8"/>
  <c r="BR272" i="8"/>
  <c r="AR364" i="8"/>
  <c r="AL364" i="8" s="1"/>
  <c r="AL57" i="8"/>
  <c r="AO366" i="8"/>
  <c r="AI59" i="8"/>
  <c r="AO378" i="8"/>
  <c r="AI71" i="8"/>
  <c r="BS310" i="8"/>
  <c r="AR374" i="8"/>
  <c r="AL374" i="8" s="1"/>
  <c r="AL67" i="8"/>
  <c r="BT233" i="8"/>
  <c r="BS222" i="8"/>
  <c r="BS309" i="8"/>
  <c r="BS293" i="8"/>
  <c r="DS293" i="8" s="1"/>
  <c r="BR288" i="8"/>
  <c r="AO359" i="8"/>
  <c r="AI52" i="8"/>
  <c r="BT306" i="8"/>
  <c r="BS291" i="8"/>
  <c r="DS292" i="8" s="1"/>
  <c r="BR213" i="8"/>
  <c r="AR382" i="8"/>
  <c r="AL382" i="8" s="1"/>
  <c r="AL75" i="8"/>
  <c r="BS231" i="8"/>
  <c r="AR379" i="8"/>
  <c r="AL379" i="8" s="1"/>
  <c r="AL72" i="8"/>
  <c r="ER215" i="8"/>
  <c r="FM215" i="8" s="1"/>
  <c r="AM132" i="8"/>
  <c r="AS212" i="8"/>
  <c r="AN154" i="8"/>
  <c r="AN131" i="8"/>
  <c r="AS131" i="8"/>
  <c r="AM166" i="8"/>
  <c r="AN119" i="8"/>
  <c r="AN123" i="8"/>
  <c r="AN127" i="8"/>
  <c r="AN124" i="8"/>
  <c r="AN125" i="8"/>
  <c r="AN117" i="8"/>
  <c r="AN120" i="8"/>
  <c r="AN116" i="8"/>
  <c r="AN118" i="8"/>
  <c r="AN126" i="8"/>
  <c r="AN121" i="8"/>
  <c r="AN129" i="8"/>
  <c r="AN122" i="8"/>
  <c r="AN128" i="8"/>
  <c r="AN130" i="8"/>
  <c r="AP146" i="8"/>
  <c r="AP142" i="8"/>
  <c r="AS148" i="8"/>
  <c r="AN148" i="8"/>
  <c r="ET135" i="8"/>
  <c r="BE125" i="8"/>
  <c r="BE116" i="8"/>
  <c r="BE127" i="8"/>
  <c r="BE123" i="8"/>
  <c r="BE119" i="8"/>
  <c r="BE129" i="8"/>
  <c r="BE121" i="8"/>
  <c r="BE117" i="8"/>
  <c r="BE124" i="8"/>
  <c r="BE118" i="8"/>
  <c r="BE126" i="8"/>
  <c r="BE122" i="8"/>
  <c r="BE130" i="8"/>
  <c r="BE120" i="8"/>
  <c r="BE128" i="8"/>
  <c r="BE155" i="8"/>
  <c r="BE145" i="8"/>
  <c r="BE154" i="8"/>
  <c r="BE137" i="8"/>
  <c r="BE147" i="8"/>
  <c r="BE156" i="8"/>
  <c r="ET132" i="8"/>
  <c r="ET133" i="8"/>
  <c r="BD144" i="8"/>
  <c r="BD121" i="8"/>
  <c r="BD119" i="8"/>
  <c r="BD123" i="8"/>
  <c r="BD125" i="8"/>
  <c r="BD127" i="8"/>
  <c r="BD117" i="8"/>
  <c r="BD116" i="8"/>
  <c r="BD122" i="8"/>
  <c r="BD120" i="8"/>
  <c r="BD128" i="8"/>
  <c r="BD118" i="8"/>
  <c r="BD126" i="8"/>
  <c r="BD124" i="8"/>
  <c r="BD129" i="8"/>
  <c r="BD130" i="8"/>
  <c r="BE141" i="8"/>
  <c r="BE140" i="8"/>
  <c r="AS153" i="8"/>
  <c r="AN153" i="8"/>
  <c r="BE139" i="8"/>
  <c r="BE150" i="8"/>
  <c r="BE144" i="8"/>
  <c r="AI369" i="8"/>
  <c r="BL227" i="8"/>
  <c r="DQ227" i="8"/>
  <c r="ET298" i="8"/>
  <c r="FM298" i="8" s="1"/>
  <c r="ET211" i="8"/>
  <c r="AQ135" i="8"/>
  <c r="ES135" i="8" s="1"/>
  <c r="BD135" i="8"/>
  <c r="AI380" i="8"/>
  <c r="DQ297" i="8"/>
  <c r="ET218" i="8"/>
  <c r="BD146" i="8"/>
  <c r="AQ146" i="8"/>
  <c r="ES146" i="8" s="1"/>
  <c r="ES235" i="8"/>
  <c r="BL232" i="8"/>
  <c r="DQ232" i="8"/>
  <c r="AI373" i="8"/>
  <c r="ES214" i="8"/>
  <c r="FM214" i="8" s="1"/>
  <c r="AI382" i="8"/>
  <c r="DQ304" i="8"/>
  <c r="BL304" i="8"/>
  <c r="AI377" i="8"/>
  <c r="ES221" i="8"/>
  <c r="ES231" i="8"/>
  <c r="AP144" i="8"/>
  <c r="ER144" i="8" s="1"/>
  <c r="AP132" i="8"/>
  <c r="ER133" i="8" s="1"/>
  <c r="AP154" i="8"/>
  <c r="ER154" i="8" s="1"/>
  <c r="AP150" i="8"/>
  <c r="AP147" i="8"/>
  <c r="AP135" i="8"/>
  <c r="AJ166" i="8"/>
  <c r="BC141" i="8" s="1"/>
  <c r="AP131" i="8"/>
  <c r="ER131" i="8" s="1"/>
  <c r="FM131" i="8" s="1"/>
  <c r="FN131" i="8" s="1"/>
  <c r="FN166" i="8" s="1"/>
  <c r="BE148" i="8"/>
  <c r="BD153" i="8"/>
  <c r="AN138" i="8"/>
  <c r="AS138" i="8"/>
  <c r="AP152" i="8"/>
  <c r="AP155" i="8"/>
  <c r="AP145" i="8"/>
  <c r="BE151" i="8"/>
  <c r="BE138" i="8"/>
  <c r="BE142" i="8"/>
  <c r="BD141" i="8"/>
  <c r="BD139" i="8"/>
  <c r="BD148" i="8"/>
  <c r="BD151" i="8"/>
  <c r="ET145" i="8"/>
  <c r="AS152" i="8"/>
  <c r="AN152" i="8"/>
  <c r="AM143" i="8"/>
  <c r="AS223" i="8"/>
  <c r="AS151" i="8"/>
  <c r="AN151" i="8"/>
  <c r="BD150" i="8"/>
  <c r="BD137" i="8"/>
  <c r="BD154" i="8"/>
  <c r="BD145" i="8"/>
  <c r="BD152" i="8"/>
  <c r="BD155" i="8"/>
  <c r="ET152" i="8"/>
  <c r="BE136" i="8"/>
  <c r="ET149" i="8"/>
  <c r="EQ140" i="8"/>
  <c r="AI381" i="8"/>
  <c r="DQ224" i="8"/>
  <c r="ET292" i="8"/>
  <c r="FM292" i="8" s="1"/>
  <c r="AK149" i="8"/>
  <c r="BD229" i="8"/>
  <c r="DQ281" i="8"/>
  <c r="DQ218" i="8"/>
  <c r="AI365" i="8"/>
  <c r="AI374" i="8"/>
  <c r="BL302" i="8"/>
  <c r="DQ302" i="8"/>
  <c r="AI362" i="8"/>
  <c r="AM156" i="8"/>
  <c r="AS236" i="8"/>
  <c r="ES233" i="8"/>
  <c r="AQ143" i="8"/>
  <c r="BD143" i="8"/>
  <c r="AQ132" i="8"/>
  <c r="ES132" i="8" s="1"/>
  <c r="BD132" i="8"/>
  <c r="DQ290" i="8"/>
  <c r="ER217" i="8"/>
  <c r="AQ140" i="8"/>
  <c r="ES140" i="8" s="1"/>
  <c r="BD140" i="8"/>
  <c r="ES219" i="8"/>
  <c r="BS274" i="8"/>
  <c r="BS280" i="8"/>
  <c r="BS283" i="8"/>
  <c r="BS277" i="8"/>
  <c r="AP383" i="8"/>
  <c r="AJ383" i="8" s="1"/>
  <c r="AJ76" i="8"/>
  <c r="BS304" i="8"/>
  <c r="BS298" i="8"/>
  <c r="BR295" i="8"/>
  <c r="BR290" i="8"/>
  <c r="BT300" i="8"/>
  <c r="BT292" i="8"/>
  <c r="BT211" i="8"/>
  <c r="BS297" i="8"/>
  <c r="BR309" i="8"/>
  <c r="BR291" i="8"/>
  <c r="AR363" i="8"/>
  <c r="AL363" i="8" s="1"/>
  <c r="AL56" i="8"/>
  <c r="BR300" i="8"/>
  <c r="BR287" i="8"/>
  <c r="DR287" i="8" s="1"/>
  <c r="BT212" i="8"/>
  <c r="BS211" i="8"/>
  <c r="BS232" i="8"/>
  <c r="BR271" i="8"/>
  <c r="BR281" i="8"/>
  <c r="BR276" i="8"/>
  <c r="BR283" i="8"/>
  <c r="AP380" i="8"/>
  <c r="AJ380" i="8" s="1"/>
  <c r="AJ73" i="8"/>
  <c r="AR367" i="8"/>
  <c r="AL367" i="8" s="1"/>
  <c r="AL60" i="8"/>
  <c r="AO370" i="8"/>
  <c r="AI63" i="8"/>
  <c r="BS301" i="8"/>
  <c r="BS286" i="8"/>
  <c r="DS286" i="8" s="1"/>
  <c r="BR305" i="8"/>
  <c r="ER231" i="8"/>
  <c r="ER210" i="8"/>
  <c r="FM210" i="8" s="1"/>
  <c r="ER202" i="8"/>
  <c r="ER208" i="8"/>
  <c r="ER200" i="8"/>
  <c r="BS233" i="8"/>
  <c r="BR304" i="8"/>
  <c r="BR294" i="8"/>
  <c r="BS294" i="8"/>
  <c r="DS295" i="8" s="1"/>
  <c r="BS219" i="8"/>
  <c r="BS227" i="8"/>
  <c r="BS278" i="8"/>
  <c r="BS272" i="8"/>
  <c r="BS273" i="8"/>
  <c r="BS276" i="8"/>
  <c r="BS307" i="8"/>
  <c r="BS287" i="8"/>
  <c r="DS288" i="8" s="1"/>
  <c r="BR285" i="8"/>
  <c r="BR292" i="8"/>
  <c r="ET283" i="8"/>
  <c r="FM283" i="8" s="1"/>
  <c r="ET275" i="8"/>
  <c r="FM275" i="8" s="1"/>
  <c r="ET284" i="8"/>
  <c r="FM284" i="8" s="1"/>
  <c r="ET276" i="8"/>
  <c r="FM276" i="8" s="1"/>
  <c r="BT285" i="8"/>
  <c r="BT294" i="8"/>
  <c r="ET227" i="8"/>
  <c r="ET224" i="8"/>
  <c r="ET208" i="8"/>
  <c r="ET200" i="8"/>
  <c r="ET209" i="8"/>
  <c r="ET201" i="8"/>
  <c r="BS302" i="8"/>
  <c r="BR302" i="8"/>
  <c r="BR298" i="8"/>
  <c r="BT304" i="8"/>
  <c r="BT213" i="8"/>
  <c r="ES226" i="8"/>
  <c r="ES203" i="8"/>
  <c r="ES205" i="8"/>
  <c r="ES200" i="8"/>
  <c r="BS235" i="8"/>
  <c r="AO368" i="8"/>
  <c r="AI61" i="8"/>
  <c r="BR275" i="8"/>
  <c r="BR274" i="8"/>
  <c r="BR280" i="8"/>
  <c r="BR270" i="8"/>
  <c r="AO379" i="8"/>
  <c r="AI72" i="8"/>
  <c r="ER220" i="8"/>
  <c r="FM212" i="8"/>
  <c r="BS306" i="8"/>
  <c r="BS290" i="8"/>
  <c r="DS290" i="8" s="1"/>
  <c r="BR234" i="8"/>
  <c r="BR227" i="8"/>
  <c r="BR215" i="8"/>
  <c r="BT215" i="8"/>
  <c r="BT228" i="8"/>
  <c r="BS214" i="8"/>
  <c r="AO376" i="8"/>
  <c r="AI69" i="8"/>
  <c r="BS308" i="8"/>
  <c r="BR301" i="8"/>
  <c r="BR310" i="8"/>
  <c r="AR381" i="8"/>
  <c r="AL381" i="8" s="1"/>
  <c r="AL74" i="8"/>
  <c r="BS296" i="8"/>
  <c r="DS296" i="8" s="1"/>
  <c r="BT296" i="8"/>
  <c r="BS221" i="8"/>
  <c r="BS228" i="8"/>
  <c r="BS216" i="8"/>
  <c r="AP376" i="8"/>
  <c r="AJ376" i="8" s="1"/>
  <c r="AJ69" i="8"/>
  <c r="BR223" i="8"/>
  <c r="ER234" i="8"/>
  <c r="FM234" i="8" s="1"/>
  <c r="ER227" i="8"/>
  <c r="AP136" i="8"/>
  <c r="AS150" i="8"/>
  <c r="AN150" i="8"/>
  <c r="AN147" i="8"/>
  <c r="AS147" i="8"/>
  <c r="AM135" i="8"/>
  <c r="AS215" i="8"/>
  <c r="AP138" i="8"/>
  <c r="ER138" i="8" s="1"/>
  <c r="AP134" i="8"/>
  <c r="ER134" i="8" s="1"/>
  <c r="AS155" i="8"/>
  <c r="AN155" i="8"/>
  <c r="AS145" i="8"/>
  <c r="AN145" i="8"/>
  <c r="AS141" i="8"/>
  <c r="AN141" i="8"/>
  <c r="AS213" i="8"/>
  <c r="AM133" i="8"/>
  <c r="AS137" i="8"/>
  <c r="AN137" i="8"/>
  <c r="AS139" i="8"/>
  <c r="AN139" i="8"/>
  <c r="BE153" i="8"/>
  <c r="BE134" i="8"/>
  <c r="BE135" i="8"/>
  <c r="BE131" i="8"/>
  <c r="BE132" i="8"/>
  <c r="BE133" i="8"/>
  <c r="BD131" i="8"/>
  <c r="AN144" i="8"/>
  <c r="AS144" i="8"/>
  <c r="DQ216" i="8"/>
  <c r="BL305" i="8"/>
  <c r="DQ305" i="8"/>
  <c r="BL228" i="8"/>
  <c r="DQ228" i="8"/>
  <c r="BL307" i="8"/>
  <c r="DQ307" i="8"/>
  <c r="ET288" i="8"/>
  <c r="FM288" i="8" s="1"/>
  <c r="AI372" i="8"/>
  <c r="ES211" i="8"/>
  <c r="BL230" i="8"/>
  <c r="DQ230" i="8"/>
  <c r="AI86" i="8"/>
  <c r="AI358" i="8"/>
  <c r="BL236" i="8"/>
  <c r="DQ236" i="8"/>
  <c r="AI361" i="8"/>
  <c r="DQ310" i="8"/>
  <c r="BL310" i="8"/>
  <c r="ER213" i="8"/>
  <c r="ES216" i="8"/>
  <c r="FM216" i="8" s="1"/>
  <c r="BE143" i="8"/>
  <c r="DQ308" i="8"/>
  <c r="BC213" i="8"/>
  <c r="BC197" i="8"/>
  <c r="BC209" i="8"/>
  <c r="BC205" i="8"/>
  <c r="BC201" i="8"/>
  <c r="BC199" i="8"/>
  <c r="BC210" i="8"/>
  <c r="BC206" i="8"/>
  <c r="BC202" i="8"/>
  <c r="BC198" i="8"/>
  <c r="BC196" i="8"/>
  <c r="BC208" i="8"/>
  <c r="BC204" i="8"/>
  <c r="BC200" i="8"/>
  <c r="BC207" i="8"/>
  <c r="BC203" i="8"/>
  <c r="BC231" i="8"/>
  <c r="BC228" i="8"/>
  <c r="BC229" i="8"/>
  <c r="BC233" i="8"/>
  <c r="BC236" i="8"/>
  <c r="BC224" i="8"/>
  <c r="BC219" i="8"/>
  <c r="BC232" i="8"/>
  <c r="BC221" i="8"/>
  <c r="BC217" i="8"/>
  <c r="BC220" i="8"/>
  <c r="BC216" i="8"/>
  <c r="BC223" i="8"/>
  <c r="AM146" i="8"/>
  <c r="AS226" i="8"/>
  <c r="AS142" i="8"/>
  <c r="AN142" i="8"/>
  <c r="AS134" i="8"/>
  <c r="AN134" i="8"/>
  <c r="DQ295" i="8"/>
  <c r="BC235" i="8"/>
  <c r="BC225" i="8"/>
  <c r="AP141" i="8"/>
  <c r="ER141" i="8" s="1"/>
  <c r="ET151" i="8"/>
  <c r="ET142" i="8"/>
  <c r="ES139" i="8"/>
  <c r="ES148" i="8"/>
  <c r="BD147" i="8"/>
  <c r="EQ153" i="8"/>
  <c r="AN136" i="8"/>
  <c r="AS136" i="8"/>
  <c r="AS220" i="8"/>
  <c r="AM140" i="8"/>
  <c r="ES137" i="8"/>
  <c r="ES154" i="8"/>
  <c r="AP149" i="8"/>
  <c r="ER149" i="8" s="1"/>
  <c r="ES152" i="8"/>
  <c r="ES155" i="8"/>
  <c r="BE152" i="8"/>
  <c r="BE146" i="8"/>
  <c r="ET154" i="8"/>
  <c r="ET136" i="8"/>
  <c r="BE149" i="8"/>
  <c r="ET147" i="8"/>
  <c r="DQ286" i="8"/>
  <c r="BL233" i="8"/>
  <c r="DQ233" i="8"/>
  <c r="DQ217" i="8"/>
  <c r="BL231" i="8"/>
  <c r="DQ231" i="8"/>
  <c r="ET300" i="8"/>
  <c r="FM300" i="8" s="1"/>
  <c r="ET303" i="8"/>
  <c r="FM303" i="8" s="1"/>
  <c r="AS229" i="8"/>
  <c r="AM149" i="8"/>
  <c r="BL229" i="8"/>
  <c r="DQ229" i="8"/>
  <c r="DQ273" i="8"/>
  <c r="ET231" i="8"/>
  <c r="BL234" i="8"/>
  <c r="DQ234" i="8"/>
  <c r="BL309" i="8"/>
  <c r="DQ309" i="8"/>
  <c r="DQ219" i="8"/>
  <c r="ER223" i="8"/>
  <c r="FM223" i="8" s="1"/>
  <c r="ET233" i="8"/>
  <c r="AK156" i="8"/>
  <c r="BD236" i="8"/>
  <c r="ES224" i="8"/>
  <c r="DQ277" i="8"/>
  <c r="ET222" i="8"/>
  <c r="AQ133" i="8"/>
  <c r="BD133" i="8"/>
  <c r="ES227" i="8"/>
  <c r="CF56" i="8"/>
  <c r="CF53" i="8"/>
  <c r="BQ74" i="8"/>
  <c r="BL74" i="8" s="1"/>
  <c r="AR70" i="8"/>
  <c r="CF57" i="8"/>
  <c r="AP63" i="8"/>
  <c r="AQ74" i="8"/>
  <c r="BQ73" i="8"/>
  <c r="BL73" i="8" s="1"/>
  <c r="AP62" i="8"/>
  <c r="AR52" i="8"/>
  <c r="AR58" i="8"/>
  <c r="AR53" i="8"/>
  <c r="AQ72" i="8"/>
  <c r="BQ152" i="8"/>
  <c r="BL152" i="8" s="1"/>
  <c r="BQ142" i="8"/>
  <c r="AP56" i="8"/>
  <c r="CF68" i="8"/>
  <c r="CF60" i="8"/>
  <c r="BQ51" i="8"/>
  <c r="CF50" i="8"/>
  <c r="EQ51" i="8" s="1"/>
  <c r="CF45" i="8"/>
  <c r="CF48" i="8"/>
  <c r="CF38" i="8"/>
  <c r="CF37" i="8"/>
  <c r="CF49" i="8"/>
  <c r="CF44" i="8"/>
  <c r="CF47" i="8"/>
  <c r="CF46" i="8"/>
  <c r="CF42" i="8"/>
  <c r="CF41" i="8"/>
  <c r="CF39" i="8"/>
  <c r="CF36" i="8"/>
  <c r="CF40" i="8"/>
  <c r="CF43" i="8"/>
  <c r="AR54" i="8"/>
  <c r="AQ62" i="8"/>
  <c r="AQ54" i="8"/>
  <c r="CF54" i="8"/>
  <c r="CF70" i="8"/>
  <c r="BQ138" i="8"/>
  <c r="AQ61" i="8"/>
  <c r="AQ71" i="8"/>
  <c r="AQ56" i="8"/>
  <c r="BQ135" i="8"/>
  <c r="AR69" i="8"/>
  <c r="AR63" i="8"/>
  <c r="CF150" i="8"/>
  <c r="CF120" i="8"/>
  <c r="CF124" i="8"/>
  <c r="CF128" i="8"/>
  <c r="CF118" i="8"/>
  <c r="CF122" i="8"/>
  <c r="CF126" i="8"/>
  <c r="CF130" i="8"/>
  <c r="CF117" i="8"/>
  <c r="CF121" i="8"/>
  <c r="CF125" i="8"/>
  <c r="CF129" i="8"/>
  <c r="CF119" i="8"/>
  <c r="CF123" i="8"/>
  <c r="CF127" i="8"/>
  <c r="CF116" i="8"/>
  <c r="AP65" i="8"/>
  <c r="CF72" i="8"/>
  <c r="EQ73" i="8" s="1"/>
  <c r="AP60" i="8"/>
  <c r="CF148" i="8"/>
  <c r="CF140" i="8"/>
  <c r="CF71" i="8"/>
  <c r="AP67" i="8"/>
  <c r="AP55" i="8"/>
  <c r="AP51" i="8"/>
  <c r="AQ73" i="8"/>
  <c r="CF75" i="8"/>
  <c r="EQ75" i="8" s="1"/>
  <c r="CF145" i="8"/>
  <c r="AP53" i="8"/>
  <c r="AR62" i="8"/>
  <c r="AQ68" i="8"/>
  <c r="BQ146" i="8"/>
  <c r="AR61" i="8"/>
  <c r="AQ58" i="8"/>
  <c r="AQ70" i="8"/>
  <c r="BQ132" i="8"/>
  <c r="AP54" i="8"/>
  <c r="BQ65" i="8"/>
  <c r="AP72" i="8"/>
  <c r="AP61" i="8"/>
  <c r="AQ75" i="8"/>
  <c r="BQ55" i="8"/>
  <c r="BQ66" i="8"/>
  <c r="AP64" i="8"/>
  <c r="CF63" i="8"/>
  <c r="EQ63" i="8" s="1"/>
  <c r="BQ139" i="8"/>
  <c r="BQ151" i="8"/>
  <c r="BL151" i="8" s="1"/>
  <c r="AP70" i="8"/>
  <c r="AP59" i="8"/>
  <c r="AR73" i="8"/>
  <c r="AR55" i="8"/>
  <c r="AR68" i="8"/>
  <c r="AQ64" i="8"/>
  <c r="BQ149" i="8"/>
  <c r="BL149" i="8" s="1"/>
  <c r="CF76" i="8"/>
  <c r="AQ59" i="8"/>
  <c r="BQ136" i="8"/>
  <c r="BQ133" i="8"/>
  <c r="CF64" i="8"/>
  <c r="CF131" i="8"/>
  <c r="AR51" i="8"/>
  <c r="AQ57" i="8"/>
  <c r="AQ65" i="8"/>
  <c r="CF155" i="8"/>
  <c r="AP66" i="8"/>
  <c r="AP58" i="8"/>
  <c r="AR59" i="8"/>
  <c r="CF58" i="8"/>
  <c r="CF67" i="8"/>
  <c r="EQ67" i="8" s="1"/>
  <c r="AP75" i="8"/>
  <c r="AR71" i="8"/>
  <c r="AQ51" i="8"/>
  <c r="CF61" i="8"/>
  <c r="AP52" i="8"/>
  <c r="CF143" i="8"/>
  <c r="CF59" i="8"/>
  <c r="AP74" i="8"/>
  <c r="CF69" i="8"/>
  <c r="CF156" i="8"/>
  <c r="CF153" i="8"/>
  <c r="CF52" i="8"/>
  <c r="EQ52" i="8" s="1"/>
  <c r="CF147" i="8"/>
  <c r="AP57" i="8"/>
  <c r="AQ67" i="8"/>
  <c r="FM199" i="8" l="1"/>
  <c r="DT212" i="8"/>
  <c r="EQ59" i="8"/>
  <c r="ER145" i="8"/>
  <c r="FM206" i="8"/>
  <c r="BB58" i="8"/>
  <c r="BB77" i="8"/>
  <c r="BB80" i="8"/>
  <c r="BB78" i="8"/>
  <c r="BB79" i="8"/>
  <c r="FM211" i="8"/>
  <c r="BC134" i="8"/>
  <c r="BC138" i="8"/>
  <c r="BC136" i="8"/>
  <c r="BC149" i="8"/>
  <c r="DR292" i="8"/>
  <c r="BC155" i="8"/>
  <c r="FM219" i="8"/>
  <c r="FM217" i="8"/>
  <c r="FM225" i="8"/>
  <c r="FM221" i="8"/>
  <c r="FM226" i="8"/>
  <c r="BC131" i="8"/>
  <c r="FM230" i="8"/>
  <c r="ES147" i="8"/>
  <c r="FM207" i="8"/>
  <c r="FM213" i="8"/>
  <c r="DR298" i="8"/>
  <c r="FM236" i="8"/>
  <c r="ES133" i="8"/>
  <c r="FM133" i="8" s="1"/>
  <c r="DT213" i="8"/>
  <c r="ER136" i="8"/>
  <c r="FM222" i="8"/>
  <c r="DR291" i="8"/>
  <c r="EQ64" i="8"/>
  <c r="FM201" i="8"/>
  <c r="EQ76" i="8"/>
  <c r="EQ77" i="8"/>
  <c r="FM77" i="8" s="1"/>
  <c r="FM220" i="8"/>
  <c r="DR280" i="8"/>
  <c r="FM203" i="8"/>
  <c r="DR300" i="8"/>
  <c r="EQ54" i="8"/>
  <c r="FM138" i="8"/>
  <c r="DS272" i="8"/>
  <c r="FM198" i="8"/>
  <c r="EQ61" i="8"/>
  <c r="FM224" i="8"/>
  <c r="ES141" i="8"/>
  <c r="FM141" i="8" s="1"/>
  <c r="DT296" i="8"/>
  <c r="FM209" i="8"/>
  <c r="DR285" i="8"/>
  <c r="DS273" i="8"/>
  <c r="DS278" i="8"/>
  <c r="DR294" i="8"/>
  <c r="DR283" i="8"/>
  <c r="DS283" i="8"/>
  <c r="EQ69" i="8"/>
  <c r="EQ58" i="8"/>
  <c r="DR286" i="8"/>
  <c r="ES136" i="8"/>
  <c r="DT215" i="8"/>
  <c r="DR274" i="8"/>
  <c r="FM205" i="8"/>
  <c r="DT294" i="8"/>
  <c r="DS276" i="8"/>
  <c r="DS294" i="8"/>
  <c r="FM202" i="8"/>
  <c r="DR290" i="8"/>
  <c r="DS280" i="8"/>
  <c r="FM235" i="8"/>
  <c r="DS300" i="8"/>
  <c r="DS271" i="8"/>
  <c r="DS287" i="8"/>
  <c r="EQ71" i="8"/>
  <c r="EQ47" i="8"/>
  <c r="FM145" i="8"/>
  <c r="AM64" i="8"/>
  <c r="AS64" i="8" s="1"/>
  <c r="AM68" i="8"/>
  <c r="AS68" i="8" s="1"/>
  <c r="AM71" i="8"/>
  <c r="AS71" i="8" s="1"/>
  <c r="FM218" i="8"/>
  <c r="DR297" i="8"/>
  <c r="EQ48" i="8"/>
  <c r="BB361" i="8"/>
  <c r="ER132" i="8"/>
  <c r="FM132" i="8" s="1"/>
  <c r="FN132" i="8" s="1"/>
  <c r="FO132" i="8" s="1"/>
  <c r="CP132" i="8" s="1"/>
  <c r="AP364" i="8"/>
  <c r="AJ364" i="8" s="1"/>
  <c r="AJ57" i="8"/>
  <c r="AP381" i="8"/>
  <c r="AJ74" i="8"/>
  <c r="AM74" i="8"/>
  <c r="AS74" i="8" s="1"/>
  <c r="AP359" i="8"/>
  <c r="AJ359" i="8" s="1"/>
  <c r="AJ52" i="8"/>
  <c r="AQ358" i="8"/>
  <c r="AK358" i="8" s="1"/>
  <c r="AK51" i="8"/>
  <c r="AK86" i="8" s="1"/>
  <c r="BS197" i="8"/>
  <c r="BS204" i="8"/>
  <c r="BS207" i="8"/>
  <c r="BS208" i="8"/>
  <c r="AR378" i="8"/>
  <c r="AL378" i="8" s="1"/>
  <c r="AL71" i="8"/>
  <c r="BR235" i="8"/>
  <c r="BS234" i="8"/>
  <c r="DS235" i="8" s="1"/>
  <c r="AQ364" i="8"/>
  <c r="AK364" i="8" s="1"/>
  <c r="AK57" i="8"/>
  <c r="BS229" i="8"/>
  <c r="AR358" i="8"/>
  <c r="AL358" i="8" s="1"/>
  <c r="AL51" i="8"/>
  <c r="BT205" i="8"/>
  <c r="BT198" i="8"/>
  <c r="BT206" i="8"/>
  <c r="BT234" i="8"/>
  <c r="BT236" i="8"/>
  <c r="BT220" i="8"/>
  <c r="BT284" i="8"/>
  <c r="DT285" i="8" s="1"/>
  <c r="BT277" i="8"/>
  <c r="BT275" i="8"/>
  <c r="BT283" i="8"/>
  <c r="BT282" i="8"/>
  <c r="BT299" i="8"/>
  <c r="DT299" i="8" s="1"/>
  <c r="AQ371" i="8"/>
  <c r="AK371" i="8" s="1"/>
  <c r="AK64" i="8"/>
  <c r="BS236" i="8"/>
  <c r="AR362" i="8"/>
  <c r="AL362" i="8" s="1"/>
  <c r="AL55" i="8"/>
  <c r="BR202" i="8"/>
  <c r="BR209" i="8"/>
  <c r="BR231" i="8"/>
  <c r="AP366" i="8"/>
  <c r="AJ366" i="8" s="1"/>
  <c r="AJ59" i="8"/>
  <c r="AP377" i="8"/>
  <c r="AJ70" i="8"/>
  <c r="AM70" i="8"/>
  <c r="AS70" i="8" s="1"/>
  <c r="BR216" i="8"/>
  <c r="DR216" i="8" s="1"/>
  <c r="BQ154" i="8"/>
  <c r="BL154" i="8" s="1"/>
  <c r="BQ141" i="8"/>
  <c r="AP368" i="8"/>
  <c r="AJ368" i="8" s="1"/>
  <c r="AJ61" i="8"/>
  <c r="BR214" i="8"/>
  <c r="DR214" i="8" s="1"/>
  <c r="AP361" i="8"/>
  <c r="AJ54" i="8"/>
  <c r="AM54" i="8"/>
  <c r="AS54" i="8" s="1"/>
  <c r="BR222" i="8"/>
  <c r="DR223" i="8" s="1"/>
  <c r="BR226" i="8"/>
  <c r="DR227" i="8" s="1"/>
  <c r="AQ365" i="8"/>
  <c r="AK365" i="8" s="1"/>
  <c r="AK58" i="8"/>
  <c r="BS215" i="8"/>
  <c r="DS215" i="8" s="1"/>
  <c r="AP360" i="8"/>
  <c r="AJ360" i="8" s="1"/>
  <c r="AJ53" i="8"/>
  <c r="BR212" i="8"/>
  <c r="DR212" i="8" s="1"/>
  <c r="AP367" i="8"/>
  <c r="AJ367" i="8" s="1"/>
  <c r="AJ60" i="8"/>
  <c r="BS205" i="8"/>
  <c r="BS196" i="8"/>
  <c r="BS202" i="8"/>
  <c r="BS226" i="8"/>
  <c r="DS227" i="8" s="1"/>
  <c r="BR221" i="8"/>
  <c r="BR218" i="8"/>
  <c r="DR218" i="8" s="1"/>
  <c r="BS218" i="8"/>
  <c r="DS219" i="8" s="1"/>
  <c r="BT201" i="8"/>
  <c r="BT209" i="8"/>
  <c r="BT200" i="8"/>
  <c r="BT210" i="8"/>
  <c r="BT196" i="8"/>
  <c r="BT224" i="8"/>
  <c r="BT219" i="8"/>
  <c r="DT219" i="8" s="1"/>
  <c r="BT226" i="8"/>
  <c r="BT272" i="8"/>
  <c r="BT273" i="8"/>
  <c r="BT271" i="8"/>
  <c r="BT278" i="8"/>
  <c r="BT270" i="8"/>
  <c r="BT297" i="8"/>
  <c r="DT297" i="8" s="1"/>
  <c r="BT302" i="8"/>
  <c r="DT303" i="8" s="1"/>
  <c r="BT310" i="8"/>
  <c r="BT309" i="8"/>
  <c r="AR376" i="8"/>
  <c r="AL376" i="8" s="1"/>
  <c r="AL69" i="8"/>
  <c r="BS213" i="8"/>
  <c r="DS214" i="8" s="1"/>
  <c r="BS220" i="8"/>
  <c r="DS220" i="8" s="1"/>
  <c r="EQ70" i="8"/>
  <c r="AQ361" i="8"/>
  <c r="AK361" i="8" s="1"/>
  <c r="AK54" i="8"/>
  <c r="AR361" i="8"/>
  <c r="AL361" i="8" s="1"/>
  <c r="AL54" i="8"/>
  <c r="BR204" i="8"/>
  <c r="BR199" i="8"/>
  <c r="BR236" i="8"/>
  <c r="EQ37" i="8"/>
  <c r="EQ36" i="8"/>
  <c r="FM36" i="8" s="1"/>
  <c r="FN36" i="8" s="1"/>
  <c r="EQ45" i="8"/>
  <c r="EQ44" i="8"/>
  <c r="AP363" i="8"/>
  <c r="AJ363" i="8" s="1"/>
  <c r="AJ56" i="8"/>
  <c r="AQ379" i="8"/>
  <c r="AK379" i="8" s="1"/>
  <c r="AK72" i="8"/>
  <c r="AR365" i="8"/>
  <c r="AL365" i="8" s="1"/>
  <c r="AL58" i="8"/>
  <c r="AR359" i="8"/>
  <c r="AL359" i="8" s="1"/>
  <c r="AL52" i="8"/>
  <c r="AQ381" i="8"/>
  <c r="AK381" i="8" s="1"/>
  <c r="AK74" i="8"/>
  <c r="AP370" i="8"/>
  <c r="AJ370" i="8" s="1"/>
  <c r="AJ63" i="8"/>
  <c r="BT290" i="8"/>
  <c r="BQ62" i="8"/>
  <c r="EQ53" i="8"/>
  <c r="EQ57" i="8"/>
  <c r="EQ56" i="8"/>
  <c r="AN140" i="8"/>
  <c r="AS140" i="8"/>
  <c r="AI385" i="8"/>
  <c r="BB358" i="8"/>
  <c r="BB74" i="8"/>
  <c r="BB48" i="8"/>
  <c r="BB47" i="8"/>
  <c r="BB39" i="8"/>
  <c r="BB43" i="8"/>
  <c r="BB354" i="8"/>
  <c r="BB37" i="8"/>
  <c r="BB350" i="8"/>
  <c r="BB45" i="8"/>
  <c r="BB41" i="8"/>
  <c r="BB36" i="8"/>
  <c r="BB355" i="8"/>
  <c r="BB346" i="8"/>
  <c r="BB49" i="8"/>
  <c r="BB46" i="8"/>
  <c r="BB40" i="8"/>
  <c r="BB344" i="8"/>
  <c r="BB348" i="8"/>
  <c r="BB352" i="8"/>
  <c r="BB50" i="8"/>
  <c r="BB44" i="8"/>
  <c r="BB343" i="8"/>
  <c r="BB42" i="8"/>
  <c r="BB38" i="8"/>
  <c r="BB356" i="8"/>
  <c r="BB347" i="8"/>
  <c r="BB353" i="8"/>
  <c r="BB349" i="8"/>
  <c r="BB357" i="8"/>
  <c r="BB345" i="8"/>
  <c r="BB351" i="8"/>
  <c r="BB65" i="8"/>
  <c r="AN133" i="8"/>
  <c r="AS133" i="8"/>
  <c r="ES134" i="8"/>
  <c r="FM134" i="8" s="1"/>
  <c r="AS135" i="8"/>
  <c r="AN135" i="8"/>
  <c r="BB69" i="8"/>
  <c r="BO228" i="8"/>
  <c r="BM227" i="8"/>
  <c r="BM234" i="8"/>
  <c r="DS306" i="8"/>
  <c r="BN306" i="8"/>
  <c r="BB72" i="8"/>
  <c r="AI379" i="8"/>
  <c r="BB379" i="8" s="1"/>
  <c r="BB61" i="8"/>
  <c r="BN235" i="8"/>
  <c r="BO304" i="8"/>
  <c r="DT304" i="8"/>
  <c r="BM302" i="8"/>
  <c r="DR302" i="8"/>
  <c r="BN302" i="8"/>
  <c r="DS302" i="8"/>
  <c r="BN307" i="8"/>
  <c r="DS307" i="8"/>
  <c r="BN227" i="8"/>
  <c r="BM304" i="8"/>
  <c r="DR304" i="8"/>
  <c r="BN233" i="8"/>
  <c r="DS233" i="8"/>
  <c r="FM200" i="8"/>
  <c r="DR276" i="8"/>
  <c r="DR281" i="8"/>
  <c r="DR271" i="8"/>
  <c r="BN232" i="8"/>
  <c r="DS232" i="8"/>
  <c r="ES143" i="8"/>
  <c r="ES144" i="8"/>
  <c r="FM144" i="8" s="1"/>
  <c r="BB362" i="8"/>
  <c r="BB67" i="8"/>
  <c r="BB365" i="8"/>
  <c r="ER137" i="8"/>
  <c r="FM137" i="8" s="1"/>
  <c r="AS143" i="8"/>
  <c r="AN143" i="8"/>
  <c r="ER152" i="8"/>
  <c r="FM152" i="8" s="1"/>
  <c r="ER153" i="8"/>
  <c r="FM153" i="8" s="1"/>
  <c r="BC153" i="8"/>
  <c r="BC116" i="8"/>
  <c r="BC117" i="8"/>
  <c r="BC121" i="8"/>
  <c r="BC125" i="8"/>
  <c r="BC120" i="8"/>
  <c r="BC124" i="8"/>
  <c r="BC128" i="8"/>
  <c r="BC130" i="8"/>
  <c r="BC129" i="8"/>
  <c r="BC118" i="8"/>
  <c r="BC122" i="8"/>
  <c r="BC126" i="8"/>
  <c r="BC119" i="8"/>
  <c r="BC123" i="8"/>
  <c r="BC127" i="8"/>
  <c r="BC156" i="8"/>
  <c r="BC151" i="8"/>
  <c r="BC148" i="8"/>
  <c r="BC133" i="8"/>
  <c r="BC137" i="8"/>
  <c r="BC139" i="8"/>
  <c r="BC143" i="8"/>
  <c r="BC140" i="8"/>
  <c r="ER135" i="8"/>
  <c r="FM135" i="8" s="1"/>
  <c r="BC147" i="8"/>
  <c r="BC150" i="8"/>
  <c r="BC154" i="8"/>
  <c r="BB377" i="8"/>
  <c r="BB54" i="8"/>
  <c r="BB382" i="8"/>
  <c r="BB373" i="8"/>
  <c r="BB380" i="8"/>
  <c r="BB369" i="8"/>
  <c r="ER142" i="8"/>
  <c r="FM142" i="8" s="1"/>
  <c r="ER146" i="8"/>
  <c r="FM146" i="8" s="1"/>
  <c r="BN231" i="8"/>
  <c r="DS291" i="8"/>
  <c r="BO306" i="8"/>
  <c r="DT306" i="8"/>
  <c r="AI359" i="8"/>
  <c r="BB359" i="8" s="1"/>
  <c r="BB59" i="8"/>
  <c r="AI366" i="8"/>
  <c r="BB366" i="8" s="1"/>
  <c r="DT293" i="8"/>
  <c r="DR303" i="8"/>
  <c r="BM303" i="8"/>
  <c r="DR307" i="8"/>
  <c r="BM307" i="8"/>
  <c r="DR293" i="8"/>
  <c r="BO303" i="8"/>
  <c r="FN272" i="8"/>
  <c r="BM306" i="8"/>
  <c r="DR306" i="8"/>
  <c r="BN303" i="8"/>
  <c r="DS303" i="8"/>
  <c r="DS279" i="8"/>
  <c r="DS281" i="8"/>
  <c r="DS275" i="8"/>
  <c r="DT214" i="8"/>
  <c r="FM204" i="8"/>
  <c r="FM233" i="8"/>
  <c r="BB60" i="8"/>
  <c r="AI367" i="8"/>
  <c r="BB367" i="8" s="1"/>
  <c r="EQ55" i="8"/>
  <c r="DT305" i="8"/>
  <c r="BO305" i="8"/>
  <c r="EQ65" i="8"/>
  <c r="BB57" i="8"/>
  <c r="EQ62" i="8"/>
  <c r="DS299" i="8"/>
  <c r="DS284" i="8"/>
  <c r="DS282" i="8"/>
  <c r="AI360" i="8"/>
  <c r="BB360" i="8" s="1"/>
  <c r="BB56" i="8"/>
  <c r="AQ374" i="8"/>
  <c r="AK374" i="8" s="1"/>
  <c r="AK67" i="8"/>
  <c r="BR220" i="8"/>
  <c r="BR224" i="8"/>
  <c r="DR224" i="8" s="1"/>
  <c r="BS209" i="8"/>
  <c r="BS199" i="8"/>
  <c r="BS201" i="8"/>
  <c r="BS210" i="8"/>
  <c r="AP382" i="8"/>
  <c r="AJ75" i="8"/>
  <c r="AM75" i="8"/>
  <c r="AS75" i="8" s="1"/>
  <c r="AR366" i="8"/>
  <c r="AL366" i="8" s="1"/>
  <c r="AL59" i="8"/>
  <c r="AP365" i="8"/>
  <c r="AJ58" i="8"/>
  <c r="AM58" i="8"/>
  <c r="AS58" i="8" s="1"/>
  <c r="AP373" i="8"/>
  <c r="AJ66" i="8"/>
  <c r="AQ372" i="8"/>
  <c r="AK372" i="8" s="1"/>
  <c r="AK65" i="8"/>
  <c r="BS230" i="8"/>
  <c r="BT197" i="8"/>
  <c r="BT204" i="8"/>
  <c r="BT199" i="8"/>
  <c r="BT207" i="8"/>
  <c r="BT235" i="8"/>
  <c r="BT216" i="8"/>
  <c r="DT216" i="8" s="1"/>
  <c r="BT229" i="8"/>
  <c r="BT232" i="8"/>
  <c r="DT233" i="8" s="1"/>
  <c r="BT221" i="8"/>
  <c r="DT222" i="8" s="1"/>
  <c r="BT307" i="8"/>
  <c r="BT276" i="8"/>
  <c r="BT274" i="8"/>
  <c r="BT289" i="8"/>
  <c r="DT289" i="8" s="1"/>
  <c r="BT308" i="8"/>
  <c r="BT301" i="8"/>
  <c r="BT286" i="8"/>
  <c r="DT286" i="8" s="1"/>
  <c r="BT287" i="8"/>
  <c r="DT288" i="8" s="1"/>
  <c r="AQ366" i="8"/>
  <c r="AK366" i="8" s="1"/>
  <c r="AK59" i="8"/>
  <c r="AR375" i="8"/>
  <c r="AL375" i="8" s="1"/>
  <c r="AL68" i="8"/>
  <c r="AR380" i="8"/>
  <c r="AL380" i="8" s="1"/>
  <c r="AL73" i="8"/>
  <c r="BR200" i="8"/>
  <c r="BR208" i="8"/>
  <c r="BR210" i="8"/>
  <c r="BR201" i="8"/>
  <c r="BR203" i="8"/>
  <c r="BR196" i="8"/>
  <c r="BR228" i="8"/>
  <c r="BR219" i="8"/>
  <c r="BR230" i="8"/>
  <c r="AP371" i="8"/>
  <c r="AJ371" i="8" s="1"/>
  <c r="AJ64" i="8"/>
  <c r="AQ382" i="8"/>
  <c r="AK382" i="8" s="1"/>
  <c r="AK75" i="8"/>
  <c r="BR225" i="8"/>
  <c r="AP379" i="8"/>
  <c r="AJ379" i="8" s="1"/>
  <c r="AJ72" i="8"/>
  <c r="AQ377" i="8"/>
  <c r="AK377" i="8" s="1"/>
  <c r="AK70" i="8"/>
  <c r="BQ144" i="8"/>
  <c r="AR368" i="8"/>
  <c r="AL368" i="8" s="1"/>
  <c r="AL61" i="8"/>
  <c r="AQ375" i="8"/>
  <c r="AK375" i="8" s="1"/>
  <c r="AK68" i="8"/>
  <c r="BD68" i="8" s="1"/>
  <c r="AR369" i="8"/>
  <c r="AL369" i="8" s="1"/>
  <c r="AL62" i="8"/>
  <c r="AQ380" i="8"/>
  <c r="AK380" i="8" s="1"/>
  <c r="AK73" i="8"/>
  <c r="AP358" i="8"/>
  <c r="AJ51" i="8"/>
  <c r="AM51" i="8"/>
  <c r="AP362" i="8"/>
  <c r="AJ55" i="8"/>
  <c r="AP374" i="8"/>
  <c r="AJ67" i="8"/>
  <c r="AM67" i="8"/>
  <c r="AS67" i="8" s="1"/>
  <c r="EQ72" i="8"/>
  <c r="BS200" i="8"/>
  <c r="BS198" i="8"/>
  <c r="BS203" i="8"/>
  <c r="BS206" i="8"/>
  <c r="AP372" i="8"/>
  <c r="AJ65" i="8"/>
  <c r="AM65" i="8"/>
  <c r="AS65" i="8" s="1"/>
  <c r="BT208" i="8"/>
  <c r="BT202" i="8"/>
  <c r="BT203" i="8"/>
  <c r="BT227" i="8"/>
  <c r="DT228" i="8" s="1"/>
  <c r="BT230" i="8"/>
  <c r="DT231" i="8" s="1"/>
  <c r="BT225" i="8"/>
  <c r="BT217" i="8"/>
  <c r="DT218" i="8" s="1"/>
  <c r="BT280" i="8"/>
  <c r="BT281" i="8"/>
  <c r="BT279" i="8"/>
  <c r="BT291" i="8"/>
  <c r="DT292" i="8" s="1"/>
  <c r="EW292" i="8" s="1"/>
  <c r="BQ137" i="8"/>
  <c r="BT223" i="8"/>
  <c r="DT223" i="8" s="1"/>
  <c r="AR370" i="8"/>
  <c r="AL370" i="8" s="1"/>
  <c r="AL63" i="8"/>
  <c r="AQ363" i="8"/>
  <c r="AK363" i="8" s="1"/>
  <c r="AK56" i="8"/>
  <c r="AQ378" i="8"/>
  <c r="AK378" i="8" s="1"/>
  <c r="AK71" i="8"/>
  <c r="AQ368" i="8"/>
  <c r="AK368" i="8" s="1"/>
  <c r="BD368" i="8" s="1"/>
  <c r="AK61" i="8"/>
  <c r="BS212" i="8"/>
  <c r="DS212" i="8" s="1"/>
  <c r="BS223" i="8"/>
  <c r="DS223" i="8" s="1"/>
  <c r="AQ369" i="8"/>
  <c r="AK369" i="8" s="1"/>
  <c r="AK62" i="8"/>
  <c r="BR198" i="8"/>
  <c r="BR206" i="8"/>
  <c r="BR197" i="8"/>
  <c r="BR205" i="8"/>
  <c r="BR207" i="8"/>
  <c r="BR229" i="8"/>
  <c r="BR233" i="8"/>
  <c r="EQ41" i="8"/>
  <c r="EQ40" i="8"/>
  <c r="EQ43" i="8"/>
  <c r="EQ42" i="8"/>
  <c r="EQ50" i="8"/>
  <c r="EQ49" i="8"/>
  <c r="EQ39" i="8"/>
  <c r="EQ38" i="8"/>
  <c r="EQ46" i="8"/>
  <c r="EQ60" i="8"/>
  <c r="EQ68" i="8"/>
  <c r="AR360" i="8"/>
  <c r="AL360" i="8" s="1"/>
  <c r="AL53" i="8"/>
  <c r="BR232" i="8"/>
  <c r="AP369" i="8"/>
  <c r="AJ62" i="8"/>
  <c r="AM62" i="8"/>
  <c r="AS62" i="8" s="1"/>
  <c r="BQ134" i="8"/>
  <c r="BS225" i="8"/>
  <c r="DS225" i="8" s="1"/>
  <c r="BS217" i="8"/>
  <c r="DS217" i="8" s="1"/>
  <c r="AR377" i="8"/>
  <c r="AL377" i="8" s="1"/>
  <c r="AL70" i="8"/>
  <c r="AQ156" i="8"/>
  <c r="BD156" i="8"/>
  <c r="AN149" i="8"/>
  <c r="AS149" i="8"/>
  <c r="AS146" i="8"/>
  <c r="AN146" i="8"/>
  <c r="BB51" i="8"/>
  <c r="BB372" i="8"/>
  <c r="AM73" i="8"/>
  <c r="AS73" i="8" s="1"/>
  <c r="FM227" i="8"/>
  <c r="BN228" i="8"/>
  <c r="DS228" i="8"/>
  <c r="BM310" i="8"/>
  <c r="DR310" i="8"/>
  <c r="BM301" i="8"/>
  <c r="DR301" i="8"/>
  <c r="BN308" i="8"/>
  <c r="DS308" i="8"/>
  <c r="AI376" i="8"/>
  <c r="BB376" i="8" s="1"/>
  <c r="AM72" i="8"/>
  <c r="AS72" i="8" s="1"/>
  <c r="DR275" i="8"/>
  <c r="AM61" i="8"/>
  <c r="AS61" i="8" s="1"/>
  <c r="AI368" i="8"/>
  <c r="BB368" i="8" s="1"/>
  <c r="FM208" i="8"/>
  <c r="FM231" i="8"/>
  <c r="DR305" i="8"/>
  <c r="BM305" i="8"/>
  <c r="BN301" i="8"/>
  <c r="DS301" i="8"/>
  <c r="BB63" i="8"/>
  <c r="AI370" i="8"/>
  <c r="BB370" i="8" s="1"/>
  <c r="BM309" i="8"/>
  <c r="DR309" i="8"/>
  <c r="DS297" i="8"/>
  <c r="DR295" i="8"/>
  <c r="DS298" i="8"/>
  <c r="DS304" i="8"/>
  <c r="BN304" i="8"/>
  <c r="DS277" i="8"/>
  <c r="DS274" i="8"/>
  <c r="AN156" i="8"/>
  <c r="AS156" i="8"/>
  <c r="BB55" i="8"/>
  <c r="BB374" i="8"/>
  <c r="AQ149" i="8"/>
  <c r="BD149" i="8"/>
  <c r="BB381" i="8"/>
  <c r="FM140" i="8"/>
  <c r="BC145" i="8"/>
  <c r="ER155" i="8"/>
  <c r="FM155" i="8" s="1"/>
  <c r="ER156" i="8"/>
  <c r="BC152" i="8"/>
  <c r="FO131" i="8"/>
  <c r="CP131" i="8" s="1"/>
  <c r="FO95" i="8"/>
  <c r="FO96" i="8"/>
  <c r="FO98" i="8"/>
  <c r="FO101" i="8"/>
  <c r="FO103" i="8"/>
  <c r="FO105" i="8"/>
  <c r="FO107" i="8"/>
  <c r="FO109" i="8"/>
  <c r="FO111" i="8"/>
  <c r="FO113" i="8"/>
  <c r="FO115" i="8"/>
  <c r="FO97" i="8"/>
  <c r="FO99" i="8"/>
  <c r="FO100" i="8"/>
  <c r="FO102" i="8"/>
  <c r="FO104" i="8"/>
  <c r="FO106" i="8"/>
  <c r="FO108" i="8"/>
  <c r="FO110" i="8"/>
  <c r="FO112" i="8"/>
  <c r="FO114" i="8"/>
  <c r="FO116" i="8"/>
  <c r="CP116" i="8" s="1"/>
  <c r="FO117" i="8"/>
  <c r="CP117" i="8" s="1"/>
  <c r="FO119" i="8"/>
  <c r="CP119" i="8" s="1"/>
  <c r="FO118" i="8"/>
  <c r="CP118" i="8" s="1"/>
  <c r="FO120" i="8"/>
  <c r="CP120" i="8" s="1"/>
  <c r="FO121" i="8"/>
  <c r="CP121" i="8" s="1"/>
  <c r="FO122" i="8"/>
  <c r="CP122" i="8" s="1"/>
  <c r="FO123" i="8"/>
  <c r="CP123" i="8" s="1"/>
  <c r="FO124" i="8"/>
  <c r="CP124" i="8" s="1"/>
  <c r="FO125" i="8"/>
  <c r="CP125" i="8" s="1"/>
  <c r="FO126" i="8"/>
  <c r="CP126" i="8" s="1"/>
  <c r="FO127" i="8"/>
  <c r="CP127" i="8" s="1"/>
  <c r="FO128" i="8"/>
  <c r="CP128" i="8" s="1"/>
  <c r="FO129" i="8"/>
  <c r="CP129" i="8" s="1"/>
  <c r="FO130" i="8"/>
  <c r="CP130" i="8" s="1"/>
  <c r="BC135" i="8"/>
  <c r="ER139" i="8"/>
  <c r="FM139" i="8" s="1"/>
  <c r="ER147" i="8"/>
  <c r="ER148" i="8"/>
  <c r="FM148" i="8" s="1"/>
  <c r="ER150" i="8"/>
  <c r="ER151" i="8"/>
  <c r="FM151" i="8" s="1"/>
  <c r="FM154" i="8"/>
  <c r="BC132" i="8"/>
  <c r="BC144" i="8"/>
  <c r="BB70" i="8"/>
  <c r="BB75" i="8"/>
  <c r="BB66" i="8"/>
  <c r="BB73" i="8"/>
  <c r="BB62" i="8"/>
  <c r="ER143" i="8"/>
  <c r="BC142" i="8"/>
  <c r="BC146" i="8"/>
  <c r="AS132" i="8"/>
  <c r="AN132" i="8"/>
  <c r="BB52" i="8"/>
  <c r="DR288" i="8"/>
  <c r="BN309" i="8"/>
  <c r="DS309" i="8"/>
  <c r="DS222" i="8"/>
  <c r="BO233" i="8"/>
  <c r="DS310" i="8"/>
  <c r="BN310" i="8"/>
  <c r="BB71" i="8"/>
  <c r="AI378" i="8"/>
  <c r="BB378" i="8" s="1"/>
  <c r="AM59" i="8"/>
  <c r="AS59" i="8" s="1"/>
  <c r="DR272" i="8"/>
  <c r="DR277" i="8"/>
  <c r="DR282" i="8"/>
  <c r="BB64" i="8"/>
  <c r="AI371" i="8"/>
  <c r="BB371" i="8" s="1"/>
  <c r="DT295" i="8"/>
  <c r="DR289" i="8"/>
  <c r="BN305" i="8"/>
  <c r="DS305" i="8"/>
  <c r="DR299" i="8"/>
  <c r="BB76" i="8"/>
  <c r="AI383" i="8"/>
  <c r="BB383" i="8" s="1"/>
  <c r="FM197" i="8"/>
  <c r="FN197" i="8" s="1"/>
  <c r="BB68" i="8"/>
  <c r="AI375" i="8"/>
  <c r="BB375" i="8" s="1"/>
  <c r="DR284" i="8"/>
  <c r="DR273" i="8"/>
  <c r="DR278" i="8"/>
  <c r="DR279" i="8"/>
  <c r="BO231" i="8"/>
  <c r="DR296" i="8"/>
  <c r="BM308" i="8"/>
  <c r="DR308" i="8"/>
  <c r="AM57" i="8"/>
  <c r="AS57" i="8" s="1"/>
  <c r="AI364" i="8"/>
  <c r="BB364" i="8" s="1"/>
  <c r="BB53" i="8"/>
  <c r="AM56" i="8"/>
  <c r="AS56" i="8" s="1"/>
  <c r="AI363" i="8"/>
  <c r="BB363" i="8" s="1"/>
  <c r="BQ147" i="8"/>
  <c r="BL147" i="8" s="1"/>
  <c r="BQ52" i="8"/>
  <c r="BQ153" i="8"/>
  <c r="BL153" i="8" s="1"/>
  <c r="BQ59" i="8"/>
  <c r="BQ143" i="8"/>
  <c r="CH51" i="8"/>
  <c r="CH65" i="8"/>
  <c r="AQ69" i="8"/>
  <c r="BQ64" i="8"/>
  <c r="CH59" i="8"/>
  <c r="AQ60" i="8"/>
  <c r="AQ52" i="8"/>
  <c r="CI73" i="8"/>
  <c r="AQ55" i="8"/>
  <c r="CI61" i="8"/>
  <c r="CI62" i="8"/>
  <c r="BQ116" i="8"/>
  <c r="BQ123" i="8"/>
  <c r="BQ129" i="8"/>
  <c r="BQ121" i="8"/>
  <c r="BQ130" i="8"/>
  <c r="BQ122" i="8"/>
  <c r="BQ128" i="8"/>
  <c r="BQ120" i="8"/>
  <c r="CI63" i="8"/>
  <c r="CI69" i="8"/>
  <c r="CI141" i="8"/>
  <c r="CH71" i="8"/>
  <c r="CH139" i="8"/>
  <c r="CH61" i="8"/>
  <c r="AQ53" i="8"/>
  <c r="CH54" i="8"/>
  <c r="CH156" i="8"/>
  <c r="CI148" i="8"/>
  <c r="CI135" i="8"/>
  <c r="CI54" i="8"/>
  <c r="CI153" i="8"/>
  <c r="BQ60" i="8"/>
  <c r="BQ68" i="8"/>
  <c r="BL68" i="8" s="1"/>
  <c r="CI152" i="8"/>
  <c r="CH155" i="8"/>
  <c r="CH72" i="8"/>
  <c r="CI53" i="8"/>
  <c r="CI58" i="8"/>
  <c r="CI52" i="8"/>
  <c r="CI139" i="8"/>
  <c r="CH74" i="8"/>
  <c r="CH150" i="8"/>
  <c r="CH138" i="8"/>
  <c r="CI70" i="8"/>
  <c r="ET70" i="8" s="1"/>
  <c r="BQ53" i="8"/>
  <c r="BQ56" i="8"/>
  <c r="CH148" i="8"/>
  <c r="CI142" i="8"/>
  <c r="CH153" i="8"/>
  <c r="CG135" i="8"/>
  <c r="CG147" i="8"/>
  <c r="AQ66" i="8"/>
  <c r="CI71" i="8"/>
  <c r="CG145" i="8"/>
  <c r="BQ155" i="8"/>
  <c r="BL155" i="8" s="1"/>
  <c r="CH57" i="8"/>
  <c r="CH149" i="8"/>
  <c r="CH140" i="8"/>
  <c r="CH132" i="8"/>
  <c r="CH64" i="8"/>
  <c r="AQ63" i="8"/>
  <c r="CI68" i="8"/>
  <c r="CI55" i="8"/>
  <c r="BQ63" i="8"/>
  <c r="CG136" i="8"/>
  <c r="CH75" i="8"/>
  <c r="CH152" i="8"/>
  <c r="CI133" i="8"/>
  <c r="CI138" i="8"/>
  <c r="CG142" i="8"/>
  <c r="CH154" i="8"/>
  <c r="CH70" i="8"/>
  <c r="CH58" i="8"/>
  <c r="CH135" i="8"/>
  <c r="CH68" i="8"/>
  <c r="CG137" i="8"/>
  <c r="BQ145" i="8"/>
  <c r="BQ75" i="8"/>
  <c r="BL75" i="8" s="1"/>
  <c r="CH73" i="8"/>
  <c r="BQ140" i="8"/>
  <c r="BQ72" i="8"/>
  <c r="BL72" i="8" s="1"/>
  <c r="CG138" i="8"/>
  <c r="CG146" i="8"/>
  <c r="CH145" i="8"/>
  <c r="CH137" i="8"/>
  <c r="BQ127" i="8"/>
  <c r="BQ119" i="8"/>
  <c r="BQ125" i="8"/>
  <c r="BQ117" i="8"/>
  <c r="BQ126" i="8"/>
  <c r="BQ118" i="8"/>
  <c r="BQ124" i="8"/>
  <c r="BQ150" i="8"/>
  <c r="BL150" i="8" s="1"/>
  <c r="CH56" i="8"/>
  <c r="CH133" i="8"/>
  <c r="BQ70" i="8"/>
  <c r="BL70" i="8" s="1"/>
  <c r="CH144" i="8"/>
  <c r="CH62" i="8"/>
  <c r="AQ76" i="8"/>
  <c r="CG139" i="8"/>
  <c r="CG150" i="8"/>
  <c r="CG63" i="8"/>
  <c r="BQ57" i="8"/>
  <c r="BD372" i="8" l="1"/>
  <c r="BD54" i="8"/>
  <c r="DS205" i="8"/>
  <c r="DT225" i="8"/>
  <c r="BD377" i="8"/>
  <c r="BD381" i="8"/>
  <c r="BD378" i="8"/>
  <c r="BD75" i="8"/>
  <c r="DT207" i="8"/>
  <c r="BD374" i="8"/>
  <c r="BD369" i="8"/>
  <c r="BD363" i="8"/>
  <c r="BD73" i="8"/>
  <c r="DR210" i="8"/>
  <c r="BD366" i="8"/>
  <c r="BD379" i="8"/>
  <c r="ES72" i="8"/>
  <c r="EW296" i="8"/>
  <c r="DT279" i="8"/>
  <c r="EW279" i="8" s="1"/>
  <c r="DR200" i="8"/>
  <c r="DS209" i="8"/>
  <c r="DT274" i="8"/>
  <c r="EW274" i="8" s="1"/>
  <c r="DS216" i="8"/>
  <c r="EW216" i="8" s="1"/>
  <c r="FM147" i="8"/>
  <c r="DS203" i="8"/>
  <c r="DT206" i="8"/>
  <c r="EW299" i="8"/>
  <c r="DR225" i="8"/>
  <c r="EW225" i="8" s="1"/>
  <c r="FM136" i="8"/>
  <c r="EW285" i="8"/>
  <c r="DT210" i="8"/>
  <c r="AM375" i="8"/>
  <c r="AS375" i="8" s="1"/>
  <c r="EW297" i="8"/>
  <c r="ES62" i="8"/>
  <c r="EW289" i="8"/>
  <c r="DT300" i="8"/>
  <c r="EW300" i="8" s="1"/>
  <c r="DS221" i="8"/>
  <c r="DR197" i="8"/>
  <c r="EW306" i="8"/>
  <c r="BD365" i="8"/>
  <c r="BD371" i="8"/>
  <c r="BD57" i="8"/>
  <c r="DT202" i="8"/>
  <c r="DS200" i="8"/>
  <c r="DR203" i="8"/>
  <c r="AM380" i="8"/>
  <c r="AS380" i="8" s="1"/>
  <c r="DR207" i="8"/>
  <c r="EW286" i="8"/>
  <c r="EW294" i="8"/>
  <c r="ES156" i="8"/>
  <c r="FM156" i="8" s="1"/>
  <c r="ES157" i="8"/>
  <c r="ES73" i="8"/>
  <c r="FN198" i="8"/>
  <c r="FN199" i="8" s="1"/>
  <c r="DR217" i="8"/>
  <c r="EW304" i="8"/>
  <c r="DR205" i="8"/>
  <c r="DS198" i="8"/>
  <c r="DR219" i="8"/>
  <c r="EW219" i="8" s="1"/>
  <c r="DT221" i="8"/>
  <c r="DT199" i="8"/>
  <c r="DT197" i="8"/>
  <c r="DR213" i="8"/>
  <c r="DT278" i="8"/>
  <c r="EW278" i="8" s="1"/>
  <c r="DT273" i="8"/>
  <c r="EW273" i="8" s="1"/>
  <c r="EW223" i="8"/>
  <c r="DS208" i="8"/>
  <c r="ES75" i="8"/>
  <c r="AM363" i="8"/>
  <c r="AS363" i="8" s="1"/>
  <c r="AM364" i="8"/>
  <c r="AS364" i="8" s="1"/>
  <c r="AM371" i="8"/>
  <c r="AS371" i="8" s="1"/>
  <c r="AM378" i="8"/>
  <c r="AS378" i="8" s="1"/>
  <c r="FM143" i="8"/>
  <c r="DT211" i="8"/>
  <c r="AM368" i="8"/>
  <c r="AS368" i="8" s="1"/>
  <c r="BD62" i="8"/>
  <c r="BD61" i="8"/>
  <c r="BD71" i="8"/>
  <c r="BD56" i="8"/>
  <c r="DT291" i="8"/>
  <c r="EW291" i="8" s="1"/>
  <c r="DT217" i="8"/>
  <c r="DT208" i="8"/>
  <c r="DS206" i="8"/>
  <c r="BD380" i="8"/>
  <c r="BD375" i="8"/>
  <c r="BD70" i="8"/>
  <c r="BD382" i="8"/>
  <c r="BD59" i="8"/>
  <c r="DT276" i="8"/>
  <c r="EW276" i="8" s="1"/>
  <c r="BD65" i="8"/>
  <c r="BD67" i="8"/>
  <c r="DT298" i="8"/>
  <c r="EW298" i="8" s="1"/>
  <c r="DR215" i="8"/>
  <c r="EW215" i="8" s="1"/>
  <c r="BD74" i="8"/>
  <c r="BD72" i="8"/>
  <c r="BD361" i="8"/>
  <c r="ES58" i="8"/>
  <c r="ET71" i="8"/>
  <c r="ET54" i="8"/>
  <c r="ET63" i="8"/>
  <c r="BD58" i="8"/>
  <c r="BD64" i="8"/>
  <c r="ET62" i="8"/>
  <c r="DT281" i="8"/>
  <c r="EW281" i="8" s="1"/>
  <c r="DT203" i="8"/>
  <c r="DR201" i="8"/>
  <c r="DT287" i="8"/>
  <c r="EW287" i="8" s="1"/>
  <c r="DS210" i="8"/>
  <c r="EW293" i="8"/>
  <c r="BD364" i="8"/>
  <c r="EW303" i="8"/>
  <c r="EW295" i="8"/>
  <c r="EW305" i="8"/>
  <c r="BQ42" i="8"/>
  <c r="BQ39" i="8"/>
  <c r="AQ383" i="8"/>
  <c r="AK76" i="8"/>
  <c r="BD76" i="8" s="1"/>
  <c r="AM76" i="8"/>
  <c r="AS76" i="8" s="1"/>
  <c r="BQ76" i="8"/>
  <c r="BL76" i="8" s="1"/>
  <c r="BQ67" i="8"/>
  <c r="BL67" i="8" s="1"/>
  <c r="AQ373" i="8"/>
  <c r="AK373" i="8" s="1"/>
  <c r="BD373" i="8" s="1"/>
  <c r="AK66" i="8"/>
  <c r="BD66" i="8" s="1"/>
  <c r="BQ69" i="8"/>
  <c r="BL69" i="8" s="1"/>
  <c r="ES74" i="8"/>
  <c r="ET53" i="8"/>
  <c r="BQ48" i="8"/>
  <c r="BQ44" i="8"/>
  <c r="ET55" i="8"/>
  <c r="ES71" i="8"/>
  <c r="ET69" i="8"/>
  <c r="BQ148" i="8"/>
  <c r="BL148" i="8" s="1"/>
  <c r="AQ362" i="8"/>
  <c r="AK362" i="8" s="1"/>
  <c r="BD362" i="8" s="1"/>
  <c r="AK55" i="8"/>
  <c r="BD55" i="8" s="1"/>
  <c r="AQ367" i="8"/>
  <c r="AK60" i="8"/>
  <c r="BD60" i="8" s="1"/>
  <c r="BQ131" i="8"/>
  <c r="BQ58" i="8"/>
  <c r="AM60" i="8"/>
  <c r="AS60" i="8" s="1"/>
  <c r="EW288" i="8"/>
  <c r="FX106" i="8"/>
  <c r="CU129" i="8"/>
  <c r="CR129" i="8"/>
  <c r="GB106" i="8" s="1"/>
  <c r="GE106" i="8"/>
  <c r="FX104" i="8"/>
  <c r="CU127" i="8"/>
  <c r="CR127" i="8"/>
  <c r="GB104" i="8" s="1"/>
  <c r="GE104" i="8"/>
  <c r="FX102" i="8"/>
  <c r="GE102" i="8"/>
  <c r="CR125" i="8"/>
  <c r="GB102" i="8" s="1"/>
  <c r="CU125" i="8"/>
  <c r="FX100" i="8"/>
  <c r="CR123" i="8"/>
  <c r="GB100" i="8" s="1"/>
  <c r="CU123" i="8"/>
  <c r="GE100" i="8"/>
  <c r="FX98" i="8"/>
  <c r="CR121" i="8"/>
  <c r="GB98" i="8" s="1"/>
  <c r="CU121" i="8"/>
  <c r="GE98" i="8"/>
  <c r="FX95" i="8"/>
  <c r="CU118" i="8"/>
  <c r="GE95" i="8"/>
  <c r="CR118" i="8"/>
  <c r="GB95" i="8" s="1"/>
  <c r="FX94" i="8"/>
  <c r="CR117" i="8"/>
  <c r="GB94" i="8" s="1"/>
  <c r="CU117" i="8"/>
  <c r="GE94" i="8"/>
  <c r="AJ369" i="8"/>
  <c r="AM369" i="8"/>
  <c r="AS369" i="8" s="1"/>
  <c r="BM233" i="8"/>
  <c r="DR233" i="8"/>
  <c r="EW233" i="8" s="1"/>
  <c r="BM229" i="8"/>
  <c r="DR229" i="8"/>
  <c r="DR206" i="8"/>
  <c r="DR198" i="8"/>
  <c r="AM55" i="8"/>
  <c r="AS55" i="8" s="1"/>
  <c r="AJ362" i="8"/>
  <c r="AJ86" i="8"/>
  <c r="DT307" i="8"/>
  <c r="EW307" i="8" s="1"/>
  <c r="BO307" i="8"/>
  <c r="BO232" i="8"/>
  <c r="DT232" i="8"/>
  <c r="BO229" i="8"/>
  <c r="DT229" i="8"/>
  <c r="BO235" i="8"/>
  <c r="DT235" i="8"/>
  <c r="DT204" i="8"/>
  <c r="AJ365" i="8"/>
  <c r="AM365" i="8"/>
  <c r="AS365" i="8" s="1"/>
  <c r="DS201" i="8"/>
  <c r="DS199" i="8"/>
  <c r="DR220" i="8"/>
  <c r="DS224" i="8"/>
  <c r="FN273" i="8"/>
  <c r="AM366" i="8"/>
  <c r="AS366" i="8" s="1"/>
  <c r="DS211" i="8"/>
  <c r="DT290" i="8"/>
  <c r="EW290" i="8" s="1"/>
  <c r="DS213" i="8"/>
  <c r="BO309" i="8"/>
  <c r="DT309" i="8"/>
  <c r="EW309" i="8" s="1"/>
  <c r="BO310" i="8"/>
  <c r="DT310" i="8"/>
  <c r="EW310" i="8" s="1"/>
  <c r="BO302" i="8"/>
  <c r="DT302" i="8"/>
  <c r="EW302" i="8" s="1"/>
  <c r="DT271" i="8"/>
  <c r="EW271" i="8" s="1"/>
  <c r="EX271" i="8" s="1"/>
  <c r="DT272" i="8"/>
  <c r="EW272" i="8" s="1"/>
  <c r="DT226" i="8"/>
  <c r="DT224" i="8"/>
  <c r="DT200" i="8"/>
  <c r="DT209" i="8"/>
  <c r="DT201" i="8"/>
  <c r="DS218" i="8"/>
  <c r="EW218" i="8" s="1"/>
  <c r="DR221" i="8"/>
  <c r="DS226" i="8"/>
  <c r="DS202" i="8"/>
  <c r="EW212" i="8"/>
  <c r="DR226" i="8"/>
  <c r="DR222" i="8"/>
  <c r="EW222" i="8" s="1"/>
  <c r="AJ361" i="8"/>
  <c r="AM361" i="8"/>
  <c r="AS361" i="8" s="1"/>
  <c r="BM231" i="8"/>
  <c r="DR231" i="8"/>
  <c r="DR209" i="8"/>
  <c r="DR202" i="8"/>
  <c r="BN236" i="8"/>
  <c r="DS236" i="8"/>
  <c r="DT282" i="8"/>
  <c r="EW282" i="8" s="1"/>
  <c r="DT283" i="8"/>
  <c r="EW283" i="8" s="1"/>
  <c r="DT275" i="8"/>
  <c r="EW275" i="8" s="1"/>
  <c r="DT277" i="8"/>
  <c r="EW277" i="8" s="1"/>
  <c r="DT284" i="8"/>
  <c r="EW284" i="8" s="1"/>
  <c r="DT220" i="8"/>
  <c r="BO236" i="8"/>
  <c r="DT236" i="8"/>
  <c r="BO234" i="8"/>
  <c r="DT234" i="8"/>
  <c r="DT198" i="8"/>
  <c r="DT205" i="8"/>
  <c r="AL86" i="8"/>
  <c r="BE360" i="8" s="1"/>
  <c r="BN229" i="8"/>
  <c r="DS229" i="8"/>
  <c r="BN234" i="8"/>
  <c r="DS234" i="8"/>
  <c r="BM235" i="8"/>
  <c r="DR235" i="8"/>
  <c r="DS207" i="8"/>
  <c r="DS204" i="8"/>
  <c r="DS197" i="8"/>
  <c r="BD51" i="8"/>
  <c r="BD352" i="8"/>
  <c r="BD344" i="8"/>
  <c r="BD354" i="8"/>
  <c r="BD346" i="8"/>
  <c r="BD45" i="8"/>
  <c r="BD37" i="8"/>
  <c r="BD47" i="8"/>
  <c r="BD39" i="8"/>
  <c r="BD348" i="8"/>
  <c r="BD343" i="8"/>
  <c r="BD350" i="8"/>
  <c r="BD41" i="8"/>
  <c r="BD36" i="8"/>
  <c r="BD43" i="8"/>
  <c r="BD345" i="8"/>
  <c r="BD347" i="8"/>
  <c r="BD49" i="8"/>
  <c r="BD44" i="8"/>
  <c r="BD46" i="8"/>
  <c r="BD48" i="8"/>
  <c r="BD356" i="8"/>
  <c r="BD351" i="8"/>
  <c r="BD353" i="8"/>
  <c r="BD355" i="8"/>
  <c r="BD42" i="8"/>
  <c r="BD38" i="8"/>
  <c r="BD40" i="8"/>
  <c r="BD349" i="8"/>
  <c r="BD50" i="8"/>
  <c r="BD357" i="8"/>
  <c r="AJ381" i="8"/>
  <c r="AM381" i="8"/>
  <c r="AS381" i="8" s="1"/>
  <c r="FN133" i="8"/>
  <c r="FO133" i="8" s="1"/>
  <c r="CP133" i="8" s="1"/>
  <c r="BQ45" i="8"/>
  <c r="BQ38" i="8"/>
  <c r="BQ49" i="8"/>
  <c r="BQ47" i="8"/>
  <c r="BQ40" i="8"/>
  <c r="ES57" i="8"/>
  <c r="AQ370" i="8"/>
  <c r="AK63" i="8"/>
  <c r="BD63" i="8" s="1"/>
  <c r="BQ61" i="8"/>
  <c r="BQ50" i="8"/>
  <c r="BQ37" i="8"/>
  <c r="BQ46" i="8"/>
  <c r="BQ41" i="8"/>
  <c r="BQ36" i="8"/>
  <c r="BQ43" i="8"/>
  <c r="BQ54" i="8"/>
  <c r="AQ360" i="8"/>
  <c r="AK53" i="8"/>
  <c r="BD53" i="8" s="1"/>
  <c r="BQ71" i="8"/>
  <c r="BL71" i="8" s="1"/>
  <c r="AQ359" i="8"/>
  <c r="AK52" i="8"/>
  <c r="BD52" i="8" s="1"/>
  <c r="ES59" i="8"/>
  <c r="AQ376" i="8"/>
  <c r="AK69" i="8"/>
  <c r="BD69" i="8" s="1"/>
  <c r="AM69" i="8"/>
  <c r="AS69" i="8" s="1"/>
  <c r="ES65" i="8"/>
  <c r="BQ156" i="8"/>
  <c r="BL156" i="8" s="1"/>
  <c r="FX107" i="8"/>
  <c r="GE107" i="8"/>
  <c r="CU130" i="8"/>
  <c r="CR130" i="8"/>
  <c r="GB107" i="8" s="1"/>
  <c r="FX105" i="8"/>
  <c r="CU128" i="8"/>
  <c r="GE105" i="8"/>
  <c r="CR128" i="8"/>
  <c r="GB105" i="8" s="1"/>
  <c r="FX103" i="8"/>
  <c r="GE103" i="8"/>
  <c r="CU126" i="8"/>
  <c r="CR126" i="8"/>
  <c r="GB103" i="8" s="1"/>
  <c r="FX101" i="8"/>
  <c r="CU124" i="8"/>
  <c r="GE101" i="8"/>
  <c r="CR124" i="8"/>
  <c r="GB101" i="8" s="1"/>
  <c r="FX99" i="8"/>
  <c r="CU122" i="8"/>
  <c r="GE99" i="8"/>
  <c r="CR122" i="8"/>
  <c r="GB99" i="8" s="1"/>
  <c r="FX97" i="8"/>
  <c r="GE97" i="8"/>
  <c r="CU120" i="8"/>
  <c r="CR120" i="8"/>
  <c r="GB97" i="8" s="1"/>
  <c r="FX96" i="8"/>
  <c r="CR119" i="8"/>
  <c r="GB96" i="8" s="1"/>
  <c r="CU119" i="8"/>
  <c r="GE96" i="8"/>
  <c r="FX93" i="8"/>
  <c r="GE93" i="8"/>
  <c r="CU116" i="8"/>
  <c r="CR116" i="8"/>
  <c r="GB93" i="8" s="1"/>
  <c r="FX108" i="8"/>
  <c r="GE108" i="8"/>
  <c r="CU131" i="8"/>
  <c r="CR131" i="8"/>
  <c r="GB108" i="8" s="1"/>
  <c r="ES149" i="8"/>
  <c r="FM149" i="8" s="1"/>
  <c r="ES150" i="8"/>
  <c r="FM150" i="8" s="1"/>
  <c r="BM232" i="8"/>
  <c r="DR232" i="8"/>
  <c r="DT280" i="8"/>
  <c r="EW280" i="8" s="1"/>
  <c r="BO230" i="8"/>
  <c r="DT230" i="8"/>
  <c r="BO227" i="8"/>
  <c r="DT227" i="8"/>
  <c r="EW227" i="8" s="1"/>
  <c r="AJ372" i="8"/>
  <c r="AM372" i="8"/>
  <c r="AS372" i="8" s="1"/>
  <c r="AJ374" i="8"/>
  <c r="AM374" i="8"/>
  <c r="AS374" i="8" s="1"/>
  <c r="AM86" i="8"/>
  <c r="AS51" i="8"/>
  <c r="AJ358" i="8"/>
  <c r="AM358" i="8"/>
  <c r="BM230" i="8"/>
  <c r="DR230" i="8"/>
  <c r="BM228" i="8"/>
  <c r="DR228" i="8"/>
  <c r="EW228" i="8" s="1"/>
  <c r="DR208" i="8"/>
  <c r="BO301" i="8"/>
  <c r="DT301" i="8"/>
  <c r="EW301" i="8" s="1"/>
  <c r="BO308" i="8"/>
  <c r="DT308" i="8"/>
  <c r="EW308" i="8" s="1"/>
  <c r="BN230" i="8"/>
  <c r="DS230" i="8"/>
  <c r="AM66" i="8"/>
  <c r="AS66" i="8" s="1"/>
  <c r="AJ373" i="8"/>
  <c r="AJ382" i="8"/>
  <c r="AM382" i="8"/>
  <c r="AS382" i="8" s="1"/>
  <c r="AM53" i="8"/>
  <c r="AS53" i="8" s="1"/>
  <c r="DR211" i="8"/>
  <c r="AM52" i="8"/>
  <c r="AS52" i="8" s="1"/>
  <c r="DS231" i="8"/>
  <c r="FX109" i="8"/>
  <c r="GE109" i="8"/>
  <c r="CR132" i="8"/>
  <c r="GB109" i="8" s="1"/>
  <c r="CU132" i="8"/>
  <c r="AM63" i="8"/>
  <c r="AS63" i="8" s="1"/>
  <c r="AM379" i="8"/>
  <c r="AS379" i="8" s="1"/>
  <c r="DR234" i="8"/>
  <c r="BM236" i="8"/>
  <c r="DR236" i="8"/>
  <c r="DR199" i="8"/>
  <c r="DR204" i="8"/>
  <c r="EW214" i="8"/>
  <c r="AJ377" i="8"/>
  <c r="AM377" i="8"/>
  <c r="AS377" i="8" s="1"/>
  <c r="AL385" i="8"/>
  <c r="AK385" i="8"/>
  <c r="BD358" i="8"/>
  <c r="CG131" i="8"/>
  <c r="CG149" i="8"/>
  <c r="BS62" i="8"/>
  <c r="BS137" i="8"/>
  <c r="CG37" i="8"/>
  <c r="CG40" i="8"/>
  <c r="CG44" i="8"/>
  <c r="CG48" i="8"/>
  <c r="CG38" i="8"/>
  <c r="CG42" i="8"/>
  <c r="CG46" i="8"/>
  <c r="CG50" i="8"/>
  <c r="CG39" i="8"/>
  <c r="CG43" i="8"/>
  <c r="CG47" i="8"/>
  <c r="CG36" i="8"/>
  <c r="ER36" i="8" s="1"/>
  <c r="CG41" i="8"/>
  <c r="CG45" i="8"/>
  <c r="CG49" i="8"/>
  <c r="CG68" i="8"/>
  <c r="CG73" i="8"/>
  <c r="CG76" i="8"/>
  <c r="ER77" i="8" s="1"/>
  <c r="CG71" i="8"/>
  <c r="CG69" i="8"/>
  <c r="BR137" i="8"/>
  <c r="CG64" i="8"/>
  <c r="ER64" i="8" s="1"/>
  <c r="BR136" i="8"/>
  <c r="CG70" i="8"/>
  <c r="CG59" i="8"/>
  <c r="BT55" i="8"/>
  <c r="BT68" i="8"/>
  <c r="BO68" i="8" s="1"/>
  <c r="BS64" i="8"/>
  <c r="BS140" i="8"/>
  <c r="BS149" i="8"/>
  <c r="BN149" i="8" s="1"/>
  <c r="CG75" i="8"/>
  <c r="BR145" i="8"/>
  <c r="CH66" i="8"/>
  <c r="ES66" i="8" s="1"/>
  <c r="BT142" i="8"/>
  <c r="BS148" i="8"/>
  <c r="BN148" i="8" s="1"/>
  <c r="BR149" i="8"/>
  <c r="BS138" i="8"/>
  <c r="BT139" i="8"/>
  <c r="CG152" i="8"/>
  <c r="CG141" i="8"/>
  <c r="BS72" i="8"/>
  <c r="BN72" i="8" s="1"/>
  <c r="BS155" i="8"/>
  <c r="BN155" i="8" s="1"/>
  <c r="CG56" i="8"/>
  <c r="BT153" i="8"/>
  <c r="BO153" i="8" s="1"/>
  <c r="BS54" i="8"/>
  <c r="CH53" i="8"/>
  <c r="BT69" i="8"/>
  <c r="BO69" i="8" s="1"/>
  <c r="BT63" i="8"/>
  <c r="CI119" i="8"/>
  <c r="CI123" i="8"/>
  <c r="CI118" i="8"/>
  <c r="CI126" i="8"/>
  <c r="CI130" i="8"/>
  <c r="CI125" i="8"/>
  <c r="CI128" i="8"/>
  <c r="CI117" i="8"/>
  <c r="CI120" i="8"/>
  <c r="CI124" i="8"/>
  <c r="CI122" i="8"/>
  <c r="CI129" i="8"/>
  <c r="CI121" i="8"/>
  <c r="CI127" i="8"/>
  <c r="CI116" i="8"/>
  <c r="CI156" i="8"/>
  <c r="CI145" i="8"/>
  <c r="CI147" i="8"/>
  <c r="CI154" i="8"/>
  <c r="CI144" i="8"/>
  <c r="CI137" i="8"/>
  <c r="CI155" i="8"/>
  <c r="CI146" i="8"/>
  <c r="CI140" i="8"/>
  <c r="CI136" i="8"/>
  <c r="CG65" i="8"/>
  <c r="CH117" i="8"/>
  <c r="CH120" i="8"/>
  <c r="CH124" i="8"/>
  <c r="CH128" i="8"/>
  <c r="CH121" i="8"/>
  <c r="CH125" i="8"/>
  <c r="CH129" i="8"/>
  <c r="CH116" i="8"/>
  <c r="CH119" i="8"/>
  <c r="CH123" i="8"/>
  <c r="CH127" i="8"/>
  <c r="CH118" i="8"/>
  <c r="CH122" i="8"/>
  <c r="CH126" i="8"/>
  <c r="CH130" i="8"/>
  <c r="CG154" i="8"/>
  <c r="CH147" i="8"/>
  <c r="CG143" i="8"/>
  <c r="BT73" i="8"/>
  <c r="BO73" i="8" s="1"/>
  <c r="CI134" i="8"/>
  <c r="CH142" i="8"/>
  <c r="CH143" i="8"/>
  <c r="CH134" i="8"/>
  <c r="CH60" i="8"/>
  <c r="ES60" i="8" s="1"/>
  <c r="BS59" i="8"/>
  <c r="CH151" i="8"/>
  <c r="CI143" i="8"/>
  <c r="CI50" i="8"/>
  <c r="CI46" i="8"/>
  <c r="CI45" i="8"/>
  <c r="CI42" i="8"/>
  <c r="CI47" i="8"/>
  <c r="CI43" i="8"/>
  <c r="CI36" i="8"/>
  <c r="ET36" i="8" s="1"/>
  <c r="CI38" i="8"/>
  <c r="CI48" i="8"/>
  <c r="CI41" i="8"/>
  <c r="CI39" i="8"/>
  <c r="CI37" i="8"/>
  <c r="CI44" i="8"/>
  <c r="CI49" i="8"/>
  <c r="CI40" i="8"/>
  <c r="CI56" i="8"/>
  <c r="ET56" i="8" s="1"/>
  <c r="CI66" i="8"/>
  <c r="CI60" i="8"/>
  <c r="CI76" i="8"/>
  <c r="ET77" i="8" s="1"/>
  <c r="CI67" i="8"/>
  <c r="CI64" i="8"/>
  <c r="ET64" i="8" s="1"/>
  <c r="CI65" i="8"/>
  <c r="CI57" i="8"/>
  <c r="CI74" i="8"/>
  <c r="ET74" i="8" s="1"/>
  <c r="CI75" i="8"/>
  <c r="CI72" i="8"/>
  <c r="ET72" i="8" s="1"/>
  <c r="CG66" i="8"/>
  <c r="CG58" i="8"/>
  <c r="CI59" i="8"/>
  <c r="ET59" i="8" s="1"/>
  <c r="BS51" i="8"/>
  <c r="CH37" i="8"/>
  <c r="CH40" i="8"/>
  <c r="CH44" i="8"/>
  <c r="CH48" i="8"/>
  <c r="CH41" i="8"/>
  <c r="CH45" i="8"/>
  <c r="CH49" i="8"/>
  <c r="CH36" i="8"/>
  <c r="CH39" i="8"/>
  <c r="CH43" i="8"/>
  <c r="CH47" i="8"/>
  <c r="CH38" i="8"/>
  <c r="CH42" i="8"/>
  <c r="CH46" i="8"/>
  <c r="CH50" i="8"/>
  <c r="ES51" i="8" s="1"/>
  <c r="CG52" i="8"/>
  <c r="CH67" i="8"/>
  <c r="BR139" i="8"/>
  <c r="CH76" i="8"/>
  <c r="BS144" i="8"/>
  <c r="BS56" i="8"/>
  <c r="BR146" i="8"/>
  <c r="CG55" i="8"/>
  <c r="CG51" i="8"/>
  <c r="BS73" i="8"/>
  <c r="BN73" i="8" s="1"/>
  <c r="BS68" i="8"/>
  <c r="BN68" i="8" s="1"/>
  <c r="BS135" i="8"/>
  <c r="BS58" i="8"/>
  <c r="BS70" i="8"/>
  <c r="BN70" i="8" s="1"/>
  <c r="BR142" i="8"/>
  <c r="BT133" i="8"/>
  <c r="CH63" i="8"/>
  <c r="ES63" i="8" s="1"/>
  <c r="BS132" i="8"/>
  <c r="BS57" i="8"/>
  <c r="BT71" i="8"/>
  <c r="BO71" i="8" s="1"/>
  <c r="CG118" i="8"/>
  <c r="CG122" i="8"/>
  <c r="CG126" i="8"/>
  <c r="CG130" i="8"/>
  <c r="CG119" i="8"/>
  <c r="CG123" i="8"/>
  <c r="CG127" i="8"/>
  <c r="CG116" i="8"/>
  <c r="CG121" i="8"/>
  <c r="CG125" i="8"/>
  <c r="CG129" i="8"/>
  <c r="CG117" i="8"/>
  <c r="CG120" i="8"/>
  <c r="CG124" i="8"/>
  <c r="CG128" i="8"/>
  <c r="CG156" i="8"/>
  <c r="CG148" i="8"/>
  <c r="CG153" i="8"/>
  <c r="CG151" i="8"/>
  <c r="CG57" i="8"/>
  <c r="CG133" i="8"/>
  <c r="BT70" i="8"/>
  <c r="BO70" i="8" s="1"/>
  <c r="BS150" i="8"/>
  <c r="BN150" i="8" s="1"/>
  <c r="CG62" i="8"/>
  <c r="CG134" i="8"/>
  <c r="BT52" i="8"/>
  <c r="BT58" i="8"/>
  <c r="BT53" i="8"/>
  <c r="CG144" i="8"/>
  <c r="BT54" i="8"/>
  <c r="BT135" i="8"/>
  <c r="BS61" i="8"/>
  <c r="BS139" i="8"/>
  <c r="CI131" i="8"/>
  <c r="CG155" i="8"/>
  <c r="CI151" i="8"/>
  <c r="CH131" i="8"/>
  <c r="CG60" i="8"/>
  <c r="CG132" i="8"/>
  <c r="CG67" i="8"/>
  <c r="CG53" i="8"/>
  <c r="CI149" i="8"/>
  <c r="CH55" i="8"/>
  <c r="ES55" i="8" s="1"/>
  <c r="CG54" i="8"/>
  <c r="ER55" i="8" s="1"/>
  <c r="CG72" i="8"/>
  <c r="ER72" i="8" s="1"/>
  <c r="CG61" i="8"/>
  <c r="CI132" i="8"/>
  <c r="CH52" i="8"/>
  <c r="ES52" i="8" s="1"/>
  <c r="CH141" i="8"/>
  <c r="CH136" i="8"/>
  <c r="CI150" i="8"/>
  <c r="CI51" i="8"/>
  <c r="ET52" i="8" s="1"/>
  <c r="CH69" i="8"/>
  <c r="ES69" i="8" s="1"/>
  <c r="BS65" i="8"/>
  <c r="CH146" i="8"/>
  <c r="CG140" i="8"/>
  <c r="CG74" i="8"/>
  <c r="ER61" i="8" l="1"/>
  <c r="EW197" i="8"/>
  <c r="EX197" i="8" s="1"/>
  <c r="AM373" i="8"/>
  <c r="AS373" i="8" s="1"/>
  <c r="ER69" i="8"/>
  <c r="FM69" i="8" s="1"/>
  <c r="BC51" i="8"/>
  <c r="BC78" i="8"/>
  <c r="BC80" i="8"/>
  <c r="BC79" i="8"/>
  <c r="BC77" i="8"/>
  <c r="EW213" i="8"/>
  <c r="EW210" i="8"/>
  <c r="EW200" i="8"/>
  <c r="EW236" i="8"/>
  <c r="EW206" i="8"/>
  <c r="BE54" i="8"/>
  <c r="BE377" i="8"/>
  <c r="ER65" i="8"/>
  <c r="EW217" i="8"/>
  <c r="BM149" i="8"/>
  <c r="EW199" i="8"/>
  <c r="AM362" i="8"/>
  <c r="AS362" i="8" s="1"/>
  <c r="ER74" i="8"/>
  <c r="FM74" i="8" s="1"/>
  <c r="EW207" i="8"/>
  <c r="EW203" i="8"/>
  <c r="EW235" i="8"/>
  <c r="EW201" i="8"/>
  <c r="EW211" i="8"/>
  <c r="BE378" i="8"/>
  <c r="EW221" i="8"/>
  <c r="FM72" i="8"/>
  <c r="ER47" i="8"/>
  <c r="ER70" i="8"/>
  <c r="BE365" i="8"/>
  <c r="BE59" i="8"/>
  <c r="BE63" i="8"/>
  <c r="EW202" i="8"/>
  <c r="EW234" i="8"/>
  <c r="EW232" i="8"/>
  <c r="ER67" i="8"/>
  <c r="ES76" i="8"/>
  <c r="ES77" i="8"/>
  <c r="BE68" i="8"/>
  <c r="BE369" i="8"/>
  <c r="EW205" i="8"/>
  <c r="BC64" i="8"/>
  <c r="BC366" i="8"/>
  <c r="BC74" i="8"/>
  <c r="BC361" i="8"/>
  <c r="BC368" i="8"/>
  <c r="BC56" i="8"/>
  <c r="BC377" i="8"/>
  <c r="BC360" i="8"/>
  <c r="BC363" i="8"/>
  <c r="BC379" i="8"/>
  <c r="BC359" i="8"/>
  <c r="BC66" i="8"/>
  <c r="ET67" i="8"/>
  <c r="ER60" i="8"/>
  <c r="ER56" i="8"/>
  <c r="ES67" i="8"/>
  <c r="BE358" i="8"/>
  <c r="BE362" i="8"/>
  <c r="BE376" i="8"/>
  <c r="EW204" i="8"/>
  <c r="BE359" i="8"/>
  <c r="BE73" i="8"/>
  <c r="EW208" i="8"/>
  <c r="BE368" i="8"/>
  <c r="BE53" i="8"/>
  <c r="BC57" i="8"/>
  <c r="BC52" i="8"/>
  <c r="BC61" i="8"/>
  <c r="BC54" i="8"/>
  <c r="BC367" i="8"/>
  <c r="BC370" i="8"/>
  <c r="BC382" i="8"/>
  <c r="BC58" i="8"/>
  <c r="BC373" i="8"/>
  <c r="BC371" i="8"/>
  <c r="BC55" i="8"/>
  <c r="BC374" i="8"/>
  <c r="BC372" i="8"/>
  <c r="BC62" i="8"/>
  <c r="BC364" i="8"/>
  <c r="BC381" i="8"/>
  <c r="BC59" i="8"/>
  <c r="FM55" i="8"/>
  <c r="EW209" i="8"/>
  <c r="BC70" i="8"/>
  <c r="BC53" i="8"/>
  <c r="BC60" i="8"/>
  <c r="BC63" i="8"/>
  <c r="BC75" i="8"/>
  <c r="BC365" i="8"/>
  <c r="ES48" i="8"/>
  <c r="ES47" i="8"/>
  <c r="ET75" i="8"/>
  <c r="ET47" i="8"/>
  <c r="EW224" i="8"/>
  <c r="BE71" i="8"/>
  <c r="EW226" i="8"/>
  <c r="ER66" i="8"/>
  <c r="BR131" i="8"/>
  <c r="ER45" i="8"/>
  <c r="FN134" i="8"/>
  <c r="FO134" i="8" s="1"/>
  <c r="CP134" i="8" s="1"/>
  <c r="CU134" i="8" s="1"/>
  <c r="BC72" i="8"/>
  <c r="EX272" i="8"/>
  <c r="EX273" i="8" s="1"/>
  <c r="ER54" i="8"/>
  <c r="BS153" i="8"/>
  <c r="BN153" i="8" s="1"/>
  <c r="BS145" i="8"/>
  <c r="ES39" i="8"/>
  <c r="ES38" i="8"/>
  <c r="ES37" i="8"/>
  <c r="ES36" i="8"/>
  <c r="ES46" i="8"/>
  <c r="ES41" i="8"/>
  <c r="ES40" i="8"/>
  <c r="ET58" i="8"/>
  <c r="ET57" i="8"/>
  <c r="ET76" i="8"/>
  <c r="ET66" i="8"/>
  <c r="ET40" i="8"/>
  <c r="ET39" i="8"/>
  <c r="ET49" i="8"/>
  <c r="ET48" i="8"/>
  <c r="ET45" i="8"/>
  <c r="ET51" i="8"/>
  <c r="ET50" i="8"/>
  <c r="ES53" i="8"/>
  <c r="BT148" i="8"/>
  <c r="BO148" i="8" s="1"/>
  <c r="BT152" i="8"/>
  <c r="BO152" i="8" s="1"/>
  <c r="BS74" i="8"/>
  <c r="BN74" i="8" s="1"/>
  <c r="ER59" i="8"/>
  <c r="FM59" i="8" s="1"/>
  <c r="BS152" i="8"/>
  <c r="BN152" i="8" s="1"/>
  <c r="BS154" i="8"/>
  <c r="BN154" i="8" s="1"/>
  <c r="ER71" i="8"/>
  <c r="FM71" i="8" s="1"/>
  <c r="ER73" i="8"/>
  <c r="ER42" i="8"/>
  <c r="ER41" i="8"/>
  <c r="ER40" i="8"/>
  <c r="ER39" i="8"/>
  <c r="ER46" i="8"/>
  <c r="ER38" i="8"/>
  <c r="ER37" i="8"/>
  <c r="BR135" i="8"/>
  <c r="AJ385" i="8"/>
  <c r="BC358" i="8"/>
  <c r="AK359" i="8"/>
  <c r="BD359" i="8" s="1"/>
  <c r="AM359" i="8"/>
  <c r="AS359" i="8" s="1"/>
  <c r="AK360" i="8"/>
  <c r="BD360" i="8" s="1"/>
  <c r="AM360" i="8"/>
  <c r="AS360" i="8" s="1"/>
  <c r="FX110" i="8"/>
  <c r="GE110" i="8"/>
  <c r="CU133" i="8"/>
  <c r="CR133" i="8"/>
  <c r="GB110" i="8" s="1"/>
  <c r="BE51" i="8"/>
  <c r="BE55" i="8"/>
  <c r="BE69" i="8"/>
  <c r="BE361" i="8"/>
  <c r="BE58" i="8"/>
  <c r="FN200" i="8"/>
  <c r="FN274" i="8"/>
  <c r="BE375" i="8"/>
  <c r="BE62" i="8"/>
  <c r="BC343" i="8"/>
  <c r="BC36" i="8"/>
  <c r="BC348" i="8"/>
  <c r="BC40" i="8"/>
  <c r="BC345" i="8"/>
  <c r="BC49" i="8"/>
  <c r="BC344" i="8"/>
  <c r="BC47" i="8"/>
  <c r="BC41" i="8"/>
  <c r="BC43" i="8"/>
  <c r="BC38" i="8"/>
  <c r="BC357" i="8"/>
  <c r="BC45" i="8"/>
  <c r="BC44" i="8"/>
  <c r="BC42" i="8"/>
  <c r="BC48" i="8"/>
  <c r="BC353" i="8"/>
  <c r="BC50" i="8"/>
  <c r="BC352" i="8"/>
  <c r="BC351" i="8"/>
  <c r="BC349" i="8"/>
  <c r="BC347" i="8"/>
  <c r="BC46" i="8"/>
  <c r="BC356" i="8"/>
  <c r="BC37" i="8"/>
  <c r="BC39" i="8"/>
  <c r="BC354" i="8"/>
  <c r="BC355" i="8"/>
  <c r="BC346" i="8"/>
  <c r="BC350" i="8"/>
  <c r="BC376" i="8"/>
  <c r="BC73" i="8"/>
  <c r="BC383" i="8"/>
  <c r="BC68" i="8"/>
  <c r="BC69" i="8"/>
  <c r="BC375" i="8"/>
  <c r="BC71" i="8"/>
  <c r="BC380" i="8"/>
  <c r="BC76" i="8"/>
  <c r="BC378" i="8"/>
  <c r="BC362" i="8"/>
  <c r="BC67" i="8"/>
  <c r="BC65" i="8"/>
  <c r="BE370" i="8"/>
  <c r="EW229" i="8"/>
  <c r="BC369" i="8"/>
  <c r="ET73" i="8"/>
  <c r="ES61" i="8"/>
  <c r="ET68" i="8"/>
  <c r="ES70" i="8"/>
  <c r="AK383" i="8"/>
  <c r="BD383" i="8" s="1"/>
  <c r="AM383" i="8"/>
  <c r="AS383" i="8" s="1"/>
  <c r="BT61" i="8"/>
  <c r="BT62" i="8"/>
  <c r="BT141" i="8"/>
  <c r="ER62" i="8"/>
  <c r="FM62" i="8" s="1"/>
  <c r="ER58" i="8"/>
  <c r="ER57" i="8"/>
  <c r="BR138" i="8"/>
  <c r="ER53" i="8"/>
  <c r="ER52" i="8"/>
  <c r="FM52" i="8" s="1"/>
  <c r="ES43" i="8"/>
  <c r="ES42" i="8"/>
  <c r="ES50" i="8"/>
  <c r="ES49" i="8"/>
  <c r="ES45" i="8"/>
  <c r="ES44" i="8"/>
  <c r="ET65" i="8"/>
  <c r="ET60" i="8"/>
  <c r="ET38" i="8"/>
  <c r="ET37" i="8"/>
  <c r="ET42" i="8"/>
  <c r="ET41" i="8"/>
  <c r="ET44" i="8"/>
  <c r="ET43" i="8"/>
  <c r="ET46" i="8"/>
  <c r="BS71" i="8"/>
  <c r="BN71" i="8" s="1"/>
  <c r="BS156" i="8"/>
  <c r="BN156" i="8" s="1"/>
  <c r="BR147" i="8"/>
  <c r="BM147" i="8" s="1"/>
  <c r="ER75" i="8"/>
  <c r="BS75" i="8"/>
  <c r="BN75" i="8" s="1"/>
  <c r="BT138" i="8"/>
  <c r="ER76" i="8"/>
  <c r="ER68" i="8"/>
  <c r="ER44" i="8"/>
  <c r="ER43" i="8"/>
  <c r="ER51" i="8"/>
  <c r="ER50" i="8"/>
  <c r="ER49" i="8"/>
  <c r="ER48" i="8"/>
  <c r="BS133" i="8"/>
  <c r="BR150" i="8"/>
  <c r="BM150" i="8" s="1"/>
  <c r="BR63" i="8"/>
  <c r="EW230" i="8"/>
  <c r="AM385" i="8"/>
  <c r="AS358" i="8"/>
  <c r="AK376" i="8"/>
  <c r="BD376" i="8" s="1"/>
  <c r="AM376" i="8"/>
  <c r="AS376" i="8" s="1"/>
  <c r="ET61" i="8"/>
  <c r="ES54" i="8"/>
  <c r="AK370" i="8"/>
  <c r="BD370" i="8" s="1"/>
  <c r="AM370" i="8"/>
  <c r="AS370" i="8" s="1"/>
  <c r="ES56" i="8"/>
  <c r="BE344" i="8"/>
  <c r="BE37" i="8"/>
  <c r="BE45" i="8"/>
  <c r="BE39" i="8"/>
  <c r="BE47" i="8"/>
  <c r="BE352" i="8"/>
  <c r="BE346" i="8"/>
  <c r="BE354" i="8"/>
  <c r="BE41" i="8"/>
  <c r="BE49" i="8"/>
  <c r="BE43" i="8"/>
  <c r="BE348" i="8"/>
  <c r="BE356" i="8"/>
  <c r="BE350" i="8"/>
  <c r="BE345" i="8"/>
  <c r="BE347" i="8"/>
  <c r="BE349" i="8"/>
  <c r="BE343" i="8"/>
  <c r="BE38" i="8"/>
  <c r="BE48" i="8"/>
  <c r="BE50" i="8"/>
  <c r="BE44" i="8"/>
  <c r="BE353" i="8"/>
  <c r="BE355" i="8"/>
  <c r="BE357" i="8"/>
  <c r="BE351" i="8"/>
  <c r="BE46" i="8"/>
  <c r="BE40" i="8"/>
  <c r="BE42" i="8"/>
  <c r="BE36" i="8"/>
  <c r="BE363" i="8"/>
  <c r="BE72" i="8"/>
  <c r="BE374" i="8"/>
  <c r="BE364" i="8"/>
  <c r="BE64" i="8"/>
  <c r="BE76" i="8"/>
  <c r="BE367" i="8"/>
  <c r="BE56" i="8"/>
  <c r="BE379" i="8"/>
  <c r="BE57" i="8"/>
  <c r="BE65" i="8"/>
  <c r="BE383" i="8"/>
  <c r="BE381" i="8"/>
  <c r="BE60" i="8"/>
  <c r="BE75" i="8"/>
  <c r="BE372" i="8"/>
  <c r="BE66" i="8"/>
  <c r="BE74" i="8"/>
  <c r="BE382" i="8"/>
  <c r="BE67" i="8"/>
  <c r="BE371" i="8"/>
  <c r="BE373" i="8"/>
  <c r="EW231" i="8"/>
  <c r="BE52" i="8"/>
  <c r="EW220" i="8"/>
  <c r="BE366" i="8"/>
  <c r="BE380" i="8"/>
  <c r="BE61" i="8"/>
  <c r="EW198" i="8"/>
  <c r="EX198" i="8" s="1"/>
  <c r="BE70" i="8"/>
  <c r="AK367" i="8"/>
  <c r="BD367" i="8" s="1"/>
  <c r="AM367" i="8"/>
  <c r="AS367" i="8" s="1"/>
  <c r="ES64" i="8"/>
  <c r="FM64" i="8" s="1"/>
  <c r="ES68" i="8"/>
  <c r="ER63" i="8"/>
  <c r="FM63" i="8" s="1"/>
  <c r="BR140" i="8"/>
  <c r="BS141" i="8"/>
  <c r="BR61" i="8"/>
  <c r="BR54" i="8"/>
  <c r="BR53" i="8"/>
  <c r="BS131" i="8"/>
  <c r="BR62" i="8"/>
  <c r="BR133" i="8"/>
  <c r="BR151" i="8"/>
  <c r="BM151" i="8" s="1"/>
  <c r="BR148" i="8"/>
  <c r="BM148" i="8" s="1"/>
  <c r="BS63" i="8"/>
  <c r="BR52" i="8"/>
  <c r="BR66" i="8"/>
  <c r="BT75" i="8"/>
  <c r="BO75" i="8" s="1"/>
  <c r="BT57" i="8"/>
  <c r="BT64" i="8"/>
  <c r="BT66" i="8"/>
  <c r="BS151" i="8"/>
  <c r="BN151" i="8" s="1"/>
  <c r="BS143" i="8"/>
  <c r="BT134" i="8"/>
  <c r="BS147" i="8"/>
  <c r="BN147" i="8" s="1"/>
  <c r="BT136" i="8"/>
  <c r="BT146" i="8"/>
  <c r="BT137" i="8"/>
  <c r="BT154" i="8"/>
  <c r="BO154" i="8" s="1"/>
  <c r="BT145" i="8"/>
  <c r="BS53" i="8"/>
  <c r="BR71" i="8"/>
  <c r="BM71" i="8" s="1"/>
  <c r="BR73" i="8"/>
  <c r="BM73" i="8" s="1"/>
  <c r="BS146" i="8"/>
  <c r="BR74" i="8"/>
  <c r="BM74" i="8" s="1"/>
  <c r="BS69" i="8"/>
  <c r="BN69" i="8" s="1"/>
  <c r="BT51" i="8"/>
  <c r="BT150" i="8"/>
  <c r="BO150" i="8" s="1"/>
  <c r="BS136" i="8"/>
  <c r="BT132" i="8"/>
  <c r="BS55" i="8"/>
  <c r="BR144" i="8"/>
  <c r="BR134" i="8"/>
  <c r="BR51" i="8"/>
  <c r="BR55" i="8"/>
  <c r="BS67" i="8"/>
  <c r="BN67" i="8" s="1"/>
  <c r="BT72" i="8"/>
  <c r="BO72" i="8" s="1"/>
  <c r="BT74" i="8"/>
  <c r="BO74" i="8" s="1"/>
  <c r="BT65" i="8"/>
  <c r="BT60" i="8"/>
  <c r="BT56" i="8"/>
  <c r="BT143" i="8"/>
  <c r="BS60" i="8"/>
  <c r="BS134" i="8"/>
  <c r="BS142" i="8"/>
  <c r="BR154" i="8"/>
  <c r="BM154" i="8" s="1"/>
  <c r="BT140" i="8"/>
  <c r="BT155" i="8"/>
  <c r="BO155" i="8" s="1"/>
  <c r="BR75" i="8"/>
  <c r="BM75" i="8" s="1"/>
  <c r="BR59" i="8"/>
  <c r="BR64" i="8"/>
  <c r="BR69" i="8"/>
  <c r="BM69" i="8" s="1"/>
  <c r="BR68" i="8"/>
  <c r="BM68" i="8" s="1"/>
  <c r="FM76" i="8" l="1"/>
  <c r="FM60" i="8"/>
  <c r="FM65" i="8"/>
  <c r="FM48" i="8"/>
  <c r="FM61" i="8"/>
  <c r="FM58" i="8"/>
  <c r="FM70" i="8"/>
  <c r="FM47" i="8"/>
  <c r="FM50" i="8"/>
  <c r="FM43" i="8"/>
  <c r="FM67" i="8"/>
  <c r="FX111" i="8"/>
  <c r="FM56" i="8"/>
  <c r="FM49" i="8"/>
  <c r="FM53" i="8"/>
  <c r="FM39" i="8"/>
  <c r="FN135" i="8"/>
  <c r="FN136" i="8" s="1"/>
  <c r="CR134" i="8"/>
  <c r="GB111" i="8" s="1"/>
  <c r="FM51" i="8"/>
  <c r="FM44" i="8"/>
  <c r="FM75" i="8"/>
  <c r="FM57" i="8"/>
  <c r="GE111" i="8"/>
  <c r="FM40" i="8"/>
  <c r="FM45" i="8"/>
  <c r="FM66" i="8"/>
  <c r="BR36" i="8"/>
  <c r="BR76" i="8"/>
  <c r="BM76" i="8" s="1"/>
  <c r="BS66" i="8"/>
  <c r="BT123" i="8"/>
  <c r="BT126" i="8"/>
  <c r="BT117" i="8"/>
  <c r="BT124" i="8"/>
  <c r="BT127" i="8"/>
  <c r="BT144" i="8"/>
  <c r="BS117" i="8"/>
  <c r="BS121" i="8"/>
  <c r="BS119" i="8"/>
  <c r="BS122" i="8"/>
  <c r="BR58" i="8"/>
  <c r="BR122" i="8"/>
  <c r="BR130" i="8"/>
  <c r="BR125" i="8"/>
  <c r="BR117" i="8"/>
  <c r="BR153" i="8"/>
  <c r="BM153" i="8" s="1"/>
  <c r="BT131" i="8"/>
  <c r="BT151" i="8"/>
  <c r="BO151" i="8" s="1"/>
  <c r="BT149" i="8"/>
  <c r="BO149" i="8" s="1"/>
  <c r="BS52" i="8"/>
  <c r="BR44" i="8"/>
  <c r="BR38" i="8"/>
  <c r="BR46" i="8"/>
  <c r="BR39" i="8"/>
  <c r="BR41" i="8"/>
  <c r="BR49" i="8"/>
  <c r="BR70" i="8"/>
  <c r="BM70" i="8" s="1"/>
  <c r="BT119" i="8"/>
  <c r="BT130" i="8"/>
  <c r="BT120" i="8"/>
  <c r="BT121" i="8"/>
  <c r="BT116" i="8"/>
  <c r="BS120" i="8"/>
  <c r="BS125" i="8"/>
  <c r="BS116" i="8"/>
  <c r="BS123" i="8"/>
  <c r="BS118" i="8"/>
  <c r="BR143" i="8"/>
  <c r="BT45" i="8"/>
  <c r="BT36" i="8"/>
  <c r="BT39" i="8"/>
  <c r="BT40" i="8"/>
  <c r="BT76" i="8"/>
  <c r="BO76" i="8" s="1"/>
  <c r="BR127" i="8"/>
  <c r="BR128" i="8"/>
  <c r="BR60" i="8"/>
  <c r="FM68" i="8"/>
  <c r="FN201" i="8"/>
  <c r="FM38" i="8"/>
  <c r="FM42" i="8"/>
  <c r="FM54" i="8"/>
  <c r="EX274" i="8"/>
  <c r="BR40" i="8"/>
  <c r="BR48" i="8"/>
  <c r="BR42" i="8"/>
  <c r="BR50" i="8"/>
  <c r="BR43" i="8"/>
  <c r="BR45" i="8"/>
  <c r="BR152" i="8"/>
  <c r="BM152" i="8" s="1"/>
  <c r="BT125" i="8"/>
  <c r="BT129" i="8"/>
  <c r="BT156" i="8"/>
  <c r="BO156" i="8" s="1"/>
  <c r="BT147" i="8"/>
  <c r="BO147" i="8" s="1"/>
  <c r="BR65" i="8"/>
  <c r="BS124" i="8"/>
  <c r="BS129" i="8"/>
  <c r="BS127" i="8"/>
  <c r="BS130" i="8"/>
  <c r="BT46" i="8"/>
  <c r="BT42" i="8"/>
  <c r="BT43" i="8"/>
  <c r="BT38" i="8"/>
  <c r="BT41" i="8"/>
  <c r="BT37" i="8"/>
  <c r="BT49" i="8"/>
  <c r="BT67" i="8"/>
  <c r="BO67" i="8" s="1"/>
  <c r="BS40" i="8"/>
  <c r="BS48" i="8"/>
  <c r="BS45" i="8"/>
  <c r="BS36" i="8"/>
  <c r="BS43" i="8"/>
  <c r="BS38" i="8"/>
  <c r="BS46" i="8"/>
  <c r="BR123" i="8"/>
  <c r="BR116" i="8"/>
  <c r="BR124" i="8"/>
  <c r="BR156" i="8"/>
  <c r="BM156" i="8" s="1"/>
  <c r="BR57" i="8"/>
  <c r="BR155" i="8"/>
  <c r="BM155" i="8" s="1"/>
  <c r="BR132" i="8"/>
  <c r="BR72" i="8"/>
  <c r="BM72" i="8" s="1"/>
  <c r="BR37" i="8"/>
  <c r="BR47" i="8"/>
  <c r="BR141" i="8"/>
  <c r="BR56" i="8"/>
  <c r="BT118" i="8"/>
  <c r="BT128" i="8"/>
  <c r="BT122" i="8"/>
  <c r="BS128" i="8"/>
  <c r="BS126" i="8"/>
  <c r="BT50" i="8"/>
  <c r="BT47" i="8"/>
  <c r="BT48" i="8"/>
  <c r="BT44" i="8"/>
  <c r="BT59" i="8"/>
  <c r="BS37" i="8"/>
  <c r="BS44" i="8"/>
  <c r="BS41" i="8"/>
  <c r="BS49" i="8"/>
  <c r="BS39" i="8"/>
  <c r="BS47" i="8"/>
  <c r="BS42" i="8"/>
  <c r="BS50" i="8"/>
  <c r="BS76" i="8"/>
  <c r="BN76" i="8" s="1"/>
  <c r="BR118" i="8"/>
  <c r="BR126" i="8"/>
  <c r="BR119" i="8"/>
  <c r="BR121" i="8"/>
  <c r="BR129" i="8"/>
  <c r="BR120" i="8"/>
  <c r="BR67" i="8"/>
  <c r="BM67" i="8" s="1"/>
  <c r="EX199" i="8"/>
  <c r="FN275" i="8"/>
  <c r="FM37" i="8"/>
  <c r="FN37" i="8" s="1"/>
  <c r="FM46" i="8"/>
  <c r="FM41" i="8"/>
  <c r="FM73" i="8"/>
  <c r="FO135" i="8" l="1"/>
  <c r="CP135" i="8" s="1"/>
  <c r="CR135" i="8" s="1"/>
  <c r="GB112" i="8" s="1"/>
  <c r="FO136" i="8"/>
  <c r="CP136" i="8" s="1"/>
  <c r="FN137" i="8"/>
  <c r="FN276" i="8"/>
  <c r="EX275" i="8"/>
  <c r="FN202" i="8"/>
  <c r="EX200" i="8"/>
  <c r="FN38" i="8"/>
  <c r="GE112" i="8" l="1"/>
  <c r="FX112" i="8"/>
  <c r="CU135" i="8"/>
  <c r="FN39" i="8"/>
  <c r="FN277" i="8"/>
  <c r="FO137" i="8"/>
  <c r="CP137" i="8" s="1"/>
  <c r="FN138" i="8"/>
  <c r="EX201" i="8"/>
  <c r="FN203" i="8"/>
  <c r="EX276" i="8"/>
  <c r="FX113" i="8"/>
  <c r="GE113" i="8"/>
  <c r="CR136" i="8"/>
  <c r="GB113" i="8" s="1"/>
  <c r="CU136" i="8"/>
  <c r="EX277" i="8" l="1"/>
  <c r="FN204" i="8"/>
  <c r="EX202" i="8"/>
  <c r="FX114" i="8"/>
  <c r="GE114" i="8"/>
  <c r="CR137" i="8"/>
  <c r="GB114" i="8" s="1"/>
  <c r="CU137" i="8"/>
  <c r="FO138" i="8"/>
  <c r="CP138" i="8" s="1"/>
  <c r="FN139" i="8"/>
  <c r="FN278" i="8"/>
  <c r="FN40" i="8"/>
  <c r="FN41" i="8" l="1"/>
  <c r="FN279" i="8"/>
  <c r="FO139" i="8"/>
  <c r="CP139" i="8" s="1"/>
  <c r="FN140" i="8"/>
  <c r="EX203" i="8"/>
  <c r="FN205" i="8"/>
  <c r="EX278" i="8"/>
  <c r="FX115" i="8"/>
  <c r="GE115" i="8"/>
  <c r="CU138" i="8"/>
  <c r="CR138" i="8"/>
  <c r="GB115" i="8" s="1"/>
  <c r="EX279" i="8" l="1"/>
  <c r="FN206" i="8"/>
  <c r="EX204" i="8"/>
  <c r="FO140" i="8"/>
  <c r="CP140" i="8" s="1"/>
  <c r="FN141" i="8"/>
  <c r="FN280" i="8"/>
  <c r="FN42" i="8"/>
  <c r="FX116" i="8"/>
  <c r="GE116" i="8"/>
  <c r="CU139" i="8"/>
  <c r="CR139" i="8"/>
  <c r="GB116" i="8" s="1"/>
  <c r="FN43" i="8" l="1"/>
  <c r="FN281" i="8"/>
  <c r="FO141" i="8"/>
  <c r="CP141" i="8" s="1"/>
  <c r="FN142" i="8"/>
  <c r="EX205" i="8"/>
  <c r="FN207" i="8"/>
  <c r="EX280" i="8"/>
  <c r="FX117" i="8"/>
  <c r="GE117" i="8"/>
  <c r="CU140" i="8"/>
  <c r="CR140" i="8"/>
  <c r="GB117" i="8" s="1"/>
  <c r="EX281" i="8" l="1"/>
  <c r="FN208" i="8"/>
  <c r="EX206" i="8"/>
  <c r="FO142" i="8"/>
  <c r="CP142" i="8" s="1"/>
  <c r="FN143" i="8"/>
  <c r="FN282" i="8"/>
  <c r="FN44" i="8"/>
  <c r="FX118" i="8"/>
  <c r="GE118" i="8"/>
  <c r="CR141" i="8"/>
  <c r="GB118" i="8" s="1"/>
  <c r="CU141" i="8"/>
  <c r="FN45" i="8" l="1"/>
  <c r="FN283" i="8"/>
  <c r="FO143" i="8"/>
  <c r="CP143" i="8" s="1"/>
  <c r="FN144" i="8"/>
  <c r="EX207" i="8"/>
  <c r="FN209" i="8"/>
  <c r="EX282" i="8"/>
  <c r="FX119" i="8"/>
  <c r="GE119" i="8"/>
  <c r="CR142" i="8"/>
  <c r="GB119" i="8" s="1"/>
  <c r="CU142" i="8"/>
  <c r="EX283" i="8" l="1"/>
  <c r="FN210" i="8"/>
  <c r="EX208" i="8"/>
  <c r="FO144" i="8"/>
  <c r="CP144" i="8" s="1"/>
  <c r="FN145" i="8"/>
  <c r="FN284" i="8"/>
  <c r="FN46" i="8"/>
  <c r="FX120" i="8"/>
  <c r="GE120" i="8"/>
  <c r="CR143" i="8"/>
  <c r="GB120" i="8" s="1"/>
  <c r="CU143" i="8"/>
  <c r="FN47" i="8" l="1"/>
  <c r="FN285" i="8"/>
  <c r="FO145" i="8"/>
  <c r="CP145" i="8" s="1"/>
  <c r="FN146" i="8"/>
  <c r="EX209" i="8"/>
  <c r="FN211" i="8"/>
  <c r="EX284" i="8"/>
  <c r="FX121" i="8"/>
  <c r="GE121" i="8"/>
  <c r="CU144" i="8"/>
  <c r="CR144" i="8"/>
  <c r="GB121" i="8" s="1"/>
  <c r="EX285" i="8" l="1"/>
  <c r="FN238" i="8"/>
  <c r="FN212" i="8"/>
  <c r="EX210" i="8"/>
  <c r="FO146" i="8"/>
  <c r="CP146" i="8" s="1"/>
  <c r="FN147" i="8"/>
  <c r="FN312" i="8"/>
  <c r="FN286" i="8"/>
  <c r="FN48" i="8"/>
  <c r="FX122" i="8"/>
  <c r="GE122" i="8"/>
  <c r="CR145" i="8"/>
  <c r="GB122" i="8" s="1"/>
  <c r="CU145" i="8"/>
  <c r="FN49" i="8" l="1"/>
  <c r="FO286" i="8"/>
  <c r="CP286" i="8" s="1"/>
  <c r="FN287" i="8"/>
  <c r="FO147" i="8"/>
  <c r="CP147" i="8" s="1"/>
  <c r="FN148" i="8"/>
  <c r="EX211" i="8"/>
  <c r="FO212" i="8"/>
  <c r="CP212" i="8" s="1"/>
  <c r="FN213" i="8"/>
  <c r="EX312" i="8"/>
  <c r="EX286" i="8"/>
  <c r="FO285" i="8"/>
  <c r="CP285" i="8" s="1"/>
  <c r="FO270" i="8"/>
  <c r="CP270" i="8" s="1"/>
  <c r="FO271" i="8"/>
  <c r="CP271" i="8" s="1"/>
  <c r="FO272" i="8"/>
  <c r="CP272" i="8" s="1"/>
  <c r="FO273" i="8"/>
  <c r="CP273" i="8" s="1"/>
  <c r="FO274" i="8"/>
  <c r="CP274" i="8" s="1"/>
  <c r="FO275" i="8"/>
  <c r="CP275" i="8" s="1"/>
  <c r="FO276" i="8"/>
  <c r="CP276" i="8" s="1"/>
  <c r="FO277" i="8"/>
  <c r="CP277" i="8" s="1"/>
  <c r="FO278" i="8"/>
  <c r="CP278" i="8" s="1"/>
  <c r="FO279" i="8"/>
  <c r="CP279" i="8" s="1"/>
  <c r="FO280" i="8"/>
  <c r="CP280" i="8" s="1"/>
  <c r="FO281" i="8"/>
  <c r="CP281" i="8" s="1"/>
  <c r="FO282" i="8"/>
  <c r="CP282" i="8" s="1"/>
  <c r="FO283" i="8"/>
  <c r="CP283" i="8" s="1"/>
  <c r="FO284" i="8"/>
  <c r="CP284" i="8" s="1"/>
  <c r="FX123" i="8"/>
  <c r="GE123" i="8"/>
  <c r="CR146" i="8"/>
  <c r="GB123" i="8" s="1"/>
  <c r="CU146" i="8"/>
  <c r="FO211" i="8"/>
  <c r="CP211" i="8" s="1"/>
  <c r="FO175" i="8"/>
  <c r="FO177" i="8"/>
  <c r="FO179" i="8"/>
  <c r="FO181" i="8"/>
  <c r="FO183" i="8"/>
  <c r="FO185" i="8"/>
  <c r="FO187" i="8"/>
  <c r="FO189" i="8"/>
  <c r="FO191" i="8"/>
  <c r="FO193" i="8"/>
  <c r="FO195" i="8"/>
  <c r="FO176" i="8"/>
  <c r="FO178" i="8"/>
  <c r="FO180" i="8"/>
  <c r="FO182" i="8"/>
  <c r="FO184" i="8"/>
  <c r="FO186" i="8"/>
  <c r="FO188" i="8"/>
  <c r="FO190" i="8"/>
  <c r="FO192" i="8"/>
  <c r="FO194" i="8"/>
  <c r="FO196" i="8"/>
  <c r="CP196" i="8" s="1"/>
  <c r="FO197" i="8"/>
  <c r="CP197" i="8" s="1"/>
  <c r="FO198" i="8"/>
  <c r="CP198" i="8" s="1"/>
  <c r="FO199" i="8"/>
  <c r="CP199" i="8" s="1"/>
  <c r="FO200" i="8"/>
  <c r="CP200" i="8" s="1"/>
  <c r="FO201" i="8"/>
  <c r="CP201" i="8" s="1"/>
  <c r="FO202" i="8"/>
  <c r="CP202" i="8" s="1"/>
  <c r="FO203" i="8"/>
  <c r="CP203" i="8" s="1"/>
  <c r="FO204" i="8"/>
  <c r="CP204" i="8" s="1"/>
  <c r="FO205" i="8"/>
  <c r="CP205" i="8" s="1"/>
  <c r="FO206" i="8"/>
  <c r="CP206" i="8" s="1"/>
  <c r="FO207" i="8"/>
  <c r="CP207" i="8" s="1"/>
  <c r="FO208" i="8"/>
  <c r="CP208" i="8" s="1"/>
  <c r="FO209" i="8"/>
  <c r="CP209" i="8" s="1"/>
  <c r="FO210" i="8"/>
  <c r="CP210" i="8" s="1"/>
  <c r="FX178" i="8" l="1"/>
  <c r="CU209" i="8"/>
  <c r="FX176" i="8"/>
  <c r="CU207" i="8"/>
  <c r="FX174" i="8"/>
  <c r="CU205" i="8"/>
  <c r="CU203" i="8"/>
  <c r="CU201" i="8"/>
  <c r="CU199" i="8"/>
  <c r="CU197" i="8"/>
  <c r="FX253" i="8"/>
  <c r="CU284" i="8"/>
  <c r="BP284" i="8"/>
  <c r="FX251" i="8"/>
  <c r="CU282" i="8"/>
  <c r="BP282" i="8"/>
  <c r="FX249" i="8"/>
  <c r="CU280" i="8"/>
  <c r="BP280" i="8"/>
  <c r="FX247" i="8"/>
  <c r="CU278" i="8"/>
  <c r="BP278" i="8"/>
  <c r="BP276" i="8"/>
  <c r="CU276" i="8"/>
  <c r="BP274" i="8"/>
  <c r="CU274" i="8"/>
  <c r="BP272" i="8"/>
  <c r="CU272" i="8"/>
  <c r="BP270" i="8"/>
  <c r="CU270" i="8"/>
  <c r="EY286" i="8"/>
  <c r="CQ286" i="8" s="1"/>
  <c r="FY255" i="8" s="1"/>
  <c r="EX287" i="8"/>
  <c r="FO213" i="8"/>
  <c r="CP213" i="8" s="1"/>
  <c r="FN214" i="8"/>
  <c r="EX238" i="8"/>
  <c r="EX212" i="8"/>
  <c r="FO148" i="8"/>
  <c r="CP148" i="8" s="1"/>
  <c r="FN149" i="8"/>
  <c r="FO287" i="8"/>
  <c r="CP287" i="8" s="1"/>
  <c r="FN288" i="8"/>
  <c r="FN50" i="8"/>
  <c r="FX179" i="8"/>
  <c r="CU210" i="8"/>
  <c r="FX177" i="8"/>
  <c r="CU208" i="8"/>
  <c r="FX175" i="8"/>
  <c r="CU206" i="8"/>
  <c r="FX173" i="8"/>
  <c r="CU204" i="8"/>
  <c r="CU202" i="8"/>
  <c r="CU200" i="8"/>
  <c r="CU198" i="8"/>
  <c r="CU196" i="8"/>
  <c r="FX180" i="8"/>
  <c r="CU211" i="8"/>
  <c r="FX252" i="8"/>
  <c r="CU283" i="8"/>
  <c r="BP283" i="8"/>
  <c r="FX250" i="8"/>
  <c r="CU281" i="8"/>
  <c r="BP281" i="8"/>
  <c r="FX248" i="8"/>
  <c r="CU279" i="8"/>
  <c r="BP279" i="8"/>
  <c r="BP277" i="8"/>
  <c r="CU277" i="8"/>
  <c r="BP275" i="8"/>
  <c r="CU275" i="8"/>
  <c r="BP273" i="8"/>
  <c r="CU273" i="8"/>
  <c r="BP271" i="8"/>
  <c r="CU271" i="8"/>
  <c r="FX254" i="8"/>
  <c r="CU285" i="8"/>
  <c r="BP285" i="8"/>
  <c r="EY285" i="8"/>
  <c r="CQ285" i="8" s="1"/>
  <c r="FY254" i="8" s="1"/>
  <c r="EY270" i="8"/>
  <c r="CQ270" i="8" s="1"/>
  <c r="CR270" i="8" s="1"/>
  <c r="CV270" i="8" s="1"/>
  <c r="EY272" i="8"/>
  <c r="CQ272" i="8" s="1"/>
  <c r="CR272" i="8" s="1"/>
  <c r="CV272" i="8" s="1"/>
  <c r="EY271" i="8"/>
  <c r="CQ271" i="8" s="1"/>
  <c r="CR271" i="8" s="1"/>
  <c r="CV271" i="8" s="1"/>
  <c r="EY273" i="8"/>
  <c r="CQ273" i="8" s="1"/>
  <c r="CR273" i="8" s="1"/>
  <c r="CV273" i="8" s="1"/>
  <c r="EY274" i="8"/>
  <c r="CQ274" i="8" s="1"/>
  <c r="CR274" i="8" s="1"/>
  <c r="CV274" i="8" s="1"/>
  <c r="EY275" i="8"/>
  <c r="CQ275" i="8" s="1"/>
  <c r="CR275" i="8" s="1"/>
  <c r="CV275" i="8" s="1"/>
  <c r="EY276" i="8"/>
  <c r="CQ276" i="8" s="1"/>
  <c r="CR276" i="8" s="1"/>
  <c r="CV276" i="8" s="1"/>
  <c r="EY277" i="8"/>
  <c r="CQ277" i="8" s="1"/>
  <c r="CR277" i="8" s="1"/>
  <c r="CV277" i="8" s="1"/>
  <c r="EY278" i="8"/>
  <c r="CQ278" i="8" s="1"/>
  <c r="FY247" i="8" s="1"/>
  <c r="EY279" i="8"/>
  <c r="CQ279" i="8" s="1"/>
  <c r="FY248" i="8" s="1"/>
  <c r="EY280" i="8"/>
  <c r="CQ280" i="8" s="1"/>
  <c r="FY249" i="8" s="1"/>
  <c r="EY281" i="8"/>
  <c r="CQ281" i="8" s="1"/>
  <c r="FY250" i="8" s="1"/>
  <c r="EY282" i="8"/>
  <c r="CQ282" i="8" s="1"/>
  <c r="FY251" i="8" s="1"/>
  <c r="EY283" i="8"/>
  <c r="CQ283" i="8" s="1"/>
  <c r="FY252" i="8" s="1"/>
  <c r="EY284" i="8"/>
  <c r="CQ284" i="8" s="1"/>
  <c r="FY253" i="8" s="1"/>
  <c r="FX181" i="8"/>
  <c r="CU212" i="8"/>
  <c r="FX124" i="8"/>
  <c r="GE124" i="8"/>
  <c r="CR147" i="8"/>
  <c r="GB124" i="8" s="1"/>
  <c r="CU147" i="8"/>
  <c r="FX255" i="8"/>
  <c r="CU286" i="8"/>
  <c r="BP286" i="8"/>
  <c r="CR286" i="8" l="1"/>
  <c r="CV286" i="8" s="1"/>
  <c r="CR285" i="8"/>
  <c r="CV285" i="8" s="1"/>
  <c r="CR279" i="8"/>
  <c r="CV279" i="8" s="1"/>
  <c r="FX256" i="8"/>
  <c r="CU287" i="8"/>
  <c r="BP287" i="8"/>
  <c r="FX125" i="8"/>
  <c r="GE125" i="8"/>
  <c r="CU148" i="8"/>
  <c r="CR148" i="8"/>
  <c r="GB125" i="8" s="1"/>
  <c r="EY211" i="8"/>
  <c r="CQ211" i="8" s="1"/>
  <c r="EY175" i="8"/>
  <c r="EY176" i="8"/>
  <c r="EY179" i="8"/>
  <c r="EY181" i="8"/>
  <c r="EY183" i="8"/>
  <c r="EY185" i="8"/>
  <c r="EY187" i="8"/>
  <c r="EY189" i="8"/>
  <c r="EY191" i="8"/>
  <c r="EY193" i="8"/>
  <c r="EY195" i="8"/>
  <c r="EY177" i="8"/>
  <c r="EY178" i="8"/>
  <c r="EY180" i="8"/>
  <c r="EY182" i="8"/>
  <c r="EY184" i="8"/>
  <c r="EY186" i="8"/>
  <c r="EY188" i="8"/>
  <c r="EY190" i="8"/>
  <c r="EY192" i="8"/>
  <c r="EY194" i="8"/>
  <c r="EY196" i="8"/>
  <c r="CQ196" i="8" s="1"/>
  <c r="CR196" i="8" s="1"/>
  <c r="EY197" i="8"/>
  <c r="CQ197" i="8" s="1"/>
  <c r="CR197" i="8" s="1"/>
  <c r="EY198" i="8"/>
  <c r="CQ198" i="8" s="1"/>
  <c r="CR198" i="8" s="1"/>
  <c r="EY199" i="8"/>
  <c r="CQ199" i="8" s="1"/>
  <c r="CR199" i="8" s="1"/>
  <c r="EY200" i="8"/>
  <c r="CQ200" i="8" s="1"/>
  <c r="CR200" i="8" s="1"/>
  <c r="EY201" i="8"/>
  <c r="CQ201" i="8" s="1"/>
  <c r="CR201" i="8" s="1"/>
  <c r="EY202" i="8"/>
  <c r="CQ202" i="8" s="1"/>
  <c r="CR202" i="8" s="1"/>
  <c r="EY203" i="8"/>
  <c r="CQ203" i="8" s="1"/>
  <c r="CR203" i="8" s="1"/>
  <c r="EY204" i="8"/>
  <c r="CQ204" i="8" s="1"/>
  <c r="EY205" i="8"/>
  <c r="CQ205" i="8" s="1"/>
  <c r="EY206" i="8"/>
  <c r="CQ206" i="8" s="1"/>
  <c r="EY207" i="8"/>
  <c r="CQ207" i="8" s="1"/>
  <c r="EY208" i="8"/>
  <c r="CQ208" i="8" s="1"/>
  <c r="EY209" i="8"/>
  <c r="CQ209" i="8" s="1"/>
  <c r="EY210" i="8"/>
  <c r="CQ210" i="8" s="1"/>
  <c r="FX182" i="8"/>
  <c r="CU213" i="8"/>
  <c r="CR278" i="8"/>
  <c r="CV278" i="8" s="1"/>
  <c r="CR282" i="8"/>
  <c r="CV282" i="8" s="1"/>
  <c r="CR281" i="8"/>
  <c r="CV281" i="8" s="1"/>
  <c r="CR283" i="8"/>
  <c r="CV283" i="8" s="1"/>
  <c r="FN51" i="8"/>
  <c r="FO288" i="8"/>
  <c r="CP288" i="8" s="1"/>
  <c r="FN289" i="8"/>
  <c r="FO149" i="8"/>
  <c r="CP149" i="8" s="1"/>
  <c r="FN150" i="8"/>
  <c r="EY212" i="8"/>
  <c r="CQ212" i="8" s="1"/>
  <c r="EX213" i="8"/>
  <c r="FO214" i="8"/>
  <c r="CP214" i="8" s="1"/>
  <c r="FN215" i="8"/>
  <c r="EY287" i="8"/>
  <c r="CQ287" i="8" s="1"/>
  <c r="FY256" i="8" s="1"/>
  <c r="EX288" i="8"/>
  <c r="CR280" i="8"/>
  <c r="CV280" i="8" s="1"/>
  <c r="CR284" i="8"/>
  <c r="CV284" i="8" s="1"/>
  <c r="EY288" i="8" l="1"/>
  <c r="CQ288" i="8" s="1"/>
  <c r="FY257" i="8" s="1"/>
  <c r="EX289" i="8"/>
  <c r="FO215" i="8"/>
  <c r="CP215" i="8" s="1"/>
  <c r="FN216" i="8"/>
  <c r="EY213" i="8"/>
  <c r="CQ213" i="8" s="1"/>
  <c r="EX214" i="8"/>
  <c r="FO150" i="8"/>
  <c r="CP150" i="8" s="1"/>
  <c r="FN151" i="8"/>
  <c r="FO289" i="8"/>
  <c r="CP289" i="8" s="1"/>
  <c r="FN290" i="8"/>
  <c r="FN86" i="8"/>
  <c r="FN52" i="8"/>
  <c r="FY178" i="8"/>
  <c r="CR209" i="8"/>
  <c r="FY176" i="8"/>
  <c r="CR207" i="8"/>
  <c r="FY174" i="8"/>
  <c r="CR205" i="8"/>
  <c r="CR287" i="8"/>
  <c r="CV287" i="8" s="1"/>
  <c r="FX183" i="8"/>
  <c r="CU214" i="8"/>
  <c r="FY181" i="8"/>
  <c r="CR212" i="8"/>
  <c r="FX126" i="8"/>
  <c r="GE126" i="8"/>
  <c r="CR149" i="8"/>
  <c r="GB126" i="8" s="1"/>
  <c r="CU149" i="8"/>
  <c r="FX257" i="8"/>
  <c r="CU288" i="8"/>
  <c r="BP288" i="8"/>
  <c r="FY179" i="8"/>
  <c r="CR210" i="8"/>
  <c r="FY177" i="8"/>
  <c r="CR208" i="8"/>
  <c r="FY175" i="8"/>
  <c r="CR206" i="8"/>
  <c r="FY173" i="8"/>
  <c r="CR204" i="8"/>
  <c r="FY180" i="8"/>
  <c r="CR211" i="8"/>
  <c r="CR288" i="8" l="1"/>
  <c r="CV288" i="8" s="1"/>
  <c r="FO52" i="8"/>
  <c r="CP52" i="8" s="1"/>
  <c r="FN53" i="8"/>
  <c r="FO290" i="8"/>
  <c r="CP290" i="8" s="1"/>
  <c r="FN291" i="8"/>
  <c r="FO151" i="8"/>
  <c r="CP151" i="8" s="1"/>
  <c r="FN152" i="8"/>
  <c r="EY214" i="8"/>
  <c r="CQ214" i="8" s="1"/>
  <c r="EX215" i="8"/>
  <c r="FO216" i="8"/>
  <c r="CP216" i="8" s="1"/>
  <c r="FN217" i="8"/>
  <c r="EY289" i="8"/>
  <c r="CQ289" i="8" s="1"/>
  <c r="FY258" i="8" s="1"/>
  <c r="EX290" i="8"/>
  <c r="FO51" i="8"/>
  <c r="CP51" i="8" s="1"/>
  <c r="FO17" i="8"/>
  <c r="FO18" i="8"/>
  <c r="FO20" i="8"/>
  <c r="FO22" i="8"/>
  <c r="FO24" i="8"/>
  <c r="FO26" i="8"/>
  <c r="FO28" i="8"/>
  <c r="FO30" i="8"/>
  <c r="FO32" i="8"/>
  <c r="FO34" i="8"/>
  <c r="FO15" i="8"/>
  <c r="FO16" i="8"/>
  <c r="FO19" i="8"/>
  <c r="FO21" i="8"/>
  <c r="FO23" i="8"/>
  <c r="FO25" i="8"/>
  <c r="FO27" i="8"/>
  <c r="FO29" i="8"/>
  <c r="FO31" i="8"/>
  <c r="FO33" i="8"/>
  <c r="FO35" i="8"/>
  <c r="FO36" i="8"/>
  <c r="CP36" i="8" s="1"/>
  <c r="FO37" i="8"/>
  <c r="CP37" i="8" s="1"/>
  <c r="FO38" i="8"/>
  <c r="CP38" i="8" s="1"/>
  <c r="FO39" i="8"/>
  <c r="CP39" i="8" s="1"/>
  <c r="FO40" i="8"/>
  <c r="CP40" i="8" s="1"/>
  <c r="FO41" i="8"/>
  <c r="CP41" i="8" s="1"/>
  <c r="FO42" i="8"/>
  <c r="CP42" i="8" s="1"/>
  <c r="FO43" i="8"/>
  <c r="CP43" i="8" s="1"/>
  <c r="FO44" i="8"/>
  <c r="CP44" i="8" s="1"/>
  <c r="FO45" i="8"/>
  <c r="CP45" i="8" s="1"/>
  <c r="FO46" i="8"/>
  <c r="CP46" i="8" s="1"/>
  <c r="FO47" i="8"/>
  <c r="CP47" i="8" s="1"/>
  <c r="FO48" i="8"/>
  <c r="CP48" i="8" s="1"/>
  <c r="FO49" i="8"/>
  <c r="CP49" i="8" s="1"/>
  <c r="FO50" i="8"/>
  <c r="CP50" i="8" s="1"/>
  <c r="FX258" i="8"/>
  <c r="CU289" i="8"/>
  <c r="BP289" i="8"/>
  <c r="FX127" i="8"/>
  <c r="GE127" i="8"/>
  <c r="CU150" i="8"/>
  <c r="CR150" i="8"/>
  <c r="GB127" i="8" s="1"/>
  <c r="FY182" i="8"/>
  <c r="CR213" i="8"/>
  <c r="FX184" i="8"/>
  <c r="CU215" i="8"/>
  <c r="CR289" i="8" l="1"/>
  <c r="CV289" i="8" s="1"/>
  <c r="GE28" i="8"/>
  <c r="GL21" i="8"/>
  <c r="CR49" i="8"/>
  <c r="CU49" i="8"/>
  <c r="GE26" i="8"/>
  <c r="GL19" i="8"/>
  <c r="CU47" i="8"/>
  <c r="CR47" i="8"/>
  <c r="GE24" i="8"/>
  <c r="GL17" i="8"/>
  <c r="CR45" i="8"/>
  <c r="CU45" i="8"/>
  <c r="GE22" i="8"/>
  <c r="GL15" i="8"/>
  <c r="CU43" i="8"/>
  <c r="CR43" i="8"/>
  <c r="GE20" i="8"/>
  <c r="CR41" i="8"/>
  <c r="GB20" i="8" s="1"/>
  <c r="CU41" i="8"/>
  <c r="CU39" i="8"/>
  <c r="CR39" i="8"/>
  <c r="GB18" i="8" s="1"/>
  <c r="GE18" i="8"/>
  <c r="GE16" i="8"/>
  <c r="CU37" i="8"/>
  <c r="CR37" i="8"/>
  <c r="GB16" i="8" s="1"/>
  <c r="EY290" i="8"/>
  <c r="CQ290" i="8" s="1"/>
  <c r="FY259" i="8" s="1"/>
  <c r="EX291" i="8"/>
  <c r="FO217" i="8"/>
  <c r="CP217" i="8" s="1"/>
  <c r="FN218" i="8"/>
  <c r="EY215" i="8"/>
  <c r="CQ215" i="8" s="1"/>
  <c r="EX216" i="8"/>
  <c r="FO152" i="8"/>
  <c r="CP152" i="8" s="1"/>
  <c r="FN153" i="8"/>
  <c r="FO291" i="8"/>
  <c r="CP291" i="8" s="1"/>
  <c r="FN292" i="8"/>
  <c r="FO53" i="8"/>
  <c r="CP53" i="8" s="1"/>
  <c r="FN54" i="8"/>
  <c r="CU50" i="8"/>
  <c r="GE29" i="8"/>
  <c r="GL22" i="8"/>
  <c r="CR50" i="8"/>
  <c r="CU48" i="8"/>
  <c r="GE27" i="8"/>
  <c r="CR48" i="8"/>
  <c r="GL20" i="8"/>
  <c r="CU46" i="8"/>
  <c r="GE25" i="8"/>
  <c r="GL18" i="8"/>
  <c r="CR46" i="8"/>
  <c r="CU44" i="8"/>
  <c r="GE23" i="8"/>
  <c r="CR44" i="8"/>
  <c r="GL16" i="8"/>
  <c r="CU42" i="8"/>
  <c r="GE21" i="8"/>
  <c r="CR42" i="8"/>
  <c r="GB21" i="8" s="1"/>
  <c r="GE19" i="8"/>
  <c r="CR40" i="8"/>
  <c r="GB19" i="8" s="1"/>
  <c r="CU40" i="8"/>
  <c r="CU38" i="8"/>
  <c r="GE17" i="8"/>
  <c r="CR38" i="8"/>
  <c r="GB17" i="8" s="1"/>
  <c r="GE15" i="8"/>
  <c r="CU36" i="8"/>
  <c r="CR36" i="8"/>
  <c r="GB15" i="8" s="1"/>
  <c r="CU51" i="8"/>
  <c r="GE30" i="8"/>
  <c r="GL23" i="8"/>
  <c r="CR51" i="8"/>
  <c r="FX185" i="8"/>
  <c r="CU216" i="8"/>
  <c r="FY183" i="8"/>
  <c r="CR214" i="8"/>
  <c r="FX128" i="8"/>
  <c r="GE128" i="8"/>
  <c r="CR151" i="8"/>
  <c r="GB128" i="8" s="1"/>
  <c r="CU151" i="8"/>
  <c r="FX259" i="8"/>
  <c r="CU290" i="8"/>
  <c r="CR290" i="8"/>
  <c r="CV290" i="8" s="1"/>
  <c r="BP290" i="8"/>
  <c r="CU52" i="8"/>
  <c r="GL24" i="8"/>
  <c r="CR52" i="8"/>
  <c r="GE31" i="8"/>
  <c r="GI16" i="8" l="1"/>
  <c r="GB23" i="8"/>
  <c r="GI20" i="8"/>
  <c r="GB27" i="8"/>
  <c r="GE32" i="8"/>
  <c r="CR53" i="8"/>
  <c r="CU53" i="8"/>
  <c r="GL25" i="8"/>
  <c r="FX260" i="8"/>
  <c r="CU291" i="8"/>
  <c r="BP291" i="8"/>
  <c r="FX129" i="8"/>
  <c r="GE129" i="8"/>
  <c r="CU152" i="8"/>
  <c r="CR152" i="8"/>
  <c r="GB129" i="8" s="1"/>
  <c r="FY184" i="8"/>
  <c r="CR215" i="8"/>
  <c r="FX186" i="8"/>
  <c r="CU217" i="8"/>
  <c r="GI15" i="8"/>
  <c r="GB22" i="8"/>
  <c r="GI19" i="8"/>
  <c r="GB26" i="8"/>
  <c r="GB31" i="8"/>
  <c r="GI24" i="8"/>
  <c r="GI23" i="8"/>
  <c r="GB30" i="8"/>
  <c r="GI18" i="8"/>
  <c r="GB25" i="8"/>
  <c r="GI22" i="8"/>
  <c r="GB29" i="8"/>
  <c r="FO54" i="8"/>
  <c r="CP54" i="8" s="1"/>
  <c r="FN55" i="8"/>
  <c r="FO292" i="8"/>
  <c r="CP292" i="8" s="1"/>
  <c r="FN293" i="8"/>
  <c r="FO153" i="8"/>
  <c r="CP153" i="8" s="1"/>
  <c r="FN154" i="8"/>
  <c r="EY216" i="8"/>
  <c r="CQ216" i="8" s="1"/>
  <c r="EX217" i="8"/>
  <c r="FO218" i="8"/>
  <c r="CP218" i="8" s="1"/>
  <c r="FN219" i="8"/>
  <c r="EY291" i="8"/>
  <c r="CQ291" i="8" s="1"/>
  <c r="FY260" i="8" s="1"/>
  <c r="EX292" i="8"/>
  <c r="GI17" i="8"/>
  <c r="GB24" i="8"/>
  <c r="GB28" i="8"/>
  <c r="GI21" i="8"/>
  <c r="FX187" i="8" l="1"/>
  <c r="CU218" i="8"/>
  <c r="FY185" i="8"/>
  <c r="CR216" i="8"/>
  <c r="FX130" i="8"/>
  <c r="GE130" i="8"/>
  <c r="CU153" i="8"/>
  <c r="CR153" i="8"/>
  <c r="GB130" i="8" s="1"/>
  <c r="FX261" i="8"/>
  <c r="CU292" i="8"/>
  <c r="BP292" i="8"/>
  <c r="GE33" i="8"/>
  <c r="CR54" i="8"/>
  <c r="CU54" i="8"/>
  <c r="GL26" i="8"/>
  <c r="GB32" i="8"/>
  <c r="GI25" i="8"/>
  <c r="EY292" i="8"/>
  <c r="CQ292" i="8" s="1"/>
  <c r="FY261" i="8" s="1"/>
  <c r="EX293" i="8"/>
  <c r="FO219" i="8"/>
  <c r="CP219" i="8" s="1"/>
  <c r="FN220" i="8"/>
  <c r="EY217" i="8"/>
  <c r="CQ217" i="8" s="1"/>
  <c r="EX218" i="8"/>
  <c r="FO154" i="8"/>
  <c r="CP154" i="8" s="1"/>
  <c r="FN155" i="8"/>
  <c r="FO293" i="8"/>
  <c r="CP293" i="8" s="1"/>
  <c r="FN294" i="8"/>
  <c r="FO55" i="8"/>
  <c r="CP55" i="8" s="1"/>
  <c r="FN56" i="8"/>
  <c r="CR291" i="8"/>
  <c r="CV291" i="8" s="1"/>
  <c r="GE34" i="8" l="1"/>
  <c r="CU55" i="8"/>
  <c r="GL27" i="8"/>
  <c r="CR55" i="8"/>
  <c r="FX262" i="8"/>
  <c r="CU293" i="8"/>
  <c r="BP293" i="8"/>
  <c r="FX131" i="8"/>
  <c r="GE131" i="8"/>
  <c r="CU154" i="8"/>
  <c r="CR154" i="8"/>
  <c r="GB131" i="8" s="1"/>
  <c r="FY186" i="8"/>
  <c r="CR217" i="8"/>
  <c r="FX188" i="8"/>
  <c r="CU219" i="8"/>
  <c r="CR292" i="8"/>
  <c r="CV292" i="8" s="1"/>
  <c r="FO56" i="8"/>
  <c r="CP56" i="8" s="1"/>
  <c r="FN57" i="8"/>
  <c r="FO294" i="8"/>
  <c r="CP294" i="8" s="1"/>
  <c r="FN295" i="8"/>
  <c r="FO155" i="8"/>
  <c r="CP155" i="8" s="1"/>
  <c r="FN156" i="8"/>
  <c r="EY218" i="8"/>
  <c r="CQ218" i="8" s="1"/>
  <c r="EX219" i="8"/>
  <c r="FO220" i="8"/>
  <c r="CP220" i="8" s="1"/>
  <c r="FN221" i="8"/>
  <c r="EY293" i="8"/>
  <c r="CQ293" i="8" s="1"/>
  <c r="FY262" i="8" s="1"/>
  <c r="EX294" i="8"/>
  <c r="GB33" i="8"/>
  <c r="GI26" i="8"/>
  <c r="FO156" i="8" l="1"/>
  <c r="CP156" i="8" s="1"/>
  <c r="CU156" i="8" s="1"/>
  <c r="FN157" i="8"/>
  <c r="EY294" i="8"/>
  <c r="CQ294" i="8" s="1"/>
  <c r="FY263" i="8" s="1"/>
  <c r="EX295" i="8"/>
  <c r="FO221" i="8"/>
  <c r="CP221" i="8" s="1"/>
  <c r="FN222" i="8"/>
  <c r="EY219" i="8"/>
  <c r="CQ219" i="8" s="1"/>
  <c r="EX220" i="8"/>
  <c r="FO295" i="8"/>
  <c r="CP295" i="8" s="1"/>
  <c r="FN296" i="8"/>
  <c r="FO57" i="8"/>
  <c r="CP57" i="8" s="1"/>
  <c r="FN58" i="8"/>
  <c r="GB34" i="8"/>
  <c r="GI27" i="8"/>
  <c r="FX189" i="8"/>
  <c r="CU220" i="8"/>
  <c r="FY187" i="8"/>
  <c r="CR218" i="8"/>
  <c r="CU155" i="8"/>
  <c r="CR155" i="8"/>
  <c r="GB132" i="8" s="1"/>
  <c r="GE132" i="8"/>
  <c r="FX263" i="8"/>
  <c r="CU294" i="8"/>
  <c r="BP294" i="8"/>
  <c r="CU56" i="8"/>
  <c r="CR56" i="8"/>
  <c r="GE35" i="8"/>
  <c r="GL28" i="8"/>
  <c r="CR293" i="8"/>
  <c r="CV293" i="8" s="1"/>
  <c r="GE133" i="8" l="1"/>
  <c r="CR156" i="8"/>
  <c r="GB133" i="8" s="1"/>
  <c r="CR294" i="8"/>
  <c r="CV294" i="8" s="1"/>
  <c r="FO157" i="8"/>
  <c r="FN158" i="8"/>
  <c r="FO158" i="8" s="1"/>
  <c r="CU57" i="8"/>
  <c r="GE36" i="8"/>
  <c r="GL29" i="8"/>
  <c r="CR57" i="8"/>
  <c r="FX264" i="8"/>
  <c r="CU295" i="8"/>
  <c r="BP295" i="8"/>
  <c r="EY220" i="8"/>
  <c r="CQ220" i="8" s="1"/>
  <c r="EX221" i="8"/>
  <c r="FO222" i="8"/>
  <c r="CP222" i="8" s="1"/>
  <c r="FN223" i="8"/>
  <c r="EY295" i="8"/>
  <c r="CQ295" i="8" s="1"/>
  <c r="FY264" i="8" s="1"/>
  <c r="EX296" i="8"/>
  <c r="GI28" i="8"/>
  <c r="GB35" i="8"/>
  <c r="FO58" i="8"/>
  <c r="CP58" i="8" s="1"/>
  <c r="FN59" i="8"/>
  <c r="FO296" i="8"/>
  <c r="CP296" i="8" s="1"/>
  <c r="FN297" i="8"/>
  <c r="FY188" i="8"/>
  <c r="CR219" i="8"/>
  <c r="FX190" i="8"/>
  <c r="CU221" i="8"/>
  <c r="FO297" i="8" l="1"/>
  <c r="CP297" i="8" s="1"/>
  <c r="FN298" i="8"/>
  <c r="FO59" i="8"/>
  <c r="CP59" i="8" s="1"/>
  <c r="FN60" i="8"/>
  <c r="EY296" i="8"/>
  <c r="CQ296" i="8" s="1"/>
  <c r="FY265" i="8" s="1"/>
  <c r="EX297" i="8"/>
  <c r="FO223" i="8"/>
  <c r="CP223" i="8" s="1"/>
  <c r="FN224" i="8"/>
  <c r="EY221" i="8"/>
  <c r="CQ221" i="8" s="1"/>
  <c r="EX222" i="8"/>
  <c r="GI29" i="8"/>
  <c r="GB36" i="8"/>
  <c r="FX265" i="8"/>
  <c r="CU296" i="8"/>
  <c r="BP296" i="8"/>
  <c r="GE37" i="8"/>
  <c r="GL30" i="8"/>
  <c r="CU58" i="8"/>
  <c r="CR58" i="8"/>
  <c r="FX191" i="8"/>
  <c r="CU222" i="8"/>
  <c r="FY189" i="8"/>
  <c r="CR220" i="8"/>
  <c r="CR295" i="8"/>
  <c r="CV295" i="8" s="1"/>
  <c r="CR296" i="8" l="1"/>
  <c r="CV296" i="8" s="1"/>
  <c r="GB37" i="8"/>
  <c r="GI30" i="8"/>
  <c r="EY222" i="8"/>
  <c r="CQ222" i="8" s="1"/>
  <c r="EX223" i="8"/>
  <c r="FO224" i="8"/>
  <c r="CP224" i="8" s="1"/>
  <c r="FN225" i="8"/>
  <c r="EY297" i="8"/>
  <c r="CQ297" i="8" s="1"/>
  <c r="FY266" i="8" s="1"/>
  <c r="EX298" i="8"/>
  <c r="FO60" i="8"/>
  <c r="CP60" i="8" s="1"/>
  <c r="FN61" i="8"/>
  <c r="FO298" i="8"/>
  <c r="CP298" i="8" s="1"/>
  <c r="FN299" i="8"/>
  <c r="FY190" i="8"/>
  <c r="CR221" i="8"/>
  <c r="FX192" i="8"/>
  <c r="CU223" i="8"/>
  <c r="CU59" i="8"/>
  <c r="CR59" i="8"/>
  <c r="GE38" i="8"/>
  <c r="GL31" i="8"/>
  <c r="FX266" i="8"/>
  <c r="CU297" i="8"/>
  <c r="BP297" i="8"/>
  <c r="CR297" i="8" l="1"/>
  <c r="CV297" i="8" s="1"/>
  <c r="FO299" i="8"/>
  <c r="CP299" i="8" s="1"/>
  <c r="FN300" i="8"/>
  <c r="FO61" i="8"/>
  <c r="CP61" i="8" s="1"/>
  <c r="FN62" i="8"/>
  <c r="EY298" i="8"/>
  <c r="CQ298" i="8" s="1"/>
  <c r="FY267" i="8" s="1"/>
  <c r="EX299" i="8"/>
  <c r="FO225" i="8"/>
  <c r="CP225" i="8" s="1"/>
  <c r="FN226" i="8"/>
  <c r="EY223" i="8"/>
  <c r="CQ223" i="8" s="1"/>
  <c r="EX224" i="8"/>
  <c r="GB38" i="8"/>
  <c r="GI31" i="8"/>
  <c r="FX267" i="8"/>
  <c r="CU298" i="8"/>
  <c r="BP298" i="8"/>
  <c r="GE39" i="8"/>
  <c r="CR60" i="8"/>
  <c r="CU60" i="8"/>
  <c r="GL32" i="8"/>
  <c r="FX193" i="8"/>
  <c r="CU224" i="8"/>
  <c r="FY191" i="8"/>
  <c r="CR222" i="8"/>
  <c r="CR298" i="8" l="1"/>
  <c r="CV298" i="8" s="1"/>
  <c r="GI32" i="8"/>
  <c r="GB39" i="8"/>
  <c r="EY224" i="8"/>
  <c r="CQ224" i="8" s="1"/>
  <c r="EX225" i="8"/>
  <c r="FO226" i="8"/>
  <c r="CP226" i="8" s="1"/>
  <c r="FN227" i="8"/>
  <c r="EY299" i="8"/>
  <c r="CQ299" i="8" s="1"/>
  <c r="FY268" i="8" s="1"/>
  <c r="EX300" i="8"/>
  <c r="FO62" i="8"/>
  <c r="CP62" i="8" s="1"/>
  <c r="FN63" i="8"/>
  <c r="FO300" i="8"/>
  <c r="CP300" i="8" s="1"/>
  <c r="FN301" i="8"/>
  <c r="FY192" i="8"/>
  <c r="CR223" i="8"/>
  <c r="FX194" i="8"/>
  <c r="CU225" i="8"/>
  <c r="CU61" i="8"/>
  <c r="GE40" i="8"/>
  <c r="GL33" i="8"/>
  <c r="CR61" i="8"/>
  <c r="FX268" i="8"/>
  <c r="CU299" i="8"/>
  <c r="BP299" i="8"/>
  <c r="CR299" i="8" l="1"/>
  <c r="CV299" i="8" s="1"/>
  <c r="FO301" i="8"/>
  <c r="CP301" i="8" s="1"/>
  <c r="FN302" i="8"/>
  <c r="FO63" i="8"/>
  <c r="CP63" i="8" s="1"/>
  <c r="FN64" i="8"/>
  <c r="EY300" i="8"/>
  <c r="CQ300" i="8" s="1"/>
  <c r="FY269" i="8" s="1"/>
  <c r="EX301" i="8"/>
  <c r="FO227" i="8"/>
  <c r="CP227" i="8" s="1"/>
  <c r="FN228" i="8"/>
  <c r="EY225" i="8"/>
  <c r="CQ225" i="8" s="1"/>
  <c r="EX226" i="8"/>
  <c r="GI33" i="8"/>
  <c r="GB40" i="8"/>
  <c r="FX269" i="8"/>
  <c r="CU300" i="8"/>
  <c r="BP300" i="8"/>
  <c r="CU62" i="8"/>
  <c r="CR62" i="8"/>
  <c r="GE41" i="8"/>
  <c r="GL34" i="8"/>
  <c r="FX195" i="8"/>
  <c r="CU226" i="8"/>
  <c r="FY193" i="8"/>
  <c r="CR224" i="8"/>
  <c r="CR300" i="8" l="1"/>
  <c r="CV300" i="8" s="1"/>
  <c r="GI34" i="8"/>
  <c r="GB41" i="8"/>
  <c r="EY226" i="8"/>
  <c r="CQ226" i="8" s="1"/>
  <c r="EX227" i="8"/>
  <c r="FO228" i="8"/>
  <c r="CP228" i="8" s="1"/>
  <c r="FN229" i="8"/>
  <c r="EY301" i="8"/>
  <c r="CQ301" i="8" s="1"/>
  <c r="FY270" i="8" s="1"/>
  <c r="EX302" i="8"/>
  <c r="FO64" i="8"/>
  <c r="CP64" i="8" s="1"/>
  <c r="FN65" i="8"/>
  <c r="FO302" i="8"/>
  <c r="CP302" i="8" s="1"/>
  <c r="FN303" i="8"/>
  <c r="FY194" i="8"/>
  <c r="CR225" i="8"/>
  <c r="FX196" i="8"/>
  <c r="CU227" i="8"/>
  <c r="CU63" i="8"/>
  <c r="CR63" i="8"/>
  <c r="GL35" i="8"/>
  <c r="GE42" i="8"/>
  <c r="CU301" i="8"/>
  <c r="FX270" i="8"/>
  <c r="BP301" i="8"/>
  <c r="CR301" i="8" l="1"/>
  <c r="CV301" i="8" s="1"/>
  <c r="FO303" i="8"/>
  <c r="CP303" i="8" s="1"/>
  <c r="FN304" i="8"/>
  <c r="FO65" i="8"/>
  <c r="CP65" i="8" s="1"/>
  <c r="FN66" i="8"/>
  <c r="EY302" i="8"/>
  <c r="CQ302" i="8" s="1"/>
  <c r="CR302" i="8" s="1"/>
  <c r="CV302" i="8" s="1"/>
  <c r="EX303" i="8"/>
  <c r="FO229" i="8"/>
  <c r="CP229" i="8" s="1"/>
  <c r="FN230" i="8"/>
  <c r="EY227" i="8"/>
  <c r="CQ227" i="8" s="1"/>
  <c r="EX228" i="8"/>
  <c r="GB42" i="8"/>
  <c r="GI35" i="8"/>
  <c r="BP302" i="8"/>
  <c r="CU302" i="8"/>
  <c r="GL36" i="8"/>
  <c r="GE43" i="8"/>
  <c r="CR64" i="8"/>
  <c r="CU64" i="8"/>
  <c r="FX197" i="8"/>
  <c r="CU228" i="8"/>
  <c r="FY195" i="8"/>
  <c r="CR226" i="8"/>
  <c r="GB43" i="8" l="1"/>
  <c r="GI36" i="8"/>
  <c r="EY228" i="8"/>
  <c r="CQ228" i="8" s="1"/>
  <c r="EX229" i="8"/>
  <c r="FO230" i="8"/>
  <c r="CP230" i="8" s="1"/>
  <c r="FN231" i="8"/>
  <c r="EY303" i="8"/>
  <c r="CQ303" i="8" s="1"/>
  <c r="CR303" i="8" s="1"/>
  <c r="CV303" i="8" s="1"/>
  <c r="EX304" i="8"/>
  <c r="FO66" i="8"/>
  <c r="CP66" i="8" s="1"/>
  <c r="FN67" i="8"/>
  <c r="FO304" i="8"/>
  <c r="CP304" i="8" s="1"/>
  <c r="FN305" i="8"/>
  <c r="FY196" i="8"/>
  <c r="CR227" i="8"/>
  <c r="FX198" i="8"/>
  <c r="CU229" i="8"/>
  <c r="CU65" i="8"/>
  <c r="GE44" i="8"/>
  <c r="CR65" i="8"/>
  <c r="GL37" i="8"/>
  <c r="BP303" i="8"/>
  <c r="CU303" i="8"/>
  <c r="GI37" i="8" l="1"/>
  <c r="GB44" i="8"/>
  <c r="FO305" i="8"/>
  <c r="CP305" i="8" s="1"/>
  <c r="FN306" i="8"/>
  <c r="FO67" i="8"/>
  <c r="CP67" i="8" s="1"/>
  <c r="FN68" i="8"/>
  <c r="EY304" i="8"/>
  <c r="CQ304" i="8" s="1"/>
  <c r="CR304" i="8" s="1"/>
  <c r="CV304" i="8" s="1"/>
  <c r="EX305" i="8"/>
  <c r="FO231" i="8"/>
  <c r="CP231" i="8" s="1"/>
  <c r="FN232" i="8"/>
  <c r="EY229" i="8"/>
  <c r="CQ229" i="8" s="1"/>
  <c r="EX230" i="8"/>
  <c r="BP304" i="8"/>
  <c r="CU304" i="8"/>
  <c r="CU66" i="8"/>
  <c r="CR66" i="8"/>
  <c r="GL38" i="8"/>
  <c r="GE45" i="8"/>
  <c r="FX199" i="8"/>
  <c r="CU230" i="8"/>
  <c r="FY197" i="8"/>
  <c r="CR228" i="8"/>
  <c r="EY230" i="8" l="1"/>
  <c r="CQ230" i="8" s="1"/>
  <c r="EX231" i="8"/>
  <c r="FO232" i="8"/>
  <c r="CP232" i="8" s="1"/>
  <c r="FN233" i="8"/>
  <c r="EY305" i="8"/>
  <c r="CQ305" i="8" s="1"/>
  <c r="EX306" i="8"/>
  <c r="FO68" i="8"/>
  <c r="CP68" i="8" s="1"/>
  <c r="FN69" i="8"/>
  <c r="FO306" i="8"/>
  <c r="CP306" i="8" s="1"/>
  <c r="FN307" i="8"/>
  <c r="GI38" i="8"/>
  <c r="GB45" i="8"/>
  <c r="FY198" i="8"/>
  <c r="CR229" i="8"/>
  <c r="FX200" i="8"/>
  <c r="CU231" i="8"/>
  <c r="CU67" i="8"/>
  <c r="CR67" i="8"/>
  <c r="GL39" i="8"/>
  <c r="GE46" i="8"/>
  <c r="BP305" i="8"/>
  <c r="CU305" i="8"/>
  <c r="CR305" i="8"/>
  <c r="CV305" i="8" s="1"/>
  <c r="FO307" i="8" l="1"/>
  <c r="CP307" i="8" s="1"/>
  <c r="FN308" i="8"/>
  <c r="FO69" i="8"/>
  <c r="CP69" i="8" s="1"/>
  <c r="FN70" i="8"/>
  <c r="EY306" i="8"/>
  <c r="CQ306" i="8" s="1"/>
  <c r="CR306" i="8" s="1"/>
  <c r="CV306" i="8" s="1"/>
  <c r="EX307" i="8"/>
  <c r="FO233" i="8"/>
  <c r="CP233" i="8" s="1"/>
  <c r="FN234" i="8"/>
  <c r="EY231" i="8"/>
  <c r="CQ231" i="8" s="1"/>
  <c r="EX232" i="8"/>
  <c r="GB46" i="8"/>
  <c r="GI39" i="8"/>
  <c r="BP306" i="8"/>
  <c r="CU306" i="8"/>
  <c r="GL40" i="8"/>
  <c r="CU68" i="8"/>
  <c r="CR68" i="8"/>
  <c r="GE47" i="8"/>
  <c r="FX201" i="8"/>
  <c r="CU232" i="8"/>
  <c r="FY199" i="8"/>
  <c r="CR230" i="8"/>
  <c r="GI40" i="8" l="1"/>
  <c r="GB47" i="8"/>
  <c r="EY232" i="8"/>
  <c r="CQ232" i="8" s="1"/>
  <c r="EX233" i="8"/>
  <c r="FO234" i="8"/>
  <c r="CP234" i="8" s="1"/>
  <c r="FN235" i="8"/>
  <c r="EY307" i="8"/>
  <c r="CQ307" i="8" s="1"/>
  <c r="CR307" i="8" s="1"/>
  <c r="CV307" i="8" s="1"/>
  <c r="EX308" i="8"/>
  <c r="FO70" i="8"/>
  <c r="CP70" i="8" s="1"/>
  <c r="FN71" i="8"/>
  <c r="FO308" i="8"/>
  <c r="CP308" i="8" s="1"/>
  <c r="FN309" i="8"/>
  <c r="FY200" i="8"/>
  <c r="CR231" i="8"/>
  <c r="FX202" i="8"/>
  <c r="CU233" i="8"/>
  <c r="CU69" i="8"/>
  <c r="CR69" i="8"/>
  <c r="GE48" i="8"/>
  <c r="GL41" i="8"/>
  <c r="BP307" i="8"/>
  <c r="CU307" i="8"/>
  <c r="FO309" i="8" l="1"/>
  <c r="CP309" i="8" s="1"/>
  <c r="FN310" i="8"/>
  <c r="FO310" i="8" s="1"/>
  <c r="CP310" i="8" s="1"/>
  <c r="FO71" i="8"/>
  <c r="CP71" i="8" s="1"/>
  <c r="FN72" i="8"/>
  <c r="EY308" i="8"/>
  <c r="CQ308" i="8" s="1"/>
  <c r="CR308" i="8" s="1"/>
  <c r="CV308" i="8" s="1"/>
  <c r="EX309" i="8"/>
  <c r="FO235" i="8"/>
  <c r="CP235" i="8" s="1"/>
  <c r="FN236" i="8"/>
  <c r="FO236" i="8" s="1"/>
  <c r="CP236" i="8" s="1"/>
  <c r="EY233" i="8"/>
  <c r="CQ233" i="8" s="1"/>
  <c r="EX234" i="8"/>
  <c r="GI41" i="8"/>
  <c r="GB48" i="8"/>
  <c r="BP308" i="8"/>
  <c r="CU308" i="8"/>
  <c r="GE49" i="8"/>
  <c r="GL42" i="8"/>
  <c r="CU70" i="8"/>
  <c r="CR70" i="8"/>
  <c r="FX203" i="8"/>
  <c r="CU234" i="8"/>
  <c r="FY201" i="8"/>
  <c r="CR232" i="8"/>
  <c r="EY234" i="8" l="1"/>
  <c r="CQ234" i="8" s="1"/>
  <c r="EX235" i="8"/>
  <c r="CU236" i="8"/>
  <c r="EY309" i="8"/>
  <c r="CQ309" i="8" s="1"/>
  <c r="CR309" i="8" s="1"/>
  <c r="CV309" i="8" s="1"/>
  <c r="EX310" i="8"/>
  <c r="EY310" i="8" s="1"/>
  <c r="CQ310" i="8" s="1"/>
  <c r="CR310" i="8" s="1"/>
  <c r="CV310" i="8" s="1"/>
  <c r="FO72" i="8"/>
  <c r="CP72" i="8" s="1"/>
  <c r="FN73" i="8"/>
  <c r="BP310" i="8"/>
  <c r="CU310" i="8"/>
  <c r="GB49" i="8"/>
  <c r="GI42" i="8"/>
  <c r="FY202" i="8"/>
  <c r="CR233" i="8"/>
  <c r="CU235" i="8"/>
  <c r="CU71" i="8"/>
  <c r="CR71" i="8"/>
  <c r="GL43" i="8"/>
  <c r="GE50" i="8"/>
  <c r="BP309" i="8"/>
  <c r="CU309" i="8"/>
  <c r="FO73" i="8" l="1"/>
  <c r="CP73" i="8" s="1"/>
  <c r="FN74" i="8"/>
  <c r="EY235" i="8"/>
  <c r="CQ235" i="8" s="1"/>
  <c r="CR235" i="8" s="1"/>
  <c r="EX236" i="8"/>
  <c r="EY236" i="8" s="1"/>
  <c r="CQ236" i="8" s="1"/>
  <c r="CR236" i="8" s="1"/>
  <c r="GB50" i="8"/>
  <c r="GI43" i="8"/>
  <c r="GE51" i="8"/>
  <c r="GL44" i="8"/>
  <c r="CU72" i="8"/>
  <c r="CR72" i="8"/>
  <c r="FY203" i="8"/>
  <c r="CR234" i="8"/>
  <c r="GB51" i="8" l="1"/>
  <c r="GI44" i="8"/>
  <c r="FO74" i="8"/>
  <c r="CP74" i="8" s="1"/>
  <c r="FN75" i="8"/>
  <c r="CU73" i="8"/>
  <c r="CR73" i="8"/>
  <c r="GL45" i="8"/>
  <c r="GE52" i="8"/>
  <c r="GB52" i="8" l="1"/>
  <c r="GI45" i="8"/>
  <c r="FO75" i="8"/>
  <c r="CP75" i="8" s="1"/>
  <c r="FN76" i="8"/>
  <c r="GL46" i="8"/>
  <c r="GE53" i="8"/>
  <c r="CR74" i="8"/>
  <c r="CU74" i="8"/>
  <c r="FO76" i="8" l="1"/>
  <c r="CP76" i="8" s="1"/>
  <c r="GE55" i="8" s="1"/>
  <c r="FN77" i="8"/>
  <c r="GI46" i="8"/>
  <c r="GB53" i="8"/>
  <c r="GL47" i="8"/>
  <c r="CR75" i="8"/>
  <c r="CU75" i="8"/>
  <c r="GE54" i="8"/>
  <c r="CU76" i="8" l="1"/>
  <c r="CR76" i="8"/>
  <c r="GB55" i="8" s="1"/>
  <c r="FO77" i="8"/>
  <c r="CP77" i="8" s="1"/>
  <c r="FN78" i="8"/>
  <c r="FO78" i="8" s="1"/>
  <c r="CP78" i="8" s="1"/>
  <c r="GI47" i="8"/>
  <c r="GB54" i="8"/>
  <c r="AB45" i="14"/>
  <c r="AB39" i="14"/>
  <c r="AB40" i="14"/>
  <c r="AB49" i="14"/>
  <c r="AB36" i="14"/>
  <c r="AB43" i="14"/>
  <c r="AA117" i="14"/>
  <c r="AA127" i="14"/>
  <c r="AA137" i="14"/>
  <c r="AA135" i="14"/>
  <c r="AA134" i="14"/>
  <c r="AA132" i="14"/>
  <c r="AA133" i="14"/>
  <c r="AA108" i="14"/>
  <c r="AA131" i="14"/>
  <c r="AA138" i="14"/>
  <c r="AA136" i="14"/>
  <c r="AA128" i="14"/>
  <c r="AB38" i="14"/>
  <c r="AB73" i="14"/>
  <c r="AB58" i="14"/>
  <c r="AB54" i="14"/>
  <c r="AB67" i="14"/>
  <c r="AA118" i="14"/>
  <c r="AB74" i="14"/>
  <c r="AB69" i="14"/>
  <c r="AB63" i="14"/>
  <c r="AB59" i="14"/>
  <c r="AB57" i="14"/>
  <c r="AB55" i="14"/>
  <c r="AB66" i="14"/>
  <c r="AA121" i="14"/>
  <c r="Y298" i="14"/>
  <c r="BK295" i="14" s="1"/>
  <c r="AB46" i="14"/>
  <c r="AB72" i="14"/>
  <c r="AB64" i="14"/>
  <c r="AB68" i="14"/>
  <c r="AA126" i="14"/>
  <c r="AA125" i="14"/>
  <c r="AA110" i="14"/>
  <c r="AA116" i="14"/>
  <c r="AB60" i="14"/>
  <c r="AA113" i="14"/>
  <c r="AA122" i="14"/>
  <c r="AA112" i="14"/>
  <c r="AA129" i="14"/>
  <c r="AA120" i="14"/>
  <c r="AA124" i="14"/>
  <c r="AA109" i="14"/>
  <c r="Z298" i="14"/>
  <c r="BL293" i="14" s="1"/>
  <c r="AA115" i="14"/>
  <c r="X298" i="14"/>
  <c r="AA119" i="14"/>
  <c r="AA114" i="14"/>
  <c r="AA111" i="14"/>
  <c r="AA130" i="14"/>
  <c r="CU78" i="8" l="1"/>
  <c r="CR78" i="8"/>
  <c r="CR77" i="8"/>
  <c r="CU77" i="8"/>
  <c r="BL292" i="14"/>
  <c r="BL291" i="14"/>
  <c r="BL288" i="14"/>
  <c r="BK296" i="14"/>
  <c r="BJ289" i="14"/>
  <c r="BJ293" i="14"/>
  <c r="BJ294" i="14"/>
  <c r="BL296" i="14"/>
  <c r="AA148" i="14"/>
  <c r="AA123" i="14"/>
  <c r="AA152" i="14" s="1"/>
  <c r="AA298" i="14"/>
  <c r="BM296" i="14" s="1"/>
  <c r="BJ287" i="14"/>
  <c r="BJ295" i="14"/>
  <c r="BJ292" i="14"/>
  <c r="BJ288" i="14"/>
  <c r="BL289" i="14"/>
  <c r="BL295" i="14"/>
  <c r="BL294" i="14"/>
  <c r="BL287" i="14"/>
  <c r="BJ290" i="14"/>
  <c r="BJ291" i="14"/>
  <c r="BJ296" i="14"/>
  <c r="BL290" i="14"/>
  <c r="AB53" i="14"/>
  <c r="AA147" i="14"/>
  <c r="AB44" i="14"/>
  <c r="AA146" i="14"/>
  <c r="AB71" i="14"/>
  <c r="AB52" i="14"/>
  <c r="AB62" i="14"/>
  <c r="AB61" i="14"/>
  <c r="AB65" i="14"/>
  <c r="AB70" i="14"/>
  <c r="AB56" i="14"/>
  <c r="AB50" i="14"/>
  <c r="AB51" i="14"/>
  <c r="AA144" i="14"/>
  <c r="BK294" i="14"/>
  <c r="AB75" i="14"/>
  <c r="AB42" i="14"/>
  <c r="BK287" i="14"/>
  <c r="AB47" i="14"/>
  <c r="AB37" i="14"/>
  <c r="AB298" i="14"/>
  <c r="CO282" i="14" s="1"/>
  <c r="AB41" i="14"/>
  <c r="AA141" i="14"/>
  <c r="AA145" i="14"/>
  <c r="AA139" i="14"/>
  <c r="AA142" i="14"/>
  <c r="AA143" i="14"/>
  <c r="BK289" i="14"/>
  <c r="AA140" i="14"/>
  <c r="AB76" i="14"/>
  <c r="BK290" i="14"/>
  <c r="BK291" i="14"/>
  <c r="BK293" i="14"/>
  <c r="BK288" i="14"/>
  <c r="BK292" i="14"/>
  <c r="AB48" i="14"/>
  <c r="BM146" i="14" l="1"/>
  <c r="CO279" i="14"/>
  <c r="CO289" i="14"/>
  <c r="BM141" i="14"/>
  <c r="CO286" i="14"/>
  <c r="GA255" i="14" s="1"/>
  <c r="BM143" i="14"/>
  <c r="BM291" i="14"/>
  <c r="BM147" i="14"/>
  <c r="BM295" i="14"/>
  <c r="BM290" i="14"/>
  <c r="BM287" i="14"/>
  <c r="BM144" i="14"/>
  <c r="BM289" i="14"/>
  <c r="BM292" i="14"/>
  <c r="BM142" i="14"/>
  <c r="BM139" i="14"/>
  <c r="BM140" i="14"/>
  <c r="BM145" i="14"/>
  <c r="BM293" i="14"/>
  <c r="CO296" i="14"/>
  <c r="BM288" i="14"/>
  <c r="CO293" i="14"/>
  <c r="CO283" i="14"/>
  <c r="GA252" i="14" s="1"/>
  <c r="CO277" i="14"/>
  <c r="GA246" i="14" s="1"/>
  <c r="CO259" i="14"/>
  <c r="CO261" i="14"/>
  <c r="BM294" i="14"/>
  <c r="CO268" i="14"/>
  <c r="GA237" i="14" s="1"/>
  <c r="CO260" i="14"/>
  <c r="GA251" i="14"/>
  <c r="GA248" i="14"/>
  <c r="AB78" i="14"/>
  <c r="CO48" i="14" s="1"/>
  <c r="CV48" i="14" s="1"/>
  <c r="CO264" i="14"/>
  <c r="CO266" i="14"/>
  <c r="CO290" i="14"/>
  <c r="CO281" i="14"/>
  <c r="CO272" i="14"/>
  <c r="CO262" i="14"/>
  <c r="CO292" i="14"/>
  <c r="CO288" i="14"/>
  <c r="CO280" i="14"/>
  <c r="CO270" i="14"/>
  <c r="CO278" i="14"/>
  <c r="CO287" i="14"/>
  <c r="BM148" i="14"/>
  <c r="CO298" i="14"/>
  <c r="CO299" i="14"/>
  <c r="CO265" i="14"/>
  <c r="CO300" i="14"/>
  <c r="CO263" i="14"/>
  <c r="CO297" i="14"/>
  <c r="CO269" i="14"/>
  <c r="CO258" i="14"/>
  <c r="CO275" i="14"/>
  <c r="CO267" i="14"/>
  <c r="CO294" i="14"/>
  <c r="CO285" i="14"/>
  <c r="CO284" i="14"/>
  <c r="CO257" i="14"/>
  <c r="CO256" i="14"/>
  <c r="CO295" i="14"/>
  <c r="CO271" i="14"/>
  <c r="CO274" i="14"/>
  <c r="CO276" i="14"/>
  <c r="CO291" i="14"/>
  <c r="CO273" i="14"/>
  <c r="CO62" i="14" l="1"/>
  <c r="CO70" i="14"/>
  <c r="CO76" i="14"/>
  <c r="CV76" i="14" s="1"/>
  <c r="CO50" i="14"/>
  <c r="CV50" i="14" s="1"/>
  <c r="CO61" i="14"/>
  <c r="HD23" i="14" s="1"/>
  <c r="CO53" i="14"/>
  <c r="CV53" i="14" s="1"/>
  <c r="HB15" i="14" s="1"/>
  <c r="CO44" i="14"/>
  <c r="CV44" i="14" s="1"/>
  <c r="CO71" i="14"/>
  <c r="HD33" i="14" s="1"/>
  <c r="CO75" i="14"/>
  <c r="CV75" i="14" s="1"/>
  <c r="CO52" i="14"/>
  <c r="HD14" i="14" s="1"/>
  <c r="CO65" i="14"/>
  <c r="CV65" i="14" s="1"/>
  <c r="HB27" i="14" s="1"/>
  <c r="CO56" i="14"/>
  <c r="HD18" i="14" s="1"/>
  <c r="CO51" i="14"/>
  <c r="HD13" i="14" s="1"/>
  <c r="GA242" i="14"/>
  <c r="GA243" i="14"/>
  <c r="GA253" i="14"/>
  <c r="GA254" i="14"/>
  <c r="HD24" i="14"/>
  <c r="CV62" i="14"/>
  <c r="HB24" i="14" s="1"/>
  <c r="HD32" i="14"/>
  <c r="CV70" i="14"/>
  <c r="HB32" i="14" s="1"/>
  <c r="GA236" i="14"/>
  <c r="GA244" i="14"/>
  <c r="GA238" i="14"/>
  <c r="GA234" i="14"/>
  <c r="GA256" i="14"/>
  <c r="GA239" i="14"/>
  <c r="GA241" i="14"/>
  <c r="GA235" i="14"/>
  <c r="CO41" i="14"/>
  <c r="CV41" i="14" s="1"/>
  <c r="GA245" i="14"/>
  <c r="GA240" i="14"/>
  <c r="GA247" i="14"/>
  <c r="GA249" i="14"/>
  <c r="GA250" i="14"/>
  <c r="GA233" i="14"/>
  <c r="CO64" i="14"/>
  <c r="CO63" i="14"/>
  <c r="CO73" i="14"/>
  <c r="CO55" i="14"/>
  <c r="CO57" i="14"/>
  <c r="CO74" i="14"/>
  <c r="CO67" i="14"/>
  <c r="CO58" i="14"/>
  <c r="CO40" i="14"/>
  <c r="CV40" i="14" s="1"/>
  <c r="CO43" i="14"/>
  <c r="CV43" i="14" s="1"/>
  <c r="CO68" i="14"/>
  <c r="CO72" i="14"/>
  <c r="CO60" i="14"/>
  <c r="CO59" i="14"/>
  <c r="CO69" i="14"/>
  <c r="CO49" i="14"/>
  <c r="CV49" i="14" s="1"/>
  <c r="CO46" i="14"/>
  <c r="CV46" i="14" s="1"/>
  <c r="CO66" i="14"/>
  <c r="CO54" i="14"/>
  <c r="CO38" i="14"/>
  <c r="CV38" i="14" s="1"/>
  <c r="CO36" i="14"/>
  <c r="CV36" i="14" s="1"/>
  <c r="CO45" i="14"/>
  <c r="CV45" i="14" s="1"/>
  <c r="CO39" i="14"/>
  <c r="CV39" i="14" s="1"/>
  <c r="CO42" i="14"/>
  <c r="CV42" i="14" s="1"/>
  <c r="CO47" i="14"/>
  <c r="CV47" i="14" s="1"/>
  <c r="CO37" i="14"/>
  <c r="CV37" i="14" s="1"/>
  <c r="HD27" i="14" l="1"/>
  <c r="CV52" i="14"/>
  <c r="HB14" i="14" s="1"/>
  <c r="CV56" i="14"/>
  <c r="HB18" i="14" s="1"/>
  <c r="CV61" i="14"/>
  <c r="HB23" i="14" s="1"/>
  <c r="CV51" i="14"/>
  <c r="HB13" i="14" s="1"/>
  <c r="CV71" i="14"/>
  <c r="HB33" i="14" s="1"/>
  <c r="HD15" i="14"/>
  <c r="HD16" i="14"/>
  <c r="CV54" i="14"/>
  <c r="HB16" i="14" s="1"/>
  <c r="HD31" i="14"/>
  <c r="CV69" i="14"/>
  <c r="HB31" i="14" s="1"/>
  <c r="HD22" i="14"/>
  <c r="CV60" i="14"/>
  <c r="HB22" i="14" s="1"/>
  <c r="HD30" i="14"/>
  <c r="CV68" i="14"/>
  <c r="HB30" i="14" s="1"/>
  <c r="HD29" i="14"/>
  <c r="CV67" i="14"/>
  <c r="HB29" i="14" s="1"/>
  <c r="HD19" i="14"/>
  <c r="CV57" i="14"/>
  <c r="HB19" i="14" s="1"/>
  <c r="HD35" i="14"/>
  <c r="CV73" i="14"/>
  <c r="HB35" i="14" s="1"/>
  <c r="HD26" i="14"/>
  <c r="CV64" i="14"/>
  <c r="HB26" i="14" s="1"/>
  <c r="HD28" i="14"/>
  <c r="CV66" i="14"/>
  <c r="HB28" i="14" s="1"/>
  <c r="CV59" i="14"/>
  <c r="HB21" i="14" s="1"/>
  <c r="HD21" i="14"/>
  <c r="HD34" i="14"/>
  <c r="CV72" i="14"/>
  <c r="HB34" i="14" s="1"/>
  <c r="HD20" i="14"/>
  <c r="CV58" i="14"/>
  <c r="HB20" i="14" s="1"/>
  <c r="HD36" i="14"/>
  <c r="CV74" i="14"/>
  <c r="HB36" i="14" s="1"/>
  <c r="CV55" i="14"/>
  <c r="HB17" i="14" s="1"/>
  <c r="HD17" i="14"/>
  <c r="CV63" i="14"/>
  <c r="HB25" i="14" s="1"/>
  <c r="HD25" i="14"/>
  <c r="AM80" i="18" l="1"/>
  <c r="AM61" i="18"/>
  <c r="AM50" i="18"/>
  <c r="AL50" i="18" s="1"/>
  <c r="AM58" i="18"/>
  <c r="AL58" i="18" s="1"/>
  <c r="AM62" i="18"/>
  <c r="AM66" i="18"/>
  <c r="AM47" i="18"/>
  <c r="AL47" i="18" s="1"/>
  <c r="AM51" i="18"/>
  <c r="AL51" i="18" s="1"/>
  <c r="AM63" i="18"/>
  <c r="AM79" i="18"/>
  <c r="AM84" i="18"/>
  <c r="AM52" i="18"/>
  <c r="AL52" i="18" s="1"/>
  <c r="AM60" i="18"/>
  <c r="AL60" i="18" s="1"/>
  <c r="AM76" i="18"/>
  <c r="AM65" i="18"/>
  <c r="AM74" i="18"/>
  <c r="AM48" i="18"/>
  <c r="AL48" i="18" s="1"/>
  <c r="AM64" i="18"/>
  <c r="AM81" i="18"/>
  <c r="AM73" i="18"/>
  <c r="AM82" i="18"/>
  <c r="AM78" i="18"/>
  <c r="AM83" i="18"/>
  <c r="AM55" i="18"/>
  <c r="AL55" i="18" s="1"/>
  <c r="AM67" i="18"/>
  <c r="AM71" i="18"/>
  <c r="AM75" i="18"/>
  <c r="AM68" i="18"/>
  <c r="AM49" i="18"/>
  <c r="AL49" i="18" s="1"/>
  <c r="AM77" i="18"/>
  <c r="AL77" i="18" l="1"/>
  <c r="AK77" i="18" s="1"/>
  <c r="AX77" i="18"/>
  <c r="N287" i="14" s="1"/>
  <c r="AV77" i="18"/>
  <c r="K287" i="14" s="1"/>
  <c r="AW77" i="18"/>
  <c r="L287" i="14" s="1"/>
  <c r="AL83" i="18"/>
  <c r="AK83" i="18" s="1"/>
  <c r="AW83" i="18"/>
  <c r="L293" i="14" s="1"/>
  <c r="AX83" i="18"/>
  <c r="N293" i="14" s="1"/>
  <c r="AV83" i="18"/>
  <c r="K293" i="14" s="1"/>
  <c r="AL78" i="18"/>
  <c r="AK78" i="18" s="1"/>
  <c r="AJ78" i="18"/>
  <c r="AX78" i="18"/>
  <c r="AW78" i="18"/>
  <c r="AV78" i="18"/>
  <c r="AL82" i="18"/>
  <c r="AK82" i="18" s="1"/>
  <c r="AJ82" i="18"/>
  <c r="AV82" i="18"/>
  <c r="K292" i="14" s="1"/>
  <c r="AX82" i="18"/>
  <c r="N292" i="14" s="1"/>
  <c r="AW82" i="18"/>
  <c r="L292" i="14" s="1"/>
  <c r="AL73" i="18"/>
  <c r="AK73" i="18" s="1"/>
  <c r="AX73" i="18"/>
  <c r="N283" i="14" s="1"/>
  <c r="AW73" i="18"/>
  <c r="L283" i="14" s="1"/>
  <c r="AV73" i="18"/>
  <c r="K283" i="14" s="1"/>
  <c r="AM57" i="18"/>
  <c r="AL57" i="18" s="1"/>
  <c r="AL81" i="18"/>
  <c r="AK81" i="18" s="1"/>
  <c r="AW81" i="18"/>
  <c r="L291" i="14" s="1"/>
  <c r="AX81" i="18"/>
  <c r="N291" i="14" s="1"/>
  <c r="AV81" i="18"/>
  <c r="K291" i="14" s="1"/>
  <c r="AJ64" i="18"/>
  <c r="AL64" i="18"/>
  <c r="AK64" i="18" s="1"/>
  <c r="AW64" i="18"/>
  <c r="L274" i="14" s="1"/>
  <c r="AV64" i="18"/>
  <c r="K274" i="14" s="1"/>
  <c r="AX64" i="18"/>
  <c r="N274" i="14" s="1"/>
  <c r="AL74" i="18"/>
  <c r="AK74" i="18" s="1"/>
  <c r="AJ74" i="18"/>
  <c r="AX74" i="18"/>
  <c r="N284" i="14" s="1"/>
  <c r="AW74" i="18"/>
  <c r="L284" i="14" s="1"/>
  <c r="AV74" i="18"/>
  <c r="K284" i="14" s="1"/>
  <c r="AM54" i="18"/>
  <c r="AL54" i="18" s="1"/>
  <c r="AM46" i="18"/>
  <c r="AL65" i="18"/>
  <c r="AK65" i="18" s="1"/>
  <c r="AW65" i="18"/>
  <c r="L275" i="14" s="1"/>
  <c r="AX65" i="18"/>
  <c r="N275" i="14" s="1"/>
  <c r="AV65" i="18"/>
  <c r="K275" i="14" s="1"/>
  <c r="AL76" i="18"/>
  <c r="AK76" i="18" s="1"/>
  <c r="AW76" i="18"/>
  <c r="L286" i="14" s="1"/>
  <c r="AX76" i="18"/>
  <c r="N286" i="14" s="1"/>
  <c r="AV76" i="18"/>
  <c r="K286" i="14" s="1"/>
  <c r="AY60" i="18"/>
  <c r="O270" i="14" s="1"/>
  <c r="AJ60" i="18"/>
  <c r="AK60" i="18"/>
  <c r="AL79" i="18"/>
  <c r="AK79" i="18" s="1"/>
  <c r="AX79" i="18"/>
  <c r="N289" i="14" s="1"/>
  <c r="AV79" i="18"/>
  <c r="K289" i="14" s="1"/>
  <c r="AW79" i="18"/>
  <c r="L289" i="14" s="1"/>
  <c r="AL63" i="18"/>
  <c r="AK63" i="18" s="1"/>
  <c r="AX63" i="18"/>
  <c r="N273" i="14" s="1"/>
  <c r="AW63" i="18"/>
  <c r="L273" i="14" s="1"/>
  <c r="AV63" i="18"/>
  <c r="K273" i="14" s="1"/>
  <c r="AY51" i="18"/>
  <c r="O261" i="14" s="1"/>
  <c r="AJ51" i="18"/>
  <c r="AK51" i="18"/>
  <c r="AY50" i="18"/>
  <c r="O260" i="14" s="1"/>
  <c r="AK50" i="18"/>
  <c r="AJ50" i="18"/>
  <c r="AM86" i="18"/>
  <c r="AM72" i="18"/>
  <c r="BM57" i="18"/>
  <c r="BM61" i="18"/>
  <c r="BM67" i="18"/>
  <c r="BM69" i="18"/>
  <c r="BM76" i="18"/>
  <c r="BM86" i="18"/>
  <c r="BM48" i="18"/>
  <c r="BM55" i="18"/>
  <c r="BM51" i="18"/>
  <c r="BM46" i="18"/>
  <c r="BM60" i="18"/>
  <c r="BM64" i="18"/>
  <c r="BM81" i="18"/>
  <c r="BM75" i="18"/>
  <c r="AY49" i="18"/>
  <c r="O259" i="14" s="1"/>
  <c r="AJ49" i="18"/>
  <c r="AK49" i="18"/>
  <c r="AL68" i="18"/>
  <c r="AK68" i="18" s="1"/>
  <c r="AV68" i="18"/>
  <c r="K278" i="14" s="1"/>
  <c r="AX68" i="18"/>
  <c r="N278" i="14" s="1"/>
  <c r="AW68" i="18"/>
  <c r="L278" i="14" s="1"/>
  <c r="AL75" i="18"/>
  <c r="AK75" i="18" s="1"/>
  <c r="AW75" i="18"/>
  <c r="L285" i="14" s="1"/>
  <c r="AV75" i="18"/>
  <c r="K285" i="14" s="1"/>
  <c r="AX75" i="18"/>
  <c r="N285" i="14" s="1"/>
  <c r="AL71" i="18"/>
  <c r="AK71" i="18" s="1"/>
  <c r="AX71" i="18"/>
  <c r="N281" i="14" s="1"/>
  <c r="AW71" i="18"/>
  <c r="L281" i="14" s="1"/>
  <c r="AV71" i="18"/>
  <c r="K281" i="14" s="1"/>
  <c r="AL67" i="18"/>
  <c r="AK67" i="18" s="1"/>
  <c r="AJ67" i="18"/>
  <c r="AV67" i="18"/>
  <c r="K277" i="14" s="1"/>
  <c r="AX67" i="18"/>
  <c r="N277" i="14" s="1"/>
  <c r="AW67" i="18"/>
  <c r="L277" i="14" s="1"/>
  <c r="AM59" i="18"/>
  <c r="AL59" i="18" s="1"/>
  <c r="AY55" i="18"/>
  <c r="O265" i="14" s="1"/>
  <c r="AJ55" i="18"/>
  <c r="AK55" i="18"/>
  <c r="AM70" i="18"/>
  <c r="AM56" i="18"/>
  <c r="AL56" i="18" s="1"/>
  <c r="AY48" i="18"/>
  <c r="O258" i="14" s="1"/>
  <c r="AK48" i="18"/>
  <c r="AJ48" i="18"/>
  <c r="AM69" i="18"/>
  <c r="AM53" i="18"/>
  <c r="AL53" i="18" s="1"/>
  <c r="AY52" i="18"/>
  <c r="O262" i="14" s="1"/>
  <c r="AK52" i="18"/>
  <c r="AJ52" i="18"/>
  <c r="AL84" i="18"/>
  <c r="AK84" i="18" s="1"/>
  <c r="AV84" i="18"/>
  <c r="K294" i="14" s="1"/>
  <c r="AX84" i="18"/>
  <c r="N294" i="14" s="1"/>
  <c r="AW84" i="18"/>
  <c r="L294" i="14" s="1"/>
  <c r="AY47" i="18"/>
  <c r="O257" i="14" s="1"/>
  <c r="AJ47" i="18"/>
  <c r="AK47" i="18"/>
  <c r="AL66" i="18"/>
  <c r="AK66" i="18" s="1"/>
  <c r="AX66" i="18"/>
  <c r="N276" i="14" s="1"/>
  <c r="AV66" i="18"/>
  <c r="K276" i="14" s="1"/>
  <c r="AW66" i="18"/>
  <c r="L276" i="14" s="1"/>
  <c r="AL62" i="18"/>
  <c r="AK62" i="18" s="1"/>
  <c r="AX62" i="18"/>
  <c r="N272" i="14" s="1"/>
  <c r="AV62" i="18"/>
  <c r="K272" i="14" s="1"/>
  <c r="AW62" i="18"/>
  <c r="L272" i="14" s="1"/>
  <c r="AY58" i="18"/>
  <c r="AK58" i="18"/>
  <c r="AJ58" i="18"/>
  <c r="AL61" i="18"/>
  <c r="AK61" i="18" s="1"/>
  <c r="AJ61" i="18"/>
  <c r="AX61" i="18"/>
  <c r="N271" i="14" s="1"/>
  <c r="AV61" i="18"/>
  <c r="K271" i="14" s="1"/>
  <c r="AW61" i="18"/>
  <c r="L271" i="14" s="1"/>
  <c r="AL80" i="18"/>
  <c r="AK80" i="18" s="1"/>
  <c r="AX80" i="18"/>
  <c r="N290" i="14" s="1"/>
  <c r="AW80" i="18"/>
  <c r="L290" i="14" s="1"/>
  <c r="AV80" i="18"/>
  <c r="K290" i="14" s="1"/>
  <c r="BM63" i="18"/>
  <c r="BM65" i="18"/>
  <c r="BM72" i="18"/>
  <c r="BM74" i="18"/>
  <c r="BM52" i="18"/>
  <c r="BM47" i="18"/>
  <c r="BM58" i="18"/>
  <c r="BM62" i="18"/>
  <c r="BM66" i="18"/>
  <c r="BM68" i="18"/>
  <c r="BM71" i="18"/>
  <c r="BM77" i="18"/>
  <c r="BM79" i="18"/>
  <c r="BM83" i="18"/>
  <c r="BM85" i="18"/>
  <c r="BM54" i="18"/>
  <c r="BM59" i="18"/>
  <c r="BM78" i="18"/>
  <c r="BM80" i="18"/>
  <c r="BM82" i="18"/>
  <c r="BM84" i="18"/>
  <c r="BM56" i="18"/>
  <c r="BM70" i="18"/>
  <c r="BM73" i="18"/>
  <c r="BM50" i="18"/>
  <c r="BM53" i="18"/>
  <c r="BM49" i="18"/>
  <c r="AM85" i="18"/>
  <c r="AL85" i="18" l="1"/>
  <c r="AK85" i="18" s="1"/>
  <c r="AW85" i="18"/>
  <c r="L295" i="14" s="1"/>
  <c r="AX85" i="18"/>
  <c r="N295" i="14" s="1"/>
  <c r="AV85" i="18"/>
  <c r="K295" i="14" s="1"/>
  <c r="M259" i="14"/>
  <c r="AZ49" i="18"/>
  <c r="M283" i="14"/>
  <c r="AZ73" i="18"/>
  <c r="M280" i="14"/>
  <c r="AZ70" i="18"/>
  <c r="M288" i="14"/>
  <c r="AZ78" i="18"/>
  <c r="M264" i="14"/>
  <c r="AZ54" i="18"/>
  <c r="M295" i="14"/>
  <c r="AZ85" i="18"/>
  <c r="M293" i="14"/>
  <c r="AZ83" i="18"/>
  <c r="M289" i="14"/>
  <c r="AZ79" i="18"/>
  <c r="M281" i="14"/>
  <c r="AZ71" i="18"/>
  <c r="M278" i="14"/>
  <c r="AZ68" i="18"/>
  <c r="M276" i="14"/>
  <c r="AZ66" i="18"/>
  <c r="M257" i="14"/>
  <c r="AZ47" i="18"/>
  <c r="D290" i="14"/>
  <c r="AX290" i="14"/>
  <c r="G290" i="14"/>
  <c r="BA290" i="14"/>
  <c r="E271" i="14"/>
  <c r="AY271" i="14"/>
  <c r="G271" i="14"/>
  <c r="BA271" i="14"/>
  <c r="AG58" i="18"/>
  <c r="AI58" i="18"/>
  <c r="AH58" i="18"/>
  <c r="E272" i="14"/>
  <c r="AY272" i="14"/>
  <c r="G272" i="14"/>
  <c r="BA272" i="14"/>
  <c r="E276" i="14"/>
  <c r="AY276" i="14"/>
  <c r="G276" i="14"/>
  <c r="BA276" i="14"/>
  <c r="AG47" i="18"/>
  <c r="AI47" i="18"/>
  <c r="AH47" i="18"/>
  <c r="H257" i="14"/>
  <c r="BB257" i="14"/>
  <c r="G294" i="14"/>
  <c r="BA294" i="14"/>
  <c r="AI52" i="18"/>
  <c r="AH52" i="18"/>
  <c r="AG52" i="18"/>
  <c r="AY53" i="18"/>
  <c r="O263" i="14" s="1"/>
  <c r="AJ53" i="18"/>
  <c r="AK53" i="18"/>
  <c r="AL69" i="18"/>
  <c r="AK69" i="18" s="1"/>
  <c r="AV69" i="18"/>
  <c r="K279" i="14" s="1"/>
  <c r="AW69" i="18"/>
  <c r="L279" i="14" s="1"/>
  <c r="AX69" i="18"/>
  <c r="N279" i="14" s="1"/>
  <c r="H258" i="14"/>
  <c r="BB258" i="14"/>
  <c r="AY59" i="18"/>
  <c r="O269" i="14" s="1"/>
  <c r="AJ59" i="18"/>
  <c r="AK59" i="18"/>
  <c r="E277" i="14"/>
  <c r="AY277" i="14"/>
  <c r="D277" i="14"/>
  <c r="AX277" i="14"/>
  <c r="E281" i="14"/>
  <c r="AY281" i="14"/>
  <c r="D285" i="14"/>
  <c r="AX285" i="14"/>
  <c r="G278" i="14"/>
  <c r="BA278" i="14"/>
  <c r="M285" i="14"/>
  <c r="AZ75" i="18"/>
  <c r="M291" i="14"/>
  <c r="AZ81" i="18"/>
  <c r="M261" i="14"/>
  <c r="AZ51" i="18"/>
  <c r="M258" i="14"/>
  <c r="AZ48" i="18"/>
  <c r="M286" i="14"/>
  <c r="AZ76" i="18"/>
  <c r="M277" i="14"/>
  <c r="AZ67" i="18"/>
  <c r="AL72" i="18"/>
  <c r="AK72" i="18" s="1"/>
  <c r="AX72" i="18"/>
  <c r="N282" i="14" s="1"/>
  <c r="AW72" i="18"/>
  <c r="L282" i="14" s="1"/>
  <c r="AV72" i="18"/>
  <c r="K282" i="14" s="1"/>
  <c r="AL86" i="18"/>
  <c r="AK86" i="18" s="1"/>
  <c r="AX86" i="18"/>
  <c r="N296" i="14" s="1"/>
  <c r="AW86" i="18"/>
  <c r="L296" i="14" s="1"/>
  <c r="AV86" i="18"/>
  <c r="K296" i="14" s="1"/>
  <c r="H260" i="14"/>
  <c r="BB260" i="14"/>
  <c r="D273" i="14"/>
  <c r="AX273" i="14"/>
  <c r="G273" i="14"/>
  <c r="BA273" i="14"/>
  <c r="E289" i="14"/>
  <c r="AY289" i="14"/>
  <c r="G289" i="14"/>
  <c r="BA289" i="14"/>
  <c r="AI60" i="18"/>
  <c r="AH60" i="18"/>
  <c r="AG60" i="18"/>
  <c r="H270" i="14"/>
  <c r="BB270" i="14"/>
  <c r="G286" i="14"/>
  <c r="BA286" i="14"/>
  <c r="G275" i="14"/>
  <c r="BA275" i="14"/>
  <c r="E284" i="14"/>
  <c r="AY284" i="14"/>
  <c r="AJ77" i="18"/>
  <c r="AY74" i="18"/>
  <c r="O284" i="14" s="1"/>
  <c r="AJ75" i="18"/>
  <c r="AJ76" i="18"/>
  <c r="AS74" i="18"/>
  <c r="AT74" i="18" s="1"/>
  <c r="G274" i="14"/>
  <c r="BA274" i="14"/>
  <c r="E274" i="14"/>
  <c r="AY274" i="14"/>
  <c r="AY64" i="18"/>
  <c r="O274" i="14" s="1"/>
  <c r="ED274" i="14" s="1"/>
  <c r="AJ66" i="18"/>
  <c r="AJ65" i="18"/>
  <c r="AS64" i="18"/>
  <c r="AT64" i="18" s="1"/>
  <c r="G291" i="14"/>
  <c r="BA291" i="14"/>
  <c r="E283" i="14"/>
  <c r="AY283" i="14"/>
  <c r="G292" i="14"/>
  <c r="BA292" i="14"/>
  <c r="AJ83" i="18"/>
  <c r="AY82" i="18"/>
  <c r="O292" i="14" s="1"/>
  <c r="EF292" i="14" s="1"/>
  <c r="AS82" i="18"/>
  <c r="AT82" i="18" s="1"/>
  <c r="K288" i="14"/>
  <c r="AV90" i="18"/>
  <c r="N288" i="14"/>
  <c r="G293" i="14"/>
  <c r="BA293" i="14"/>
  <c r="D287" i="14"/>
  <c r="AX287" i="14"/>
  <c r="M263" i="14"/>
  <c r="AZ53" i="18"/>
  <c r="M260" i="14"/>
  <c r="AZ50" i="18"/>
  <c r="M266" i="14"/>
  <c r="AZ56" i="18"/>
  <c r="M294" i="14"/>
  <c r="AZ84" i="18"/>
  <c r="M292" i="14"/>
  <c r="AZ82" i="18"/>
  <c r="M290" i="14"/>
  <c r="AZ80" i="18"/>
  <c r="M269" i="14"/>
  <c r="AZ59" i="18"/>
  <c r="M287" i="14"/>
  <c r="AZ77" i="18"/>
  <c r="M272" i="14"/>
  <c r="AZ62" i="18"/>
  <c r="M268" i="14"/>
  <c r="AZ58" i="18"/>
  <c r="M262" i="14"/>
  <c r="AZ52" i="18"/>
  <c r="M284" i="14"/>
  <c r="AZ74" i="18"/>
  <c r="M282" i="14"/>
  <c r="AZ72" i="18"/>
  <c r="M275" i="14"/>
  <c r="AZ65" i="18"/>
  <c r="M273" i="14"/>
  <c r="AZ63" i="18"/>
  <c r="E290" i="14"/>
  <c r="AY290" i="14"/>
  <c r="D271" i="14"/>
  <c r="AX271" i="14"/>
  <c r="AY61" i="18"/>
  <c r="O271" i="14" s="1"/>
  <c r="ED271" i="14" s="1"/>
  <c r="AJ62" i="18"/>
  <c r="AJ63" i="18"/>
  <c r="AS61" i="18"/>
  <c r="AT61" i="18" s="1"/>
  <c r="O268" i="14"/>
  <c r="D272" i="14"/>
  <c r="AX272" i="14"/>
  <c r="D276" i="14"/>
  <c r="AX276" i="14"/>
  <c r="E294" i="14"/>
  <c r="AY294" i="14"/>
  <c r="D294" i="14"/>
  <c r="AX294" i="14"/>
  <c r="H262" i="14"/>
  <c r="BB262" i="14"/>
  <c r="AI48" i="18"/>
  <c r="AH48" i="18"/>
  <c r="AG48" i="18"/>
  <c r="AY56" i="18"/>
  <c r="O266" i="14" s="1"/>
  <c r="AK56" i="18"/>
  <c r="AJ56" i="18"/>
  <c r="AL70" i="18"/>
  <c r="AK70" i="18" s="1"/>
  <c r="AJ70" i="18"/>
  <c r="AJ69" i="18" s="1"/>
  <c r="AV70" i="18"/>
  <c r="K280" i="14" s="1"/>
  <c r="AW70" i="18"/>
  <c r="L280" i="14" s="1"/>
  <c r="AX70" i="18"/>
  <c r="N280" i="14" s="1"/>
  <c r="AG55" i="18"/>
  <c r="AI55" i="18"/>
  <c r="AH55" i="18"/>
  <c r="H265" i="14"/>
  <c r="BB265" i="14"/>
  <c r="G277" i="14"/>
  <c r="BA277" i="14"/>
  <c r="AY67" i="18"/>
  <c r="O277" i="14" s="1"/>
  <c r="AS67" i="18"/>
  <c r="AT67" i="18" s="1"/>
  <c r="D281" i="14"/>
  <c r="AX281" i="14"/>
  <c r="G281" i="14"/>
  <c r="BA281" i="14"/>
  <c r="G285" i="14"/>
  <c r="BA285" i="14"/>
  <c r="E285" i="14"/>
  <c r="AY285" i="14"/>
  <c r="E278" i="14"/>
  <c r="AY278" i="14"/>
  <c r="D278" i="14"/>
  <c r="AX278" i="14"/>
  <c r="AI49" i="18"/>
  <c r="AH49" i="18"/>
  <c r="AG49" i="18"/>
  <c r="H259" i="14"/>
  <c r="BB259" i="14"/>
  <c r="M274" i="14"/>
  <c r="AZ64" i="18"/>
  <c r="M270" i="14"/>
  <c r="AZ60" i="18"/>
  <c r="AZ46" i="18"/>
  <c r="BM37" i="18"/>
  <c r="BM44" i="18"/>
  <c r="BM40" i="18"/>
  <c r="M256" i="14"/>
  <c r="BM36" i="18"/>
  <c r="BM42" i="18"/>
  <c r="BM38" i="18"/>
  <c r="BM45" i="18"/>
  <c r="BM41" i="18"/>
  <c r="BM43" i="18"/>
  <c r="BM39" i="18"/>
  <c r="M265" i="14"/>
  <c r="AZ55" i="18"/>
  <c r="M296" i="14"/>
  <c r="AZ86" i="18"/>
  <c r="M279" i="14"/>
  <c r="AZ69" i="18"/>
  <c r="M271" i="14"/>
  <c r="AZ61" i="18"/>
  <c r="M267" i="14"/>
  <c r="AZ57" i="18"/>
  <c r="AG50" i="18"/>
  <c r="AI50" i="18"/>
  <c r="AH50" i="18"/>
  <c r="AG51" i="18"/>
  <c r="AI51" i="18"/>
  <c r="AH51" i="18"/>
  <c r="H261" i="14"/>
  <c r="BB261" i="14"/>
  <c r="E273" i="14"/>
  <c r="AY273" i="14"/>
  <c r="D289" i="14"/>
  <c r="AX289" i="14"/>
  <c r="D286" i="14"/>
  <c r="AX286" i="14"/>
  <c r="E286" i="14"/>
  <c r="AY286" i="14"/>
  <c r="D275" i="14"/>
  <c r="AX275" i="14"/>
  <c r="E275" i="14"/>
  <c r="AY275" i="14"/>
  <c r="AM38" i="18"/>
  <c r="AL38" i="18" s="1"/>
  <c r="AM40" i="18"/>
  <c r="AL40" i="18" s="1"/>
  <c r="AM37" i="18"/>
  <c r="AL37" i="18" s="1"/>
  <c r="AM45" i="18"/>
  <c r="AL45" i="18" s="1"/>
  <c r="AM39" i="18"/>
  <c r="AL39" i="18" s="1"/>
  <c r="AM42" i="18"/>
  <c r="AL42" i="18" s="1"/>
  <c r="AM44" i="18"/>
  <c r="AL44" i="18" s="1"/>
  <c r="AM41" i="18"/>
  <c r="AL41" i="18" s="1"/>
  <c r="AM36" i="18"/>
  <c r="AL36" i="18" s="1"/>
  <c r="AM43" i="18"/>
  <c r="AL43" i="18" s="1"/>
  <c r="AL46" i="18"/>
  <c r="AY54" i="18"/>
  <c r="O264" i="14" s="1"/>
  <c r="AK54" i="18"/>
  <c r="AJ54" i="18"/>
  <c r="D284" i="14"/>
  <c r="EC284" i="14"/>
  <c r="AX284" i="14"/>
  <c r="G284" i="14"/>
  <c r="BA284" i="14"/>
  <c r="EF284" i="14"/>
  <c r="D274" i="14"/>
  <c r="AX274" i="14"/>
  <c r="D291" i="14"/>
  <c r="AX291" i="14"/>
  <c r="E291" i="14"/>
  <c r="AY291" i="14"/>
  <c r="AY57" i="18"/>
  <c r="O267" i="14" s="1"/>
  <c r="AJ57" i="18"/>
  <c r="AK57" i="18"/>
  <c r="D283" i="14"/>
  <c r="AX283" i="14"/>
  <c r="G283" i="14"/>
  <c r="BA283" i="14"/>
  <c r="E292" i="14"/>
  <c r="AY292" i="14"/>
  <c r="D292" i="14"/>
  <c r="AX292" i="14"/>
  <c r="L288" i="14"/>
  <c r="AW90" i="18"/>
  <c r="AY78" i="18"/>
  <c r="AJ81" i="18"/>
  <c r="AJ80" i="18"/>
  <c r="AJ79" i="18"/>
  <c r="AS78" i="18"/>
  <c r="AT78" i="18" s="1"/>
  <c r="D293" i="14"/>
  <c r="AX293" i="14"/>
  <c r="E293" i="14"/>
  <c r="AY293" i="14"/>
  <c r="E287" i="14"/>
  <c r="AY287" i="14"/>
  <c r="G287" i="14"/>
  <c r="BA287" i="14"/>
  <c r="AS60" i="18" l="1"/>
  <c r="AT60" i="18" s="1"/>
  <c r="EC292" i="14"/>
  <c r="ED292" i="14"/>
  <c r="EC274" i="14"/>
  <c r="AS49" i="18"/>
  <c r="AT49" i="18" s="1"/>
  <c r="AJ68" i="18"/>
  <c r="AX90" i="18"/>
  <c r="AS52" i="18"/>
  <c r="AT52" i="18" s="1"/>
  <c r="AS48" i="18"/>
  <c r="AT48" i="18" s="1"/>
  <c r="AX48" i="18" s="1"/>
  <c r="N258" i="14" s="1"/>
  <c r="EC271" i="14"/>
  <c r="AG287" i="14"/>
  <c r="E360" i="14"/>
  <c r="D366" i="14"/>
  <c r="AF293" i="14"/>
  <c r="AY79" i="18"/>
  <c r="O289" i="14" s="1"/>
  <c r="AS79" i="18"/>
  <c r="AT79" i="18" s="1"/>
  <c r="AY81" i="18"/>
  <c r="O291" i="14" s="1"/>
  <c r="AS81" i="18"/>
  <c r="AT81" i="18" s="1"/>
  <c r="D365" i="14"/>
  <c r="AF292" i="14"/>
  <c r="G356" i="14"/>
  <c r="AI283" i="14"/>
  <c r="AI57" i="18"/>
  <c r="AH57" i="18"/>
  <c r="AG57" i="18"/>
  <c r="H267" i="14"/>
  <c r="BB267" i="14"/>
  <c r="D364" i="14"/>
  <c r="AF291" i="14"/>
  <c r="G357" i="14"/>
  <c r="AI284" i="14"/>
  <c r="H264" i="14"/>
  <c r="BB264" i="14"/>
  <c r="AY43" i="18"/>
  <c r="O253" i="14" s="1"/>
  <c r="H253" i="14" s="1"/>
  <c r="AJ43" i="18"/>
  <c r="AK43" i="18"/>
  <c r="AY41" i="18"/>
  <c r="O251" i="14" s="1"/>
  <c r="H251" i="14" s="1"/>
  <c r="AJ41" i="18"/>
  <c r="AK41" i="18"/>
  <c r="AY42" i="18"/>
  <c r="O252" i="14" s="1"/>
  <c r="H252" i="14" s="1"/>
  <c r="AK42" i="18"/>
  <c r="AJ42" i="18"/>
  <c r="AY45" i="18"/>
  <c r="O255" i="14" s="1"/>
  <c r="H255" i="14" s="1"/>
  <c r="AJ45" i="18"/>
  <c r="AK45" i="18"/>
  <c r="AY40" i="18"/>
  <c r="O250" i="14" s="1"/>
  <c r="H250" i="14" s="1"/>
  <c r="AK40" i="18"/>
  <c r="AJ40" i="18"/>
  <c r="E348" i="14"/>
  <c r="AG275" i="14"/>
  <c r="AG286" i="14"/>
  <c r="E359" i="14"/>
  <c r="D362" i="14"/>
  <c r="AF289" i="14"/>
  <c r="AJ261" i="14"/>
  <c r="AS50" i="18"/>
  <c r="AT50" i="18" s="1"/>
  <c r="F267" i="14"/>
  <c r="EE267" i="14"/>
  <c r="AZ267" i="14"/>
  <c r="F279" i="14"/>
  <c r="AZ279" i="14"/>
  <c r="F296" i="14"/>
  <c r="AZ296" i="14"/>
  <c r="F265" i="14"/>
  <c r="EE265" i="14"/>
  <c r="AZ265" i="14"/>
  <c r="M253" i="14"/>
  <c r="F253" i="14" s="1"/>
  <c r="AZ43" i="18"/>
  <c r="M255" i="14"/>
  <c r="F255" i="14" s="1"/>
  <c r="AZ45" i="18"/>
  <c r="M252" i="14"/>
  <c r="F252" i="14" s="1"/>
  <c r="AZ42" i="18"/>
  <c r="F256" i="14"/>
  <c r="AZ256" i="14"/>
  <c r="M254" i="14"/>
  <c r="F254" i="14" s="1"/>
  <c r="AZ44" i="18"/>
  <c r="F274" i="14"/>
  <c r="EE274" i="14"/>
  <c r="AZ274" i="14"/>
  <c r="AW49" i="18"/>
  <c r="L259" i="14" s="1"/>
  <c r="AV49" i="18"/>
  <c r="K259" i="14" s="1"/>
  <c r="AX49" i="18"/>
  <c r="N259" i="14" s="1"/>
  <c r="AG278" i="14"/>
  <c r="E351" i="14"/>
  <c r="G358" i="14"/>
  <c r="AI285" i="14"/>
  <c r="D354" i="14"/>
  <c r="AF281" i="14"/>
  <c r="AY68" i="18"/>
  <c r="O278" i="14" s="1"/>
  <c r="EE278" i="14" s="1"/>
  <c r="AS68" i="18"/>
  <c r="AT68" i="18" s="1"/>
  <c r="H277" i="14"/>
  <c r="BB277" i="14"/>
  <c r="EF277" i="14"/>
  <c r="AJ265" i="14"/>
  <c r="G280" i="14"/>
  <c r="BA280" i="14"/>
  <c r="D280" i="14"/>
  <c r="AX280" i="14"/>
  <c r="AI56" i="18"/>
  <c r="AH56" i="18"/>
  <c r="AG56" i="18"/>
  <c r="D367" i="14"/>
  <c r="AF294" i="14"/>
  <c r="AF276" i="14"/>
  <c r="D349" i="14"/>
  <c r="AY62" i="18"/>
  <c r="AS62" i="18"/>
  <c r="AT62" i="18" s="1"/>
  <c r="D344" i="14"/>
  <c r="AF271" i="14"/>
  <c r="F273" i="14"/>
  <c r="AP273" i="14" s="1"/>
  <c r="AP125" i="14" s="1"/>
  <c r="AZ273" i="14"/>
  <c r="F284" i="14"/>
  <c r="AP284" i="14" s="1"/>
  <c r="AP136" i="14" s="1"/>
  <c r="EE284" i="14"/>
  <c r="AZ284" i="14"/>
  <c r="AZ89" i="18"/>
  <c r="F266" i="14"/>
  <c r="AZ266" i="14"/>
  <c r="EE266" i="14"/>
  <c r="EK266" i="14" s="1"/>
  <c r="F260" i="14"/>
  <c r="AZ260" i="14"/>
  <c r="EE260" i="14"/>
  <c r="D360" i="14"/>
  <c r="AF287" i="14"/>
  <c r="AY83" i="18"/>
  <c r="O293" i="14" s="1"/>
  <c r="EE293" i="14" s="1"/>
  <c r="AJ84" i="18"/>
  <c r="AS83" i="18"/>
  <c r="AT83" i="18" s="1"/>
  <c r="AG283" i="14"/>
  <c r="E356" i="14"/>
  <c r="AY66" i="18"/>
  <c r="O276" i="14" s="1"/>
  <c r="EE276" i="14" s="1"/>
  <c r="AS66" i="18"/>
  <c r="AT66" i="18" s="1"/>
  <c r="E347" i="14"/>
  <c r="AG274" i="14"/>
  <c r="AY75" i="18"/>
  <c r="O285" i="14" s="1"/>
  <c r="EE285" i="14" s="1"/>
  <c r="AS75" i="18"/>
  <c r="AT75" i="18" s="1"/>
  <c r="AY77" i="18"/>
  <c r="O287" i="14" s="1"/>
  <c r="EE287" i="14" s="1"/>
  <c r="AS77" i="18"/>
  <c r="AT77" i="18" s="1"/>
  <c r="G359" i="14"/>
  <c r="AI286" i="14"/>
  <c r="AX60" i="18"/>
  <c r="N270" i="14" s="1"/>
  <c r="AW60" i="18"/>
  <c r="L270" i="14" s="1"/>
  <c r="AV60" i="18"/>
  <c r="K270" i="14" s="1"/>
  <c r="E362" i="14"/>
  <c r="AG289" i="14"/>
  <c r="D346" i="14"/>
  <c r="AF273" i="14"/>
  <c r="AJ260" i="14"/>
  <c r="E296" i="14"/>
  <c r="AY296" i="14"/>
  <c r="E282" i="14"/>
  <c r="AY282" i="14"/>
  <c r="F285" i="14"/>
  <c r="AP285" i="14" s="1"/>
  <c r="AP137" i="14" s="1"/>
  <c r="AZ285" i="14"/>
  <c r="G351" i="14"/>
  <c r="AI278" i="14"/>
  <c r="E354" i="14"/>
  <c r="AG281" i="14"/>
  <c r="EC277" i="14"/>
  <c r="E350" i="14"/>
  <c r="AG277" i="14"/>
  <c r="AJ258" i="14"/>
  <c r="E279" i="14"/>
  <c r="AY279" i="14"/>
  <c r="AW52" i="18"/>
  <c r="L262" i="14" s="1"/>
  <c r="AV52" i="18"/>
  <c r="K262" i="14" s="1"/>
  <c r="AX52" i="18"/>
  <c r="N262" i="14" s="1"/>
  <c r="AJ257" i="14"/>
  <c r="G349" i="14"/>
  <c r="AI276" i="14"/>
  <c r="G345" i="14"/>
  <c r="AI272" i="14"/>
  <c r="AS58" i="18"/>
  <c r="AT58" i="18" s="1"/>
  <c r="E344" i="14"/>
  <c r="AG271" i="14"/>
  <c r="D363" i="14"/>
  <c r="AF290" i="14"/>
  <c r="F276" i="14"/>
  <c r="AZ276" i="14"/>
  <c r="F278" i="14"/>
  <c r="AP278" i="14" s="1"/>
  <c r="AP130" i="14" s="1"/>
  <c r="AZ278" i="14"/>
  <c r="F281" i="14"/>
  <c r="AZ281" i="14"/>
  <c r="F295" i="14"/>
  <c r="AZ295" i="14"/>
  <c r="F264" i="14"/>
  <c r="AZ264" i="14"/>
  <c r="EE264" i="14"/>
  <c r="AZ90" i="18"/>
  <c r="F280" i="14"/>
  <c r="AZ280" i="14"/>
  <c r="G295" i="14"/>
  <c r="BA295" i="14"/>
  <c r="G360" i="14"/>
  <c r="AI287" i="14"/>
  <c r="AG293" i="14"/>
  <c r="E366" i="14"/>
  <c r="AY80" i="18"/>
  <c r="O290" i="14" s="1"/>
  <c r="EE290" i="14" s="1"/>
  <c r="AS80" i="18"/>
  <c r="AT80" i="18" s="1"/>
  <c r="O288" i="14"/>
  <c r="ED288" i="14" s="1"/>
  <c r="E288" i="14"/>
  <c r="AY288" i="14"/>
  <c r="E365" i="14"/>
  <c r="AG292" i="14"/>
  <c r="D356" i="14"/>
  <c r="AF283" i="14"/>
  <c r="E364" i="14"/>
  <c r="AG291" i="14"/>
  <c r="AP274" i="14"/>
  <c r="AP126" i="14" s="1"/>
  <c r="D347" i="14"/>
  <c r="AF274" i="14"/>
  <c r="D357" i="14"/>
  <c r="AF284" i="14"/>
  <c r="AG54" i="18"/>
  <c r="AI54" i="18"/>
  <c r="AH54" i="18"/>
  <c r="AY46" i="18"/>
  <c r="O256" i="14" s="1"/>
  <c r="AK46" i="18"/>
  <c r="AJ46" i="18"/>
  <c r="AY36" i="18"/>
  <c r="O246" i="14" s="1"/>
  <c r="H246" i="14" s="1"/>
  <c r="AJ36" i="18"/>
  <c r="AK36" i="18"/>
  <c r="AY44" i="18"/>
  <c r="O254" i="14" s="1"/>
  <c r="H254" i="14" s="1"/>
  <c r="AK44" i="18"/>
  <c r="AJ44" i="18"/>
  <c r="AY39" i="18"/>
  <c r="O249" i="14" s="1"/>
  <c r="H249" i="14" s="1"/>
  <c r="AJ39" i="18"/>
  <c r="AK39" i="18"/>
  <c r="AY37" i="18"/>
  <c r="O247" i="14" s="1"/>
  <c r="H247" i="14" s="1"/>
  <c r="AJ37" i="18"/>
  <c r="AK37" i="18"/>
  <c r="AY38" i="18"/>
  <c r="AK38" i="18"/>
  <c r="AJ38" i="18"/>
  <c r="D348" i="14"/>
  <c r="AF275" i="14"/>
  <c r="D359" i="14"/>
  <c r="AF286" i="14"/>
  <c r="E346" i="14"/>
  <c r="AG273" i="14"/>
  <c r="AS51" i="18"/>
  <c r="AT51" i="18" s="1"/>
  <c r="F271" i="14"/>
  <c r="EE271" i="14"/>
  <c r="AZ271" i="14"/>
  <c r="M249" i="14"/>
  <c r="F249" i="14" s="1"/>
  <c r="AZ39" i="18"/>
  <c r="M251" i="14"/>
  <c r="F251" i="14" s="1"/>
  <c r="AZ41" i="18"/>
  <c r="M248" i="14"/>
  <c r="F248" i="14" s="1"/>
  <c r="AZ38" i="18"/>
  <c r="M246" i="14"/>
  <c r="F246" i="14" s="1"/>
  <c r="AZ36" i="18"/>
  <c r="M250" i="14"/>
  <c r="F250" i="14" s="1"/>
  <c r="AZ40" i="18"/>
  <c r="M247" i="14"/>
  <c r="F247" i="14" s="1"/>
  <c r="AZ37" i="18"/>
  <c r="F270" i="14"/>
  <c r="EE270" i="14"/>
  <c r="AZ270" i="14"/>
  <c r="AJ259" i="14"/>
  <c r="AF278" i="14"/>
  <c r="D351" i="14"/>
  <c r="E358" i="14"/>
  <c r="AG285" i="14"/>
  <c r="G354" i="14"/>
  <c r="AI281" i="14"/>
  <c r="AY69" i="18"/>
  <c r="O279" i="14" s="1"/>
  <c r="EE279" i="14" s="1"/>
  <c r="AS69" i="18"/>
  <c r="AT69" i="18" s="1"/>
  <c r="AI277" i="14"/>
  <c r="G350" i="14"/>
  <c r="AS55" i="18"/>
  <c r="AT55" i="18" s="1"/>
  <c r="E280" i="14"/>
  <c r="AY280" i="14"/>
  <c r="AJ71" i="18"/>
  <c r="AY70" i="18"/>
  <c r="O280" i="14" s="1"/>
  <c r="EC280" i="14" s="1"/>
  <c r="AJ72" i="18"/>
  <c r="AJ73" i="18"/>
  <c r="AS70" i="18"/>
  <c r="AT70" i="18" s="1"/>
  <c r="H266" i="14"/>
  <c r="BB266" i="14"/>
  <c r="AJ262" i="14"/>
  <c r="E367" i="14"/>
  <c r="AG294" i="14"/>
  <c r="D345" i="14"/>
  <c r="AF272" i="14"/>
  <c r="H268" i="14"/>
  <c r="BB268" i="14"/>
  <c r="AY63" i="18"/>
  <c r="O273" i="14" s="1"/>
  <c r="AS63" i="18"/>
  <c r="AT63" i="18" s="1"/>
  <c r="H271" i="14"/>
  <c r="O298" i="14"/>
  <c r="CN264" i="14" s="1"/>
  <c r="BB271" i="14"/>
  <c r="E363" i="14"/>
  <c r="AG290" i="14"/>
  <c r="F275" i="14"/>
  <c r="AZ275" i="14"/>
  <c r="F282" i="14"/>
  <c r="AZ282" i="14"/>
  <c r="F262" i="14"/>
  <c r="EE262" i="14"/>
  <c r="AZ262" i="14"/>
  <c r="F268" i="14"/>
  <c r="AZ268" i="14"/>
  <c r="EE268" i="14"/>
  <c r="F272" i="14"/>
  <c r="AP272" i="14" s="1"/>
  <c r="AP124" i="14" s="1"/>
  <c r="AZ272" i="14"/>
  <c r="F287" i="14"/>
  <c r="AZ287" i="14"/>
  <c r="F269" i="14"/>
  <c r="AZ269" i="14"/>
  <c r="EE269" i="14"/>
  <c r="F290" i="14"/>
  <c r="AZ290" i="14"/>
  <c r="F292" i="14"/>
  <c r="EE292" i="14"/>
  <c r="EH292" i="14" s="1"/>
  <c r="AZ292" i="14"/>
  <c r="F294" i="14"/>
  <c r="AP294" i="14" s="1"/>
  <c r="AP146" i="14" s="1"/>
  <c r="AZ294" i="14"/>
  <c r="F263" i="14"/>
  <c r="AZ263" i="14"/>
  <c r="EE263" i="14"/>
  <c r="AI293" i="14"/>
  <c r="G366" i="14"/>
  <c r="G288" i="14"/>
  <c r="BA288" i="14"/>
  <c r="D288" i="14"/>
  <c r="AX288" i="14"/>
  <c r="H292" i="14"/>
  <c r="BB292" i="14"/>
  <c r="AI292" i="14"/>
  <c r="G365" i="14"/>
  <c r="AI291" i="14"/>
  <c r="G364" i="14"/>
  <c r="AY65" i="18"/>
  <c r="O275" i="14" s="1"/>
  <c r="AS65" i="18"/>
  <c r="AT65" i="18" s="1"/>
  <c r="H274" i="14"/>
  <c r="BB274" i="14"/>
  <c r="EF274" i="14"/>
  <c r="G347" i="14"/>
  <c r="AI274" i="14"/>
  <c r="AY76" i="18"/>
  <c r="O286" i="14" s="1"/>
  <c r="EE286" i="14" s="1"/>
  <c r="AS76" i="18"/>
  <c r="AT76" i="18" s="1"/>
  <c r="H284" i="14"/>
  <c r="BB284" i="14"/>
  <c r="ED284" i="14"/>
  <c r="E357" i="14"/>
  <c r="AG284" i="14"/>
  <c r="G348" i="14"/>
  <c r="AI275" i="14"/>
  <c r="AJ270" i="14"/>
  <c r="G362" i="14"/>
  <c r="AI289" i="14"/>
  <c r="G346" i="14"/>
  <c r="AI273" i="14"/>
  <c r="D296" i="14"/>
  <c r="AX296" i="14"/>
  <c r="G296" i="14"/>
  <c r="BA296" i="14"/>
  <c r="D282" i="14"/>
  <c r="AX282" i="14"/>
  <c r="G282" i="14"/>
  <c r="BA282" i="14"/>
  <c r="F277" i="14"/>
  <c r="AZ277" i="14"/>
  <c r="EE277" i="14"/>
  <c r="F286" i="14"/>
  <c r="AZ286" i="14"/>
  <c r="F258" i="14"/>
  <c r="EE258" i="14"/>
  <c r="AZ258" i="14"/>
  <c r="F261" i="14"/>
  <c r="AZ261" i="14"/>
  <c r="EE261" i="14"/>
  <c r="F291" i="14"/>
  <c r="AZ291" i="14"/>
  <c r="EE291" i="14"/>
  <c r="D358" i="14"/>
  <c r="AF285" i="14"/>
  <c r="D350" i="14"/>
  <c r="AF277" i="14"/>
  <c r="ED277" i="14"/>
  <c r="AG59" i="18"/>
  <c r="AI59" i="18"/>
  <c r="AH59" i="18"/>
  <c r="H269" i="14"/>
  <c r="BB269" i="14"/>
  <c r="G279" i="14"/>
  <c r="BA279" i="14"/>
  <c r="D279" i="14"/>
  <c r="AX279" i="14"/>
  <c r="AI53" i="18"/>
  <c r="AH53" i="18"/>
  <c r="AG53" i="18"/>
  <c r="H263" i="14"/>
  <c r="BB263" i="14"/>
  <c r="G367" i="14"/>
  <c r="AI294" i="14"/>
  <c r="AS47" i="18"/>
  <c r="AT47" i="18" s="1"/>
  <c r="AG276" i="14"/>
  <c r="E349" i="14"/>
  <c r="AG272" i="14"/>
  <c r="E345" i="14"/>
  <c r="EF271" i="14"/>
  <c r="G344" i="14"/>
  <c r="AI271" i="14"/>
  <c r="G363" i="14"/>
  <c r="AI290" i="14"/>
  <c r="F257" i="14"/>
  <c r="EE257" i="14"/>
  <c r="AZ257" i="14"/>
  <c r="F289" i="14"/>
  <c r="AZ289" i="14"/>
  <c r="EE289" i="14"/>
  <c r="F293" i="14"/>
  <c r="AZ293" i="14"/>
  <c r="F288" i="14"/>
  <c r="AZ288" i="14"/>
  <c r="F283" i="14"/>
  <c r="AP283" i="14" s="1"/>
  <c r="AP135" i="14" s="1"/>
  <c r="AZ283" i="14"/>
  <c r="F259" i="14"/>
  <c r="AZ259" i="14"/>
  <c r="EE259" i="14"/>
  <c r="D295" i="14"/>
  <c r="AX295" i="14"/>
  <c r="E295" i="14"/>
  <c r="AY295" i="14"/>
  <c r="CN274" i="14" l="1"/>
  <c r="EF279" i="14"/>
  <c r="EK286" i="14"/>
  <c r="CN284" i="14"/>
  <c r="CN263" i="14"/>
  <c r="CN269" i="14"/>
  <c r="CN292" i="14"/>
  <c r="EC279" i="14"/>
  <c r="EI280" i="14" s="1"/>
  <c r="EK277" i="14"/>
  <c r="AV48" i="18"/>
  <c r="K258" i="14" s="1"/>
  <c r="EC288" i="14"/>
  <c r="AW48" i="18"/>
  <c r="L258" i="14" s="1"/>
  <c r="E258" i="14" s="1"/>
  <c r="I277" i="14"/>
  <c r="DC277" i="14" s="1"/>
  <c r="EK261" i="14"/>
  <c r="EK268" i="14"/>
  <c r="AP277" i="14"/>
  <c r="AP129" i="14" s="1"/>
  <c r="EK293" i="14"/>
  <c r="EE288" i="14"/>
  <c r="EK288" i="14" s="1"/>
  <c r="EK291" i="14"/>
  <c r="EF288" i="14"/>
  <c r="EK263" i="14"/>
  <c r="EK279" i="14"/>
  <c r="EK285" i="14"/>
  <c r="AS53" i="18"/>
  <c r="AT53" i="18" s="1"/>
  <c r="AW53" i="18" s="1"/>
  <c r="L263" i="14" s="1"/>
  <c r="AS57" i="18"/>
  <c r="AT57" i="18" s="1"/>
  <c r="EK258" i="14"/>
  <c r="CV264" i="14"/>
  <c r="AP295" i="14"/>
  <c r="AP147" i="14" s="1"/>
  <c r="D368" i="14"/>
  <c r="AF295" i="14"/>
  <c r="EK259" i="14"/>
  <c r="F332" i="14"/>
  <c r="AH259" i="14"/>
  <c r="EK289" i="14"/>
  <c r="AH289" i="14"/>
  <c r="F362" i="14"/>
  <c r="AP362" i="14" s="1"/>
  <c r="AI363" i="14"/>
  <c r="AO363" i="14" s="1"/>
  <c r="AA363" i="14"/>
  <c r="BM363" i="14" s="1"/>
  <c r="AI123" i="14"/>
  <c r="AI298" i="14"/>
  <c r="AI51" i="14"/>
  <c r="AO271" i="14"/>
  <c r="AG345" i="14"/>
  <c r="AM345" i="14" s="1"/>
  <c r="Y345" i="14"/>
  <c r="AG56" i="14"/>
  <c r="AM56" i="14" s="1"/>
  <c r="AM276" i="14"/>
  <c r="AG128" i="14"/>
  <c r="AW47" i="18"/>
  <c r="L257" i="14" s="1"/>
  <c r="AV47" i="18"/>
  <c r="K257" i="14" s="1"/>
  <c r="AX47" i="18"/>
  <c r="N257" i="14" s="1"/>
  <c r="AI367" i="14"/>
  <c r="AO367" i="14" s="1"/>
  <c r="AA367" i="14"/>
  <c r="BM367" i="14" s="1"/>
  <c r="CV263" i="14"/>
  <c r="AJ263" i="14"/>
  <c r="AP279" i="14"/>
  <c r="AP131" i="14" s="1"/>
  <c r="D352" i="14"/>
  <c r="AF279" i="14"/>
  <c r="CV269" i="14"/>
  <c r="AJ269" i="14"/>
  <c r="AF350" i="14"/>
  <c r="AL350" i="14" s="1"/>
  <c r="X350" i="14"/>
  <c r="F331" i="14"/>
  <c r="AH258" i="14"/>
  <c r="F359" i="14"/>
  <c r="AH286" i="14"/>
  <c r="AI282" i="14"/>
  <c r="G355" i="14"/>
  <c r="G369" i="14"/>
  <c r="AI296" i="14"/>
  <c r="AO273" i="14"/>
  <c r="AI53" i="14"/>
  <c r="AO53" i="14" s="1"/>
  <c r="AI125" i="14"/>
  <c r="AI362" i="14"/>
  <c r="AO362" i="14" s="1"/>
  <c r="AA362" i="14"/>
  <c r="BM362" i="14" s="1"/>
  <c r="AJ50" i="14"/>
  <c r="AV50" i="14" s="1"/>
  <c r="AJ122" i="14"/>
  <c r="AI55" i="14"/>
  <c r="AO55" i="14" s="1"/>
  <c r="AI127" i="14"/>
  <c r="AO275" i="14"/>
  <c r="Y357" i="14"/>
  <c r="AG357" i="14"/>
  <c r="AM357" i="14" s="1"/>
  <c r="AI126" i="14"/>
  <c r="AO274" i="14"/>
  <c r="AI54" i="14"/>
  <c r="AO54" i="14" s="1"/>
  <c r="CV274" i="14"/>
  <c r="AJ274" i="14"/>
  <c r="H275" i="14"/>
  <c r="I275" i="14" s="1"/>
  <c r="CN275" i="14"/>
  <c r="BB275" i="14"/>
  <c r="EF275" i="14"/>
  <c r="EL275" i="14" s="1"/>
  <c r="EC275" i="14"/>
  <c r="EI275" i="14" s="1"/>
  <c r="ED275" i="14"/>
  <c r="EJ275" i="14" s="1"/>
  <c r="AI71" i="14"/>
  <c r="AO71" i="14" s="1"/>
  <c r="AI143" i="14"/>
  <c r="AO291" i="14"/>
  <c r="AI365" i="14"/>
  <c r="AO365" i="14" s="1"/>
  <c r="AA365" i="14"/>
  <c r="BM365" i="14" s="1"/>
  <c r="AP288" i="14"/>
  <c r="AP140" i="14" s="1"/>
  <c r="D361" i="14"/>
  <c r="AF288" i="14"/>
  <c r="AA366" i="14"/>
  <c r="BM366" i="14" s="1"/>
  <c r="AI366" i="14"/>
  <c r="AO366" i="14" s="1"/>
  <c r="F336" i="14"/>
  <c r="AH263" i="14"/>
  <c r="F365" i="14"/>
  <c r="AP365" i="14" s="1"/>
  <c r="AH292" i="14"/>
  <c r="AH268" i="14"/>
  <c r="F341" i="14"/>
  <c r="EK262" i="14"/>
  <c r="F348" i="14"/>
  <c r="AP348" i="14" s="1"/>
  <c r="AH275" i="14"/>
  <c r="AG70" i="14"/>
  <c r="AM70" i="14" s="1"/>
  <c r="AG142" i="14"/>
  <c r="AM290" i="14"/>
  <c r="CN271" i="14"/>
  <c r="H298" i="14"/>
  <c r="AJ271" i="14"/>
  <c r="H273" i="14"/>
  <c r="CN273" i="14"/>
  <c r="BB273" i="14"/>
  <c r="EC273" i="14"/>
  <c r="EF273" i="14"/>
  <c r="EL274" i="14" s="1"/>
  <c r="ED273" i="14"/>
  <c r="CN268" i="14"/>
  <c r="AL272" i="14"/>
  <c r="AF52" i="14"/>
  <c r="AL52" i="14" s="1"/>
  <c r="AF124" i="14"/>
  <c r="AM294" i="14"/>
  <c r="AG146" i="14"/>
  <c r="AG74" i="14"/>
  <c r="AM74" i="14" s="1"/>
  <c r="AY72" i="18"/>
  <c r="O282" i="14" s="1"/>
  <c r="AS72" i="18"/>
  <c r="AT72" i="18" s="1"/>
  <c r="AY71" i="18"/>
  <c r="O281" i="14" s="1"/>
  <c r="AS71" i="18"/>
  <c r="AT71" i="18" s="1"/>
  <c r="AX55" i="18"/>
  <c r="N265" i="14" s="1"/>
  <c r="AW55" i="18"/>
  <c r="L265" i="14" s="1"/>
  <c r="AV55" i="18"/>
  <c r="K265" i="14" s="1"/>
  <c r="AI129" i="14"/>
  <c r="AI57" i="14"/>
  <c r="AO57" i="14" s="1"/>
  <c r="AO277" i="14"/>
  <c r="AI61" i="14"/>
  <c r="AO61" i="14" s="1"/>
  <c r="AO281" i="14"/>
  <c r="AI133" i="14"/>
  <c r="AG358" i="14"/>
  <c r="AM358" i="14" s="1"/>
  <c r="Y358" i="14"/>
  <c r="AF351" i="14"/>
  <c r="AL351" i="14" s="1"/>
  <c r="X351" i="14"/>
  <c r="AJ111" i="14"/>
  <c r="AJ39" i="14"/>
  <c r="AV39" i="14" s="1"/>
  <c r="AZ88" i="18"/>
  <c r="F344" i="14"/>
  <c r="AP344" i="14" s="1"/>
  <c r="AP371" i="14" s="1"/>
  <c r="AH271" i="14"/>
  <c r="AW51" i="18"/>
  <c r="L261" i="14" s="1"/>
  <c r="AV51" i="18"/>
  <c r="K261" i="14" s="1"/>
  <c r="AX51" i="18"/>
  <c r="N261" i="14" s="1"/>
  <c r="AG346" i="14"/>
  <c r="AM346" i="14" s="1"/>
  <c r="Y346" i="14"/>
  <c r="AF138" i="14"/>
  <c r="AL286" i="14"/>
  <c r="AF66" i="14"/>
  <c r="AL66" i="14" s="1"/>
  <c r="AP286" i="14"/>
  <c r="AP138" i="14" s="1"/>
  <c r="AF55" i="14"/>
  <c r="AL55" i="14" s="1"/>
  <c r="AL275" i="14"/>
  <c r="AF127" i="14"/>
  <c r="AP275" i="14"/>
  <c r="AP127" i="14" s="1"/>
  <c r="AG38" i="18"/>
  <c r="AI38" i="18"/>
  <c r="AH38" i="18"/>
  <c r="AI37" i="18"/>
  <c r="AH37" i="18"/>
  <c r="AG37" i="18"/>
  <c r="H256" i="14"/>
  <c r="BB256" i="14"/>
  <c r="CN256" i="14"/>
  <c r="AF136" i="14"/>
  <c r="AF64" i="14"/>
  <c r="AL64" i="14" s="1"/>
  <c r="AL284" i="14"/>
  <c r="AF54" i="14"/>
  <c r="AL54" i="14" s="1"/>
  <c r="AF126" i="14"/>
  <c r="AL274" i="14"/>
  <c r="I274" i="14"/>
  <c r="DE274" i="14" s="1"/>
  <c r="AG364" i="14"/>
  <c r="AM364" i="14" s="1"/>
  <c r="Y364" i="14"/>
  <c r="BK364" i="14" s="1"/>
  <c r="AF63" i="14"/>
  <c r="AL63" i="14" s="1"/>
  <c r="AF135" i="14"/>
  <c r="AL283" i="14"/>
  <c r="AG72" i="14"/>
  <c r="AM72" i="14" s="1"/>
  <c r="AM292" i="14"/>
  <c r="AG144" i="14"/>
  <c r="AG366" i="14"/>
  <c r="AM366" i="14" s="1"/>
  <c r="Y366" i="14"/>
  <c r="BK366" i="14" s="1"/>
  <c r="AI360" i="14"/>
  <c r="AO360" i="14" s="1"/>
  <c r="AA360" i="14"/>
  <c r="BM360" i="14" s="1"/>
  <c r="G368" i="14"/>
  <c r="AI295" i="14"/>
  <c r="EE280" i="14"/>
  <c r="EK280" i="14" s="1"/>
  <c r="AH281" i="14"/>
  <c r="F354" i="14"/>
  <c r="H354" i="14" s="1"/>
  <c r="F351" i="14"/>
  <c r="AP351" i="14" s="1"/>
  <c r="AH278" i="14"/>
  <c r="AH276" i="14"/>
  <c r="F349" i="14"/>
  <c r="AP349" i="14" s="1"/>
  <c r="AF142" i="14"/>
  <c r="AF70" i="14"/>
  <c r="AL70" i="14" s="1"/>
  <c r="AL290" i="14"/>
  <c r="AF363" i="14"/>
  <c r="AL363" i="14" s="1"/>
  <c r="X363" i="14"/>
  <c r="BJ363" i="14" s="1"/>
  <c r="AG123" i="14"/>
  <c r="AG298" i="14"/>
  <c r="AG51" i="14"/>
  <c r="AM271" i="14"/>
  <c r="AI52" i="14"/>
  <c r="AO52" i="14" s="1"/>
  <c r="AO272" i="14"/>
  <c r="AI124" i="14"/>
  <c r="AI349" i="14"/>
  <c r="AO349" i="14" s="1"/>
  <c r="AA349" i="14"/>
  <c r="AJ37" i="14"/>
  <c r="AV37" i="14" s="1"/>
  <c r="AJ109" i="14"/>
  <c r="EF262" i="14"/>
  <c r="G262" i="14"/>
  <c r="BA262" i="14"/>
  <c r="E262" i="14"/>
  <c r="ED262" i="14"/>
  <c r="AY262" i="14"/>
  <c r="AJ110" i="14"/>
  <c r="AJ38" i="14"/>
  <c r="AV38" i="14" s="1"/>
  <c r="AM277" i="14"/>
  <c r="AG129" i="14"/>
  <c r="AG57" i="14"/>
  <c r="AM57" i="14" s="1"/>
  <c r="DD277" i="14"/>
  <c r="AG61" i="14"/>
  <c r="AM61" i="14" s="1"/>
  <c r="AG133" i="14"/>
  <c r="AM281" i="14"/>
  <c r="AA351" i="14"/>
  <c r="AI351" i="14"/>
  <c r="AO351" i="14" s="1"/>
  <c r="AG296" i="14"/>
  <c r="E369" i="14"/>
  <c r="AL273" i="14"/>
  <c r="AF125" i="14"/>
  <c r="AF53" i="14"/>
  <c r="AL53" i="14" s="1"/>
  <c r="AM289" i="14"/>
  <c r="AG69" i="14"/>
  <c r="AM69" i="14" s="1"/>
  <c r="AG141" i="14"/>
  <c r="AY270" i="14"/>
  <c r="E270" i="14"/>
  <c r="ED270" i="14"/>
  <c r="AO286" i="14"/>
  <c r="AI66" i="14"/>
  <c r="AO66" i="14" s="1"/>
  <c r="AI138" i="14"/>
  <c r="H287" i="14"/>
  <c r="I287" i="14" s="1"/>
  <c r="BB287" i="14"/>
  <c r="CN287" i="14"/>
  <c r="EF287" i="14"/>
  <c r="EC287" i="14"/>
  <c r="ED287" i="14"/>
  <c r="H285" i="14"/>
  <c r="BB285" i="14"/>
  <c r="CN285" i="14"/>
  <c r="EC285" i="14"/>
  <c r="EI285" i="14" s="1"/>
  <c r="EF285" i="14"/>
  <c r="EL285" i="14" s="1"/>
  <c r="ED285" i="14"/>
  <c r="EJ285" i="14" s="1"/>
  <c r="AG347" i="14"/>
  <c r="AM347" i="14" s="1"/>
  <c r="Y347" i="14"/>
  <c r="AG356" i="14"/>
  <c r="AM356" i="14" s="1"/>
  <c r="Y356" i="14"/>
  <c r="H293" i="14"/>
  <c r="I293" i="14" s="1"/>
  <c r="BB293" i="14"/>
  <c r="CN293" i="14"/>
  <c r="EF293" i="14"/>
  <c r="EL293" i="14" s="1"/>
  <c r="EC293" i="14"/>
  <c r="ED293" i="14"/>
  <c r="EJ293" i="14" s="1"/>
  <c r="X360" i="14"/>
  <c r="BJ360" i="14" s="1"/>
  <c r="AF360" i="14"/>
  <c r="AL360" i="14" s="1"/>
  <c r="EK260" i="14"/>
  <c r="F333" i="14"/>
  <c r="AH260" i="14"/>
  <c r="EE273" i="14"/>
  <c r="EK274" i="14" s="1"/>
  <c r="AF123" i="14"/>
  <c r="AF298" i="14"/>
  <c r="AF51" i="14"/>
  <c r="AL271" i="14"/>
  <c r="X344" i="14"/>
  <c r="X371" i="14" s="1"/>
  <c r="AF344" i="14"/>
  <c r="O272" i="14"/>
  <c r="AY89" i="18"/>
  <c r="AL276" i="14"/>
  <c r="AF128" i="14"/>
  <c r="AF56" i="14"/>
  <c r="AL56" i="14" s="1"/>
  <c r="AL294" i="14"/>
  <c r="AF74" i="14"/>
  <c r="AL74" i="14" s="1"/>
  <c r="AF146" i="14"/>
  <c r="D258" i="14"/>
  <c r="AX258" i="14"/>
  <c r="EC258" i="14"/>
  <c r="EF258" i="14"/>
  <c r="BA258" i="14"/>
  <c r="G258" i="14"/>
  <c r="AP280" i="14"/>
  <c r="AP132" i="14" s="1"/>
  <c r="D353" i="14"/>
  <c r="AF280" i="14"/>
  <c r="AJ45" i="14"/>
  <c r="AV45" i="14" s="1"/>
  <c r="AJ117" i="14"/>
  <c r="AF133" i="14"/>
  <c r="AF61" i="14"/>
  <c r="AL61" i="14" s="1"/>
  <c r="AL281" i="14"/>
  <c r="AP281" i="14"/>
  <c r="AP133" i="14" s="1"/>
  <c r="AO285" i="14"/>
  <c r="AI65" i="14"/>
  <c r="AO65" i="14" s="1"/>
  <c r="AI137" i="14"/>
  <c r="AM278" i="14"/>
  <c r="AG130" i="14"/>
  <c r="AG58" i="14"/>
  <c r="AM58" i="14" s="1"/>
  <c r="G259" i="14"/>
  <c r="BA259" i="14"/>
  <c r="EF259" i="14"/>
  <c r="AY259" i="14"/>
  <c r="ED259" i="14"/>
  <c r="E259" i="14"/>
  <c r="F347" i="14"/>
  <c r="H347" i="14" s="1"/>
  <c r="DC347" i="14" s="1"/>
  <c r="AH274" i="14"/>
  <c r="F327" i="14"/>
  <c r="AH265" i="14"/>
  <c r="F338" i="14"/>
  <c r="F369" i="14"/>
  <c r="AH296" i="14"/>
  <c r="F352" i="14"/>
  <c r="AH279" i="14"/>
  <c r="EK267" i="14"/>
  <c r="AW50" i="18"/>
  <c r="L260" i="14" s="1"/>
  <c r="AV50" i="18"/>
  <c r="K260" i="14" s="1"/>
  <c r="AX50" i="18"/>
  <c r="N260" i="14" s="1"/>
  <c r="X362" i="14"/>
  <c r="BJ362" i="14" s="1"/>
  <c r="AF362" i="14"/>
  <c r="AL362" i="14" s="1"/>
  <c r="AG138" i="14"/>
  <c r="AM286" i="14"/>
  <c r="AG66" i="14"/>
  <c r="AM66" i="14" s="1"/>
  <c r="AG127" i="14"/>
  <c r="AG55" i="14"/>
  <c r="AM55" i="14" s="1"/>
  <c r="AM275" i="14"/>
  <c r="AI40" i="18"/>
  <c r="AH40" i="18"/>
  <c r="AG40" i="18"/>
  <c r="AI45" i="18"/>
  <c r="AH45" i="18"/>
  <c r="AG45" i="18"/>
  <c r="AG42" i="18"/>
  <c r="AI42" i="18"/>
  <c r="AH42" i="18"/>
  <c r="AI41" i="18"/>
  <c r="AH41" i="18"/>
  <c r="AG41" i="18"/>
  <c r="AJ264" i="14"/>
  <c r="AI64" i="14"/>
  <c r="AO64" i="14" s="1"/>
  <c r="AO284" i="14"/>
  <c r="AI136" i="14"/>
  <c r="AF364" i="14"/>
  <c r="AL364" i="14" s="1"/>
  <c r="X364" i="14"/>
  <c r="BJ364" i="14" s="1"/>
  <c r="AV57" i="18"/>
  <c r="K267" i="14" s="1"/>
  <c r="AX57" i="18"/>
  <c r="N267" i="14" s="1"/>
  <c r="AW57" i="18"/>
  <c r="L267" i="14" s="1"/>
  <c r="AI356" i="14"/>
  <c r="AO356" i="14" s="1"/>
  <c r="AA356" i="14"/>
  <c r="AF72" i="14"/>
  <c r="AL72" i="14" s="1"/>
  <c r="AF144" i="14"/>
  <c r="AL292" i="14"/>
  <c r="AP292" i="14"/>
  <c r="AP144" i="14" s="1"/>
  <c r="I292" i="14"/>
  <c r="DE292" i="14" s="1"/>
  <c r="H291" i="14"/>
  <c r="BB291" i="14"/>
  <c r="CN291" i="14"/>
  <c r="EF291" i="14"/>
  <c r="ED291" i="14"/>
  <c r="EC291" i="14"/>
  <c r="H289" i="14"/>
  <c r="BB289" i="14"/>
  <c r="CN289" i="14"/>
  <c r="ED289" i="14"/>
  <c r="EJ289" i="14" s="1"/>
  <c r="EF289" i="14"/>
  <c r="EL289" i="14" s="1"/>
  <c r="EC289" i="14"/>
  <c r="AF366" i="14"/>
  <c r="AL366" i="14" s="1"/>
  <c r="X366" i="14"/>
  <c r="BJ366" i="14" s="1"/>
  <c r="AG139" i="14"/>
  <c r="AM287" i="14"/>
  <c r="AG67" i="14"/>
  <c r="AM67" i="14" s="1"/>
  <c r="AG295" i="14"/>
  <c r="E368" i="14"/>
  <c r="AH283" i="14"/>
  <c r="F356" i="14"/>
  <c r="AP356" i="14" s="1"/>
  <c r="F361" i="14"/>
  <c r="AH288" i="14"/>
  <c r="F366" i="14"/>
  <c r="AH293" i="14"/>
  <c r="F330" i="14"/>
  <c r="AH257" i="14"/>
  <c r="AI70" i="14"/>
  <c r="AO70" i="14" s="1"/>
  <c r="AO290" i="14"/>
  <c r="AI142" i="14"/>
  <c r="AI344" i="14"/>
  <c r="AA344" i="14"/>
  <c r="AA371" i="14" s="1"/>
  <c r="AG52" i="14"/>
  <c r="AM52" i="14" s="1"/>
  <c r="AG124" i="14"/>
  <c r="AM272" i="14"/>
  <c r="Y349" i="14"/>
  <c r="AG349" i="14"/>
  <c r="AM349" i="14" s="1"/>
  <c r="AO294" i="14"/>
  <c r="AI74" i="14"/>
  <c r="AO74" i="14" s="1"/>
  <c r="AI146" i="14"/>
  <c r="AI279" i="14"/>
  <c r="G352" i="14"/>
  <c r="AS59" i="18"/>
  <c r="AT59" i="18" s="1"/>
  <c r="AF129" i="14"/>
  <c r="AL277" i="14"/>
  <c r="AF57" i="14"/>
  <c r="AL57" i="14" s="1"/>
  <c r="AF137" i="14"/>
  <c r="AL285" i="14"/>
  <c r="AF65" i="14"/>
  <c r="AL65" i="14" s="1"/>
  <c r="X358" i="14"/>
  <c r="AF358" i="14"/>
  <c r="AL358" i="14" s="1"/>
  <c r="F364" i="14"/>
  <c r="AH291" i="14"/>
  <c r="F334" i="14"/>
  <c r="AH261" i="14"/>
  <c r="F350" i="14"/>
  <c r="AH277" i="14"/>
  <c r="AP282" i="14"/>
  <c r="AP134" i="14" s="1"/>
  <c r="D355" i="14"/>
  <c r="AF282" i="14"/>
  <c r="AP296" i="14"/>
  <c r="AP148" i="14" s="1"/>
  <c r="D369" i="14"/>
  <c r="AF296" i="14"/>
  <c r="AA346" i="14"/>
  <c r="AI346" i="14"/>
  <c r="AO346" i="14" s="1"/>
  <c r="AI69" i="14"/>
  <c r="AO69" i="14" s="1"/>
  <c r="AO289" i="14"/>
  <c r="AI141" i="14"/>
  <c r="AI348" i="14"/>
  <c r="AO348" i="14" s="1"/>
  <c r="AA348" i="14"/>
  <c r="AG64" i="14"/>
  <c r="AM64" i="14" s="1"/>
  <c r="AM284" i="14"/>
  <c r="AG136" i="14"/>
  <c r="CV284" i="14"/>
  <c r="AJ284" i="14"/>
  <c r="H286" i="14"/>
  <c r="I286" i="14" s="1"/>
  <c r="BB286" i="14"/>
  <c r="CN286" i="14"/>
  <c r="EF286" i="14"/>
  <c r="EL286" i="14" s="1"/>
  <c r="EC286" i="14"/>
  <c r="ED286" i="14"/>
  <c r="AI347" i="14"/>
  <c r="AO347" i="14" s="1"/>
  <c r="AA347" i="14"/>
  <c r="AI364" i="14"/>
  <c r="AO364" i="14" s="1"/>
  <c r="AA364" i="14"/>
  <c r="BM364" i="14" s="1"/>
  <c r="AI72" i="14"/>
  <c r="AO72" i="14" s="1"/>
  <c r="AO292" i="14"/>
  <c r="AI144" i="14"/>
  <c r="CV292" i="14"/>
  <c r="AJ292" i="14"/>
  <c r="G361" i="14"/>
  <c r="AI288" i="14"/>
  <c r="AI73" i="14"/>
  <c r="AO73" i="14" s="1"/>
  <c r="AO293" i="14"/>
  <c r="AI145" i="14"/>
  <c r="F367" i="14"/>
  <c r="AP367" i="14" s="1"/>
  <c r="AH294" i="14"/>
  <c r="EK292" i="14"/>
  <c r="EK290" i="14"/>
  <c r="F363" i="14"/>
  <c r="AP363" i="14" s="1"/>
  <c r="AH290" i="14"/>
  <c r="EK270" i="14"/>
  <c r="EK269" i="14"/>
  <c r="F342" i="14"/>
  <c r="AH269" i="14"/>
  <c r="EK287" i="14"/>
  <c r="F360" i="14"/>
  <c r="AH287" i="14"/>
  <c r="F345" i="14"/>
  <c r="H345" i="14" s="1"/>
  <c r="AH272" i="14"/>
  <c r="F335" i="14"/>
  <c r="AH262" i="14"/>
  <c r="F355" i="14"/>
  <c r="AH282" i="14"/>
  <c r="EE275" i="14"/>
  <c r="EK275" i="14" s="1"/>
  <c r="AG363" i="14"/>
  <c r="AM363" i="14" s="1"/>
  <c r="Y363" i="14"/>
  <c r="BK363" i="14" s="1"/>
  <c r="CN260" i="14"/>
  <c r="CN298" i="14"/>
  <c r="CN299" i="14"/>
  <c r="CN300" i="14"/>
  <c r="CN297" i="14"/>
  <c r="CN270" i="14"/>
  <c r="CN259" i="14"/>
  <c r="CN257" i="14"/>
  <c r="CN258" i="14"/>
  <c r="CN262" i="14"/>
  <c r="CN265" i="14"/>
  <c r="CN261" i="14"/>
  <c r="AJ268" i="14"/>
  <c r="X345" i="14"/>
  <c r="AF345" i="14"/>
  <c r="AL345" i="14" s="1"/>
  <c r="AG367" i="14"/>
  <c r="AM367" i="14" s="1"/>
  <c r="Y367" i="14"/>
  <c r="BK367" i="14" s="1"/>
  <c r="AJ114" i="14"/>
  <c r="AJ42" i="14"/>
  <c r="AV42" i="14" s="1"/>
  <c r="CN266" i="14"/>
  <c r="AJ266" i="14"/>
  <c r="AY73" i="18"/>
  <c r="O283" i="14" s="1"/>
  <c r="AS73" i="18"/>
  <c r="AT73" i="18" s="1"/>
  <c r="H280" i="14"/>
  <c r="I280" i="14" s="1"/>
  <c r="BB280" i="14"/>
  <c r="CN280" i="14"/>
  <c r="ED280" i="14"/>
  <c r="AG280" i="14"/>
  <c r="E353" i="14"/>
  <c r="AI350" i="14"/>
  <c r="AO350" i="14" s="1"/>
  <c r="AA350" i="14"/>
  <c r="H279" i="14"/>
  <c r="CN279" i="14"/>
  <c r="BB279" i="14"/>
  <c r="AI354" i="14"/>
  <c r="AO354" i="14" s="1"/>
  <c r="AA354" i="14"/>
  <c r="AG65" i="14"/>
  <c r="AM65" i="14" s="1"/>
  <c r="AG137" i="14"/>
  <c r="AM285" i="14"/>
  <c r="AL278" i="14"/>
  <c r="AF58" i="14"/>
  <c r="AL58" i="14" s="1"/>
  <c r="AF130" i="14"/>
  <c r="F343" i="14"/>
  <c r="AH270" i="14"/>
  <c r="F320" i="14"/>
  <c r="F323" i="14"/>
  <c r="F319" i="14"/>
  <c r="F321" i="14"/>
  <c r="F324" i="14"/>
  <c r="F322" i="14"/>
  <c r="EK271" i="14"/>
  <c r="AM273" i="14"/>
  <c r="AG53" i="14"/>
  <c r="AM53" i="14" s="1"/>
  <c r="AG125" i="14"/>
  <c r="AP359" i="14"/>
  <c r="H359" i="14"/>
  <c r="DF359" i="14" s="1"/>
  <c r="X359" i="14"/>
  <c r="AF359" i="14"/>
  <c r="AL359" i="14" s="1"/>
  <c r="AF348" i="14"/>
  <c r="AL348" i="14" s="1"/>
  <c r="X348" i="14"/>
  <c r="AY88" i="18"/>
  <c r="O248" i="14"/>
  <c r="H248" i="14" s="1"/>
  <c r="AG39" i="18"/>
  <c r="AI39" i="18"/>
  <c r="AH39" i="18"/>
  <c r="AI44" i="18"/>
  <c r="AH44" i="18"/>
  <c r="AG44" i="18"/>
  <c r="AI36" i="18"/>
  <c r="AH36" i="18"/>
  <c r="AG36" i="18"/>
  <c r="AG46" i="18"/>
  <c r="AI46" i="18"/>
  <c r="AH46" i="18"/>
  <c r="AS54" i="18"/>
  <c r="AT54" i="18" s="1"/>
  <c r="X357" i="14"/>
  <c r="AF357" i="14"/>
  <c r="AL357" i="14" s="1"/>
  <c r="I284" i="14"/>
  <c r="DE284" i="14" s="1"/>
  <c r="AF347" i="14"/>
  <c r="AL347" i="14" s="1"/>
  <c r="X347" i="14"/>
  <c r="AG143" i="14"/>
  <c r="AG71" i="14"/>
  <c r="AM71" i="14" s="1"/>
  <c r="AM291" i="14"/>
  <c r="AF356" i="14"/>
  <c r="AL356" i="14" s="1"/>
  <c r="X356" i="14"/>
  <c r="Y365" i="14"/>
  <c r="BK365" i="14" s="1"/>
  <c r="AG365" i="14"/>
  <c r="AM365" i="14" s="1"/>
  <c r="EJ288" i="14"/>
  <c r="AG288" i="14"/>
  <c r="E361" i="14"/>
  <c r="H288" i="14"/>
  <c r="BB288" i="14"/>
  <c r="CN288" i="14"/>
  <c r="H290" i="14"/>
  <c r="I290" i="14" s="1"/>
  <c r="DE290" i="14" s="1"/>
  <c r="BB290" i="14"/>
  <c r="CN290" i="14"/>
  <c r="EF290" i="14"/>
  <c r="ED290" i="14"/>
  <c r="EJ290" i="14" s="1"/>
  <c r="EC290" i="14"/>
  <c r="AG73" i="14"/>
  <c r="AM73" i="14" s="1"/>
  <c r="AM293" i="14"/>
  <c r="AG145" i="14"/>
  <c r="AI67" i="14"/>
  <c r="AO67" i="14" s="1"/>
  <c r="AO287" i="14"/>
  <c r="AI139" i="14"/>
  <c r="F353" i="14"/>
  <c r="AH280" i="14"/>
  <c r="EK264" i="14"/>
  <c r="AH264" i="14"/>
  <c r="F337" i="14"/>
  <c r="AH295" i="14"/>
  <c r="F368" i="14"/>
  <c r="EK278" i="14"/>
  <c r="EK276" i="14"/>
  <c r="AP290" i="14"/>
  <c r="AP142" i="14" s="1"/>
  <c r="AG344" i="14"/>
  <c r="Y344" i="14"/>
  <c r="Y371" i="14" s="1"/>
  <c r="AV58" i="18"/>
  <c r="AX58" i="18"/>
  <c r="AW58" i="18"/>
  <c r="AA345" i="14"/>
  <c r="AI345" i="14"/>
  <c r="AO345" i="14" s="1"/>
  <c r="AI56" i="14"/>
  <c r="AO56" i="14" s="1"/>
  <c r="AO276" i="14"/>
  <c r="AI128" i="14"/>
  <c r="D262" i="14"/>
  <c r="EC262" i="14"/>
  <c r="AX262" i="14"/>
  <c r="ED279" i="14"/>
  <c r="AG279" i="14"/>
  <c r="E352" i="14"/>
  <c r="AG350" i="14"/>
  <c r="AM350" i="14" s="1"/>
  <c r="Y350" i="14"/>
  <c r="AG354" i="14"/>
  <c r="AM354" i="14" s="1"/>
  <c r="Y354" i="14"/>
  <c r="AI130" i="14"/>
  <c r="AO278" i="14"/>
  <c r="AI58" i="14"/>
  <c r="AO58" i="14" s="1"/>
  <c r="F358" i="14"/>
  <c r="AH285" i="14"/>
  <c r="AG282" i="14"/>
  <c r="E355" i="14"/>
  <c r="AJ112" i="14"/>
  <c r="AJ40" i="14"/>
  <c r="AV40" i="14" s="1"/>
  <c r="AF346" i="14"/>
  <c r="AL346" i="14" s="1"/>
  <c r="X346" i="14"/>
  <c r="AG362" i="14"/>
  <c r="AM362" i="14" s="1"/>
  <c r="Y362" i="14"/>
  <c r="BK362" i="14" s="1"/>
  <c r="AX270" i="14"/>
  <c r="D270" i="14"/>
  <c r="EC270" i="14"/>
  <c r="BA270" i="14"/>
  <c r="G270" i="14"/>
  <c r="EF270" i="14"/>
  <c r="AA359" i="14"/>
  <c r="AI359" i="14"/>
  <c r="AO359" i="14" s="1"/>
  <c r="AG54" i="14"/>
  <c r="AM54" i="14" s="1"/>
  <c r="AG126" i="14"/>
  <c r="AM274" i="14"/>
  <c r="H276" i="14"/>
  <c r="I276" i="14" s="1"/>
  <c r="BB276" i="14"/>
  <c r="CN276" i="14"/>
  <c r="ED276" i="14"/>
  <c r="EJ276" i="14" s="1"/>
  <c r="EF276" i="14"/>
  <c r="EL276" i="14" s="1"/>
  <c r="EC276" i="14"/>
  <c r="AG135" i="14"/>
  <c r="AM283" i="14"/>
  <c r="AG63" i="14"/>
  <c r="AM63" i="14" s="1"/>
  <c r="AJ85" i="18"/>
  <c r="AY84" i="18"/>
  <c r="O294" i="14" s="1"/>
  <c r="AS84" i="18"/>
  <c r="AT84" i="18" s="1"/>
  <c r="AF67" i="14"/>
  <c r="AL67" i="14" s="1"/>
  <c r="AL287" i="14"/>
  <c r="AF139" i="14"/>
  <c r="AP287" i="14"/>
  <c r="AP139" i="14" s="1"/>
  <c r="AH266" i="14"/>
  <c r="F339" i="14"/>
  <c r="F357" i="14"/>
  <c r="AH284" i="14"/>
  <c r="F346" i="14"/>
  <c r="AH273" i="14"/>
  <c r="AP271" i="14"/>
  <c r="I271" i="14"/>
  <c r="DG271" i="14" s="1"/>
  <c r="AF349" i="14"/>
  <c r="AL349" i="14" s="1"/>
  <c r="X349" i="14"/>
  <c r="AP276" i="14"/>
  <c r="AP128" i="14" s="1"/>
  <c r="X367" i="14"/>
  <c r="BJ367" i="14" s="1"/>
  <c r="AF367" i="14"/>
  <c r="AL367" i="14" s="1"/>
  <c r="AS56" i="18"/>
  <c r="AT56" i="18" s="1"/>
  <c r="EF280" i="14"/>
  <c r="EL280" i="14" s="1"/>
  <c r="AI280" i="14"/>
  <c r="G353" i="14"/>
  <c r="CN277" i="14"/>
  <c r="DG277" i="14"/>
  <c r="AJ277" i="14"/>
  <c r="H278" i="14"/>
  <c r="CN278" i="14"/>
  <c r="BB278" i="14"/>
  <c r="EF278" i="14"/>
  <c r="EL278" i="14" s="1"/>
  <c r="ED278" i="14"/>
  <c r="EJ278" i="14" s="1"/>
  <c r="EC278" i="14"/>
  <c r="EI278" i="14" s="1"/>
  <c r="X354" i="14"/>
  <c r="AF354" i="14"/>
  <c r="AL354" i="14" s="1"/>
  <c r="AI358" i="14"/>
  <c r="AO358" i="14" s="1"/>
  <c r="AA358" i="14"/>
  <c r="Y351" i="14"/>
  <c r="AG351" i="14"/>
  <c r="AM351" i="14" s="1"/>
  <c r="EC259" i="14"/>
  <c r="EI259" i="14" s="1"/>
  <c r="D259" i="14"/>
  <c r="AX259" i="14"/>
  <c r="EE256" i="14"/>
  <c r="EK257" i="14" s="1"/>
  <c r="F329" i="14"/>
  <c r="AH256" i="14"/>
  <c r="F325" i="14"/>
  <c r="F328" i="14"/>
  <c r="F326" i="14"/>
  <c r="EK265" i="14"/>
  <c r="F340" i="14"/>
  <c r="AH267" i="14"/>
  <c r="AJ41" i="14"/>
  <c r="AV41" i="14" s="1"/>
  <c r="AJ113" i="14"/>
  <c r="AF69" i="14"/>
  <c r="AL69" i="14" s="1"/>
  <c r="AF141" i="14"/>
  <c r="AL289" i="14"/>
  <c r="AP289" i="14"/>
  <c r="AP141" i="14" s="1"/>
  <c r="Y359" i="14"/>
  <c r="AG359" i="14"/>
  <c r="AM359" i="14" s="1"/>
  <c r="Y348" i="14"/>
  <c r="AG348" i="14"/>
  <c r="AM348" i="14" s="1"/>
  <c r="AG43" i="18"/>
  <c r="AI43" i="18"/>
  <c r="AH43" i="18"/>
  <c r="AA357" i="14"/>
  <c r="AI357" i="14"/>
  <c r="AO357" i="14" s="1"/>
  <c r="AF143" i="14"/>
  <c r="AL291" i="14"/>
  <c r="AF71" i="14"/>
  <c r="AL71" i="14" s="1"/>
  <c r="AP291" i="14"/>
  <c r="AP143" i="14" s="1"/>
  <c r="CN267" i="14"/>
  <c r="AJ267" i="14"/>
  <c r="AI63" i="14"/>
  <c r="AO63" i="14" s="1"/>
  <c r="AI135" i="14"/>
  <c r="AO283" i="14"/>
  <c r="X365" i="14"/>
  <c r="BJ365" i="14" s="1"/>
  <c r="AF365" i="14"/>
  <c r="AL365" i="14" s="1"/>
  <c r="AL293" i="14"/>
  <c r="AF73" i="14"/>
  <c r="AL73" i="14" s="1"/>
  <c r="AF145" i="14"/>
  <c r="AP293" i="14"/>
  <c r="AP145" i="14" s="1"/>
  <c r="AG360" i="14"/>
  <c r="AM360" i="14" s="1"/>
  <c r="Y360" i="14"/>
  <c r="BK360" i="14" s="1"/>
  <c r="AS37" i="18" l="1"/>
  <c r="AT37" i="18" s="1"/>
  <c r="EH288" i="14"/>
  <c r="EL259" i="14"/>
  <c r="AY258" i="14"/>
  <c r="AX53" i="18"/>
  <c r="N263" i="14" s="1"/>
  <c r="AP347" i="14"/>
  <c r="AP354" i="14"/>
  <c r="DF277" i="14"/>
  <c r="H344" i="14"/>
  <c r="DC344" i="14" s="1"/>
  <c r="DE277" i="14"/>
  <c r="H348" i="14"/>
  <c r="DD348" i="14" s="1"/>
  <c r="AV53" i="18"/>
  <c r="K263" i="14" s="1"/>
  <c r="EC263" i="14" s="1"/>
  <c r="EI263" i="14" s="1"/>
  <c r="ED258" i="14"/>
  <c r="EL288" i="14"/>
  <c r="EI276" i="14"/>
  <c r="EJ286" i="14"/>
  <c r="EL290" i="14"/>
  <c r="EI286" i="14"/>
  <c r="H349" i="14"/>
  <c r="DF349" i="14" s="1"/>
  <c r="H362" i="14"/>
  <c r="DD362" i="14" s="1"/>
  <c r="DG292" i="14"/>
  <c r="AP345" i="14"/>
  <c r="H356" i="14"/>
  <c r="DF356" i="14" s="1"/>
  <c r="DC345" i="14"/>
  <c r="DF345" i="14"/>
  <c r="H367" i="14"/>
  <c r="AJ367" i="14" s="1"/>
  <c r="AV367" i="14" s="1"/>
  <c r="DD359" i="14"/>
  <c r="H365" i="14"/>
  <c r="DD365" i="14" s="1"/>
  <c r="AS36" i="18"/>
  <c r="AT36" i="18" s="1"/>
  <c r="AV36" i="18" s="1"/>
  <c r="K246" i="14" s="1"/>
  <c r="D246" i="14" s="1"/>
  <c r="AS45" i="18"/>
  <c r="AT45" i="18" s="1"/>
  <c r="AX45" i="18" s="1"/>
  <c r="N255" i="14" s="1"/>
  <c r="G255" i="14" s="1"/>
  <c r="DC293" i="14"/>
  <c r="DD293" i="14"/>
  <c r="DF293" i="14"/>
  <c r="DE293" i="14"/>
  <c r="DK293" i="14" s="1"/>
  <c r="DC287" i="14"/>
  <c r="DD287" i="14"/>
  <c r="DF287" i="14"/>
  <c r="DE287" i="14"/>
  <c r="DF280" i="14"/>
  <c r="DC280" i="14"/>
  <c r="DD280" i="14"/>
  <c r="DE280" i="14"/>
  <c r="AJ47" i="14"/>
  <c r="AV47" i="14" s="1"/>
  <c r="AJ119" i="14"/>
  <c r="CV267" i="14"/>
  <c r="Z340" i="14"/>
  <c r="AH340" i="14"/>
  <c r="AN340" i="14" s="1"/>
  <c r="AH329" i="14"/>
  <c r="AN329" i="14" s="1"/>
  <c r="Z329" i="14"/>
  <c r="I259" i="14"/>
  <c r="DF259" i="14" s="1"/>
  <c r="D332" i="14"/>
  <c r="AP259" i="14"/>
  <c r="AF259" i="14"/>
  <c r="AJ354" i="14"/>
  <c r="AB354" i="14"/>
  <c r="CV278" i="14"/>
  <c r="AJ57" i="14"/>
  <c r="AV57" i="14" s="1"/>
  <c r="AV277" i="14"/>
  <c r="AJ129" i="14"/>
  <c r="AV129" i="14" s="1"/>
  <c r="CV277" i="14"/>
  <c r="AI60" i="14"/>
  <c r="AO60" i="14" s="1"/>
  <c r="AI132" i="14"/>
  <c r="AO280" i="14"/>
  <c r="AW56" i="18"/>
  <c r="L266" i="14" s="1"/>
  <c r="AV56" i="18"/>
  <c r="K266" i="14" s="1"/>
  <c r="AX56" i="18"/>
  <c r="N266" i="14" s="1"/>
  <c r="DF276" i="14"/>
  <c r="DD276" i="14"/>
  <c r="DJ277" i="14" s="1"/>
  <c r="DC276" i="14"/>
  <c r="AP298" i="14"/>
  <c r="AP123" i="14"/>
  <c r="AQ134" i="14" s="1"/>
  <c r="AH346" i="14"/>
  <c r="AN346" i="14" s="1"/>
  <c r="Z346" i="14"/>
  <c r="Z357" i="14"/>
  <c r="AH357" i="14"/>
  <c r="AN357" i="14" s="1"/>
  <c r="Z339" i="14"/>
  <c r="AH339" i="14"/>
  <c r="AN339" i="14" s="1"/>
  <c r="H294" i="14"/>
  <c r="BB294" i="14"/>
  <c r="CN294" i="14"/>
  <c r="EC294" i="14"/>
  <c r="EF294" i="14"/>
  <c r="EL294" i="14" s="1"/>
  <c r="ED294" i="14"/>
  <c r="EJ294" i="14" s="1"/>
  <c r="EE294" i="14"/>
  <c r="EK294" i="14" s="1"/>
  <c r="CV276" i="14"/>
  <c r="DG276" i="14"/>
  <c r="DM277" i="14" s="1"/>
  <c r="AJ276" i="14"/>
  <c r="G343" i="14"/>
  <c r="AI270" i="14"/>
  <c r="EI271" i="14"/>
  <c r="H346" i="14"/>
  <c r="Y355" i="14"/>
  <c r="AG355" i="14"/>
  <c r="AM355" i="14" s="1"/>
  <c r="AH137" i="14"/>
  <c r="AH65" i="14"/>
  <c r="AN65" i="14" s="1"/>
  <c r="AN285" i="14"/>
  <c r="DD354" i="14"/>
  <c r="EI277" i="14"/>
  <c r="AG352" i="14"/>
  <c r="AM352" i="14" s="1"/>
  <c r="Y352" i="14"/>
  <c r="EJ279" i="14"/>
  <c r="L268" i="14"/>
  <c r="K268" i="14"/>
  <c r="AG371" i="14"/>
  <c r="AM344" i="14"/>
  <c r="AH368" i="14"/>
  <c r="AN368" i="14" s="1"/>
  <c r="Z368" i="14"/>
  <c r="BL368" i="14" s="1"/>
  <c r="AN264" i="14"/>
  <c r="AH116" i="14"/>
  <c r="AH44" i="14"/>
  <c r="AN44" i="14" s="1"/>
  <c r="AH132" i="14"/>
  <c r="AH60" i="14"/>
  <c r="AN60" i="14" s="1"/>
  <c r="AN280" i="14"/>
  <c r="AO139" i="14"/>
  <c r="AU139" i="14" s="1"/>
  <c r="CV290" i="14"/>
  <c r="DG290" i="14"/>
  <c r="AJ290" i="14"/>
  <c r="Y361" i="14"/>
  <c r="BK361" i="14" s="1"/>
  <c r="AG361" i="14"/>
  <c r="AM361" i="14" s="1"/>
  <c r="AB347" i="14"/>
  <c r="AJ347" i="14"/>
  <c r="AP357" i="14"/>
  <c r="AS46" i="18"/>
  <c r="AT46" i="18" s="1"/>
  <c r="AX36" i="18"/>
  <c r="N246" i="14" s="1"/>
  <c r="G246" i="14" s="1"/>
  <c r="DC286" i="14"/>
  <c r="DD286" i="14"/>
  <c r="DF286" i="14"/>
  <c r="AB359" i="14"/>
  <c r="AJ359" i="14"/>
  <c r="AV359" i="14" s="1"/>
  <c r="AM125" i="14"/>
  <c r="AS125" i="14" s="1"/>
  <c r="Z343" i="14"/>
  <c r="AH343" i="14"/>
  <c r="AN343" i="14" s="1"/>
  <c r="AM137" i="14"/>
  <c r="AJ279" i="14"/>
  <c r="AG132" i="14"/>
  <c r="AM280" i="14"/>
  <c r="AG60" i="14"/>
  <c r="AM60" i="14" s="1"/>
  <c r="EJ280" i="14"/>
  <c r="AJ46" i="14"/>
  <c r="AV46" i="14" s="1"/>
  <c r="AJ118" i="14"/>
  <c r="CV266" i="14"/>
  <c r="CV265" i="14"/>
  <c r="CV258" i="14"/>
  <c r="CV259" i="14"/>
  <c r="CU297" i="14"/>
  <c r="CV297" i="14"/>
  <c r="CU299" i="14"/>
  <c r="CV299" i="14"/>
  <c r="CV260" i="14"/>
  <c r="AH134" i="14"/>
  <c r="AN282" i="14"/>
  <c r="AH62" i="14"/>
  <c r="AN62" i="14" s="1"/>
  <c r="Z335" i="14"/>
  <c r="AH335" i="14"/>
  <c r="AN335" i="14" s="1"/>
  <c r="Z345" i="14"/>
  <c r="AH345" i="14"/>
  <c r="AN345" i="14" s="1"/>
  <c r="DE345" i="14"/>
  <c r="Z360" i="14"/>
  <c r="BL360" i="14" s="1"/>
  <c r="AH360" i="14"/>
  <c r="AN360" i="14" s="1"/>
  <c r="AH342" i="14"/>
  <c r="AN342" i="14" s="1"/>
  <c r="Z342" i="14"/>
  <c r="AH142" i="14"/>
  <c r="AH70" i="14"/>
  <c r="AN70" i="14" s="1"/>
  <c r="AN290" i="14"/>
  <c r="AH146" i="14"/>
  <c r="AN294" i="14"/>
  <c r="AH74" i="14"/>
  <c r="AN74" i="14" s="1"/>
  <c r="AO145" i="14"/>
  <c r="AU145" i="14" s="1"/>
  <c r="AI68" i="14"/>
  <c r="AO68" i="14" s="1"/>
  <c r="AI140" i="14"/>
  <c r="AO288" i="14"/>
  <c r="AJ144" i="14"/>
  <c r="AV144" i="14" s="1"/>
  <c r="AV292" i="14"/>
  <c r="AJ72" i="14"/>
  <c r="AV72" i="14" s="1"/>
  <c r="AJ64" i="14"/>
  <c r="AV64" i="14" s="1"/>
  <c r="AV284" i="14"/>
  <c r="AJ136" i="14"/>
  <c r="AV136" i="14" s="1"/>
  <c r="AM136" i="14"/>
  <c r="AS136" i="14" s="1"/>
  <c r="AO141" i="14"/>
  <c r="AU141" i="14" s="1"/>
  <c r="X369" i="14"/>
  <c r="BJ369" i="14" s="1"/>
  <c r="AF369" i="14"/>
  <c r="AL369" i="14" s="1"/>
  <c r="AP369" i="14"/>
  <c r="H369" i="14"/>
  <c r="DC369" i="14" s="1"/>
  <c r="AF62" i="14"/>
  <c r="AL62" i="14" s="1"/>
  <c r="AF134" i="14"/>
  <c r="AL282" i="14"/>
  <c r="AN277" i="14"/>
  <c r="AH57" i="14"/>
  <c r="AN57" i="14" s="1"/>
  <c r="AH129" i="14"/>
  <c r="Z334" i="14"/>
  <c r="AH334" i="14"/>
  <c r="AN334" i="14" s="1"/>
  <c r="AH364" i="14"/>
  <c r="AN364" i="14" s="1"/>
  <c r="Z364" i="14"/>
  <c r="BL364" i="14" s="1"/>
  <c r="AL137" i="14"/>
  <c r="AR137" i="14" s="1"/>
  <c r="AL129" i="14"/>
  <c r="AR129" i="14" s="1"/>
  <c r="AX59" i="18"/>
  <c r="N269" i="14" s="1"/>
  <c r="AW59" i="18"/>
  <c r="L269" i="14" s="1"/>
  <c r="AV59" i="18"/>
  <c r="K269" i="14" s="1"/>
  <c r="AO279" i="14"/>
  <c r="AI59" i="14"/>
  <c r="AO59" i="14" s="1"/>
  <c r="AI131" i="14"/>
  <c r="EL279" i="14"/>
  <c r="G263" i="14"/>
  <c r="EF263" i="14"/>
  <c r="EL263" i="14" s="1"/>
  <c r="BA263" i="14"/>
  <c r="AY263" i="14"/>
  <c r="ED263" i="14"/>
  <c r="EJ263" i="14" s="1"/>
  <c r="E263" i="14"/>
  <c r="AO344" i="14"/>
  <c r="AI371" i="14"/>
  <c r="AO142" i="14"/>
  <c r="AU142" i="14" s="1"/>
  <c r="AH109" i="14"/>
  <c r="AN257" i="14"/>
  <c r="AH37" i="14"/>
  <c r="AN37" i="14" s="1"/>
  <c r="AH366" i="14"/>
  <c r="AN366" i="14" s="1"/>
  <c r="Z366" i="14"/>
  <c r="BL366" i="14" s="1"/>
  <c r="AN288" i="14"/>
  <c r="AH140" i="14"/>
  <c r="AH68" i="14"/>
  <c r="AN68" i="14" s="1"/>
  <c r="AH135" i="14"/>
  <c r="AH63" i="14"/>
  <c r="AN63" i="14" s="1"/>
  <c r="AN283" i="14"/>
  <c r="AG368" i="14"/>
  <c r="AM368" i="14" s="1"/>
  <c r="Y368" i="14"/>
  <c r="BK368" i="14" s="1"/>
  <c r="AM139" i="14"/>
  <c r="AS139" i="14" s="1"/>
  <c r="H366" i="14"/>
  <c r="CV289" i="14"/>
  <c r="AJ289" i="14"/>
  <c r="EJ291" i="14"/>
  <c r="EJ292" i="14"/>
  <c r="CV291" i="14"/>
  <c r="AJ291" i="14"/>
  <c r="BA267" i="14"/>
  <c r="G267" i="14"/>
  <c r="EF267" i="14"/>
  <c r="AP364" i="14"/>
  <c r="AO136" i="14"/>
  <c r="AU136" i="14" s="1"/>
  <c r="AJ116" i="14"/>
  <c r="AJ44" i="14"/>
  <c r="AV44" i="14" s="1"/>
  <c r="AS42" i="18"/>
  <c r="AT42" i="18" s="1"/>
  <c r="AV45" i="18"/>
  <c r="K255" i="14" s="1"/>
  <c r="D255" i="14" s="1"/>
  <c r="AM127" i="14"/>
  <c r="AS127" i="14" s="1"/>
  <c r="AM138" i="14"/>
  <c r="I289" i="14"/>
  <c r="EF260" i="14"/>
  <c r="EL260" i="14" s="1"/>
  <c r="BA260" i="14"/>
  <c r="G260" i="14"/>
  <c r="ED260" i="14"/>
  <c r="EJ260" i="14" s="1"/>
  <c r="E260" i="14"/>
  <c r="AY260" i="14"/>
  <c r="AN279" i="14"/>
  <c r="AH59" i="14"/>
  <c r="AN59" i="14" s="1"/>
  <c r="AH131" i="14"/>
  <c r="AH148" i="14"/>
  <c r="AN296" i="14"/>
  <c r="Z338" i="14"/>
  <c r="AH338" i="14"/>
  <c r="AN338" i="14" s="1"/>
  <c r="AH54" i="14"/>
  <c r="AN54" i="14" s="1"/>
  <c r="AN274" i="14"/>
  <c r="AH126" i="14"/>
  <c r="AG259" i="14"/>
  <c r="E332" i="14"/>
  <c r="AM130" i="14"/>
  <c r="AS130" i="14" s="1"/>
  <c r="EL277" i="14"/>
  <c r="AL280" i="14"/>
  <c r="AF60" i="14"/>
  <c r="AL60" i="14" s="1"/>
  <c r="AF132" i="14"/>
  <c r="I258" i="14"/>
  <c r="DC258" i="14" s="1"/>
  <c r="D331" i="14"/>
  <c r="AP258" i="14"/>
  <c r="AF258" i="14"/>
  <c r="AL128" i="14"/>
  <c r="AR128" i="14" s="1"/>
  <c r="H272" i="14"/>
  <c r="BB272" i="14"/>
  <c r="CN272" i="14"/>
  <c r="ED272" i="14"/>
  <c r="EJ272" i="14" s="1"/>
  <c r="EF272" i="14"/>
  <c r="EL272" i="14" s="1"/>
  <c r="EC272" i="14"/>
  <c r="EI272" i="14" s="1"/>
  <c r="EE272" i="14"/>
  <c r="EK272" i="14" s="1"/>
  <c r="AL298" i="14"/>
  <c r="BE276" i="14" s="1"/>
  <c r="AL123" i="14"/>
  <c r="EK273" i="14"/>
  <c r="AH333" i="14"/>
  <c r="AN333" i="14" s="1"/>
  <c r="Z333" i="14"/>
  <c r="H360" i="14"/>
  <c r="EJ287" i="14"/>
  <c r="EL287" i="14"/>
  <c r="AO138" i="14"/>
  <c r="AU138" i="14" s="1"/>
  <c r="E343" i="14"/>
  <c r="AG270" i="14"/>
  <c r="AM141" i="14"/>
  <c r="AS141" i="14" s="1"/>
  <c r="AG369" i="14"/>
  <c r="AM369" i="14" s="1"/>
  <c r="Y369" i="14"/>
  <c r="BK369" i="14" s="1"/>
  <c r="AM133" i="14"/>
  <c r="AS133" i="14" s="1"/>
  <c r="AM129" i="14"/>
  <c r="E335" i="14"/>
  <c r="AG262" i="14"/>
  <c r="G335" i="14"/>
  <c r="AI262" i="14"/>
  <c r="AG78" i="14"/>
  <c r="AM51" i="14"/>
  <c r="AM78" i="14" s="1"/>
  <c r="BF73" i="14" s="1"/>
  <c r="AG152" i="14"/>
  <c r="AL142" i="14"/>
  <c r="AR142" i="14" s="1"/>
  <c r="AH349" i="14"/>
  <c r="AN349" i="14" s="1"/>
  <c r="Z349" i="14"/>
  <c r="DE276" i="14"/>
  <c r="AH130" i="14"/>
  <c r="AN278" i="14"/>
  <c r="AH58" i="14"/>
  <c r="AN58" i="14" s="1"/>
  <c r="Z354" i="14"/>
  <c r="AH354" i="14"/>
  <c r="AN354" i="14" s="1"/>
  <c r="DE354" i="14"/>
  <c r="AI368" i="14"/>
  <c r="AO368" i="14" s="1"/>
  <c r="AA368" i="14"/>
  <c r="BM368" i="14" s="1"/>
  <c r="AM144" i="14"/>
  <c r="AS144" i="14" s="1"/>
  <c r="AL135" i="14"/>
  <c r="AR135" i="14" s="1"/>
  <c r="DD274" i="14"/>
  <c r="DC274" i="14"/>
  <c r="DF274" i="14"/>
  <c r="AL126" i="14"/>
  <c r="AR126" i="14" s="1"/>
  <c r="AL136" i="14"/>
  <c r="AR136" i="14" s="1"/>
  <c r="AW37" i="18"/>
  <c r="L247" i="14" s="1"/>
  <c r="E247" i="14" s="1"/>
  <c r="AV37" i="18"/>
  <c r="K247" i="14" s="1"/>
  <c r="D247" i="14" s="1"/>
  <c r="AX37" i="18"/>
  <c r="N247" i="14" s="1"/>
  <c r="G247" i="14" s="1"/>
  <c r="DC275" i="14"/>
  <c r="DD275" i="14"/>
  <c r="DF275" i="14"/>
  <c r="BA261" i="14"/>
  <c r="EF261" i="14"/>
  <c r="G261" i="14"/>
  <c r="AY261" i="14"/>
  <c r="ED261" i="14"/>
  <c r="EJ262" i="14" s="1"/>
  <c r="E261" i="14"/>
  <c r="AH344" i="14"/>
  <c r="Z344" i="14"/>
  <c r="Z371" i="14" s="1"/>
  <c r="EC265" i="14"/>
  <c r="D265" i="14"/>
  <c r="AX265" i="14"/>
  <c r="BA265" i="14"/>
  <c r="G265" i="14"/>
  <c r="EF265" i="14"/>
  <c r="H281" i="14"/>
  <c r="BB281" i="14"/>
  <c r="CN281" i="14"/>
  <c r="EF281" i="14"/>
  <c r="EL281" i="14" s="1"/>
  <c r="ED281" i="14"/>
  <c r="EJ281" i="14" s="1"/>
  <c r="EC281" i="14"/>
  <c r="EI281" i="14" s="1"/>
  <c r="EE281" i="14"/>
  <c r="EK281" i="14" s="1"/>
  <c r="H282" i="14"/>
  <c r="BB282" i="14"/>
  <c r="CN282" i="14"/>
  <c r="ED282" i="14"/>
  <c r="EE282" i="14"/>
  <c r="EC282" i="14"/>
  <c r="EF282" i="14"/>
  <c r="AL124" i="14"/>
  <c r="EJ274" i="14"/>
  <c r="EI273" i="14"/>
  <c r="EI274" i="14"/>
  <c r="CV273" i="14"/>
  <c r="AJ123" i="14"/>
  <c r="AJ51" i="14"/>
  <c r="AV271" i="14"/>
  <c r="AJ298" i="14"/>
  <c r="AM142" i="14"/>
  <c r="Z348" i="14"/>
  <c r="AH348" i="14"/>
  <c r="AN348" i="14" s="1"/>
  <c r="AH120" i="14"/>
  <c r="AH48" i="14"/>
  <c r="AN48" i="14" s="1"/>
  <c r="AN268" i="14"/>
  <c r="AH72" i="14"/>
  <c r="AN72" i="14" s="1"/>
  <c r="AN292" i="14"/>
  <c r="AH144" i="14"/>
  <c r="AH115" i="14"/>
  <c r="AN263" i="14"/>
  <c r="AH43" i="14"/>
  <c r="AN43" i="14" s="1"/>
  <c r="AF68" i="14"/>
  <c r="AL68" i="14" s="1"/>
  <c r="AL288" i="14"/>
  <c r="AF140" i="14"/>
  <c r="AO143" i="14"/>
  <c r="AU143" i="14" s="1"/>
  <c r="DG275" i="14"/>
  <c r="AJ275" i="14"/>
  <c r="DG274" i="14"/>
  <c r="AO125" i="14"/>
  <c r="AU125" i="14" s="1"/>
  <c r="AA369" i="14"/>
  <c r="BM369" i="14" s="1"/>
  <c r="AI369" i="14"/>
  <c r="AO369" i="14" s="1"/>
  <c r="AA355" i="14"/>
  <c r="AI355" i="14"/>
  <c r="AO355" i="14" s="1"/>
  <c r="AH359" i="14"/>
  <c r="AN359" i="14" s="1"/>
  <c r="Z359" i="14"/>
  <c r="DE359" i="14"/>
  <c r="AH38" i="14"/>
  <c r="AN38" i="14" s="1"/>
  <c r="AH110" i="14"/>
  <c r="AN258" i="14"/>
  <c r="AJ121" i="14"/>
  <c r="AJ49" i="14"/>
  <c r="AV49" i="14" s="1"/>
  <c r="X352" i="14"/>
  <c r="H352" i="14"/>
  <c r="DC352" i="14" s="1"/>
  <c r="AP352" i="14"/>
  <c r="AF352" i="14"/>
  <c r="AL352" i="14" s="1"/>
  <c r="AJ115" i="14"/>
  <c r="AJ43" i="14"/>
  <c r="AV43" i="14" s="1"/>
  <c r="EC257" i="14"/>
  <c r="EI258" i="14" s="1"/>
  <c r="D257" i="14"/>
  <c r="AX257" i="14"/>
  <c r="AO123" i="14"/>
  <c r="AO152" i="14" s="1"/>
  <c r="AO298" i="14"/>
  <c r="BH286" i="14" s="1"/>
  <c r="Z362" i="14"/>
  <c r="BL362" i="14" s="1"/>
  <c r="AH362" i="14"/>
  <c r="AN362" i="14" s="1"/>
  <c r="AN259" i="14"/>
  <c r="AH111" i="14"/>
  <c r="AH39" i="14"/>
  <c r="AN39" i="14" s="1"/>
  <c r="AF75" i="14"/>
  <c r="AL75" i="14" s="1"/>
  <c r="AL295" i="14"/>
  <c r="AF147" i="14"/>
  <c r="I291" i="14"/>
  <c r="AL145" i="14"/>
  <c r="AR145" i="14" s="1"/>
  <c r="AO135" i="14"/>
  <c r="AU135" i="14" s="1"/>
  <c r="AL143" i="14"/>
  <c r="AS43" i="18"/>
  <c r="AT43" i="18" s="1"/>
  <c r="AL141" i="14"/>
  <c r="AN267" i="14"/>
  <c r="AH47" i="14"/>
  <c r="AN47" i="14" s="1"/>
  <c r="AH119" i="14"/>
  <c r="AH108" i="14"/>
  <c r="AH36" i="14"/>
  <c r="AN36" i="14" s="1"/>
  <c r="AN256" i="14"/>
  <c r="DC354" i="14"/>
  <c r="AJ278" i="14"/>
  <c r="I278" i="14"/>
  <c r="AA353" i="14"/>
  <c r="AI353" i="14"/>
  <c r="AO353" i="14" s="1"/>
  <c r="E331" i="14"/>
  <c r="AG258" i="14"/>
  <c r="DC271" i="14"/>
  <c r="DD271" i="14"/>
  <c r="DF271" i="14"/>
  <c r="AN273" i="14"/>
  <c r="AH53" i="14"/>
  <c r="AN53" i="14" s="1"/>
  <c r="AH125" i="14"/>
  <c r="AH136" i="14"/>
  <c r="AN284" i="14"/>
  <c r="AH64" i="14"/>
  <c r="AN64" i="14" s="1"/>
  <c r="AH118" i="14"/>
  <c r="AN266" i="14"/>
  <c r="AH46" i="14"/>
  <c r="AN46" i="14" s="1"/>
  <c r="AL139" i="14"/>
  <c r="AY85" i="18"/>
  <c r="O295" i="14" s="1"/>
  <c r="AJ86" i="18"/>
  <c r="AS85" i="18"/>
  <c r="AT85" i="18" s="1"/>
  <c r="AM135" i="14"/>
  <c r="AM126" i="14"/>
  <c r="EL271" i="14"/>
  <c r="I270" i="14"/>
  <c r="DF270" i="14" s="1"/>
  <c r="AP270" i="14"/>
  <c r="D343" i="14"/>
  <c r="AF270" i="14"/>
  <c r="AP346" i="14"/>
  <c r="AG62" i="14"/>
  <c r="AM62" i="14" s="1"/>
  <c r="AM282" i="14"/>
  <c r="AG134" i="14"/>
  <c r="AH358" i="14"/>
  <c r="AN358" i="14" s="1"/>
  <c r="Z358" i="14"/>
  <c r="AO130" i="14"/>
  <c r="AU130" i="14" s="1"/>
  <c r="AG131" i="14"/>
  <c r="AG59" i="14"/>
  <c r="AM59" i="14" s="1"/>
  <c r="AM279" i="14"/>
  <c r="I262" i="14"/>
  <c r="AP262" i="14"/>
  <c r="D335" i="14"/>
  <c r="AF262" i="14"/>
  <c r="AO128" i="14"/>
  <c r="AU128" i="14" s="1"/>
  <c r="N268" i="14"/>
  <c r="AX89" i="18"/>
  <c r="DC290" i="14"/>
  <c r="DF290" i="14"/>
  <c r="DD290" i="14"/>
  <c r="AN295" i="14"/>
  <c r="AH147" i="14"/>
  <c r="AH75" i="14"/>
  <c r="AN75" i="14" s="1"/>
  <c r="AH337" i="14"/>
  <c r="AN337" i="14" s="1"/>
  <c r="Z337" i="14"/>
  <c r="Z353" i="14"/>
  <c r="AH353" i="14"/>
  <c r="AN353" i="14" s="1"/>
  <c r="AM145" i="14"/>
  <c r="EI290" i="14"/>
  <c r="EH290" i="14"/>
  <c r="CV288" i="14"/>
  <c r="AJ288" i="14"/>
  <c r="AG140" i="14"/>
  <c r="AM288" i="14"/>
  <c r="AG68" i="14"/>
  <c r="AM68" i="14" s="1"/>
  <c r="AM143" i="14"/>
  <c r="AS143" i="14" s="1"/>
  <c r="DC284" i="14"/>
  <c r="DD284" i="14"/>
  <c r="DF284" i="14"/>
  <c r="H357" i="14"/>
  <c r="AV54" i="18"/>
  <c r="K264" i="14" s="1"/>
  <c r="AX54" i="18"/>
  <c r="N264" i="14" s="1"/>
  <c r="AW54" i="18"/>
  <c r="L264" i="14" s="1"/>
  <c r="AS44" i="18"/>
  <c r="AT44" i="18" s="1"/>
  <c r="AS39" i="18"/>
  <c r="AT39" i="18" s="1"/>
  <c r="DC359" i="14"/>
  <c r="AN270" i="14"/>
  <c r="AH50" i="14"/>
  <c r="AN50" i="14" s="1"/>
  <c r="AH122" i="14"/>
  <c r="AL130" i="14"/>
  <c r="AR130" i="14" s="1"/>
  <c r="DF354" i="14"/>
  <c r="CV279" i="14"/>
  <c r="AG353" i="14"/>
  <c r="AM353" i="14" s="1"/>
  <c r="Y353" i="14"/>
  <c r="CV280" i="14"/>
  <c r="DG280" i="14"/>
  <c r="AJ280" i="14"/>
  <c r="H283" i="14"/>
  <c r="BB283" i="14"/>
  <c r="CN283" i="14"/>
  <c r="EC283" i="14"/>
  <c r="ED283" i="14"/>
  <c r="EF283" i="14"/>
  <c r="EE283" i="14"/>
  <c r="AB345" i="14"/>
  <c r="AJ345" i="14"/>
  <c r="AJ48" i="14"/>
  <c r="AV48" i="14" s="1"/>
  <c r="AJ120" i="14"/>
  <c r="CV261" i="14"/>
  <c r="CV262" i="14"/>
  <c r="CV257" i="14"/>
  <c r="CV270" i="14"/>
  <c r="CU300" i="14"/>
  <c r="CV300" i="14"/>
  <c r="CU298" i="14"/>
  <c r="CV298" i="14"/>
  <c r="Z355" i="14"/>
  <c r="AH355" i="14"/>
  <c r="AN355" i="14" s="1"/>
  <c r="AN262" i="14"/>
  <c r="AH114" i="14"/>
  <c r="AH42" i="14"/>
  <c r="AN42" i="14" s="1"/>
  <c r="AH124" i="14"/>
  <c r="AN272" i="14"/>
  <c r="AH52" i="14"/>
  <c r="AN52" i="14" s="1"/>
  <c r="AN287" i="14"/>
  <c r="AH139" i="14"/>
  <c r="AH67" i="14"/>
  <c r="AN67" i="14" s="1"/>
  <c r="AH49" i="14"/>
  <c r="AN49" i="14" s="1"/>
  <c r="AH121" i="14"/>
  <c r="AN269" i="14"/>
  <c r="Z363" i="14"/>
  <c r="BL363" i="14" s="1"/>
  <c r="AH363" i="14"/>
  <c r="AN363" i="14" s="1"/>
  <c r="AH367" i="14"/>
  <c r="AN367" i="14" s="1"/>
  <c r="Z367" i="14"/>
  <c r="BL367" i="14" s="1"/>
  <c r="AI361" i="14"/>
  <c r="AO361" i="14" s="1"/>
  <c r="AA361" i="14"/>
  <c r="BM361" i="14" s="1"/>
  <c r="AO144" i="14"/>
  <c r="AU144" i="14" s="1"/>
  <c r="DF347" i="14"/>
  <c r="CV286" i="14"/>
  <c r="DG286" i="14"/>
  <c r="AJ286" i="14"/>
  <c r="DG284" i="14"/>
  <c r="AF148" i="14"/>
  <c r="AL296" i="14"/>
  <c r="AP355" i="14"/>
  <c r="AF355" i="14"/>
  <c r="AL355" i="14" s="1"/>
  <c r="X355" i="14"/>
  <c r="H355" i="14"/>
  <c r="Z350" i="14"/>
  <c r="AH350" i="14"/>
  <c r="AN350" i="14" s="1"/>
  <c r="AH113" i="14"/>
  <c r="AN261" i="14"/>
  <c r="AH41" i="14"/>
  <c r="AN41" i="14" s="1"/>
  <c r="AN291" i="14"/>
  <c r="AH143" i="14"/>
  <c r="AH71" i="14"/>
  <c r="AN71" i="14" s="1"/>
  <c r="AP358" i="14"/>
  <c r="H358" i="14"/>
  <c r="DE358" i="14" s="1"/>
  <c r="AI352" i="14"/>
  <c r="AO352" i="14" s="1"/>
  <c r="AA352" i="14"/>
  <c r="EI279" i="14"/>
  <c r="AO146" i="14"/>
  <c r="AU146" i="14" s="1"/>
  <c r="AM124" i="14"/>
  <c r="AS124" i="14" s="1"/>
  <c r="Z330" i="14"/>
  <c r="AH330" i="14"/>
  <c r="AN330" i="14" s="1"/>
  <c r="AH145" i="14"/>
  <c r="AN293" i="14"/>
  <c r="AH73" i="14"/>
  <c r="AN73" i="14" s="1"/>
  <c r="Z361" i="14"/>
  <c r="BL361" i="14" s="1"/>
  <c r="AH361" i="14"/>
  <c r="AN361" i="14" s="1"/>
  <c r="Z356" i="14"/>
  <c r="AH356" i="14"/>
  <c r="AN356" i="14" s="1"/>
  <c r="AG75" i="14"/>
  <c r="AM75" i="14" s="1"/>
  <c r="AG147" i="14"/>
  <c r="AM295" i="14"/>
  <c r="AP366" i="14"/>
  <c r="EI289" i="14"/>
  <c r="EH289" i="14"/>
  <c r="EI291" i="14"/>
  <c r="EH291" i="14"/>
  <c r="EI292" i="14"/>
  <c r="EL291" i="14"/>
  <c r="EL292" i="14"/>
  <c r="DD292" i="14"/>
  <c r="DC292" i="14"/>
  <c r="DF292" i="14"/>
  <c r="AL144" i="14"/>
  <c r="AY267" i="14"/>
  <c r="E267" i="14"/>
  <c r="ED267" i="14"/>
  <c r="D267" i="14"/>
  <c r="AX267" i="14"/>
  <c r="EC267" i="14"/>
  <c r="H364" i="14"/>
  <c r="AS41" i="18"/>
  <c r="AT41" i="18" s="1"/>
  <c r="AS40" i="18"/>
  <c r="AT40" i="18" s="1"/>
  <c r="D260" i="14"/>
  <c r="EC260" i="14"/>
  <c r="EI260" i="14" s="1"/>
  <c r="AX260" i="14"/>
  <c r="AH352" i="14"/>
  <c r="AN352" i="14" s="1"/>
  <c r="Z352" i="14"/>
  <c r="AH369" i="14"/>
  <c r="AN369" i="14" s="1"/>
  <c r="Z369" i="14"/>
  <c r="BL369" i="14" s="1"/>
  <c r="AH117" i="14"/>
  <c r="AN265" i="14"/>
  <c r="AH45" i="14"/>
  <c r="AN45" i="14" s="1"/>
  <c r="Z347" i="14"/>
  <c r="AH347" i="14"/>
  <c r="AN347" i="14" s="1"/>
  <c r="DE347" i="14"/>
  <c r="EJ259" i="14"/>
  <c r="G332" i="14"/>
  <c r="AI259" i="14"/>
  <c r="AO137" i="14"/>
  <c r="AU137" i="14" s="1"/>
  <c r="AL133" i="14"/>
  <c r="AR133" i="14" s="1"/>
  <c r="AF353" i="14"/>
  <c r="AL353" i="14" s="1"/>
  <c r="X353" i="14"/>
  <c r="H353" i="14"/>
  <c r="DC353" i="14" s="1"/>
  <c r="AP353" i="14"/>
  <c r="G331" i="14"/>
  <c r="AI258" i="14"/>
  <c r="AL146" i="14"/>
  <c r="AF371" i="14"/>
  <c r="AL344" i="14"/>
  <c r="AF78" i="14"/>
  <c r="AL51" i="14"/>
  <c r="AL78" i="14" s="1"/>
  <c r="BE349" i="14" s="1"/>
  <c r="AF152" i="14"/>
  <c r="AH112" i="14"/>
  <c r="AN260" i="14"/>
  <c r="AH40" i="14"/>
  <c r="AN40" i="14" s="1"/>
  <c r="AP360" i="14"/>
  <c r="EI293" i="14"/>
  <c r="EH293" i="14"/>
  <c r="CV293" i="14"/>
  <c r="DG293" i="14"/>
  <c r="AJ293" i="14"/>
  <c r="DD347" i="14"/>
  <c r="CV285" i="14"/>
  <c r="AJ285" i="14"/>
  <c r="I285" i="14"/>
  <c r="EI288" i="14"/>
  <c r="EH287" i="14"/>
  <c r="EI287" i="14"/>
  <c r="CV287" i="14"/>
  <c r="DG287" i="14"/>
  <c r="AJ287" i="14"/>
  <c r="EJ271" i="14"/>
  <c r="AL125" i="14"/>
  <c r="AM296" i="14"/>
  <c r="AG148" i="14"/>
  <c r="AO124" i="14"/>
  <c r="AU124" i="14" s="1"/>
  <c r="AM123" i="14"/>
  <c r="AM298" i="14"/>
  <c r="BF285" i="14" s="1"/>
  <c r="H363" i="14"/>
  <c r="AH56" i="14"/>
  <c r="AN56" i="14" s="1"/>
  <c r="AN276" i="14"/>
  <c r="AH128" i="14"/>
  <c r="AH351" i="14"/>
  <c r="AN351" i="14" s="1"/>
  <c r="Z351" i="14"/>
  <c r="AH61" i="14"/>
  <c r="AN61" i="14" s="1"/>
  <c r="AN281" i="14"/>
  <c r="AH133" i="14"/>
  <c r="AI75" i="14"/>
  <c r="AO75" i="14" s="1"/>
  <c r="AO295" i="14"/>
  <c r="AI147" i="14"/>
  <c r="CV256" i="14"/>
  <c r="AJ256" i="14"/>
  <c r="AS38" i="18"/>
  <c r="AT38" i="18" s="1"/>
  <c r="AL127" i="14"/>
  <c r="AL138" i="14"/>
  <c r="EC261" i="14"/>
  <c r="EI262" i="14" s="1"/>
  <c r="AX261" i="14"/>
  <c r="D261" i="14"/>
  <c r="AH298" i="14"/>
  <c r="AH123" i="14"/>
  <c r="AN271" i="14"/>
  <c r="AH51" i="14"/>
  <c r="DE271" i="14"/>
  <c r="H351" i="14"/>
  <c r="AO133" i="14"/>
  <c r="AU133" i="14" s="1"/>
  <c r="AO129" i="14"/>
  <c r="AU129" i="14" s="1"/>
  <c r="AY265" i="14"/>
  <c r="E265" i="14"/>
  <c r="ED265" i="14"/>
  <c r="AM146" i="14"/>
  <c r="AS146" i="14" s="1"/>
  <c r="CV268" i="14"/>
  <c r="AJ273" i="14"/>
  <c r="I273" i="14"/>
  <c r="CV271" i="14"/>
  <c r="AN275" i="14"/>
  <c r="AH55" i="14"/>
  <c r="AN55" i="14" s="1"/>
  <c r="AH127" i="14"/>
  <c r="DE275" i="14"/>
  <c r="DK275" i="14" s="1"/>
  <c r="AH341" i="14"/>
  <c r="AN341" i="14" s="1"/>
  <c r="Z341" i="14"/>
  <c r="AH365" i="14"/>
  <c r="AN365" i="14" s="1"/>
  <c r="Z365" i="14"/>
  <c r="BL365" i="14" s="1"/>
  <c r="Z336" i="14"/>
  <c r="AH336" i="14"/>
  <c r="AN336" i="14" s="1"/>
  <c r="AF361" i="14"/>
  <c r="AL361" i="14" s="1"/>
  <c r="AP361" i="14"/>
  <c r="H361" i="14"/>
  <c r="DC361" i="14" s="1"/>
  <c r="X361" i="14"/>
  <c r="BJ361" i="14" s="1"/>
  <c r="I288" i="14"/>
  <c r="CV275" i="14"/>
  <c r="AJ54" i="14"/>
  <c r="AV54" i="14" s="1"/>
  <c r="AV274" i="14"/>
  <c r="AJ126" i="14"/>
  <c r="AV126" i="14" s="1"/>
  <c r="AO126" i="14"/>
  <c r="AU126" i="14" s="1"/>
  <c r="AO127" i="14"/>
  <c r="AU127" i="14" s="1"/>
  <c r="AO296" i="14"/>
  <c r="AI148" i="14"/>
  <c r="AI62" i="14"/>
  <c r="AO62" i="14" s="1"/>
  <c r="AI134" i="14"/>
  <c r="AO282" i="14"/>
  <c r="AH138" i="14"/>
  <c r="AN286" i="14"/>
  <c r="AH66" i="14"/>
  <c r="AN66" i="14" s="1"/>
  <c r="DE286" i="14"/>
  <c r="AH331" i="14"/>
  <c r="AN331" i="14" s="1"/>
  <c r="Z331" i="14"/>
  <c r="H350" i="14"/>
  <c r="DE350" i="14" s="1"/>
  <c r="AP350" i="14"/>
  <c r="EJ277" i="14"/>
  <c r="AF131" i="14"/>
  <c r="AL279" i="14"/>
  <c r="AF59" i="14"/>
  <c r="AL59" i="14" s="1"/>
  <c r="I279" i="14"/>
  <c r="BA257" i="14"/>
  <c r="G257" i="14"/>
  <c r="EF257" i="14"/>
  <c r="AY257" i="14"/>
  <c r="E257" i="14"/>
  <c r="ED257" i="14"/>
  <c r="EJ258" i="14" s="1"/>
  <c r="AM128" i="14"/>
  <c r="DD345" i="14"/>
  <c r="AO51" i="14"/>
  <c r="AI78" i="14"/>
  <c r="AI152" i="14"/>
  <c r="AH69" i="14"/>
  <c r="AN69" i="14" s="1"/>
  <c r="AH141" i="14"/>
  <c r="AN289" i="14"/>
  <c r="AN141" i="14" s="1"/>
  <c r="AH332" i="14"/>
  <c r="AN332" i="14" s="1"/>
  <c r="Z332" i="14"/>
  <c r="AP368" i="14"/>
  <c r="H368" i="14"/>
  <c r="X368" i="14"/>
  <c r="BJ368" i="14" s="1"/>
  <c r="AF368" i="14"/>
  <c r="AL368" i="14" s="1"/>
  <c r="DE344" i="14" l="1"/>
  <c r="AJ344" i="14"/>
  <c r="AV354" i="14"/>
  <c r="AV347" i="14"/>
  <c r="AX263" i="14"/>
  <c r="D263" i="14"/>
  <c r="EL282" i="14"/>
  <c r="DF344" i="14"/>
  <c r="DL345" i="14" s="1"/>
  <c r="DD349" i="14"/>
  <c r="DJ349" i="14" s="1"/>
  <c r="FA143" i="14"/>
  <c r="AB349" i="14"/>
  <c r="AJ362" i="14"/>
  <c r="AV362" i="14" s="1"/>
  <c r="DF365" i="14"/>
  <c r="DE365" i="14"/>
  <c r="DF362" i="14"/>
  <c r="DC348" i="14"/>
  <c r="DI348" i="14" s="1"/>
  <c r="AJ349" i="14"/>
  <c r="AV349" i="14" s="1"/>
  <c r="DE348" i="14"/>
  <c r="DK348" i="14" s="1"/>
  <c r="DC349" i="14"/>
  <c r="AB344" i="14"/>
  <c r="AB365" i="14"/>
  <c r="DD344" i="14"/>
  <c r="DJ345" i="14" s="1"/>
  <c r="DE362" i="14"/>
  <c r="AB362" i="14"/>
  <c r="DM293" i="14"/>
  <c r="DC362" i="14"/>
  <c r="DI362" i="14" s="1"/>
  <c r="DE349" i="14"/>
  <c r="AJ348" i="14"/>
  <c r="AV348" i="14" s="1"/>
  <c r="AJ365" i="14"/>
  <c r="AV365" i="14" s="1"/>
  <c r="DF348" i="14"/>
  <c r="DL349" i="14" s="1"/>
  <c r="AB348" i="14"/>
  <c r="DI345" i="14"/>
  <c r="EL261" i="14"/>
  <c r="AW36" i="18"/>
  <c r="L246" i="14" s="1"/>
  <c r="E246" i="14" s="1"/>
  <c r="E319" i="14" s="1"/>
  <c r="DE367" i="14"/>
  <c r="EI282" i="14"/>
  <c r="EJ282" i="14"/>
  <c r="EL262" i="14"/>
  <c r="EJ273" i="14"/>
  <c r="AW45" i="18"/>
  <c r="L255" i="14" s="1"/>
  <c r="E255" i="14" s="1"/>
  <c r="E328" i="14" s="1"/>
  <c r="AV345" i="14"/>
  <c r="AB356" i="14"/>
  <c r="DE356" i="14"/>
  <c r="AJ356" i="14"/>
  <c r="AV356" i="14" s="1"/>
  <c r="DD356" i="14"/>
  <c r="DD367" i="14"/>
  <c r="DC356" i="14"/>
  <c r="DF367" i="14"/>
  <c r="DF258" i="14"/>
  <c r="DL259" i="14" s="1"/>
  <c r="DC367" i="14"/>
  <c r="FA127" i="14"/>
  <c r="DE352" i="14"/>
  <c r="FA142" i="14"/>
  <c r="BF56" i="14"/>
  <c r="DF352" i="14"/>
  <c r="DF369" i="14"/>
  <c r="FA146" i="14"/>
  <c r="FA126" i="14"/>
  <c r="AQ128" i="14"/>
  <c r="AQ147" i="14"/>
  <c r="DJ275" i="14"/>
  <c r="FA137" i="14"/>
  <c r="AB367" i="14"/>
  <c r="AQ148" i="14"/>
  <c r="AQ133" i="14"/>
  <c r="DE369" i="14"/>
  <c r="AQ138" i="14"/>
  <c r="FA129" i="14"/>
  <c r="BE70" i="14"/>
  <c r="BE64" i="14"/>
  <c r="EX137" i="14"/>
  <c r="BF294" i="14"/>
  <c r="DD369" i="14"/>
  <c r="FA136" i="14"/>
  <c r="DC365" i="14"/>
  <c r="BE59" i="14"/>
  <c r="BH285" i="14"/>
  <c r="BH277" i="14"/>
  <c r="BH274" i="14"/>
  <c r="BH275" i="14"/>
  <c r="BH294" i="14"/>
  <c r="BH281" i="14"/>
  <c r="BH276" i="14"/>
  <c r="BH272" i="14"/>
  <c r="BH292" i="14"/>
  <c r="BF350" i="14"/>
  <c r="BF54" i="14"/>
  <c r="BF62" i="14"/>
  <c r="BH283" i="14"/>
  <c r="BH278" i="14"/>
  <c r="BF354" i="14"/>
  <c r="BF349" i="14"/>
  <c r="BE53" i="14"/>
  <c r="BF67" i="14"/>
  <c r="BF351" i="14"/>
  <c r="BF359" i="14"/>
  <c r="BF357" i="14"/>
  <c r="BF366" i="14"/>
  <c r="BF66" i="14"/>
  <c r="BF52" i="14"/>
  <c r="BF59" i="14"/>
  <c r="BE287" i="14"/>
  <c r="BF346" i="14"/>
  <c r="BE284" i="14"/>
  <c r="BE283" i="14"/>
  <c r="BE290" i="14"/>
  <c r="BE271" i="14"/>
  <c r="BF345" i="14"/>
  <c r="BF74" i="14"/>
  <c r="BF358" i="14"/>
  <c r="BE273" i="14"/>
  <c r="BF55" i="14"/>
  <c r="BE278" i="14"/>
  <c r="BE289" i="14"/>
  <c r="BE272" i="14"/>
  <c r="BE292" i="14"/>
  <c r="BE368" i="14"/>
  <c r="BE363" i="14"/>
  <c r="BF75" i="14"/>
  <c r="BF363" i="14"/>
  <c r="BF68" i="14"/>
  <c r="BE291" i="14"/>
  <c r="BF360" i="14"/>
  <c r="BE286" i="14"/>
  <c r="BF69" i="14"/>
  <c r="BE294" i="14"/>
  <c r="BE361" i="14"/>
  <c r="BE52" i="14"/>
  <c r="BE275" i="14"/>
  <c r="BF72" i="14"/>
  <c r="BF353" i="14"/>
  <c r="BF53" i="14"/>
  <c r="BF70" i="14"/>
  <c r="BE274" i="14"/>
  <c r="BE293" i="14"/>
  <c r="BF365" i="14"/>
  <c r="BF362" i="14"/>
  <c r="BF347" i="14"/>
  <c r="BE281" i="14"/>
  <c r="BF64" i="14"/>
  <c r="BF364" i="14"/>
  <c r="DL275" i="14"/>
  <c r="DC270" i="14"/>
  <c r="DI271" i="14" s="1"/>
  <c r="BH271" i="14"/>
  <c r="EY144" i="14"/>
  <c r="DI353" i="14"/>
  <c r="BE353" i="14"/>
  <c r="BE57" i="14"/>
  <c r="BE65" i="14"/>
  <c r="FA144" i="14"/>
  <c r="BE348" i="14"/>
  <c r="BE69" i="14"/>
  <c r="BE68" i="14"/>
  <c r="BF369" i="14"/>
  <c r="BF58" i="14"/>
  <c r="BH284" i="14"/>
  <c r="BE364" i="14"/>
  <c r="BE277" i="14"/>
  <c r="BE285" i="14"/>
  <c r="BE358" i="14"/>
  <c r="BF60" i="14"/>
  <c r="BF65" i="14"/>
  <c r="BE347" i="14"/>
  <c r="BF361" i="14"/>
  <c r="BF63" i="14"/>
  <c r="BE67" i="14"/>
  <c r="DL276" i="14"/>
  <c r="BF348" i="14"/>
  <c r="BE72" i="14"/>
  <c r="BE355" i="14"/>
  <c r="FA130" i="14"/>
  <c r="BE350" i="14"/>
  <c r="FA125" i="14"/>
  <c r="BE66" i="14"/>
  <c r="BE54" i="14"/>
  <c r="BF61" i="14"/>
  <c r="BE74" i="14"/>
  <c r="BE362" i="14"/>
  <c r="BE366" i="14"/>
  <c r="BF368" i="14"/>
  <c r="BF367" i="14"/>
  <c r="BF71" i="14"/>
  <c r="AV89" i="18"/>
  <c r="BF352" i="14"/>
  <c r="DK287" i="14"/>
  <c r="DJ287" i="14"/>
  <c r="DJ293" i="14"/>
  <c r="AJ368" i="14"/>
  <c r="AV368" i="14" s="1"/>
  <c r="AB368" i="14"/>
  <c r="AO78" i="14"/>
  <c r="BH353" i="14" s="1"/>
  <c r="E330" i="14"/>
  <c r="AG257" i="14"/>
  <c r="DD279" i="14"/>
  <c r="DJ280" i="14" s="1"/>
  <c r="DF279" i="14"/>
  <c r="DL280" i="14" s="1"/>
  <c r="DC279" i="14"/>
  <c r="DI280" i="14" s="1"/>
  <c r="DE279" i="14"/>
  <c r="DK280" i="14" s="1"/>
  <c r="AB361" i="14"/>
  <c r="AJ361" i="14"/>
  <c r="AV361" i="14" s="1"/>
  <c r="DD273" i="14"/>
  <c r="DJ274" i="14" s="1"/>
  <c r="DC273" i="14"/>
  <c r="DI274" i="14" s="1"/>
  <c r="DF273" i="14"/>
  <c r="DL274" i="14" s="1"/>
  <c r="DE273" i="14"/>
  <c r="DG273" i="14"/>
  <c r="DM274" i="14" s="1"/>
  <c r="E338" i="14"/>
  <c r="AG265" i="14"/>
  <c r="AN123" i="14"/>
  <c r="AN152" i="14" s="1"/>
  <c r="BG123" i="14" s="1"/>
  <c r="AN298" i="14"/>
  <c r="BG289" i="14" s="1"/>
  <c r="AV38" i="18"/>
  <c r="AX38" i="18"/>
  <c r="AW38" i="18"/>
  <c r="AN128" i="14"/>
  <c r="AT128" i="14" s="1"/>
  <c r="AB363" i="14"/>
  <c r="AJ363" i="14"/>
  <c r="AV363" i="14" s="1"/>
  <c r="DF363" i="14"/>
  <c r="DC363" i="14"/>
  <c r="DD363" i="14"/>
  <c r="DJ363" i="14" s="1"/>
  <c r="AM148" i="14"/>
  <c r="AS148" i="14" s="1"/>
  <c r="BF296" i="14"/>
  <c r="AJ67" i="14"/>
  <c r="AV67" i="14" s="1"/>
  <c r="AV287" i="14"/>
  <c r="AJ139" i="14"/>
  <c r="AV139" i="14" s="1"/>
  <c r="DC285" i="14"/>
  <c r="DI285" i="14" s="1"/>
  <c r="DD285" i="14"/>
  <c r="DJ285" i="14" s="1"/>
  <c r="DF285" i="14"/>
  <c r="DL285" i="14" s="1"/>
  <c r="DE285" i="14"/>
  <c r="DK285" i="14" s="1"/>
  <c r="DG285" i="14"/>
  <c r="DM285" i="14" s="1"/>
  <c r="AB371" i="14"/>
  <c r="CO344" i="14" s="1"/>
  <c r="CV344" i="14" s="1"/>
  <c r="GP315" i="14" s="1"/>
  <c r="BE344" i="14"/>
  <c r="AL371" i="14"/>
  <c r="EL258" i="14"/>
  <c r="AA331" i="14"/>
  <c r="AI331" i="14"/>
  <c r="AO331" i="14" s="1"/>
  <c r="AB353" i="14"/>
  <c r="AJ353" i="14"/>
  <c r="AV353" i="14" s="1"/>
  <c r="AI111" i="14"/>
  <c r="AO259" i="14"/>
  <c r="AI39" i="14"/>
  <c r="AO39" i="14" s="1"/>
  <c r="AN117" i="14"/>
  <c r="AT117" i="14" s="1"/>
  <c r="AV41" i="18"/>
  <c r="K251" i="14" s="1"/>
  <c r="D251" i="14" s="1"/>
  <c r="AX41" i="18"/>
  <c r="N251" i="14" s="1"/>
  <c r="G251" i="14" s="1"/>
  <c r="AW41" i="18"/>
  <c r="L251" i="14" s="1"/>
  <c r="E251" i="14" s="1"/>
  <c r="I267" i="14"/>
  <c r="DC267" i="14" s="1"/>
  <c r="AP267" i="14"/>
  <c r="D340" i="14"/>
  <c r="AF267" i="14"/>
  <c r="AG267" i="14"/>
  <c r="E340" i="14"/>
  <c r="AM147" i="14"/>
  <c r="AS147" i="14" s="1"/>
  <c r="EY147" i="14" s="1"/>
  <c r="BF295" i="14"/>
  <c r="BF272" i="14"/>
  <c r="AJ355" i="14"/>
  <c r="AV355" i="14" s="1"/>
  <c r="AB355" i="14"/>
  <c r="DF361" i="14"/>
  <c r="AN121" i="14"/>
  <c r="AT121" i="14" s="1"/>
  <c r="AN114" i="14"/>
  <c r="AT114" i="14" s="1"/>
  <c r="EK283" i="14"/>
  <c r="EK284" i="14"/>
  <c r="EJ283" i="14"/>
  <c r="EJ284" i="14"/>
  <c r="CV283" i="14"/>
  <c r="AJ283" i="14"/>
  <c r="I283" i="14"/>
  <c r="DD353" i="14"/>
  <c r="DJ354" i="14" s="1"/>
  <c r="EX130" i="14"/>
  <c r="AX44" i="18"/>
  <c r="N254" i="14" s="1"/>
  <c r="G254" i="14" s="1"/>
  <c r="AW44" i="18"/>
  <c r="L254" i="14" s="1"/>
  <c r="E254" i="14" s="1"/>
  <c r="AV44" i="18"/>
  <c r="K254" i="14" s="1"/>
  <c r="D254" i="14" s="1"/>
  <c r="EF264" i="14"/>
  <c r="EL264" i="14" s="1"/>
  <c r="G264" i="14"/>
  <c r="BA264" i="14"/>
  <c r="AB357" i="14"/>
  <c r="AJ357" i="14"/>
  <c r="AV357" i="14" s="1"/>
  <c r="DF357" i="14"/>
  <c r="DL357" i="14" s="1"/>
  <c r="DD357" i="14"/>
  <c r="DC357" i="14"/>
  <c r="BF291" i="14"/>
  <c r="AM140" i="14"/>
  <c r="BF288" i="14"/>
  <c r="AJ68" i="14"/>
  <c r="AV68" i="14" s="1"/>
  <c r="AJ140" i="14"/>
  <c r="AV140" i="14" s="1"/>
  <c r="AV288" i="14"/>
  <c r="BF293" i="14"/>
  <c r="DE353" i="14"/>
  <c r="AN147" i="14"/>
  <c r="AT147" i="14" s="1"/>
  <c r="EF268" i="14"/>
  <c r="EL268" i="14" s="1"/>
  <c r="G268" i="14"/>
  <c r="BA268" i="14"/>
  <c r="AF42" i="14"/>
  <c r="AL42" i="14" s="1"/>
  <c r="BE42" i="14" s="1"/>
  <c r="AL262" i="14"/>
  <c r="AF114" i="14"/>
  <c r="AP114" i="14"/>
  <c r="AV262" i="14"/>
  <c r="DD262" i="14"/>
  <c r="DG262" i="14"/>
  <c r="DE262" i="14"/>
  <c r="AM134" i="14"/>
  <c r="AS134" i="14" s="1"/>
  <c r="EY134" i="14" s="1"/>
  <c r="BF282" i="14"/>
  <c r="AF343" i="14"/>
  <c r="AL343" i="14" s="1"/>
  <c r="BE343" i="14" s="1"/>
  <c r="AP343" i="14"/>
  <c r="X343" i="14"/>
  <c r="H343" i="14"/>
  <c r="DC343" i="14" s="1"/>
  <c r="BF274" i="14"/>
  <c r="BF283" i="14"/>
  <c r="H295" i="14"/>
  <c r="BB295" i="14"/>
  <c r="CN295" i="14"/>
  <c r="EF295" i="14"/>
  <c r="EL295" i="14" s="1"/>
  <c r="EE295" i="14"/>
  <c r="EK295" i="14" s="1"/>
  <c r="EC295" i="14"/>
  <c r="ED295" i="14"/>
  <c r="EJ295" i="14" s="1"/>
  <c r="AR139" i="14"/>
  <c r="AN136" i="14"/>
  <c r="AT136" i="14" s="1"/>
  <c r="AN125" i="14"/>
  <c r="AM258" i="14"/>
  <c r="AG110" i="14"/>
  <c r="AG38" i="14"/>
  <c r="AM38" i="14" s="1"/>
  <c r="BF38" i="14" s="1"/>
  <c r="AJ130" i="14"/>
  <c r="AV130" i="14" s="1"/>
  <c r="AJ58" i="14"/>
  <c r="AV58" i="14" s="1"/>
  <c r="AV278" i="14"/>
  <c r="DI354" i="14"/>
  <c r="AN119" i="14"/>
  <c r="AX43" i="18"/>
  <c r="N253" i="14" s="1"/>
  <c r="G253" i="14" s="1"/>
  <c r="AW43" i="18"/>
  <c r="L253" i="14" s="1"/>
  <c r="E253" i="14" s="1"/>
  <c r="AV43" i="18"/>
  <c r="K253" i="14" s="1"/>
  <c r="D253" i="14" s="1"/>
  <c r="DC291" i="14"/>
  <c r="DI291" i="14" s="1"/>
  <c r="DD291" i="14"/>
  <c r="DJ291" i="14" s="1"/>
  <c r="DF291" i="14"/>
  <c r="DL291" i="14" s="1"/>
  <c r="DE291" i="14"/>
  <c r="AL147" i="14"/>
  <c r="BE295" i="14"/>
  <c r="AN111" i="14"/>
  <c r="AT111" i="14" s="1"/>
  <c r="AS128" i="14"/>
  <c r="EY128" i="14" s="1"/>
  <c r="I257" i="14"/>
  <c r="DD257" i="14" s="1"/>
  <c r="D330" i="14"/>
  <c r="AP257" i="14"/>
  <c r="AF257" i="14"/>
  <c r="AN110" i="14"/>
  <c r="AT110" i="14" s="1"/>
  <c r="AJ127" i="14"/>
  <c r="AV127" i="14" s="1"/>
  <c r="AV275" i="14"/>
  <c r="AJ55" i="14"/>
  <c r="AV55" i="14" s="1"/>
  <c r="BF290" i="14"/>
  <c r="AJ78" i="14"/>
  <c r="AV51" i="14"/>
  <c r="CV281" i="14"/>
  <c r="AJ281" i="14"/>
  <c r="I281" i="14"/>
  <c r="G338" i="14"/>
  <c r="AI265" i="14"/>
  <c r="E334" i="14"/>
  <c r="AG261" i="14"/>
  <c r="AR127" i="14"/>
  <c r="EX127" i="14" s="1"/>
  <c r="G320" i="14"/>
  <c r="E320" i="14"/>
  <c r="BF292" i="14"/>
  <c r="AN130" i="14"/>
  <c r="DK276" i="14"/>
  <c r="AI114" i="14"/>
  <c r="AO262" i="14"/>
  <c r="AI42" i="14"/>
  <c r="AO42" i="14" s="1"/>
  <c r="DF262" i="14"/>
  <c r="AG335" i="14"/>
  <c r="AM335" i="14" s="1"/>
  <c r="BF335" i="14" s="1"/>
  <c r="Y335" i="14"/>
  <c r="AS129" i="14"/>
  <c r="EY130" i="14" s="1"/>
  <c r="BF289" i="14"/>
  <c r="Y343" i="14"/>
  <c r="AG343" i="14"/>
  <c r="AM343" i="14" s="1"/>
  <c r="BF343" i="14" s="1"/>
  <c r="FA138" i="14"/>
  <c r="AB360" i="14"/>
  <c r="AJ360" i="14"/>
  <c r="AV360" i="14" s="1"/>
  <c r="DF360" i="14"/>
  <c r="DL360" i="14" s="1"/>
  <c r="DC360" i="14"/>
  <c r="DI360" i="14" s="1"/>
  <c r="DD360" i="14"/>
  <c r="DJ360" i="14" s="1"/>
  <c r="AL152" i="14"/>
  <c r="BE146" i="14" s="1"/>
  <c r="CV272" i="14"/>
  <c r="AJ272" i="14"/>
  <c r="I272" i="14"/>
  <c r="AP110" i="14"/>
  <c r="AV258" i="14"/>
  <c r="AL132" i="14"/>
  <c r="BE280" i="14"/>
  <c r="BF278" i="14"/>
  <c r="AG111" i="14"/>
  <c r="AM259" i="14"/>
  <c r="AG39" i="14"/>
  <c r="AM39" i="14" s="1"/>
  <c r="BF39" i="14" s="1"/>
  <c r="AN126" i="14"/>
  <c r="AT126" i="14" s="1"/>
  <c r="AN148" i="14"/>
  <c r="AT148" i="14" s="1"/>
  <c r="BF286" i="14"/>
  <c r="G328" i="14"/>
  <c r="AV42" i="18"/>
  <c r="K252" i="14" s="1"/>
  <c r="D252" i="14" s="1"/>
  <c r="AX42" i="18"/>
  <c r="N252" i="14" s="1"/>
  <c r="G252" i="14" s="1"/>
  <c r="AW42" i="18"/>
  <c r="L252" i="14" s="1"/>
  <c r="E252" i="14" s="1"/>
  <c r="E325" i="14" s="1"/>
  <c r="AR144" i="14"/>
  <c r="AJ71" i="14"/>
  <c r="AV71" i="14" s="1"/>
  <c r="AV291" i="14"/>
  <c r="AJ143" i="14"/>
  <c r="AV143" i="14" s="1"/>
  <c r="AJ141" i="14"/>
  <c r="AV141" i="14" s="1"/>
  <c r="AJ69" i="14"/>
  <c r="AV69" i="14" s="1"/>
  <c r="AV289" i="14"/>
  <c r="BF287" i="14"/>
  <c r="AN135" i="14"/>
  <c r="AN109" i="14"/>
  <c r="AO371" i="14"/>
  <c r="G336" i="14"/>
  <c r="AI263" i="14"/>
  <c r="AO131" i="14"/>
  <c r="AU131" i="14" s="1"/>
  <c r="FA131" i="14" s="1"/>
  <c r="BH279" i="14"/>
  <c r="E269" i="14"/>
  <c r="AY269" i="14"/>
  <c r="ED269" i="14"/>
  <c r="DK277" i="14"/>
  <c r="BF284" i="14"/>
  <c r="AO140" i="14"/>
  <c r="AU140" i="14" s="1"/>
  <c r="FA140" i="14" s="1"/>
  <c r="BH288" i="14"/>
  <c r="FA145" i="14"/>
  <c r="AN142" i="14"/>
  <c r="AT142" i="14" s="1"/>
  <c r="DE360" i="14"/>
  <c r="DK360" i="14" s="1"/>
  <c r="AJ59" i="14"/>
  <c r="AV59" i="14" s="1"/>
  <c r="AV279" i="14"/>
  <c r="AJ131" i="14"/>
  <c r="AV131" i="14" s="1"/>
  <c r="BF273" i="14"/>
  <c r="EY125" i="14"/>
  <c r="AW46" i="18"/>
  <c r="L256" i="14" s="1"/>
  <c r="AV46" i="18"/>
  <c r="K256" i="14" s="1"/>
  <c r="AX46" i="18"/>
  <c r="N256" i="14" s="1"/>
  <c r="AJ70" i="14"/>
  <c r="AV70" i="14" s="1"/>
  <c r="AV290" i="14"/>
  <c r="AJ142" i="14"/>
  <c r="AV142" i="14" s="1"/>
  <c r="FA139" i="14"/>
  <c r="AN132" i="14"/>
  <c r="DE368" i="14"/>
  <c r="AM371" i="14"/>
  <c r="BF344" i="14"/>
  <c r="ED268" i="14"/>
  <c r="EJ268" i="14" s="1"/>
  <c r="E268" i="14"/>
  <c r="AY268" i="14"/>
  <c r="DD355" i="14"/>
  <c r="DJ355" i="14" s="1"/>
  <c r="AO270" i="14"/>
  <c r="AI122" i="14"/>
  <c r="AI50" i="14"/>
  <c r="AO50" i="14" s="1"/>
  <c r="AJ128" i="14"/>
  <c r="AV128" i="14" s="1"/>
  <c r="AV276" i="14"/>
  <c r="AJ56" i="14"/>
  <c r="AV56" i="14" s="1"/>
  <c r="EH294" i="14"/>
  <c r="EI294" i="14"/>
  <c r="DE357" i="14"/>
  <c r="AP152" i="14"/>
  <c r="AQ123" i="14"/>
  <c r="AQ146" i="14"/>
  <c r="AQ124" i="14"/>
  <c r="AQ135" i="14"/>
  <c r="AQ137" i="14"/>
  <c r="AQ136" i="14"/>
  <c r="AQ126" i="14"/>
  <c r="AQ130" i="14"/>
  <c r="AQ129" i="14"/>
  <c r="AQ125" i="14"/>
  <c r="DI276" i="14"/>
  <c r="DI277" i="14"/>
  <c r="G266" i="14"/>
  <c r="EF266" i="14"/>
  <c r="EL267" i="14" s="1"/>
  <c r="BA266" i="14"/>
  <c r="AY266" i="14"/>
  <c r="ED266" i="14"/>
  <c r="EJ266" i="14" s="1"/>
  <c r="E266" i="14"/>
  <c r="AL259" i="14"/>
  <c r="AF39" i="14"/>
  <c r="AL39" i="14" s="1"/>
  <c r="BE39" i="14" s="1"/>
  <c r="AF111" i="14"/>
  <c r="AP332" i="14"/>
  <c r="AF332" i="14"/>
  <c r="AL332" i="14" s="1"/>
  <c r="BE332" i="14" s="1"/>
  <c r="X332" i="14"/>
  <c r="H332" i="14"/>
  <c r="DF332" i="14" s="1"/>
  <c r="DG259" i="14"/>
  <c r="DE259" i="14"/>
  <c r="AR141" i="14"/>
  <c r="EX142" i="14" s="1"/>
  <c r="AR143" i="14"/>
  <c r="EX143" i="14" s="1"/>
  <c r="AQ145" i="14"/>
  <c r="DC368" i="14"/>
  <c r="AT141" i="14"/>
  <c r="AU123" i="14"/>
  <c r="FA124" i="14" s="1"/>
  <c r="BF276" i="14"/>
  <c r="AI257" i="14"/>
  <c r="G330" i="14"/>
  <c r="AQ131" i="14"/>
  <c r="AL131" i="14"/>
  <c r="BE279" i="14"/>
  <c r="DC350" i="14"/>
  <c r="AB350" i="14"/>
  <c r="AJ350" i="14"/>
  <c r="AV350" i="14" s="1"/>
  <c r="DF350" i="14"/>
  <c r="DL350" i="14" s="1"/>
  <c r="DD350" i="14"/>
  <c r="AN138" i="14"/>
  <c r="AO134" i="14"/>
  <c r="AU134" i="14" s="1"/>
  <c r="FA134" i="14" s="1"/>
  <c r="BH282" i="14"/>
  <c r="AO148" i="14"/>
  <c r="AU148" i="14" s="1"/>
  <c r="BH296" i="14"/>
  <c r="DC288" i="14"/>
  <c r="DI288" i="14" s="1"/>
  <c r="DE288" i="14"/>
  <c r="DK288" i="14" s="1"/>
  <c r="DF288" i="14"/>
  <c r="DL288" i="14" s="1"/>
  <c r="DD288" i="14"/>
  <c r="DJ288" i="14" s="1"/>
  <c r="AN127" i="14"/>
  <c r="AJ125" i="14"/>
  <c r="AV125" i="14" s="1"/>
  <c r="AJ53" i="14"/>
  <c r="AV53" i="14" s="1"/>
  <c r="AV273" i="14"/>
  <c r="EL273" i="14"/>
  <c r="DC351" i="14"/>
  <c r="AB351" i="14"/>
  <c r="AJ351" i="14"/>
  <c r="AV351" i="14" s="1"/>
  <c r="DF351" i="14"/>
  <c r="DD351" i="14"/>
  <c r="AN51" i="14"/>
  <c r="AN78" i="14" s="1"/>
  <c r="BG45" i="14" s="1"/>
  <c r="AH78" i="14"/>
  <c r="AH152" i="14"/>
  <c r="I261" i="14"/>
  <c r="DF261" i="14" s="1"/>
  <c r="D334" i="14"/>
  <c r="AP261" i="14"/>
  <c r="AF261" i="14"/>
  <c r="EI261" i="14"/>
  <c r="AQ127" i="14"/>
  <c r="AJ36" i="14"/>
  <c r="AV36" i="14" s="1"/>
  <c r="AJ108" i="14"/>
  <c r="BH295" i="14"/>
  <c r="AO147" i="14"/>
  <c r="AU147" i="14" s="1"/>
  <c r="FA147" i="14" s="1"/>
  <c r="AN133" i="14"/>
  <c r="DE351" i="14"/>
  <c r="DK351" i="14" s="1"/>
  <c r="BF271" i="14"/>
  <c r="AM152" i="14"/>
  <c r="BF129" i="14" s="1"/>
  <c r="DM287" i="14"/>
  <c r="AJ65" i="14"/>
  <c r="AV65" i="14" s="1"/>
  <c r="AV285" i="14"/>
  <c r="AJ137" i="14"/>
  <c r="AV137" i="14" s="1"/>
  <c r="AJ73" i="14"/>
  <c r="AV73" i="14" s="1"/>
  <c r="AV293" i="14"/>
  <c r="AJ145" i="14"/>
  <c r="AV145" i="14" s="1"/>
  <c r="AN112" i="14"/>
  <c r="AR123" i="14"/>
  <c r="BE51" i="14"/>
  <c r="BE76" i="14"/>
  <c r="AV344" i="14"/>
  <c r="AJ371" i="14"/>
  <c r="AR146" i="14"/>
  <c r="EX146" i="14" s="1"/>
  <c r="AI110" i="14"/>
  <c r="AI38" i="14"/>
  <c r="AO38" i="14" s="1"/>
  <c r="AO258" i="14"/>
  <c r="AA332" i="14"/>
  <c r="AI332" i="14"/>
  <c r="AO332" i="14" s="1"/>
  <c r="I260" i="14"/>
  <c r="DF260" i="14" s="1"/>
  <c r="DL260" i="14" s="1"/>
  <c r="AP260" i="14"/>
  <c r="D333" i="14"/>
  <c r="AF260" i="14"/>
  <c r="AW40" i="18"/>
  <c r="L250" i="14" s="1"/>
  <c r="E250" i="14" s="1"/>
  <c r="AV40" i="18"/>
  <c r="K250" i="14" s="1"/>
  <c r="D250" i="14" s="1"/>
  <c r="AX40" i="18"/>
  <c r="N250" i="14" s="1"/>
  <c r="G250" i="14" s="1"/>
  <c r="G323" i="14" s="1"/>
  <c r="AJ364" i="14"/>
  <c r="AV364" i="14" s="1"/>
  <c r="AB364" i="14"/>
  <c r="DD364" i="14"/>
  <c r="DF364" i="14"/>
  <c r="DC364" i="14"/>
  <c r="DE361" i="14"/>
  <c r="AN145" i="14"/>
  <c r="I263" i="14"/>
  <c r="DC263" i="14" s="1"/>
  <c r="AP263" i="14"/>
  <c r="D336" i="14"/>
  <c r="AF263" i="14"/>
  <c r="EX129" i="14"/>
  <c r="DC358" i="14"/>
  <c r="AJ358" i="14"/>
  <c r="AV358" i="14" s="1"/>
  <c r="AB358" i="14"/>
  <c r="DF358" i="14"/>
  <c r="DD358" i="14"/>
  <c r="AN143" i="14"/>
  <c r="AN113" i="14"/>
  <c r="DC355" i="14"/>
  <c r="AL148" i="14"/>
  <c r="BE296" i="14"/>
  <c r="AJ66" i="14"/>
  <c r="AV66" i="14" s="1"/>
  <c r="AJ138" i="14"/>
  <c r="AV138" i="14" s="1"/>
  <c r="AV286" i="14"/>
  <c r="DE363" i="14"/>
  <c r="AN139" i="14"/>
  <c r="AN124" i="14"/>
  <c r="DE355" i="14"/>
  <c r="DK355" i="14" s="1"/>
  <c r="BE345" i="14"/>
  <c r="EL283" i="14"/>
  <c r="EL284" i="14"/>
  <c r="EI283" i="14"/>
  <c r="EI284" i="14"/>
  <c r="AJ60" i="14"/>
  <c r="AV60" i="14" s="1"/>
  <c r="AJ132" i="14"/>
  <c r="AV132" i="14" s="1"/>
  <c r="AV280" i="14"/>
  <c r="DL277" i="14"/>
  <c r="AS137" i="14"/>
  <c r="EY137" i="14" s="1"/>
  <c r="AN122" i="14"/>
  <c r="AX39" i="18"/>
  <c r="N249" i="14" s="1"/>
  <c r="G249" i="14" s="1"/>
  <c r="AW39" i="18"/>
  <c r="L249" i="14" s="1"/>
  <c r="E249" i="14" s="1"/>
  <c r="AV39" i="18"/>
  <c r="K249" i="14" s="1"/>
  <c r="D249" i="14" s="1"/>
  <c r="ED264" i="14"/>
  <c r="EJ264" i="14" s="1"/>
  <c r="AY264" i="14"/>
  <c r="E264" i="14"/>
  <c r="D264" i="14"/>
  <c r="EC264" i="14"/>
  <c r="EI264" i="14" s="1"/>
  <c r="AX264" i="14"/>
  <c r="BE357" i="14"/>
  <c r="DG288" i="14"/>
  <c r="DM288" i="14" s="1"/>
  <c r="FA128" i="14"/>
  <c r="AF335" i="14"/>
  <c r="AL335" i="14" s="1"/>
  <c r="BE335" i="14" s="1"/>
  <c r="X335" i="14"/>
  <c r="H335" i="14"/>
  <c r="DD335" i="14" s="1"/>
  <c r="AP335" i="14"/>
  <c r="DC262" i="14"/>
  <c r="AM131" i="14"/>
  <c r="AS131" i="14" s="1"/>
  <c r="EY131" i="14" s="1"/>
  <c r="BF279" i="14"/>
  <c r="BE346" i="14"/>
  <c r="AF50" i="14"/>
  <c r="AL50" i="14" s="1"/>
  <c r="BE50" i="14" s="1"/>
  <c r="AF122" i="14"/>
  <c r="AL270" i="14"/>
  <c r="AP122" i="14"/>
  <c r="AV270" i="14"/>
  <c r="DG270" i="14"/>
  <c r="DE270" i="14"/>
  <c r="AS126" i="14"/>
  <c r="EY126" i="14" s="1"/>
  <c r="AY86" i="18"/>
  <c r="O296" i="14" s="1"/>
  <c r="AS86" i="18"/>
  <c r="AT86" i="18" s="1"/>
  <c r="AQ139" i="14"/>
  <c r="AN118" i="14"/>
  <c r="DL271" i="14"/>
  <c r="Y331" i="14"/>
  <c r="AG331" i="14"/>
  <c r="AM331" i="14" s="1"/>
  <c r="BF331" i="14" s="1"/>
  <c r="DF353" i="14"/>
  <c r="DC278" i="14"/>
  <c r="DI278" i="14" s="1"/>
  <c r="DD278" i="14"/>
  <c r="DJ278" i="14" s="1"/>
  <c r="DF278" i="14"/>
  <c r="DL278" i="14" s="1"/>
  <c r="DE278" i="14"/>
  <c r="DK278" i="14" s="1"/>
  <c r="DG278" i="14"/>
  <c r="DM278" i="14" s="1"/>
  <c r="AN108" i="14"/>
  <c r="AT108" i="14" s="1"/>
  <c r="EZ108" i="14" s="1"/>
  <c r="AQ143" i="14"/>
  <c r="BE365" i="14"/>
  <c r="BE75" i="14"/>
  <c r="BE352" i="14"/>
  <c r="AB352" i="14"/>
  <c r="AJ352" i="14"/>
  <c r="AV352" i="14" s="1"/>
  <c r="DK359" i="14"/>
  <c r="DF355" i="14"/>
  <c r="BH273" i="14"/>
  <c r="DM275" i="14"/>
  <c r="BH291" i="14"/>
  <c r="AQ140" i="14"/>
  <c r="AL140" i="14"/>
  <c r="BE288" i="14"/>
  <c r="AN115" i="14"/>
  <c r="AN144" i="14"/>
  <c r="AN120" i="14"/>
  <c r="AT120" i="14" s="1"/>
  <c r="AS142" i="14"/>
  <c r="EY142" i="14" s="1"/>
  <c r="AJ152" i="14"/>
  <c r="AV123" i="14"/>
  <c r="AR124" i="14"/>
  <c r="EK282" i="14"/>
  <c r="CV282" i="14"/>
  <c r="AJ282" i="14"/>
  <c r="I282" i="14"/>
  <c r="I265" i="14"/>
  <c r="AP265" i="14"/>
  <c r="AF265" i="14"/>
  <c r="D338" i="14"/>
  <c r="BE351" i="14"/>
  <c r="AN344" i="14"/>
  <c r="AH371" i="14"/>
  <c r="EJ261" i="14"/>
  <c r="G334" i="14"/>
  <c r="AI261" i="14"/>
  <c r="AR138" i="14"/>
  <c r="EX138" i="14" s="1"/>
  <c r="BE55" i="14"/>
  <c r="DI275" i="14"/>
  <c r="D320" i="14"/>
  <c r="I247" i="14"/>
  <c r="EX136" i="14"/>
  <c r="BE63" i="14"/>
  <c r="DF368" i="14"/>
  <c r="AS123" i="14"/>
  <c r="BF51" i="14"/>
  <c r="BF76" i="14"/>
  <c r="AA335" i="14"/>
  <c r="AI335" i="14"/>
  <c r="AO335" i="14" s="1"/>
  <c r="AG114" i="14"/>
  <c r="AG42" i="14"/>
  <c r="AM42" i="14" s="1"/>
  <c r="BF42" i="14" s="1"/>
  <c r="AM262" i="14"/>
  <c r="BF277" i="14"/>
  <c r="BF57" i="14"/>
  <c r="BF281" i="14"/>
  <c r="AR125" i="14"/>
  <c r="AG122" i="14"/>
  <c r="AG50" i="14"/>
  <c r="AM50" i="14" s="1"/>
  <c r="BF50" i="14" s="1"/>
  <c r="AM270" i="14"/>
  <c r="DD270" i="14"/>
  <c r="DJ271" i="14" s="1"/>
  <c r="BF356" i="14"/>
  <c r="BE360" i="14"/>
  <c r="BE56" i="14"/>
  <c r="AF38" i="14"/>
  <c r="AL38" i="14" s="1"/>
  <c r="BE38" i="14" s="1"/>
  <c r="AL258" i="14"/>
  <c r="AF110" i="14"/>
  <c r="AF331" i="14"/>
  <c r="AL331" i="14" s="1"/>
  <c r="BE331" i="14" s="1"/>
  <c r="AP331" i="14"/>
  <c r="X331" i="14"/>
  <c r="H331" i="14"/>
  <c r="DF331" i="14" s="1"/>
  <c r="DD258" i="14"/>
  <c r="DG258" i="14"/>
  <c r="DE258" i="14"/>
  <c r="AQ132" i="14"/>
  <c r="BE60" i="14"/>
  <c r="BE61" i="14"/>
  <c r="AG332" i="14"/>
  <c r="AM332" i="14" s="1"/>
  <c r="BF332" i="14" s="1"/>
  <c r="Y332" i="14"/>
  <c r="DD259" i="14"/>
  <c r="AN131" i="14"/>
  <c r="E333" i="14"/>
  <c r="AG260" i="14"/>
  <c r="G333" i="14"/>
  <c r="AI260" i="14"/>
  <c r="DC289" i="14"/>
  <c r="DF289" i="14"/>
  <c r="DD289" i="14"/>
  <c r="DE289" i="14"/>
  <c r="AS138" i="14"/>
  <c r="BF275" i="14"/>
  <c r="D328" i="14"/>
  <c r="G340" i="14"/>
  <c r="AI267" i="14"/>
  <c r="AQ144" i="14"/>
  <c r="DG291" i="14"/>
  <c r="DG289" i="14"/>
  <c r="AB366" i="14"/>
  <c r="AJ366" i="14"/>
  <c r="AV366" i="14" s="1"/>
  <c r="DF366" i="14"/>
  <c r="DL366" i="14" s="1"/>
  <c r="DD366" i="14"/>
  <c r="DJ366" i="14" s="1"/>
  <c r="DC366" i="14"/>
  <c r="DD368" i="14"/>
  <c r="AN140" i="14"/>
  <c r="DE366" i="14"/>
  <c r="BH290" i="14"/>
  <c r="E336" i="14"/>
  <c r="AG263" i="14"/>
  <c r="D269" i="14"/>
  <c r="EC269" i="14"/>
  <c r="AX269" i="14"/>
  <c r="EF269" i="14"/>
  <c r="BA269" i="14"/>
  <c r="G269" i="14"/>
  <c r="DE364" i="14"/>
  <c r="AN129" i="14"/>
  <c r="AL134" i="14"/>
  <c r="BE282" i="14"/>
  <c r="BE62" i="14"/>
  <c r="AB369" i="14"/>
  <c r="AJ369" i="14"/>
  <c r="AV369" i="14" s="1"/>
  <c r="BE369" i="14"/>
  <c r="BH289" i="14"/>
  <c r="BH293" i="14"/>
  <c r="AN146" i="14"/>
  <c r="DK345" i="14"/>
  <c r="AN134" i="14"/>
  <c r="AM132" i="14"/>
  <c r="BF280" i="14"/>
  <c r="DG279" i="14"/>
  <c r="BE58" i="14"/>
  <c r="BE359" i="14"/>
  <c r="G319" i="14"/>
  <c r="D319" i="14"/>
  <c r="I246" i="14"/>
  <c r="BE356" i="14"/>
  <c r="DD361" i="14"/>
  <c r="AS145" i="14"/>
  <c r="EY145" i="14" s="1"/>
  <c r="BH287" i="14"/>
  <c r="AN116" i="14"/>
  <c r="AQ142" i="14"/>
  <c r="D268" i="14"/>
  <c r="EC268" i="14"/>
  <c r="EI268" i="14" s="1"/>
  <c r="AX268" i="14"/>
  <c r="AW89" i="18"/>
  <c r="DD352" i="14"/>
  <c r="AN137" i="14"/>
  <c r="BF355" i="14"/>
  <c r="DC346" i="14"/>
  <c r="AB346" i="14"/>
  <c r="AJ346" i="14"/>
  <c r="AV346" i="14" s="1"/>
  <c r="DD346" i="14"/>
  <c r="DJ346" i="14" s="1"/>
  <c r="DF346" i="14"/>
  <c r="DL346" i="14" s="1"/>
  <c r="AA343" i="14"/>
  <c r="AI343" i="14"/>
  <c r="AO343" i="14" s="1"/>
  <c r="DM276" i="14"/>
  <c r="AS135" i="14"/>
  <c r="CV294" i="14"/>
  <c r="AJ294" i="14"/>
  <c r="I294" i="14"/>
  <c r="DE346" i="14"/>
  <c r="DK346" i="14" s="1"/>
  <c r="DI349" i="14"/>
  <c r="DJ276" i="14"/>
  <c r="BE367" i="14"/>
  <c r="EC266" i="14"/>
  <c r="EI266" i="14" s="1"/>
  <c r="AX266" i="14"/>
  <c r="D266" i="14"/>
  <c r="AO132" i="14"/>
  <c r="AU132" i="14" s="1"/>
  <c r="BH280" i="14"/>
  <c r="BE354" i="14"/>
  <c r="AP111" i="14"/>
  <c r="AV259" i="14"/>
  <c r="DC259" i="14"/>
  <c r="DI259" i="14" s="1"/>
  <c r="AQ141" i="14"/>
  <c r="DJ348" i="14"/>
  <c r="BE71" i="14"/>
  <c r="BE73" i="14"/>
  <c r="DL287" i="14"/>
  <c r="DI287" i="14"/>
  <c r="DL293" i="14"/>
  <c r="DI293" i="14"/>
  <c r="DJ350" i="14" l="1"/>
  <c r="DL363" i="14"/>
  <c r="DL362" i="14"/>
  <c r="DK366" i="14"/>
  <c r="I255" i="14"/>
  <c r="DF255" i="14" s="1"/>
  <c r="DK349" i="14"/>
  <c r="EL265" i="14"/>
  <c r="EL266" i="14"/>
  <c r="CO349" i="14"/>
  <c r="CV349" i="14" s="1"/>
  <c r="GP320" i="14" s="1"/>
  <c r="DK363" i="14"/>
  <c r="DI350" i="14"/>
  <c r="DI363" i="14"/>
  <c r="DM363" i="14" s="1"/>
  <c r="DQ363" i="14" s="1"/>
  <c r="BG137" i="14"/>
  <c r="DK368" i="14"/>
  <c r="DI368" i="14"/>
  <c r="DK350" i="14"/>
  <c r="BG134" i="14"/>
  <c r="DI357" i="14"/>
  <c r="DL348" i="14"/>
  <c r="EJ267" i="14"/>
  <c r="DK357" i="14"/>
  <c r="DJ368" i="14"/>
  <c r="DJ357" i="14"/>
  <c r="DL368" i="14"/>
  <c r="DM289" i="14"/>
  <c r="DJ286" i="14"/>
  <c r="DL289" i="14"/>
  <c r="DK369" i="14"/>
  <c r="DL353" i="14"/>
  <c r="DK353" i="14"/>
  <c r="AT137" i="14"/>
  <c r="EZ137" i="14" s="1"/>
  <c r="FT137" i="14" s="1"/>
  <c r="DJ292" i="14"/>
  <c r="BH332" i="14"/>
  <c r="BG148" i="14"/>
  <c r="DI286" i="14"/>
  <c r="BG135" i="14"/>
  <c r="DL364" i="14"/>
  <c r="AT123" i="14"/>
  <c r="DL286" i="14"/>
  <c r="DJ352" i="14"/>
  <c r="DK286" i="14"/>
  <c r="BG132" i="14"/>
  <c r="BG120" i="14"/>
  <c r="BH38" i="14"/>
  <c r="BG112" i="14"/>
  <c r="BH68" i="14"/>
  <c r="DI289" i="14"/>
  <c r="EX125" i="14"/>
  <c r="EZ148" i="14"/>
  <c r="DD263" i="14"/>
  <c r="DJ263" i="14" s="1"/>
  <c r="DI358" i="14"/>
  <c r="DL351" i="14"/>
  <c r="EY135" i="14"/>
  <c r="DM345" i="14"/>
  <c r="DQ345" i="14" s="1"/>
  <c r="DF267" i="14"/>
  <c r="DF335" i="14"/>
  <c r="DM286" i="14"/>
  <c r="DF343" i="14"/>
  <c r="DL344" i="14" s="1"/>
  <c r="DJ259" i="14"/>
  <c r="DL352" i="14"/>
  <c r="DL292" i="14"/>
  <c r="DD343" i="14"/>
  <c r="DJ344" i="14" s="1"/>
  <c r="CO355" i="14"/>
  <c r="CV355" i="14" s="1"/>
  <c r="GP326" i="14" s="1"/>
  <c r="EY138" i="14"/>
  <c r="DM290" i="14"/>
  <c r="DI366" i="14"/>
  <c r="DM366" i="14" s="1"/>
  <c r="DS366" i="14" s="1"/>
  <c r="EY129" i="14"/>
  <c r="DD332" i="14"/>
  <c r="DM279" i="14"/>
  <c r="DJ289" i="14"/>
  <c r="AT135" i="14"/>
  <c r="EZ136" i="14" s="1"/>
  <c r="BH369" i="14"/>
  <c r="BG124" i="14"/>
  <c r="BG126" i="14"/>
  <c r="BG130" i="14"/>
  <c r="BG143" i="14"/>
  <c r="BG133" i="14"/>
  <c r="BG127" i="14"/>
  <c r="BH39" i="14"/>
  <c r="BG117" i="14"/>
  <c r="BG110" i="14"/>
  <c r="BG129" i="14"/>
  <c r="BG131" i="14"/>
  <c r="BH368" i="14"/>
  <c r="BH344" i="14"/>
  <c r="CO369" i="14"/>
  <c r="CV369" i="14" s="1"/>
  <c r="DF257" i="14"/>
  <c r="DL258" i="14" s="1"/>
  <c r="CO357" i="14"/>
  <c r="CV357" i="14" s="1"/>
  <c r="GP328" i="14" s="1"/>
  <c r="CO345" i="14"/>
  <c r="CV345" i="14" s="1"/>
  <c r="GP316" i="14" s="1"/>
  <c r="BE148" i="14"/>
  <c r="BF126" i="14"/>
  <c r="BE134" i="14"/>
  <c r="BE135" i="14"/>
  <c r="BG68" i="14"/>
  <c r="BE130" i="14"/>
  <c r="BE137" i="14"/>
  <c r="BE129" i="14"/>
  <c r="BE136" i="14"/>
  <c r="BE145" i="14"/>
  <c r="BE133" i="14"/>
  <c r="BE138" i="14"/>
  <c r="BG339" i="14"/>
  <c r="BG58" i="14"/>
  <c r="BE140" i="14"/>
  <c r="BG353" i="14"/>
  <c r="BF130" i="14"/>
  <c r="BG70" i="14"/>
  <c r="BE131" i="14"/>
  <c r="BF125" i="14"/>
  <c r="BG258" i="14"/>
  <c r="BG281" i="14"/>
  <c r="BG296" i="14"/>
  <c r="BF136" i="14"/>
  <c r="BF141" i="14"/>
  <c r="BG283" i="14"/>
  <c r="BG285" i="14"/>
  <c r="BG264" i="14"/>
  <c r="BF144" i="14"/>
  <c r="BF142" i="14"/>
  <c r="BG292" i="14"/>
  <c r="CO352" i="14"/>
  <c r="CV352" i="14" s="1"/>
  <c r="GP323" i="14" s="1"/>
  <c r="BG267" i="14"/>
  <c r="BG295" i="14"/>
  <c r="BG262" i="14"/>
  <c r="BG44" i="14"/>
  <c r="BH335" i="14"/>
  <c r="BG144" i="14"/>
  <c r="BG108" i="14"/>
  <c r="BG347" i="14"/>
  <c r="BG275" i="14"/>
  <c r="BH62" i="14"/>
  <c r="CO350" i="14"/>
  <c r="CV350" i="14" s="1"/>
  <c r="GP321" i="14" s="1"/>
  <c r="CO367" i="14"/>
  <c r="CV367" i="14" s="1"/>
  <c r="GP338" i="14" s="1"/>
  <c r="CO348" i="14"/>
  <c r="CV348" i="14" s="1"/>
  <c r="GP319" i="14" s="1"/>
  <c r="BG274" i="14"/>
  <c r="BG119" i="14"/>
  <c r="BG147" i="14"/>
  <c r="CO356" i="14"/>
  <c r="CV356" i="14" s="1"/>
  <c r="GP327" i="14" s="1"/>
  <c r="BG114" i="14"/>
  <c r="BH352" i="14"/>
  <c r="BG356" i="14"/>
  <c r="BG269" i="14"/>
  <c r="CO354" i="14"/>
  <c r="CV354" i="14" s="1"/>
  <c r="GP325" i="14" s="1"/>
  <c r="CO351" i="14"/>
  <c r="CV351" i="14" s="1"/>
  <c r="GP322" i="14" s="1"/>
  <c r="BG125" i="14"/>
  <c r="BH60" i="14"/>
  <c r="BG335" i="14"/>
  <c r="BG364" i="14"/>
  <c r="BG348" i="14"/>
  <c r="BG122" i="14"/>
  <c r="BG287" i="14"/>
  <c r="BG330" i="14"/>
  <c r="BG138" i="14"/>
  <c r="CO359" i="14"/>
  <c r="CV359" i="14" s="1"/>
  <c r="GP330" i="14" s="1"/>
  <c r="BG290" i="14"/>
  <c r="BG136" i="14"/>
  <c r="BH361" i="14"/>
  <c r="CO353" i="14"/>
  <c r="CV353" i="14" s="1"/>
  <c r="GP324" i="14" s="1"/>
  <c r="BG282" i="14"/>
  <c r="BG279" i="14"/>
  <c r="BG272" i="14"/>
  <c r="BG37" i="14"/>
  <c r="BG270" i="14"/>
  <c r="BG121" i="14"/>
  <c r="BG346" i="14"/>
  <c r="BG288" i="14"/>
  <c r="CO366" i="14"/>
  <c r="CV366" i="14" s="1"/>
  <c r="GP337" i="14" s="1"/>
  <c r="BG54" i="14"/>
  <c r="CO365" i="14"/>
  <c r="CV365" i="14" s="1"/>
  <c r="GP336" i="14" s="1"/>
  <c r="BG266" i="14"/>
  <c r="BG139" i="14"/>
  <c r="BG145" i="14"/>
  <c r="BG351" i="14"/>
  <c r="BH50" i="14"/>
  <c r="CO347" i="14"/>
  <c r="CV347" i="14" s="1"/>
  <c r="GP318" i="14" s="1"/>
  <c r="BG142" i="14"/>
  <c r="BG109" i="14"/>
  <c r="BH42" i="14"/>
  <c r="BH331" i="14"/>
  <c r="BG263" i="14"/>
  <c r="CO346" i="14"/>
  <c r="CV346" i="14" s="1"/>
  <c r="GP317" i="14" s="1"/>
  <c r="CO358" i="14"/>
  <c r="CV358" i="14" s="1"/>
  <c r="GP329" i="14" s="1"/>
  <c r="BG56" i="14"/>
  <c r="CO360" i="14"/>
  <c r="CV360" i="14" s="1"/>
  <c r="GP331" i="14" s="1"/>
  <c r="BH75" i="14"/>
  <c r="BH343" i="14"/>
  <c r="BG360" i="14"/>
  <c r="BH59" i="14"/>
  <c r="BG140" i="14"/>
  <c r="BG349" i="14"/>
  <c r="BG268" i="14"/>
  <c r="BG118" i="14"/>
  <c r="BG67" i="14"/>
  <c r="CO364" i="14"/>
  <c r="CV364" i="14" s="1"/>
  <c r="GP335" i="14" s="1"/>
  <c r="CO362" i="14"/>
  <c r="CV362" i="14" s="1"/>
  <c r="GP333" i="14" s="1"/>
  <c r="BH355" i="14"/>
  <c r="BG111" i="14"/>
  <c r="AT122" i="14"/>
  <c r="EZ122" i="14" s="1"/>
  <c r="AT132" i="14"/>
  <c r="BG329" i="14"/>
  <c r="BG60" i="14"/>
  <c r="BG342" i="14"/>
  <c r="BG294" i="14"/>
  <c r="BG277" i="14"/>
  <c r="AT129" i="14"/>
  <c r="EZ129" i="14" s="1"/>
  <c r="DK364" i="14"/>
  <c r="AT109" i="14"/>
  <c r="EZ109" i="14" s="1"/>
  <c r="BG63" i="14"/>
  <c r="BF139" i="14"/>
  <c r="BF138" i="14"/>
  <c r="BG338" i="14"/>
  <c r="BG333" i="14"/>
  <c r="AT130" i="14"/>
  <c r="BG354" i="14"/>
  <c r="EX124" i="14"/>
  <c r="BG359" i="14"/>
  <c r="BG362" i="14"/>
  <c r="FA135" i="14"/>
  <c r="BG47" i="14"/>
  <c r="BG256" i="14"/>
  <c r="BG53" i="14"/>
  <c r="BG64" i="14"/>
  <c r="BF135" i="14"/>
  <c r="BF131" i="14"/>
  <c r="BG337" i="14"/>
  <c r="BF145" i="14"/>
  <c r="BF143" i="14"/>
  <c r="BG261" i="14"/>
  <c r="BG291" i="14"/>
  <c r="BG71" i="14"/>
  <c r="BF124" i="14"/>
  <c r="BG293" i="14"/>
  <c r="DK361" i="14"/>
  <c r="BG260" i="14"/>
  <c r="DJ351" i="14"/>
  <c r="DI351" i="14"/>
  <c r="BG286" i="14"/>
  <c r="BG280" i="14"/>
  <c r="BG257" i="14"/>
  <c r="BG278" i="14"/>
  <c r="DK354" i="14"/>
  <c r="BG259" i="14"/>
  <c r="BG273" i="14"/>
  <c r="BG284" i="14"/>
  <c r="BG265" i="14"/>
  <c r="BG276" i="14"/>
  <c r="BG271" i="14"/>
  <c r="AT127" i="14"/>
  <c r="EZ128" i="14" s="1"/>
  <c r="AT119" i="14"/>
  <c r="EZ120" i="14" s="1"/>
  <c r="BG128" i="14"/>
  <c r="DC257" i="14"/>
  <c r="DI258" i="14" s="1"/>
  <c r="DI359" i="14"/>
  <c r="H328" i="14"/>
  <c r="DC328" i="14" s="1"/>
  <c r="BF123" i="14"/>
  <c r="BE132" i="14"/>
  <c r="BE128" i="14"/>
  <c r="BE123" i="14"/>
  <c r="FA132" i="14"/>
  <c r="FA133" i="14"/>
  <c r="DM349" i="14"/>
  <c r="DP349" i="14" s="1"/>
  <c r="AJ74" i="14"/>
  <c r="AV74" i="14" s="1"/>
  <c r="AJ146" i="14"/>
  <c r="AV146" i="14" s="1"/>
  <c r="AV294" i="14"/>
  <c r="I268" i="14"/>
  <c r="DC268" i="14" s="1"/>
  <c r="DI268" i="14" s="1"/>
  <c r="AP268" i="14"/>
  <c r="D341" i="14"/>
  <c r="AF268" i="14"/>
  <c r="AT116" i="14"/>
  <c r="EZ117" i="14" s="1"/>
  <c r="BG116" i="14"/>
  <c r="DD246" i="14"/>
  <c r="DJ246" i="14" s="1"/>
  <c r="DE246" i="14"/>
  <c r="DK246" i="14" s="1"/>
  <c r="DG246" i="14"/>
  <c r="DM246" i="14" s="1"/>
  <c r="DF246" i="14"/>
  <c r="DL246" i="14" s="1"/>
  <c r="AS132" i="14"/>
  <c r="BF132" i="14"/>
  <c r="AI269" i="14"/>
  <c r="G342" i="14"/>
  <c r="EL269" i="14"/>
  <c r="EL270" i="14"/>
  <c r="EI269" i="14"/>
  <c r="EI270" i="14"/>
  <c r="AG336" i="14"/>
  <c r="AM336" i="14" s="1"/>
  <c r="BF336" i="14" s="1"/>
  <c r="Y336" i="14"/>
  <c r="DM291" i="14"/>
  <c r="DM292" i="14"/>
  <c r="AI119" i="14"/>
  <c r="AO267" i="14"/>
  <c r="AI47" i="14"/>
  <c r="AO47" i="14" s="1"/>
  <c r="BH47" i="14" s="1"/>
  <c r="DK289" i="14"/>
  <c r="DK290" i="14"/>
  <c r="AI112" i="14"/>
  <c r="AO260" i="14"/>
  <c r="AI40" i="14"/>
  <c r="AO40" i="14" s="1"/>
  <c r="BH40" i="14" s="1"/>
  <c r="AG333" i="14"/>
  <c r="AM333" i="14" s="1"/>
  <c r="BF333" i="14" s="1"/>
  <c r="Y333" i="14"/>
  <c r="DJ258" i="14"/>
  <c r="AL110" i="14"/>
  <c r="BE258" i="14"/>
  <c r="AM122" i="14"/>
  <c r="BF122" i="14" s="1"/>
  <c r="BF270" i="14"/>
  <c r="AM114" i="14"/>
  <c r="AS114" i="14" s="1"/>
  <c r="BF262" i="14"/>
  <c r="DG247" i="14"/>
  <c r="DE247" i="14"/>
  <c r="DN275" i="14"/>
  <c r="AI113" i="14"/>
  <c r="AO261" i="14"/>
  <c r="AI41" i="14"/>
  <c r="AO41" i="14" s="1"/>
  <c r="BH41" i="14" s="1"/>
  <c r="DL261" i="14"/>
  <c r="AF338" i="14"/>
  <c r="AL338" i="14" s="1"/>
  <c r="BE338" i="14" s="1"/>
  <c r="X338" i="14"/>
  <c r="AP338" i="14"/>
  <c r="H338" i="14"/>
  <c r="DD338" i="14" s="1"/>
  <c r="AP117" i="14"/>
  <c r="AV265" i="14"/>
  <c r="DD265" i="14"/>
  <c r="DG265" i="14"/>
  <c r="DE265" i="14"/>
  <c r="AJ62" i="14"/>
  <c r="AV62" i="14" s="1"/>
  <c r="AV282" i="14"/>
  <c r="AJ134" i="14"/>
  <c r="AV134" i="14" s="1"/>
  <c r="DL355" i="14"/>
  <c r="DL356" i="14"/>
  <c r="EZ111" i="14"/>
  <c r="DD331" i="14"/>
  <c r="DM271" i="14"/>
  <c r="AQ122" i="14"/>
  <c r="AV122" i="14"/>
  <c r="EY143" i="14"/>
  <c r="E337" i="14"/>
  <c r="AG264" i="14"/>
  <c r="E322" i="14"/>
  <c r="EZ121" i="14"/>
  <c r="DL347" i="14"/>
  <c r="EY136" i="14"/>
  <c r="DL358" i="14"/>
  <c r="DL359" i="14"/>
  <c r="AP336" i="14"/>
  <c r="X336" i="14"/>
  <c r="H336" i="14"/>
  <c r="DF336" i="14" s="1"/>
  <c r="AF336" i="14"/>
  <c r="AL336" i="14" s="1"/>
  <c r="BE336" i="14" s="1"/>
  <c r="DI263" i="14"/>
  <c r="DI364" i="14"/>
  <c r="DI365" i="14"/>
  <c r="DJ364" i="14"/>
  <c r="DJ365" i="14"/>
  <c r="I250" i="14"/>
  <c r="DD250" i="14" s="1"/>
  <c r="D323" i="14"/>
  <c r="AF112" i="14"/>
  <c r="AF40" i="14"/>
  <c r="AL40" i="14" s="1"/>
  <c r="BE40" i="14" s="1"/>
  <c r="AL260" i="14"/>
  <c r="AP112" i="14"/>
  <c r="AV260" i="14"/>
  <c r="DD260" i="14"/>
  <c r="DJ260" i="14" s="1"/>
  <c r="DG260" i="14"/>
  <c r="DM260" i="14" s="1"/>
  <c r="DE260" i="14"/>
  <c r="DK260" i="14" s="1"/>
  <c r="AO110" i="14"/>
  <c r="AU110" i="14" s="1"/>
  <c r="BH258" i="14"/>
  <c r="DJ347" i="14"/>
  <c r="AF113" i="14"/>
  <c r="AL261" i="14"/>
  <c r="AF41" i="14"/>
  <c r="AL41" i="14" s="1"/>
  <c r="BE41" i="14" s="1"/>
  <c r="AF334" i="14"/>
  <c r="AL334" i="14" s="1"/>
  <c r="BE334" i="14" s="1"/>
  <c r="AP334" i="14"/>
  <c r="H334" i="14"/>
  <c r="DC334" i="14" s="1"/>
  <c r="X334" i="14"/>
  <c r="DG261" i="14"/>
  <c r="DE261" i="14"/>
  <c r="BG51" i="14"/>
  <c r="BG76" i="14"/>
  <c r="BF146" i="14"/>
  <c r="DK365" i="14"/>
  <c r="DL367" i="14"/>
  <c r="AI37" i="14"/>
  <c r="AO37" i="14" s="1"/>
  <c r="BH37" i="14" s="1"/>
  <c r="AI109" i="14"/>
  <c r="AO257" i="14"/>
  <c r="BG340" i="14"/>
  <c r="DM259" i="14"/>
  <c r="AB332" i="14"/>
  <c r="CO332" i="14" s="1"/>
  <c r="CV332" i="14" s="1"/>
  <c r="AJ332" i="14"/>
  <c r="AV332" i="14" s="1"/>
  <c r="DE332" i="14"/>
  <c r="AL111" i="14"/>
  <c r="BE111" i="14" s="1"/>
  <c r="BE259" i="14"/>
  <c r="E339" i="14"/>
  <c r="AG266" i="14"/>
  <c r="DN277" i="14"/>
  <c r="BG357" i="14"/>
  <c r="AO122" i="14"/>
  <c r="AU122" i="14" s="1"/>
  <c r="FA123" i="14" s="1"/>
  <c r="BH270" i="14"/>
  <c r="BG65" i="14"/>
  <c r="E341" i="14"/>
  <c r="AG268" i="14"/>
  <c r="EF256" i="14"/>
  <c r="EL257" i="14" s="1"/>
  <c r="BA256" i="14"/>
  <c r="G256" i="14"/>
  <c r="ED256" i="14"/>
  <c r="EJ257" i="14" s="1"/>
  <c r="E256" i="14"/>
  <c r="AY256" i="14"/>
  <c r="BG343" i="14"/>
  <c r="AT134" i="14"/>
  <c r="BG345" i="14"/>
  <c r="BG74" i="14"/>
  <c r="FA141" i="14"/>
  <c r="AR134" i="14"/>
  <c r="AI336" i="14"/>
  <c r="AO336" i="14" s="1"/>
  <c r="BH336" i="14" s="1"/>
  <c r="AA336" i="14"/>
  <c r="EY124" i="14"/>
  <c r="BG366" i="14"/>
  <c r="G325" i="14"/>
  <c r="BF127" i="14"/>
  <c r="BG59" i="14"/>
  <c r="AM111" i="14"/>
  <c r="BF111" i="14" s="1"/>
  <c r="BF259" i="14"/>
  <c r="AQ110" i="14"/>
  <c r="AV110" i="14"/>
  <c r="DC272" i="14"/>
  <c r="DI272" i="14" s="1"/>
  <c r="DF272" i="14"/>
  <c r="DL272" i="14" s="1"/>
  <c r="DD272" i="14"/>
  <c r="DJ272" i="14" s="1"/>
  <c r="DE272" i="14"/>
  <c r="DK272" i="14" s="1"/>
  <c r="DG272" i="14"/>
  <c r="DM272" i="14" s="1"/>
  <c r="DM360" i="14"/>
  <c r="DP360" i="14" s="1"/>
  <c r="DJ369" i="14"/>
  <c r="BE126" i="14"/>
  <c r="Y334" i="14"/>
  <c r="AG334" i="14"/>
  <c r="AM334" i="14" s="1"/>
  <c r="BF334" i="14" s="1"/>
  <c r="EI265" i="14"/>
  <c r="AI338" i="14"/>
  <c r="AO338" i="14" s="1"/>
  <c r="BH338" i="14" s="1"/>
  <c r="AA338" i="14"/>
  <c r="DC281" i="14"/>
  <c r="DI281" i="14" s="1"/>
  <c r="DD281" i="14"/>
  <c r="DJ281" i="14" s="1"/>
  <c r="DF281" i="14"/>
  <c r="DL281" i="14" s="1"/>
  <c r="DE281" i="14"/>
  <c r="DK281" i="14" s="1"/>
  <c r="DG281" i="14"/>
  <c r="DM281" i="14" s="1"/>
  <c r="EY146" i="14"/>
  <c r="AT144" i="14"/>
  <c r="AR140" i="14"/>
  <c r="EX140" i="14" s="1"/>
  <c r="DL369" i="14"/>
  <c r="DI352" i="14"/>
  <c r="AP109" i="14"/>
  <c r="AV257" i="14"/>
  <c r="BE143" i="14"/>
  <c r="E326" i="14"/>
  <c r="BE141" i="14"/>
  <c r="BG36" i="14"/>
  <c r="AT125" i="14"/>
  <c r="EZ126" i="14" s="1"/>
  <c r="AT118" i="14"/>
  <c r="EZ118" i="14" s="1"/>
  <c r="EX139" i="14"/>
  <c r="EI295" i="14"/>
  <c r="EH295" i="14"/>
  <c r="AB343" i="14"/>
  <c r="CO343" i="14" s="1"/>
  <c r="CV343" i="14" s="1"/>
  <c r="GP314" i="14" s="1"/>
  <c r="AJ343" i="14"/>
  <c r="AV343" i="14" s="1"/>
  <c r="DE343" i="14"/>
  <c r="BG358" i="14"/>
  <c r="AQ114" i="14"/>
  <c r="AV114" i="14"/>
  <c r="AL114" i="14"/>
  <c r="BE114" i="14" s="1"/>
  <c r="BE262" i="14"/>
  <c r="DJ290" i="14"/>
  <c r="BG75" i="14"/>
  <c r="G337" i="14"/>
  <c r="AI264" i="14"/>
  <c r="D327" i="14"/>
  <c r="I254" i="14"/>
  <c r="DD254" i="14" s="1"/>
  <c r="G327" i="14"/>
  <c r="DL354" i="14"/>
  <c r="DM280" i="14"/>
  <c r="AJ135" i="14"/>
  <c r="AV135" i="14" s="1"/>
  <c r="AJ63" i="14"/>
  <c r="AV63" i="14" s="1"/>
  <c r="AV283" i="14"/>
  <c r="BG42" i="14"/>
  <c r="BG52" i="14"/>
  <c r="BG49" i="14"/>
  <c r="BG367" i="14"/>
  <c r="AR148" i="14"/>
  <c r="BG350" i="14"/>
  <c r="AT143" i="14"/>
  <c r="EZ143" i="14" s="1"/>
  <c r="AT145" i="14"/>
  <c r="BG361" i="14"/>
  <c r="EY139" i="14"/>
  <c r="BE144" i="14"/>
  <c r="AG119" i="14"/>
  <c r="AM267" i="14"/>
  <c r="AG47" i="14"/>
  <c r="AM47" i="14" s="1"/>
  <c r="BF47" i="14" s="1"/>
  <c r="AP340" i="14"/>
  <c r="AF340" i="14"/>
  <c r="AL340" i="14" s="1"/>
  <c r="BE340" i="14" s="1"/>
  <c r="X340" i="14"/>
  <c r="H340" i="14"/>
  <c r="DC340" i="14" s="1"/>
  <c r="EI267" i="14"/>
  <c r="G324" i="14"/>
  <c r="DK352" i="14"/>
  <c r="DK347" i="14"/>
  <c r="AO111" i="14"/>
  <c r="AU111" i="14" s="1"/>
  <c r="BH259" i="14"/>
  <c r="BG40" i="14"/>
  <c r="DJ356" i="14"/>
  <c r="CO363" i="14"/>
  <c r="CV363" i="14" s="1"/>
  <c r="GP334" i="14" s="1"/>
  <c r="BG61" i="14"/>
  <c r="L248" i="14"/>
  <c r="E248" i="14" s="1"/>
  <c r="AW88" i="18"/>
  <c r="K248" i="14"/>
  <c r="D248" i="14" s="1"/>
  <c r="AV88" i="18"/>
  <c r="AG45" i="14"/>
  <c r="AM45" i="14" s="1"/>
  <c r="BF45" i="14" s="1"/>
  <c r="AG117" i="14"/>
  <c r="AM265" i="14"/>
  <c r="DI361" i="14"/>
  <c r="BG66" i="14"/>
  <c r="AR131" i="14"/>
  <c r="EX131" i="14" s="1"/>
  <c r="DI279" i="14"/>
  <c r="DJ279" i="14"/>
  <c r="AG109" i="14"/>
  <c r="AM257" i="14"/>
  <c r="AG37" i="14"/>
  <c r="AM37" i="14" s="1"/>
  <c r="BF37" i="14" s="1"/>
  <c r="BH76" i="14"/>
  <c r="BH357" i="14"/>
  <c r="BH58" i="14"/>
  <c r="BH56" i="14"/>
  <c r="BH350" i="14"/>
  <c r="BH72" i="14"/>
  <c r="BH346" i="14"/>
  <c r="BH356" i="14"/>
  <c r="BH65" i="14"/>
  <c r="BH351" i="14"/>
  <c r="BH52" i="14"/>
  <c r="BH360" i="14"/>
  <c r="BH57" i="14"/>
  <c r="BH366" i="14"/>
  <c r="BH363" i="14"/>
  <c r="BH358" i="14"/>
  <c r="BH354" i="14"/>
  <c r="BH73" i="14"/>
  <c r="BH69" i="14"/>
  <c r="BH64" i="14"/>
  <c r="BH66" i="14"/>
  <c r="BH365" i="14"/>
  <c r="BH362" i="14"/>
  <c r="BH345" i="14"/>
  <c r="BH348" i="14"/>
  <c r="BH74" i="14"/>
  <c r="BH61" i="14"/>
  <c r="BH71" i="14"/>
  <c r="BH54" i="14"/>
  <c r="BH367" i="14"/>
  <c r="BH63" i="14"/>
  <c r="BH359" i="14"/>
  <c r="BH67" i="14"/>
  <c r="BH364" i="14"/>
  <c r="BH347" i="14"/>
  <c r="BH70" i="14"/>
  <c r="BH349" i="14"/>
  <c r="BH55" i="14"/>
  <c r="BH53" i="14"/>
  <c r="BG141" i="14"/>
  <c r="BG332" i="14"/>
  <c r="DN293" i="14"/>
  <c r="DN287" i="14"/>
  <c r="DP287" i="14" s="1"/>
  <c r="AQ111" i="14"/>
  <c r="AV111" i="14"/>
  <c r="I266" i="14"/>
  <c r="AP266" i="14"/>
  <c r="AF266" i="14"/>
  <c r="D339" i="14"/>
  <c r="DC294" i="14"/>
  <c r="DI294" i="14" s="1"/>
  <c r="DF294" i="14"/>
  <c r="DL294" i="14" s="1"/>
  <c r="DD294" i="14"/>
  <c r="DJ294" i="14" s="1"/>
  <c r="DE294" i="14"/>
  <c r="DK294" i="14" s="1"/>
  <c r="DG294" i="14"/>
  <c r="DM294" i="14" s="1"/>
  <c r="DI346" i="14"/>
  <c r="DI347" i="14"/>
  <c r="DJ361" i="14"/>
  <c r="DJ362" i="14"/>
  <c r="DC246" i="14"/>
  <c r="DI246" i="14" s="1"/>
  <c r="H319" i="14"/>
  <c r="DF319" i="14" s="1"/>
  <c r="DL319" i="14" s="1"/>
  <c r="AT146" i="14"/>
  <c r="BG146" i="14"/>
  <c r="I269" i="14"/>
  <c r="DD269" i="14" s="1"/>
  <c r="AP269" i="14"/>
  <c r="D342" i="14"/>
  <c r="AF269" i="14"/>
  <c r="AG43" i="14"/>
  <c r="AM43" i="14" s="1"/>
  <c r="BF43" i="14" s="1"/>
  <c r="AG115" i="14"/>
  <c r="AM263" i="14"/>
  <c r="AI340" i="14"/>
  <c r="AO340" i="14" s="1"/>
  <c r="BH340" i="14" s="1"/>
  <c r="AA340" i="14"/>
  <c r="DG255" i="14"/>
  <c r="DE255" i="14"/>
  <c r="DD255" i="14"/>
  <c r="AA333" i="14"/>
  <c r="AI333" i="14"/>
  <c r="AO333" i="14" s="1"/>
  <c r="BH333" i="14" s="1"/>
  <c r="AM260" i="14"/>
  <c r="AG112" i="14"/>
  <c r="AG40" i="14"/>
  <c r="AM40" i="14" s="1"/>
  <c r="BF40" i="14" s="1"/>
  <c r="AT131" i="14"/>
  <c r="DC331" i="14"/>
  <c r="AJ331" i="14"/>
  <c r="AV331" i="14" s="1"/>
  <c r="AB331" i="14"/>
  <c r="CO331" i="14" s="1"/>
  <c r="CV331" i="14" s="1"/>
  <c r="DE331" i="14"/>
  <c r="DC247" i="14"/>
  <c r="H320" i="14"/>
  <c r="DE320" i="14" s="1"/>
  <c r="AA334" i="14"/>
  <c r="AI334" i="14"/>
  <c r="AO334" i="14" s="1"/>
  <c r="BH334" i="14" s="1"/>
  <c r="AN371" i="14"/>
  <c r="BG344" i="14"/>
  <c r="AF117" i="14"/>
  <c r="AL265" i="14"/>
  <c r="AF45" i="14"/>
  <c r="AL45" i="14" s="1"/>
  <c r="BE45" i="14" s="1"/>
  <c r="DC265" i="14"/>
  <c r="DC282" i="14"/>
  <c r="DF282" i="14"/>
  <c r="DE282" i="14"/>
  <c r="DD282" i="14"/>
  <c r="DG282" i="14"/>
  <c r="AT115" i="14"/>
  <c r="EZ115" i="14" s="1"/>
  <c r="BG115" i="14"/>
  <c r="DN278" i="14"/>
  <c r="DT278" i="14" s="1"/>
  <c r="DI367" i="14"/>
  <c r="H296" i="14"/>
  <c r="BB296" i="14"/>
  <c r="CN296" i="14"/>
  <c r="ED296" i="14"/>
  <c r="EJ296" i="14" s="1"/>
  <c r="EC296" i="14"/>
  <c r="EF296" i="14"/>
  <c r="EL296" i="14" s="1"/>
  <c r="EE296" i="14"/>
  <c r="EK296" i="14" s="1"/>
  <c r="AL122" i="14"/>
  <c r="BE122" i="14" s="1"/>
  <c r="BE270" i="14"/>
  <c r="DC335" i="14"/>
  <c r="AB335" i="14"/>
  <c r="CO335" i="14" s="1"/>
  <c r="CV335" i="14" s="1"/>
  <c r="AJ335" i="14"/>
  <c r="AV335" i="14" s="1"/>
  <c r="DE335" i="14"/>
  <c r="DL290" i="14"/>
  <c r="I264" i="14"/>
  <c r="DD264" i="14" s="1"/>
  <c r="AP264" i="14"/>
  <c r="D337" i="14"/>
  <c r="AF264" i="14"/>
  <c r="D322" i="14"/>
  <c r="I249" i="14"/>
  <c r="DD249" i="14" s="1"/>
  <c r="G322" i="14"/>
  <c r="DI355" i="14"/>
  <c r="DI356" i="14"/>
  <c r="AT113" i="14"/>
  <c r="BG113" i="14"/>
  <c r="DJ358" i="14"/>
  <c r="DJ359" i="14"/>
  <c r="AL263" i="14"/>
  <c r="AF43" i="14"/>
  <c r="AL43" i="14" s="1"/>
  <c r="BE43" i="14" s="1"/>
  <c r="AF115" i="14"/>
  <c r="AP115" i="14"/>
  <c r="AV263" i="14"/>
  <c r="DG263" i="14"/>
  <c r="DM263" i="14" s="1"/>
  <c r="DE263" i="14"/>
  <c r="DK263" i="14" s="1"/>
  <c r="E323" i="14"/>
  <c r="AF333" i="14"/>
  <c r="AL333" i="14" s="1"/>
  <c r="BE333" i="14" s="1"/>
  <c r="AP333" i="14"/>
  <c r="H333" i="14"/>
  <c r="DD333" i="14" s="1"/>
  <c r="X333" i="14"/>
  <c r="DC260" i="14"/>
  <c r="DI260" i="14" s="1"/>
  <c r="DL332" i="14"/>
  <c r="EY148" i="14"/>
  <c r="AP113" i="14"/>
  <c r="AV261" i="14"/>
  <c r="DC261" i="14"/>
  <c r="EJ265" i="14"/>
  <c r="BG341" i="14"/>
  <c r="BG365" i="14"/>
  <c r="BG336" i="14"/>
  <c r="DN288" i="14"/>
  <c r="DP288" i="14" s="1"/>
  <c r="FA148" i="14"/>
  <c r="AI330" i="14"/>
  <c r="AO330" i="14" s="1"/>
  <c r="BH330" i="14" s="1"/>
  <c r="AA330" i="14"/>
  <c r="DK259" i="14"/>
  <c r="DN259" i="14" s="1"/>
  <c r="DS259" i="14" s="1"/>
  <c r="DC332" i="14"/>
  <c r="G339" i="14"/>
  <c r="AI266" i="14"/>
  <c r="DN276" i="14"/>
  <c r="BA89" i="18"/>
  <c r="BG368" i="14"/>
  <c r="D256" i="14"/>
  <c r="EC256" i="14"/>
  <c r="EI257" i="14" s="1"/>
  <c r="AX256" i="14"/>
  <c r="BF137" i="14"/>
  <c r="BG62" i="14"/>
  <c r="EZ142" i="14"/>
  <c r="FT142" i="14" s="1"/>
  <c r="DI369" i="14"/>
  <c r="BG57" i="14"/>
  <c r="BG334" i="14"/>
  <c r="EJ269" i="14"/>
  <c r="EJ270" i="14"/>
  <c r="AG269" i="14"/>
  <c r="E342" i="14"/>
  <c r="AI115" i="14"/>
  <c r="AO263" i="14"/>
  <c r="AI43" i="14"/>
  <c r="AO43" i="14" s="1"/>
  <c r="BH43" i="14" s="1"/>
  <c r="DF263" i="14"/>
  <c r="DL263" i="14" s="1"/>
  <c r="AT140" i="14"/>
  <c r="EZ141" i="14" s="1"/>
  <c r="EX145" i="14"/>
  <c r="EX144" i="14"/>
  <c r="I252" i="14"/>
  <c r="DC252" i="14" s="1"/>
  <c r="D325" i="14"/>
  <c r="EY127" i="14"/>
  <c r="AR132" i="14"/>
  <c r="AJ124" i="14"/>
  <c r="AV124" i="14" s="1"/>
  <c r="AV272" i="14"/>
  <c r="AJ52" i="14"/>
  <c r="AV52" i="14" s="1"/>
  <c r="BF133" i="14"/>
  <c r="DL262" i="14"/>
  <c r="AO114" i="14"/>
  <c r="AU114" i="14" s="1"/>
  <c r="BH262" i="14"/>
  <c r="BE142" i="14"/>
  <c r="AY90" i="18"/>
  <c r="DD247" i="14"/>
  <c r="DF247" i="14"/>
  <c r="AG113" i="14"/>
  <c r="AG41" i="14"/>
  <c r="AM41" i="14" s="1"/>
  <c r="BF41" i="14" s="1"/>
  <c r="AM261" i="14"/>
  <c r="DD261" i="14"/>
  <c r="AI117" i="14"/>
  <c r="AI45" i="14"/>
  <c r="AO45" i="14" s="1"/>
  <c r="BH45" i="14" s="1"/>
  <c r="AO265" i="14"/>
  <c r="DF265" i="14"/>
  <c r="AJ61" i="14"/>
  <c r="AV61" i="14" s="1"/>
  <c r="AV281" i="14"/>
  <c r="AJ133" i="14"/>
  <c r="AV133" i="14" s="1"/>
  <c r="BE124" i="14"/>
  <c r="BG48" i="14"/>
  <c r="BG72" i="14"/>
  <c r="BG43" i="14"/>
  <c r="BG38" i="14"/>
  <c r="AF37" i="14"/>
  <c r="AL37" i="14" s="1"/>
  <c r="BE37" i="14" s="1"/>
  <c r="AL257" i="14"/>
  <c r="AF109" i="14"/>
  <c r="X330" i="14"/>
  <c r="AF330" i="14"/>
  <c r="AL330" i="14" s="1"/>
  <c r="BE330" i="14" s="1"/>
  <c r="AP330" i="14"/>
  <c r="H330" i="14"/>
  <c r="DC330" i="14" s="1"/>
  <c r="DG257" i="14"/>
  <c r="DM258" i="14" s="1"/>
  <c r="DE257" i="14"/>
  <c r="DK362" i="14"/>
  <c r="BG39" i="14"/>
  <c r="AR147" i="14"/>
  <c r="EX147" i="14" s="1"/>
  <c r="BE147" i="14"/>
  <c r="DK291" i="14"/>
  <c r="DK292" i="14"/>
  <c r="I253" i="14"/>
  <c r="DC253" i="14" s="1"/>
  <c r="D326" i="14"/>
  <c r="G326" i="14"/>
  <c r="AM110" i="14"/>
  <c r="BF110" i="14" s="1"/>
  <c r="BF258" i="14"/>
  <c r="BG46" i="14"/>
  <c r="BE139" i="14"/>
  <c r="CV295" i="14"/>
  <c r="AJ295" i="14"/>
  <c r="I295" i="14"/>
  <c r="DI344" i="14"/>
  <c r="BF134" i="14"/>
  <c r="DK358" i="14"/>
  <c r="AI268" i="14"/>
  <c r="G341" i="14"/>
  <c r="DI290" i="14"/>
  <c r="AS140" i="14"/>
  <c r="BF140" i="14"/>
  <c r="E327" i="14"/>
  <c r="BG50" i="14"/>
  <c r="DJ353" i="14"/>
  <c r="DC283" i="14"/>
  <c r="DF283" i="14"/>
  <c r="DD283" i="14"/>
  <c r="DE283" i="14"/>
  <c r="DG283" i="14"/>
  <c r="DJ367" i="14"/>
  <c r="BG355" i="14"/>
  <c r="AT124" i="14"/>
  <c r="AT139" i="14"/>
  <c r="BG363" i="14"/>
  <c r="DK367" i="14"/>
  <c r="DL361" i="14"/>
  <c r="BG41" i="14"/>
  <c r="BG73" i="14"/>
  <c r="DK356" i="14"/>
  <c r="BF147" i="14"/>
  <c r="DI292" i="14"/>
  <c r="AG340" i="14"/>
  <c r="AM340" i="14" s="1"/>
  <c r="BF340" i="14" s="1"/>
  <c r="Y340" i="14"/>
  <c r="AF47" i="14"/>
  <c r="AL47" i="14" s="1"/>
  <c r="BE47" i="14" s="1"/>
  <c r="AL267" i="14"/>
  <c r="AF119" i="14"/>
  <c r="AP119" i="14"/>
  <c r="AV267" i="14"/>
  <c r="DD267" i="14"/>
  <c r="DE267" i="14"/>
  <c r="DG267" i="14"/>
  <c r="E324" i="14"/>
  <c r="D324" i="14"/>
  <c r="I251" i="14"/>
  <c r="BG352" i="14"/>
  <c r="BG369" i="14"/>
  <c r="EX128" i="14"/>
  <c r="AT112" i="14"/>
  <c r="EZ112" i="14" s="1"/>
  <c r="DN285" i="14"/>
  <c r="DQ285" i="14" s="1"/>
  <c r="BE125" i="14"/>
  <c r="BF148" i="14"/>
  <c r="AT133" i="14"/>
  <c r="EX126" i="14"/>
  <c r="N248" i="14"/>
  <c r="G248" i="14" s="1"/>
  <c r="AX88" i="18"/>
  <c r="BE127" i="14"/>
  <c r="DK271" i="14"/>
  <c r="AG338" i="14"/>
  <c r="AM338" i="14" s="1"/>
  <c r="BF338" i="14" s="1"/>
  <c r="Y338" i="14"/>
  <c r="DK274" i="14"/>
  <c r="BG55" i="14"/>
  <c r="CO361" i="14"/>
  <c r="CV361" i="14" s="1"/>
  <c r="GP332" i="14" s="1"/>
  <c r="DL365" i="14"/>
  <c r="AT138" i="14"/>
  <c r="BG331" i="14"/>
  <c r="DK279" i="14"/>
  <c r="DL279" i="14"/>
  <c r="Y330" i="14"/>
  <c r="AG330" i="14"/>
  <c r="AM330" i="14" s="1"/>
  <c r="BF330" i="14" s="1"/>
  <c r="BF128" i="14"/>
  <c r="BH51" i="14"/>
  <c r="BG69" i="14"/>
  <c r="CO368" i="14"/>
  <c r="CV368" i="14" s="1"/>
  <c r="GP339" i="14" s="1"/>
  <c r="DC255" i="14" l="1"/>
  <c r="DI247" i="14"/>
  <c r="DM350" i="14"/>
  <c r="DQ350" i="14" s="1"/>
  <c r="EZ130" i="14"/>
  <c r="FT130" i="14" s="1"/>
  <c r="DM348" i="14"/>
  <c r="DQ348" i="14" s="1"/>
  <c r="BF114" i="14"/>
  <c r="DM357" i="14"/>
  <c r="DP357" i="14" s="1"/>
  <c r="DM368" i="14"/>
  <c r="DP368" i="14" s="1"/>
  <c r="DP348" i="14"/>
  <c r="EZ123" i="14"/>
  <c r="EZ138" i="14"/>
  <c r="FT138" i="14" s="1"/>
  <c r="EZ131" i="14"/>
  <c r="FT131" i="14" s="1"/>
  <c r="DL336" i="14"/>
  <c r="EZ124" i="14"/>
  <c r="FT124" i="14" s="1"/>
  <c r="DD334" i="14"/>
  <c r="DJ335" i="14" s="1"/>
  <c r="DS350" i="14"/>
  <c r="DS345" i="14"/>
  <c r="DP345" i="14"/>
  <c r="DR345" i="14"/>
  <c r="DM354" i="14"/>
  <c r="DQ354" i="14" s="1"/>
  <c r="DL282" i="14"/>
  <c r="DK282" i="14"/>
  <c r="DD340" i="14"/>
  <c r="DI253" i="14"/>
  <c r="DM273" i="14"/>
  <c r="DM351" i="14"/>
  <c r="DQ351" i="14" s="1"/>
  <c r="DI273" i="14"/>
  <c r="DF268" i="14"/>
  <c r="DL268" i="14" s="1"/>
  <c r="EZ145" i="14"/>
  <c r="FT145" i="14" s="1"/>
  <c r="DN286" i="14"/>
  <c r="DQ286" i="14" s="1"/>
  <c r="DK261" i="14"/>
  <c r="DF338" i="14"/>
  <c r="DR349" i="14"/>
  <c r="AS111" i="14"/>
  <c r="DI332" i="14"/>
  <c r="DS360" i="14"/>
  <c r="AR114" i="14"/>
  <c r="DJ264" i="14"/>
  <c r="EZ127" i="14"/>
  <c r="FT127" i="14" s="1"/>
  <c r="EZ132" i="14"/>
  <c r="DF340" i="14"/>
  <c r="FT143" i="14"/>
  <c r="DI261" i="14"/>
  <c r="DJ333" i="14"/>
  <c r="DF334" i="14"/>
  <c r="DL335" i="14" s="1"/>
  <c r="DF328" i="14"/>
  <c r="FT136" i="14"/>
  <c r="DJ247" i="14"/>
  <c r="EZ110" i="14"/>
  <c r="DC250" i="14"/>
  <c r="DE328" i="14"/>
  <c r="EX141" i="14"/>
  <c r="DJ261" i="14"/>
  <c r="FA111" i="14"/>
  <c r="DK262" i="14"/>
  <c r="DM261" i="14"/>
  <c r="AS122" i="14"/>
  <c r="EY123" i="14" s="1"/>
  <c r="FT129" i="14"/>
  <c r="EZ133" i="14"/>
  <c r="EZ135" i="14"/>
  <c r="DI335" i="14"/>
  <c r="DD330" i="14"/>
  <c r="DJ331" i="14" s="1"/>
  <c r="DN290" i="14"/>
  <c r="DP290" i="14" s="1"/>
  <c r="DM282" i="14"/>
  <c r="DI282" i="14"/>
  <c r="EZ146" i="14"/>
  <c r="FT146" i="14" s="1"/>
  <c r="DM347" i="14"/>
  <c r="DP347" i="14" s="1"/>
  <c r="DJ273" i="14"/>
  <c r="DD268" i="14"/>
  <c r="DJ268" i="14" s="1"/>
  <c r="DD328" i="14"/>
  <c r="FT128" i="14"/>
  <c r="DM247" i="14"/>
  <c r="EZ134" i="14"/>
  <c r="EZ116" i="14"/>
  <c r="DC320" i="14"/>
  <c r="DP363" i="14"/>
  <c r="DP285" i="14"/>
  <c r="DS285" i="14"/>
  <c r="H324" i="14"/>
  <c r="DC324" i="14" s="1"/>
  <c r="DF330" i="14"/>
  <c r="DL331" i="14" s="1"/>
  <c r="DF249" i="14"/>
  <c r="DC249" i="14"/>
  <c r="DC264" i="14"/>
  <c r="DI264" i="14" s="1"/>
  <c r="DR285" i="14"/>
  <c r="DF320" i="14"/>
  <c r="DL320" i="14" s="1"/>
  <c r="DS363" i="14"/>
  <c r="EX148" i="14"/>
  <c r="FT148" i="14" s="1"/>
  <c r="AR122" i="14"/>
  <c r="EX123" i="14" s="1"/>
  <c r="DE251" i="14"/>
  <c r="DG251" i="14"/>
  <c r="DD251" i="14"/>
  <c r="DJ251" i="14" s="1"/>
  <c r="AQ119" i="14"/>
  <c r="AV119" i="14"/>
  <c r="AL119" i="14"/>
  <c r="BE267" i="14"/>
  <c r="DK283" i="14"/>
  <c r="DK284" i="14"/>
  <c r="DL283" i="14"/>
  <c r="DL284" i="14"/>
  <c r="DM353" i="14"/>
  <c r="EY140" i="14"/>
  <c r="EY141" i="14"/>
  <c r="AI48" i="14"/>
  <c r="AO48" i="14" s="1"/>
  <c r="BH48" i="14" s="1"/>
  <c r="AO268" i="14"/>
  <c r="AI120" i="14"/>
  <c r="DC295" i="14"/>
  <c r="DI295" i="14" s="1"/>
  <c r="DF295" i="14"/>
  <c r="DL295" i="14" s="1"/>
  <c r="DD295" i="14"/>
  <c r="DJ295" i="14" s="1"/>
  <c r="DE295" i="14"/>
  <c r="DK295" i="14" s="1"/>
  <c r="DG295" i="14"/>
  <c r="DM295" i="14" s="1"/>
  <c r="DE253" i="14"/>
  <c r="DG253" i="14"/>
  <c r="AL109" i="14"/>
  <c r="BE109" i="14" s="1"/>
  <c r="BE257" i="14"/>
  <c r="AO117" i="14"/>
  <c r="AU117" i="14" s="1"/>
  <c r="BH265" i="14"/>
  <c r="AM113" i="14"/>
  <c r="BF113" i="14" s="1"/>
  <c r="BF261" i="14"/>
  <c r="DN274" i="14"/>
  <c r="EX132" i="14"/>
  <c r="EX133" i="14"/>
  <c r="DD252" i="14"/>
  <c r="DE252" i="14"/>
  <c r="DG252" i="14"/>
  <c r="BH263" i="14"/>
  <c r="AO115" i="14"/>
  <c r="AU115" i="14" s="1"/>
  <c r="FA115" i="14" s="1"/>
  <c r="Y342" i="14"/>
  <c r="AG342" i="14"/>
  <c r="AM342" i="14" s="1"/>
  <c r="BF342" i="14" s="1"/>
  <c r="DJ270" i="14"/>
  <c r="I256" i="14"/>
  <c r="DD256" i="14" s="1"/>
  <c r="AP256" i="14"/>
  <c r="D329" i="14"/>
  <c r="AF256" i="14"/>
  <c r="DR276" i="14"/>
  <c r="DS276" i="14"/>
  <c r="AI339" i="14"/>
  <c r="AO339" i="14" s="1"/>
  <c r="BH339" i="14" s="1"/>
  <c r="AA339" i="14"/>
  <c r="AQ113" i="14"/>
  <c r="AV113" i="14"/>
  <c r="AQ115" i="14"/>
  <c r="AV115" i="14"/>
  <c r="DM358" i="14"/>
  <c r="DP358" i="14" s="1"/>
  <c r="EZ113" i="14"/>
  <c r="H322" i="14"/>
  <c r="DC322" i="14" s="1"/>
  <c r="AF337" i="14"/>
  <c r="AL337" i="14" s="1"/>
  <c r="BE337" i="14" s="1"/>
  <c r="AP337" i="14"/>
  <c r="H337" i="14"/>
  <c r="DD337" i="14" s="1"/>
  <c r="X337" i="14"/>
  <c r="AM112" i="14"/>
  <c r="BF260" i="14"/>
  <c r="DJ255" i="14"/>
  <c r="AF49" i="14"/>
  <c r="AL49" i="14" s="1"/>
  <c r="BE49" i="14" s="1"/>
  <c r="AL269" i="14"/>
  <c r="AF121" i="14"/>
  <c r="AP121" i="14"/>
  <c r="AV269" i="14"/>
  <c r="DG269" i="14"/>
  <c r="DE269" i="14"/>
  <c r="DD319" i="14"/>
  <c r="DJ319" i="14" s="1"/>
  <c r="DE319" i="14"/>
  <c r="DK319" i="14" s="1"/>
  <c r="DN294" i="14"/>
  <c r="DS294" i="14" s="1"/>
  <c r="X339" i="14"/>
  <c r="H339" i="14"/>
  <c r="DD339" i="14" s="1"/>
  <c r="AF339" i="14"/>
  <c r="AL339" i="14" s="1"/>
  <c r="BE339" i="14" s="1"/>
  <c r="AP339" i="14"/>
  <c r="AP118" i="14"/>
  <c r="AV266" i="14"/>
  <c r="DD266" i="14"/>
  <c r="DJ266" i="14" s="1"/>
  <c r="DG266" i="14"/>
  <c r="DM266" i="14" s="1"/>
  <c r="DE266" i="14"/>
  <c r="DK266" i="14" s="1"/>
  <c r="DP293" i="14"/>
  <c r="DT293" i="14"/>
  <c r="DR293" i="14"/>
  <c r="DQ293" i="14"/>
  <c r="DN279" i="14"/>
  <c r="DT279" i="14" s="1"/>
  <c r="BA88" i="18"/>
  <c r="AX93" i="18" s="1"/>
  <c r="DF251" i="14"/>
  <c r="AM119" i="14"/>
  <c r="BF119" i="14" s="1"/>
  <c r="BF267" i="14"/>
  <c r="DE254" i="14"/>
  <c r="DG254" i="14"/>
  <c r="AI116" i="14"/>
  <c r="AI44" i="14"/>
  <c r="AO44" i="14" s="1"/>
  <c r="BH44" i="14" s="1"/>
  <c r="AO264" i="14"/>
  <c r="DK344" i="14"/>
  <c r="DM344" i="14" s="1"/>
  <c r="DS344" i="14" s="1"/>
  <c r="AS110" i="14"/>
  <c r="DD253" i="14"/>
  <c r="DM352" i="14"/>
  <c r="DF252" i="14"/>
  <c r="EX134" i="14"/>
  <c r="EX135" i="14"/>
  <c r="E329" i="14"/>
  <c r="AG256" i="14"/>
  <c r="G329" i="14"/>
  <c r="AI256" i="14"/>
  <c r="AG120" i="14"/>
  <c r="AG48" i="14"/>
  <c r="AM48" i="14" s="1"/>
  <c r="BF48" i="14" s="1"/>
  <c r="AM268" i="14"/>
  <c r="DS277" i="14"/>
  <c r="DT277" i="14"/>
  <c r="DQ277" i="14"/>
  <c r="Y339" i="14"/>
  <c r="AG339" i="14"/>
  <c r="AM339" i="14" s="1"/>
  <c r="BF339" i="14" s="1"/>
  <c r="DK332" i="14"/>
  <c r="DQ288" i="14"/>
  <c r="AL112" i="14"/>
  <c r="BE112" i="14" s="1"/>
  <c r="BE260" i="14"/>
  <c r="H323" i="14"/>
  <c r="DM365" i="14"/>
  <c r="DQ365" i="14" s="1"/>
  <c r="DN263" i="14"/>
  <c r="DS263" i="14" s="1"/>
  <c r="DC336" i="14"/>
  <c r="DI336" i="14" s="1"/>
  <c r="AJ336" i="14"/>
  <c r="AV336" i="14" s="1"/>
  <c r="AB336" i="14"/>
  <c r="CO336" i="14" s="1"/>
  <c r="CV336" i="14" s="1"/>
  <c r="DE336" i="14"/>
  <c r="DK336" i="14" s="1"/>
  <c r="AG44" i="14"/>
  <c r="AM44" i="14" s="1"/>
  <c r="BF44" i="14" s="1"/>
  <c r="AG116" i="14"/>
  <c r="AM264" i="14"/>
  <c r="DT288" i="14"/>
  <c r="DS278" i="14"/>
  <c r="DJ265" i="14"/>
  <c r="AQ117" i="14"/>
  <c r="AV117" i="14"/>
  <c r="DT275" i="14"/>
  <c r="DQ275" i="14"/>
  <c r="DS275" i="14"/>
  <c r="DR275" i="14"/>
  <c r="AR110" i="14"/>
  <c r="BE110" i="14"/>
  <c r="DK258" i="14"/>
  <c r="DQ259" i="14"/>
  <c r="AO112" i="14"/>
  <c r="AU112" i="14" s="1"/>
  <c r="FA112" i="14" s="1"/>
  <c r="BH260" i="14"/>
  <c r="DR366" i="14"/>
  <c r="AA342" i="14"/>
  <c r="AI342" i="14"/>
  <c r="AO342" i="14" s="1"/>
  <c r="BH342" i="14" s="1"/>
  <c r="DF269" i="14"/>
  <c r="AP341" i="14"/>
  <c r="AF341" i="14"/>
  <c r="AL341" i="14" s="1"/>
  <c r="BE341" i="14" s="1"/>
  <c r="X341" i="14"/>
  <c r="H341" i="14"/>
  <c r="DF341" i="14" s="1"/>
  <c r="DS293" i="14"/>
  <c r="DK273" i="14"/>
  <c r="G321" i="14"/>
  <c r="DT285" i="14"/>
  <c r="DC251" i="14"/>
  <c r="DN292" i="14"/>
  <c r="EZ139" i="14"/>
  <c r="FT139" i="14" s="1"/>
  <c r="DM283" i="14"/>
  <c r="DM284" i="14"/>
  <c r="DJ283" i="14"/>
  <c r="DJ284" i="14"/>
  <c r="DI283" i="14"/>
  <c r="DI284" i="14"/>
  <c r="AI341" i="14"/>
  <c r="AO341" i="14" s="1"/>
  <c r="BH341" i="14" s="1"/>
  <c r="AA341" i="14"/>
  <c r="DM262" i="14"/>
  <c r="AJ147" i="14"/>
  <c r="AV147" i="14" s="1"/>
  <c r="AJ75" i="14"/>
  <c r="AV75" i="14" s="1"/>
  <c r="AV295" i="14"/>
  <c r="EZ119" i="14"/>
  <c r="DF253" i="14"/>
  <c r="H326" i="14"/>
  <c r="DE326" i="14" s="1"/>
  <c r="AJ330" i="14"/>
  <c r="AV330" i="14" s="1"/>
  <c r="AB330" i="14"/>
  <c r="CO330" i="14" s="1"/>
  <c r="CV330" i="14" s="1"/>
  <c r="DE330" i="14"/>
  <c r="DL247" i="14"/>
  <c r="BA90" i="18"/>
  <c r="DQ360" i="14"/>
  <c r="H325" i="14"/>
  <c r="DF325" i="14" s="1"/>
  <c r="EZ140" i="14"/>
  <c r="AM269" i="14"/>
  <c r="AG49" i="14"/>
  <c r="AM49" i="14" s="1"/>
  <c r="BF49" i="14" s="1"/>
  <c r="AG121" i="14"/>
  <c r="DM369" i="14"/>
  <c r="DR360" i="14"/>
  <c r="AV94" i="18"/>
  <c r="BB89" i="18"/>
  <c r="AY94" i="18"/>
  <c r="AX94" i="18"/>
  <c r="DP276" i="14"/>
  <c r="AI118" i="14"/>
  <c r="AI46" i="14"/>
  <c r="AO46" i="14" s="1"/>
  <c r="BH46" i="14" s="1"/>
  <c r="AO266" i="14"/>
  <c r="DF266" i="14"/>
  <c r="DR259" i="14"/>
  <c r="DS288" i="14"/>
  <c r="DN260" i="14"/>
  <c r="DP260" i="14" s="1"/>
  <c r="DC333" i="14"/>
  <c r="DI333" i="14" s="1"/>
  <c r="AB333" i="14"/>
  <c r="CO333" i="14" s="1"/>
  <c r="CV333" i="14" s="1"/>
  <c r="AJ333" i="14"/>
  <c r="AV333" i="14" s="1"/>
  <c r="DE333" i="14"/>
  <c r="DK333" i="14" s="1"/>
  <c r="DJ250" i="14"/>
  <c r="AL115" i="14"/>
  <c r="BE115" i="14" s="1"/>
  <c r="BE263" i="14"/>
  <c r="DM356" i="14"/>
  <c r="DS356" i="14" s="1"/>
  <c r="DR363" i="14"/>
  <c r="DM355" i="14"/>
  <c r="DS355" i="14" s="1"/>
  <c r="DE249" i="14"/>
  <c r="DG249" i="14"/>
  <c r="AF44" i="14"/>
  <c r="AL44" i="14" s="1"/>
  <c r="BE44" i="14" s="1"/>
  <c r="AL264" i="14"/>
  <c r="AF116" i="14"/>
  <c r="AP116" i="14"/>
  <c r="AV264" i="14"/>
  <c r="DF264" i="14"/>
  <c r="DL264" i="14" s="1"/>
  <c r="DG264" i="14"/>
  <c r="DM264" i="14" s="1"/>
  <c r="DE264" i="14"/>
  <c r="DK264" i="14" s="1"/>
  <c r="DI262" i="14"/>
  <c r="EI296" i="14"/>
  <c r="EH296" i="14"/>
  <c r="CM296" i="14"/>
  <c r="CV296" i="14"/>
  <c r="AJ296" i="14"/>
  <c r="I296" i="14"/>
  <c r="DM367" i="14"/>
  <c r="DR367" i="14" s="1"/>
  <c r="DQ278" i="14"/>
  <c r="DR278" i="14"/>
  <c r="DJ282" i="14"/>
  <c r="AL117" i="14"/>
  <c r="BE117" i="14" s="1"/>
  <c r="BE265" i="14"/>
  <c r="DI331" i="14"/>
  <c r="FT126" i="14"/>
  <c r="DF333" i="14"/>
  <c r="DL333" i="14" s="1"/>
  <c r="DN289" i="14"/>
  <c r="DQ366" i="14"/>
  <c r="AM115" i="14"/>
  <c r="BF115" i="14" s="1"/>
  <c r="BF263" i="14"/>
  <c r="AF342" i="14"/>
  <c r="AL342" i="14" s="1"/>
  <c r="BE342" i="14" s="1"/>
  <c r="X342" i="14"/>
  <c r="AP342" i="14"/>
  <c r="H342" i="14"/>
  <c r="DC342" i="14" s="1"/>
  <c r="DC269" i="14"/>
  <c r="DC319" i="14"/>
  <c r="DI319" i="14" s="1"/>
  <c r="DM319" i="14" s="1"/>
  <c r="DP319" i="14" s="1"/>
  <c r="DN246" i="14"/>
  <c r="DQ246" i="14" s="1"/>
  <c r="AW94" i="18"/>
  <c r="DM346" i="14"/>
  <c r="DT276" i="14"/>
  <c r="DQ276" i="14"/>
  <c r="AL266" i="14"/>
  <c r="AF118" i="14"/>
  <c r="AF46" i="14"/>
  <c r="AL46" i="14" s="1"/>
  <c r="BE46" i="14" s="1"/>
  <c r="DC266" i="14"/>
  <c r="DP259" i="14"/>
  <c r="DT287" i="14"/>
  <c r="DR287" i="14"/>
  <c r="DQ287" i="14"/>
  <c r="AM109" i="14"/>
  <c r="BF109" i="14" s="1"/>
  <c r="BF257" i="14"/>
  <c r="DM361" i="14"/>
  <c r="DR361" i="14" s="1"/>
  <c r="DL273" i="14"/>
  <c r="AM117" i="14"/>
  <c r="BF117" i="14" s="1"/>
  <c r="BF265" i="14"/>
  <c r="I248" i="14"/>
  <c r="DC248" i="14" s="1"/>
  <c r="DI248" i="14" s="1"/>
  <c r="D321" i="14"/>
  <c r="E321" i="14"/>
  <c r="DM362" i="14"/>
  <c r="DQ362" i="14" s="1"/>
  <c r="AJ340" i="14"/>
  <c r="AV340" i="14" s="1"/>
  <c r="AB340" i="14"/>
  <c r="CO340" i="14" s="1"/>
  <c r="CV340" i="14" s="1"/>
  <c r="GP311" i="14" s="1"/>
  <c r="DE340" i="14"/>
  <c r="DF254" i="14"/>
  <c r="DC254" i="14"/>
  <c r="H327" i="14"/>
  <c r="DE327" i="14" s="1"/>
  <c r="AA337" i="14"/>
  <c r="AI337" i="14"/>
  <c r="AO337" i="14" s="1"/>
  <c r="BH337" i="14" s="1"/>
  <c r="DJ262" i="14"/>
  <c r="EZ125" i="14"/>
  <c r="FT125" i="14" s="1"/>
  <c r="DN291" i="14"/>
  <c r="DT291" i="14" s="1"/>
  <c r="AQ109" i="14"/>
  <c r="AV109" i="14"/>
  <c r="EZ144" i="14"/>
  <c r="FT144" i="14" s="1"/>
  <c r="DN281" i="14"/>
  <c r="DT281" i="14" s="1"/>
  <c r="DD320" i="14"/>
  <c r="DN272" i="14"/>
  <c r="DS272" i="14" s="1"/>
  <c r="DR277" i="14"/>
  <c r="AG341" i="14"/>
  <c r="AM341" i="14" s="1"/>
  <c r="BF341" i="14" s="1"/>
  <c r="Y341" i="14"/>
  <c r="DP277" i="14"/>
  <c r="AG46" i="14"/>
  <c r="AM46" i="14" s="1"/>
  <c r="BF46" i="14" s="1"/>
  <c r="AM266" i="14"/>
  <c r="AG118" i="14"/>
  <c r="AR111" i="14"/>
  <c r="DT259" i="14"/>
  <c r="AO109" i="14"/>
  <c r="AU109" i="14" s="1"/>
  <c r="BH257" i="14"/>
  <c r="DP350" i="14"/>
  <c r="DR350" i="14"/>
  <c r="DR288" i="14"/>
  <c r="AJ334" i="14"/>
  <c r="AV334" i="14" s="1"/>
  <c r="AB334" i="14"/>
  <c r="CO334" i="14" s="1"/>
  <c r="CV334" i="14" s="1"/>
  <c r="DE334" i="14"/>
  <c r="AL113" i="14"/>
  <c r="BE113" i="14" s="1"/>
  <c r="BE261" i="14"/>
  <c r="AQ112" i="14"/>
  <c r="AV112" i="14"/>
  <c r="DF250" i="14"/>
  <c r="DE250" i="14"/>
  <c r="DG250" i="14"/>
  <c r="DM364" i="14"/>
  <c r="EZ114" i="14"/>
  <c r="DM359" i="14"/>
  <c r="DQ359" i="14" s="1"/>
  <c r="Y337" i="14"/>
  <c r="AG337" i="14"/>
  <c r="AM337" i="14" s="1"/>
  <c r="BF337" i="14" s="1"/>
  <c r="EZ147" i="14"/>
  <c r="FT147" i="14" s="1"/>
  <c r="DN271" i="14"/>
  <c r="DP278" i="14"/>
  <c r="DC338" i="14"/>
  <c r="AB338" i="14"/>
  <c r="CO338" i="14" s="1"/>
  <c r="CV338" i="14" s="1"/>
  <c r="GP309" i="14" s="1"/>
  <c r="AJ338" i="14"/>
  <c r="AV338" i="14" s="1"/>
  <c r="DE338" i="14"/>
  <c r="AO113" i="14"/>
  <c r="AU113" i="14" s="1"/>
  <c r="BH261" i="14"/>
  <c r="DP275" i="14"/>
  <c r="DK247" i="14"/>
  <c r="DJ332" i="14"/>
  <c r="AO119" i="14"/>
  <c r="AU119" i="14" s="1"/>
  <c r="BH267" i="14"/>
  <c r="DP366" i="14"/>
  <c r="DD336" i="14"/>
  <c r="DJ336" i="14" s="1"/>
  <c r="AO269" i="14"/>
  <c r="AI121" i="14"/>
  <c r="AI49" i="14"/>
  <c r="AO49" i="14" s="1"/>
  <c r="BH49" i="14" s="1"/>
  <c r="EY132" i="14"/>
  <c r="EY133" i="14"/>
  <c r="AF48" i="14"/>
  <c r="AL48" i="14" s="1"/>
  <c r="BE48" i="14" s="1"/>
  <c r="AL268" i="14"/>
  <c r="AF120" i="14"/>
  <c r="AP120" i="14"/>
  <c r="AV268" i="14"/>
  <c r="DE268" i="14"/>
  <c r="DK268" i="14" s="1"/>
  <c r="DG268" i="14"/>
  <c r="DM268" i="14" s="1"/>
  <c r="DS349" i="14"/>
  <c r="DQ349" i="14"/>
  <c r="DN280" i="14"/>
  <c r="DS287" i="14"/>
  <c r="DN247" i="14" l="1"/>
  <c r="DR368" i="14"/>
  <c r="DS368" i="14"/>
  <c r="DQ368" i="14"/>
  <c r="DR357" i="14"/>
  <c r="AS119" i="14"/>
  <c r="DS357" i="14"/>
  <c r="DQ357" i="14"/>
  <c r="FL357" i="14" s="1"/>
  <c r="DJ334" i="14"/>
  <c r="DR348" i="14"/>
  <c r="DS348" i="14"/>
  <c r="EX111" i="14"/>
  <c r="FT123" i="14"/>
  <c r="FL345" i="14"/>
  <c r="DR354" i="14"/>
  <c r="DD326" i="14"/>
  <c r="DR290" i="14"/>
  <c r="DM250" i="14"/>
  <c r="FT345" i="14"/>
  <c r="FP345" i="14"/>
  <c r="DK254" i="14"/>
  <c r="DT290" i="14"/>
  <c r="DS290" i="14"/>
  <c r="DP351" i="14"/>
  <c r="FH345" i="14"/>
  <c r="DS279" i="14"/>
  <c r="FD345" i="14"/>
  <c r="DR351" i="14"/>
  <c r="FT141" i="14"/>
  <c r="DI250" i="14"/>
  <c r="DR260" i="14"/>
  <c r="DR263" i="14"/>
  <c r="DS354" i="14"/>
  <c r="DE324" i="14"/>
  <c r="DK327" i="14"/>
  <c r="DP354" i="14"/>
  <c r="AR112" i="14"/>
  <c r="EX112" i="14" s="1"/>
  <c r="FP285" i="14"/>
  <c r="DQ290" i="14"/>
  <c r="DF337" i="14"/>
  <c r="DL337" i="14" s="1"/>
  <c r="DF324" i="14"/>
  <c r="DL325" i="14" s="1"/>
  <c r="DD324" i="14"/>
  <c r="DL341" i="14"/>
  <c r="DJ252" i="14"/>
  <c r="DL253" i="14"/>
  <c r="DM254" i="14"/>
  <c r="DN261" i="14"/>
  <c r="DR261" i="14" s="1"/>
  <c r="DR286" i="14"/>
  <c r="DT286" i="14"/>
  <c r="DS286" i="14"/>
  <c r="DK320" i="14"/>
  <c r="DK334" i="14"/>
  <c r="DS351" i="14"/>
  <c r="DP286" i="14"/>
  <c r="FT360" i="14"/>
  <c r="DL250" i="14"/>
  <c r="DI265" i="14"/>
  <c r="DS347" i="14"/>
  <c r="DQ260" i="14"/>
  <c r="DI334" i="14"/>
  <c r="DK255" i="14"/>
  <c r="DR347" i="14"/>
  <c r="DQ356" i="14"/>
  <c r="FT135" i="14"/>
  <c r="DS365" i="14"/>
  <c r="DQ347" i="14"/>
  <c r="FT134" i="14"/>
  <c r="DR365" i="14"/>
  <c r="DL252" i="14"/>
  <c r="DK252" i="14"/>
  <c r="FD288" i="14"/>
  <c r="DJ269" i="14"/>
  <c r="FT132" i="14"/>
  <c r="DF322" i="14"/>
  <c r="FH285" i="14"/>
  <c r="AS113" i="14"/>
  <c r="EY114" i="14" s="1"/>
  <c r="FL285" i="14"/>
  <c r="DN284" i="14"/>
  <c r="DP284" i="14" s="1"/>
  <c r="DD248" i="14"/>
  <c r="DJ248" i="14" s="1"/>
  <c r="FL363" i="14"/>
  <c r="DQ279" i="14"/>
  <c r="DI251" i="14"/>
  <c r="DP365" i="14"/>
  <c r="DP356" i="14"/>
  <c r="DC326" i="14"/>
  <c r="DF326" i="14"/>
  <c r="DL326" i="14" s="1"/>
  <c r="FP363" i="14"/>
  <c r="FD349" i="14"/>
  <c r="DP361" i="14"/>
  <c r="DQ361" i="14"/>
  <c r="AV93" i="18"/>
  <c r="DP279" i="14"/>
  <c r="AS109" i="14"/>
  <c r="EY110" i="14" s="1"/>
  <c r="DJ339" i="14"/>
  <c r="DJ340" i="14"/>
  <c r="FD287" i="14"/>
  <c r="DF342" i="14"/>
  <c r="DL343" i="14" s="1"/>
  <c r="FD293" i="14"/>
  <c r="AR117" i="14"/>
  <c r="DM253" i="14"/>
  <c r="DM267" i="14"/>
  <c r="DS358" i="14"/>
  <c r="DD341" i="14"/>
  <c r="DJ341" i="14" s="1"/>
  <c r="FH363" i="14"/>
  <c r="EY111" i="14"/>
  <c r="FP360" i="14"/>
  <c r="DL265" i="14"/>
  <c r="DR362" i="14"/>
  <c r="DR356" i="14"/>
  <c r="FD285" i="14"/>
  <c r="FT288" i="14"/>
  <c r="DJ253" i="14"/>
  <c r="DQ319" i="14"/>
  <c r="DI320" i="14"/>
  <c r="DQ358" i="14"/>
  <c r="DT263" i="14"/>
  <c r="DI252" i="14"/>
  <c r="FT285" i="14"/>
  <c r="FT363" i="14"/>
  <c r="DQ247" i="14"/>
  <c r="DT247" i="14"/>
  <c r="DP247" i="14"/>
  <c r="FA110" i="14"/>
  <c r="FH366" i="14"/>
  <c r="FD366" i="14"/>
  <c r="FL366" i="14"/>
  <c r="FP366" i="14"/>
  <c r="FT366" i="14"/>
  <c r="DP271" i="14"/>
  <c r="DQ271" i="14"/>
  <c r="DS271" i="14"/>
  <c r="DJ337" i="14"/>
  <c r="DP364" i="14"/>
  <c r="DR364" i="14"/>
  <c r="DS364" i="14"/>
  <c r="DT272" i="14"/>
  <c r="DL254" i="14"/>
  <c r="DL255" i="14"/>
  <c r="DE248" i="14"/>
  <c r="DK248" i="14" s="1"/>
  <c r="DG248" i="14"/>
  <c r="DM248" i="14" s="1"/>
  <c r="DR346" i="14"/>
  <c r="DQ346" i="14"/>
  <c r="DS346" i="14"/>
  <c r="DI343" i="14"/>
  <c r="DS289" i="14"/>
  <c r="DT289" i="14"/>
  <c r="DQ289" i="14"/>
  <c r="DP289" i="14"/>
  <c r="AV296" i="14"/>
  <c r="AJ148" i="14"/>
  <c r="AV148" i="14" s="1"/>
  <c r="DK335" i="14"/>
  <c r="DM335" i="14" s="1"/>
  <c r="DP335" i="14" s="1"/>
  <c r="DR355" i="14"/>
  <c r="DQ355" i="14"/>
  <c r="AO118" i="14"/>
  <c r="AU118" i="14" s="1"/>
  <c r="FA118" i="14" s="1"/>
  <c r="BH266" i="14"/>
  <c r="DS369" i="14"/>
  <c r="DR369" i="14"/>
  <c r="DE325" i="14"/>
  <c r="DD325" i="14"/>
  <c r="DS247" i="14"/>
  <c r="DS292" i="14"/>
  <c r="DQ292" i="14"/>
  <c r="DF248" i="14"/>
  <c r="FL349" i="14"/>
  <c r="FH349" i="14"/>
  <c r="DN268" i="14"/>
  <c r="DQ268" i="14" s="1"/>
  <c r="AJ341" i="14"/>
  <c r="AV341" i="14" s="1"/>
  <c r="AB341" i="14"/>
  <c r="CO341" i="14" s="1"/>
  <c r="CV341" i="14" s="1"/>
  <c r="GP312" i="14" s="1"/>
  <c r="DE341" i="14"/>
  <c r="DK341" i="14" s="1"/>
  <c r="DS246" i="14"/>
  <c r="DR289" i="14"/>
  <c r="DM336" i="14"/>
  <c r="DS336" i="14" s="1"/>
  <c r="DD323" i="14"/>
  <c r="DE323" i="14"/>
  <c r="DF323" i="14"/>
  <c r="DS367" i="14"/>
  <c r="AM120" i="14"/>
  <c r="BF120" i="14" s="1"/>
  <c r="BF268" i="14"/>
  <c r="AI329" i="14"/>
  <c r="AO329" i="14" s="1"/>
  <c r="BH329" i="14" s="1"/>
  <c r="AA329" i="14"/>
  <c r="AM256" i="14"/>
  <c r="AG108" i="14"/>
  <c r="AG36" i="14"/>
  <c r="AM36" i="14" s="1"/>
  <c r="BF36" i="14" s="1"/>
  <c r="DJ256" i="14"/>
  <c r="DJ257" i="14"/>
  <c r="DR272" i="14"/>
  <c r="FD360" i="14"/>
  <c r="FP349" i="14"/>
  <c r="DR281" i="14"/>
  <c r="DS352" i="14"/>
  <c r="DQ352" i="14"/>
  <c r="DF327" i="14"/>
  <c r="DL251" i="14"/>
  <c r="AS117" i="14"/>
  <c r="FH293" i="14"/>
  <c r="FP293" i="14"/>
  <c r="FL293" i="14"/>
  <c r="FT293" i="14"/>
  <c r="FL287" i="14"/>
  <c r="FP287" i="14"/>
  <c r="AQ118" i="14"/>
  <c r="AV118" i="14"/>
  <c r="DT294" i="14"/>
  <c r="DM269" i="14"/>
  <c r="DM270" i="14"/>
  <c r="AQ121" i="14"/>
  <c r="AV121" i="14"/>
  <c r="AL121" i="14"/>
  <c r="BE121" i="14" s="1"/>
  <c r="BE269" i="14"/>
  <c r="AS115" i="14"/>
  <c r="EY115" i="14" s="1"/>
  <c r="AS112" i="14"/>
  <c r="EY112" i="14" s="1"/>
  <c r="BF112" i="14"/>
  <c r="DK331" i="14"/>
  <c r="DM331" i="14" s="1"/>
  <c r="DP331" i="14" s="1"/>
  <c r="DI249" i="14"/>
  <c r="DP355" i="14"/>
  <c r="FL288" i="14"/>
  <c r="FP288" i="14"/>
  <c r="DM332" i="14"/>
  <c r="AF36" i="14"/>
  <c r="AL36" i="14" s="1"/>
  <c r="BE36" i="14" s="1"/>
  <c r="AL256" i="14"/>
  <c r="AF108" i="14"/>
  <c r="AP108" i="14"/>
  <c r="AV256" i="14"/>
  <c r="DE256" i="14"/>
  <c r="DG256" i="14"/>
  <c r="DQ274" i="14"/>
  <c r="DT274" i="14"/>
  <c r="DP274" i="14"/>
  <c r="DS274" i="14"/>
  <c r="DP344" i="14"/>
  <c r="DQ344" i="14"/>
  <c r="AO120" i="14"/>
  <c r="AU120" i="14" s="1"/>
  <c r="FA120" i="14" s="1"/>
  <c r="BH268" i="14"/>
  <c r="FT140" i="14"/>
  <c r="DP353" i="14"/>
  <c r="DR353" i="14"/>
  <c r="DS353" i="14"/>
  <c r="DQ367" i="14"/>
  <c r="AR119" i="14"/>
  <c r="BE119" i="14"/>
  <c r="DM251" i="14"/>
  <c r="DR274" i="14"/>
  <c r="DN273" i="14"/>
  <c r="DR273" i="14" s="1"/>
  <c r="DP280" i="14"/>
  <c r="DR280" i="14"/>
  <c r="DS280" i="14"/>
  <c r="DQ280" i="14"/>
  <c r="AQ120" i="14"/>
  <c r="AV120" i="14"/>
  <c r="AL120" i="14"/>
  <c r="BE120" i="14" s="1"/>
  <c r="BE268" i="14"/>
  <c r="DT246" i="14"/>
  <c r="AO121" i="14"/>
  <c r="AU121" i="14" s="1"/>
  <c r="BH269" i="14"/>
  <c r="DT292" i="14"/>
  <c r="FD275" i="14"/>
  <c r="FH275" i="14"/>
  <c r="FP275" i="14"/>
  <c r="FL275" i="14"/>
  <c r="FT275" i="14"/>
  <c r="FA113" i="14"/>
  <c r="DM265" i="14"/>
  <c r="FD278" i="14"/>
  <c r="FH278" i="14"/>
  <c r="FP278" i="14"/>
  <c r="FL278" i="14"/>
  <c r="FT278" i="14"/>
  <c r="DT271" i="14"/>
  <c r="DQ364" i="14"/>
  <c r="DK250" i="14"/>
  <c r="FP368" i="14"/>
  <c r="FH368" i="14"/>
  <c r="AM118" i="14"/>
  <c r="BF118" i="14" s="1"/>
  <c r="BF266" i="14"/>
  <c r="FD277" i="14"/>
  <c r="FT277" i="14"/>
  <c r="FP277" i="14"/>
  <c r="FL277" i="14"/>
  <c r="FH277" i="14"/>
  <c r="DP272" i="14"/>
  <c r="DQ272" i="14"/>
  <c r="DQ369" i="14"/>
  <c r="DJ320" i="14"/>
  <c r="DP281" i="14"/>
  <c r="DS281" i="14"/>
  <c r="DQ291" i="14"/>
  <c r="DS291" i="14"/>
  <c r="DP291" i="14"/>
  <c r="DC327" i="14"/>
  <c r="DI254" i="14"/>
  <c r="DI255" i="14"/>
  <c r="DT280" i="14"/>
  <c r="DP362" i="14"/>
  <c r="DS362" i="14"/>
  <c r="H321" i="14"/>
  <c r="DE321" i="14" s="1"/>
  <c r="DK321" i="14" s="1"/>
  <c r="FD259" i="14"/>
  <c r="FT259" i="14"/>
  <c r="FH259" i="14"/>
  <c r="FP259" i="14"/>
  <c r="FL259" i="14"/>
  <c r="AL118" i="14"/>
  <c r="BE118" i="14" s="1"/>
  <c r="BE266" i="14"/>
  <c r="DR294" i="14"/>
  <c r="DP346" i="14"/>
  <c r="DP246" i="14"/>
  <c r="FD246" i="14" s="1"/>
  <c r="FE246" i="14" s="1"/>
  <c r="FL319" i="14"/>
  <c r="FM319" i="14" s="1"/>
  <c r="FT319" i="14"/>
  <c r="FU319" i="14" s="1"/>
  <c r="FH319" i="14"/>
  <c r="FI319" i="14" s="1"/>
  <c r="FP319" i="14"/>
  <c r="FQ319" i="14" s="1"/>
  <c r="FR319" i="14" s="1"/>
  <c r="FD319" i="14"/>
  <c r="FE319" i="14" s="1"/>
  <c r="DI269" i="14"/>
  <c r="DI270" i="14"/>
  <c r="AJ342" i="14"/>
  <c r="AV342" i="14" s="1"/>
  <c r="AB342" i="14"/>
  <c r="CO342" i="14" s="1"/>
  <c r="CV342" i="14" s="1"/>
  <c r="GP313" i="14" s="1"/>
  <c r="DE342" i="14"/>
  <c r="DP367" i="14"/>
  <c r="DF296" i="14"/>
  <c r="DL296" i="14" s="1"/>
  <c r="DD296" i="14"/>
  <c r="DJ296" i="14" s="1"/>
  <c r="DE296" i="14"/>
  <c r="DK296" i="14" s="1"/>
  <c r="DC296" i="14"/>
  <c r="DI296" i="14" s="1"/>
  <c r="DG296" i="14"/>
  <c r="DM296" i="14" s="1"/>
  <c r="DN262" i="14"/>
  <c r="DN264" i="14"/>
  <c r="DT264" i="14" s="1"/>
  <c r="AQ116" i="14"/>
  <c r="AV116" i="14"/>
  <c r="AL116" i="14"/>
  <c r="BE116" i="14" s="1"/>
  <c r="BE264" i="14"/>
  <c r="AR115" i="14"/>
  <c r="EX115" i="14" s="1"/>
  <c r="DM333" i="14"/>
  <c r="DQ333" i="14" s="1"/>
  <c r="DT260" i="14"/>
  <c r="DS260" i="14"/>
  <c r="DL266" i="14"/>
  <c r="DL267" i="14"/>
  <c r="FD276" i="14"/>
  <c r="FL276" i="14"/>
  <c r="FH276" i="14"/>
  <c r="FP276" i="14"/>
  <c r="FT276" i="14"/>
  <c r="AZ100" i="18"/>
  <c r="AY100" i="18"/>
  <c r="AX100" i="18"/>
  <c r="AV100" i="18"/>
  <c r="AW100" i="18"/>
  <c r="DP369" i="14"/>
  <c r="AM121" i="14"/>
  <c r="BF269" i="14"/>
  <c r="DC325" i="14"/>
  <c r="DI325" i="14" s="1"/>
  <c r="AV95" i="18"/>
  <c r="BB90" i="18"/>
  <c r="AW95" i="18"/>
  <c r="AX95" i="18"/>
  <c r="AY95" i="18"/>
  <c r="AR109" i="14"/>
  <c r="EX110" i="14" s="1"/>
  <c r="DR291" i="14"/>
  <c r="DD327" i="14"/>
  <c r="DN283" i="14"/>
  <c r="DT283" i="14" s="1"/>
  <c r="DP292" i="14"/>
  <c r="DK267" i="14"/>
  <c r="DJ338" i="14"/>
  <c r="FT349" i="14"/>
  <c r="DC341" i="14"/>
  <c r="DI341" i="14" s="1"/>
  <c r="DR246" i="14"/>
  <c r="DL269" i="14"/>
  <c r="DL270" i="14"/>
  <c r="DK328" i="14"/>
  <c r="DN258" i="14"/>
  <c r="DR258" i="14" s="1"/>
  <c r="DK265" i="14"/>
  <c r="AM116" i="14"/>
  <c r="BF116" i="14" s="1"/>
  <c r="BF264" i="14"/>
  <c r="DP263" i="14"/>
  <c r="DQ263" i="14"/>
  <c r="DC323" i="14"/>
  <c r="AR113" i="14"/>
  <c r="AI36" i="14"/>
  <c r="AO36" i="14" s="1"/>
  <c r="BH36" i="14" s="1"/>
  <c r="AO256" i="14"/>
  <c r="AI108" i="14"/>
  <c r="DF256" i="14"/>
  <c r="Y329" i="14"/>
  <c r="AG329" i="14"/>
  <c r="AM329" i="14" s="1"/>
  <c r="BF329" i="14" s="1"/>
  <c r="FL360" i="14"/>
  <c r="FH360" i="14"/>
  <c r="DQ281" i="14"/>
  <c r="DP352" i="14"/>
  <c r="DR344" i="14"/>
  <c r="BH264" i="14"/>
  <c r="AO116" i="14"/>
  <c r="AU116" i="14" s="1"/>
  <c r="FA116" i="14" s="1"/>
  <c r="DR352" i="14"/>
  <c r="AW93" i="18"/>
  <c r="BB88" i="18"/>
  <c r="AY93" i="18"/>
  <c r="FH287" i="14"/>
  <c r="FT287" i="14"/>
  <c r="DC339" i="14"/>
  <c r="AJ339" i="14"/>
  <c r="AV339" i="14" s="1"/>
  <c r="AB339" i="14"/>
  <c r="CO339" i="14" s="1"/>
  <c r="CV339" i="14" s="1"/>
  <c r="GP310" i="14" s="1"/>
  <c r="DE339" i="14"/>
  <c r="DK339" i="14" s="1"/>
  <c r="DP294" i="14"/>
  <c r="DQ294" i="14"/>
  <c r="DR319" i="14"/>
  <c r="DS319" i="14"/>
  <c r="DK269" i="14"/>
  <c r="DK270" i="14"/>
  <c r="DM255" i="14"/>
  <c r="DL334" i="14"/>
  <c r="DN282" i="14"/>
  <c r="DQ282" i="14" s="1"/>
  <c r="DC337" i="14"/>
  <c r="DI337" i="14" s="1"/>
  <c r="AJ337" i="14"/>
  <c r="AV337" i="14" s="1"/>
  <c r="AB337" i="14"/>
  <c r="CO337" i="14" s="1"/>
  <c r="CV337" i="14" s="1"/>
  <c r="GP308" i="14" s="1"/>
  <c r="DE337" i="14"/>
  <c r="DK337" i="14" s="1"/>
  <c r="DD322" i="14"/>
  <c r="DE322" i="14"/>
  <c r="FH288" i="14"/>
  <c r="DF339" i="14"/>
  <c r="AF329" i="14"/>
  <c r="AL329" i="14" s="1"/>
  <c r="BE329" i="14" s="1"/>
  <c r="AP329" i="14"/>
  <c r="H329" i="14"/>
  <c r="X329" i="14"/>
  <c r="DC256" i="14"/>
  <c r="DD342" i="14"/>
  <c r="DM252" i="14"/>
  <c r="FT133" i="14"/>
  <c r="FA114" i="14"/>
  <c r="DR292" i="14"/>
  <c r="DK253" i="14"/>
  <c r="DN295" i="14"/>
  <c r="DT295" i="14" s="1"/>
  <c r="DR358" i="14"/>
  <c r="DJ254" i="14"/>
  <c r="DQ353" i="14"/>
  <c r="DS361" i="14"/>
  <c r="DJ267" i="14"/>
  <c r="DK251" i="14"/>
  <c r="FD363" i="14"/>
  <c r="DR271" i="14"/>
  <c r="DR279" i="14"/>
  <c r="DR247" i="14"/>
  <c r="DS359" i="14"/>
  <c r="DR359" i="14"/>
  <c r="DP359" i="14"/>
  <c r="FT350" i="14"/>
  <c r="FD350" i="14"/>
  <c r="FH350" i="14"/>
  <c r="FL350" i="14"/>
  <c r="FP350" i="14"/>
  <c r="DI266" i="14"/>
  <c r="DI267" i="14"/>
  <c r="FD368" i="14" l="1"/>
  <c r="FL368" i="14"/>
  <c r="FH357" i="14"/>
  <c r="FT111" i="14"/>
  <c r="FT357" i="14"/>
  <c r="FT368" i="14"/>
  <c r="FT290" i="14"/>
  <c r="FP347" i="14"/>
  <c r="FP357" i="14"/>
  <c r="FD357" i="14"/>
  <c r="DJ324" i="14"/>
  <c r="FP348" i="14"/>
  <c r="FT348" i="14"/>
  <c r="FH348" i="14"/>
  <c r="FD348" i="14"/>
  <c r="FL348" i="14"/>
  <c r="FL354" i="14"/>
  <c r="FL290" i="14"/>
  <c r="FD290" i="14"/>
  <c r="FL347" i="14"/>
  <c r="FP290" i="14"/>
  <c r="FH290" i="14"/>
  <c r="DL338" i="14"/>
  <c r="DT261" i="14"/>
  <c r="FD354" i="14"/>
  <c r="FT354" i="14"/>
  <c r="FP354" i="14"/>
  <c r="FT260" i="14"/>
  <c r="FD351" i="14"/>
  <c r="DR284" i="14"/>
  <c r="DS284" i="14"/>
  <c r="FH354" i="14"/>
  <c r="FH286" i="14"/>
  <c r="DT284" i="14"/>
  <c r="DJ325" i="14"/>
  <c r="DQ284" i="14"/>
  <c r="DK325" i="14"/>
  <c r="DK324" i="14"/>
  <c r="FL351" i="14"/>
  <c r="FT286" i="14"/>
  <c r="DM249" i="14"/>
  <c r="FP351" i="14"/>
  <c r="DM334" i="14"/>
  <c r="DP334" i="14" s="1"/>
  <c r="FT351" i="14"/>
  <c r="DQ331" i="14"/>
  <c r="FH351" i="14"/>
  <c r="FL286" i="14"/>
  <c r="FD286" i="14"/>
  <c r="DQ261" i="14"/>
  <c r="DS261" i="14"/>
  <c r="FP286" i="14"/>
  <c r="DP261" i="14"/>
  <c r="FP365" i="14"/>
  <c r="FP358" i="14"/>
  <c r="AR121" i="14"/>
  <c r="EX122" i="14" s="1"/>
  <c r="EY113" i="14"/>
  <c r="FH347" i="14"/>
  <c r="FT115" i="14"/>
  <c r="FT347" i="14"/>
  <c r="FD347" i="14"/>
  <c r="FL365" i="14"/>
  <c r="FT365" i="14"/>
  <c r="FH356" i="14"/>
  <c r="FH365" i="14"/>
  <c r="FH361" i="14"/>
  <c r="DL323" i="14"/>
  <c r="DR283" i="14"/>
  <c r="DJ249" i="14"/>
  <c r="DS283" i="14"/>
  <c r="AS118" i="14"/>
  <c r="EY118" i="14" s="1"/>
  <c r="DN252" i="14"/>
  <c r="DP252" i="14" s="1"/>
  <c r="AS120" i="14"/>
  <c r="EY120" i="14" s="1"/>
  <c r="FD365" i="14"/>
  <c r="FL356" i="14"/>
  <c r="DL342" i="14"/>
  <c r="DS331" i="14"/>
  <c r="FP356" i="14"/>
  <c r="DQ336" i="14"/>
  <c r="FL279" i="14"/>
  <c r="DK322" i="14"/>
  <c r="FT112" i="14"/>
  <c r="DR336" i="14"/>
  <c r="DF321" i="14"/>
  <c r="DL321" i="14" s="1"/>
  <c r="DK326" i="14"/>
  <c r="DS273" i="14"/>
  <c r="FT356" i="14"/>
  <c r="FA119" i="14"/>
  <c r="FD356" i="14"/>
  <c r="DK249" i="14"/>
  <c r="DP295" i="14"/>
  <c r="DQ295" i="14"/>
  <c r="FH362" i="14"/>
  <c r="FT110" i="14"/>
  <c r="DQ283" i="14"/>
  <c r="DP333" i="14"/>
  <c r="DS264" i="14"/>
  <c r="DR264" i="14"/>
  <c r="DC321" i="14"/>
  <c r="DI321" i="14" s="1"/>
  <c r="DD321" i="14"/>
  <c r="DJ321" i="14" s="1"/>
  <c r="FA121" i="14"/>
  <c r="FA122" i="14"/>
  <c r="DN267" i="14"/>
  <c r="DT267" i="14" s="1"/>
  <c r="FL359" i="14"/>
  <c r="FP359" i="14"/>
  <c r="FH359" i="14"/>
  <c r="FT359" i="14"/>
  <c r="DJ342" i="14"/>
  <c r="DJ343" i="14"/>
  <c r="DI256" i="14"/>
  <c r="DI257" i="14"/>
  <c r="DC329" i="14"/>
  <c r="AB329" i="14"/>
  <c r="CO329" i="14" s="1"/>
  <c r="CV329" i="14" s="1"/>
  <c r="AJ329" i="14"/>
  <c r="AV329" i="14" s="1"/>
  <c r="DE329" i="14"/>
  <c r="FD358" i="14"/>
  <c r="FT358" i="14"/>
  <c r="AY99" i="18"/>
  <c r="AZ99" i="18"/>
  <c r="AX99" i="18"/>
  <c r="AV99" i="18"/>
  <c r="AW99" i="18"/>
  <c r="DL256" i="14"/>
  <c r="DL257" i="14"/>
  <c r="BH256" i="14"/>
  <c r="AO108" i="14"/>
  <c r="AU108" i="14" s="1"/>
  <c r="EX113" i="14"/>
  <c r="EX114" i="14"/>
  <c r="FT114" i="14" s="1"/>
  <c r="DI324" i="14"/>
  <c r="DI323" i="14"/>
  <c r="FT263" i="14"/>
  <c r="FL263" i="14"/>
  <c r="FH263" i="14"/>
  <c r="FP263" i="14"/>
  <c r="DN270" i="14"/>
  <c r="DQ270" i="14" s="1"/>
  <c r="DN251" i="14"/>
  <c r="DT251" i="14" s="1"/>
  <c r="AW101" i="18"/>
  <c r="AX101" i="18"/>
  <c r="AV101" i="18"/>
  <c r="AZ101" i="18"/>
  <c r="AY101" i="18"/>
  <c r="AS121" i="14"/>
  <c r="BF121" i="14"/>
  <c r="DR262" i="14"/>
  <c r="DS262" i="14"/>
  <c r="DN296" i="14"/>
  <c r="DR296" i="14" s="1"/>
  <c r="FP367" i="14"/>
  <c r="FD367" i="14"/>
  <c r="FH367" i="14"/>
  <c r="FT367" i="14"/>
  <c r="FL367" i="14"/>
  <c r="FH346" i="14"/>
  <c r="FT346" i="14"/>
  <c r="FP346" i="14"/>
  <c r="FD346" i="14"/>
  <c r="FL346" i="14"/>
  <c r="DK340" i="14"/>
  <c r="DN254" i="14"/>
  <c r="DQ254" i="14" s="1"/>
  <c r="DQ262" i="14"/>
  <c r="FD291" i="14"/>
  <c r="FL291" i="14"/>
  <c r="FT291" i="14"/>
  <c r="FP291" i="14"/>
  <c r="FH291" i="14"/>
  <c r="FD281" i="14"/>
  <c r="FP281" i="14"/>
  <c r="FH281" i="14"/>
  <c r="FL281" i="14"/>
  <c r="FT281" i="14"/>
  <c r="FL272" i="14"/>
  <c r="FT272" i="14"/>
  <c r="FH272" i="14"/>
  <c r="FP272" i="14"/>
  <c r="FD280" i="14"/>
  <c r="DQ335" i="14"/>
  <c r="FT353" i="14"/>
  <c r="FL353" i="14"/>
  <c r="FH353" i="14"/>
  <c r="FD353" i="14"/>
  <c r="FP353" i="14"/>
  <c r="FD344" i="14"/>
  <c r="FL344" i="14"/>
  <c r="FT344" i="14"/>
  <c r="FP344" i="14"/>
  <c r="DR295" i="14"/>
  <c r="FT274" i="14"/>
  <c r="FH274" i="14"/>
  <c r="FP274" i="14"/>
  <c r="FL274" i="14"/>
  <c r="FD274" i="14"/>
  <c r="DM256" i="14"/>
  <c r="DM257" i="14"/>
  <c r="FP355" i="14"/>
  <c r="FD355" i="14"/>
  <c r="FH355" i="14"/>
  <c r="FT355" i="14"/>
  <c r="FL355" i="14"/>
  <c r="DR331" i="14"/>
  <c r="FP331" i="14" s="1"/>
  <c r="FH279" i="14"/>
  <c r="FT279" i="14"/>
  <c r="FD279" i="14"/>
  <c r="AM108" i="14"/>
  <c r="BF108" i="14" s="1"/>
  <c r="BF256" i="14"/>
  <c r="DK323" i="14"/>
  <c r="AS116" i="14"/>
  <c r="EY116" i="14" s="1"/>
  <c r="DM341" i="14"/>
  <c r="DR341" i="14" s="1"/>
  <c r="DT262" i="14"/>
  <c r="FL260" i="14"/>
  <c r="FH260" i="14"/>
  <c r="FD260" i="14"/>
  <c r="FD289" i="14"/>
  <c r="FT289" i="14"/>
  <c r="FP289" i="14"/>
  <c r="FL289" i="14"/>
  <c r="FH289" i="14"/>
  <c r="FT361" i="14"/>
  <c r="AR118" i="14"/>
  <c r="EX118" i="14" s="1"/>
  <c r="FD361" i="14"/>
  <c r="FP361" i="14"/>
  <c r="FD272" i="14"/>
  <c r="DN250" i="14"/>
  <c r="DI338" i="14"/>
  <c r="AR120" i="14"/>
  <c r="EX120" i="14" s="1"/>
  <c r="FD247" i="14"/>
  <c r="FE247" i="14" s="1"/>
  <c r="DN266" i="14"/>
  <c r="FD359" i="14"/>
  <c r="DN253" i="14"/>
  <c r="DL339" i="14"/>
  <c r="DL340" i="14"/>
  <c r="FH358" i="14"/>
  <c r="FL358" i="14"/>
  <c r="DM337" i="14"/>
  <c r="DS337" i="14" s="1"/>
  <c r="DP282" i="14"/>
  <c r="DT282" i="14"/>
  <c r="DS282" i="14"/>
  <c r="DR282" i="14"/>
  <c r="DS335" i="14"/>
  <c r="FD294" i="14"/>
  <c r="FL294" i="14"/>
  <c r="FH294" i="14"/>
  <c r="FP294" i="14"/>
  <c r="FT294" i="14"/>
  <c r="DI339" i="14"/>
  <c r="DI340" i="14"/>
  <c r="FT352" i="14"/>
  <c r="FH352" i="14"/>
  <c r="FL352" i="14"/>
  <c r="FD352" i="14"/>
  <c r="FP352" i="14"/>
  <c r="DD329" i="14"/>
  <c r="FD263" i="14"/>
  <c r="DS258" i="14"/>
  <c r="DP258" i="14"/>
  <c r="DT258" i="14"/>
  <c r="DQ258" i="14"/>
  <c r="FD292" i="14"/>
  <c r="FP292" i="14"/>
  <c r="FT292" i="14"/>
  <c r="FL292" i="14"/>
  <c r="FH292" i="14"/>
  <c r="DP283" i="14"/>
  <c r="DJ327" i="14"/>
  <c r="DJ328" i="14"/>
  <c r="FT369" i="14"/>
  <c r="FL369" i="14"/>
  <c r="FD369" i="14"/>
  <c r="FP369" i="14"/>
  <c r="FH369" i="14"/>
  <c r="DP264" i="14"/>
  <c r="DQ264" i="14"/>
  <c r="DP262" i="14"/>
  <c r="DS333" i="14"/>
  <c r="DK342" i="14"/>
  <c r="DK343" i="14"/>
  <c r="DN269" i="14"/>
  <c r="DQ269" i="14" s="1"/>
  <c r="FL362" i="14"/>
  <c r="FD362" i="14"/>
  <c r="FT362" i="14"/>
  <c r="FP362" i="14"/>
  <c r="DN255" i="14"/>
  <c r="DI327" i="14"/>
  <c r="DI328" i="14"/>
  <c r="DK338" i="14"/>
  <c r="FP280" i="14"/>
  <c r="FT280" i="14"/>
  <c r="FL280" i="14"/>
  <c r="FH280" i="14"/>
  <c r="DT273" i="14"/>
  <c r="DP273" i="14"/>
  <c r="DQ273" i="14"/>
  <c r="FH344" i="14"/>
  <c r="DS295" i="14"/>
  <c r="FA117" i="14"/>
  <c r="DK256" i="14"/>
  <c r="DK257" i="14"/>
  <c r="AQ108" i="14"/>
  <c r="AV108" i="14"/>
  <c r="AL108" i="14"/>
  <c r="BE108" i="14" s="1"/>
  <c r="BE256" i="14"/>
  <c r="DQ332" i="14"/>
  <c r="DP332" i="14"/>
  <c r="DS332" i="14"/>
  <c r="DM320" i="14"/>
  <c r="FP279" i="14"/>
  <c r="DL327" i="14"/>
  <c r="DL328" i="14"/>
  <c r="DF329" i="14"/>
  <c r="DR332" i="14"/>
  <c r="DJ323" i="14"/>
  <c r="DP336" i="14"/>
  <c r="DR268" i="14"/>
  <c r="DP268" i="14"/>
  <c r="DS268" i="14"/>
  <c r="DL248" i="14"/>
  <c r="DN248" i="14" s="1"/>
  <c r="DL249" i="14"/>
  <c r="DI326" i="14"/>
  <c r="FP260" i="14"/>
  <c r="DR333" i="14"/>
  <c r="AR116" i="14"/>
  <c r="DR335" i="14"/>
  <c r="DN265" i="14"/>
  <c r="DR265" i="14" s="1"/>
  <c r="DI342" i="14"/>
  <c r="FL361" i="14"/>
  <c r="DL324" i="14"/>
  <c r="DJ326" i="14"/>
  <c r="FD364" i="14"/>
  <c r="FT364" i="14"/>
  <c r="FP364" i="14"/>
  <c r="FL364" i="14"/>
  <c r="FH364" i="14"/>
  <c r="FD271" i="14"/>
  <c r="FT271" i="14"/>
  <c r="FH271" i="14"/>
  <c r="FL271" i="14"/>
  <c r="FP271" i="14"/>
  <c r="DT268" i="14"/>
  <c r="DM325" i="14" l="1"/>
  <c r="FP284" i="14"/>
  <c r="EY117" i="14"/>
  <c r="DS334" i="14"/>
  <c r="FH284" i="14"/>
  <c r="FT284" i="14"/>
  <c r="DT252" i="14"/>
  <c r="DR252" i="14"/>
  <c r="DS251" i="14"/>
  <c r="DQ252" i="14"/>
  <c r="AS108" i="14"/>
  <c r="EY109" i="14" s="1"/>
  <c r="FT113" i="14"/>
  <c r="DS252" i="14"/>
  <c r="FD284" i="14"/>
  <c r="FL284" i="14"/>
  <c r="DP270" i="14"/>
  <c r="DT296" i="14"/>
  <c r="DI322" i="14"/>
  <c r="DS267" i="14"/>
  <c r="DR267" i="14"/>
  <c r="FD333" i="14"/>
  <c r="DM339" i="14"/>
  <c r="DQ339" i="14" s="1"/>
  <c r="FL261" i="14"/>
  <c r="DQ334" i="14"/>
  <c r="DR334" i="14"/>
  <c r="FD261" i="14"/>
  <c r="FT120" i="14"/>
  <c r="DJ322" i="14"/>
  <c r="FH261" i="14"/>
  <c r="FP261" i="14"/>
  <c r="FT261" i="14"/>
  <c r="DQ267" i="14"/>
  <c r="DL322" i="14"/>
  <c r="DS254" i="14"/>
  <c r="FT118" i="14"/>
  <c r="EY119" i="14"/>
  <c r="DT270" i="14"/>
  <c r="EX119" i="14"/>
  <c r="DS296" i="14"/>
  <c r="DP341" i="14"/>
  <c r="EX121" i="14"/>
  <c r="DQ296" i="14"/>
  <c r="FP335" i="14"/>
  <c r="FT295" i="14"/>
  <c r="DT248" i="14"/>
  <c r="DP248" i="14"/>
  <c r="DQ248" i="14"/>
  <c r="DR248" i="14"/>
  <c r="DM342" i="14"/>
  <c r="DS342" i="14" s="1"/>
  <c r="FD268" i="14"/>
  <c r="FL268" i="14"/>
  <c r="FP268" i="14"/>
  <c r="FH268" i="14"/>
  <c r="FT268" i="14"/>
  <c r="FL336" i="14"/>
  <c r="FD336" i="14"/>
  <c r="FP336" i="14"/>
  <c r="FT336" i="14"/>
  <c r="FH336" i="14"/>
  <c r="DL329" i="14"/>
  <c r="DL330" i="14"/>
  <c r="DS320" i="14"/>
  <c r="DR320" i="14"/>
  <c r="DP320" i="14"/>
  <c r="DN249" i="14"/>
  <c r="FD332" i="14"/>
  <c r="FH332" i="14"/>
  <c r="FT332" i="14"/>
  <c r="FP332" i="14"/>
  <c r="FD273" i="14"/>
  <c r="FT273" i="14"/>
  <c r="FH273" i="14"/>
  <c r="FP273" i="14"/>
  <c r="FL273" i="14"/>
  <c r="DM328" i="14"/>
  <c r="DR328" i="14" s="1"/>
  <c r="DP255" i="14"/>
  <c r="DQ255" i="14"/>
  <c r="DR255" i="14"/>
  <c r="FD262" i="14"/>
  <c r="FP262" i="14"/>
  <c r="FH262" i="14"/>
  <c r="FT262" i="14"/>
  <c r="FL262" i="14"/>
  <c r="FD264" i="14"/>
  <c r="FP264" i="14"/>
  <c r="FT264" i="14"/>
  <c r="FH264" i="14"/>
  <c r="FL264" i="14"/>
  <c r="DS269" i="14"/>
  <c r="FL258" i="14"/>
  <c r="FH258" i="14"/>
  <c r="FT258" i="14"/>
  <c r="FP258" i="14"/>
  <c r="DJ329" i="14"/>
  <c r="DJ330" i="14"/>
  <c r="FD282" i="14"/>
  <c r="FL282" i="14"/>
  <c r="FH282" i="14"/>
  <c r="FP282" i="14"/>
  <c r="FT282" i="14"/>
  <c r="DS266" i="14"/>
  <c r="DR266" i="14"/>
  <c r="DQ266" i="14"/>
  <c r="DT266" i="14"/>
  <c r="DQ337" i="14"/>
  <c r="DT269" i="14"/>
  <c r="DR254" i="14"/>
  <c r="DT254" i="14"/>
  <c r="DM321" i="14"/>
  <c r="DQ321" i="14" s="1"/>
  <c r="FD331" i="14"/>
  <c r="FH331" i="14"/>
  <c r="FP333" i="14"/>
  <c r="FL333" i="14"/>
  <c r="FT333" i="14"/>
  <c r="DS270" i="14"/>
  <c r="FD258" i="14"/>
  <c r="FT331" i="14"/>
  <c r="DM324" i="14"/>
  <c r="DP324" i="14" s="1"/>
  <c r="DT255" i="14"/>
  <c r="FT335" i="14"/>
  <c r="FL335" i="14"/>
  <c r="DR337" i="14"/>
  <c r="DI329" i="14"/>
  <c r="DI330" i="14"/>
  <c r="DN256" i="14"/>
  <c r="DR256" i="14" s="1"/>
  <c r="FP295" i="14"/>
  <c r="FH295" i="14"/>
  <c r="FD295" i="14"/>
  <c r="DP267" i="14"/>
  <c r="DT265" i="14"/>
  <c r="DQ265" i="14"/>
  <c r="DP265" i="14"/>
  <c r="DS265" i="14"/>
  <c r="EX116" i="14"/>
  <c r="FT116" i="14" s="1"/>
  <c r="EX117" i="14"/>
  <c r="FT117" i="14" s="1"/>
  <c r="DM326" i="14"/>
  <c r="DQ326" i="14" s="1"/>
  <c r="DS248" i="14"/>
  <c r="FL332" i="14"/>
  <c r="DQ320" i="14"/>
  <c r="DM327" i="14"/>
  <c r="DR327" i="14" s="1"/>
  <c r="DP269" i="14"/>
  <c r="FD283" i="14"/>
  <c r="FH283" i="14"/>
  <c r="FP283" i="14"/>
  <c r="FT283" i="14"/>
  <c r="FL283" i="14"/>
  <c r="DM340" i="14"/>
  <c r="DQ340" i="14" s="1"/>
  <c r="DR269" i="14"/>
  <c r="DP337" i="14"/>
  <c r="DP253" i="14"/>
  <c r="DS253" i="14"/>
  <c r="DT253" i="14"/>
  <c r="DQ253" i="14"/>
  <c r="DP266" i="14"/>
  <c r="DM338" i="14"/>
  <c r="DP338" i="14" s="1"/>
  <c r="DS250" i="14"/>
  <c r="DP250" i="14"/>
  <c r="DT250" i="14"/>
  <c r="DQ250" i="14"/>
  <c r="DS255" i="14"/>
  <c r="DM343" i="14"/>
  <c r="DQ343" i="14" s="1"/>
  <c r="DS341" i="14"/>
  <c r="DQ341" i="14"/>
  <c r="AR108" i="14"/>
  <c r="DR250" i="14"/>
  <c r="DP254" i="14"/>
  <c r="FL331" i="14"/>
  <c r="DP296" i="14"/>
  <c r="FH333" i="14"/>
  <c r="EY121" i="14"/>
  <c r="EY122" i="14"/>
  <c r="FT122" i="14" s="1"/>
  <c r="DP251" i="14"/>
  <c r="DQ251" i="14"/>
  <c r="DM323" i="14"/>
  <c r="DR323" i="14" s="1"/>
  <c r="FA108" i="14"/>
  <c r="FA109" i="14"/>
  <c r="DR270" i="14"/>
  <c r="FH335" i="14"/>
  <c r="FD335" i="14"/>
  <c r="DK329" i="14"/>
  <c r="DK330" i="14"/>
  <c r="DN257" i="14"/>
  <c r="DP257" i="14" s="1"/>
  <c r="DR253" i="14"/>
  <c r="FL295" i="14"/>
  <c r="DR251" i="14"/>
  <c r="FD254" i="14" l="1"/>
  <c r="EY108" i="14"/>
  <c r="FD252" i="14"/>
  <c r="DM322" i="14"/>
  <c r="DR322" i="14" s="1"/>
  <c r="DP325" i="14"/>
  <c r="DS325" i="14"/>
  <c r="DR325" i="14"/>
  <c r="DQ325" i="14"/>
  <c r="FT334" i="14"/>
  <c r="DR339" i="14"/>
  <c r="FD334" i="14"/>
  <c r="DP339" i="14"/>
  <c r="DS339" i="14"/>
  <c r="DR342" i="14"/>
  <c r="FL334" i="14"/>
  <c r="DR340" i="14"/>
  <c r="FH334" i="14"/>
  <c r="FP334" i="14"/>
  <c r="FT119" i="14"/>
  <c r="DS328" i="14"/>
  <c r="FP320" i="14"/>
  <c r="FQ320" i="14" s="1"/>
  <c r="FR320" i="14" s="1"/>
  <c r="FT121" i="14"/>
  <c r="DS322" i="14"/>
  <c r="FD270" i="14"/>
  <c r="FD296" i="14"/>
  <c r="DT256" i="14"/>
  <c r="DQ328" i="14"/>
  <c r="DQ342" i="14"/>
  <c r="DP342" i="14"/>
  <c r="FP341" i="14"/>
  <c r="DP322" i="14"/>
  <c r="DT257" i="14"/>
  <c r="DQ257" i="14"/>
  <c r="DS257" i="14"/>
  <c r="EX108" i="14"/>
  <c r="FT108" i="14" s="1"/>
  <c r="FU108" i="14" s="1"/>
  <c r="EX109" i="14"/>
  <c r="FT109" i="14" s="1"/>
  <c r="DS338" i="14"/>
  <c r="DQ338" i="14"/>
  <c r="FD266" i="14"/>
  <c r="FP266" i="14"/>
  <c r="FH266" i="14"/>
  <c r="FL266" i="14"/>
  <c r="FT266" i="14"/>
  <c r="DS340" i="14"/>
  <c r="FH337" i="14"/>
  <c r="FT337" i="14"/>
  <c r="FP337" i="14"/>
  <c r="FD337" i="14"/>
  <c r="FL337" i="14"/>
  <c r="DP340" i="14"/>
  <c r="FD341" i="14"/>
  <c r="FL341" i="14"/>
  <c r="FT341" i="14"/>
  <c r="FD269" i="14"/>
  <c r="FL269" i="14"/>
  <c r="FH269" i="14"/>
  <c r="FP269" i="14"/>
  <c r="FT269" i="14"/>
  <c r="DP327" i="14"/>
  <c r="DR338" i="14"/>
  <c r="DP326" i="14"/>
  <c r="FD265" i="14"/>
  <c r="FP265" i="14"/>
  <c r="FL265" i="14"/>
  <c r="FT265" i="14"/>
  <c r="FH265" i="14"/>
  <c r="FD267" i="14"/>
  <c r="FP267" i="14"/>
  <c r="FT267" i="14"/>
  <c r="FH267" i="14"/>
  <c r="FL267" i="14"/>
  <c r="DM330" i="14"/>
  <c r="DR330" i="14" s="1"/>
  <c r="DQ324" i="14"/>
  <c r="DR324" i="14"/>
  <c r="FP270" i="14"/>
  <c r="FT270" i="14"/>
  <c r="DQ327" i="14"/>
  <c r="DP328" i="14"/>
  <c r="DR249" i="14"/>
  <c r="DT249" i="14"/>
  <c r="DP249" i="14"/>
  <c r="DQ249" i="14"/>
  <c r="DS249" i="14"/>
  <c r="DP323" i="14"/>
  <c r="DS323" i="14"/>
  <c r="FD251" i="14"/>
  <c r="FT296" i="14"/>
  <c r="FP296" i="14"/>
  <c r="FH296" i="14"/>
  <c r="FL296" i="14"/>
  <c r="DP343" i="14"/>
  <c r="DS343" i="14"/>
  <c r="FD250" i="14"/>
  <c r="FD253" i="14"/>
  <c r="FH341" i="14"/>
  <c r="DR343" i="14"/>
  <c r="DQ323" i="14"/>
  <c r="DR326" i="14"/>
  <c r="DS326" i="14"/>
  <c r="DP256" i="14"/>
  <c r="DQ256" i="14"/>
  <c r="DM329" i="14"/>
  <c r="DR329" i="14" s="1"/>
  <c r="DS256" i="14"/>
  <c r="FH270" i="14"/>
  <c r="FL270" i="14"/>
  <c r="DP321" i="14"/>
  <c r="DS321" i="14"/>
  <c r="DR321" i="14"/>
  <c r="FD255" i="14"/>
  <c r="DR257" i="14"/>
  <c r="FT320" i="14"/>
  <c r="FU320" i="14" s="1"/>
  <c r="FL320" i="14"/>
  <c r="FM320" i="14" s="1"/>
  <c r="FH320" i="14"/>
  <c r="FI320" i="14" s="1"/>
  <c r="FD320" i="14"/>
  <c r="FE320" i="14" s="1"/>
  <c r="DS327" i="14"/>
  <c r="DS324" i="14"/>
  <c r="FD248" i="14"/>
  <c r="FE248" i="14" s="1"/>
  <c r="DQ322" i="14" l="1"/>
  <c r="FT322" i="14" s="1"/>
  <c r="FP257" i="14"/>
  <c r="FQ257" i="14" s="1"/>
  <c r="FP339" i="14"/>
  <c r="FP324" i="14"/>
  <c r="FL325" i="14"/>
  <c r="FP325" i="14"/>
  <c r="FH325" i="14"/>
  <c r="FT325" i="14"/>
  <c r="FD325" i="14"/>
  <c r="FL339" i="14"/>
  <c r="FH339" i="14"/>
  <c r="FD339" i="14"/>
  <c r="FH342" i="14"/>
  <c r="FT339" i="14"/>
  <c r="FL342" i="14"/>
  <c r="FP342" i="14"/>
  <c r="DS330" i="14"/>
  <c r="FD338" i="14"/>
  <c r="DQ330" i="14"/>
  <c r="FT338" i="14"/>
  <c r="FD342" i="14"/>
  <c r="FP338" i="14"/>
  <c r="FT342" i="14"/>
  <c r="DS329" i="14"/>
  <c r="DQ329" i="14"/>
  <c r="FH338" i="14"/>
  <c r="FL338" i="14"/>
  <c r="DP329" i="14"/>
  <c r="FU109" i="14"/>
  <c r="FU110" i="14" s="1"/>
  <c r="FQ258" i="14"/>
  <c r="FP321" i="14"/>
  <c r="FQ321" i="14" s="1"/>
  <c r="FR321" i="14" s="1"/>
  <c r="FD321" i="14"/>
  <c r="FE321" i="14" s="1"/>
  <c r="FT321" i="14"/>
  <c r="FU321" i="14" s="1"/>
  <c r="FL321" i="14"/>
  <c r="FM321" i="14" s="1"/>
  <c r="FH321" i="14"/>
  <c r="FI321" i="14" s="1"/>
  <c r="FT324" i="14"/>
  <c r="FD324" i="14"/>
  <c r="FH324" i="14"/>
  <c r="FP343" i="14"/>
  <c r="FL343" i="14"/>
  <c r="FD343" i="14"/>
  <c r="FT343" i="14"/>
  <c r="FH343" i="14"/>
  <c r="FL323" i="14"/>
  <c r="FH323" i="14"/>
  <c r="FP323" i="14"/>
  <c r="FT323" i="14"/>
  <c r="FD323" i="14"/>
  <c r="FH257" i="14"/>
  <c r="FI257" i="14" s="1"/>
  <c r="FT257" i="14"/>
  <c r="FU257" i="14" s="1"/>
  <c r="FD257" i="14"/>
  <c r="FT328" i="14"/>
  <c r="FH328" i="14"/>
  <c r="FP328" i="14"/>
  <c r="FD328" i="14"/>
  <c r="FL328" i="14"/>
  <c r="DP330" i="14"/>
  <c r="FP327" i="14"/>
  <c r="FD327" i="14"/>
  <c r="FT327" i="14"/>
  <c r="FL327" i="14"/>
  <c r="FH327" i="14"/>
  <c r="FL324" i="14"/>
  <c r="FD256" i="14"/>
  <c r="FL257" i="14"/>
  <c r="FM257" i="14" s="1"/>
  <c r="FD249" i="14"/>
  <c r="FE249" i="14" s="1"/>
  <c r="FH326" i="14"/>
  <c r="FP326" i="14"/>
  <c r="FD326" i="14"/>
  <c r="FL326" i="14"/>
  <c r="FT326" i="14"/>
  <c r="FP340" i="14"/>
  <c r="FD340" i="14"/>
  <c r="FL340" i="14"/>
  <c r="FT340" i="14"/>
  <c r="FH340" i="14"/>
  <c r="FH329" i="14" l="1"/>
  <c r="FD322" i="14"/>
  <c r="FH322" i="14"/>
  <c r="FI322" i="14" s="1"/>
  <c r="FI323" i="14" s="1"/>
  <c r="FL322" i="14"/>
  <c r="FM322" i="14" s="1"/>
  <c r="FM323" i="14" s="1"/>
  <c r="FP322" i="14"/>
  <c r="FQ322" i="14" s="1"/>
  <c r="FQ323" i="14" s="1"/>
  <c r="FU322" i="14"/>
  <c r="FE322" i="14"/>
  <c r="FE323" i="14" s="1"/>
  <c r="FE324" i="14" s="1"/>
  <c r="FD329" i="14"/>
  <c r="FT329" i="14"/>
  <c r="FP329" i="14"/>
  <c r="FL329" i="14"/>
  <c r="FU111" i="14"/>
  <c r="FM258" i="14"/>
  <c r="FD330" i="14"/>
  <c r="FT330" i="14"/>
  <c r="FL330" i="14"/>
  <c r="FP330" i="14"/>
  <c r="FH330" i="14"/>
  <c r="FU258" i="14"/>
  <c r="FE250" i="14"/>
  <c r="FI258" i="14"/>
  <c r="FU323" i="14"/>
  <c r="FU324" i="14" s="1"/>
  <c r="FQ259" i="14"/>
  <c r="FR322" i="14" l="1"/>
  <c r="FU325" i="14"/>
  <c r="FM324" i="14"/>
  <c r="FE325" i="14"/>
  <c r="FI259" i="14"/>
  <c r="FE251" i="14"/>
  <c r="FU259" i="14"/>
  <c r="FM259" i="14"/>
  <c r="FQ260" i="14"/>
  <c r="FR323" i="14"/>
  <c r="FQ324" i="14"/>
  <c r="FI324" i="14"/>
  <c r="FU112" i="14"/>
  <c r="FI325" i="14" l="1"/>
  <c r="FE252" i="14"/>
  <c r="FE326" i="14"/>
  <c r="FM325" i="14"/>
  <c r="FU326" i="14"/>
  <c r="FU113" i="14"/>
  <c r="FR324" i="14"/>
  <c r="FQ325" i="14"/>
  <c r="FQ261" i="14"/>
  <c r="FM260" i="14"/>
  <c r="FU260" i="14"/>
  <c r="FI260" i="14"/>
  <c r="FI261" i="14" l="1"/>
  <c r="FU261" i="14"/>
  <c r="FM261" i="14"/>
  <c r="FQ262" i="14"/>
  <c r="FR325" i="14"/>
  <c r="FQ326" i="14"/>
  <c r="FU114" i="14"/>
  <c r="FU327" i="14"/>
  <c r="FM326" i="14"/>
  <c r="FE327" i="14"/>
  <c r="FI326" i="14"/>
  <c r="FE253" i="14"/>
  <c r="FI327" i="14" l="1"/>
  <c r="FE328" i="14"/>
  <c r="FM327" i="14"/>
  <c r="FU328" i="14"/>
  <c r="FR326" i="14"/>
  <c r="FQ327" i="14"/>
  <c r="FQ263" i="14"/>
  <c r="FM262" i="14"/>
  <c r="FU262" i="14"/>
  <c r="FI262" i="14"/>
  <c r="FE254" i="14"/>
  <c r="FU115" i="14"/>
  <c r="FU116" i="14" l="1"/>
  <c r="FI263" i="14"/>
  <c r="FU263" i="14"/>
  <c r="FM263" i="14"/>
  <c r="FQ264" i="14"/>
  <c r="FR327" i="14"/>
  <c r="FQ328" i="14"/>
  <c r="FU329" i="14"/>
  <c r="FM328" i="14"/>
  <c r="FE329" i="14"/>
  <c r="FI328" i="14"/>
  <c r="FE255" i="14"/>
  <c r="FM264" i="14" l="1"/>
  <c r="FU264" i="14"/>
  <c r="FI264" i="14"/>
  <c r="FU117" i="14"/>
  <c r="FE256" i="14"/>
  <c r="FI329" i="14"/>
  <c r="FE330" i="14"/>
  <c r="FM329" i="14"/>
  <c r="FU330" i="14"/>
  <c r="FR328" i="14"/>
  <c r="FQ329" i="14"/>
  <c r="FQ265" i="14"/>
  <c r="FQ266" i="14" l="1"/>
  <c r="FR329" i="14"/>
  <c r="CR329" i="14" s="1"/>
  <c r="GK307" i="14" s="1"/>
  <c r="FQ330" i="14"/>
  <c r="FU331" i="14"/>
  <c r="FM330" i="14"/>
  <c r="FE331" i="14"/>
  <c r="FI330" i="14"/>
  <c r="FE257" i="14"/>
  <c r="FU118" i="14"/>
  <c r="FI265" i="14"/>
  <c r="FU265" i="14"/>
  <c r="FM265" i="14"/>
  <c r="FM266" i="14" l="1"/>
  <c r="FU266" i="14"/>
  <c r="FI266" i="14"/>
  <c r="FU119" i="14"/>
  <c r="FE258" i="14"/>
  <c r="FI331" i="14"/>
  <c r="FE332" i="14"/>
  <c r="FM331" i="14"/>
  <c r="FU332" i="14"/>
  <c r="FR330" i="14"/>
  <c r="CR330" i="14" s="1"/>
  <c r="GK308" i="14" s="1"/>
  <c r="FQ331" i="14"/>
  <c r="FQ267" i="14"/>
  <c r="FQ268" i="14" l="1"/>
  <c r="FR331" i="14"/>
  <c r="CR331" i="14" s="1"/>
  <c r="GK309" i="14" s="1"/>
  <c r="FQ332" i="14"/>
  <c r="FU333" i="14"/>
  <c r="FM332" i="14"/>
  <c r="FE333" i="14"/>
  <c r="FI332" i="14"/>
  <c r="FE259" i="14"/>
  <c r="FU120" i="14"/>
  <c r="FI267" i="14"/>
  <c r="FU267" i="14"/>
  <c r="FM267" i="14"/>
  <c r="FI333" i="14" l="1"/>
  <c r="FM268" i="14"/>
  <c r="FU268" i="14"/>
  <c r="FI268" i="14"/>
  <c r="FU121" i="14"/>
  <c r="FE260" i="14"/>
  <c r="FE334" i="14"/>
  <c r="FM333" i="14"/>
  <c r="FU334" i="14"/>
  <c r="FR332" i="14"/>
  <c r="CR332" i="14" s="1"/>
  <c r="GK310" i="14" s="1"/>
  <c r="FQ333" i="14"/>
  <c r="FQ269" i="14"/>
  <c r="FM334" i="14" l="1"/>
  <c r="FQ270" i="14"/>
  <c r="FQ334" i="14"/>
  <c r="FR333" i="14"/>
  <c r="CR333" i="14" s="1"/>
  <c r="GK311" i="14" s="1"/>
  <c r="FU335" i="14"/>
  <c r="FE335" i="14"/>
  <c r="FE261" i="14"/>
  <c r="FU122" i="14"/>
  <c r="FI269" i="14"/>
  <c r="FU269" i="14"/>
  <c r="FM269" i="14"/>
  <c r="FI334" i="14"/>
  <c r="FI335" i="14" l="1"/>
  <c r="FM270" i="14"/>
  <c r="FU270" i="14"/>
  <c r="FI270" i="14"/>
  <c r="FU123" i="14"/>
  <c r="FE262" i="14"/>
  <c r="FE336" i="14"/>
  <c r="FU336" i="14"/>
  <c r="FQ271" i="14"/>
  <c r="FM335" i="14"/>
  <c r="FR334" i="14"/>
  <c r="CR334" i="14" s="1"/>
  <c r="GK312" i="14" s="1"/>
  <c r="FQ335" i="14"/>
  <c r="FR335" i="14" l="1"/>
  <c r="CR335" i="14" s="1"/>
  <c r="GK313" i="14" s="1"/>
  <c r="FQ336" i="14"/>
  <c r="FI336" i="14"/>
  <c r="FM336" i="14"/>
  <c r="FQ298" i="14"/>
  <c r="FQ272" i="14"/>
  <c r="FU337" i="14"/>
  <c r="FE337" i="14"/>
  <c r="FE263" i="14"/>
  <c r="FU152" i="14"/>
  <c r="FU124" i="14"/>
  <c r="FI271" i="14"/>
  <c r="FU271" i="14"/>
  <c r="FM271" i="14"/>
  <c r="FM298" i="14" l="1"/>
  <c r="FM272" i="14"/>
  <c r="FU298" i="14"/>
  <c r="FU272" i="14"/>
  <c r="FI298" i="14"/>
  <c r="FI272" i="14"/>
  <c r="FV124" i="14"/>
  <c r="CS124" i="14" s="1"/>
  <c r="FU125" i="14"/>
  <c r="FE264" i="14"/>
  <c r="FE338" i="14"/>
  <c r="FU338" i="14"/>
  <c r="FR272" i="14"/>
  <c r="CR272" i="14" s="1"/>
  <c r="GD241" i="14" s="1"/>
  <c r="FQ273" i="14"/>
  <c r="FM337" i="14"/>
  <c r="FR336" i="14"/>
  <c r="CR336" i="14" s="1"/>
  <c r="GK314" i="14" s="1"/>
  <c r="FQ337" i="14"/>
  <c r="FV123" i="14"/>
  <c r="CS123" i="14" s="1"/>
  <c r="FV102" i="14"/>
  <c r="FV97" i="14"/>
  <c r="FV89" i="14"/>
  <c r="FV104" i="14"/>
  <c r="FV99" i="14"/>
  <c r="FV91" i="14"/>
  <c r="FV106" i="14"/>
  <c r="FV101" i="14"/>
  <c r="FV92" i="14"/>
  <c r="FV87" i="14"/>
  <c r="FV94" i="14"/>
  <c r="FV88" i="14"/>
  <c r="FV105" i="14"/>
  <c r="FV96" i="14"/>
  <c r="FV90" i="14"/>
  <c r="FV103" i="14"/>
  <c r="FV98" i="14"/>
  <c r="FV93" i="14"/>
  <c r="FV107" i="14"/>
  <c r="FV100" i="14"/>
  <c r="FV95" i="14"/>
  <c r="FV109" i="14"/>
  <c r="CS109" i="14" s="1"/>
  <c r="FV108" i="14"/>
  <c r="CS108" i="14" s="1"/>
  <c r="FV110" i="14"/>
  <c r="CS110" i="14" s="1"/>
  <c r="FV111" i="14"/>
  <c r="CS111" i="14" s="1"/>
  <c r="FV112" i="14"/>
  <c r="CS112" i="14" s="1"/>
  <c r="FV113" i="14"/>
  <c r="CS113" i="14" s="1"/>
  <c r="FV114" i="14"/>
  <c r="CS114" i="14" s="1"/>
  <c r="FV115" i="14"/>
  <c r="CS115" i="14" s="1"/>
  <c r="FV116" i="14"/>
  <c r="CS116" i="14" s="1"/>
  <c r="FV117" i="14"/>
  <c r="CS117" i="14" s="1"/>
  <c r="FV118" i="14"/>
  <c r="CS118" i="14" s="1"/>
  <c r="FV119" i="14"/>
  <c r="CS119" i="14" s="1"/>
  <c r="FV120" i="14"/>
  <c r="CS120" i="14" s="1"/>
  <c r="FV121" i="14"/>
  <c r="CS121" i="14" s="1"/>
  <c r="FV122" i="14"/>
  <c r="CS122" i="14" s="1"/>
  <c r="FR271" i="14"/>
  <c r="CR271" i="14" s="1"/>
  <c r="GD240" i="14" s="1"/>
  <c r="FR256" i="14"/>
  <c r="CR256" i="14" s="1"/>
  <c r="FR257" i="14"/>
  <c r="CR257" i="14" s="1"/>
  <c r="FR258" i="14"/>
  <c r="CR258" i="14" s="1"/>
  <c r="FR259" i="14"/>
  <c r="CR259" i="14" s="1"/>
  <c r="FR260" i="14"/>
  <c r="CR260" i="14" s="1"/>
  <c r="FR261" i="14"/>
  <c r="CR261" i="14" s="1"/>
  <c r="FR262" i="14"/>
  <c r="CR262" i="14" s="1"/>
  <c r="FR263" i="14"/>
  <c r="CR263" i="14" s="1"/>
  <c r="FR264" i="14"/>
  <c r="CR264" i="14" s="1"/>
  <c r="GD233" i="14" s="1"/>
  <c r="FR265" i="14"/>
  <c r="CR265" i="14" s="1"/>
  <c r="GD234" i="14" s="1"/>
  <c r="FR266" i="14"/>
  <c r="CR266" i="14" s="1"/>
  <c r="GD235" i="14" s="1"/>
  <c r="FR267" i="14"/>
  <c r="CR267" i="14" s="1"/>
  <c r="GD236" i="14" s="1"/>
  <c r="FR268" i="14"/>
  <c r="CR268" i="14" s="1"/>
  <c r="GD237" i="14" s="1"/>
  <c r="FR269" i="14"/>
  <c r="CR269" i="14" s="1"/>
  <c r="GD238" i="14" s="1"/>
  <c r="FR270" i="14"/>
  <c r="CR270" i="14" s="1"/>
  <c r="GD239" i="14" s="1"/>
  <c r="FI337" i="14"/>
  <c r="FI338" i="14" l="1"/>
  <c r="CX122" i="14"/>
  <c r="GE99" i="14"/>
  <c r="CU122" i="14"/>
  <c r="GI99" i="14" s="1"/>
  <c r="GL99" i="14"/>
  <c r="CU120" i="14"/>
  <c r="GI97" i="14" s="1"/>
  <c r="CX120" i="14"/>
  <c r="GE97" i="14"/>
  <c r="GL97" i="14"/>
  <c r="GL95" i="14"/>
  <c r="GE95" i="14"/>
  <c r="CX118" i="14"/>
  <c r="CU118" i="14"/>
  <c r="GI95" i="14" s="1"/>
  <c r="GE93" i="14"/>
  <c r="CX116" i="14"/>
  <c r="GL93" i="14"/>
  <c r="CU116" i="14"/>
  <c r="GI93" i="14" s="1"/>
  <c r="GE91" i="14"/>
  <c r="CU114" i="14"/>
  <c r="GI91" i="14" s="1"/>
  <c r="CX114" i="14"/>
  <c r="GL91" i="14"/>
  <c r="GE89" i="14"/>
  <c r="CX112" i="14"/>
  <c r="GL89" i="14"/>
  <c r="CU112" i="14"/>
  <c r="GI89" i="14" s="1"/>
  <c r="GE87" i="14"/>
  <c r="GL87" i="14"/>
  <c r="CU110" i="14"/>
  <c r="GI87" i="14" s="1"/>
  <c r="CX110" i="14"/>
  <c r="GL86" i="14"/>
  <c r="CU109" i="14"/>
  <c r="GI86" i="14" s="1"/>
  <c r="GE86" i="14"/>
  <c r="CX109" i="14"/>
  <c r="GL100" i="14"/>
  <c r="CU123" i="14"/>
  <c r="GI100" i="14" s="1"/>
  <c r="GE100" i="14"/>
  <c r="CX123" i="14"/>
  <c r="FR337" i="14"/>
  <c r="CR337" i="14" s="1"/>
  <c r="GK315" i="14" s="1"/>
  <c r="FQ338" i="14"/>
  <c r="FM338" i="14"/>
  <c r="FR273" i="14"/>
  <c r="CR273" i="14" s="1"/>
  <c r="GD242" i="14" s="1"/>
  <c r="FQ274" i="14"/>
  <c r="FU339" i="14"/>
  <c r="FE339" i="14"/>
  <c r="FE265" i="14"/>
  <c r="FV125" i="14"/>
  <c r="CS125" i="14" s="1"/>
  <c r="FU126" i="14"/>
  <c r="FJ272" i="14"/>
  <c r="CP272" i="14" s="1"/>
  <c r="FI273" i="14"/>
  <c r="FV272" i="14"/>
  <c r="CS272" i="14" s="1"/>
  <c r="FU273" i="14"/>
  <c r="FV256" i="14"/>
  <c r="CS256" i="14" s="1"/>
  <c r="BS256" i="14" s="1"/>
  <c r="FV257" i="14"/>
  <c r="CS257" i="14" s="1"/>
  <c r="BS257" i="14" s="1"/>
  <c r="FV258" i="14"/>
  <c r="CS258" i="14" s="1"/>
  <c r="BS258" i="14" s="1"/>
  <c r="FV259" i="14"/>
  <c r="CS259" i="14" s="1"/>
  <c r="BS259" i="14" s="1"/>
  <c r="FV260" i="14"/>
  <c r="CS260" i="14" s="1"/>
  <c r="BS260" i="14" s="1"/>
  <c r="FV261" i="14"/>
  <c r="CS261" i="14" s="1"/>
  <c r="BS261" i="14" s="1"/>
  <c r="FV262" i="14"/>
  <c r="CS262" i="14" s="1"/>
  <c r="BS262" i="14" s="1"/>
  <c r="FV263" i="14"/>
  <c r="CS263" i="14" s="1"/>
  <c r="BS263" i="14" s="1"/>
  <c r="FV264" i="14"/>
  <c r="CS264" i="14" s="1"/>
  <c r="FV265" i="14"/>
  <c r="CS265" i="14" s="1"/>
  <c r="FV266" i="14"/>
  <c r="CS266" i="14" s="1"/>
  <c r="FV267" i="14"/>
  <c r="CS267" i="14" s="1"/>
  <c r="FV268" i="14"/>
  <c r="CS268" i="14" s="1"/>
  <c r="FV269" i="14"/>
  <c r="CS269" i="14" s="1"/>
  <c r="FV270" i="14"/>
  <c r="CS270" i="14" s="1"/>
  <c r="FN271" i="14"/>
  <c r="CQ271" i="14" s="1"/>
  <c r="GC240" i="14" s="1"/>
  <c r="FN256" i="14"/>
  <c r="CQ256" i="14" s="1"/>
  <c r="FN257" i="14"/>
  <c r="CQ257" i="14" s="1"/>
  <c r="FN258" i="14"/>
  <c r="CQ258" i="14" s="1"/>
  <c r="FN259" i="14"/>
  <c r="CQ259" i="14" s="1"/>
  <c r="FN260" i="14"/>
  <c r="CQ260" i="14" s="1"/>
  <c r="FN261" i="14"/>
  <c r="CQ261" i="14" s="1"/>
  <c r="FN262" i="14"/>
  <c r="CQ262" i="14" s="1"/>
  <c r="FN263" i="14"/>
  <c r="CQ263" i="14" s="1"/>
  <c r="FN264" i="14"/>
  <c r="CQ264" i="14" s="1"/>
  <c r="GC233" i="14" s="1"/>
  <c r="FN265" i="14"/>
  <c r="CQ265" i="14" s="1"/>
  <c r="GC234" i="14" s="1"/>
  <c r="FN266" i="14"/>
  <c r="CQ266" i="14" s="1"/>
  <c r="GC235" i="14" s="1"/>
  <c r="FN267" i="14"/>
  <c r="CQ267" i="14" s="1"/>
  <c r="GC236" i="14" s="1"/>
  <c r="FN268" i="14"/>
  <c r="CQ268" i="14" s="1"/>
  <c r="GC237" i="14" s="1"/>
  <c r="FN269" i="14"/>
  <c r="CQ269" i="14" s="1"/>
  <c r="GC238" i="14" s="1"/>
  <c r="FN270" i="14"/>
  <c r="CQ270" i="14" s="1"/>
  <c r="GC239" i="14" s="1"/>
  <c r="GL98" i="14"/>
  <c r="CU121" i="14"/>
  <c r="GI98" i="14" s="1"/>
  <c r="GE98" i="14"/>
  <c r="CX121" i="14"/>
  <c r="GL96" i="14"/>
  <c r="CU119" i="14"/>
  <c r="GI96" i="14" s="1"/>
  <c r="GE96" i="14"/>
  <c r="CX119" i="14"/>
  <c r="GL94" i="14"/>
  <c r="CU117" i="14"/>
  <c r="GI94" i="14" s="1"/>
  <c r="GE94" i="14"/>
  <c r="CX117" i="14"/>
  <c r="GL92" i="14"/>
  <c r="CU115" i="14"/>
  <c r="GI92" i="14" s="1"/>
  <c r="GE92" i="14"/>
  <c r="CX115" i="14"/>
  <c r="GL90" i="14"/>
  <c r="CU113" i="14"/>
  <c r="GI90" i="14" s="1"/>
  <c r="GE90" i="14"/>
  <c r="CX113" i="14"/>
  <c r="GL88" i="14"/>
  <c r="CU111" i="14"/>
  <c r="GI88" i="14" s="1"/>
  <c r="GE88" i="14"/>
  <c r="CX111" i="14"/>
  <c r="GL85" i="14"/>
  <c r="GE85" i="14"/>
  <c r="CX108" i="14"/>
  <c r="CU108" i="14"/>
  <c r="GI85" i="14" s="1"/>
  <c r="GL101" i="14"/>
  <c r="CU124" i="14"/>
  <c r="GI101" i="14" s="1"/>
  <c r="GE101" i="14"/>
  <c r="CX124" i="14"/>
  <c r="FJ271" i="14"/>
  <c r="CP271" i="14" s="1"/>
  <c r="FJ256" i="14"/>
  <c r="CP256" i="14" s="1"/>
  <c r="FJ257" i="14"/>
  <c r="CP257" i="14" s="1"/>
  <c r="FJ258" i="14"/>
  <c r="CP258" i="14" s="1"/>
  <c r="FJ259" i="14"/>
  <c r="CP259" i="14" s="1"/>
  <c r="FJ260" i="14"/>
  <c r="CP260" i="14" s="1"/>
  <c r="FJ261" i="14"/>
  <c r="CP261" i="14" s="1"/>
  <c r="FJ262" i="14"/>
  <c r="CP262" i="14" s="1"/>
  <c r="FJ263" i="14"/>
  <c r="CP263" i="14" s="1"/>
  <c r="FJ264" i="14"/>
  <c r="CP264" i="14" s="1"/>
  <c r="FJ265" i="14"/>
  <c r="CP265" i="14" s="1"/>
  <c r="FJ266" i="14"/>
  <c r="CP266" i="14" s="1"/>
  <c r="FJ267" i="14"/>
  <c r="CP267" i="14" s="1"/>
  <c r="FJ268" i="14"/>
  <c r="CP268" i="14" s="1"/>
  <c r="FJ269" i="14"/>
  <c r="CP269" i="14" s="1"/>
  <c r="FJ270" i="14"/>
  <c r="CP270" i="14" s="1"/>
  <c r="FV271" i="14"/>
  <c r="CS271" i="14" s="1"/>
  <c r="FN272" i="14"/>
  <c r="CQ272" i="14" s="1"/>
  <c r="GC241" i="14" s="1"/>
  <c r="FM273" i="14"/>
  <c r="FN273" i="14" l="1"/>
  <c r="CQ273" i="14" s="1"/>
  <c r="GC242" i="14" s="1"/>
  <c r="FM274" i="14"/>
  <c r="GE240" i="14"/>
  <c r="BS271" i="14"/>
  <c r="CX269" i="14"/>
  <c r="GB238" i="14"/>
  <c r="GB236" i="14"/>
  <c r="CX267" i="14"/>
  <c r="CX265" i="14"/>
  <c r="GB234" i="14"/>
  <c r="CX263" i="14"/>
  <c r="CX261" i="14"/>
  <c r="CX259" i="14"/>
  <c r="CX257" i="14"/>
  <c r="GB240" i="14"/>
  <c r="CX271" i="14"/>
  <c r="GE238" i="14"/>
  <c r="BS269" i="14"/>
  <c r="GE236" i="14"/>
  <c r="BS267" i="14"/>
  <c r="GE234" i="14"/>
  <c r="BS265" i="14"/>
  <c r="FV273" i="14"/>
  <c r="CS273" i="14" s="1"/>
  <c r="FU274" i="14"/>
  <c r="FJ273" i="14"/>
  <c r="CP273" i="14" s="1"/>
  <c r="FI274" i="14"/>
  <c r="FV126" i="14"/>
  <c r="CS126" i="14" s="1"/>
  <c r="FU127" i="14"/>
  <c r="FE266" i="14"/>
  <c r="FE340" i="14"/>
  <c r="FU340" i="14"/>
  <c r="FR274" i="14"/>
  <c r="CR274" i="14" s="1"/>
  <c r="GD243" i="14" s="1"/>
  <c r="FQ275" i="14"/>
  <c r="FM339" i="14"/>
  <c r="FR338" i="14"/>
  <c r="CR338" i="14" s="1"/>
  <c r="GK316" i="14" s="1"/>
  <c r="FQ339" i="14"/>
  <c r="FI339" i="14"/>
  <c r="GB239" i="14"/>
  <c r="CX270" i="14"/>
  <c r="GB237" i="14"/>
  <c r="CX268" i="14"/>
  <c r="GB235" i="14"/>
  <c r="CX266" i="14"/>
  <c r="GB233" i="14"/>
  <c r="CX264" i="14"/>
  <c r="CX262" i="14"/>
  <c r="CX260" i="14"/>
  <c r="CX258" i="14"/>
  <c r="CX256" i="14"/>
  <c r="GE239" i="14"/>
  <c r="BS270" i="14"/>
  <c r="GE237" i="14"/>
  <c r="BS268" i="14"/>
  <c r="GE235" i="14"/>
  <c r="BS266" i="14"/>
  <c r="GE233" i="14"/>
  <c r="BS264" i="14"/>
  <c r="GE241" i="14"/>
  <c r="BS272" i="14"/>
  <c r="CX272" i="14"/>
  <c r="GB241" i="14"/>
  <c r="GL102" i="14"/>
  <c r="CU125" i="14"/>
  <c r="GI102" i="14" s="1"/>
  <c r="GE102" i="14"/>
  <c r="CX125" i="14"/>
  <c r="FR339" i="14" l="1"/>
  <c r="CR339" i="14" s="1"/>
  <c r="GK317" i="14" s="1"/>
  <c r="FQ340" i="14"/>
  <c r="FM340" i="14"/>
  <c r="FR275" i="14"/>
  <c r="CR275" i="14" s="1"/>
  <c r="GD244" i="14" s="1"/>
  <c r="FQ276" i="14"/>
  <c r="FU341" i="14"/>
  <c r="FE341" i="14"/>
  <c r="FE267" i="14"/>
  <c r="FV127" i="14"/>
  <c r="CS127" i="14" s="1"/>
  <c r="FU128" i="14"/>
  <c r="FJ274" i="14"/>
  <c r="CP274" i="14" s="1"/>
  <c r="FI275" i="14"/>
  <c r="FV274" i="14"/>
  <c r="CS274" i="14" s="1"/>
  <c r="FU275" i="14"/>
  <c r="FN274" i="14"/>
  <c r="CQ274" i="14" s="1"/>
  <c r="GC243" i="14" s="1"/>
  <c r="FM275" i="14"/>
  <c r="FI340" i="14"/>
  <c r="CX126" i="14"/>
  <c r="CU126" i="14"/>
  <c r="GI103" i="14" s="1"/>
  <c r="GL103" i="14"/>
  <c r="GE103" i="14"/>
  <c r="GB242" i="14"/>
  <c r="CX273" i="14"/>
  <c r="GE242" i="14"/>
  <c r="BS273" i="14"/>
  <c r="FI341" i="14" l="1"/>
  <c r="FN275" i="14"/>
  <c r="CQ275" i="14" s="1"/>
  <c r="GC244" i="14" s="1"/>
  <c r="FM276" i="14"/>
  <c r="FV275" i="14"/>
  <c r="CS275" i="14" s="1"/>
  <c r="FU276" i="14"/>
  <c r="FJ275" i="14"/>
  <c r="CP275" i="14" s="1"/>
  <c r="FI276" i="14"/>
  <c r="FV128" i="14"/>
  <c r="CS128" i="14" s="1"/>
  <c r="FU129" i="14"/>
  <c r="FE268" i="14"/>
  <c r="FE342" i="14"/>
  <c r="FU342" i="14"/>
  <c r="FR276" i="14"/>
  <c r="CR276" i="14" s="1"/>
  <c r="GD245" i="14" s="1"/>
  <c r="FQ277" i="14"/>
  <c r="FM341" i="14"/>
  <c r="FR340" i="14"/>
  <c r="CR340" i="14" s="1"/>
  <c r="GK318" i="14" s="1"/>
  <c r="FQ341" i="14"/>
  <c r="GE243" i="14"/>
  <c r="BS274" i="14"/>
  <c r="GB243" i="14"/>
  <c r="CX274" i="14"/>
  <c r="GL104" i="14"/>
  <c r="CU127" i="14"/>
  <c r="GI104" i="14" s="1"/>
  <c r="GE104" i="14"/>
  <c r="CX127" i="14"/>
  <c r="GE105" i="14" l="1"/>
  <c r="CX128" i="14"/>
  <c r="GL105" i="14"/>
  <c r="CU128" i="14"/>
  <c r="GI105" i="14" s="1"/>
  <c r="FJ276" i="14"/>
  <c r="CP276" i="14" s="1"/>
  <c r="FI277" i="14"/>
  <c r="FV276" i="14"/>
  <c r="CS276" i="14" s="1"/>
  <c r="FU277" i="14"/>
  <c r="FN276" i="14"/>
  <c r="CQ276" i="14" s="1"/>
  <c r="GC245" i="14" s="1"/>
  <c r="FM277" i="14"/>
  <c r="FR341" i="14"/>
  <c r="CR341" i="14" s="1"/>
  <c r="GK319" i="14" s="1"/>
  <c r="FQ342" i="14"/>
  <c r="FM342" i="14"/>
  <c r="FR277" i="14"/>
  <c r="CR277" i="14" s="1"/>
  <c r="GD246" i="14" s="1"/>
  <c r="FQ278" i="14"/>
  <c r="FU343" i="14"/>
  <c r="FE343" i="14"/>
  <c r="FE269" i="14"/>
  <c r="FV129" i="14"/>
  <c r="CS129" i="14" s="1"/>
  <c r="FU130" i="14"/>
  <c r="GB244" i="14"/>
  <c r="CX275" i="14"/>
  <c r="GE244" i="14"/>
  <c r="BS275" i="14"/>
  <c r="FI342" i="14"/>
  <c r="FI343" i="14" l="1"/>
  <c r="GE106" i="14"/>
  <c r="GL106" i="14"/>
  <c r="CU129" i="14"/>
  <c r="GI106" i="14" s="1"/>
  <c r="CX129" i="14"/>
  <c r="FN277" i="14"/>
  <c r="CQ277" i="14" s="1"/>
  <c r="GC246" i="14" s="1"/>
  <c r="FM278" i="14"/>
  <c r="FV277" i="14"/>
  <c r="CS277" i="14" s="1"/>
  <c r="FU278" i="14"/>
  <c r="FJ277" i="14"/>
  <c r="CP277" i="14" s="1"/>
  <c r="FI278" i="14"/>
  <c r="FV130" i="14"/>
  <c r="CS130" i="14" s="1"/>
  <c r="FU131" i="14"/>
  <c r="FE270" i="14"/>
  <c r="FE344" i="14"/>
  <c r="FU344" i="14"/>
  <c r="FR278" i="14"/>
  <c r="CR278" i="14" s="1"/>
  <c r="GD247" i="14" s="1"/>
  <c r="FQ279" i="14"/>
  <c r="FM343" i="14"/>
  <c r="FR342" i="14"/>
  <c r="CR342" i="14" s="1"/>
  <c r="GK320" i="14" s="1"/>
  <c r="FQ343" i="14"/>
  <c r="GE245" i="14"/>
  <c r="BS276" i="14"/>
  <c r="GB245" i="14"/>
  <c r="CX276" i="14"/>
  <c r="FR343" i="14" l="1"/>
  <c r="CR343" i="14" s="1"/>
  <c r="GK321" i="14" s="1"/>
  <c r="FQ344" i="14"/>
  <c r="FM344" i="14"/>
  <c r="FR279" i="14"/>
  <c r="CR279" i="14" s="1"/>
  <c r="GD248" i="14" s="1"/>
  <c r="FQ280" i="14"/>
  <c r="FU371" i="14"/>
  <c r="FU345" i="14"/>
  <c r="FE371" i="14"/>
  <c r="FE345" i="14"/>
  <c r="FE271" i="14"/>
  <c r="FV131" i="14"/>
  <c r="CS131" i="14" s="1"/>
  <c r="FU132" i="14"/>
  <c r="GB246" i="14"/>
  <c r="CX277" i="14"/>
  <c r="GE246" i="14"/>
  <c r="BS277" i="14"/>
  <c r="GL107" i="14"/>
  <c r="CU130" i="14"/>
  <c r="GI107" i="14" s="1"/>
  <c r="CX130" i="14"/>
  <c r="GE107" i="14"/>
  <c r="FJ278" i="14"/>
  <c r="CP278" i="14" s="1"/>
  <c r="FI279" i="14"/>
  <c r="FV278" i="14"/>
  <c r="CS278" i="14" s="1"/>
  <c r="FU279" i="14"/>
  <c r="FN278" i="14"/>
  <c r="CQ278" i="14" s="1"/>
  <c r="GC247" i="14" s="1"/>
  <c r="FM279" i="14"/>
  <c r="FI344" i="14"/>
  <c r="FI371" i="14" l="1"/>
  <c r="FI345" i="14"/>
  <c r="FN279" i="14"/>
  <c r="CQ279" i="14" s="1"/>
  <c r="GC248" i="14" s="1"/>
  <c r="FM280" i="14"/>
  <c r="FV279" i="14"/>
  <c r="CS279" i="14" s="1"/>
  <c r="FU280" i="14"/>
  <c r="FJ279" i="14"/>
  <c r="CP279" i="14" s="1"/>
  <c r="FI280" i="14"/>
  <c r="FV132" i="14"/>
  <c r="CS132" i="14" s="1"/>
  <c r="FU133" i="14"/>
  <c r="FF239" i="14"/>
  <c r="FF243" i="14"/>
  <c r="FF271" i="14"/>
  <c r="FF236" i="14"/>
  <c r="FF240" i="14"/>
  <c r="FF244" i="14"/>
  <c r="FF237" i="14"/>
  <c r="FF241" i="14"/>
  <c r="FF245" i="14"/>
  <c r="FF235" i="14"/>
  <c r="FF238" i="14"/>
  <c r="FF242" i="14"/>
  <c r="FE298" i="14"/>
  <c r="FF246" i="14"/>
  <c r="BG5" i="15" s="1"/>
  <c r="BU5" i="15" s="1"/>
  <c r="FE272" i="14"/>
  <c r="FF247" i="14"/>
  <c r="BG6" i="15" s="1"/>
  <c r="BU6" i="15" s="1"/>
  <c r="FF248" i="14"/>
  <c r="BG7" i="15" s="1"/>
  <c r="BU7" i="15" s="1"/>
  <c r="FF249" i="14"/>
  <c r="BG8" i="15" s="1"/>
  <c r="BU8" i="15" s="1"/>
  <c r="FF250" i="14"/>
  <c r="BG9" i="15" s="1"/>
  <c r="BU9" i="15" s="1"/>
  <c r="FF251" i="14"/>
  <c r="BG10" i="15" s="1"/>
  <c r="BU10" i="15" s="1"/>
  <c r="FF252" i="14"/>
  <c r="BG11" i="15" s="1"/>
  <c r="BU11" i="15" s="1"/>
  <c r="FF253" i="14"/>
  <c r="BG12" i="15" s="1"/>
  <c r="BU12" i="15" s="1"/>
  <c r="FF254" i="14"/>
  <c r="BG13" i="15" s="1"/>
  <c r="BU13" i="15" s="1"/>
  <c r="FF255" i="14"/>
  <c r="BG14" i="15" s="1"/>
  <c r="BU14" i="15" s="1"/>
  <c r="FF256" i="14"/>
  <c r="FF257" i="14"/>
  <c r="FF258" i="14"/>
  <c r="FF259" i="14"/>
  <c r="FF260" i="14"/>
  <c r="FF261" i="14"/>
  <c r="FF262" i="14"/>
  <c r="FF263" i="14"/>
  <c r="FF264" i="14"/>
  <c r="FF265" i="14"/>
  <c r="FF266" i="14"/>
  <c r="FF267" i="14"/>
  <c r="FF268" i="14"/>
  <c r="FF269" i="14"/>
  <c r="FF345" i="14"/>
  <c r="CT345" i="14" s="1"/>
  <c r="FE346" i="14"/>
  <c r="FV345" i="14"/>
  <c r="CS345" i="14" s="1"/>
  <c r="FU346" i="14"/>
  <c r="FV311" i="14"/>
  <c r="FV312" i="14"/>
  <c r="FV314" i="14"/>
  <c r="FV309" i="14"/>
  <c r="FV316" i="14"/>
  <c r="FV310" i="14"/>
  <c r="FV318" i="14"/>
  <c r="FV313" i="14"/>
  <c r="FV315" i="14"/>
  <c r="FV317" i="14"/>
  <c r="FV308" i="14"/>
  <c r="FV319" i="14"/>
  <c r="FV320" i="14"/>
  <c r="FV321" i="14"/>
  <c r="FV322" i="14"/>
  <c r="FV324" i="14"/>
  <c r="FV323" i="14"/>
  <c r="FV325" i="14"/>
  <c r="FV326" i="14"/>
  <c r="FV327" i="14"/>
  <c r="FV328" i="14"/>
  <c r="FV329" i="14"/>
  <c r="CS329" i="14" s="1"/>
  <c r="FV330" i="14"/>
  <c r="CS330" i="14" s="1"/>
  <c r="FV331" i="14"/>
  <c r="CS331" i="14" s="1"/>
  <c r="FV332" i="14"/>
  <c r="CS332" i="14" s="1"/>
  <c r="FV333" i="14"/>
  <c r="CS333" i="14" s="1"/>
  <c r="FV334" i="14"/>
  <c r="CS334" i="14" s="1"/>
  <c r="FV335" i="14"/>
  <c r="CS335" i="14" s="1"/>
  <c r="FV336" i="14"/>
  <c r="CS336" i="14" s="1"/>
  <c r="FV337" i="14"/>
  <c r="CS337" i="14" s="1"/>
  <c r="FV338" i="14"/>
  <c r="CS338" i="14" s="1"/>
  <c r="FV339" i="14"/>
  <c r="CS339" i="14" s="1"/>
  <c r="FV340" i="14"/>
  <c r="CS340" i="14" s="1"/>
  <c r="FV341" i="14"/>
  <c r="CS341" i="14" s="1"/>
  <c r="FV342" i="14"/>
  <c r="CS342" i="14" s="1"/>
  <c r="FV343" i="14"/>
  <c r="CS343" i="14" s="1"/>
  <c r="GE247" i="14"/>
  <c r="BS278" i="14"/>
  <c r="GB247" i="14"/>
  <c r="CX278" i="14"/>
  <c r="GE108" i="14"/>
  <c r="CX131" i="14"/>
  <c r="GL108" i="14"/>
  <c r="CU131" i="14"/>
  <c r="GI108" i="14" s="1"/>
  <c r="FF270" i="14"/>
  <c r="FF344" i="14"/>
  <c r="CT344" i="14" s="1"/>
  <c r="FF310" i="14"/>
  <c r="FF313" i="14"/>
  <c r="FF308" i="14"/>
  <c r="FF315" i="14"/>
  <c r="FF312" i="14"/>
  <c r="FF317" i="14"/>
  <c r="FF311" i="14"/>
  <c r="FF314" i="14"/>
  <c r="FF316" i="14"/>
  <c r="FF318" i="14"/>
  <c r="FF309" i="14"/>
  <c r="FF319" i="14"/>
  <c r="FF320" i="14"/>
  <c r="FF322" i="14"/>
  <c r="FF321" i="14"/>
  <c r="FF324" i="14"/>
  <c r="FF323" i="14"/>
  <c r="FF325" i="14"/>
  <c r="FF326" i="14"/>
  <c r="FF327" i="14"/>
  <c r="FF328" i="14"/>
  <c r="FF329" i="14"/>
  <c r="CT329" i="14" s="1"/>
  <c r="GM307" i="14" s="1"/>
  <c r="FF330" i="14"/>
  <c r="CT330" i="14" s="1"/>
  <c r="GM308" i="14" s="1"/>
  <c r="FF331" i="14"/>
  <c r="CT331" i="14" s="1"/>
  <c r="GM309" i="14" s="1"/>
  <c r="FF332" i="14"/>
  <c r="CT332" i="14" s="1"/>
  <c r="GM310" i="14" s="1"/>
  <c r="FF333" i="14"/>
  <c r="CT333" i="14" s="1"/>
  <c r="GM311" i="14" s="1"/>
  <c r="FF334" i="14"/>
  <c r="CT334" i="14" s="1"/>
  <c r="GM312" i="14" s="1"/>
  <c r="FF335" i="14"/>
  <c r="CT335" i="14" s="1"/>
  <c r="GM313" i="14" s="1"/>
  <c r="FF336" i="14"/>
  <c r="CT336" i="14" s="1"/>
  <c r="FF337" i="14"/>
  <c r="CT337" i="14" s="1"/>
  <c r="FF338" i="14"/>
  <c r="CT338" i="14" s="1"/>
  <c r="FF339" i="14"/>
  <c r="CT339" i="14" s="1"/>
  <c r="FF340" i="14"/>
  <c r="CT340" i="14" s="1"/>
  <c r="FF341" i="14"/>
  <c r="CT341" i="14" s="1"/>
  <c r="FF342" i="14"/>
  <c r="CT342" i="14" s="1"/>
  <c r="FF343" i="14"/>
  <c r="CT343" i="14" s="1"/>
  <c r="FV344" i="14"/>
  <c r="CS344" i="14" s="1"/>
  <c r="FR280" i="14"/>
  <c r="CR280" i="14" s="1"/>
  <c r="GD249" i="14" s="1"/>
  <c r="FQ281" i="14"/>
  <c r="FM371" i="14"/>
  <c r="FM345" i="14"/>
  <c r="FQ371" i="14"/>
  <c r="FR344" i="14"/>
  <c r="CR344" i="14" s="1"/>
  <c r="GK322" i="14" s="1"/>
  <c r="FQ345" i="14"/>
  <c r="FN345" i="14" l="1"/>
  <c r="CQ345" i="14" s="1"/>
  <c r="FM346" i="14"/>
  <c r="FR281" i="14"/>
  <c r="CR281" i="14" s="1"/>
  <c r="GD250" i="14" s="1"/>
  <c r="FQ282" i="14"/>
  <c r="GR313" i="14"/>
  <c r="GM320" i="14"/>
  <c r="GR311" i="14"/>
  <c r="GM318" i="14"/>
  <c r="GR309" i="14"/>
  <c r="GM316" i="14"/>
  <c r="GM314" i="14"/>
  <c r="GR307" i="14"/>
  <c r="BG29" i="15"/>
  <c r="BU29" i="15" s="1"/>
  <c r="CT270" i="14"/>
  <c r="GM323" i="14"/>
  <c r="BG27" i="15"/>
  <c r="BU27" i="15" s="1"/>
  <c r="CT268" i="14"/>
  <c r="BG25" i="15"/>
  <c r="BU25" i="15" s="1"/>
  <c r="CT266" i="14"/>
  <c r="BG23" i="15"/>
  <c r="BU23" i="15" s="1"/>
  <c r="CT264" i="14"/>
  <c r="BG21" i="15"/>
  <c r="BU21" i="15" s="1"/>
  <c r="CT262" i="14"/>
  <c r="CU262" i="14" s="1"/>
  <c r="CY262" i="14" s="1"/>
  <c r="BG19" i="15"/>
  <c r="BU19" i="15" s="1"/>
  <c r="CT260" i="14"/>
  <c r="CU260" i="14" s="1"/>
  <c r="CY260" i="14" s="1"/>
  <c r="BG17" i="15"/>
  <c r="BU17" i="15" s="1"/>
  <c r="CT258" i="14"/>
  <c r="CU258" i="14" s="1"/>
  <c r="CY258" i="14" s="1"/>
  <c r="BG15" i="15"/>
  <c r="BU15" i="15" s="1"/>
  <c r="CT256" i="14"/>
  <c r="CU256" i="14" s="1"/>
  <c r="CY256" i="14" s="1"/>
  <c r="FF272" i="14"/>
  <c r="FE273" i="14"/>
  <c r="BG30" i="15"/>
  <c r="BU30" i="15" s="1"/>
  <c r="CT271" i="14"/>
  <c r="GL109" i="14"/>
  <c r="CU132" i="14"/>
  <c r="GI109" i="14" s="1"/>
  <c r="GE109" i="14"/>
  <c r="CX132" i="14"/>
  <c r="FJ280" i="14"/>
  <c r="CP280" i="14" s="1"/>
  <c r="FI281" i="14"/>
  <c r="FV280" i="14"/>
  <c r="CS280" i="14" s="1"/>
  <c r="FU281" i="14"/>
  <c r="FN280" i="14"/>
  <c r="CQ280" i="14" s="1"/>
  <c r="GC249" i="14" s="1"/>
  <c r="FM281" i="14"/>
  <c r="FJ345" i="14"/>
  <c r="CP345" i="14" s="1"/>
  <c r="FI346" i="14"/>
  <c r="FR345" i="14"/>
  <c r="CR345" i="14" s="1"/>
  <c r="GK323" i="14" s="1"/>
  <c r="FQ346" i="14"/>
  <c r="FN344" i="14"/>
  <c r="CQ344" i="14" s="1"/>
  <c r="FN318" i="14"/>
  <c r="FN309" i="14"/>
  <c r="FN311" i="14"/>
  <c r="FN313" i="14"/>
  <c r="FN308" i="14"/>
  <c r="FN315" i="14"/>
  <c r="FN310" i="14"/>
  <c r="FN317" i="14"/>
  <c r="FN312" i="14"/>
  <c r="FN314" i="14"/>
  <c r="FN316" i="14"/>
  <c r="FN319" i="14"/>
  <c r="FN320" i="14"/>
  <c r="FN321" i="14"/>
  <c r="FN323" i="14"/>
  <c r="FN322" i="14"/>
  <c r="FN324" i="14"/>
  <c r="FN325" i="14"/>
  <c r="FN326" i="14"/>
  <c r="FN327" i="14"/>
  <c r="FN328" i="14"/>
  <c r="FN329" i="14"/>
  <c r="CQ329" i="14" s="1"/>
  <c r="FN330" i="14"/>
  <c r="CQ330" i="14" s="1"/>
  <c r="FN331" i="14"/>
  <c r="CQ331" i="14" s="1"/>
  <c r="FN332" i="14"/>
  <c r="CQ332" i="14" s="1"/>
  <c r="FN333" i="14"/>
  <c r="CQ333" i="14" s="1"/>
  <c r="FN334" i="14"/>
  <c r="CQ334" i="14" s="1"/>
  <c r="FN335" i="14"/>
  <c r="CQ335" i="14" s="1"/>
  <c r="FN336" i="14"/>
  <c r="CQ336" i="14" s="1"/>
  <c r="FN337" i="14"/>
  <c r="CQ337" i="14" s="1"/>
  <c r="FN338" i="14"/>
  <c r="CQ338" i="14" s="1"/>
  <c r="FN339" i="14"/>
  <c r="CQ339" i="14" s="1"/>
  <c r="FN340" i="14"/>
  <c r="CQ340" i="14" s="1"/>
  <c r="FN341" i="14"/>
  <c r="CQ341" i="14" s="1"/>
  <c r="FN342" i="14"/>
  <c r="CQ342" i="14" s="1"/>
  <c r="FN343" i="14"/>
  <c r="CQ343" i="14" s="1"/>
  <c r="GR314" i="14"/>
  <c r="GM321" i="14"/>
  <c r="GR312" i="14"/>
  <c r="GM319" i="14"/>
  <c r="GR310" i="14"/>
  <c r="GM317" i="14"/>
  <c r="GM315" i="14"/>
  <c r="GR308" i="14"/>
  <c r="GM322" i="14"/>
  <c r="GR315" i="14"/>
  <c r="FV346" i="14"/>
  <c r="CS346" i="14" s="1"/>
  <c r="FU347" i="14"/>
  <c r="FF346" i="14"/>
  <c r="CT346" i="14" s="1"/>
  <c r="FE347" i="14"/>
  <c r="BG28" i="15"/>
  <c r="BU28" i="15" s="1"/>
  <c r="CT269" i="14"/>
  <c r="BG26" i="15"/>
  <c r="BU26" i="15" s="1"/>
  <c r="CT267" i="14"/>
  <c r="BG24" i="15"/>
  <c r="BU24" i="15" s="1"/>
  <c r="CT265" i="14"/>
  <c r="BG22" i="15"/>
  <c r="BU22" i="15" s="1"/>
  <c r="CT263" i="14"/>
  <c r="CU263" i="14" s="1"/>
  <c r="CY263" i="14" s="1"/>
  <c r="BG20" i="15"/>
  <c r="BU20" i="15" s="1"/>
  <c r="CT261" i="14"/>
  <c r="CU261" i="14" s="1"/>
  <c r="CY261" i="14" s="1"/>
  <c r="BG18" i="15"/>
  <c r="BU18" i="15" s="1"/>
  <c r="CT259" i="14"/>
  <c r="CU259" i="14" s="1"/>
  <c r="CY259" i="14" s="1"/>
  <c r="BG16" i="15"/>
  <c r="BU16" i="15" s="1"/>
  <c r="CT257" i="14"/>
  <c r="CU257" i="14" s="1"/>
  <c r="CY257" i="14" s="1"/>
  <c r="FV133" i="14"/>
  <c r="CS133" i="14" s="1"/>
  <c r="FU134" i="14"/>
  <c r="GB248" i="14"/>
  <c r="CX279" i="14"/>
  <c r="GE248" i="14"/>
  <c r="BS279" i="14"/>
  <c r="FJ344" i="14"/>
  <c r="CP344" i="14" s="1"/>
  <c r="FJ312" i="14"/>
  <c r="FJ317" i="14"/>
  <c r="FJ308" i="14"/>
  <c r="FJ318" i="14"/>
  <c r="FJ313" i="14"/>
  <c r="FJ315" i="14"/>
  <c r="FJ314" i="14"/>
  <c r="FJ309" i="14"/>
  <c r="FJ316" i="14"/>
  <c r="FJ311" i="14"/>
  <c r="FJ310" i="14"/>
  <c r="FJ319" i="14"/>
  <c r="FJ320" i="14"/>
  <c r="FJ321" i="14"/>
  <c r="FJ322" i="14"/>
  <c r="FJ323" i="14"/>
  <c r="FJ324" i="14"/>
  <c r="FJ325" i="14"/>
  <c r="FJ326" i="14"/>
  <c r="FJ327" i="14"/>
  <c r="FJ328" i="14"/>
  <c r="FJ329" i="14"/>
  <c r="CP329" i="14" s="1"/>
  <c r="FJ330" i="14"/>
  <c r="CP330" i="14" s="1"/>
  <c r="FJ331" i="14"/>
  <c r="CP331" i="14" s="1"/>
  <c r="FJ332" i="14"/>
  <c r="CP332" i="14" s="1"/>
  <c r="FJ333" i="14"/>
  <c r="CP333" i="14" s="1"/>
  <c r="FJ334" i="14"/>
  <c r="CP334" i="14" s="1"/>
  <c r="FJ335" i="14"/>
  <c r="CP335" i="14" s="1"/>
  <c r="FJ336" i="14"/>
  <c r="CP336" i="14" s="1"/>
  <c r="FJ337" i="14"/>
  <c r="CP337" i="14" s="1"/>
  <c r="FJ338" i="14"/>
  <c r="CP338" i="14" s="1"/>
  <c r="FJ339" i="14"/>
  <c r="CP339" i="14" s="1"/>
  <c r="FJ340" i="14"/>
  <c r="CP340" i="14" s="1"/>
  <c r="FJ341" i="14"/>
  <c r="CP341" i="14" s="1"/>
  <c r="FJ342" i="14"/>
  <c r="CP342" i="14" s="1"/>
  <c r="FJ343" i="14"/>
  <c r="CP343" i="14" s="1"/>
  <c r="GL320" i="14" l="1"/>
  <c r="CX342" i="14"/>
  <c r="CU342" i="14"/>
  <c r="GI320" i="14" s="1"/>
  <c r="CU340" i="14"/>
  <c r="GI318" i="14" s="1"/>
  <c r="GL318" i="14"/>
  <c r="CX340" i="14"/>
  <c r="GL316" i="14"/>
  <c r="CX338" i="14"/>
  <c r="CU338" i="14"/>
  <c r="GI316" i="14" s="1"/>
  <c r="CU336" i="14"/>
  <c r="GI314" i="14" s="1"/>
  <c r="GL314" i="14"/>
  <c r="CX336" i="14"/>
  <c r="GL312" i="14"/>
  <c r="CX334" i="14"/>
  <c r="CU334" i="14"/>
  <c r="GI312" i="14" s="1"/>
  <c r="CU332" i="14"/>
  <c r="GI310" i="14" s="1"/>
  <c r="GL310" i="14"/>
  <c r="CX332" i="14"/>
  <c r="GL308" i="14"/>
  <c r="CX330" i="14"/>
  <c r="CU330" i="14"/>
  <c r="GI308" i="14" s="1"/>
  <c r="GE110" i="14"/>
  <c r="CX133" i="14"/>
  <c r="GL110" i="14"/>
  <c r="CU133" i="14"/>
  <c r="GI110" i="14" s="1"/>
  <c r="GM324" i="14"/>
  <c r="FR346" i="14"/>
  <c r="CR346" i="14" s="1"/>
  <c r="GK324" i="14" s="1"/>
  <c r="FQ347" i="14"/>
  <c r="CU345" i="14"/>
  <c r="GI323" i="14" s="1"/>
  <c r="GL323" i="14"/>
  <c r="CX345" i="14"/>
  <c r="GE249" i="14"/>
  <c r="BS280" i="14"/>
  <c r="GB249" i="14"/>
  <c r="CX280" i="14"/>
  <c r="BG31" i="15"/>
  <c r="BU31" i="15" s="1"/>
  <c r="CT272" i="14"/>
  <c r="GF239" i="14"/>
  <c r="CU270" i="14"/>
  <c r="CY270" i="14" s="1"/>
  <c r="FR282" i="14"/>
  <c r="CR282" i="14" s="1"/>
  <c r="GD251" i="14" s="1"/>
  <c r="FQ283" i="14"/>
  <c r="FN346" i="14"/>
  <c r="CQ346" i="14" s="1"/>
  <c r="FM347" i="14"/>
  <c r="GL321" i="14"/>
  <c r="CX343" i="14"/>
  <c r="CU343" i="14"/>
  <c r="GI321" i="14" s="1"/>
  <c r="CX341" i="14"/>
  <c r="GL319" i="14"/>
  <c r="CU341" i="14"/>
  <c r="GI319" i="14" s="1"/>
  <c r="GL317" i="14"/>
  <c r="CX339" i="14"/>
  <c r="CU339" i="14"/>
  <c r="GI317" i="14" s="1"/>
  <c r="CX337" i="14"/>
  <c r="GL315" i="14"/>
  <c r="CU337" i="14"/>
  <c r="GI315" i="14" s="1"/>
  <c r="GL313" i="14"/>
  <c r="CU335" i="14"/>
  <c r="GI313" i="14" s="1"/>
  <c r="CX335" i="14"/>
  <c r="CU333" i="14"/>
  <c r="GI311" i="14" s="1"/>
  <c r="GL311" i="14"/>
  <c r="CX333" i="14"/>
  <c r="GL309" i="14"/>
  <c r="CX331" i="14"/>
  <c r="CU331" i="14"/>
  <c r="GI309" i="14" s="1"/>
  <c r="CU329" i="14"/>
  <c r="GL307" i="14"/>
  <c r="CX329" i="14"/>
  <c r="CX344" i="14"/>
  <c r="GL322" i="14"/>
  <c r="CU344" i="14"/>
  <c r="GI322" i="14" s="1"/>
  <c r="FV134" i="14"/>
  <c r="CS134" i="14" s="1"/>
  <c r="FU135" i="14"/>
  <c r="GF234" i="14"/>
  <c r="CU265" i="14"/>
  <c r="CY265" i="14" s="1"/>
  <c r="GF236" i="14"/>
  <c r="CU267" i="14"/>
  <c r="CY267" i="14" s="1"/>
  <c r="GF238" i="14"/>
  <c r="CU269" i="14"/>
  <c r="CY269" i="14" s="1"/>
  <c r="FF347" i="14"/>
  <c r="CT347" i="14" s="1"/>
  <c r="FE348" i="14"/>
  <c r="FV347" i="14"/>
  <c r="CS347" i="14" s="1"/>
  <c r="FU348" i="14"/>
  <c r="FJ346" i="14"/>
  <c r="CP346" i="14" s="1"/>
  <c r="FI347" i="14"/>
  <c r="FN281" i="14"/>
  <c r="CQ281" i="14" s="1"/>
  <c r="GC250" i="14" s="1"/>
  <c r="FM282" i="14"/>
  <c r="FV281" i="14"/>
  <c r="CS281" i="14" s="1"/>
  <c r="FU282" i="14"/>
  <c r="FJ281" i="14"/>
  <c r="CP281" i="14" s="1"/>
  <c r="FI282" i="14"/>
  <c r="GF240" i="14"/>
  <c r="CU271" i="14"/>
  <c r="CY271" i="14" s="1"/>
  <c r="FF273" i="14"/>
  <c r="FE274" i="14"/>
  <c r="GF233" i="14"/>
  <c r="CU264" i="14"/>
  <c r="CY264" i="14" s="1"/>
  <c r="GF235" i="14"/>
  <c r="CU266" i="14"/>
  <c r="CY266" i="14" s="1"/>
  <c r="GF237" i="14"/>
  <c r="CU268" i="14"/>
  <c r="CY268" i="14" s="1"/>
  <c r="GR316" i="14"/>
  <c r="BG32" i="15" l="1"/>
  <c r="BU32" i="15" s="1"/>
  <c r="CT273" i="14"/>
  <c r="GB250" i="14"/>
  <c r="CX281" i="14"/>
  <c r="GE250" i="14"/>
  <c r="BS281" i="14"/>
  <c r="GL324" i="14"/>
  <c r="CU346" i="14"/>
  <c r="GI324" i="14" s="1"/>
  <c r="CX346" i="14"/>
  <c r="FV348" i="14"/>
  <c r="CS348" i="14" s="1"/>
  <c r="FU349" i="14"/>
  <c r="FF348" i="14"/>
  <c r="CT348" i="14" s="1"/>
  <c r="FE349" i="14"/>
  <c r="FV135" i="14"/>
  <c r="CS135" i="14" s="1"/>
  <c r="FU136" i="14"/>
  <c r="FR283" i="14"/>
  <c r="CR283" i="14" s="1"/>
  <c r="GD252" i="14" s="1"/>
  <c r="FQ284" i="14"/>
  <c r="GF241" i="14"/>
  <c r="CU272" i="14"/>
  <c r="CY272" i="14" s="1"/>
  <c r="GR317" i="14"/>
  <c r="FF274" i="14"/>
  <c r="FE275" i="14"/>
  <c r="FJ282" i="14"/>
  <c r="CP282" i="14" s="1"/>
  <c r="FI283" i="14"/>
  <c r="FV282" i="14"/>
  <c r="CS282" i="14" s="1"/>
  <c r="FU283" i="14"/>
  <c r="FN282" i="14"/>
  <c r="CQ282" i="14" s="1"/>
  <c r="GC251" i="14" s="1"/>
  <c r="FM283" i="14"/>
  <c r="FJ347" i="14"/>
  <c r="CP347" i="14" s="1"/>
  <c r="FI348" i="14"/>
  <c r="GM325" i="14"/>
  <c r="GL111" i="14"/>
  <c r="CX134" i="14"/>
  <c r="GE111" i="14"/>
  <c r="CU134" i="14"/>
  <c r="GI111" i="14" s="1"/>
  <c r="GP307" i="14"/>
  <c r="GI307" i="14"/>
  <c r="FN347" i="14"/>
  <c r="CQ347" i="14" s="1"/>
  <c r="FM348" i="14"/>
  <c r="FR347" i="14"/>
  <c r="CR347" i="14" s="1"/>
  <c r="GK325" i="14" s="1"/>
  <c r="FQ348" i="14"/>
  <c r="FR348" i="14" l="1"/>
  <c r="CR348" i="14" s="1"/>
  <c r="GK326" i="14" s="1"/>
  <c r="FQ349" i="14"/>
  <c r="FN348" i="14"/>
  <c r="CQ348" i="14" s="1"/>
  <c r="FM349" i="14"/>
  <c r="CU347" i="14"/>
  <c r="GI325" i="14" s="1"/>
  <c r="GL325" i="14"/>
  <c r="CX347" i="14"/>
  <c r="GE251" i="14"/>
  <c r="BS282" i="14"/>
  <c r="GB251" i="14"/>
  <c r="CX282" i="14"/>
  <c r="BG33" i="15"/>
  <c r="BU33" i="15" s="1"/>
  <c r="CT274" i="14"/>
  <c r="FR284" i="14"/>
  <c r="CR284" i="14" s="1"/>
  <c r="GD253" i="14" s="1"/>
  <c r="FQ285" i="14"/>
  <c r="FV136" i="14"/>
  <c r="CS136" i="14" s="1"/>
  <c r="FU137" i="14"/>
  <c r="FF349" i="14"/>
  <c r="CT349" i="14" s="1"/>
  <c r="FE350" i="14"/>
  <c r="FV349" i="14"/>
  <c r="CS349" i="14" s="1"/>
  <c r="FU350" i="14"/>
  <c r="GR318" i="14"/>
  <c r="FJ348" i="14"/>
  <c r="CP348" i="14" s="1"/>
  <c r="FI349" i="14"/>
  <c r="FN283" i="14"/>
  <c r="CQ283" i="14" s="1"/>
  <c r="GC252" i="14" s="1"/>
  <c r="FM284" i="14"/>
  <c r="FV283" i="14"/>
  <c r="CS283" i="14" s="1"/>
  <c r="FU284" i="14"/>
  <c r="FJ283" i="14"/>
  <c r="CP283" i="14" s="1"/>
  <c r="FI284" i="14"/>
  <c r="FF275" i="14"/>
  <c r="FE276" i="14"/>
  <c r="CX135" i="14"/>
  <c r="GE112" i="14"/>
  <c r="CU135" i="14"/>
  <c r="GI112" i="14" s="1"/>
  <c r="GL112" i="14"/>
  <c r="GM326" i="14"/>
  <c r="GF242" i="14"/>
  <c r="CU273" i="14"/>
  <c r="CY273" i="14" s="1"/>
  <c r="GR319" i="14" l="1"/>
  <c r="FF276" i="14"/>
  <c r="FE277" i="14"/>
  <c r="FJ284" i="14"/>
  <c r="CP284" i="14" s="1"/>
  <c r="FI285" i="14"/>
  <c r="FV284" i="14"/>
  <c r="CS284" i="14" s="1"/>
  <c r="FU285" i="14"/>
  <c r="FN284" i="14"/>
  <c r="CQ284" i="14" s="1"/>
  <c r="GC253" i="14" s="1"/>
  <c r="FM285" i="14"/>
  <c r="FJ349" i="14"/>
  <c r="CP349" i="14" s="1"/>
  <c r="FI350" i="14"/>
  <c r="FV350" i="14"/>
  <c r="CS350" i="14" s="1"/>
  <c r="FU351" i="14"/>
  <c r="FF350" i="14"/>
  <c r="CT350" i="14" s="1"/>
  <c r="FE351" i="14"/>
  <c r="FV137" i="14"/>
  <c r="CS137" i="14" s="1"/>
  <c r="FU138" i="14"/>
  <c r="FR285" i="14"/>
  <c r="CR285" i="14" s="1"/>
  <c r="GD254" i="14" s="1"/>
  <c r="FQ286" i="14"/>
  <c r="GF243" i="14"/>
  <c r="CU274" i="14"/>
  <c r="CY274" i="14" s="1"/>
  <c r="FN349" i="14"/>
  <c r="CQ349" i="14" s="1"/>
  <c r="FM350" i="14"/>
  <c r="FR349" i="14"/>
  <c r="CR349" i="14" s="1"/>
  <c r="GK327" i="14" s="1"/>
  <c r="FQ350" i="14"/>
  <c r="BG34" i="15"/>
  <c r="BU34" i="15" s="1"/>
  <c r="CT275" i="14"/>
  <c r="GB252" i="14"/>
  <c r="CX283" i="14"/>
  <c r="GE252" i="14"/>
  <c r="BS283" i="14"/>
  <c r="CX348" i="14"/>
  <c r="GL326" i="14"/>
  <c r="CU348" i="14"/>
  <c r="GI326" i="14" s="1"/>
  <c r="GM327" i="14"/>
  <c r="GL113" i="14"/>
  <c r="CX136" i="14"/>
  <c r="GE113" i="14"/>
  <c r="CU136" i="14"/>
  <c r="GI113" i="14" s="1"/>
  <c r="GR320" i="14" l="1"/>
  <c r="FR350" i="14"/>
  <c r="CR350" i="14" s="1"/>
  <c r="GK328" i="14" s="1"/>
  <c r="FQ351" i="14"/>
  <c r="FN350" i="14"/>
  <c r="CQ350" i="14" s="1"/>
  <c r="FM351" i="14"/>
  <c r="CX137" i="14"/>
  <c r="GE114" i="14"/>
  <c r="CU137" i="14"/>
  <c r="GI114" i="14" s="1"/>
  <c r="GL114" i="14"/>
  <c r="GM328" i="14"/>
  <c r="FJ350" i="14"/>
  <c r="CP350" i="14" s="1"/>
  <c r="FI351" i="14"/>
  <c r="FN285" i="14"/>
  <c r="CQ285" i="14" s="1"/>
  <c r="GC254" i="14" s="1"/>
  <c r="FM286" i="14"/>
  <c r="FV285" i="14"/>
  <c r="CS285" i="14" s="1"/>
  <c r="FU286" i="14"/>
  <c r="FJ285" i="14"/>
  <c r="CP285" i="14" s="1"/>
  <c r="FI286" i="14"/>
  <c r="FF277" i="14"/>
  <c r="FE278" i="14"/>
  <c r="GF244" i="14"/>
  <c r="CU275" i="14"/>
  <c r="CY275" i="14" s="1"/>
  <c r="FR286" i="14"/>
  <c r="CR286" i="14" s="1"/>
  <c r="GD255" i="14" s="1"/>
  <c r="FQ287" i="14"/>
  <c r="FV138" i="14"/>
  <c r="CS138" i="14" s="1"/>
  <c r="FU139" i="14"/>
  <c r="FF351" i="14"/>
  <c r="CT351" i="14" s="1"/>
  <c r="FE352" i="14"/>
  <c r="FV351" i="14"/>
  <c r="CS351" i="14" s="1"/>
  <c r="FU352" i="14"/>
  <c r="CX349" i="14"/>
  <c r="GL327" i="14"/>
  <c r="CU349" i="14"/>
  <c r="GI327" i="14" s="1"/>
  <c r="GE253" i="14"/>
  <c r="BS284" i="14"/>
  <c r="GB253" i="14"/>
  <c r="CX284" i="14"/>
  <c r="BG35" i="15"/>
  <c r="BU35" i="15" s="1"/>
  <c r="CT276" i="14"/>
  <c r="GR321" i="14" l="1"/>
  <c r="FV352" i="14"/>
  <c r="CS352" i="14" s="1"/>
  <c r="FU353" i="14"/>
  <c r="FF352" i="14"/>
  <c r="CT352" i="14" s="1"/>
  <c r="FE353" i="14"/>
  <c r="FV139" i="14"/>
  <c r="CS139" i="14" s="1"/>
  <c r="FU140" i="14"/>
  <c r="FR287" i="14"/>
  <c r="CR287" i="14" s="1"/>
  <c r="GD256" i="14" s="1"/>
  <c r="FQ288" i="14"/>
  <c r="BG36" i="15"/>
  <c r="BU36" i="15" s="1"/>
  <c r="CT277" i="14"/>
  <c r="GB254" i="14"/>
  <c r="CX285" i="14"/>
  <c r="GE254" i="14"/>
  <c r="BS285" i="14"/>
  <c r="CU350" i="14"/>
  <c r="GI328" i="14" s="1"/>
  <c r="GL328" i="14"/>
  <c r="CX350" i="14"/>
  <c r="GF245" i="14"/>
  <c r="CU276" i="14"/>
  <c r="CY276" i="14" s="1"/>
  <c r="GM329" i="14"/>
  <c r="CU138" i="14"/>
  <c r="GI115" i="14" s="1"/>
  <c r="GL115" i="14"/>
  <c r="CX138" i="14"/>
  <c r="GE115" i="14"/>
  <c r="FF278" i="14"/>
  <c r="FE279" i="14"/>
  <c r="FJ286" i="14"/>
  <c r="CP286" i="14" s="1"/>
  <c r="FI287" i="14"/>
  <c r="FV286" i="14"/>
  <c r="CS286" i="14" s="1"/>
  <c r="FU287" i="14"/>
  <c r="FN286" i="14"/>
  <c r="CQ286" i="14" s="1"/>
  <c r="GC255" i="14" s="1"/>
  <c r="FM287" i="14"/>
  <c r="FJ351" i="14"/>
  <c r="CP351" i="14" s="1"/>
  <c r="FI352" i="14"/>
  <c r="FN351" i="14"/>
  <c r="CQ351" i="14" s="1"/>
  <c r="FM352" i="14"/>
  <c r="FR351" i="14"/>
  <c r="CR351" i="14" s="1"/>
  <c r="GK329" i="14" s="1"/>
  <c r="FQ352" i="14"/>
  <c r="FJ352" i="14" l="1"/>
  <c r="CP352" i="14" s="1"/>
  <c r="FI353" i="14"/>
  <c r="FN287" i="14"/>
  <c r="CQ287" i="14" s="1"/>
  <c r="GC256" i="14" s="1"/>
  <c r="FM288" i="14"/>
  <c r="FV287" i="14"/>
  <c r="CS287" i="14" s="1"/>
  <c r="FU288" i="14"/>
  <c r="FJ287" i="14"/>
  <c r="CP287" i="14" s="1"/>
  <c r="FI288" i="14"/>
  <c r="FF279" i="14"/>
  <c r="FE280" i="14"/>
  <c r="GL116" i="14"/>
  <c r="GE116" i="14"/>
  <c r="CU139" i="14"/>
  <c r="GI116" i="14" s="1"/>
  <c r="CX139" i="14"/>
  <c r="GM330" i="14"/>
  <c r="FR352" i="14"/>
  <c r="CR352" i="14" s="1"/>
  <c r="GK330" i="14" s="1"/>
  <c r="FQ353" i="14"/>
  <c r="FN352" i="14"/>
  <c r="CQ352" i="14" s="1"/>
  <c r="FM353" i="14"/>
  <c r="CX351" i="14"/>
  <c r="GL329" i="14"/>
  <c r="CU351" i="14"/>
  <c r="GI329" i="14" s="1"/>
  <c r="GE255" i="14"/>
  <c r="BS286" i="14"/>
  <c r="CX286" i="14"/>
  <c r="GB255" i="14"/>
  <c r="BG37" i="15"/>
  <c r="BU37" i="15" s="1"/>
  <c r="CT278" i="14"/>
  <c r="GR322" i="14"/>
  <c r="GF246" i="14"/>
  <c r="CU277" i="14"/>
  <c r="CY277" i="14" s="1"/>
  <c r="FR288" i="14"/>
  <c r="CR288" i="14" s="1"/>
  <c r="FQ289" i="14"/>
  <c r="FV140" i="14"/>
  <c r="CS140" i="14" s="1"/>
  <c r="FU141" i="14"/>
  <c r="FF353" i="14"/>
  <c r="CT353" i="14" s="1"/>
  <c r="FE354" i="14"/>
  <c r="FV353" i="14"/>
  <c r="CS353" i="14" s="1"/>
  <c r="FU354" i="14"/>
  <c r="FV354" i="14" l="1"/>
  <c r="CS354" i="14" s="1"/>
  <c r="FU355" i="14"/>
  <c r="FF354" i="14"/>
  <c r="CT354" i="14" s="1"/>
  <c r="FE355" i="14"/>
  <c r="FV141" i="14"/>
  <c r="CS141" i="14" s="1"/>
  <c r="FU142" i="14"/>
  <c r="FR289" i="14"/>
  <c r="CR289" i="14" s="1"/>
  <c r="FQ290" i="14"/>
  <c r="GF247" i="14"/>
  <c r="CU278" i="14"/>
  <c r="CY278" i="14" s="1"/>
  <c r="FN353" i="14"/>
  <c r="CQ353" i="14" s="1"/>
  <c r="FM354" i="14"/>
  <c r="FR353" i="14"/>
  <c r="CR353" i="14" s="1"/>
  <c r="GK331" i="14" s="1"/>
  <c r="FQ354" i="14"/>
  <c r="BG38" i="15"/>
  <c r="BU38" i="15" s="1"/>
  <c r="CT279" i="14"/>
  <c r="GB256" i="14"/>
  <c r="CX287" i="14"/>
  <c r="GE256" i="14"/>
  <c r="BS287" i="14"/>
  <c r="CX352" i="14"/>
  <c r="GL330" i="14"/>
  <c r="CU352" i="14"/>
  <c r="GI330" i="14" s="1"/>
  <c r="GM331" i="14"/>
  <c r="GE117" i="14"/>
  <c r="GL117" i="14"/>
  <c r="CU140" i="14"/>
  <c r="GI117" i="14" s="1"/>
  <c r="CX140" i="14"/>
  <c r="GR323" i="14"/>
  <c r="FF280" i="14"/>
  <c r="FE281" i="14"/>
  <c r="FJ288" i="14"/>
  <c r="CP288" i="14" s="1"/>
  <c r="FI289" i="14"/>
  <c r="FV288" i="14"/>
  <c r="CS288" i="14" s="1"/>
  <c r="BS288" i="14" s="1"/>
  <c r="FU289" i="14"/>
  <c r="FN288" i="14"/>
  <c r="CQ288" i="14" s="1"/>
  <c r="FM289" i="14"/>
  <c r="FJ353" i="14"/>
  <c r="CP353" i="14" s="1"/>
  <c r="FI354" i="14"/>
  <c r="GR324" i="14" l="1"/>
  <c r="FJ354" i="14"/>
  <c r="CP354" i="14" s="1"/>
  <c r="FI355" i="14"/>
  <c r="FN289" i="14"/>
  <c r="CQ289" i="14" s="1"/>
  <c r="FM290" i="14"/>
  <c r="FV289" i="14"/>
  <c r="CS289" i="14" s="1"/>
  <c r="BS289" i="14" s="1"/>
  <c r="FU290" i="14"/>
  <c r="FJ289" i="14"/>
  <c r="CP289" i="14" s="1"/>
  <c r="FI290" i="14"/>
  <c r="FF281" i="14"/>
  <c r="FE282" i="14"/>
  <c r="FR290" i="14"/>
  <c r="CR290" i="14" s="1"/>
  <c r="FQ291" i="14"/>
  <c r="GE118" i="14"/>
  <c r="CX141" i="14"/>
  <c r="GL118" i="14"/>
  <c r="CU141" i="14"/>
  <c r="GI118" i="14" s="1"/>
  <c r="GM332" i="14"/>
  <c r="CX353" i="14"/>
  <c r="GL331" i="14"/>
  <c r="CU353" i="14"/>
  <c r="GI331" i="14" s="1"/>
  <c r="CX288" i="14"/>
  <c r="BG39" i="15"/>
  <c r="BU39" i="15" s="1"/>
  <c r="CT280" i="14"/>
  <c r="GF248" i="14"/>
  <c r="CU279" i="14"/>
  <c r="CY279" i="14" s="1"/>
  <c r="FR354" i="14"/>
  <c r="CR354" i="14" s="1"/>
  <c r="GK332" i="14" s="1"/>
  <c r="FQ355" i="14"/>
  <c r="FN354" i="14"/>
  <c r="CQ354" i="14" s="1"/>
  <c r="FM355" i="14"/>
  <c r="FV142" i="14"/>
  <c r="CS142" i="14" s="1"/>
  <c r="FU143" i="14"/>
  <c r="FF355" i="14"/>
  <c r="CT355" i="14" s="1"/>
  <c r="FE356" i="14"/>
  <c r="FV355" i="14"/>
  <c r="CS355" i="14" s="1"/>
  <c r="FU356" i="14"/>
  <c r="FV356" i="14" l="1"/>
  <c r="CS356" i="14" s="1"/>
  <c r="FU357" i="14"/>
  <c r="FF356" i="14"/>
  <c r="CT356" i="14" s="1"/>
  <c r="FE357" i="14"/>
  <c r="FV143" i="14"/>
  <c r="CS143" i="14" s="1"/>
  <c r="FU144" i="14"/>
  <c r="GF249" i="14"/>
  <c r="CU280" i="14"/>
  <c r="CY280" i="14" s="1"/>
  <c r="FF282" i="14"/>
  <c r="FE283" i="14"/>
  <c r="FJ290" i="14"/>
  <c r="CP290" i="14" s="1"/>
  <c r="FI291" i="14"/>
  <c r="FV290" i="14"/>
  <c r="CS290" i="14" s="1"/>
  <c r="BS290" i="14" s="1"/>
  <c r="FU291" i="14"/>
  <c r="FN290" i="14"/>
  <c r="CQ290" i="14" s="1"/>
  <c r="FM291" i="14"/>
  <c r="FJ355" i="14"/>
  <c r="CP355" i="14" s="1"/>
  <c r="FI356" i="14"/>
  <c r="GM333" i="14"/>
  <c r="CU142" i="14"/>
  <c r="GI119" i="14" s="1"/>
  <c r="CX142" i="14"/>
  <c r="GE119" i="14"/>
  <c r="GL119" i="14"/>
  <c r="FN355" i="14"/>
  <c r="CQ355" i="14" s="1"/>
  <c r="FM356" i="14"/>
  <c r="FR355" i="14"/>
  <c r="CR355" i="14" s="1"/>
  <c r="GK333" i="14" s="1"/>
  <c r="FQ356" i="14"/>
  <c r="GR325" i="14"/>
  <c r="FR291" i="14"/>
  <c r="CR291" i="14" s="1"/>
  <c r="FQ292" i="14"/>
  <c r="BG40" i="15"/>
  <c r="BU40" i="15" s="1"/>
  <c r="CT281" i="14"/>
  <c r="CX289" i="14"/>
  <c r="CX354" i="14"/>
  <c r="GL332" i="14"/>
  <c r="CU354" i="14"/>
  <c r="GI332" i="14" s="1"/>
  <c r="FN291" i="14" l="1"/>
  <c r="CQ291" i="14" s="1"/>
  <c r="FM292" i="14"/>
  <c r="FV291" i="14"/>
  <c r="CS291" i="14" s="1"/>
  <c r="BS291" i="14" s="1"/>
  <c r="FU292" i="14"/>
  <c r="FF283" i="14"/>
  <c r="FE284" i="14"/>
  <c r="FV144" i="14"/>
  <c r="CS144" i="14" s="1"/>
  <c r="FU145" i="14"/>
  <c r="FV357" i="14"/>
  <c r="CS357" i="14" s="1"/>
  <c r="FU358" i="14"/>
  <c r="FJ356" i="14"/>
  <c r="CP356" i="14" s="1"/>
  <c r="FI357" i="14"/>
  <c r="FJ291" i="14"/>
  <c r="CP291" i="14" s="1"/>
  <c r="FI292" i="14"/>
  <c r="FF357" i="14"/>
  <c r="CT357" i="14" s="1"/>
  <c r="FE358" i="14"/>
  <c r="GF250" i="14"/>
  <c r="CU281" i="14"/>
  <c r="CY281" i="14" s="1"/>
  <c r="FR292" i="14"/>
  <c r="CR292" i="14" s="1"/>
  <c r="FQ293" i="14"/>
  <c r="FR356" i="14"/>
  <c r="CR356" i="14" s="1"/>
  <c r="GK334" i="14" s="1"/>
  <c r="FQ357" i="14"/>
  <c r="FN356" i="14"/>
  <c r="CQ356" i="14" s="1"/>
  <c r="FM357" i="14"/>
  <c r="GR326" i="14"/>
  <c r="CU355" i="14"/>
  <c r="GI333" i="14" s="1"/>
  <c r="GL333" i="14"/>
  <c r="CX355" i="14"/>
  <c r="CX290" i="14"/>
  <c r="BG41" i="15"/>
  <c r="BU41" i="15" s="1"/>
  <c r="CT282" i="14"/>
  <c r="GE120" i="14"/>
  <c r="CU143" i="14"/>
  <c r="GI120" i="14" s="1"/>
  <c r="CX143" i="14"/>
  <c r="GL120" i="14"/>
  <c r="GM334" i="14"/>
  <c r="GR327" i="14" l="1"/>
  <c r="FF358" i="14"/>
  <c r="CT358" i="14" s="1"/>
  <c r="FE359" i="14"/>
  <c r="FJ292" i="14"/>
  <c r="CP292" i="14" s="1"/>
  <c r="FI293" i="14"/>
  <c r="FJ357" i="14"/>
  <c r="CP357" i="14" s="1"/>
  <c r="FI358" i="14"/>
  <c r="CU144" i="14"/>
  <c r="GI121" i="14" s="1"/>
  <c r="GL121" i="14"/>
  <c r="CX144" i="14"/>
  <c r="GE121" i="14"/>
  <c r="BG42" i="15"/>
  <c r="BU42" i="15" s="1"/>
  <c r="CT283" i="14"/>
  <c r="GF251" i="14"/>
  <c r="CU282" i="14"/>
  <c r="CY282" i="14" s="1"/>
  <c r="FN357" i="14"/>
  <c r="CQ357" i="14" s="1"/>
  <c r="FM358" i="14"/>
  <c r="FR357" i="14"/>
  <c r="CR357" i="14" s="1"/>
  <c r="GK335" i="14" s="1"/>
  <c r="FQ358" i="14"/>
  <c r="FR293" i="14"/>
  <c r="CR293" i="14" s="1"/>
  <c r="FQ294" i="14"/>
  <c r="GM335" i="14"/>
  <c r="CX291" i="14"/>
  <c r="GL334" i="14"/>
  <c r="CX356" i="14"/>
  <c r="CU356" i="14"/>
  <c r="GI334" i="14" s="1"/>
  <c r="FV358" i="14"/>
  <c r="CS358" i="14" s="1"/>
  <c r="FU359" i="14"/>
  <c r="FV145" i="14"/>
  <c r="CS145" i="14" s="1"/>
  <c r="FU146" i="14"/>
  <c r="FF284" i="14"/>
  <c r="FE285" i="14"/>
  <c r="FV292" i="14"/>
  <c r="CS292" i="14" s="1"/>
  <c r="BS292" i="14" s="1"/>
  <c r="FU293" i="14"/>
  <c r="FN292" i="14"/>
  <c r="CQ292" i="14" s="1"/>
  <c r="FM293" i="14"/>
  <c r="GR328" i="14" l="1"/>
  <c r="FN293" i="14"/>
  <c r="CQ293" i="14" s="1"/>
  <c r="FM294" i="14"/>
  <c r="FV293" i="14"/>
  <c r="CS293" i="14" s="1"/>
  <c r="BS293" i="14" s="1"/>
  <c r="FU294" i="14"/>
  <c r="FF285" i="14"/>
  <c r="FE286" i="14"/>
  <c r="FV146" i="14"/>
  <c r="CS146" i="14" s="1"/>
  <c r="FU147" i="14"/>
  <c r="FV359" i="14"/>
  <c r="CS359" i="14" s="1"/>
  <c r="FU360" i="14"/>
  <c r="FN358" i="14"/>
  <c r="CQ358" i="14" s="1"/>
  <c r="FM359" i="14"/>
  <c r="GF252" i="14"/>
  <c r="CU283" i="14"/>
  <c r="CY283" i="14" s="1"/>
  <c r="FJ358" i="14"/>
  <c r="CP358" i="14" s="1"/>
  <c r="FI359" i="14"/>
  <c r="FJ293" i="14"/>
  <c r="CP293" i="14" s="1"/>
  <c r="FI294" i="14"/>
  <c r="FF359" i="14"/>
  <c r="CT359" i="14" s="1"/>
  <c r="FE360" i="14"/>
  <c r="BG43" i="15"/>
  <c r="BU43" i="15" s="1"/>
  <c r="CT284" i="14"/>
  <c r="CU145" i="14"/>
  <c r="GI122" i="14" s="1"/>
  <c r="GL122" i="14"/>
  <c r="CX145" i="14"/>
  <c r="GE122" i="14"/>
  <c r="FR294" i="14"/>
  <c r="CR294" i="14" s="1"/>
  <c r="FQ295" i="14"/>
  <c r="FR358" i="14"/>
  <c r="CR358" i="14" s="1"/>
  <c r="GK336" i="14" s="1"/>
  <c r="FQ359" i="14"/>
  <c r="GL335" i="14"/>
  <c r="CX357" i="14"/>
  <c r="CU357" i="14"/>
  <c r="GI335" i="14" s="1"/>
  <c r="CX292" i="14"/>
  <c r="GM336" i="14"/>
  <c r="GR329" i="14" l="1"/>
  <c r="FR359" i="14"/>
  <c r="CR359" i="14" s="1"/>
  <c r="GK337" i="14" s="1"/>
  <c r="FQ360" i="14"/>
  <c r="FR295" i="14"/>
  <c r="CR295" i="14" s="1"/>
  <c r="FQ296" i="14"/>
  <c r="FR296" i="14" s="1"/>
  <c r="CR296" i="14" s="1"/>
  <c r="GF253" i="14"/>
  <c r="CU284" i="14"/>
  <c r="CY284" i="14" s="1"/>
  <c r="FF360" i="14"/>
  <c r="CT360" i="14" s="1"/>
  <c r="FE361" i="14"/>
  <c r="FJ294" i="14"/>
  <c r="CP294" i="14" s="1"/>
  <c r="FI295" i="14"/>
  <c r="FJ359" i="14"/>
  <c r="CP359" i="14" s="1"/>
  <c r="FI360" i="14"/>
  <c r="FN359" i="14"/>
  <c r="CQ359" i="14" s="1"/>
  <c r="FM360" i="14"/>
  <c r="GL123" i="14"/>
  <c r="CU146" i="14"/>
  <c r="GI123" i="14" s="1"/>
  <c r="GE123" i="14"/>
  <c r="CX146" i="14"/>
  <c r="BG44" i="15"/>
  <c r="BU44" i="15" s="1"/>
  <c r="CT285" i="14"/>
  <c r="GM337" i="14"/>
  <c r="CX293" i="14"/>
  <c r="GL336" i="14"/>
  <c r="CU358" i="14"/>
  <c r="GI336" i="14" s="1"/>
  <c r="CX358" i="14"/>
  <c r="FV360" i="14"/>
  <c r="CS360" i="14" s="1"/>
  <c r="FU361" i="14"/>
  <c r="FV147" i="14"/>
  <c r="CS147" i="14" s="1"/>
  <c r="FU148" i="14"/>
  <c r="FV148" i="14" s="1"/>
  <c r="CS148" i="14" s="1"/>
  <c r="FF286" i="14"/>
  <c r="FE287" i="14"/>
  <c r="FV294" i="14"/>
  <c r="CS294" i="14" s="1"/>
  <c r="BS294" i="14" s="1"/>
  <c r="FU295" i="14"/>
  <c r="FN294" i="14"/>
  <c r="CQ294" i="14" s="1"/>
  <c r="FM295" i="14"/>
  <c r="GR330" i="14" l="1"/>
  <c r="BG45" i="15"/>
  <c r="BU45" i="15" s="1"/>
  <c r="CT286" i="14"/>
  <c r="CU147" i="14"/>
  <c r="GI124" i="14" s="1"/>
  <c r="CX147" i="14"/>
  <c r="GL124" i="14"/>
  <c r="GF254" i="14"/>
  <c r="CU285" i="14"/>
  <c r="CY285" i="14" s="1"/>
  <c r="CX359" i="14"/>
  <c r="GL337" i="14"/>
  <c r="CU359" i="14"/>
  <c r="GI337" i="14" s="1"/>
  <c r="CX294" i="14"/>
  <c r="GM338" i="14"/>
  <c r="FN295" i="14"/>
  <c r="CQ295" i="14" s="1"/>
  <c r="FM296" i="14"/>
  <c r="FN296" i="14" s="1"/>
  <c r="CQ296" i="14" s="1"/>
  <c r="FV295" i="14"/>
  <c r="CS295" i="14" s="1"/>
  <c r="BS295" i="14" s="1"/>
  <c r="FU296" i="14"/>
  <c r="FV296" i="14" s="1"/>
  <c r="CS296" i="14" s="1"/>
  <c r="BS296" i="14" s="1"/>
  <c r="FF287" i="14"/>
  <c r="FE288" i="14"/>
  <c r="GL125" i="14"/>
  <c r="CU148" i="14"/>
  <c r="GI125" i="14" s="1"/>
  <c r="CX148" i="14"/>
  <c r="FV361" i="14"/>
  <c r="CS361" i="14" s="1"/>
  <c r="FU362" i="14"/>
  <c r="FN360" i="14"/>
  <c r="CQ360" i="14" s="1"/>
  <c r="FM361" i="14"/>
  <c r="FJ360" i="14"/>
  <c r="CP360" i="14" s="1"/>
  <c r="FI361" i="14"/>
  <c r="FJ295" i="14"/>
  <c r="CP295" i="14" s="1"/>
  <c r="FI296" i="14"/>
  <c r="FJ296" i="14" s="1"/>
  <c r="CP296" i="14" s="1"/>
  <c r="FF361" i="14"/>
  <c r="CT361" i="14" s="1"/>
  <c r="FE362" i="14"/>
  <c r="FR360" i="14"/>
  <c r="CR360" i="14" s="1"/>
  <c r="GK338" i="14" s="1"/>
  <c r="FQ361" i="14"/>
  <c r="FR361" i="14" l="1"/>
  <c r="CR361" i="14" s="1"/>
  <c r="GK339" i="14" s="1"/>
  <c r="FQ362" i="14"/>
  <c r="FF362" i="14"/>
  <c r="CT362" i="14" s="1"/>
  <c r="FE363" i="14"/>
  <c r="CX296" i="14"/>
  <c r="FJ361" i="14"/>
  <c r="CP361" i="14" s="1"/>
  <c r="FI362" i="14"/>
  <c r="FN361" i="14"/>
  <c r="CQ361" i="14" s="1"/>
  <c r="FM362" i="14"/>
  <c r="FF288" i="14"/>
  <c r="FE289" i="14"/>
  <c r="GR331" i="14"/>
  <c r="GF255" i="14"/>
  <c r="CU286" i="14"/>
  <c r="CY286" i="14" s="1"/>
  <c r="GM339" i="14"/>
  <c r="CX295" i="14"/>
  <c r="GL338" i="14"/>
  <c r="CU360" i="14"/>
  <c r="GI338" i="14" s="1"/>
  <c r="CX360" i="14"/>
  <c r="FV362" i="14"/>
  <c r="CS362" i="14" s="1"/>
  <c r="FU363" i="14"/>
  <c r="BG46" i="15"/>
  <c r="BU46" i="15" s="1"/>
  <c r="CT287" i="14"/>
  <c r="GR332" i="14" l="1"/>
  <c r="GF256" i="14"/>
  <c r="CU287" i="14"/>
  <c r="CY287" i="14" s="1"/>
  <c r="FV363" i="14"/>
  <c r="CS363" i="14" s="1"/>
  <c r="FU364" i="14"/>
  <c r="FF289" i="14"/>
  <c r="FE290" i="14"/>
  <c r="CX361" i="14"/>
  <c r="GL339" i="14"/>
  <c r="CU361" i="14"/>
  <c r="GI339" i="14" s="1"/>
  <c r="GM340" i="14"/>
  <c r="BG47" i="15"/>
  <c r="BU47" i="15" s="1"/>
  <c r="CT288" i="14"/>
  <c r="CU288" i="14" s="1"/>
  <c r="CY288" i="14" s="1"/>
  <c r="FN362" i="14"/>
  <c r="CQ362" i="14" s="1"/>
  <c r="FM363" i="14"/>
  <c r="FJ362" i="14"/>
  <c r="CP362" i="14" s="1"/>
  <c r="FI363" i="14"/>
  <c r="FF363" i="14"/>
  <c r="CT363" i="14" s="1"/>
  <c r="FE364" i="14"/>
  <c r="FR362" i="14"/>
  <c r="CR362" i="14" s="1"/>
  <c r="GK340" i="14" s="1"/>
  <c r="FQ363" i="14"/>
  <c r="GM341" i="14" l="1"/>
  <c r="CU362" i="14"/>
  <c r="GI340" i="14" s="1"/>
  <c r="CX362" i="14"/>
  <c r="GL340" i="14"/>
  <c r="GR333" i="14"/>
  <c r="BG48" i="15"/>
  <c r="BU48" i="15" s="1"/>
  <c r="CT289" i="14"/>
  <c r="CU289" i="14" s="1"/>
  <c r="CY289" i="14" s="1"/>
  <c r="FR363" i="14"/>
  <c r="CR363" i="14" s="1"/>
  <c r="GK341" i="14" s="1"/>
  <c r="FQ364" i="14"/>
  <c r="FF364" i="14"/>
  <c r="CT364" i="14" s="1"/>
  <c r="FE365" i="14"/>
  <c r="FJ363" i="14"/>
  <c r="CP363" i="14" s="1"/>
  <c r="FI364" i="14"/>
  <c r="FN363" i="14"/>
  <c r="CQ363" i="14" s="1"/>
  <c r="FM364" i="14"/>
  <c r="FF290" i="14"/>
  <c r="FE291" i="14"/>
  <c r="FV364" i="14"/>
  <c r="CS364" i="14" s="1"/>
  <c r="FU365" i="14"/>
  <c r="FV365" i="14" l="1"/>
  <c r="CS365" i="14" s="1"/>
  <c r="FU366" i="14"/>
  <c r="BG49" i="15"/>
  <c r="BU49" i="15" s="1"/>
  <c r="CT290" i="14"/>
  <c r="CU290" i="14" s="1"/>
  <c r="CY290" i="14" s="1"/>
  <c r="CU363" i="14"/>
  <c r="GI341" i="14" s="1"/>
  <c r="GL341" i="14"/>
  <c r="CX363" i="14"/>
  <c r="GM342" i="14"/>
  <c r="GR334" i="14"/>
  <c r="FF291" i="14"/>
  <c r="FE292" i="14"/>
  <c r="FN364" i="14"/>
  <c r="CQ364" i="14" s="1"/>
  <c r="FM365" i="14"/>
  <c r="FJ364" i="14"/>
  <c r="CP364" i="14" s="1"/>
  <c r="FI365" i="14"/>
  <c r="FF365" i="14"/>
  <c r="CT365" i="14" s="1"/>
  <c r="FE366" i="14"/>
  <c r="FR364" i="14"/>
  <c r="CR364" i="14" s="1"/>
  <c r="GK342" i="14" s="1"/>
  <c r="FQ365" i="14"/>
  <c r="GM343" i="14" l="1"/>
  <c r="GL342" i="14"/>
  <c r="CU364" i="14"/>
  <c r="GI342" i="14" s="1"/>
  <c r="CX364" i="14"/>
  <c r="BG50" i="15"/>
  <c r="BU50" i="15" s="1"/>
  <c r="CT291" i="14"/>
  <c r="CU291" i="14" s="1"/>
  <c r="CY291" i="14" s="1"/>
  <c r="GR335" i="14"/>
  <c r="FV366" i="14"/>
  <c r="CS366" i="14" s="1"/>
  <c r="FU367" i="14"/>
  <c r="FR365" i="14"/>
  <c r="CR365" i="14" s="1"/>
  <c r="GK343" i="14" s="1"/>
  <c r="FQ366" i="14"/>
  <c r="FF366" i="14"/>
  <c r="CT366" i="14" s="1"/>
  <c r="FE367" i="14"/>
  <c r="FJ365" i="14"/>
  <c r="CP365" i="14" s="1"/>
  <c r="FI366" i="14"/>
  <c r="FN365" i="14"/>
  <c r="CQ365" i="14" s="1"/>
  <c r="FM366" i="14"/>
  <c r="FF292" i="14"/>
  <c r="FE293" i="14"/>
  <c r="FF293" i="14" l="1"/>
  <c r="FE294" i="14"/>
  <c r="FN366" i="14"/>
  <c r="CQ366" i="14" s="1"/>
  <c r="FM367" i="14"/>
  <c r="FJ366" i="14"/>
  <c r="CP366" i="14" s="1"/>
  <c r="FI367" i="14"/>
  <c r="FF367" i="14"/>
  <c r="CT367" i="14" s="1"/>
  <c r="FE368" i="14"/>
  <c r="FR366" i="14"/>
  <c r="CR366" i="14" s="1"/>
  <c r="GK344" i="14" s="1"/>
  <c r="FQ367" i="14"/>
  <c r="FV367" i="14"/>
  <c r="CS367" i="14" s="1"/>
  <c r="FU368" i="14"/>
  <c r="BG51" i="15"/>
  <c r="BU51" i="15" s="1"/>
  <c r="CT292" i="14"/>
  <c r="CU292" i="14" s="1"/>
  <c r="CY292" i="14" s="1"/>
  <c r="GL343" i="14"/>
  <c r="CU365" i="14"/>
  <c r="GI343" i="14" s="1"/>
  <c r="CX365" i="14"/>
  <c r="GM344" i="14"/>
  <c r="GR336" i="14"/>
  <c r="GR337" i="14" l="1"/>
  <c r="FV368" i="14"/>
  <c r="CS368" i="14" s="1"/>
  <c r="FU369" i="14"/>
  <c r="FV369" i="14" s="1"/>
  <c r="CS369" i="14" s="1"/>
  <c r="FR367" i="14"/>
  <c r="CR367" i="14" s="1"/>
  <c r="GK345" i="14" s="1"/>
  <c r="FQ368" i="14"/>
  <c r="FF368" i="14"/>
  <c r="CT368" i="14" s="1"/>
  <c r="FE369" i="14"/>
  <c r="FF369" i="14" s="1"/>
  <c r="CT369" i="14" s="1"/>
  <c r="GM347" i="14" s="1"/>
  <c r="FJ367" i="14"/>
  <c r="CP367" i="14" s="1"/>
  <c r="FI368" i="14"/>
  <c r="FN367" i="14"/>
  <c r="CQ367" i="14" s="1"/>
  <c r="FM368" i="14"/>
  <c r="FF294" i="14"/>
  <c r="FE295" i="14"/>
  <c r="GM345" i="14"/>
  <c r="CX366" i="14"/>
  <c r="GL344" i="14"/>
  <c r="CU366" i="14"/>
  <c r="GI344" i="14" s="1"/>
  <c r="BG52" i="15"/>
  <c r="BU52" i="15" s="1"/>
  <c r="CT293" i="14"/>
  <c r="CU293" i="14" s="1"/>
  <c r="CY293" i="14" s="1"/>
  <c r="GR338" i="14" l="1"/>
  <c r="BG53" i="15"/>
  <c r="BU53" i="15" s="1"/>
  <c r="CT294" i="14"/>
  <c r="CU294" i="14" s="1"/>
  <c r="CY294" i="14" s="1"/>
  <c r="GL345" i="14"/>
  <c r="CX367" i="14"/>
  <c r="CU367" i="14"/>
  <c r="GI345" i="14" s="1"/>
  <c r="GM346" i="14"/>
  <c r="FF295" i="14"/>
  <c r="FE296" i="14"/>
  <c r="FF296" i="14" s="1"/>
  <c r="FN368" i="14"/>
  <c r="CQ368" i="14" s="1"/>
  <c r="FM369" i="14"/>
  <c r="FN369" i="14" s="1"/>
  <c r="CQ369" i="14" s="1"/>
  <c r="FJ368" i="14"/>
  <c r="CP368" i="14" s="1"/>
  <c r="FI369" i="14"/>
  <c r="FJ369" i="14" s="1"/>
  <c r="CP369" i="14" s="1"/>
  <c r="FR368" i="14"/>
  <c r="CR368" i="14" s="1"/>
  <c r="GK346" i="14" s="1"/>
  <c r="FQ369" i="14"/>
  <c r="FR369" i="14" s="1"/>
  <c r="CR369" i="14" s="1"/>
  <c r="GK347" i="14" s="1"/>
  <c r="CX368" i="14" l="1"/>
  <c r="GL346" i="14"/>
  <c r="CU368" i="14"/>
  <c r="GI346" i="14" s="1"/>
  <c r="BG54" i="15"/>
  <c r="BU54" i="15" s="1"/>
  <c r="CT295" i="14"/>
  <c r="CU295" i="14" s="1"/>
  <c r="CY295" i="14" s="1"/>
  <c r="GR339" i="14"/>
  <c r="GL347" i="14"/>
  <c r="CU369" i="14"/>
  <c r="GI347" i="14" s="1"/>
  <c r="CX369" i="14"/>
  <c r="BG55" i="15"/>
  <c r="BU55" i="15" s="1"/>
  <c r="CT296" i="14"/>
  <c r="CU296" i="14" s="1"/>
  <c r="CY296" i="14" s="1"/>
  <c r="CY368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Belzer, David B</author>
  </authors>
  <commentList>
    <comment ref="B47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Belzer, David B:</t>
        </r>
        <r>
          <rPr>
            <sz val="8"/>
            <color indexed="81"/>
            <rFont val="Tahoma"/>
            <family val="2"/>
          </rPr>
          <t xml:space="preserve">
extrapolated from Table 9.11 in July 2012 MER</t>
        </r>
      </text>
    </comment>
    <comment ref="I47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Belzer, David B:</t>
        </r>
        <r>
          <rPr>
            <sz val="8"/>
            <color indexed="81"/>
            <rFont val="Tahoma"/>
            <family val="2"/>
          </rPr>
          <t xml:space="preserve">
extrapolated from Table 9.11 in July 2012 MER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Belzer, David B</author>
  </authors>
  <commentList>
    <comment ref="D58" authorId="0" shapeId="0" xr:uid="{00000000-0006-0000-0200-000001000000}">
      <text>
        <r>
          <rPr>
            <b/>
            <sz val="8"/>
            <color indexed="81"/>
            <rFont val="Tahoma"/>
            <family val="2"/>
          </rPr>
          <t>Belzer, David B:</t>
        </r>
        <r>
          <rPr>
            <sz val="8"/>
            <color indexed="81"/>
            <rFont val="Tahoma"/>
            <family val="2"/>
          </rPr>
          <t xml:space="preserve">
Extrapolated by No.2 fuel oil price, Table 9.7, MER Dec. 14
</t>
        </r>
      </text>
    </comment>
    <comment ref="K58" authorId="0" shapeId="0" xr:uid="{00000000-0006-0000-0200-000002000000}">
      <text>
        <r>
          <rPr>
            <b/>
            <sz val="8"/>
            <color indexed="81"/>
            <rFont val="Tahoma"/>
            <family val="2"/>
          </rPr>
          <t>Belzer, David B:</t>
        </r>
        <r>
          <rPr>
            <sz val="8"/>
            <color indexed="81"/>
            <rFont val="Tahoma"/>
            <family val="2"/>
          </rPr>
          <t xml:space="preserve">
Extrapolated by No.2 fuel oil price, Table 9.7, MER Dec. 14
</t>
        </r>
      </text>
    </comment>
    <comment ref="N58" authorId="0" shapeId="0" xr:uid="{00000000-0006-0000-0200-000003000000}">
      <text>
        <r>
          <rPr>
            <b/>
            <sz val="8"/>
            <color indexed="81"/>
            <rFont val="Tahoma"/>
            <family val="2"/>
          </rPr>
          <t>Belzer, David B:</t>
        </r>
        <r>
          <rPr>
            <sz val="8"/>
            <color indexed="81"/>
            <rFont val="Tahoma"/>
            <family val="2"/>
          </rPr>
          <t xml:space="preserve">
Extrapolated by No.2 fuel oil price, Table 9.7, MER Dec. 14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Belzer, David B</author>
  </authors>
  <commentList>
    <comment ref="B57" authorId="0" shapeId="0" xr:uid="{00000000-0006-0000-0600-000001000000}">
      <text>
        <r>
          <rPr>
            <b/>
            <sz val="8"/>
            <color indexed="81"/>
            <rFont val="Tahoma"/>
            <family val="2"/>
          </rPr>
          <t>Belzer, David B:</t>
        </r>
        <r>
          <rPr>
            <sz val="8"/>
            <color indexed="81"/>
            <rFont val="Tahoma"/>
            <family val="2"/>
          </rPr>
          <t xml:space="preserve">
Extrapolated by real $ per MMBtu, Table 1.6, in Dec. 2013 MER</t>
        </r>
      </text>
    </comment>
  </commentList>
</comments>
</file>

<file path=xl/sharedStrings.xml><?xml version="1.0" encoding="utf-8"?>
<sst xmlns="http://schemas.openxmlformats.org/spreadsheetml/2006/main" count="5847" uniqueCount="493">
  <si>
    <t>Table D1.  Population, U.S. Gross Domestic Product, and Implicit Price Deflator, 1949-2010</t>
  </si>
  <si>
    <t>Year</t>
  </si>
  <si>
    <t>Population</t>
  </si>
  <si>
    <t>U.S. Gross Domestic Product</t>
  </si>
  <si>
    <r>
      <t>United States </t>
    </r>
    <r>
      <rPr>
        <vertAlign val="superscript"/>
        <sz val="5"/>
        <color indexed="8"/>
        <rFont val="Arial"/>
        <family val="2"/>
      </rPr>
      <t>1</t>
    </r>
  </si>
  <si>
    <t>World</t>
  </si>
  <si>
    <t>United States</t>
  </si>
  <si>
    <t>as Share of World</t>
  </si>
  <si>
    <t>Billion</t>
  </si>
  <si>
    <r>
      <t>Implicit Price Deflator </t>
    </r>
    <r>
      <rPr>
        <vertAlign val="superscript"/>
        <sz val="5"/>
        <color indexed="8"/>
        <rFont val="Arial"/>
        <family val="2"/>
      </rPr>
      <t>4</t>
    </r>
  </si>
  <si>
    <t>People</t>
  </si>
  <si>
    <t>Percent</t>
  </si>
  <si>
    <r>
      <t>Nominal Dollars </t>
    </r>
    <r>
      <rPr>
        <vertAlign val="superscript"/>
        <sz val="5"/>
        <color indexed="8"/>
        <rFont val="Arial"/>
        <family val="2"/>
      </rPr>
      <t>2</t>
    </r>
  </si>
  <si>
    <r>
      <t>Real (2005) Dollars </t>
    </r>
    <r>
      <rPr>
        <vertAlign val="superscript"/>
        <sz val="5"/>
        <color indexed="8"/>
        <rFont val="Arial"/>
        <family val="2"/>
      </rPr>
      <t>3</t>
    </r>
  </si>
  <si>
    <t>(2005 = 1.00000)</t>
  </si>
  <si>
    <t>NA</t>
  </si>
  <si>
    <t>[R]</t>
  </si>
  <si>
    <r>
      <t>1</t>
    </r>
    <r>
      <rPr>
        <sz val="7"/>
        <color indexed="8"/>
        <rFont val="Arial"/>
        <family val="2"/>
      </rPr>
      <t>Resident population of the 50 States and the District of Columbia estimated for July 1 of each year.</t>
    </r>
  </si>
  <si>
    <t>R=Revised.  NA=Not available.  </t>
  </si>
  <si>
    <r>
      <t>2</t>
    </r>
    <r>
      <rPr>
        <sz val="7"/>
        <color indexed="8"/>
        <rFont val="Arial"/>
        <family val="2"/>
      </rPr>
      <t>See "Nominal Dollars" in Glossary.</t>
    </r>
  </si>
  <si>
    <t>Web Pages:  For related information, see http://www.census.gov/ and http://www.bea.gov/.</t>
  </si>
  <si>
    <r>
      <t>3</t>
    </r>
    <r>
      <rPr>
        <sz val="7"/>
        <color indexed="8"/>
        <rFont val="Arial"/>
        <family val="2"/>
      </rPr>
      <t>In chained (2005) dollars.  See "Chained Dollars" in Glossary.</t>
    </r>
  </si>
  <si>
    <r>
      <t>Sources:  </t>
    </r>
    <r>
      <rPr>
        <b/>
        <sz val="7"/>
        <color indexed="8"/>
        <rFont val="Arial"/>
        <family val="2"/>
      </rPr>
      <t>U.S. Population: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1949-1989U.S. Department of Commerce (DOC), U.S. Bureau of the</t>
    </r>
  </si>
  <si>
    <r>
      <t>Census, Current Population Reports Series P-25, June 2000.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1990-1999DOC, U.S. Bureau of the</t>
    </r>
  </si>
  <si>
    <r>
      <t>Census, State Population Estimates, April 11, 2002.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2000 forwardDOC, U.S. Bureau of the Census,</t>
    </r>
  </si>
  <si>
    <r>
      <t>State Population Estimates, February 2011.  </t>
    </r>
    <r>
      <rPr>
        <b/>
        <sz val="7"/>
        <color indexed="8"/>
        <rFont val="Arial"/>
        <family val="2"/>
      </rPr>
      <t>World Population: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1950 forwardDOC, U.S. Bureau of</t>
    </r>
  </si>
  <si>
    <r>
      <t>the Census, International Database (April 11, 2011).  </t>
    </r>
    <r>
      <rPr>
        <b/>
        <sz val="7"/>
        <color indexed="8"/>
        <rFont val="Arial"/>
        <family val="2"/>
      </rPr>
      <t>U.S. Gross Domestic Product: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1949</t>
    </r>
  </si>
  <si>
    <t>forwardDOC, Bureau of Economic Analysis, National Income and Product Accounts (March 25, 2011),</t>
  </si>
  <si>
    <t>Tables 1.1.5, 1.1.6, and 1.1.9.</t>
  </si>
  <si>
    <r>
      <t>4</t>
    </r>
    <r>
      <rPr>
        <sz val="7"/>
        <color indexed="8"/>
        <rFont val="Arial"/>
        <family val="2"/>
      </rPr>
      <t>The gross domestic product implicit price deflator is used to convert nominal dollars to chained (2005)</t>
    </r>
  </si>
  <si>
    <t>dollars.</t>
  </si>
  <si>
    <t>Table 3.4  Consumer Price Estimates for Energy by End-Use Sector, 1970-2009</t>
  </si>
  <si>
    <t>Weights</t>
  </si>
  <si>
    <r>
      <t>                      (Dollars </t>
    </r>
    <r>
      <rPr>
        <vertAlign val="superscript"/>
        <sz val="5"/>
        <color indexed="8"/>
        <rFont val="Arial"/>
        <family val="2"/>
      </rPr>
      <t>1</t>
    </r>
    <r>
      <rPr>
        <sz val="10"/>
        <color indexed="8"/>
        <rFont val="Arial"/>
        <family val="2"/>
      </rPr>
      <t> per Million Btu)</t>
    </r>
  </si>
  <si>
    <t>Res</t>
  </si>
  <si>
    <t>Residential</t>
  </si>
  <si>
    <t>Commercial</t>
  </si>
  <si>
    <t>Industrial</t>
  </si>
  <si>
    <t>Transportation</t>
  </si>
  <si>
    <t>Comm</t>
  </si>
  <si>
    <t>Petroleum</t>
  </si>
  <si>
    <r>
      <t>Total </t>
    </r>
    <r>
      <rPr>
        <vertAlign val="superscript"/>
        <sz val="5"/>
        <color indexed="8"/>
        <rFont val="Arial"/>
        <family val="2"/>
      </rPr>
      <t>4</t>
    </r>
  </si>
  <si>
    <r>
      <t>Petroleum </t>
    </r>
    <r>
      <rPr>
        <vertAlign val="superscript"/>
        <sz val="5"/>
        <color indexed="8"/>
        <rFont val="Arial"/>
        <family val="2"/>
      </rPr>
      <t>5</t>
    </r>
  </si>
  <si>
    <r>
      <t>Total </t>
    </r>
    <r>
      <rPr>
        <vertAlign val="superscript"/>
        <sz val="5"/>
        <color indexed="8"/>
        <rFont val="Arial"/>
        <family val="2"/>
      </rPr>
      <t>6,7</t>
    </r>
  </si>
  <si>
    <t>Coal</t>
  </si>
  <si>
    <r>
      <t>Biomass </t>
    </r>
    <r>
      <rPr>
        <vertAlign val="superscript"/>
        <sz val="5"/>
        <color indexed="8"/>
        <rFont val="Arial"/>
        <family val="2"/>
      </rPr>
      <t>8</t>
    </r>
  </si>
  <si>
    <r>
      <t>Total </t>
    </r>
    <r>
      <rPr>
        <vertAlign val="superscript"/>
        <sz val="5"/>
        <color indexed="8"/>
        <rFont val="Arial"/>
        <family val="2"/>
      </rPr>
      <t>7,9</t>
    </r>
  </si>
  <si>
    <r>
      <t>Total </t>
    </r>
    <r>
      <rPr>
        <vertAlign val="superscript"/>
        <sz val="5"/>
        <color indexed="8"/>
        <rFont val="Arial"/>
        <family val="2"/>
      </rPr>
      <t>7,10</t>
    </r>
  </si>
  <si>
    <t>Ind</t>
  </si>
  <si>
    <t>Natural</t>
  </si>
  <si>
    <t>Retail</t>
  </si>
  <si>
    <t>Trans</t>
  </si>
  <si>
    <r>
      <t>Gas </t>
    </r>
    <r>
      <rPr>
        <vertAlign val="superscript"/>
        <sz val="5"/>
        <color indexed="8"/>
        <rFont val="Arial"/>
        <family val="2"/>
      </rPr>
      <t>2</t>
    </r>
  </si>
  <si>
    <r>
      <t>Electricity </t>
    </r>
    <r>
      <rPr>
        <vertAlign val="superscript"/>
        <sz val="5"/>
        <color indexed="8"/>
        <rFont val="Arial"/>
        <family val="2"/>
      </rPr>
      <t>3</t>
    </r>
  </si>
  <si>
    <t>GDP Deflator</t>
  </si>
  <si>
    <r>
      <t>1</t>
    </r>
    <r>
      <rPr>
        <sz val="7"/>
        <color indexed="8"/>
        <rFont val="Arial"/>
        <family val="2"/>
      </rPr>
      <t>Prices are not adjusted for inflation.  See "Nominal Dollars" in Glossary.</t>
    </r>
  </si>
  <si>
    <r>
      <t>8</t>
    </r>
    <r>
      <rPr>
        <sz val="7"/>
        <color indexed="8"/>
        <rFont val="Arial"/>
        <family val="2"/>
      </rPr>
      <t>Wood and wood-derived fuels, and biomass waste; excludes fuel ethanol and biodiesel.  Through</t>
    </r>
  </si>
  <si>
    <t>2000, also includes non-biomass waste.</t>
  </si>
  <si>
    <r>
      <t>2</t>
    </r>
    <r>
      <rPr>
        <sz val="7"/>
        <color indexed="8"/>
        <rFont val="Arial"/>
        <family val="2"/>
      </rPr>
      <t>Natural gas, plus a small amount of supplemental gaseous fuels.</t>
    </r>
  </si>
  <si>
    <r>
      <t>9</t>
    </r>
    <r>
      <rPr>
        <sz val="7"/>
        <color indexed="8"/>
        <rFont val="Arial"/>
        <family val="2"/>
      </rPr>
      <t>Includes coal coke imports and exports, which are not separately displayed.</t>
    </r>
  </si>
  <si>
    <r>
      <t>3</t>
    </r>
    <r>
      <rPr>
        <sz val="7"/>
        <color indexed="8"/>
        <rFont val="Arial"/>
        <family val="2"/>
      </rPr>
      <t>Retail electricity prices paid by ultimate customers, reported by electric utilities and, beginning in 1996,</t>
    </r>
  </si>
  <si>
    <r>
      <t>10</t>
    </r>
    <r>
      <rPr>
        <sz val="7"/>
        <color indexed="8"/>
        <rFont val="Arial"/>
        <family val="2"/>
      </rPr>
      <t>Includes coal, natural gas, and retail electricity, which are not separately displayed.</t>
    </r>
  </si>
  <si>
    <t>other energy service providers.</t>
  </si>
  <si>
    <r>
      <t>4</t>
    </r>
    <r>
      <rPr>
        <sz val="7"/>
        <color indexed="8"/>
        <rFont val="Arial"/>
        <family val="2"/>
      </rPr>
      <t>Includes coal, and wood and wood-derived fuels, which are not separately displayed.</t>
    </r>
  </si>
  <si>
    <t>R=Revised.  </t>
  </si>
  <si>
    <r>
      <t>5</t>
    </r>
    <r>
      <rPr>
        <sz val="7"/>
        <color indexed="8"/>
        <rFont val="Arial"/>
        <family val="2"/>
      </rPr>
      <t>Beginning in 1993, includes fuel ethanol blended into motor gasoline.</t>
    </r>
  </si>
  <si>
    <r>
      <t>Notes: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Prices include taxes where data are available.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There are no direct fuel costs for</t>
    </r>
  </si>
  <si>
    <t>hydroelectric, geothermal, wind, or solar energy.</t>
  </si>
  <si>
    <r>
      <t>6</t>
    </r>
    <r>
      <rPr>
        <sz val="7"/>
        <color indexed="8"/>
        <rFont val="Arial"/>
        <family val="2"/>
      </rPr>
      <t>Includes coal, wood and wood-derived fuels, and biomass waste, which are not separately displayed. </t>
    </r>
  </si>
  <si>
    <t>Web Page:  For related information, see http://www.eia.gov/state/seds/seds-data-complete.cfm.</t>
  </si>
  <si>
    <t>Through 2000, also includes non-biomass waste.</t>
  </si>
  <si>
    <r>
      <t>7</t>
    </r>
    <r>
      <rPr>
        <sz val="7"/>
        <color indexed="8"/>
        <rFont val="Arial"/>
        <family val="2"/>
      </rPr>
      <t>For 1981-1992, includes fuel ethanol blended into motor gasoline that is not included in the petroleum</t>
    </r>
  </si>
  <si>
    <t>Source:  U.S. Energy Information Administration, "State Energy Data 2009: Prices and Expenditures"</t>
  </si>
  <si>
    <t>data for those years.</t>
  </si>
  <si>
    <t>(June 2011), U.S. Tables ET3-ET6. </t>
  </si>
  <si>
    <t>Table 2.1c  Commercial Sector Energy Consumption Estimates, 1949-2010</t>
  </si>
  <si>
    <t>                        (Billion Btu)</t>
  </si>
  <si>
    <r>
      <t>Primary Consumption </t>
    </r>
    <r>
      <rPr>
        <vertAlign val="superscript"/>
        <sz val="5"/>
        <color indexed="8"/>
        <rFont val="Arial"/>
        <family val="2"/>
      </rPr>
      <t>1</t>
    </r>
  </si>
  <si>
    <t>Total</t>
  </si>
  <si>
    <t>Electrical</t>
  </si>
  <si>
    <t>Electricity</t>
  </si>
  <si>
    <t>System</t>
  </si>
  <si>
    <t>Fossil Fuels</t>
  </si>
  <si>
    <r>
      <t>Renewable Energy </t>
    </r>
    <r>
      <rPr>
        <vertAlign val="superscript"/>
        <sz val="5"/>
        <color indexed="8"/>
        <rFont val="Arial"/>
        <family val="2"/>
      </rPr>
      <t>2</t>
    </r>
  </si>
  <si>
    <t>Energy</t>
  </si>
  <si>
    <r>
      <t>Sales </t>
    </r>
    <r>
      <rPr>
        <vertAlign val="superscript"/>
        <sz val="5"/>
        <color indexed="8"/>
        <rFont val="Arial"/>
        <family val="2"/>
      </rPr>
      <t>11</t>
    </r>
  </si>
  <si>
    <r>
      <t>Losses </t>
    </r>
    <r>
      <rPr>
        <vertAlign val="superscript"/>
        <sz val="5"/>
        <color indexed="8"/>
        <rFont val="Arial"/>
        <family val="2"/>
      </rPr>
      <t>12</t>
    </r>
  </si>
  <si>
    <r>
      <t>Natural Gas </t>
    </r>
    <r>
      <rPr>
        <vertAlign val="superscript"/>
        <sz val="5"/>
        <color indexed="8"/>
        <rFont val="Arial"/>
        <family val="2"/>
      </rPr>
      <t>3</t>
    </r>
  </si>
  <si>
    <r>
      <t>Petroleum </t>
    </r>
    <r>
      <rPr>
        <vertAlign val="superscript"/>
        <sz val="5"/>
        <color indexed="8"/>
        <rFont val="Arial"/>
        <family val="2"/>
      </rPr>
      <t>4,5</t>
    </r>
  </si>
  <si>
    <t>Hydroelectric</t>
  </si>
  <si>
    <r>
      <t>Geothermal </t>
    </r>
    <r>
      <rPr>
        <vertAlign val="superscript"/>
        <sz val="5"/>
        <color indexed="8"/>
        <rFont val="Arial"/>
        <family val="2"/>
      </rPr>
      <t>7</t>
    </r>
  </si>
  <si>
    <r>
      <t>Solar/PV </t>
    </r>
    <r>
      <rPr>
        <vertAlign val="superscript"/>
        <sz val="5"/>
        <color indexed="8"/>
        <rFont val="Arial"/>
        <family val="2"/>
      </rPr>
      <t>8</t>
    </r>
  </si>
  <si>
    <r>
      <t>WInd </t>
    </r>
    <r>
      <rPr>
        <vertAlign val="superscript"/>
        <sz val="5"/>
        <color indexed="8"/>
        <rFont val="Arial"/>
        <family val="2"/>
      </rPr>
      <t>9</t>
    </r>
  </si>
  <si>
    <r>
      <t>Biomass </t>
    </r>
    <r>
      <rPr>
        <vertAlign val="superscript"/>
        <sz val="5"/>
        <color indexed="8"/>
        <rFont val="Arial"/>
        <family val="2"/>
      </rPr>
      <t>10</t>
    </r>
  </si>
  <si>
    <t>Primary</t>
  </si>
  <si>
    <r>
      <t>Power </t>
    </r>
    <r>
      <rPr>
        <vertAlign val="superscript"/>
        <sz val="5"/>
        <color indexed="8"/>
        <rFont val="Arial"/>
        <family val="2"/>
      </rPr>
      <t>6</t>
    </r>
  </si>
  <si>
    <t>-</t>
  </si>
  <si>
    <t>(s)</t>
  </si>
  <si>
    <r>
      <t>2010</t>
    </r>
    <r>
      <rPr>
        <vertAlign val="superscript"/>
        <sz val="5"/>
        <color indexed="8"/>
        <rFont val="Arial"/>
        <family val="2"/>
      </rPr>
      <t>P</t>
    </r>
  </si>
  <si>
    <r>
      <t>1</t>
    </r>
    <r>
      <rPr>
        <sz val="7"/>
        <color indexed="8"/>
        <rFont val="Arial"/>
        <family val="2"/>
      </rPr>
      <t>See "Primary Energy Consumption" in Glossary.</t>
    </r>
  </si>
  <si>
    <r>
      <t>9</t>
    </r>
    <r>
      <rPr>
        <sz val="7"/>
        <color indexed="8"/>
        <rFont val="Arial"/>
        <family val="2"/>
      </rPr>
      <t>Wind electricity net generation (converted to Btu using the fossil-fuels heat ratesee Table A6).</t>
    </r>
  </si>
  <si>
    <r>
      <t>2</t>
    </r>
    <r>
      <rPr>
        <sz val="7"/>
        <color indexed="8"/>
        <rFont val="Arial"/>
        <family val="2"/>
      </rPr>
      <t>Most data are estimates.  See Table 10.2a for notes on series components and estimation.</t>
    </r>
  </si>
  <si>
    <r>
      <t>10</t>
    </r>
    <r>
      <rPr>
        <sz val="7"/>
        <color indexed="8"/>
        <rFont val="Arial"/>
        <family val="2"/>
      </rPr>
      <t>Wood and wood-derived fuels; municipal solid waste from biogenic sources, landfill gas, sludge waste,</t>
    </r>
  </si>
  <si>
    <t>agricultural byproducts, and other biomass.  Through 2000, also includes non-renewable waste (municipal</t>
  </si>
  <si>
    <t>solid waste from non-biogenic sources, and tire-derived fuels); and fuel ethanol (minus denaturant).</t>
  </si>
  <si>
    <r>
      <t>3</t>
    </r>
    <r>
      <rPr>
        <sz val="7"/>
        <color indexed="8"/>
        <rFont val="Arial"/>
        <family val="2"/>
      </rPr>
      <t>Natural gas only; excludes the estimated portion of supplemental gaseous fuels.  See Note 1,</t>
    </r>
  </si>
  <si>
    <r>
      <t>11</t>
    </r>
    <r>
      <rPr>
        <sz val="7"/>
        <color indexed="8"/>
        <rFont val="Arial"/>
        <family val="2"/>
      </rPr>
      <t>Electricity retail sales to ultimate customers reported by electric utilities and, beginning in 1996, other</t>
    </r>
  </si>
  <si>
    <t>"Supplemental Gaseous Fuels," at end of Section 6.</t>
  </si>
  <si>
    <t>energy service providers.</t>
  </si>
  <si>
    <r>
      <t>4</t>
    </r>
    <r>
      <rPr>
        <sz val="7"/>
        <color indexed="8"/>
        <rFont val="Arial"/>
        <family val="2"/>
      </rPr>
      <t>Based on petroleum product supplied.  For petroleum, product supplied is used as an approximation of</t>
    </r>
  </si>
  <si>
    <r>
      <t>12</t>
    </r>
    <r>
      <rPr>
        <sz val="7"/>
        <color indexed="8"/>
        <rFont val="Arial"/>
        <family val="2"/>
      </rPr>
      <t>Total losses are calculated as the primary energy consumed by the electric power sector minus the</t>
    </r>
  </si>
  <si>
    <t>petroleum consumption.  See Note 1, "Petroleum Products Supplied and Petroleum Consumption," at end</t>
  </si>
  <si>
    <t>energy content of electricity retail sales.  Total losses are allocated to the end-use sectors in proportion to</t>
  </si>
  <si>
    <t>of Section 5.</t>
  </si>
  <si>
    <t>each sector's share of total electricity retail sales.  See Note, "Electrical System Energy Losses," at end of</t>
  </si>
  <si>
    <t>section.</t>
  </si>
  <si>
    <r>
      <t>5</t>
    </r>
    <r>
      <rPr>
        <sz val="7"/>
        <color indexed="8"/>
        <rFont val="Arial"/>
        <family val="2"/>
      </rPr>
      <t>Does not include biofuels that have been blended with petroleumbiofuels are included in "Biomass." </t>
    </r>
  </si>
  <si>
    <t>R=Revised.  P=Preliminary.  NA=Not available.  - =No data reported.  (s)=Less than 0.5 trillion Btu.</t>
  </si>
  <si>
    <r>
      <t>6</t>
    </r>
    <r>
      <rPr>
        <sz val="7"/>
        <color indexed="8"/>
        <rFont val="Arial"/>
        <family val="2"/>
      </rPr>
      <t>Conventional hydroelectricity net generation (converted to Btu using the fossil-fuels heat ratesee</t>
    </r>
  </si>
  <si>
    <r>
      <t>Notes: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The commercial sector includes commercial combined-heat-and-power (CHP) and commercial</t>
    </r>
  </si>
  <si>
    <t>Table A6).</t>
  </si>
  <si>
    <t>electricity-only plants.  See Note 2, "Classification of Power Plants Into Energy-Use Sectors," at end of</t>
  </si>
  <si>
    <r>
      <t>Section 8.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Totals may not equal sum of components due to independent rounding.</t>
    </r>
  </si>
  <si>
    <r>
      <t>7</t>
    </r>
    <r>
      <rPr>
        <sz val="7"/>
        <color indexed="8"/>
        <rFont val="Arial"/>
        <family val="2"/>
      </rPr>
      <t>Geothermal heat pump and direct use energy.</t>
    </r>
  </si>
  <si>
    <t>Sources:  Tables 2.1f, 5.14a, 6.5, 7.3, 8.9, 10.2a, A4, A5, and A6.</t>
  </si>
  <si>
    <r>
      <t>8</t>
    </r>
    <r>
      <rPr>
        <sz val="7"/>
        <color indexed="8"/>
        <rFont val="Arial"/>
        <family val="2"/>
      </rPr>
      <t>Photovoltaic (PV) electricity net generation (converted to Btu using the fossil-fuels heat ratesee</t>
    </r>
  </si>
  <si>
    <t>Table A6) at commercial plants with capacity of 1 megawatt or greater.</t>
  </si>
  <si>
    <t>National</t>
  </si>
  <si>
    <t xml:space="preserve">From Next Lower Level </t>
  </si>
  <si>
    <t>Develop Intensity Indexes (Log Mean Divisia Method)</t>
  </si>
  <si>
    <t xml:space="preserve">            (Transferred from lower level ---&gt;)</t>
  </si>
  <si>
    <t>Energy Consumption (Trillion Btu)</t>
  </si>
  <si>
    <t>Activity (Floorspace, Square Feet )</t>
  </si>
  <si>
    <t>Nominal Energy Intensity (MMBtu/HH)</t>
  </si>
  <si>
    <t>Nominal Energy Intensity (kBtu/SF)  (Not Weather Adjusted)</t>
  </si>
  <si>
    <t>Nominal Energy Intensity (kBtu/SF) (Weather Adjusted)</t>
  </si>
  <si>
    <t>Weather Factors   (Actual/30-year Normal)</t>
  </si>
  <si>
    <t>Household Size (Square Feet/HH)</t>
  </si>
  <si>
    <t xml:space="preserve">Energy Intensity, Btu/SF, weather adjusted  (Index)  </t>
  </si>
  <si>
    <t>Energy Intensity Index</t>
  </si>
  <si>
    <t>Structure Index (1):  Housing Unit Composition</t>
  </si>
  <si>
    <t>Structure Index (2):  Housing Unit Size</t>
  </si>
  <si>
    <t>Structure Index (3):  Weather</t>
  </si>
  <si>
    <t>Final Indexes</t>
  </si>
  <si>
    <t xml:space="preserve"> Energy Shares</t>
  </si>
  <si>
    <t>Log-Mean Divisia Weights</t>
  </si>
  <si>
    <t>Log-Mean Divisia Weights   (normalized)</t>
  </si>
  <si>
    <t>Log Changes - Intensity</t>
  </si>
  <si>
    <t>Activity Shares (Shares of Total Households by Census Region)</t>
  </si>
  <si>
    <t>Log Changes - Activity Shares</t>
  </si>
  <si>
    <t>Log Changes - Housing Type Mix</t>
  </si>
  <si>
    <t>Log Changes - Household Size</t>
  </si>
  <si>
    <t>Log Changes - Weather</t>
  </si>
  <si>
    <t>Compute Intensity Index</t>
  </si>
  <si>
    <t>Compute Structure Index (1)</t>
  </si>
  <si>
    <t>Compute Structure Index (2)</t>
  </si>
  <si>
    <t>Compute Structure Index (3)</t>
  </si>
  <si>
    <t>Compute Structure Index (4)</t>
  </si>
  <si>
    <t>Assemble Data for Charts   -----&gt;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</si>
  <si>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</si>
  <si>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</si>
  <si>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</si>
  <si>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</si>
  <si>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</si>
  <si>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</si>
  <si>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</si>
  <si>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</si>
  <si>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</si>
  <si>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</si>
  <si>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 xml:space="preserve">         (Geographic Shift)</t>
  </si>
  <si>
    <t xml:space="preserve">  (Household Composition)</t>
  </si>
  <si>
    <t xml:space="preserve">        (Household Size)           </t>
  </si>
  <si>
    <t xml:space="preserve">             (Weather)           </t>
  </si>
  <si>
    <t xml:space="preserve">    Activity (Households)</t>
  </si>
  <si>
    <t>Index of  Aggregate Intensity</t>
  </si>
  <si>
    <t>Structure:  Geographic Shift</t>
  </si>
  <si>
    <t>Structure:Housing Type Shift</t>
  </si>
  <si>
    <t>Structure: House Size</t>
  </si>
  <si>
    <t>Structure:  Weather</t>
  </si>
  <si>
    <t>Component Intensity  Index</t>
  </si>
  <si>
    <t>Product: Activity x Structure x Intensity</t>
  </si>
  <si>
    <t>Actual Energy Use</t>
  </si>
  <si>
    <t>Total Structure</t>
  </si>
  <si>
    <t>Single-Family Attached</t>
  </si>
  <si>
    <t>Mobile Home</t>
  </si>
  <si>
    <t>Multi-Family (2-4 units)</t>
  </si>
  <si>
    <t xml:space="preserve">Index chg. </t>
  </si>
  <si>
    <t xml:space="preserve">  Index</t>
  </si>
  <si>
    <t>Energy Type</t>
  </si>
  <si>
    <t>=(1)x(3)x(4)x(5)x(6)x(7)</t>
  </si>
  <si>
    <t xml:space="preserve"> =(1) x (2)</t>
  </si>
  <si>
    <t>=(3) x (4) x(5) x (6)</t>
  </si>
  <si>
    <t>(unnorm.)</t>
  </si>
  <si>
    <t>Thousand HU</t>
  </si>
  <si>
    <t xml:space="preserve"> Check with RECS Ave.</t>
  </si>
  <si>
    <t>Energy/HU</t>
  </si>
  <si>
    <t>Energy/SF</t>
  </si>
  <si>
    <t>Activity (Households)</t>
  </si>
  <si>
    <t xml:space="preserve">Log-Mean Divisia Weights </t>
  </si>
  <si>
    <t>Activity Shares (Shares of Total Households by Housing Type)</t>
  </si>
  <si>
    <t>Compute Structure Index</t>
  </si>
  <si>
    <t xml:space="preserve">        (normalized)</t>
  </si>
  <si>
    <t xml:space="preserve">        (Weather)           </t>
  </si>
  <si>
    <t>Northeast</t>
  </si>
  <si>
    <t>Midwest</t>
  </si>
  <si>
    <t>South</t>
  </si>
  <si>
    <t>West</t>
  </si>
  <si>
    <t>Energy Use</t>
  </si>
  <si>
    <t>Households</t>
  </si>
  <si>
    <t>Energy/Household</t>
  </si>
  <si>
    <t>Source</t>
  </si>
  <si>
    <t xml:space="preserve"> (TBtu)</t>
  </si>
  <si>
    <t xml:space="preserve">   (TBtu)</t>
  </si>
  <si>
    <t>Billion SF</t>
  </si>
  <si>
    <t>MMBtu/HH</t>
  </si>
  <si>
    <t xml:space="preserve"> kBtu/SF</t>
  </si>
  <si>
    <t xml:space="preserve">  Actual/    normal</t>
  </si>
  <si>
    <t>SF/HU</t>
  </si>
  <si>
    <t>Total Households</t>
  </si>
  <si>
    <t>Housing Size</t>
  </si>
  <si>
    <t>Structure (incl. Weather)</t>
  </si>
  <si>
    <t>Intensity (per SF)</t>
  </si>
  <si>
    <t>Base Year</t>
  </si>
  <si>
    <t>Base2</t>
  </si>
  <si>
    <t>Energy Consumption (TBtu)</t>
  </si>
  <si>
    <t>Nominal Energy Intensity (kBtu/SF)</t>
  </si>
  <si>
    <t>Single-Family Detached</t>
  </si>
  <si>
    <t>Index of  Aggregate Intensity (Btu/HH)</t>
  </si>
  <si>
    <t>Intensity Index (Btu/SF, weather-adj)</t>
  </si>
  <si>
    <t>Delivered</t>
  </si>
  <si>
    <t xml:space="preserve">  Delivered</t>
  </si>
  <si>
    <t>Million HH</t>
  </si>
  <si>
    <t>SF/HH</t>
  </si>
  <si>
    <t>1985 = 1.0</t>
  </si>
  <si>
    <t>Activity (Floorspace)</t>
  </si>
  <si>
    <t>Nominal Energy Intensity (kBtu/SF) (Not Weather Adjusted)</t>
  </si>
  <si>
    <t>Weather Factors</t>
  </si>
  <si>
    <t>Household Size (Sq. Ft./HH)</t>
  </si>
  <si>
    <t>Elec</t>
  </si>
  <si>
    <t>Component Intensity Index (Btu/SF)</t>
  </si>
  <si>
    <t xml:space="preserve"> Electricity</t>
  </si>
  <si>
    <t/>
  </si>
  <si>
    <t>Fuels</t>
  </si>
  <si>
    <t>South-Shr</t>
  </si>
  <si>
    <t>The set of rows below develop source-intensity indexes holding electric utility intensity at 1985 value</t>
  </si>
  <si>
    <t>Energy/Household (Adjusted)</t>
  </si>
  <si>
    <t>Energy/HH</t>
  </si>
  <si>
    <t>Source_Adj</t>
  </si>
  <si>
    <t>Copy Values from cells BQ44:ci75 (pasted values correspond to fixed source-to-site conversion factor, user must temporarily set flag in cell M4 to '2' in worksheet 'Conversion Factors')</t>
  </si>
  <si>
    <t xml:space="preserve">  Current 1978 values above</t>
  </si>
  <si>
    <t>2008 from Source</t>
  </si>
  <si>
    <t>Natural Gas</t>
  </si>
  <si>
    <t>Consumption (Trillion Btu)</t>
  </si>
  <si>
    <t>Expenditure shares</t>
  </si>
  <si>
    <t>Compute Price Index</t>
  </si>
  <si>
    <t>Energy Expenditures (million 2005$)</t>
  </si>
  <si>
    <t>Energy Price (2005$/MMBtu)</t>
  </si>
  <si>
    <t>Table 2.1b  Residential Sector Energy Consumption Estimates, 1949-2010</t>
  </si>
  <si>
    <r>
      <t>Sales </t>
    </r>
    <r>
      <rPr>
        <vertAlign val="superscript"/>
        <sz val="5"/>
        <color indexed="8"/>
        <rFont val="Arial"/>
        <family val="2"/>
      </rPr>
      <t>8</t>
    </r>
  </si>
  <si>
    <r>
      <t>Losses </t>
    </r>
    <r>
      <rPr>
        <vertAlign val="superscript"/>
        <sz val="5"/>
        <color indexed="8"/>
        <rFont val="Arial"/>
        <family val="2"/>
      </rPr>
      <t>9</t>
    </r>
  </si>
  <si>
    <r>
      <t>Petroleum </t>
    </r>
    <r>
      <rPr>
        <vertAlign val="superscript"/>
        <sz val="5"/>
        <color indexed="8"/>
        <rFont val="Arial"/>
        <family val="2"/>
      </rPr>
      <t>4</t>
    </r>
  </si>
  <si>
    <r>
      <t>Geothermal </t>
    </r>
    <r>
      <rPr>
        <vertAlign val="superscript"/>
        <sz val="5"/>
        <color indexed="8"/>
        <rFont val="Arial"/>
        <family val="2"/>
      </rPr>
      <t>5</t>
    </r>
  </si>
  <si>
    <r>
      <t>Solar/PV </t>
    </r>
    <r>
      <rPr>
        <vertAlign val="superscript"/>
        <sz val="5"/>
        <color indexed="8"/>
        <rFont val="Arial"/>
        <family val="2"/>
      </rPr>
      <t>6</t>
    </r>
  </si>
  <si>
    <r>
      <t>Biomass </t>
    </r>
    <r>
      <rPr>
        <vertAlign val="superscript"/>
        <sz val="5"/>
        <color indexed="8"/>
        <rFont val="Arial"/>
        <family val="2"/>
      </rPr>
      <t>7</t>
    </r>
  </si>
  <si>
    <r>
      <t>7</t>
    </r>
    <r>
      <rPr>
        <sz val="7"/>
        <color indexed="8"/>
        <rFont val="Arial"/>
        <family val="2"/>
      </rPr>
      <t>Wood and wood-derived fuels.</t>
    </r>
  </si>
  <si>
    <r>
      <t>2</t>
    </r>
    <r>
      <rPr>
        <sz val="7"/>
        <color indexed="8"/>
        <rFont val="Arial"/>
        <family val="2"/>
      </rPr>
      <t>Data are estimates.  See Table 10.2a for notes on series components.</t>
    </r>
  </si>
  <si>
    <r>
      <t>8</t>
    </r>
    <r>
      <rPr>
        <sz val="7"/>
        <color indexed="8"/>
        <rFont val="Arial"/>
        <family val="2"/>
      </rPr>
      <t>Electricity retail sales to ultimate customers reported by electric utilities and, beginning in 1996, other</t>
    </r>
  </si>
  <si>
    <r>
      <t>9</t>
    </r>
    <r>
      <rPr>
        <sz val="7"/>
        <color indexed="8"/>
        <rFont val="Arial"/>
        <family val="2"/>
      </rPr>
      <t>Total losses are calculated as the primary energy consumed by the electric power sector minus the</t>
    </r>
  </si>
  <si>
    <t>R=Revised.  P=Preliminary.  NA=Not available.  </t>
  </si>
  <si>
    <r>
      <t>5</t>
    </r>
    <r>
      <rPr>
        <sz val="7"/>
        <color indexed="8"/>
        <rFont val="Arial"/>
        <family val="2"/>
      </rPr>
      <t>Geothermal heat pump and direct use energy.</t>
    </r>
  </si>
  <si>
    <t>Note:  Totals may not equal sum of components due to independent rounding.</t>
  </si>
  <si>
    <r>
      <t>6</t>
    </r>
    <r>
      <rPr>
        <sz val="7"/>
        <color indexed="8"/>
        <rFont val="Arial"/>
        <family val="2"/>
      </rPr>
      <t>Solar thermal direct use energy, and photovoltaic (PV) electricity net generation (converted to Btu</t>
    </r>
  </si>
  <si>
    <t>using the fossil-fuels heat ratesee Table A6).  Includes small amounts of distributed solar thermal and PV</t>
  </si>
  <si>
    <t>energy used in the commercial, industrial, and electric power sectors.</t>
  </si>
  <si>
    <t>Table 2.1b  Residential Sector Energy Consumption Estimates, 1949-2011</t>
  </si>
  <si>
    <r>
      <t>Primary Consumption </t>
    </r>
    <r>
      <rPr>
        <vertAlign val="superscript"/>
        <sz val="5"/>
        <color rgb="FF000000"/>
        <rFont val="Arial"/>
        <family val="2"/>
      </rPr>
      <t>1</t>
    </r>
  </si>
  <si>
    <r>
      <t>Renewable Energy </t>
    </r>
    <r>
      <rPr>
        <vertAlign val="superscript"/>
        <sz val="5"/>
        <color rgb="FF000000"/>
        <rFont val="Arial"/>
        <family val="2"/>
      </rPr>
      <t>2</t>
    </r>
  </si>
  <si>
    <r>
      <t>Sales </t>
    </r>
    <r>
      <rPr>
        <vertAlign val="superscript"/>
        <sz val="5"/>
        <color rgb="FF000000"/>
        <rFont val="Arial"/>
        <family val="2"/>
      </rPr>
      <t>8</t>
    </r>
  </si>
  <si>
    <r>
      <t>Losses </t>
    </r>
    <r>
      <rPr>
        <vertAlign val="superscript"/>
        <sz val="5"/>
        <color rgb="FF000000"/>
        <rFont val="Arial"/>
        <family val="2"/>
      </rPr>
      <t>9</t>
    </r>
  </si>
  <si>
    <r>
      <t>Natural Gas </t>
    </r>
    <r>
      <rPr>
        <vertAlign val="superscript"/>
        <sz val="5"/>
        <color rgb="FF000000"/>
        <rFont val="Arial"/>
        <family val="2"/>
      </rPr>
      <t>3</t>
    </r>
  </si>
  <si>
    <r>
      <t>Petroleum </t>
    </r>
    <r>
      <rPr>
        <vertAlign val="superscript"/>
        <sz val="5"/>
        <color rgb="FF000000"/>
        <rFont val="Arial"/>
        <family val="2"/>
      </rPr>
      <t>4</t>
    </r>
  </si>
  <si>
    <r>
      <t>Geothermal </t>
    </r>
    <r>
      <rPr>
        <vertAlign val="superscript"/>
        <sz val="5"/>
        <color rgb="FF000000"/>
        <rFont val="Arial"/>
        <family val="2"/>
      </rPr>
      <t>5</t>
    </r>
  </si>
  <si>
    <r>
      <t>Solar/PV </t>
    </r>
    <r>
      <rPr>
        <vertAlign val="superscript"/>
        <sz val="5"/>
        <color rgb="FF000000"/>
        <rFont val="Arial"/>
        <family val="2"/>
      </rPr>
      <t>6</t>
    </r>
  </si>
  <si>
    <r>
      <t>Biomass </t>
    </r>
    <r>
      <rPr>
        <vertAlign val="superscript"/>
        <sz val="5"/>
        <color rgb="FF000000"/>
        <rFont val="Arial"/>
        <family val="2"/>
      </rPr>
      <t>7</t>
    </r>
  </si>
  <si>
    <r>
      <t>2011</t>
    </r>
    <r>
      <rPr>
        <vertAlign val="superscript"/>
        <sz val="5"/>
        <color rgb="FF000000"/>
        <rFont val="Arial"/>
        <family val="2"/>
      </rPr>
      <t>P</t>
    </r>
  </si>
  <si>
    <r>
      <t>1</t>
    </r>
    <r>
      <rPr>
        <sz val="7"/>
        <color rgb="FF000000"/>
        <rFont val="Arial"/>
        <family val="2"/>
      </rPr>
      <t>See "Primary Energy Consumption" in Glossary.</t>
    </r>
  </si>
  <si>
    <r>
      <t>8</t>
    </r>
    <r>
      <rPr>
        <sz val="7"/>
        <color rgb="FF000000"/>
        <rFont val="Arial"/>
        <family val="2"/>
      </rPr>
      <t>Electricity retail sales to ultimate customers reported by electric utilities and, beginning in 1996, other</t>
    </r>
  </si>
  <si>
    <r>
      <t>2</t>
    </r>
    <r>
      <rPr>
        <sz val="7"/>
        <color rgb="FF000000"/>
        <rFont val="Arial"/>
        <family val="2"/>
      </rPr>
      <t>Data are estimates.  See Table 10.2a for notes on series components.</t>
    </r>
  </si>
  <si>
    <r>
      <t>9</t>
    </r>
    <r>
      <rPr>
        <sz val="7"/>
        <color rgb="FF000000"/>
        <rFont val="Arial"/>
        <family val="2"/>
      </rPr>
      <t>Total losses are calculated as the primary energy consumed by the electric power sector minus the</t>
    </r>
  </si>
  <si>
    <r>
      <t>3</t>
    </r>
    <r>
      <rPr>
        <sz val="7"/>
        <color rgb="FF000000"/>
        <rFont val="Arial"/>
        <family val="2"/>
      </rPr>
      <t>Natural gas only; excludes the estimated portion of supplemental gaseous fuels.  See Note 1,</t>
    </r>
  </si>
  <si>
    <r>
      <t>4</t>
    </r>
    <r>
      <rPr>
        <sz val="7"/>
        <color rgb="FF000000"/>
        <rFont val="Arial"/>
        <family val="2"/>
      </rPr>
      <t>Based on petroleum product supplied.  For petroleum, product supplied is used as an approximation of</t>
    </r>
  </si>
  <si>
    <r>
      <t>5</t>
    </r>
    <r>
      <rPr>
        <sz val="7"/>
        <color rgb="FF000000"/>
        <rFont val="Arial"/>
        <family val="2"/>
      </rPr>
      <t>Geothermal heat pump and direct use energy.</t>
    </r>
  </si>
  <si>
    <t>Web Page:    See http://www.eia.gov/totalenergy/data/monthly/#consumption for updated monthly and</t>
  </si>
  <si>
    <t>annual data.</t>
  </si>
  <si>
    <r>
      <t>6</t>
    </r>
    <r>
      <rPr>
        <sz val="7"/>
        <color rgb="FF000000"/>
        <rFont val="Arial"/>
        <family val="2"/>
      </rPr>
      <t>Solar thermal direct use energy, and photovoltaic (PV) electricity net generation (converted to Btu</t>
    </r>
  </si>
  <si>
    <r>
      <t>7</t>
    </r>
    <r>
      <rPr>
        <sz val="7"/>
        <color rgb="FF000000"/>
        <rFont val="Arial"/>
        <family val="2"/>
      </rPr>
      <t>Wood and wood-derived fuels.</t>
    </r>
  </si>
  <si>
    <t>Table 3.4  Consumer Price Estimates for Energy by End-Use Sector, 1970-2010</t>
  </si>
  <si>
    <r>
      <t>                      (Dollars </t>
    </r>
    <r>
      <rPr>
        <vertAlign val="superscript"/>
        <sz val="5"/>
        <color theme="1"/>
        <rFont val="Arial"/>
        <family val="2"/>
      </rPr>
      <t>1</t>
    </r>
    <r>
      <rPr>
        <sz val="10"/>
        <color theme="1"/>
        <rFont val="Arial"/>
        <family val="2"/>
      </rPr>
      <t> per Million Btu)</t>
    </r>
  </si>
  <si>
    <r>
      <t>Total </t>
    </r>
    <r>
      <rPr>
        <vertAlign val="superscript"/>
        <sz val="5"/>
        <color theme="1"/>
        <rFont val="Arial"/>
        <family val="2"/>
      </rPr>
      <t>4</t>
    </r>
  </si>
  <si>
    <r>
      <t>Petroleum </t>
    </r>
    <r>
      <rPr>
        <vertAlign val="superscript"/>
        <sz val="5"/>
        <color theme="1"/>
        <rFont val="Arial"/>
        <family val="2"/>
      </rPr>
      <t>5</t>
    </r>
  </si>
  <si>
    <r>
      <t>Total </t>
    </r>
    <r>
      <rPr>
        <vertAlign val="superscript"/>
        <sz val="5"/>
        <color theme="1"/>
        <rFont val="Arial"/>
        <family val="2"/>
      </rPr>
      <t>6,7</t>
    </r>
  </si>
  <si>
    <r>
      <t>Biomass </t>
    </r>
    <r>
      <rPr>
        <vertAlign val="superscript"/>
        <sz val="5"/>
        <color theme="1"/>
        <rFont val="Arial"/>
        <family val="2"/>
      </rPr>
      <t>8</t>
    </r>
  </si>
  <si>
    <r>
      <t>Total </t>
    </r>
    <r>
      <rPr>
        <vertAlign val="superscript"/>
        <sz val="5"/>
        <color theme="1"/>
        <rFont val="Arial"/>
        <family val="2"/>
      </rPr>
      <t>7,9</t>
    </r>
  </si>
  <si>
    <r>
      <t>Total </t>
    </r>
    <r>
      <rPr>
        <vertAlign val="superscript"/>
        <sz val="5"/>
        <color theme="1"/>
        <rFont val="Arial"/>
        <family val="2"/>
      </rPr>
      <t>7,10</t>
    </r>
  </si>
  <si>
    <r>
      <t>Gas </t>
    </r>
    <r>
      <rPr>
        <vertAlign val="superscript"/>
        <sz val="5"/>
        <color theme="1"/>
        <rFont val="Arial"/>
        <family val="2"/>
      </rPr>
      <t>2</t>
    </r>
  </si>
  <si>
    <r>
      <t>Electricity </t>
    </r>
    <r>
      <rPr>
        <vertAlign val="superscript"/>
        <sz val="5"/>
        <color theme="1"/>
        <rFont val="Arial"/>
        <family val="2"/>
      </rPr>
      <t>3</t>
    </r>
  </si>
  <si>
    <r>
      <t>1</t>
    </r>
    <r>
      <rPr>
        <sz val="7"/>
        <color theme="1"/>
        <rFont val="Arial"/>
        <family val="2"/>
      </rPr>
      <t>Prices are not adjusted for inflation.  See "Nominal Dollars" in Glossary.</t>
    </r>
  </si>
  <si>
    <r>
      <t>8</t>
    </r>
    <r>
      <rPr>
        <sz val="7"/>
        <color theme="1"/>
        <rFont val="Arial"/>
        <family val="2"/>
      </rPr>
      <t>Wood and wood-derived fuels, and biomass waste; excludes fuel ethanol and biodiesel.  Through</t>
    </r>
  </si>
  <si>
    <r>
      <t>2</t>
    </r>
    <r>
      <rPr>
        <sz val="7"/>
        <color theme="1"/>
        <rFont val="Arial"/>
        <family val="2"/>
      </rPr>
      <t>Natural gas, plus a small amount of supplemental gaseous fuels.</t>
    </r>
  </si>
  <si>
    <r>
      <t>9</t>
    </r>
    <r>
      <rPr>
        <sz val="7"/>
        <color theme="1"/>
        <rFont val="Arial"/>
        <family val="2"/>
      </rPr>
      <t>Includes coal coke imports and exports, which are not separately displayed.</t>
    </r>
  </si>
  <si>
    <r>
      <t>3</t>
    </r>
    <r>
      <rPr>
        <sz val="7"/>
        <color theme="1"/>
        <rFont val="Arial"/>
        <family val="2"/>
      </rPr>
      <t>Retail electricity prices paid by ultimate customers, reported by electric utilities and, beginning in 1996,</t>
    </r>
  </si>
  <si>
    <r>
      <t>10</t>
    </r>
    <r>
      <rPr>
        <sz val="7"/>
        <color theme="1"/>
        <rFont val="Arial"/>
        <family val="2"/>
      </rPr>
      <t>Includes coal, natural gas, and retail electricity, which are not separately displayed.</t>
    </r>
  </si>
  <si>
    <r>
      <t>4</t>
    </r>
    <r>
      <rPr>
        <sz val="7"/>
        <color theme="1"/>
        <rFont val="Arial"/>
        <family val="2"/>
      </rPr>
      <t>Includes coal, and wood and wood-derived fuels, which are not separately displayed.</t>
    </r>
  </si>
  <si>
    <r>
      <t>5</t>
    </r>
    <r>
      <rPr>
        <sz val="7"/>
        <color theme="1"/>
        <rFont val="Arial"/>
        <family val="2"/>
      </rPr>
      <t>Beginning in 1993, includes fuel ethanol blended into motor gasoline.</t>
    </r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</si>
  <si>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Prices include taxes where data are available.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There are no direct fuel costs for</t>
    </r>
  </si>
  <si>
    <r>
      <t>6</t>
    </r>
    <r>
      <rPr>
        <sz val="7"/>
        <color theme="1"/>
        <rFont val="Arial"/>
        <family val="2"/>
      </rPr>
      <t>Includes coal, wood and wood-derived fuels, and biomass waste, which are not separately displayed. </t>
    </r>
  </si>
  <si>
    <r>
      <t>7</t>
    </r>
    <r>
      <rPr>
        <sz val="7"/>
        <color theme="1"/>
        <rFont val="Arial"/>
        <family val="2"/>
      </rPr>
      <t>For 19811992, includes fuel ethanol blended into motor gasoline that is not included in the petroleum</t>
    </r>
  </si>
  <si>
    <t>Source:  U.S. Energy Information Administration, "State Energy Data 2010: Prices and Expenditures"</t>
  </si>
  <si>
    <t>(June 2012), U.S. Tables ET3ET6. </t>
  </si>
  <si>
    <t>Table D1.  Population, U.S. Gross Domestic Product, and Implicit Price Deflator, 1949-2011</t>
  </si>
  <si>
    <r>
      <t>United States </t>
    </r>
    <r>
      <rPr>
        <vertAlign val="superscript"/>
        <sz val="5"/>
        <color theme="1"/>
        <rFont val="Arial"/>
        <family val="2"/>
      </rPr>
      <t>1</t>
    </r>
  </si>
  <si>
    <r>
      <t>Implicit Price Deflator </t>
    </r>
    <r>
      <rPr>
        <vertAlign val="superscript"/>
        <sz val="5"/>
        <color theme="1"/>
        <rFont val="Arial"/>
        <family val="2"/>
      </rPr>
      <t>4</t>
    </r>
  </si>
  <si>
    <r>
      <t>Nominal Dollars </t>
    </r>
    <r>
      <rPr>
        <vertAlign val="superscript"/>
        <sz val="5"/>
        <color theme="1"/>
        <rFont val="Arial"/>
        <family val="2"/>
      </rPr>
      <t>2</t>
    </r>
  </si>
  <si>
    <r>
      <t>Real (2005) Dollars </t>
    </r>
    <r>
      <rPr>
        <vertAlign val="superscript"/>
        <sz val="5"/>
        <color theme="1"/>
        <rFont val="Arial"/>
        <family val="2"/>
      </rPr>
      <t>3</t>
    </r>
  </si>
  <si>
    <r>
      <t>1</t>
    </r>
    <r>
      <rPr>
        <sz val="7"/>
        <color theme="1"/>
        <rFont val="Arial"/>
        <family val="2"/>
      </rPr>
      <t>Resident population of the 50 States and the District of Columbia estimated for July 1 of each year.</t>
    </r>
  </si>
  <si>
    <r>
      <t>2</t>
    </r>
    <r>
      <rPr>
        <sz val="7"/>
        <color theme="1"/>
        <rFont val="Arial"/>
        <family val="2"/>
      </rPr>
      <t>See "Nominal Dollars" in Glossary.</t>
    </r>
  </si>
  <si>
    <r>
      <t>3</t>
    </r>
    <r>
      <rPr>
        <sz val="7"/>
        <color theme="1"/>
        <rFont val="Arial"/>
        <family val="2"/>
      </rPr>
      <t>In chained (2005) dollars.  See "Chained Dollars" in Glossary.</t>
    </r>
  </si>
  <si>
    <r>
      <t>Sources:  </t>
    </r>
    <r>
      <rPr>
        <b/>
        <sz val="7"/>
        <color theme="1"/>
        <rFont val="Arial"/>
        <family val="2"/>
      </rPr>
      <t>U.S. Population: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1949-1989U.S. Department of Commerce (DOC), U.S. Bureau of the</t>
    </r>
  </si>
  <si>
    <r>
      <t>Census, Current Population Reports Series P-25 (release date: June 2000).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1990-1999DOC, U.S.</t>
    </r>
  </si>
  <si>
    <t>Bureau of the Census, "Time Series of Intercensal State Population Estimates" (release date: April 11,</t>
  </si>
  <si>
    <r>
      <t>2002).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2000-2009DOC, U.S. Bureau of the Census, "Intercensal Estimates of the Resident Population</t>
    </r>
  </si>
  <si>
    <r>
      <t>for the United States, Regions, States, and Puerto Rico" (release date: September 2011).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2010 and</t>
    </r>
  </si>
  <si>
    <t>2011DOC, U.S. Bureau of the Census, "Annual Estimates of the Resident Population for the United</t>
  </si>
  <si>
    <r>
      <t>States, Regions, States, and Puerto Rico" (release date: December 2011).  </t>
    </r>
    <r>
      <rPr>
        <b/>
        <sz val="7"/>
        <color theme="1"/>
        <rFont val="Arial"/>
        <family val="2"/>
      </rPr>
      <t>World Population: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1950</t>
    </r>
  </si>
  <si>
    <r>
      <t>forwardDOC, U.S. Bureau of the Census, International Database (release date: March 29, 2012).  </t>
    </r>
    <r>
      <rPr>
        <b/>
        <sz val="7"/>
        <color theme="1"/>
        <rFont val="Arial"/>
        <family val="2"/>
      </rPr>
      <t>U.S.</t>
    </r>
  </si>
  <si>
    <r>
      <t>Gross Domestic Product: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1949 forwardDOC, Bureau of Economic Analysis, National Income and</t>
    </r>
  </si>
  <si>
    <t>Product Accounts (release date: March 29, 2012), Tables 1.1.5, 1.1.6, and 1.1.9.</t>
  </si>
  <si>
    <r>
      <t>4</t>
    </r>
    <r>
      <rPr>
        <sz val="7"/>
        <color theme="1"/>
        <rFont val="Arial"/>
        <family val="2"/>
      </rPr>
      <t>The gross domestic product implicit price deflator is used to convert nominal dollars to chained (2005)</t>
    </r>
  </si>
  <si>
    <t>$ /MMBtu</t>
  </si>
  <si>
    <t>DE-Pub</t>
  </si>
  <si>
    <t>DE-Calc</t>
  </si>
  <si>
    <t>Res-Gas</t>
  </si>
  <si>
    <t>Res-Petrol</t>
  </si>
  <si>
    <t>Res-Elec</t>
  </si>
  <si>
    <t>Ind-Gas</t>
  </si>
  <si>
    <t>Ind-Coal</t>
  </si>
  <si>
    <t>Ind-Petrol</t>
  </si>
  <si>
    <t>Log Changes - Prices</t>
  </si>
  <si>
    <t>Fuels - Divisia Index</t>
  </si>
  <si>
    <t>Table 2.1d  Industrial Sector Energy Consumption Estimates, 1949-2011</t>
  </si>
  <si>
    <r>
      <t>Primary Consumption </t>
    </r>
    <r>
      <rPr>
        <vertAlign val="superscript"/>
        <sz val="5"/>
        <color theme="1"/>
        <rFont val="Arial"/>
        <family val="2"/>
      </rPr>
      <t>1</t>
    </r>
  </si>
  <si>
    <r>
      <t>Renewable Energy </t>
    </r>
    <r>
      <rPr>
        <vertAlign val="superscript"/>
        <sz val="5"/>
        <color theme="1"/>
        <rFont val="Arial"/>
        <family val="2"/>
      </rPr>
      <t>2</t>
    </r>
  </si>
  <si>
    <r>
      <t>Sales </t>
    </r>
    <r>
      <rPr>
        <vertAlign val="superscript"/>
        <sz val="5"/>
        <color theme="1"/>
        <rFont val="Arial"/>
        <family val="2"/>
      </rPr>
      <t>11</t>
    </r>
  </si>
  <si>
    <r>
      <t>Losses </t>
    </r>
    <r>
      <rPr>
        <vertAlign val="superscript"/>
        <sz val="5"/>
        <color theme="1"/>
        <rFont val="Arial"/>
        <family val="2"/>
      </rPr>
      <t>12</t>
    </r>
  </si>
  <si>
    <t>Coal Coke</t>
  </si>
  <si>
    <r>
      <t>Petroleum </t>
    </r>
    <r>
      <rPr>
        <vertAlign val="superscript"/>
        <sz val="5"/>
        <color theme="1"/>
        <rFont val="Arial"/>
        <family val="2"/>
      </rPr>
      <t>4,5</t>
    </r>
  </si>
  <si>
    <r>
      <t>Geothermal </t>
    </r>
    <r>
      <rPr>
        <vertAlign val="superscript"/>
        <sz val="5"/>
        <color theme="1"/>
        <rFont val="Arial"/>
        <family val="2"/>
      </rPr>
      <t>7</t>
    </r>
  </si>
  <si>
    <r>
      <t>Solar/PV </t>
    </r>
    <r>
      <rPr>
        <vertAlign val="superscript"/>
        <sz val="5"/>
        <color theme="1"/>
        <rFont val="Arial"/>
        <family val="2"/>
      </rPr>
      <t>8</t>
    </r>
  </si>
  <si>
    <r>
      <t>Wind </t>
    </r>
    <r>
      <rPr>
        <vertAlign val="superscript"/>
        <sz val="5"/>
        <color theme="1"/>
        <rFont val="Arial"/>
        <family val="2"/>
      </rPr>
      <t>9</t>
    </r>
  </si>
  <si>
    <r>
      <t>Biomass </t>
    </r>
    <r>
      <rPr>
        <vertAlign val="superscript"/>
        <sz val="5"/>
        <color theme="1"/>
        <rFont val="Arial"/>
        <family val="2"/>
      </rPr>
      <t>10</t>
    </r>
  </si>
  <si>
    <t>Net Imports</t>
  </si>
  <si>
    <r>
      <t>Gas </t>
    </r>
    <r>
      <rPr>
        <vertAlign val="superscript"/>
        <sz val="5"/>
        <color theme="1"/>
        <rFont val="Arial"/>
        <family val="2"/>
      </rPr>
      <t>3</t>
    </r>
  </si>
  <si>
    <r>
      <t>Power </t>
    </r>
    <r>
      <rPr>
        <vertAlign val="superscript"/>
        <sz val="5"/>
        <color theme="1"/>
        <rFont val="Arial"/>
        <family val="2"/>
      </rPr>
      <t>6</t>
    </r>
  </si>
  <si>
    <t></t>
  </si>
  <si>
    <r>
      <t>2011</t>
    </r>
    <r>
      <rPr>
        <vertAlign val="superscript"/>
        <sz val="5"/>
        <color theme="1"/>
        <rFont val="Arial"/>
        <family val="2"/>
      </rPr>
      <t>P</t>
    </r>
  </si>
  <si>
    <r>
      <t>1</t>
    </r>
    <r>
      <rPr>
        <sz val="7"/>
        <color theme="1"/>
        <rFont val="Arial"/>
        <family val="2"/>
      </rPr>
      <t>See "Primary Energy Consumption" in Glossary.</t>
    </r>
  </si>
  <si>
    <r>
      <t>9</t>
    </r>
    <r>
      <rPr>
        <sz val="7"/>
        <color theme="1"/>
        <rFont val="Arial"/>
        <family val="2"/>
      </rPr>
      <t>Wind electricity net generation (converted to Btu using the fossil-fuels heat ratesee Table A6).</t>
    </r>
  </si>
  <si>
    <r>
      <t>2</t>
    </r>
    <r>
      <rPr>
        <sz val="7"/>
        <color theme="1"/>
        <rFont val="Arial"/>
        <family val="2"/>
      </rPr>
      <t>Most data are estimates.  See Table 10.2b for notes on series components and estimation.</t>
    </r>
  </si>
  <si>
    <r>
      <t>10</t>
    </r>
    <r>
      <rPr>
        <sz val="7"/>
        <color theme="1"/>
        <rFont val="Arial"/>
        <family val="2"/>
      </rPr>
      <t>Wood and wood-derived fuels; municipal solid waste from biogenic sources, landfill gas, sludge waste,</t>
    </r>
  </si>
  <si>
    <t>agricultural byproducts, and other biomass; fuel ethanol (minus denaturant); and losses and co-products from the</t>
  </si>
  <si>
    <t>production of fuel ethanol and biodiesel.  Through 2000, also includes non-renewable waste (municipal solid</t>
  </si>
  <si>
    <t>waste from non-biogenic sources, and tire-derived fuels).</t>
  </si>
  <si>
    <r>
      <t>3</t>
    </r>
    <r>
      <rPr>
        <sz val="7"/>
        <color theme="1"/>
        <rFont val="Arial"/>
        <family val="2"/>
      </rPr>
      <t>Natural gas only; excludes the estimated portion of supplemental gaseous fuels.  See Note 1,</t>
    </r>
  </si>
  <si>
    <r>
      <t>11</t>
    </r>
    <r>
      <rPr>
        <sz val="7"/>
        <color theme="1"/>
        <rFont val="Arial"/>
        <family val="2"/>
      </rPr>
      <t>Electricity retail sales to ultimate customers reported by electric utilities and, beginning in 1996, other energy</t>
    </r>
  </si>
  <si>
    <t>service providers.</t>
  </si>
  <si>
    <r>
      <t>4</t>
    </r>
    <r>
      <rPr>
        <sz val="7"/>
        <color theme="1"/>
        <rFont val="Arial"/>
        <family val="2"/>
      </rPr>
      <t>Based on petroleum product supplied.  For petroleum, product supplied is used as an approximation of</t>
    </r>
  </si>
  <si>
    <r>
      <t>12</t>
    </r>
    <r>
      <rPr>
        <sz val="7"/>
        <color theme="1"/>
        <rFont val="Arial"/>
        <family val="2"/>
      </rPr>
      <t>Total losses are calculated as the primary energy consumed by the electric power sector minus the energy</t>
    </r>
  </si>
  <si>
    <t>petroleum consumption.  See Note 1, "Petroleum Products Supplied and Petroleum Consumption," at end of</t>
  </si>
  <si>
    <t>content of electricity retail sales.  Total losses are allocated to the end-use sectors in proportion to each sector's</t>
  </si>
  <si>
    <t>Section 5.</t>
  </si>
  <si>
    <t>share of total electricity retail sales.  See Note, "Electrical System Energy Losses," at end of section.</t>
  </si>
  <si>
    <r>
      <t>5</t>
    </r>
    <r>
      <rPr>
        <sz val="7"/>
        <color theme="1"/>
        <rFont val="Arial"/>
        <family val="2"/>
      </rPr>
      <t>Does not include biofuels that have been blended with petroleumbiofuels are included in "Biomass." </t>
    </r>
  </si>
  <si>
    <t>R=Revised.  P=Preliminary.  NA=Not available.   =No data reported.  (s)=Less than +0.5 trillion Btu and</t>
  </si>
  <si>
    <t>greater than -0.5 trillion Btu.</t>
  </si>
  <si>
    <r>
      <t>6</t>
    </r>
    <r>
      <rPr>
        <sz val="7"/>
        <color theme="1"/>
        <rFont val="Arial"/>
        <family val="2"/>
      </rPr>
      <t>Conventional hydroelectricity net generation (converted to Btu using the fossil-fuels heat ratesee Table</t>
    </r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</si>
  <si>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The industrial sector includes industrial combined-heat-and-power (CHP) and industrial</t>
    </r>
  </si>
  <si>
    <t>A6).</t>
  </si>
  <si>
    <t>electricity-only plants.  See Note 2, "Classification of Power Plants Into Energy-Use Sectors," at end of Section 8.</t>
  </si>
  <si>
    <r>
      <t>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Totals may not equal sum of components due to independent rounding.</t>
    </r>
  </si>
  <si>
    <r>
      <t>7</t>
    </r>
    <r>
      <rPr>
        <sz val="7"/>
        <color theme="1"/>
        <rFont val="Arial"/>
        <family val="2"/>
      </rPr>
      <t>Geothermal heat pump and direct use energy.</t>
    </r>
  </si>
  <si>
    <t>Web Page:    See http://www.eia.gov/totalenergy/data/monthly/#consumption for updated monthly and annual</t>
  </si>
  <si>
    <t>data.</t>
  </si>
  <si>
    <r>
      <t>8</t>
    </r>
    <r>
      <rPr>
        <sz val="7"/>
        <color theme="1"/>
        <rFont val="Arial"/>
        <family val="2"/>
      </rPr>
      <t>Photovoltaic (PV) electricity net generation (converted to Btu using the fossil-fuels heat ratesee Table A6)</t>
    </r>
  </si>
  <si>
    <t>Sources:  Tables 2.1f, 5.14b, 6.5, 7.3, 7.8, 8.9, 10.2b, A4, A5, and A6.</t>
  </si>
  <si>
    <t>at industrial plants with capacity of 1 megawatt or greater.</t>
  </si>
  <si>
    <t>Biomass</t>
  </si>
  <si>
    <t xml:space="preserve">Biomass </t>
  </si>
  <si>
    <t>Total - Industrial</t>
  </si>
  <si>
    <t>Cost/MMBtu</t>
  </si>
  <si>
    <t>Divisia - Index</t>
  </si>
  <si>
    <t>Net Elec</t>
  </si>
  <si>
    <t>Gas</t>
  </si>
  <si>
    <t>LPG</t>
  </si>
  <si>
    <t>Coke</t>
  </si>
  <si>
    <t>Other</t>
  </si>
  <si>
    <t>Pub Total</t>
  </si>
  <si>
    <t>Resid</t>
  </si>
  <si>
    <t>Distillate</t>
  </si>
  <si>
    <t>1000 bbls</t>
  </si>
  <si>
    <t>bill cu ft</t>
  </si>
  <si>
    <t>mill gals</t>
  </si>
  <si>
    <t>1000 s.tons</t>
  </si>
  <si>
    <t>Tbtu</t>
  </si>
  <si>
    <t>Quantities</t>
  </si>
  <si>
    <t>Feedstocks - Chemicals and Total</t>
  </si>
  <si>
    <t>coke</t>
  </si>
  <si>
    <t>total</t>
  </si>
  <si>
    <t>Residual</t>
  </si>
  <si>
    <t>Oil</t>
  </si>
  <si>
    <t>From MECS 1985</t>
  </si>
  <si>
    <t>Fuel Shares</t>
  </si>
  <si>
    <t>Extrapolated back with total from NEA data</t>
  </si>
  <si>
    <t>Non-Biomass share</t>
  </si>
  <si>
    <t>From HAP_alldata</t>
  </si>
  <si>
    <t>Shr-sum</t>
  </si>
  <si>
    <t>Norm-factor</t>
  </si>
  <si>
    <t xml:space="preserve">Fuel Shares </t>
  </si>
  <si>
    <t>Manufacturing</t>
  </si>
  <si>
    <t>Total Fossil - from indicators spreadsheet</t>
  </si>
  <si>
    <t>Total Electricity - from indicators sprea+dsheet+BM19</t>
  </si>
  <si>
    <t>NEA</t>
  </si>
  <si>
    <t>Divis-Ind</t>
  </si>
  <si>
    <t>Divis-Man</t>
  </si>
  <si>
    <t>Published</t>
  </si>
  <si>
    <t>Pub Industrial</t>
  </si>
  <si>
    <t>1961-1970</t>
  </si>
  <si>
    <t>1981-1990</t>
  </si>
  <si>
    <t>2001-2010</t>
  </si>
  <si>
    <t xml:space="preserve">Divisia Index </t>
  </si>
  <si>
    <t>EIA Price (Index)</t>
  </si>
  <si>
    <t>Overweight</t>
  </si>
  <si>
    <t>Delivered Energy - DivIsia</t>
  </si>
  <si>
    <t>Delivered Energy - DivIsia (3 x Elec)</t>
  </si>
  <si>
    <t>Fuels - Divisia</t>
  </si>
  <si>
    <t>Delivered Energy - Published ($2005/MMBtu)</t>
  </si>
  <si>
    <t>Table 2.1c  Commercial Sector Energy Consumption Estimates, 1949-2011</t>
  </si>
  <si>
    <r>
      <t>Natural Gas </t>
    </r>
    <r>
      <rPr>
        <vertAlign val="superscript"/>
        <sz val="5"/>
        <color theme="1"/>
        <rFont val="Arial"/>
        <family val="2"/>
      </rPr>
      <t>3</t>
    </r>
  </si>
  <si>
    <r>
      <t>WInd </t>
    </r>
    <r>
      <rPr>
        <vertAlign val="superscript"/>
        <sz val="5"/>
        <color theme="1"/>
        <rFont val="Arial"/>
        <family val="2"/>
      </rPr>
      <t>9</t>
    </r>
  </si>
  <si>
    <r>
      <t>2</t>
    </r>
    <r>
      <rPr>
        <sz val="7"/>
        <color theme="1"/>
        <rFont val="Arial"/>
        <family val="2"/>
      </rPr>
      <t>Most data are estimates.  See Table 10.2a for notes on series components and estimation.</t>
    </r>
  </si>
  <si>
    <t>agricultural byproducts, and other biomass; and fuel ethanol (minus denaturant).  Through 2000, also</t>
  </si>
  <si>
    <t>includes non-renewable waste (municipal solid waste from non-biogenic sources, and tire-derived fuels).</t>
  </si>
  <si>
    <r>
      <t>11</t>
    </r>
    <r>
      <rPr>
        <sz val="7"/>
        <color theme="1"/>
        <rFont val="Arial"/>
        <family val="2"/>
      </rPr>
      <t>Electricity retail sales to ultimate customers reported by electric utilities and, beginning in 1996, other</t>
    </r>
  </si>
  <si>
    <r>
      <t>12</t>
    </r>
    <r>
      <rPr>
        <sz val="7"/>
        <color theme="1"/>
        <rFont val="Arial"/>
        <family val="2"/>
      </rPr>
      <t>Total losses are calculated as the primary energy consumed by the electric power sector minus the</t>
    </r>
  </si>
  <si>
    <t>R=Revised.  P=Preliminary.  NA=Not available.   =No data reported.  (s)=Less than 0.5 trillion Btu.  </t>
  </si>
  <si>
    <r>
      <t>6</t>
    </r>
    <r>
      <rPr>
        <sz val="7"/>
        <color theme="1"/>
        <rFont val="Arial"/>
        <family val="2"/>
      </rPr>
      <t>Conventional hydroelectricity net generation (converted to Btu using the fossil-fuels heat ratesee</t>
    </r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</si>
  <si>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The commercial sector includes commercial combined-heat-and-power (CHP) and commercial</t>
    </r>
  </si>
  <si>
    <r>
      <t>Section 8.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Totals may not equal sum of components due to independent rounding.</t>
    </r>
  </si>
  <si>
    <r>
      <t>8</t>
    </r>
    <r>
      <rPr>
        <sz val="7"/>
        <color theme="1"/>
        <rFont val="Arial"/>
        <family val="2"/>
      </rPr>
      <t>Photovoltaic (PV) electricity net generation (converted to Btu using the fossil-fuels heat ratesee</t>
    </r>
  </si>
  <si>
    <t>Commercial Electricity</t>
  </si>
  <si>
    <t>U.S. Energy Information Administration</t>
  </si>
  <si>
    <t>December 2015 Monthly Energy Review</t>
  </si>
  <si>
    <t>Note: Information about data precision.</t>
  </si>
  <si>
    <t>Release Date: December 23, 2015</t>
  </si>
  <si>
    <t>Next Update: January 26, 2016</t>
  </si>
  <si>
    <t>Table 1.6 Cost of Fuels to End Users in Real (1982-1984) Dollars</t>
  </si>
  <si>
    <t>Annual Average</t>
  </si>
  <si>
    <t>Consumer Price Index (Urban)</t>
  </si>
  <si>
    <t>Cost of Motor Gasoline</t>
  </si>
  <si>
    <t>Cost of Residential Heating Oil</t>
  </si>
  <si>
    <t>Cost of Residential Natural Gas</t>
  </si>
  <si>
    <t>Cost of Residential Electricity</t>
  </si>
  <si>
    <t>(Index 1982-1984 = 100)</t>
  </si>
  <si>
    <t>(Dollars per Gallon)</t>
  </si>
  <si>
    <t>(Dollars per Million Btu)</t>
  </si>
  <si>
    <t>(Dollars per Thousand Cubic Feet)</t>
  </si>
  <si>
    <t>(Cents per Kilowatthour)</t>
  </si>
  <si>
    <t>Not Available</t>
  </si>
  <si>
    <t>Table 9.7 Refiner Prices of Petroleum Products to End Users</t>
  </si>
  <si>
    <t>Refiner Price of Finished Motor Gasoline to End Users</t>
  </si>
  <si>
    <t>Refiner Price of Finished Aviation Gasoline to End Users</t>
  </si>
  <si>
    <t>Refiner Price of Kerosene-Type Jet Fuel to End Users</t>
  </si>
  <si>
    <t>Refiner Price of Kerosene to End Users</t>
  </si>
  <si>
    <t>Refiner Price of No. 2 Fuel Oil to End Users</t>
  </si>
  <si>
    <t>Refiner Price of No. 2 Diesel Fuel to End Users</t>
  </si>
  <si>
    <t>Refiner Price of Propane (Consumer Grade) to End Users</t>
  </si>
  <si>
    <t>(Dollars per Gallon Excluding Taxes)</t>
  </si>
  <si>
    <t>Withheld</t>
  </si>
  <si>
    <t>GDP Deflator (UPDATED)</t>
  </si>
  <si>
    <t>From gdplev_15</t>
  </si>
  <si>
    <t>Updated (1/4/16)</t>
  </si>
  <si>
    <t>Data from Table 9.10 in Annual MER (updated Aug 2016) Price, delovered to Consumers commercial (dollars per thousand cubic feet)</t>
  </si>
  <si>
    <t>Data from Table 9.7 in Annual MER (updated Aug 2016) Refiner prices of No.2 Fuel Oil to end users</t>
  </si>
  <si>
    <t>Extrapolate 2014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</si>
</sst>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0.000"/>
    <numFmt numFmtId="165" formatCode="#,##0_)"/>
    <numFmt numFmtId="166" formatCode="0.0000"/>
    <numFmt numFmtId="167" formatCode="#,##0.0"/>
    <numFmt numFmtId="168" formatCode="0.0"/>
    <numFmt numFmtId="169" formatCode="0.00000"/>
    <numFmt numFmtId="170" formatCode="#,##0.0000"/>
    <numFmt numFmtId="171" formatCode="#,##0.000"/>
    <numFmt numFmtId="172" formatCode="_(* #,##0.0_);_(* \(#,##0.0\);_(* &quot;-&quot;??_);_(@_)"/>
    <numFmt numFmtId="173" formatCode="###0.00_)"/>
    <numFmt numFmtId="174" formatCode="0.0_W"/>
    <numFmt numFmtId="175" formatCode="0.00_)"/>
    <numFmt numFmtId="176" formatCode="0.000000"/>
  </numFmts>
  <fonts count="9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7"/>
      <color theme="1"/>
      <name val="Arial"/>
      <family val="2"/>
    </font>
    <font>
      <vertAlign val="superscript"/>
      <sz val="5"/>
      <color indexed="8"/>
      <name val="Arial"/>
      <family val="2"/>
    </font>
    <font>
      <sz val="7"/>
      <color theme="1"/>
      <name val="Arial"/>
      <family val="2"/>
    </font>
    <font>
      <sz val="5"/>
      <color theme="1"/>
      <name val="Arial"/>
      <family val="2"/>
    </font>
    <font>
      <vertAlign val="superscript"/>
      <sz val="5"/>
      <color theme="1"/>
      <name val="Arial"/>
      <family val="2"/>
    </font>
    <font>
      <sz val="7"/>
      <color indexed="8"/>
      <name val="Arial"/>
      <family val="2"/>
    </font>
    <font>
      <b/>
      <sz val="7"/>
      <color indexed="8"/>
      <name val="Arial"/>
      <family val="2"/>
    </font>
    <font>
      <sz val="7"/>
      <color indexed="8"/>
      <name val="Symbol"/>
      <family val="1"/>
      <charset val="2"/>
    </font>
    <font>
      <sz val="11"/>
      <color indexed="8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</font>
    <font>
      <sz val="11"/>
      <color rgb="FF9C0006"/>
      <name val="Calibri"/>
      <family val="2"/>
      <scheme val="minor"/>
    </font>
    <font>
      <sz val="11"/>
      <color indexed="20"/>
      <name val="Calibri"/>
      <family val="2"/>
    </font>
    <font>
      <b/>
      <sz val="11"/>
      <color rgb="FFFA7D00"/>
      <name val="Calibri"/>
      <family val="2"/>
      <scheme val="minor"/>
    </font>
    <font>
      <b/>
      <sz val="11"/>
      <color indexed="52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indexed="9"/>
      <name val="Calibri"/>
      <family val="2"/>
    </font>
    <font>
      <sz val="10"/>
      <name val="Arial"/>
      <family val="2"/>
    </font>
    <font>
      <i/>
      <sz val="11"/>
      <color rgb="FF7F7F7F"/>
      <name val="Calibri"/>
      <family val="2"/>
      <scheme val="minor"/>
    </font>
    <font>
      <i/>
      <sz val="11"/>
      <color indexed="23"/>
      <name val="Calibri"/>
      <family val="2"/>
    </font>
    <font>
      <sz val="11"/>
      <color rgb="FF006100"/>
      <name val="Calibri"/>
      <family val="2"/>
      <scheme val="minor"/>
    </font>
    <font>
      <sz val="11"/>
      <color indexed="17"/>
      <name val="Calibri"/>
      <family val="2"/>
    </font>
    <font>
      <b/>
      <sz val="15"/>
      <color theme="3"/>
      <name val="Calibri"/>
      <family val="2"/>
      <scheme val="minor"/>
    </font>
    <font>
      <b/>
      <sz val="15"/>
      <color indexed="56"/>
      <name val="Calibri"/>
      <family val="2"/>
    </font>
    <font>
      <b/>
      <sz val="13"/>
      <color theme="3"/>
      <name val="Calibri"/>
      <family val="2"/>
      <scheme val="minor"/>
    </font>
    <font>
      <b/>
      <sz val="13"/>
      <color indexed="56"/>
      <name val="Calibri"/>
      <family val="2"/>
    </font>
    <font>
      <b/>
      <sz val="11"/>
      <color theme="3"/>
      <name val="Calibri"/>
      <family val="2"/>
      <scheme val="minor"/>
    </font>
    <font>
      <b/>
      <sz val="11"/>
      <color indexed="56"/>
      <name val="Calibri"/>
      <family val="2"/>
    </font>
    <font>
      <sz val="11"/>
      <color rgb="FF3F3F76"/>
      <name val="Calibri"/>
      <family val="2"/>
      <scheme val="minor"/>
    </font>
    <font>
      <sz val="11"/>
      <color indexed="62"/>
      <name val="Calibri"/>
      <family val="2"/>
    </font>
    <font>
      <sz val="11"/>
      <color rgb="FFFA7D00"/>
      <name val="Calibri"/>
      <family val="2"/>
      <scheme val="minor"/>
    </font>
    <font>
      <sz val="11"/>
      <color indexed="52"/>
      <name val="Calibri"/>
      <family val="2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rgb="FFFF0000"/>
      <name val="Calibri"/>
      <family val="2"/>
      <scheme val="minor"/>
    </font>
    <font>
      <sz val="11"/>
      <color indexed="10"/>
      <name val="Calibri"/>
      <family val="2"/>
    </font>
    <font>
      <b/>
      <sz val="12"/>
      <color rgb="FF000000"/>
      <name val="Arial"/>
      <family val="2"/>
    </font>
    <font>
      <sz val="10"/>
      <color rgb="FF000000"/>
      <name val="Arial"/>
      <family val="2"/>
    </font>
    <font>
      <sz val="10"/>
      <color indexed="8"/>
      <name val="Arial"/>
      <family val="2"/>
    </font>
    <font>
      <b/>
      <sz val="7"/>
      <color rgb="FF000000"/>
      <name val="Arial"/>
      <family val="2"/>
    </font>
    <font>
      <sz val="7"/>
      <color rgb="FF000000"/>
      <name val="Arial"/>
      <family val="2"/>
    </font>
    <font>
      <sz val="5"/>
      <color rgb="FF000000"/>
      <name val="Arial"/>
      <family val="2"/>
    </font>
    <font>
      <vertAlign val="superscript"/>
      <sz val="5"/>
      <color rgb="FF000000"/>
      <name val="Arial"/>
      <family val="2"/>
    </font>
    <font>
      <u/>
      <sz val="11"/>
      <color rgb="FF0000FF"/>
      <name val="Calibri"/>
      <family val="2"/>
      <scheme val="minor"/>
    </font>
    <font>
      <sz val="9"/>
      <name val="Helv"/>
    </font>
    <font>
      <b/>
      <sz val="12"/>
      <name val="Arial"/>
      <family val="2"/>
    </font>
    <font>
      <b/>
      <i/>
      <sz val="11"/>
      <name val="Arial"/>
      <family val="2"/>
    </font>
    <font>
      <b/>
      <sz val="10"/>
      <name val="Arial"/>
      <family val="2"/>
    </font>
    <font>
      <b/>
      <i/>
      <sz val="12"/>
      <name val="Arial"/>
      <family val="2"/>
    </font>
    <font>
      <b/>
      <sz val="9"/>
      <name val="Arial"/>
      <family val="2"/>
    </font>
    <font>
      <i/>
      <sz val="10"/>
      <name val="Arial"/>
      <family val="2"/>
    </font>
    <font>
      <sz val="10"/>
      <color indexed="61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u/>
      <sz val="10"/>
      <color rgb="FF0000FF"/>
      <name val="Arial"/>
      <family val="2"/>
    </font>
    <font>
      <u/>
      <sz val="10.45"/>
      <color indexed="12"/>
      <name val="Courier New"/>
      <family val="3"/>
    </font>
    <font>
      <u/>
      <sz val="11"/>
      <color theme="10"/>
      <name val="Calibri"/>
      <family val="2"/>
      <scheme val="minor"/>
    </font>
    <font>
      <sz val="12"/>
      <name val="Courier New"/>
      <family val="3"/>
    </font>
    <font>
      <sz val="7"/>
      <color theme="1"/>
      <name val="Symbol"/>
      <family val="1"/>
      <charset val="2"/>
    </font>
    <font>
      <u/>
      <sz val="10"/>
      <color theme="10"/>
      <name val="Arial"/>
      <family val="2"/>
    </font>
    <font>
      <sz val="12"/>
      <name val="Helv"/>
    </font>
    <font>
      <b/>
      <sz val="12"/>
      <name val="Helv"/>
    </font>
    <font>
      <vertAlign val="superscript"/>
      <sz val="12"/>
      <name val="Helv"/>
    </font>
    <font>
      <sz val="10"/>
      <name val="Helv"/>
    </font>
    <font>
      <u/>
      <sz val="11"/>
      <color rgb="FF800080"/>
      <name val="Calibri"/>
      <family val="2"/>
      <scheme val="minor"/>
    </font>
    <font>
      <b/>
      <sz val="9"/>
      <name val="Helv"/>
    </font>
    <font>
      <sz val="8.5"/>
      <name val="Helv"/>
    </font>
    <font>
      <b/>
      <sz val="10"/>
      <name val="HELV"/>
    </font>
    <font>
      <sz val="8"/>
      <name val="Helv"/>
    </font>
    <font>
      <b/>
      <sz val="14"/>
      <name val="Helv"/>
    </font>
    <font>
      <sz val="10"/>
      <name val="Arial"/>
      <family val="2"/>
    </font>
    <font>
      <b/>
      <sz val="14"/>
      <name val="Arial"/>
      <family val="2"/>
    </font>
    <font>
      <i/>
      <sz val="14"/>
      <name val="Arial"/>
      <family val="2"/>
    </font>
    <font>
      <b/>
      <u/>
      <sz val="10"/>
      <color indexed="12"/>
      <name val="Arial"/>
      <family val="2"/>
    </font>
    <font>
      <sz val="7"/>
      <color theme="0"/>
      <name val="Arial"/>
      <family val="2"/>
    </font>
    <font>
      <sz val="10"/>
      <color theme="0"/>
      <name val="Arial"/>
      <family val="2"/>
    </font>
    <font>
      <b/>
      <sz val="10"/>
      <color rgb="FF7030A0"/>
      <name val="Arial"/>
      <family val="2"/>
    </font>
    <font>
      <sz val="10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sz val="11"/>
      <color indexed="8"/>
      <name val="Calibri"/>
      <family val="2"/>
      <scheme val="minor"/>
    </font>
  </fonts>
  <fills count="8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0F0F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0F0F0"/>
        <bgColor rgb="FF000000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indexed="22"/>
        <bgColor indexed="55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</fills>
  <borders count="4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hair">
        <color indexed="8"/>
      </bottom>
      <diagonal/>
    </border>
  </borders>
  <cellStyleXfs count="457">
    <xf numFmtId="0" fontId="0" fillId="0" borderId="0"/>
    <xf numFmtId="0" fontId="4" fillId="0" borderId="0"/>
    <xf numFmtId="0" fontId="4" fillId="10" borderId="0" applyNumberFormat="0" applyBorder="0" applyAlignment="0" applyProtection="0"/>
    <xf numFmtId="0" fontId="14" fillId="34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4" fillId="14" borderId="0" applyNumberFormat="0" applyBorder="0" applyAlignment="0" applyProtection="0"/>
    <xf numFmtId="0" fontId="14" fillId="35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4" fillId="18" borderId="0" applyNumberFormat="0" applyBorder="0" applyAlignment="0" applyProtection="0"/>
    <xf numFmtId="0" fontId="14" fillId="36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4" fillId="22" borderId="0" applyNumberFormat="0" applyBorder="0" applyAlignment="0" applyProtection="0"/>
    <xf numFmtId="0" fontId="14" fillId="37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4" fillId="26" borderId="0" applyNumberFormat="0" applyBorder="0" applyAlignment="0" applyProtection="0"/>
    <xf numFmtId="0" fontId="14" fillId="38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4" fillId="30" borderId="0" applyNumberFormat="0" applyBorder="0" applyAlignment="0" applyProtection="0"/>
    <xf numFmtId="0" fontId="14" fillId="39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4" fillId="11" borderId="0" applyNumberFormat="0" applyBorder="0" applyAlignment="0" applyProtection="0"/>
    <xf numFmtId="0" fontId="14" fillId="4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4" fillId="15" borderId="0" applyNumberFormat="0" applyBorder="0" applyAlignment="0" applyProtection="0"/>
    <xf numFmtId="0" fontId="14" fillId="4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14" fillId="41" borderId="0" applyNumberFormat="0" applyBorder="0" applyAlignment="0" applyProtection="0"/>
    <xf numFmtId="0" fontId="14" fillId="41" borderId="0" applyNumberFormat="0" applyBorder="0" applyAlignment="0" applyProtection="0"/>
    <xf numFmtId="0" fontId="4" fillId="19" borderId="0" applyNumberFormat="0" applyBorder="0" applyAlignment="0" applyProtection="0"/>
    <xf numFmtId="0" fontId="14" fillId="42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14" fillId="42" borderId="0" applyNumberFormat="0" applyBorder="0" applyAlignment="0" applyProtection="0"/>
    <xf numFmtId="0" fontId="14" fillId="42" borderId="0" applyNumberFormat="0" applyBorder="0" applyAlignment="0" applyProtection="0"/>
    <xf numFmtId="0" fontId="4" fillId="23" borderId="0" applyNumberFormat="0" applyBorder="0" applyAlignment="0" applyProtection="0"/>
    <xf numFmtId="0" fontId="14" fillId="37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4" fillId="27" borderId="0" applyNumberFormat="0" applyBorder="0" applyAlignment="0" applyProtection="0"/>
    <xf numFmtId="0" fontId="14" fillId="4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4" fillId="31" borderId="0" applyNumberFormat="0" applyBorder="0" applyAlignment="0" applyProtection="0"/>
    <xf numFmtId="0" fontId="14" fillId="43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5" fillId="12" borderId="0" applyNumberFormat="0" applyBorder="0" applyAlignment="0" applyProtection="0"/>
    <xf numFmtId="0" fontId="16" fillId="44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5" fillId="16" borderId="0" applyNumberFormat="0" applyBorder="0" applyAlignment="0" applyProtection="0"/>
    <xf numFmtId="0" fontId="16" fillId="41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5" fillId="20" borderId="0" applyNumberFormat="0" applyBorder="0" applyAlignment="0" applyProtection="0"/>
    <xf numFmtId="0" fontId="16" fillId="42" borderId="0" applyNumberFormat="0" applyBorder="0" applyAlignment="0" applyProtection="0"/>
    <xf numFmtId="0" fontId="15" fillId="20" borderId="0" applyNumberFormat="0" applyBorder="0" applyAlignment="0" applyProtection="0"/>
    <xf numFmtId="0" fontId="15" fillId="20" borderId="0" applyNumberFormat="0" applyBorder="0" applyAlignment="0" applyProtection="0"/>
    <xf numFmtId="0" fontId="15" fillId="20" borderId="0" applyNumberFormat="0" applyBorder="0" applyAlignment="0" applyProtection="0"/>
    <xf numFmtId="0" fontId="15" fillId="20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5" fillId="24" borderId="0" applyNumberFormat="0" applyBorder="0" applyAlignment="0" applyProtection="0"/>
    <xf numFmtId="0" fontId="16" fillId="45" borderId="0" applyNumberFormat="0" applyBorder="0" applyAlignment="0" applyProtection="0"/>
    <xf numFmtId="0" fontId="15" fillId="24" borderId="0" applyNumberFormat="0" applyBorder="0" applyAlignment="0" applyProtection="0"/>
    <xf numFmtId="0" fontId="15" fillId="24" borderId="0" applyNumberFormat="0" applyBorder="0" applyAlignment="0" applyProtection="0"/>
    <xf numFmtId="0" fontId="15" fillId="24" borderId="0" applyNumberFormat="0" applyBorder="0" applyAlignment="0" applyProtection="0"/>
    <xf numFmtId="0" fontId="15" fillId="24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5" fillId="28" borderId="0" applyNumberFormat="0" applyBorder="0" applyAlignment="0" applyProtection="0"/>
    <xf numFmtId="0" fontId="16" fillId="46" borderId="0" applyNumberFormat="0" applyBorder="0" applyAlignment="0" applyProtection="0"/>
    <xf numFmtId="0" fontId="15" fillId="28" borderId="0" applyNumberFormat="0" applyBorder="0" applyAlignment="0" applyProtection="0"/>
    <xf numFmtId="0" fontId="15" fillId="28" borderId="0" applyNumberFormat="0" applyBorder="0" applyAlignment="0" applyProtection="0"/>
    <xf numFmtId="0" fontId="15" fillId="28" borderId="0" applyNumberFormat="0" applyBorder="0" applyAlignment="0" applyProtection="0"/>
    <xf numFmtId="0" fontId="15" fillId="28" borderId="0" applyNumberFormat="0" applyBorder="0" applyAlignment="0" applyProtection="0"/>
    <xf numFmtId="0" fontId="16" fillId="46" borderId="0" applyNumberFormat="0" applyBorder="0" applyAlignment="0" applyProtection="0"/>
    <xf numFmtId="0" fontId="16" fillId="46" borderId="0" applyNumberFormat="0" applyBorder="0" applyAlignment="0" applyProtection="0"/>
    <xf numFmtId="0" fontId="15" fillId="32" borderId="0" applyNumberFormat="0" applyBorder="0" applyAlignment="0" applyProtection="0"/>
    <xf numFmtId="0" fontId="16" fillId="47" borderId="0" applyNumberFormat="0" applyBorder="0" applyAlignment="0" applyProtection="0"/>
    <xf numFmtId="0" fontId="15" fillId="32" borderId="0" applyNumberFormat="0" applyBorder="0" applyAlignment="0" applyProtection="0"/>
    <xf numFmtId="0" fontId="15" fillId="32" borderId="0" applyNumberFormat="0" applyBorder="0" applyAlignment="0" applyProtection="0"/>
    <xf numFmtId="0" fontId="15" fillId="32" borderId="0" applyNumberFormat="0" applyBorder="0" applyAlignment="0" applyProtection="0"/>
    <xf numFmtId="0" fontId="15" fillId="32" borderId="0" applyNumberFormat="0" applyBorder="0" applyAlignment="0" applyProtection="0"/>
    <xf numFmtId="0" fontId="16" fillId="47" borderId="0" applyNumberFormat="0" applyBorder="0" applyAlignment="0" applyProtection="0"/>
    <xf numFmtId="0" fontId="16" fillId="47" borderId="0" applyNumberFormat="0" applyBorder="0" applyAlignment="0" applyProtection="0"/>
    <xf numFmtId="0" fontId="15" fillId="9" borderId="0" applyNumberFormat="0" applyBorder="0" applyAlignment="0" applyProtection="0"/>
    <xf numFmtId="0" fontId="16" fillId="4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6" fillId="48" borderId="0" applyNumberFormat="0" applyBorder="0" applyAlignment="0" applyProtection="0"/>
    <xf numFmtId="0" fontId="16" fillId="48" borderId="0" applyNumberFormat="0" applyBorder="0" applyAlignment="0" applyProtection="0"/>
    <xf numFmtId="0" fontId="15" fillId="13" borderId="0" applyNumberFormat="0" applyBorder="0" applyAlignment="0" applyProtection="0"/>
    <xf numFmtId="0" fontId="16" fillId="49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6" fillId="49" borderId="0" applyNumberFormat="0" applyBorder="0" applyAlignment="0" applyProtection="0"/>
    <xf numFmtId="0" fontId="16" fillId="49" borderId="0" applyNumberFormat="0" applyBorder="0" applyAlignment="0" applyProtection="0"/>
    <xf numFmtId="0" fontId="15" fillId="17" borderId="0" applyNumberFormat="0" applyBorder="0" applyAlignment="0" applyProtection="0"/>
    <xf numFmtId="0" fontId="16" fillId="50" borderId="0" applyNumberFormat="0" applyBorder="0" applyAlignment="0" applyProtection="0"/>
    <xf numFmtId="0" fontId="15" fillId="17" borderId="0" applyNumberFormat="0" applyBorder="0" applyAlignment="0" applyProtection="0"/>
    <xf numFmtId="0" fontId="15" fillId="17" borderId="0" applyNumberFormat="0" applyBorder="0" applyAlignment="0" applyProtection="0"/>
    <xf numFmtId="0" fontId="15" fillId="17" borderId="0" applyNumberFormat="0" applyBorder="0" applyAlignment="0" applyProtection="0"/>
    <xf numFmtId="0" fontId="15" fillId="17" borderId="0" applyNumberFormat="0" applyBorder="0" applyAlignment="0" applyProtection="0"/>
    <xf numFmtId="0" fontId="16" fillId="50" borderId="0" applyNumberFormat="0" applyBorder="0" applyAlignment="0" applyProtection="0"/>
    <xf numFmtId="0" fontId="16" fillId="50" borderId="0" applyNumberFormat="0" applyBorder="0" applyAlignment="0" applyProtection="0"/>
    <xf numFmtId="0" fontId="15" fillId="21" borderId="0" applyNumberFormat="0" applyBorder="0" applyAlignment="0" applyProtection="0"/>
    <xf numFmtId="0" fontId="16" fillId="45" borderId="0" applyNumberFormat="0" applyBorder="0" applyAlignment="0" applyProtection="0"/>
    <xf numFmtId="0" fontId="15" fillId="21" borderId="0" applyNumberFormat="0" applyBorder="0" applyAlignment="0" applyProtection="0"/>
    <xf numFmtId="0" fontId="15" fillId="21" borderId="0" applyNumberFormat="0" applyBorder="0" applyAlignment="0" applyProtection="0"/>
    <xf numFmtId="0" fontId="15" fillId="21" borderId="0" applyNumberFormat="0" applyBorder="0" applyAlignment="0" applyProtection="0"/>
    <xf numFmtId="0" fontId="15" fillId="21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5" fillId="25" borderId="0" applyNumberFormat="0" applyBorder="0" applyAlignment="0" applyProtection="0"/>
    <xf numFmtId="0" fontId="16" fillId="46" borderId="0" applyNumberFormat="0" applyBorder="0" applyAlignment="0" applyProtection="0"/>
    <xf numFmtId="0" fontId="15" fillId="25" borderId="0" applyNumberFormat="0" applyBorder="0" applyAlignment="0" applyProtection="0"/>
    <xf numFmtId="0" fontId="15" fillId="25" borderId="0" applyNumberFormat="0" applyBorder="0" applyAlignment="0" applyProtection="0"/>
    <xf numFmtId="0" fontId="15" fillId="25" borderId="0" applyNumberFormat="0" applyBorder="0" applyAlignment="0" applyProtection="0"/>
    <xf numFmtId="0" fontId="15" fillId="25" borderId="0" applyNumberFormat="0" applyBorder="0" applyAlignment="0" applyProtection="0"/>
    <xf numFmtId="0" fontId="16" fillId="46" borderId="0" applyNumberFormat="0" applyBorder="0" applyAlignment="0" applyProtection="0"/>
    <xf numFmtId="0" fontId="16" fillId="46" borderId="0" applyNumberFormat="0" applyBorder="0" applyAlignment="0" applyProtection="0"/>
    <xf numFmtId="0" fontId="15" fillId="29" borderId="0" applyNumberFormat="0" applyBorder="0" applyAlignment="0" applyProtection="0"/>
    <xf numFmtId="0" fontId="16" fillId="51" borderId="0" applyNumberFormat="0" applyBorder="0" applyAlignment="0" applyProtection="0"/>
    <xf numFmtId="0" fontId="15" fillId="29" borderId="0" applyNumberFormat="0" applyBorder="0" applyAlignment="0" applyProtection="0"/>
    <xf numFmtId="0" fontId="15" fillId="29" borderId="0" applyNumberFormat="0" applyBorder="0" applyAlignment="0" applyProtection="0"/>
    <xf numFmtId="0" fontId="15" fillId="29" borderId="0" applyNumberFormat="0" applyBorder="0" applyAlignment="0" applyProtection="0"/>
    <xf numFmtId="0" fontId="15" fillId="29" borderId="0" applyNumberFormat="0" applyBorder="0" applyAlignment="0" applyProtection="0"/>
    <xf numFmtId="0" fontId="16" fillId="51" borderId="0" applyNumberFormat="0" applyBorder="0" applyAlignment="0" applyProtection="0"/>
    <xf numFmtId="0" fontId="16" fillId="51" borderId="0" applyNumberFormat="0" applyBorder="0" applyAlignment="0" applyProtection="0"/>
    <xf numFmtId="0" fontId="17" fillId="3" borderId="0" applyNumberFormat="0" applyBorder="0" applyAlignment="0" applyProtection="0"/>
    <xf numFmtId="0" fontId="18" fillId="35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9" fillId="6" borderId="4" applyNumberFormat="0" applyAlignment="0" applyProtection="0"/>
    <xf numFmtId="0" fontId="20" fillId="52" borderId="25" applyNumberFormat="0" applyAlignment="0" applyProtection="0"/>
    <xf numFmtId="0" fontId="19" fillId="6" borderId="4" applyNumberFormat="0" applyAlignment="0" applyProtection="0"/>
    <xf numFmtId="0" fontId="19" fillId="6" borderId="4" applyNumberFormat="0" applyAlignment="0" applyProtection="0"/>
    <xf numFmtId="0" fontId="19" fillId="6" borderId="4" applyNumberFormat="0" applyAlignment="0" applyProtection="0"/>
    <xf numFmtId="0" fontId="19" fillId="6" borderId="4" applyNumberFormat="0" applyAlignment="0" applyProtection="0"/>
    <xf numFmtId="0" fontId="20" fillId="52" borderId="25" applyNumberFormat="0" applyAlignment="0" applyProtection="0"/>
    <xf numFmtId="0" fontId="20" fillId="52" borderId="25" applyNumberFormat="0" applyAlignment="0" applyProtection="0"/>
    <xf numFmtId="0" fontId="21" fillId="7" borderId="7" applyNumberFormat="0" applyAlignment="0" applyProtection="0"/>
    <xf numFmtId="0" fontId="22" fillId="53" borderId="26" applyNumberFormat="0" applyAlignment="0" applyProtection="0"/>
    <xf numFmtId="0" fontId="21" fillId="7" borderId="7" applyNumberFormat="0" applyAlignment="0" applyProtection="0"/>
    <xf numFmtId="0" fontId="21" fillId="7" borderId="7" applyNumberFormat="0" applyAlignment="0" applyProtection="0"/>
    <xf numFmtId="0" fontId="21" fillId="7" borderId="7" applyNumberFormat="0" applyAlignment="0" applyProtection="0"/>
    <xf numFmtId="0" fontId="21" fillId="7" borderId="7" applyNumberFormat="0" applyAlignment="0" applyProtection="0"/>
    <xf numFmtId="0" fontId="22" fillId="53" borderId="26" applyNumberFormat="0" applyAlignment="0" applyProtection="0"/>
    <xf numFmtId="0" fontId="22" fillId="53" borderId="26" applyNumberFormat="0" applyAlignment="0" applyProtection="0"/>
    <xf numFmtId="43" fontId="23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2" borderId="0" applyNumberFormat="0" applyBorder="0" applyAlignment="0" applyProtection="0"/>
    <xf numFmtId="0" fontId="27" fillId="36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8" fillId="0" borderId="1" applyNumberFormat="0" applyFill="0" applyAlignment="0" applyProtection="0"/>
    <xf numFmtId="0" fontId="29" fillId="0" borderId="27" applyNumberFormat="0" applyFill="0" applyAlignment="0" applyProtection="0"/>
    <xf numFmtId="0" fontId="28" fillId="0" borderId="1" applyNumberFormat="0" applyFill="0" applyAlignment="0" applyProtection="0"/>
    <xf numFmtId="0" fontId="28" fillId="0" borderId="1" applyNumberFormat="0" applyFill="0" applyAlignment="0" applyProtection="0"/>
    <xf numFmtId="0" fontId="28" fillId="0" borderId="1" applyNumberFormat="0" applyFill="0" applyAlignment="0" applyProtection="0"/>
    <xf numFmtId="0" fontId="28" fillId="0" borderId="1" applyNumberFormat="0" applyFill="0" applyAlignment="0" applyProtection="0"/>
    <xf numFmtId="0" fontId="29" fillId="0" borderId="27" applyNumberFormat="0" applyFill="0" applyAlignment="0" applyProtection="0"/>
    <xf numFmtId="0" fontId="29" fillId="0" borderId="27" applyNumberFormat="0" applyFill="0" applyAlignment="0" applyProtection="0"/>
    <xf numFmtId="0" fontId="30" fillId="0" borderId="2" applyNumberFormat="0" applyFill="0" applyAlignment="0" applyProtection="0"/>
    <xf numFmtId="0" fontId="31" fillId="0" borderId="28" applyNumberFormat="0" applyFill="0" applyAlignment="0" applyProtection="0"/>
    <xf numFmtId="0" fontId="30" fillId="0" borderId="2" applyNumberFormat="0" applyFill="0" applyAlignment="0" applyProtection="0"/>
    <xf numFmtId="0" fontId="30" fillId="0" borderId="2" applyNumberFormat="0" applyFill="0" applyAlignment="0" applyProtection="0"/>
    <xf numFmtId="0" fontId="30" fillId="0" borderId="2" applyNumberFormat="0" applyFill="0" applyAlignment="0" applyProtection="0"/>
    <xf numFmtId="0" fontId="30" fillId="0" borderId="2" applyNumberFormat="0" applyFill="0" applyAlignment="0" applyProtection="0"/>
    <xf numFmtId="0" fontId="31" fillId="0" borderId="28" applyNumberFormat="0" applyFill="0" applyAlignment="0" applyProtection="0"/>
    <xf numFmtId="0" fontId="31" fillId="0" borderId="28" applyNumberFormat="0" applyFill="0" applyAlignment="0" applyProtection="0"/>
    <xf numFmtId="0" fontId="32" fillId="0" borderId="3" applyNumberFormat="0" applyFill="0" applyAlignment="0" applyProtection="0"/>
    <xf numFmtId="0" fontId="33" fillId="0" borderId="29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2" fillId="0" borderId="3" applyNumberFormat="0" applyFill="0" applyAlignment="0" applyProtection="0"/>
    <xf numFmtId="0" fontId="33" fillId="0" borderId="29" applyNumberFormat="0" applyFill="0" applyAlignment="0" applyProtection="0"/>
    <xf numFmtId="0" fontId="33" fillId="0" borderId="29" applyNumberFormat="0" applyFill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5" borderId="4" applyNumberFormat="0" applyAlignment="0" applyProtection="0"/>
    <xf numFmtId="0" fontId="35" fillId="39" borderId="25" applyNumberFormat="0" applyAlignment="0" applyProtection="0"/>
    <xf numFmtId="0" fontId="34" fillId="5" borderId="4" applyNumberFormat="0" applyAlignment="0" applyProtection="0"/>
    <xf numFmtId="0" fontId="34" fillId="5" borderId="4" applyNumberFormat="0" applyAlignment="0" applyProtection="0"/>
    <xf numFmtId="0" fontId="34" fillId="5" borderId="4" applyNumberFormat="0" applyAlignment="0" applyProtection="0"/>
    <xf numFmtId="0" fontId="34" fillId="5" borderId="4" applyNumberFormat="0" applyAlignment="0" applyProtection="0"/>
    <xf numFmtId="0" fontId="35" fillId="39" borderId="25" applyNumberFormat="0" applyAlignment="0" applyProtection="0"/>
    <xf numFmtId="0" fontId="35" fillId="39" borderId="25" applyNumberFormat="0" applyAlignment="0" applyProtection="0"/>
    <xf numFmtId="0" fontId="36" fillId="0" borderId="6" applyNumberFormat="0" applyFill="0" applyAlignment="0" applyProtection="0"/>
    <xf numFmtId="0" fontId="37" fillId="0" borderId="30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30" applyNumberFormat="0" applyFill="0" applyAlignment="0" applyProtection="0"/>
    <xf numFmtId="0" fontId="37" fillId="0" borderId="30" applyNumberFormat="0" applyFill="0" applyAlignment="0" applyProtection="0"/>
    <xf numFmtId="0" fontId="38" fillId="4" borderId="0" applyNumberFormat="0" applyBorder="0" applyAlignment="0" applyProtection="0"/>
    <xf numFmtId="0" fontId="39" fillId="5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40" fillId="0" borderId="0"/>
    <xf numFmtId="0" fontId="23" fillId="0" borderId="0"/>
    <xf numFmtId="0" fontId="23" fillId="0" borderId="0"/>
    <xf numFmtId="0" fontId="4" fillId="8" borderId="8" applyNumberFormat="0" applyFont="0" applyAlignment="0" applyProtection="0"/>
    <xf numFmtId="0" fontId="23" fillId="55" borderId="31" applyNumberFormat="0" applyFont="0" applyAlignment="0" applyProtection="0"/>
    <xf numFmtId="0" fontId="23" fillId="55" borderId="31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23" fillId="55" borderId="31" applyNumberFormat="0" applyFont="0" applyAlignment="0" applyProtection="0"/>
    <xf numFmtId="0" fontId="23" fillId="55" borderId="31" applyNumberFormat="0" applyFont="0" applyAlignment="0" applyProtection="0"/>
    <xf numFmtId="0" fontId="41" fillId="6" borderId="5" applyNumberFormat="0" applyAlignment="0" applyProtection="0"/>
    <xf numFmtId="0" fontId="42" fillId="52" borderId="32" applyNumberFormat="0" applyAlignment="0" applyProtection="0"/>
    <xf numFmtId="0" fontId="41" fillId="6" borderId="5" applyNumberFormat="0" applyAlignment="0" applyProtection="0"/>
    <xf numFmtId="0" fontId="41" fillId="6" borderId="5" applyNumberFormat="0" applyAlignment="0" applyProtection="0"/>
    <xf numFmtId="0" fontId="41" fillId="6" borderId="5" applyNumberFormat="0" applyAlignment="0" applyProtection="0"/>
    <xf numFmtId="0" fontId="41" fillId="6" borderId="5" applyNumberFormat="0" applyAlignment="0" applyProtection="0"/>
    <xf numFmtId="0" fontId="42" fillId="52" borderId="32" applyNumberFormat="0" applyAlignment="0" applyProtection="0"/>
    <xf numFmtId="0" fontId="42" fillId="52" borderId="32" applyNumberFormat="0" applyAlignment="0" applyProtection="0"/>
    <xf numFmtId="0" fontId="4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0" borderId="33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43" fontId="23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23" fillId="0" borderId="0"/>
    <xf numFmtId="0" fontId="2" fillId="0" borderId="0"/>
    <xf numFmtId="0" fontId="2" fillId="0" borderId="0"/>
    <xf numFmtId="0" fontId="2" fillId="0" borderId="0"/>
    <xf numFmtId="1" fontId="23" fillId="0" borderId="0"/>
    <xf numFmtId="1" fontId="23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9" fillId="0" borderId="0"/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68" fillId="0" borderId="0" applyNumberFormat="0" applyFill="0" applyBorder="0" applyAlignment="0" applyProtection="0"/>
    <xf numFmtId="0" fontId="2" fillId="0" borderId="0"/>
    <xf numFmtId="0" fontId="4" fillId="0" borderId="0"/>
    <xf numFmtId="3" fontId="69" fillId="0" borderId="0"/>
    <xf numFmtId="0" fontId="71" fillId="0" borderId="0" applyNumberFormat="0" applyFill="0" applyBorder="0" applyAlignment="0" applyProtection="0"/>
    <xf numFmtId="0" fontId="2" fillId="0" borderId="0"/>
    <xf numFmtId="0" fontId="72" fillId="0" borderId="0">
      <alignment horizontal="center" vertical="center" wrapText="1"/>
    </xf>
    <xf numFmtId="3" fontId="23" fillId="0" borderId="0" applyFont="0" applyFill="0" applyBorder="0" applyAlignment="0" applyProtection="0"/>
    <xf numFmtId="0" fontId="73" fillId="0" borderId="0">
      <alignment horizontal="left" vertical="center" wrapText="1"/>
    </xf>
    <xf numFmtId="172" fontId="23" fillId="0" borderId="0" applyFont="0" applyFill="0" applyBorder="0" applyAlignment="0" applyProtection="0"/>
    <xf numFmtId="3" fontId="56" fillId="0" borderId="34" applyAlignment="0">
      <alignment horizontal="right" vertical="center"/>
    </xf>
    <xf numFmtId="165" fontId="56" fillId="0" borderId="34">
      <alignment horizontal="right" vertical="center"/>
    </xf>
    <xf numFmtId="49" fontId="74" fillId="0" borderId="34">
      <alignment horizontal="left" vertical="center"/>
    </xf>
    <xf numFmtId="173" fontId="75" fillId="0" borderId="34" applyNumberFormat="0" applyFill="0">
      <alignment horizontal="right"/>
    </xf>
    <xf numFmtId="174" fontId="75" fillId="0" borderId="34">
      <alignment horizontal="right"/>
    </xf>
    <xf numFmtId="0" fontId="23" fillId="0" borderId="0" applyFont="0" applyFill="0" applyBorder="0" applyAlignment="0" applyProtection="0"/>
    <xf numFmtId="2" fontId="23" fillId="0" borderId="0" applyFont="0" applyFill="0" applyBorder="0" applyAlignment="0" applyProtection="0"/>
    <xf numFmtId="0" fontId="76" fillId="0" borderId="0" applyNumberFormat="0" applyFill="0" applyBorder="0" applyAlignment="0" applyProtection="0"/>
    <xf numFmtId="0" fontId="77" fillId="0" borderId="34">
      <alignment horizontal="left"/>
    </xf>
    <xf numFmtId="0" fontId="77" fillId="0" borderId="41">
      <alignment horizontal="right" vertical="center"/>
    </xf>
    <xf numFmtId="0" fontId="78" fillId="0" borderId="34">
      <alignment horizontal="left" vertical="center"/>
    </xf>
    <xf numFmtId="0" fontId="75" fillId="0" borderId="34">
      <alignment horizontal="left" vertical="center"/>
    </xf>
    <xf numFmtId="0" fontId="79" fillId="0" borderId="34">
      <alignment horizontal="left"/>
    </xf>
    <xf numFmtId="0" fontId="79" fillId="71" borderId="0">
      <alignment horizontal="centerContinuous" wrapText="1"/>
    </xf>
    <xf numFmtId="49" fontId="79" fillId="71" borderId="35">
      <alignment horizontal="left" vertical="center"/>
    </xf>
    <xf numFmtId="0" fontId="79" fillId="71" borderId="0">
      <alignment horizontal="centerContinuous" vertical="center" wrapText="1"/>
    </xf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3" fillId="0" borderId="0"/>
    <xf numFmtId="0" fontId="2" fillId="0" borderId="0"/>
    <xf numFmtId="9" fontId="23" fillId="0" borderId="0" applyFont="0" applyFill="0" applyBorder="0" applyAlignment="0" applyProtection="0"/>
    <xf numFmtId="3" fontId="56" fillId="0" borderId="0">
      <alignment horizontal="left" vertical="center"/>
    </xf>
    <xf numFmtId="0" fontId="72" fillId="0" borderId="0">
      <alignment horizontal="left" vertical="center"/>
    </xf>
    <xf numFmtId="0" fontId="80" fillId="0" borderId="0">
      <alignment horizontal="right"/>
    </xf>
    <xf numFmtId="49" fontId="80" fillId="0" borderId="0">
      <alignment horizontal="center"/>
    </xf>
    <xf numFmtId="0" fontId="74" fillId="0" borderId="0">
      <alignment horizontal="right"/>
    </xf>
    <xf numFmtId="0" fontId="80" fillId="0" borderId="0">
      <alignment horizontal="left"/>
    </xf>
    <xf numFmtId="49" fontId="56" fillId="0" borderId="0">
      <alignment horizontal="left" vertical="center"/>
    </xf>
    <xf numFmtId="49" fontId="74" fillId="0" borderId="34">
      <alignment horizontal="left" vertical="center"/>
    </xf>
    <xf numFmtId="49" fontId="72" fillId="0" borderId="34" applyFill="0">
      <alignment horizontal="left" vertical="center"/>
    </xf>
    <xf numFmtId="49" fontId="74" fillId="0" borderId="34">
      <alignment horizontal="left"/>
    </xf>
    <xf numFmtId="173" fontId="56" fillId="0" borderId="0" applyNumberFormat="0">
      <alignment horizontal="right"/>
    </xf>
    <xf numFmtId="0" fontId="77" fillId="72" borderId="0">
      <alignment horizontal="centerContinuous" vertical="center" wrapText="1"/>
    </xf>
    <xf numFmtId="0" fontId="77" fillId="0" borderId="42">
      <alignment horizontal="left" vertical="center"/>
    </xf>
    <xf numFmtId="0" fontId="81" fillId="0" borderId="0">
      <alignment horizontal="left" vertical="top"/>
    </xf>
    <xf numFmtId="0" fontId="79" fillId="0" borderId="0">
      <alignment horizontal="left"/>
    </xf>
    <xf numFmtId="0" fontId="73" fillId="0" borderId="0">
      <alignment horizontal="left"/>
    </xf>
    <xf numFmtId="0" fontId="75" fillId="0" borderId="0">
      <alignment horizontal="left"/>
    </xf>
    <xf numFmtId="0" fontId="81" fillId="0" borderId="0">
      <alignment horizontal="left" vertical="top"/>
    </xf>
    <xf numFmtId="0" fontId="73" fillId="0" borderId="0">
      <alignment horizontal="left"/>
    </xf>
    <xf numFmtId="0" fontId="75" fillId="0" borderId="0">
      <alignment horizontal="left"/>
    </xf>
    <xf numFmtId="49" fontId="56" fillId="0" borderId="34">
      <alignment horizontal="left"/>
    </xf>
    <xf numFmtId="0" fontId="77" fillId="0" borderId="41">
      <alignment horizontal="left"/>
    </xf>
    <xf numFmtId="0" fontId="79" fillId="0" borderId="0">
      <alignment horizontal="left" vertical="center"/>
    </xf>
    <xf numFmtId="49" fontId="80" fillId="0" borderId="34">
      <alignment horizontal="left"/>
    </xf>
    <xf numFmtId="43" fontId="4" fillId="0" borderId="0" applyFont="0" applyFill="0" applyBorder="0" applyAlignment="0" applyProtection="0"/>
    <xf numFmtId="0" fontId="23" fillId="0" borderId="0"/>
    <xf numFmtId="0" fontId="2" fillId="0" borderId="0"/>
    <xf numFmtId="1" fontId="23" fillId="0" borderId="0"/>
    <xf numFmtId="0" fontId="2" fillId="0" borderId="0"/>
    <xf numFmtId="0" fontId="2" fillId="0" borderId="0"/>
    <xf numFmtId="0" fontId="2" fillId="0" borderId="0"/>
    <xf numFmtId="0" fontId="23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82" fillId="0" borderId="0"/>
    <xf numFmtId="0" fontId="1" fillId="0" borderId="0"/>
    <xf numFmtId="0" fontId="3" fillId="0" borderId="0" applyNumberFormat="0" applyFill="0" applyBorder="0" applyAlignment="0" applyProtection="0"/>
    <xf numFmtId="0" fontId="89" fillId="0" borderId="0"/>
    <xf numFmtId="0" fontId="2" fillId="0" borderId="0"/>
    <xf numFmtId="175" fontId="90" fillId="0" borderId="0"/>
    <xf numFmtId="0" fontId="2" fillId="0" borderId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91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3" fontId="6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92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89" fillId="0" borderId="0"/>
  </cellStyleXfs>
  <cellXfs count="489">
    <xf numFmtId="0" fontId="0" fillId="0" borderId="0" xfId="0"/>
    <xf numFmtId="0" fontId="4" fillId="0" borderId="0" xfId="1"/>
    <xf numFmtId="0" fontId="8" fillId="0" borderId="22" xfId="1" applyFont="1" applyBorder="1" applyAlignment="1">
      <alignment horizontal="left"/>
    </xf>
    <xf numFmtId="3" fontId="8" fillId="0" borderId="22" xfId="1" applyNumberFormat="1" applyFont="1" applyBorder="1" applyAlignment="1">
      <alignment horizontal="right" wrapText="1"/>
    </xf>
    <xf numFmtId="0" fontId="4" fillId="0" borderId="22" xfId="1" applyBorder="1" applyAlignment="1">
      <alignment horizontal="right" wrapText="1"/>
    </xf>
    <xf numFmtId="0" fontId="8" fillId="0" borderId="22" xfId="1" applyFont="1" applyBorder="1" applyAlignment="1">
      <alignment horizontal="right" wrapText="1"/>
    </xf>
    <xf numFmtId="4" fontId="8" fillId="0" borderId="22" xfId="1" applyNumberFormat="1" applyFont="1" applyBorder="1" applyAlignment="1">
      <alignment horizontal="right" wrapText="1"/>
    </xf>
    <xf numFmtId="0" fontId="9" fillId="0" borderId="22" xfId="1" applyFont="1" applyBorder="1" applyAlignment="1">
      <alignment horizontal="center" wrapText="1"/>
    </xf>
    <xf numFmtId="0" fontId="8" fillId="33" borderId="22" xfId="1" applyFont="1" applyFill="1" applyBorder="1" applyAlignment="1">
      <alignment horizontal="left"/>
    </xf>
    <xf numFmtId="3" fontId="8" fillId="33" borderId="22" xfId="1" applyNumberFormat="1" applyFont="1" applyFill="1" applyBorder="1" applyAlignment="1">
      <alignment horizontal="right" wrapText="1"/>
    </xf>
    <xf numFmtId="0" fontId="4" fillId="33" borderId="22" xfId="1" applyFill="1" applyBorder="1" applyAlignment="1">
      <alignment horizontal="right" wrapText="1"/>
    </xf>
    <xf numFmtId="0" fontId="9" fillId="33" borderId="22" xfId="1" applyFont="1" applyFill="1" applyBorder="1" applyAlignment="1">
      <alignment horizontal="center" wrapText="1"/>
    </xf>
    <xf numFmtId="0" fontId="8" fillId="33" borderId="22" xfId="1" applyFont="1" applyFill="1" applyBorder="1" applyAlignment="1">
      <alignment horizontal="right" wrapText="1"/>
    </xf>
    <xf numFmtId="4" fontId="8" fillId="33" borderId="22" xfId="1" applyNumberFormat="1" applyFont="1" applyFill="1" applyBorder="1" applyAlignment="1">
      <alignment horizontal="right" wrapText="1"/>
    </xf>
    <xf numFmtId="0" fontId="40" fillId="0" borderId="0" xfId="291" applyFont="1"/>
    <xf numFmtId="0" fontId="40" fillId="0" borderId="18" xfId="291" applyFont="1" applyBorder="1" applyAlignment="1">
      <alignment horizontal="center" wrapText="1"/>
    </xf>
    <xf numFmtId="0" fontId="51" fillId="0" borderId="18" xfId="291" applyFont="1" applyBorder="1" applyAlignment="1">
      <alignment horizontal="center" wrapText="1"/>
    </xf>
    <xf numFmtId="0" fontId="51" fillId="0" borderId="20" xfId="291" applyFont="1" applyBorder="1" applyAlignment="1">
      <alignment horizontal="center" wrapText="1"/>
    </xf>
    <xf numFmtId="0" fontId="52" fillId="0" borderId="21" xfId="291" applyFont="1" applyBorder="1" applyAlignment="1">
      <alignment horizontal="left"/>
    </xf>
    <xf numFmtId="0" fontId="52" fillId="0" borderId="20" xfId="291" applyFont="1" applyBorder="1" applyAlignment="1">
      <alignment horizontal="right" wrapText="1"/>
    </xf>
    <xf numFmtId="0" fontId="40" fillId="0" borderId="20" xfId="291" applyFont="1" applyBorder="1" applyAlignment="1">
      <alignment horizontal="right" wrapText="1"/>
    </xf>
    <xf numFmtId="0" fontId="53" fillId="0" borderId="20" xfId="291" applyFont="1" applyBorder="1" applyAlignment="1">
      <alignment horizontal="center" wrapText="1"/>
    </xf>
    <xf numFmtId="0" fontId="52" fillId="56" borderId="20" xfId="291" applyFont="1" applyFill="1" applyBorder="1" applyAlignment="1">
      <alignment horizontal="right" wrapText="1"/>
    </xf>
    <xf numFmtId="164" fontId="52" fillId="56" borderId="20" xfId="291" applyNumberFormat="1" applyFont="1" applyFill="1" applyBorder="1" applyAlignment="1">
      <alignment horizontal="right" wrapText="1"/>
    </xf>
    <xf numFmtId="0" fontId="52" fillId="57" borderId="21" xfId="291" applyFont="1" applyFill="1" applyBorder="1" applyAlignment="1">
      <alignment horizontal="left"/>
    </xf>
    <xf numFmtId="0" fontId="52" fillId="57" borderId="20" xfId="291" applyFont="1" applyFill="1" applyBorder="1" applyAlignment="1">
      <alignment horizontal="right" wrapText="1"/>
    </xf>
    <xf numFmtId="0" fontId="40" fillId="57" borderId="20" xfId="291" applyFont="1" applyFill="1" applyBorder="1" applyAlignment="1">
      <alignment horizontal="right" wrapText="1"/>
    </xf>
    <xf numFmtId="0" fontId="53" fillId="57" borderId="20" xfId="291" applyFont="1" applyFill="1" applyBorder="1" applyAlignment="1">
      <alignment horizontal="center" wrapText="1"/>
    </xf>
    <xf numFmtId="3" fontId="52" fillId="0" borderId="20" xfId="291" applyNumberFormat="1" applyFont="1" applyBorder="1" applyAlignment="1">
      <alignment horizontal="right" wrapText="1"/>
    </xf>
    <xf numFmtId="3" fontId="52" fillId="57" borderId="20" xfId="291" applyNumberFormat="1" applyFont="1" applyFill="1" applyBorder="1" applyAlignment="1">
      <alignment horizontal="right" wrapText="1"/>
    </xf>
    <xf numFmtId="0" fontId="52" fillId="0" borderId="20" xfId="291" quotePrefix="1" applyFont="1" applyBorder="1" applyAlignment="1">
      <alignment horizontal="center" wrapText="1"/>
    </xf>
    <xf numFmtId="1" fontId="23" fillId="58" borderId="0" xfId="341" applyFill="1"/>
    <xf numFmtId="1" fontId="23" fillId="0" borderId="0" xfId="341"/>
    <xf numFmtId="1" fontId="57" fillId="0" borderId="0" xfId="341" applyFont="1"/>
    <xf numFmtId="0" fontId="23" fillId="0" borderId="0" xfId="292" applyAlignment="1">
      <alignment horizontal="center"/>
    </xf>
    <xf numFmtId="1" fontId="23" fillId="59" borderId="0" xfId="341" applyFill="1"/>
    <xf numFmtId="1" fontId="58" fillId="0" borderId="0" xfId="341" applyFont="1"/>
    <xf numFmtId="1" fontId="23" fillId="60" borderId="0" xfId="341" applyFill="1"/>
    <xf numFmtId="1" fontId="23" fillId="0" borderId="0" xfId="342"/>
    <xf numFmtId="1" fontId="23" fillId="0" borderId="0" xfId="342" applyFont="1"/>
    <xf numFmtId="1" fontId="23" fillId="61" borderId="0" xfId="342" applyFill="1"/>
    <xf numFmtId="1" fontId="23" fillId="0" borderId="0" xfId="342" applyFill="1"/>
    <xf numFmtId="1" fontId="59" fillId="0" borderId="0" xfId="341" applyFont="1"/>
    <xf numFmtId="1" fontId="60" fillId="0" borderId="0" xfId="341" applyFont="1"/>
    <xf numFmtId="1" fontId="23" fillId="0" borderId="0" xfId="341" applyFill="1"/>
    <xf numFmtId="49" fontId="23" fillId="0" borderId="35" xfId="341" applyNumberFormat="1" applyBorder="1" applyAlignment="1">
      <alignment horizontal="center"/>
    </xf>
    <xf numFmtId="49" fontId="23" fillId="0" borderId="35" xfId="341" applyNumberFormat="1" applyFont="1" applyBorder="1" applyAlignment="1">
      <alignment horizontal="center"/>
    </xf>
    <xf numFmtId="1" fontId="23" fillId="0" borderId="0" xfId="341" applyFont="1"/>
    <xf numFmtId="1" fontId="23" fillId="62" borderId="0" xfId="341" applyFont="1" applyFill="1" applyAlignment="1">
      <alignment horizontal="center" wrapText="1"/>
    </xf>
    <xf numFmtId="1" fontId="23" fillId="0" borderId="0" xfId="341" applyFont="1" applyFill="1" applyAlignment="1">
      <alignment horizontal="center" wrapText="1"/>
    </xf>
    <xf numFmtId="1" fontId="23" fillId="62" borderId="0" xfId="341" applyFill="1" applyAlignment="1">
      <alignment horizontal="center" wrapText="1"/>
    </xf>
    <xf numFmtId="1" fontId="23" fillId="63" borderId="36" xfId="341" applyFont="1" applyFill="1" applyBorder="1" applyAlignment="1">
      <alignment wrapText="1"/>
    </xf>
    <xf numFmtId="1" fontId="23" fillId="63" borderId="36" xfId="341" applyFill="1" applyBorder="1" applyAlignment="1">
      <alignment horizontal="center" wrapText="1"/>
    </xf>
    <xf numFmtId="1" fontId="23" fillId="63" borderId="36" xfId="341" applyFont="1" applyFill="1" applyBorder="1" applyAlignment="1">
      <alignment horizontal="center" wrapText="1"/>
    </xf>
    <xf numFmtId="1" fontId="23" fillId="63" borderId="37" xfId="341" applyFill="1" applyBorder="1" applyAlignment="1">
      <alignment horizontal="center" wrapText="1"/>
    </xf>
    <xf numFmtId="1" fontId="23" fillId="63" borderId="37" xfId="341" applyFill="1" applyBorder="1" applyAlignment="1">
      <alignment wrapText="1"/>
    </xf>
    <xf numFmtId="1" fontId="23" fillId="0" borderId="0" xfId="341" applyAlignment="1">
      <alignment horizontal="center" wrapText="1"/>
    </xf>
    <xf numFmtId="1" fontId="23" fillId="0" borderId="0" xfId="341" applyFill="1" applyAlignment="1">
      <alignment horizontal="center" wrapText="1"/>
    </xf>
    <xf numFmtId="1" fontId="23" fillId="0" borderId="0" xfId="341" applyAlignment="1">
      <alignment horizontal="center"/>
    </xf>
    <xf numFmtId="1" fontId="23" fillId="64" borderId="0" xfId="341" applyFill="1"/>
    <xf numFmtId="1" fontId="23" fillId="64" borderId="0" xfId="341" applyFill="1" applyAlignment="1">
      <alignment horizontal="center"/>
    </xf>
    <xf numFmtId="1" fontId="61" fillId="58" borderId="0" xfId="341" applyFont="1" applyFill="1" applyAlignment="1">
      <alignment wrapText="1"/>
    </xf>
    <xf numFmtId="1" fontId="23" fillId="63" borderId="36" xfId="341" applyFill="1" applyBorder="1"/>
    <xf numFmtId="49" fontId="23" fillId="63" borderId="37" xfId="341" applyNumberFormat="1" applyFont="1" applyFill="1" applyBorder="1" applyAlignment="1">
      <alignment wrapText="1"/>
    </xf>
    <xf numFmtId="49" fontId="23" fillId="63" borderId="36" xfId="341" applyNumberFormat="1" applyFill="1" applyBorder="1"/>
    <xf numFmtId="1" fontId="23" fillId="63" borderId="37" xfId="341" applyFill="1" applyBorder="1"/>
    <xf numFmtId="1" fontId="23" fillId="65" borderId="0" xfId="341" applyFill="1" applyAlignment="1">
      <alignment horizontal="center" wrapText="1"/>
    </xf>
    <xf numFmtId="1" fontId="23" fillId="65" borderId="0" xfId="341" applyFont="1" applyFill="1" applyAlignment="1">
      <alignment horizontal="center" wrapText="1"/>
    </xf>
    <xf numFmtId="1" fontId="62" fillId="0" borderId="0" xfId="341" applyFont="1" applyAlignment="1">
      <alignment horizontal="center" wrapText="1"/>
    </xf>
    <xf numFmtId="1" fontId="23" fillId="63" borderId="38" xfId="341" applyFill="1" applyBorder="1"/>
    <xf numFmtId="1" fontId="23" fillId="63" borderId="38" xfId="341" applyFont="1" applyFill="1" applyBorder="1" applyAlignment="1">
      <alignment wrapText="1"/>
    </xf>
    <xf numFmtId="1" fontId="23" fillId="63" borderId="38" xfId="341" applyFont="1" applyFill="1" applyBorder="1"/>
    <xf numFmtId="1" fontId="23" fillId="63" borderId="39" xfId="341" applyFill="1" applyBorder="1"/>
    <xf numFmtId="0" fontId="23" fillId="0" borderId="0" xfId="292"/>
    <xf numFmtId="1" fontId="23" fillId="58" borderId="0" xfId="341" applyFont="1" applyFill="1"/>
    <xf numFmtId="1" fontId="23" fillId="0" borderId="0" xfId="341" applyAlignment="1">
      <alignment wrapText="1"/>
    </xf>
    <xf numFmtId="1" fontId="23" fillId="62" borderId="0" xfId="341" applyFill="1" applyAlignment="1">
      <alignment wrapText="1"/>
    </xf>
    <xf numFmtId="1" fontId="23" fillId="0" borderId="0" xfId="341" applyFill="1" applyAlignment="1">
      <alignment wrapText="1"/>
    </xf>
    <xf numFmtId="1" fontId="23" fillId="65" borderId="0" xfId="341" applyFill="1" applyAlignment="1">
      <alignment wrapText="1"/>
    </xf>
    <xf numFmtId="1" fontId="23" fillId="65" borderId="0" xfId="341" applyFill="1"/>
    <xf numFmtId="166" fontId="23" fillId="0" borderId="0" xfId="341" applyNumberFormat="1"/>
    <xf numFmtId="1" fontId="23" fillId="65" borderId="0" xfId="341" applyFont="1" applyFill="1" applyAlignment="1">
      <alignment wrapText="1"/>
    </xf>
    <xf numFmtId="1" fontId="23" fillId="0" borderId="40" xfId="341" applyBorder="1"/>
    <xf numFmtId="1" fontId="23" fillId="0" borderId="0" xfId="341" applyBorder="1"/>
    <xf numFmtId="1" fontId="23" fillId="0" borderId="0" xfId="341" applyFont="1" applyAlignment="1">
      <alignment wrapText="1"/>
    </xf>
    <xf numFmtId="167" fontId="23" fillId="0" borderId="0" xfId="341" applyNumberFormat="1" applyAlignment="1">
      <alignment horizontal="center"/>
    </xf>
    <xf numFmtId="167" fontId="23" fillId="0" borderId="0" xfId="341" applyNumberFormat="1"/>
    <xf numFmtId="1" fontId="23" fillId="0" borderId="0" xfId="341" applyNumberFormat="1"/>
    <xf numFmtId="166" fontId="23" fillId="0" borderId="0" xfId="341" applyNumberFormat="1" applyFill="1"/>
    <xf numFmtId="166" fontId="23" fillId="66" borderId="0" xfId="341" applyNumberFormat="1" applyFill="1"/>
    <xf numFmtId="164" fontId="23" fillId="0" borderId="0" xfId="341" applyNumberFormat="1"/>
    <xf numFmtId="3" fontId="23" fillId="0" borderId="0" xfId="341" applyNumberFormat="1" applyAlignment="1">
      <alignment horizontal="center"/>
    </xf>
    <xf numFmtId="2" fontId="23" fillId="0" borderId="0" xfId="341" applyNumberFormat="1" applyAlignment="1">
      <alignment horizontal="center"/>
    </xf>
    <xf numFmtId="4" fontId="23" fillId="0" borderId="0" xfId="341" applyNumberFormat="1" applyAlignment="1">
      <alignment horizontal="center"/>
    </xf>
    <xf numFmtId="168" fontId="23" fillId="0" borderId="0" xfId="341" applyNumberFormat="1"/>
    <xf numFmtId="166" fontId="23" fillId="61" borderId="0" xfId="341" applyNumberFormat="1" applyFill="1"/>
    <xf numFmtId="168" fontId="23" fillId="0" borderId="0" xfId="341" applyNumberFormat="1" applyAlignment="1">
      <alignment horizontal="center"/>
    </xf>
    <xf numFmtId="0" fontId="23" fillId="67" borderId="0" xfId="292" applyFill="1"/>
    <xf numFmtId="0" fontId="23" fillId="67" borderId="0" xfId="292" applyFill="1" applyAlignment="1">
      <alignment horizontal="center"/>
    </xf>
    <xf numFmtId="1" fontId="59" fillId="0" borderId="0" xfId="341" applyFont="1" applyAlignment="1">
      <alignment horizontal="left"/>
    </xf>
    <xf numFmtId="1" fontId="23" fillId="62" borderId="0" xfId="341" applyFont="1" applyFill="1" applyAlignment="1">
      <alignment wrapText="1"/>
    </xf>
    <xf numFmtId="1" fontId="23" fillId="58" borderId="0" xfId="341" applyFont="1" applyFill="1" applyAlignment="1">
      <alignment wrapText="1"/>
    </xf>
    <xf numFmtId="3" fontId="23" fillId="0" borderId="0" xfId="341" applyNumberFormat="1"/>
    <xf numFmtId="168" fontId="63" fillId="0" borderId="0" xfId="341" applyNumberFormat="1" applyFont="1" applyFill="1"/>
    <xf numFmtId="1" fontId="63" fillId="0" borderId="0" xfId="341" applyFont="1" applyFill="1"/>
    <xf numFmtId="169" fontId="23" fillId="0" borderId="0" xfId="341" applyNumberFormat="1"/>
    <xf numFmtId="170" fontId="23" fillId="0" borderId="0" xfId="341" applyNumberFormat="1" applyAlignment="1">
      <alignment horizontal="center"/>
    </xf>
    <xf numFmtId="0" fontId="23" fillId="58" borderId="0" xfId="292" applyFill="1"/>
    <xf numFmtId="0" fontId="23" fillId="58" borderId="0" xfId="292" applyFill="1" applyAlignment="1">
      <alignment horizontal="center"/>
    </xf>
    <xf numFmtId="3" fontId="59" fillId="0" borderId="0" xfId="341" applyNumberFormat="1" applyFont="1"/>
    <xf numFmtId="3" fontId="23" fillId="62" borderId="0" xfId="341" applyNumberFormat="1" applyFill="1" applyAlignment="1">
      <alignment horizontal="center" wrapText="1"/>
    </xf>
    <xf numFmtId="3" fontId="23" fillId="65" borderId="0" xfId="341" applyNumberFormat="1" applyFill="1" applyAlignment="1">
      <alignment wrapText="1"/>
    </xf>
    <xf numFmtId="3" fontId="23" fillId="65" borderId="0" xfId="341" applyNumberFormat="1" applyFont="1" applyFill="1" applyAlignment="1">
      <alignment horizontal="center" wrapText="1"/>
    </xf>
    <xf numFmtId="1" fontId="59" fillId="0" borderId="0" xfId="341" applyFont="1" applyAlignment="1"/>
    <xf numFmtId="1" fontId="23" fillId="0" borderId="0" xfId="341" quotePrefix="1" applyFont="1"/>
    <xf numFmtId="2" fontId="23" fillId="0" borderId="0" xfId="341" applyNumberFormat="1"/>
    <xf numFmtId="166" fontId="23" fillId="68" borderId="0" xfId="341" applyNumberFormat="1" applyFill="1"/>
    <xf numFmtId="164" fontId="23" fillId="0" borderId="0" xfId="341" applyNumberFormat="1" applyAlignment="1">
      <alignment horizontal="center"/>
    </xf>
    <xf numFmtId="167" fontId="23" fillId="0" borderId="0" xfId="341" applyNumberFormat="1" applyFill="1" applyAlignment="1">
      <alignment horizontal="center"/>
    </xf>
    <xf numFmtId="1" fontId="23" fillId="64" borderId="0" xfId="341" applyFont="1" applyFill="1"/>
    <xf numFmtId="166" fontId="23" fillId="64" borderId="0" xfId="341" applyNumberFormat="1" applyFont="1" applyFill="1"/>
    <xf numFmtId="166" fontId="23" fillId="64" borderId="0" xfId="341" applyNumberFormat="1" applyFill="1"/>
    <xf numFmtId="166" fontId="23" fillId="0" borderId="0" xfId="341" applyNumberFormat="1" applyFont="1"/>
    <xf numFmtId="171" fontId="23" fillId="0" borderId="0" xfId="341" applyNumberFormat="1" applyAlignment="1">
      <alignment horizontal="center"/>
    </xf>
    <xf numFmtId="166" fontId="23" fillId="69" borderId="0" xfId="341" applyNumberFormat="1" applyFill="1"/>
    <xf numFmtId="0" fontId="52" fillId="70" borderId="20" xfId="291" applyFont="1" applyFill="1" applyBorder="1" applyAlignment="1">
      <alignment horizontal="right" wrapText="1"/>
    </xf>
    <xf numFmtId="1" fontId="59" fillId="0" borderId="0" xfId="341" applyFont="1" applyFill="1"/>
    <xf numFmtId="168" fontId="23" fillId="0" borderId="0" xfId="341" applyNumberFormat="1" applyFill="1"/>
    <xf numFmtId="0" fontId="23" fillId="0" borderId="0" xfId="292" applyAlignment="1">
      <alignment horizontal="center"/>
    </xf>
    <xf numFmtId="0" fontId="2" fillId="0" borderId="0" xfId="345" applyFont="1"/>
    <xf numFmtId="0" fontId="51" fillId="0" borderId="20" xfId="345" applyFont="1" applyBorder="1" applyAlignment="1">
      <alignment horizontal="center" wrapText="1"/>
    </xf>
    <xf numFmtId="0" fontId="52" fillId="0" borderId="21" xfId="345" applyFont="1" applyBorder="1" applyAlignment="1">
      <alignment horizontal="left"/>
    </xf>
    <xf numFmtId="3" fontId="52" fillId="0" borderId="20" xfId="345" applyNumberFormat="1" applyFont="1" applyBorder="1" applyAlignment="1">
      <alignment horizontal="right" wrapText="1"/>
    </xf>
    <xf numFmtId="0" fontId="49" fillId="0" borderId="20" xfId="345" applyFont="1" applyBorder="1" applyAlignment="1">
      <alignment horizontal="right" wrapText="1"/>
    </xf>
    <xf numFmtId="0" fontId="52" fillId="0" borderId="20" xfId="345" applyFont="1" applyBorder="1" applyAlignment="1">
      <alignment horizontal="right" wrapText="1"/>
    </xf>
    <xf numFmtId="0" fontId="52" fillId="57" borderId="21" xfId="345" applyFont="1" applyFill="1" applyBorder="1" applyAlignment="1">
      <alignment horizontal="left"/>
    </xf>
    <xf numFmtId="3" fontId="52" fillId="57" borderId="20" xfId="345" applyNumberFormat="1" applyFont="1" applyFill="1" applyBorder="1" applyAlignment="1">
      <alignment horizontal="right" wrapText="1"/>
    </xf>
    <xf numFmtId="0" fontId="49" fillId="57" borderId="20" xfId="345" applyFont="1" applyFill="1" applyBorder="1" applyAlignment="1">
      <alignment horizontal="right" wrapText="1"/>
    </xf>
    <xf numFmtId="0" fontId="52" fillId="57" borderId="20" xfId="345" applyFont="1" applyFill="1" applyBorder="1" applyAlignment="1">
      <alignment horizontal="right" wrapText="1"/>
    </xf>
    <xf numFmtId="0" fontId="53" fillId="0" borderId="20" xfId="345" applyFont="1" applyBorder="1" applyAlignment="1">
      <alignment horizontal="center" wrapText="1"/>
    </xf>
    <xf numFmtId="0" fontId="53" fillId="57" borderId="20" xfId="345" applyFont="1" applyFill="1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6" fillId="0" borderId="14" xfId="0" applyFont="1" applyBorder="1" applyAlignment="1">
      <alignment horizontal="center" wrapText="1"/>
    </xf>
    <xf numFmtId="0" fontId="6" fillId="0" borderId="21" xfId="0" applyFont="1" applyBorder="1" applyAlignment="1">
      <alignment horizontal="center" wrapText="1"/>
    </xf>
    <xf numFmtId="0" fontId="8" fillId="0" borderId="22" xfId="0" applyFont="1" applyBorder="1" applyAlignment="1">
      <alignment horizontal="left"/>
    </xf>
    <xf numFmtId="0" fontId="8" fillId="0" borderId="22" xfId="0" applyFont="1" applyBorder="1" applyAlignment="1">
      <alignment horizontal="right" wrapText="1"/>
    </xf>
    <xf numFmtId="0" fontId="0" fillId="0" borderId="22" xfId="0" applyBorder="1" applyAlignment="1">
      <alignment horizontal="right" wrapText="1"/>
    </xf>
    <xf numFmtId="0" fontId="9" fillId="0" borderId="22" xfId="0" applyFont="1" applyBorder="1" applyAlignment="1">
      <alignment horizontal="center" wrapText="1"/>
    </xf>
    <xf numFmtId="0" fontId="8" fillId="33" borderId="22" xfId="0" applyFont="1" applyFill="1" applyBorder="1" applyAlignment="1">
      <alignment horizontal="left"/>
    </xf>
    <xf numFmtId="0" fontId="8" fillId="33" borderId="22" xfId="0" applyFont="1" applyFill="1" applyBorder="1" applyAlignment="1">
      <alignment horizontal="right" wrapText="1"/>
    </xf>
    <xf numFmtId="0" fontId="0" fillId="33" borderId="22" xfId="0" applyFill="1" applyBorder="1" applyAlignment="1">
      <alignment horizontal="right" wrapText="1"/>
    </xf>
    <xf numFmtId="0" fontId="9" fillId="33" borderId="22" xfId="0" applyFont="1" applyFill="1" applyBorder="1" applyAlignment="1">
      <alignment horizontal="center" wrapText="1"/>
    </xf>
    <xf numFmtId="3" fontId="8" fillId="0" borderId="22" xfId="0" applyNumberFormat="1" applyFont="1" applyBorder="1" applyAlignment="1">
      <alignment horizontal="right" wrapText="1"/>
    </xf>
    <xf numFmtId="4" fontId="8" fillId="0" borderId="22" xfId="0" applyNumberFormat="1" applyFont="1" applyBorder="1" applyAlignment="1">
      <alignment horizontal="right" wrapText="1"/>
    </xf>
    <xf numFmtId="3" fontId="8" fillId="33" borderId="22" xfId="0" applyNumberFormat="1" applyFont="1" applyFill="1" applyBorder="1" applyAlignment="1">
      <alignment horizontal="right" wrapText="1"/>
    </xf>
    <xf numFmtId="4" fontId="8" fillId="33" borderId="22" xfId="0" applyNumberFormat="1" applyFont="1" applyFill="1" applyBorder="1" applyAlignment="1">
      <alignment horizontal="right" wrapText="1"/>
    </xf>
    <xf numFmtId="0" fontId="6" fillId="0" borderId="19" xfId="0" applyFont="1" applyBorder="1" applyAlignment="1">
      <alignment horizontal="center" wrapText="1"/>
    </xf>
    <xf numFmtId="0" fontId="6" fillId="0" borderId="20" xfId="0" applyFont="1" applyBorder="1" applyAlignment="1">
      <alignment horizontal="center" wrapText="1"/>
    </xf>
    <xf numFmtId="0" fontId="6" fillId="0" borderId="14" xfId="0" applyFont="1" applyBorder="1" applyAlignment="1">
      <alignment horizontal="center" wrapText="1"/>
    </xf>
    <xf numFmtId="0" fontId="6" fillId="0" borderId="21" xfId="0" applyFont="1" applyBorder="1" applyAlignment="1">
      <alignment horizontal="center" wrapText="1"/>
    </xf>
    <xf numFmtId="166" fontId="0" fillId="0" borderId="0" xfId="0" applyNumberFormat="1"/>
    <xf numFmtId="164" fontId="6" fillId="0" borderId="19" xfId="0" applyNumberFormat="1" applyFont="1" applyBorder="1" applyAlignment="1">
      <alignment horizontal="center" wrapText="1"/>
    </xf>
    <xf numFmtId="2" fontId="0" fillId="0" borderId="0" xfId="0" applyNumberFormat="1"/>
    <xf numFmtId="2" fontId="6" fillId="0" borderId="21" xfId="0" applyNumberFormat="1" applyFont="1" applyBorder="1" applyAlignment="1">
      <alignment horizontal="center" wrapText="1"/>
    </xf>
    <xf numFmtId="0" fontId="6" fillId="0" borderId="24" xfId="0" applyFont="1" applyBorder="1" applyAlignment="1">
      <alignment horizontal="center" wrapText="1"/>
    </xf>
    <xf numFmtId="0" fontId="2" fillId="0" borderId="0" xfId="353"/>
    <xf numFmtId="0" fontId="6" fillId="0" borderId="13" xfId="353" applyFont="1" applyBorder="1" applyAlignment="1">
      <alignment horizontal="center" wrapText="1"/>
    </xf>
    <xf numFmtId="0" fontId="6" fillId="0" borderId="21" xfId="353" applyFont="1" applyBorder="1" applyAlignment="1">
      <alignment horizontal="center" wrapText="1"/>
    </xf>
    <xf numFmtId="0" fontId="8" fillId="0" borderId="22" xfId="353" applyFont="1" applyBorder="1" applyAlignment="1">
      <alignment horizontal="left"/>
    </xf>
    <xf numFmtId="3" fontId="8" fillId="0" borderId="22" xfId="353" applyNumberFormat="1" applyFont="1" applyBorder="1" applyAlignment="1">
      <alignment horizontal="right" wrapText="1"/>
    </xf>
    <xf numFmtId="0" fontId="2" fillId="0" borderId="22" xfId="353" applyBorder="1" applyAlignment="1">
      <alignment horizontal="right" wrapText="1"/>
    </xf>
    <xf numFmtId="0" fontId="8" fillId="0" borderId="22" xfId="353" applyFont="1" applyBorder="1" applyAlignment="1">
      <alignment horizontal="right" wrapText="1"/>
    </xf>
    <xf numFmtId="0" fontId="8" fillId="33" borderId="22" xfId="353" applyFont="1" applyFill="1" applyBorder="1" applyAlignment="1">
      <alignment horizontal="left"/>
    </xf>
    <xf numFmtId="3" fontId="8" fillId="33" borderId="22" xfId="353" applyNumberFormat="1" applyFont="1" applyFill="1" applyBorder="1" applyAlignment="1">
      <alignment horizontal="right" wrapText="1"/>
    </xf>
    <xf numFmtId="0" fontId="2" fillId="33" borderId="22" xfId="353" applyFill="1" applyBorder="1" applyAlignment="1">
      <alignment horizontal="right" wrapText="1"/>
    </xf>
    <xf numFmtId="0" fontId="8" fillId="33" borderId="22" xfId="353" applyFont="1" applyFill="1" applyBorder="1" applyAlignment="1">
      <alignment horizontal="right" wrapText="1"/>
    </xf>
    <xf numFmtId="0" fontId="9" fillId="0" borderId="22" xfId="353" applyFont="1" applyBorder="1" applyAlignment="1">
      <alignment horizontal="center" wrapText="1"/>
    </xf>
    <xf numFmtId="0" fontId="9" fillId="33" borderId="22" xfId="353" applyFont="1" applyFill="1" applyBorder="1" applyAlignment="1">
      <alignment horizontal="center" wrapText="1"/>
    </xf>
    <xf numFmtId="166" fontId="8" fillId="73" borderId="22" xfId="0" applyNumberFormat="1" applyFont="1" applyFill="1" applyBorder="1" applyAlignment="1">
      <alignment horizontal="right" wrapText="1"/>
    </xf>
    <xf numFmtId="168" fontId="0" fillId="0" borderId="0" xfId="0" applyNumberFormat="1"/>
    <xf numFmtId="3" fontId="0" fillId="0" borderId="0" xfId="0" applyNumberFormat="1"/>
    <xf numFmtId="164" fontId="0" fillId="0" borderId="0" xfId="0" applyNumberFormat="1"/>
    <xf numFmtId="168" fontId="0" fillId="74" borderId="0" xfId="0" applyNumberFormat="1" applyFill="1"/>
    <xf numFmtId="3" fontId="0" fillId="74" borderId="0" xfId="0" applyNumberFormat="1" applyFill="1"/>
    <xf numFmtId="0" fontId="0" fillId="0" borderId="0" xfId="0" applyFill="1"/>
    <xf numFmtId="168" fontId="0" fillId="75" borderId="0" xfId="0" applyNumberFormat="1" applyFill="1"/>
    <xf numFmtId="0" fontId="0" fillId="76" borderId="0" xfId="0" applyFill="1"/>
    <xf numFmtId="164" fontId="0" fillId="73" borderId="0" xfId="0" applyNumberFormat="1" applyFill="1"/>
    <xf numFmtId="4" fontId="0" fillId="0" borderId="0" xfId="0" applyNumberFormat="1"/>
    <xf numFmtId="0" fontId="0" fillId="77" borderId="0" xfId="0" applyFill="1"/>
    <xf numFmtId="0" fontId="0" fillId="78" borderId="0" xfId="0" applyFill="1"/>
    <xf numFmtId="0" fontId="0" fillId="0" borderId="0" xfId="0" quotePrefix="1"/>
    <xf numFmtId="1" fontId="23" fillId="70" borderId="0" xfId="341" applyFill="1"/>
    <xf numFmtId="0" fontId="6" fillId="0" borderId="21" xfId="0" applyFont="1" applyBorder="1" applyAlignment="1">
      <alignment horizontal="center" wrapText="1"/>
    </xf>
    <xf numFmtId="0" fontId="2" fillId="0" borderId="0" xfId="349"/>
    <xf numFmtId="0" fontId="8" fillId="0" borderId="22" xfId="349" applyFont="1" applyBorder="1" applyAlignment="1">
      <alignment horizontal="left"/>
    </xf>
    <xf numFmtId="3" fontId="8" fillId="0" borderId="22" xfId="349" applyNumberFormat="1" applyFont="1" applyBorder="1" applyAlignment="1">
      <alignment horizontal="right" wrapText="1"/>
    </xf>
    <xf numFmtId="0" fontId="2" fillId="0" borderId="22" xfId="349" applyBorder="1" applyAlignment="1">
      <alignment horizontal="right" wrapText="1"/>
    </xf>
    <xf numFmtId="0" fontId="8" fillId="0" borderId="22" xfId="349" applyFont="1" applyBorder="1" applyAlignment="1">
      <alignment horizontal="right" wrapText="1"/>
    </xf>
    <xf numFmtId="0" fontId="8" fillId="33" borderId="22" xfId="349" applyFont="1" applyFill="1" applyBorder="1" applyAlignment="1">
      <alignment horizontal="left"/>
    </xf>
    <xf numFmtId="3" fontId="8" fillId="33" borderId="22" xfId="349" applyNumberFormat="1" applyFont="1" applyFill="1" applyBorder="1" applyAlignment="1">
      <alignment horizontal="right" wrapText="1"/>
    </xf>
    <xf numFmtId="0" fontId="2" fillId="33" borderId="22" xfId="349" applyFill="1" applyBorder="1" applyAlignment="1">
      <alignment horizontal="right" wrapText="1"/>
    </xf>
    <xf numFmtId="0" fontId="8" fillId="33" borderId="22" xfId="349" applyFont="1" applyFill="1" applyBorder="1" applyAlignment="1">
      <alignment horizontal="right" wrapText="1"/>
    </xf>
    <xf numFmtId="0" fontId="9" fillId="0" borderId="22" xfId="349" applyFont="1" applyBorder="1" applyAlignment="1">
      <alignment horizontal="center" wrapText="1"/>
    </xf>
    <xf numFmtId="0" fontId="9" fillId="33" borderId="22" xfId="349" applyFont="1" applyFill="1" applyBorder="1" applyAlignment="1">
      <alignment horizontal="center" wrapText="1"/>
    </xf>
    <xf numFmtId="2" fontId="52" fillId="56" borderId="20" xfId="291" applyNumberFormat="1" applyFont="1" applyFill="1" applyBorder="1" applyAlignment="1">
      <alignment horizontal="right" wrapText="1"/>
    </xf>
    <xf numFmtId="0" fontId="6" fillId="56" borderId="21" xfId="0" applyFont="1" applyFill="1" applyBorder="1" applyAlignment="1">
      <alignment horizontal="center" wrapText="1"/>
    </xf>
    <xf numFmtId="166" fontId="8" fillId="0" borderId="22" xfId="0" applyNumberFormat="1" applyFont="1" applyBorder="1" applyAlignment="1">
      <alignment horizontal="right" wrapText="1"/>
    </xf>
    <xf numFmtId="0" fontId="8" fillId="70" borderId="22" xfId="0" applyFont="1" applyFill="1" applyBorder="1" applyAlignment="1">
      <alignment horizontal="right" wrapText="1"/>
    </xf>
    <xf numFmtId="2" fontId="8" fillId="70" borderId="22" xfId="0" applyNumberFormat="1" applyFont="1" applyFill="1" applyBorder="1" applyAlignment="1">
      <alignment horizontal="right" wrapText="1"/>
    </xf>
    <xf numFmtId="164" fontId="23" fillId="69" borderId="0" xfId="341" applyNumberFormat="1" applyFill="1"/>
    <xf numFmtId="167" fontId="23" fillId="69" borderId="0" xfId="341" applyNumberFormat="1" applyFill="1" applyAlignment="1">
      <alignment horizontal="center"/>
    </xf>
    <xf numFmtId="0" fontId="8" fillId="0" borderId="15" xfId="0" applyFont="1" applyBorder="1" applyAlignment="1">
      <alignment horizontal="left"/>
    </xf>
    <xf numFmtId="0" fontId="0" fillId="0" borderId="23" xfId="0" applyBorder="1" applyAlignment="1">
      <alignment horizontal="right" wrapText="1"/>
    </xf>
    <xf numFmtId="0" fontId="52" fillId="56" borderId="0" xfId="291" applyFont="1" applyFill="1" applyBorder="1" applyAlignment="1">
      <alignment horizontal="right" wrapText="1"/>
    </xf>
    <xf numFmtId="166" fontId="8" fillId="73" borderId="23" xfId="0" applyNumberFormat="1" applyFont="1" applyFill="1" applyBorder="1" applyAlignment="1">
      <alignment horizontal="right" wrapText="1"/>
    </xf>
    <xf numFmtId="0" fontId="8" fillId="0" borderId="23" xfId="0" applyFont="1" applyBorder="1" applyAlignment="1">
      <alignment horizontal="right" wrapText="1"/>
    </xf>
    <xf numFmtId="0" fontId="0" fillId="0" borderId="16" xfId="0" applyBorder="1" applyAlignment="1">
      <alignment horizontal="right" wrapText="1"/>
    </xf>
    <xf numFmtId="0" fontId="82" fillId="0" borderId="0" xfId="413"/>
    <xf numFmtId="0" fontId="83" fillId="0" borderId="0" xfId="413" applyFont="1"/>
    <xf numFmtId="0" fontId="84" fillId="0" borderId="0" xfId="413" applyFont="1"/>
    <xf numFmtId="0" fontId="85" fillId="0" borderId="0" xfId="413" applyFont="1"/>
    <xf numFmtId="0" fontId="57" fillId="0" borderId="0" xfId="413" applyFont="1"/>
    <xf numFmtId="0" fontId="59" fillId="0" borderId="0" xfId="413" applyFont="1"/>
    <xf numFmtId="0" fontId="82" fillId="0" borderId="0" xfId="413" applyFont="1" applyAlignment="1">
      <alignment horizontal="left"/>
    </xf>
    <xf numFmtId="2" fontId="82" fillId="0" borderId="0" xfId="413" applyNumberFormat="1"/>
    <xf numFmtId="0" fontId="0" fillId="80" borderId="0" xfId="0" applyFill="1"/>
    <xf numFmtId="166" fontId="8" fillId="0" borderId="23" xfId="0" applyNumberFormat="1" applyFont="1" applyBorder="1" applyAlignment="1">
      <alignment horizontal="right" wrapText="1"/>
    </xf>
    <xf numFmtId="2" fontId="8" fillId="70" borderId="23" xfId="0" applyNumberFormat="1" applyFont="1" applyFill="1" applyBorder="1" applyAlignment="1">
      <alignment horizontal="right" wrapText="1"/>
    </xf>
    <xf numFmtId="0" fontId="23" fillId="0" borderId="0" xfId="404"/>
    <xf numFmtId="0" fontId="83" fillId="0" borderId="0" xfId="404" applyFont="1"/>
    <xf numFmtId="0" fontId="84" fillId="0" borderId="0" xfId="404" applyFont="1"/>
    <xf numFmtId="0" fontId="85" fillId="0" borderId="0" xfId="404" applyFont="1"/>
    <xf numFmtId="0" fontId="57" fillId="0" borderId="0" xfId="404" applyFont="1"/>
    <xf numFmtId="0" fontId="59" fillId="0" borderId="0" xfId="404" applyFont="1"/>
    <xf numFmtId="0" fontId="23" fillId="0" borderId="0" xfId="404" applyFont="1" applyAlignment="1">
      <alignment horizontal="left"/>
    </xf>
    <xf numFmtId="0" fontId="86" fillId="79" borderId="22" xfId="0" applyFont="1" applyFill="1" applyBorder="1" applyAlignment="1">
      <alignment horizontal="right" wrapText="1"/>
    </xf>
    <xf numFmtId="0" fontId="87" fillId="80" borderId="0" xfId="0" applyFont="1" applyFill="1"/>
    <xf numFmtId="0" fontId="40" fillId="80" borderId="0" xfId="291" applyFont="1" applyFill="1"/>
    <xf numFmtId="0" fontId="15" fillId="79" borderId="0" xfId="291" applyFont="1" applyFill="1"/>
    <xf numFmtId="0" fontId="15" fillId="79" borderId="0" xfId="414" applyFont="1" applyFill="1"/>
    <xf numFmtId="0" fontId="86" fillId="79" borderId="20" xfId="291" applyFont="1" applyFill="1" applyBorder="1" applyAlignment="1">
      <alignment horizontal="right" wrapText="1"/>
    </xf>
    <xf numFmtId="167" fontId="88" fillId="0" borderId="0" xfId="341" applyNumberFormat="1" applyFont="1"/>
    <xf numFmtId="167" fontId="23" fillId="0" borderId="0" xfId="341" applyNumberFormat="1" applyAlignment="1">
      <alignment horizontal="center"/>
    </xf>
    <xf numFmtId="2" fontId="86" fillId="79" borderId="20" xfId="291" applyNumberFormat="1" applyFont="1" applyFill="1" applyBorder="1" applyAlignment="1">
      <alignment horizontal="right" wrapText="1"/>
    </xf>
    <xf numFmtId="0" fontId="8" fillId="0" borderId="0" xfId="0" applyFont="1" applyBorder="1" applyAlignment="1">
      <alignment vertical="top" wrapText="1"/>
    </xf>
    <xf numFmtId="176" fontId="0" fillId="0" borderId="0" xfId="0" applyNumberFormat="1"/>
    <xf numFmtId="0" fontId="51" fillId="0" borderId="15" xfId="291" applyFont="1" applyBorder="1" applyAlignment="1">
      <alignment horizontal="center" wrapText="1"/>
    </xf>
    <xf numFmtId="0" fontId="51" fillId="0" borderId="16" xfId="291" applyFont="1" applyBorder="1" applyAlignment="1">
      <alignment horizontal="center" wrapText="1"/>
    </xf>
    <xf numFmtId="0" fontId="51" fillId="0" borderId="17" xfId="291" applyFont="1" applyBorder="1" applyAlignment="1">
      <alignment horizontal="center" wrapText="1"/>
    </xf>
    <xf numFmtId="0" fontId="51" fillId="0" borderId="18" xfId="291" applyFont="1" applyBorder="1" applyAlignment="1">
      <alignment horizontal="center" wrapText="1"/>
    </xf>
    <xf numFmtId="0" fontId="51" fillId="0" borderId="19" xfId="291" applyFont="1" applyBorder="1" applyAlignment="1">
      <alignment horizontal="center" wrapText="1"/>
    </xf>
    <xf numFmtId="0" fontId="51" fillId="0" borderId="20" xfId="291" applyFont="1" applyBorder="1" applyAlignment="1">
      <alignment horizontal="center" wrapText="1"/>
    </xf>
    <xf numFmtId="0" fontId="40" fillId="0" borderId="15" xfId="291" applyFont="1" applyBorder="1" applyAlignment="1">
      <alignment horizontal="center" wrapText="1"/>
    </xf>
    <xf numFmtId="0" fontId="40" fillId="0" borderId="16" xfId="291" applyFont="1" applyBorder="1" applyAlignment="1">
      <alignment horizontal="center" wrapText="1"/>
    </xf>
    <xf numFmtId="0" fontId="48" fillId="0" borderId="15" xfId="291" applyFont="1" applyBorder="1" applyAlignment="1">
      <alignment horizontal="left" wrapText="1"/>
    </xf>
    <xf numFmtId="0" fontId="48" fillId="0" borderId="23" xfId="291" applyFont="1" applyBorder="1" applyAlignment="1">
      <alignment horizontal="left" wrapText="1"/>
    </xf>
    <xf numFmtId="0" fontId="48" fillId="0" borderId="16" xfId="291" applyFont="1" applyBorder="1" applyAlignment="1">
      <alignment horizontal="left" wrapText="1"/>
    </xf>
    <xf numFmtId="0" fontId="49" fillId="0" borderId="19" xfId="291" applyFont="1" applyBorder="1" applyAlignment="1">
      <alignment horizontal="left" wrapText="1"/>
    </xf>
    <xf numFmtId="0" fontId="49" fillId="0" borderId="24" xfId="291" applyFont="1" applyBorder="1" applyAlignment="1">
      <alignment horizontal="left" wrapText="1"/>
    </xf>
    <xf numFmtId="0" fontId="49" fillId="0" borderId="20" xfId="291" applyFont="1" applyBorder="1" applyAlignment="1">
      <alignment horizontal="left" wrapText="1"/>
    </xf>
    <xf numFmtId="0" fontId="51" fillId="0" borderId="13" xfId="291" applyFont="1" applyBorder="1" applyAlignment="1">
      <alignment horizontal="center" wrapText="1"/>
    </xf>
    <xf numFmtId="0" fontId="51" fillId="0" borderId="14" xfId="291" applyFont="1" applyBorder="1" applyAlignment="1">
      <alignment horizontal="center" wrapText="1"/>
    </xf>
    <xf numFmtId="0" fontId="51" fillId="0" borderId="21" xfId="291" applyFont="1" applyBorder="1" applyAlignment="1">
      <alignment horizontal="center" wrapText="1"/>
    </xf>
    <xf numFmtId="0" fontId="51" fillId="0" borderId="10" xfId="291" applyFont="1" applyBorder="1" applyAlignment="1">
      <alignment horizontal="center" wrapText="1"/>
    </xf>
    <xf numFmtId="0" fontId="51" fillId="0" borderId="11" xfId="291" applyFont="1" applyBorder="1" applyAlignment="1">
      <alignment horizontal="center" wrapText="1"/>
    </xf>
    <xf numFmtId="0" fontId="51" fillId="0" borderId="12" xfId="291" applyFont="1" applyBorder="1" applyAlignment="1">
      <alignment horizontal="center" wrapText="1"/>
    </xf>
    <xf numFmtId="0" fontId="54" fillId="0" borderId="17" xfId="291" applyFont="1" applyBorder="1" applyAlignment="1">
      <alignment vertical="top" wrapText="1"/>
    </xf>
    <xf numFmtId="0" fontId="54" fillId="0" borderId="0" xfId="291" applyFont="1" applyBorder="1" applyAlignment="1">
      <alignment vertical="top" wrapText="1"/>
    </xf>
    <xf numFmtId="0" fontId="54" fillId="0" borderId="0" xfId="291" applyFont="1" applyAlignment="1">
      <alignment vertical="top" wrapText="1"/>
    </xf>
    <xf numFmtId="0" fontId="54" fillId="0" borderId="18" xfId="291" applyFont="1" applyBorder="1" applyAlignment="1">
      <alignment vertical="top" wrapText="1"/>
    </xf>
    <xf numFmtId="0" fontId="52" fillId="0" borderId="17" xfId="291" applyFont="1" applyBorder="1" applyAlignment="1">
      <alignment vertical="top" wrapText="1"/>
    </xf>
    <xf numFmtId="0" fontId="52" fillId="0" borderId="0" xfId="291" applyFont="1" applyBorder="1" applyAlignment="1">
      <alignment vertical="top" wrapText="1"/>
    </xf>
    <xf numFmtId="0" fontId="54" fillId="0" borderId="15" xfId="291" applyFont="1" applyBorder="1" applyAlignment="1">
      <alignment vertical="top" wrapText="1"/>
    </xf>
    <xf numFmtId="0" fontId="54" fillId="0" borderId="23" xfId="291" applyFont="1" applyBorder="1" applyAlignment="1">
      <alignment vertical="top" wrapText="1"/>
    </xf>
    <xf numFmtId="0" fontId="54" fillId="0" borderId="16" xfId="291" applyFont="1" applyBorder="1" applyAlignment="1">
      <alignment vertical="top" wrapText="1"/>
    </xf>
    <xf numFmtId="0" fontId="52" fillId="0" borderId="0" xfId="291" applyFont="1" applyAlignment="1">
      <alignment vertical="top" wrapText="1"/>
    </xf>
    <xf numFmtId="0" fontId="52" fillId="0" borderId="18" xfId="291" applyFont="1" applyBorder="1" applyAlignment="1">
      <alignment vertical="top" wrapText="1"/>
    </xf>
    <xf numFmtId="0" fontId="52" fillId="0" borderId="19" xfId="291" applyFont="1" applyBorder="1" applyAlignment="1">
      <alignment vertical="top" wrapText="1"/>
    </xf>
    <xf numFmtId="0" fontId="52" fillId="0" borderId="24" xfId="291" applyFont="1" applyBorder="1" applyAlignment="1">
      <alignment vertical="top" wrapText="1"/>
    </xf>
    <xf numFmtId="0" fontId="52" fillId="0" borderId="20" xfId="291" applyFont="1" applyBorder="1" applyAlignment="1">
      <alignment vertical="top" wrapText="1"/>
    </xf>
    <xf numFmtId="0" fontId="55" fillId="0" borderId="0" xfId="334" applyBorder="1" applyAlignment="1">
      <alignment vertical="top" wrapText="1"/>
    </xf>
    <xf numFmtId="0" fontId="55" fillId="0" borderId="18" xfId="334" applyBorder="1" applyAlignment="1">
      <alignment vertical="top" wrapText="1"/>
    </xf>
    <xf numFmtId="0" fontId="10" fillId="0" borderId="17" xfId="0" applyFont="1" applyBorder="1" applyAlignment="1">
      <alignment vertical="top" wrapText="1"/>
    </xf>
    <xf numFmtId="0" fontId="10" fillId="0" borderId="0" xfId="0" applyFont="1" applyAlignment="1">
      <alignment vertical="top" wrapText="1"/>
    </xf>
    <xf numFmtId="0" fontId="8" fillId="0" borderId="0" xfId="0" applyFont="1" applyAlignment="1">
      <alignment vertical="top" wrapText="1"/>
    </xf>
    <xf numFmtId="0" fontId="8" fillId="0" borderId="18" xfId="0" applyFont="1" applyBorder="1" applyAlignment="1">
      <alignment vertical="top" wrapText="1"/>
    </xf>
    <xf numFmtId="0" fontId="8" fillId="0" borderId="19" xfId="0" applyFont="1" applyBorder="1" applyAlignment="1">
      <alignment vertical="top" wrapText="1"/>
    </xf>
    <xf numFmtId="0" fontId="8" fillId="0" borderId="24" xfId="0" applyFont="1" applyBorder="1" applyAlignment="1">
      <alignment vertical="top" wrapText="1"/>
    </xf>
    <xf numFmtId="0" fontId="8" fillId="0" borderId="20" xfId="0" applyFont="1" applyBorder="1" applyAlignment="1">
      <alignment vertical="top" wrapText="1"/>
    </xf>
    <xf numFmtId="0" fontId="71" fillId="0" borderId="0" xfId="352" applyAlignment="1">
      <alignment vertical="top" wrapText="1"/>
    </xf>
    <xf numFmtId="0" fontId="71" fillId="0" borderId="18" xfId="352" applyBorder="1" applyAlignment="1">
      <alignment vertical="top" wrapText="1"/>
    </xf>
    <xf numFmtId="0" fontId="8" fillId="0" borderId="17" xfId="0" applyFont="1" applyBorder="1" applyAlignment="1">
      <alignment vertical="top" wrapText="1"/>
    </xf>
    <xf numFmtId="0" fontId="10" fillId="0" borderId="15" xfId="0" applyFont="1" applyBorder="1" applyAlignment="1">
      <alignment vertical="top" wrapText="1"/>
    </xf>
    <xf numFmtId="0" fontId="10" fillId="0" borderId="23" xfId="0" applyFont="1" applyBorder="1" applyAlignment="1">
      <alignment vertical="top" wrapText="1"/>
    </xf>
    <xf numFmtId="0" fontId="10" fillId="0" borderId="16" xfId="0" applyFont="1" applyBorder="1" applyAlignment="1">
      <alignment vertical="top" wrapText="1"/>
    </xf>
    <xf numFmtId="0" fontId="10" fillId="0" borderId="18" xfId="0" applyFont="1" applyBorder="1" applyAlignment="1">
      <alignment vertical="top" wrapText="1"/>
    </xf>
    <xf numFmtId="0" fontId="6" fillId="0" borderId="15" xfId="0" applyFont="1" applyBorder="1" applyAlignment="1">
      <alignment horizontal="center" wrapText="1"/>
    </xf>
    <xf numFmtId="0" fontId="6" fillId="0" borderId="16" xfId="0" applyFont="1" applyBorder="1" applyAlignment="1">
      <alignment horizontal="center" wrapText="1"/>
    </xf>
    <xf numFmtId="0" fontId="6" fillId="0" borderId="17" xfId="0" applyFont="1" applyBorder="1" applyAlignment="1">
      <alignment horizontal="center" wrapText="1"/>
    </xf>
    <xf numFmtId="0" fontId="6" fillId="0" borderId="18" xfId="0" applyFont="1" applyBorder="1" applyAlignment="1">
      <alignment horizontal="center" wrapText="1"/>
    </xf>
    <xf numFmtId="0" fontId="6" fillId="0" borderId="19" xfId="0" applyFont="1" applyBorder="1" applyAlignment="1">
      <alignment horizontal="center" wrapText="1"/>
    </xf>
    <xf numFmtId="0" fontId="6" fillId="0" borderId="20" xfId="0" applyFont="1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6" fillId="0" borderId="13" xfId="0" applyFont="1" applyBorder="1" applyAlignment="1">
      <alignment horizontal="center" wrapText="1"/>
    </xf>
    <xf numFmtId="0" fontId="6" fillId="0" borderId="14" xfId="0" applyFont="1" applyBorder="1" applyAlignment="1">
      <alignment horizontal="center" wrapText="1"/>
    </xf>
    <xf numFmtId="0" fontId="6" fillId="0" borderId="21" xfId="0" applyFont="1" applyBorder="1" applyAlignment="1">
      <alignment horizontal="center" wrapText="1"/>
    </xf>
    <xf numFmtId="0" fontId="5" fillId="0" borderId="15" xfId="0" applyFont="1" applyBorder="1" applyAlignment="1">
      <alignment horizontal="left" wrapText="1"/>
    </xf>
    <xf numFmtId="0" fontId="5" fillId="0" borderId="23" xfId="0" applyFont="1" applyBorder="1" applyAlignment="1">
      <alignment horizontal="left" wrapText="1"/>
    </xf>
    <xf numFmtId="0" fontId="5" fillId="0" borderId="16" xfId="0" applyFont="1" applyBorder="1" applyAlignment="1">
      <alignment horizontal="left" wrapText="1"/>
    </xf>
    <xf numFmtId="0" fontId="0" fillId="0" borderId="19" xfId="0" applyBorder="1" applyAlignment="1">
      <alignment horizontal="left" wrapText="1"/>
    </xf>
    <xf numFmtId="0" fontId="0" fillId="0" borderId="24" xfId="0" applyBorder="1" applyAlignment="1">
      <alignment horizontal="left" wrapText="1"/>
    </xf>
    <xf numFmtId="0" fontId="0" fillId="0" borderId="20" xfId="0" applyBorder="1" applyAlignment="1">
      <alignment horizontal="left" wrapText="1"/>
    </xf>
    <xf numFmtId="0" fontId="6" fillId="0" borderId="10" xfId="0" applyFont="1" applyBorder="1" applyAlignment="1">
      <alignment horizontal="center" wrapText="1"/>
    </xf>
    <xf numFmtId="0" fontId="6" fillId="0" borderId="11" xfId="0" applyFont="1" applyBorder="1" applyAlignment="1">
      <alignment horizontal="center" wrapText="1"/>
    </xf>
    <xf numFmtId="0" fontId="6" fillId="0" borderId="12" xfId="0" applyFont="1" applyBorder="1" applyAlignment="1">
      <alignment horizontal="center" wrapText="1"/>
    </xf>
    <xf numFmtId="0" fontId="23" fillId="59" borderId="0" xfId="292" applyFill="1" applyAlignment="1">
      <alignment horizontal="center"/>
    </xf>
    <xf numFmtId="0" fontId="23" fillId="0" borderId="0" xfId="292" applyAlignment="1">
      <alignment horizontal="center"/>
    </xf>
    <xf numFmtId="0" fontId="5" fillId="0" borderId="10" xfId="1" applyFont="1" applyBorder="1" applyAlignment="1">
      <alignment horizontal="left" wrapText="1"/>
    </xf>
    <xf numFmtId="0" fontId="5" fillId="0" borderId="11" xfId="1" applyFont="1" applyBorder="1" applyAlignment="1">
      <alignment horizontal="left" wrapText="1"/>
    </xf>
    <xf numFmtId="0" fontId="5" fillId="0" borderId="12" xfId="1" applyFont="1" applyBorder="1" applyAlignment="1">
      <alignment horizontal="left" wrapText="1"/>
    </xf>
    <xf numFmtId="0" fontId="6" fillId="0" borderId="13" xfId="1" applyFont="1" applyBorder="1" applyAlignment="1">
      <alignment horizontal="center" wrapText="1"/>
    </xf>
    <xf numFmtId="0" fontId="6" fillId="0" borderId="14" xfId="1" applyFont="1" applyBorder="1" applyAlignment="1">
      <alignment horizontal="center" wrapText="1"/>
    </xf>
    <xf numFmtId="0" fontId="6" fillId="0" borderId="21" xfId="1" applyFont="1" applyBorder="1" applyAlignment="1">
      <alignment horizontal="center" wrapText="1"/>
    </xf>
    <xf numFmtId="0" fontId="6" fillId="0" borderId="10" xfId="1" applyFont="1" applyBorder="1" applyAlignment="1">
      <alignment horizontal="center" wrapText="1"/>
    </xf>
    <xf numFmtId="0" fontId="6" fillId="0" borderId="11" xfId="1" applyFont="1" applyBorder="1" applyAlignment="1">
      <alignment horizontal="center" wrapText="1"/>
    </xf>
    <xf numFmtId="0" fontId="6" fillId="0" borderId="12" xfId="1" applyFont="1" applyBorder="1" applyAlignment="1">
      <alignment horizontal="center" wrapText="1"/>
    </xf>
    <xf numFmtId="0" fontId="6" fillId="0" borderId="15" xfId="1" applyFont="1" applyBorder="1" applyAlignment="1">
      <alignment horizontal="center" wrapText="1"/>
    </xf>
    <xf numFmtId="0" fontId="6" fillId="0" borderId="16" xfId="1" applyFont="1" applyBorder="1" applyAlignment="1">
      <alignment horizontal="center" wrapText="1"/>
    </xf>
    <xf numFmtId="0" fontId="6" fillId="0" borderId="17" xfId="1" applyFont="1" applyBorder="1" applyAlignment="1">
      <alignment horizontal="center" wrapText="1"/>
    </xf>
    <xf numFmtId="0" fontId="6" fillId="0" borderId="18" xfId="1" applyFont="1" applyBorder="1" applyAlignment="1">
      <alignment horizontal="center" wrapText="1"/>
    </xf>
    <xf numFmtId="0" fontId="6" fillId="0" borderId="19" xfId="1" applyFont="1" applyBorder="1" applyAlignment="1">
      <alignment horizontal="center" wrapText="1"/>
    </xf>
    <xf numFmtId="0" fontId="6" fillId="0" borderId="20" xfId="1" applyFont="1" applyBorder="1" applyAlignment="1">
      <alignment horizontal="center" wrapText="1"/>
    </xf>
    <xf numFmtId="0" fontId="4" fillId="0" borderId="15" xfId="1" applyBorder="1" applyAlignment="1">
      <alignment horizontal="center" wrapText="1"/>
    </xf>
    <xf numFmtId="0" fontId="4" fillId="0" borderId="16" xfId="1" applyBorder="1" applyAlignment="1">
      <alignment horizontal="center" wrapText="1"/>
    </xf>
    <xf numFmtId="0" fontId="10" fillId="0" borderId="15" xfId="1" applyFont="1" applyBorder="1" applyAlignment="1">
      <alignment vertical="top" wrapText="1"/>
    </xf>
    <xf numFmtId="0" fontId="10" fillId="0" borderId="23" xfId="1" applyFont="1" applyBorder="1" applyAlignment="1">
      <alignment vertical="top" wrapText="1"/>
    </xf>
    <xf numFmtId="0" fontId="8" fillId="0" borderId="23" xfId="1" applyFont="1" applyBorder="1" applyAlignment="1">
      <alignment vertical="top" wrapText="1"/>
    </xf>
    <xf numFmtId="0" fontId="8" fillId="0" borderId="16" xfId="1" applyFont="1" applyBorder="1" applyAlignment="1">
      <alignment vertical="top" wrapText="1"/>
    </xf>
    <xf numFmtId="0" fontId="4" fillId="0" borderId="17" xfId="1" applyBorder="1" applyAlignment="1">
      <alignment horizontal="center" wrapText="1"/>
    </xf>
    <xf numFmtId="0" fontId="4" fillId="0" borderId="18" xfId="1" applyBorder="1" applyAlignment="1">
      <alignment horizontal="center" wrapText="1"/>
    </xf>
    <xf numFmtId="0" fontId="10" fillId="0" borderId="17" xfId="1" applyFont="1" applyBorder="1" applyAlignment="1">
      <alignment vertical="top" wrapText="1"/>
    </xf>
    <xf numFmtId="0" fontId="10" fillId="0" borderId="0" xfId="1" applyFont="1" applyAlignment="1">
      <alignment vertical="top" wrapText="1"/>
    </xf>
    <xf numFmtId="0" fontId="4" fillId="0" borderId="0" xfId="1" applyAlignment="1">
      <alignment wrapText="1"/>
    </xf>
    <xf numFmtId="0" fontId="4" fillId="0" borderId="18" xfId="1" applyBorder="1" applyAlignment="1">
      <alignment wrapText="1"/>
    </xf>
    <xf numFmtId="0" fontId="4" fillId="0" borderId="24" xfId="1" applyBorder="1" applyAlignment="1">
      <alignment wrapText="1"/>
    </xf>
    <xf numFmtId="0" fontId="4" fillId="0" borderId="20" xfId="1" applyBorder="1" applyAlignment="1">
      <alignment wrapText="1"/>
    </xf>
    <xf numFmtId="0" fontId="8" fillId="0" borderId="19" xfId="1" applyFont="1" applyBorder="1" applyAlignment="1">
      <alignment vertical="top" wrapText="1"/>
    </xf>
    <xf numFmtId="0" fontId="8" fillId="0" borderId="24" xfId="1" applyFont="1" applyBorder="1" applyAlignment="1">
      <alignment vertical="top" wrapText="1"/>
    </xf>
    <xf numFmtId="0" fontId="8" fillId="0" borderId="0" xfId="1" applyFont="1" applyAlignment="1">
      <alignment vertical="top" wrapText="1"/>
    </xf>
    <xf numFmtId="0" fontId="8" fillId="0" borderId="18" xfId="1" applyFont="1" applyBorder="1" applyAlignment="1">
      <alignment vertical="top" wrapText="1"/>
    </xf>
    <xf numFmtId="0" fontId="0" fillId="0" borderId="0" xfId="0" applyAlignment="1">
      <alignment wrapText="1"/>
    </xf>
    <xf numFmtId="0" fontId="0" fillId="0" borderId="18" xfId="0" applyBorder="1" applyAlignment="1">
      <alignment wrapText="1"/>
    </xf>
    <xf numFmtId="0" fontId="0" fillId="0" borderId="24" xfId="0" applyBorder="1" applyAlignment="1">
      <alignment wrapText="1"/>
    </xf>
    <xf numFmtId="0" fontId="0" fillId="0" borderId="20" xfId="0" applyBorder="1" applyAlignment="1">
      <alignment wrapText="1"/>
    </xf>
    <xf numFmtId="0" fontId="6" fillId="0" borderId="0" xfId="0" applyFont="1" applyAlignment="1">
      <alignment vertical="top" wrapText="1"/>
    </xf>
    <xf numFmtId="0" fontId="6" fillId="0" borderId="18" xfId="0" applyFont="1" applyBorder="1" applyAlignment="1">
      <alignment vertical="top" wrapText="1"/>
    </xf>
    <xf numFmtId="0" fontId="8" fillId="0" borderId="23" xfId="0" applyFont="1" applyBorder="1" applyAlignment="1">
      <alignment vertical="top" wrapText="1"/>
    </xf>
    <xf numFmtId="0" fontId="8" fillId="70" borderId="23" xfId="0" applyFont="1" applyFill="1" applyBorder="1" applyAlignment="1">
      <alignment vertical="top" wrapText="1"/>
    </xf>
    <xf numFmtId="0" fontId="8" fillId="0" borderId="16" xfId="0" applyFont="1" applyBorder="1" applyAlignment="1">
      <alignment vertical="top" wrapText="1"/>
    </xf>
    <xf numFmtId="0" fontId="0" fillId="0" borderId="17" xfId="0" applyBorder="1" applyAlignment="1">
      <alignment horizontal="center" wrapText="1"/>
    </xf>
    <xf numFmtId="0" fontId="0" fillId="0" borderId="18" xfId="0" applyBorder="1" applyAlignment="1">
      <alignment horizontal="center" wrapText="1"/>
    </xf>
    <xf numFmtId="0" fontId="5" fillId="0" borderId="10" xfId="0" applyFont="1" applyBorder="1" applyAlignment="1">
      <alignment horizontal="left" wrapText="1"/>
    </xf>
    <xf numFmtId="0" fontId="5" fillId="0" borderId="11" xfId="0" applyFont="1" applyBorder="1" applyAlignment="1">
      <alignment horizontal="left" wrapText="1"/>
    </xf>
    <xf numFmtId="0" fontId="5" fillId="0" borderId="12" xfId="0" applyFont="1" applyBorder="1" applyAlignment="1">
      <alignment horizontal="left" wrapText="1"/>
    </xf>
    <xf numFmtId="0" fontId="51" fillId="0" borderId="23" xfId="291" applyFont="1" applyBorder="1" applyAlignment="1">
      <alignment horizontal="center" wrapText="1"/>
    </xf>
    <xf numFmtId="0" fontId="51" fillId="0" borderId="0" xfId="291" applyFont="1" applyBorder="1" applyAlignment="1">
      <alignment horizontal="center" wrapText="1"/>
    </xf>
    <xf numFmtId="0" fontId="51" fillId="0" borderId="24" xfId="291" applyFont="1" applyBorder="1" applyAlignment="1">
      <alignment horizontal="center" wrapText="1"/>
    </xf>
    <xf numFmtId="0" fontId="40" fillId="0" borderId="17" xfId="291" applyFont="1" applyBorder="1" applyAlignment="1">
      <alignment horizontal="center" wrapText="1"/>
    </xf>
    <xf numFmtId="0" fontId="40" fillId="0" borderId="18" xfId="291" applyFont="1" applyBorder="1" applyAlignment="1">
      <alignment horizontal="center" wrapText="1"/>
    </xf>
    <xf numFmtId="0" fontId="40" fillId="0" borderId="0" xfId="291" applyFont="1" applyAlignment="1">
      <alignment wrapText="1"/>
    </xf>
    <xf numFmtId="0" fontId="40" fillId="0" borderId="18" xfId="291" applyFont="1" applyBorder="1" applyAlignment="1">
      <alignment wrapText="1"/>
    </xf>
    <xf numFmtId="0" fontId="40" fillId="0" borderId="24" xfId="291" applyFont="1" applyBorder="1" applyAlignment="1">
      <alignment wrapText="1"/>
    </xf>
    <xf numFmtId="0" fontId="40" fillId="0" borderId="20" xfId="291" applyFont="1" applyBorder="1" applyAlignment="1">
      <alignment wrapText="1"/>
    </xf>
    <xf numFmtId="0" fontId="54" fillId="0" borderId="17" xfId="345" applyFont="1" applyBorder="1" applyAlignment="1">
      <alignment vertical="top" wrapText="1"/>
    </xf>
    <xf numFmtId="0" fontId="54" fillId="0" borderId="0" xfId="345" applyFont="1" applyBorder="1" applyAlignment="1">
      <alignment vertical="top" wrapText="1"/>
    </xf>
    <xf numFmtId="0" fontId="52" fillId="0" borderId="0" xfId="345" applyFont="1" applyAlignment="1">
      <alignment vertical="top" wrapText="1"/>
    </xf>
    <xf numFmtId="0" fontId="52" fillId="0" borderId="18" xfId="345" applyFont="1" applyBorder="1" applyAlignment="1">
      <alignment vertical="top" wrapText="1"/>
    </xf>
    <xf numFmtId="0" fontId="52" fillId="0" borderId="17" xfId="345" applyFont="1" applyBorder="1" applyAlignment="1">
      <alignment vertical="top" wrapText="1"/>
    </xf>
    <xf numFmtId="0" fontId="52" fillId="0" borderId="0" xfId="345" applyFont="1" applyBorder="1" applyAlignment="1">
      <alignment vertical="top" wrapText="1"/>
    </xf>
    <xf numFmtId="0" fontId="54" fillId="0" borderId="19" xfId="345" applyFont="1" applyBorder="1" applyAlignment="1">
      <alignment vertical="top" wrapText="1"/>
    </xf>
    <xf numFmtId="0" fontId="54" fillId="0" borderId="24" xfId="345" applyFont="1" applyBorder="1" applyAlignment="1">
      <alignment vertical="top" wrapText="1"/>
    </xf>
    <xf numFmtId="0" fontId="49" fillId="0" borderId="24" xfId="345" applyFont="1" applyBorder="1" applyAlignment="1">
      <alignment wrapText="1"/>
    </xf>
    <xf numFmtId="0" fontId="49" fillId="0" borderId="20" xfId="345" applyFont="1" applyBorder="1" applyAlignment="1">
      <alignment wrapText="1"/>
    </xf>
    <xf numFmtId="0" fontId="66" fillId="0" borderId="0" xfId="346" applyBorder="1" applyAlignment="1">
      <alignment vertical="top" wrapText="1"/>
    </xf>
    <xf numFmtId="0" fontId="66" fillId="0" borderId="18" xfId="346" applyBorder="1" applyAlignment="1">
      <alignment vertical="top" wrapText="1"/>
    </xf>
    <xf numFmtId="0" fontId="51" fillId="0" borderId="10" xfId="345" applyFont="1" applyBorder="1" applyAlignment="1">
      <alignment horizontal="center" wrapText="1"/>
    </xf>
    <xf numFmtId="0" fontId="51" fillId="0" borderId="12" xfId="345" applyFont="1" applyBorder="1" applyAlignment="1">
      <alignment horizontal="center" wrapText="1"/>
    </xf>
    <xf numFmtId="0" fontId="54" fillId="0" borderId="0" xfId="345" applyFont="1" applyAlignment="1">
      <alignment vertical="top" wrapText="1"/>
    </xf>
    <xf numFmtId="0" fontId="54" fillId="0" borderId="18" xfId="345" applyFont="1" applyBorder="1" applyAlignment="1">
      <alignment vertical="top" wrapText="1"/>
    </xf>
    <xf numFmtId="0" fontId="51" fillId="0" borderId="17" xfId="345" applyFont="1" applyBorder="1" applyAlignment="1">
      <alignment horizontal="center" wrapText="1"/>
    </xf>
    <xf numFmtId="0" fontId="51" fillId="0" borderId="18" xfId="345" applyFont="1" applyBorder="1" applyAlignment="1">
      <alignment horizontal="center" wrapText="1"/>
    </xf>
    <xf numFmtId="0" fontId="51" fillId="0" borderId="19" xfId="345" applyFont="1" applyBorder="1" applyAlignment="1">
      <alignment horizontal="center" wrapText="1"/>
    </xf>
    <xf numFmtId="0" fontId="51" fillId="0" borderId="20" xfId="345" applyFont="1" applyBorder="1" applyAlignment="1">
      <alignment horizontal="center" wrapText="1"/>
    </xf>
    <xf numFmtId="0" fontId="54" fillId="0" borderId="15" xfId="345" applyFont="1" applyBorder="1" applyAlignment="1">
      <alignment vertical="top" wrapText="1"/>
    </xf>
    <xf numFmtId="0" fontId="54" fillId="0" borderId="23" xfId="345" applyFont="1" applyBorder="1" applyAlignment="1">
      <alignment vertical="top" wrapText="1"/>
    </xf>
    <xf numFmtId="0" fontId="54" fillId="0" borderId="16" xfId="345" applyFont="1" applyBorder="1" applyAlignment="1">
      <alignment vertical="top" wrapText="1"/>
    </xf>
    <xf numFmtId="0" fontId="48" fillId="0" borderId="15" xfId="345" applyFont="1" applyBorder="1" applyAlignment="1">
      <alignment horizontal="left" wrapText="1"/>
    </xf>
    <xf numFmtId="0" fontId="48" fillId="0" borderId="23" xfId="345" applyFont="1" applyBorder="1" applyAlignment="1">
      <alignment horizontal="left" wrapText="1"/>
    </xf>
    <xf numFmtId="0" fontId="48" fillId="0" borderId="16" xfId="345" applyFont="1" applyBorder="1" applyAlignment="1">
      <alignment horizontal="left" wrapText="1"/>
    </xf>
    <xf numFmtId="0" fontId="49" fillId="0" borderId="19" xfId="345" applyFont="1" applyBorder="1" applyAlignment="1">
      <alignment horizontal="left" wrapText="1"/>
    </xf>
    <xf numFmtId="0" fontId="49" fillId="0" borderId="24" xfId="345" applyFont="1" applyBorder="1" applyAlignment="1">
      <alignment horizontal="left" wrapText="1"/>
    </xf>
    <xf numFmtId="0" fontId="49" fillId="0" borderId="20" xfId="345" applyFont="1" applyBorder="1" applyAlignment="1">
      <alignment horizontal="left" wrapText="1"/>
    </xf>
    <xf numFmtId="0" fontId="51" fillId="0" borderId="13" xfId="345" applyFont="1" applyBorder="1" applyAlignment="1">
      <alignment horizontal="center" wrapText="1"/>
    </xf>
    <xf numFmtId="0" fontId="51" fillId="0" borderId="14" xfId="345" applyFont="1" applyBorder="1" applyAlignment="1">
      <alignment horizontal="center" wrapText="1"/>
    </xf>
    <xf numFmtId="0" fontId="51" fillId="0" borderId="21" xfId="345" applyFont="1" applyBorder="1" applyAlignment="1">
      <alignment horizontal="center" wrapText="1"/>
    </xf>
    <xf numFmtId="0" fontId="51" fillId="0" borderId="15" xfId="345" applyFont="1" applyBorder="1" applyAlignment="1">
      <alignment horizontal="center" wrapText="1"/>
    </xf>
    <xf numFmtId="0" fontId="51" fillId="0" borderId="23" xfId="345" applyFont="1" applyBorder="1" applyAlignment="1">
      <alignment horizontal="center" wrapText="1"/>
    </xf>
    <xf numFmtId="0" fontId="51" fillId="0" borderId="16" xfId="345" applyFont="1" applyBorder="1" applyAlignment="1">
      <alignment horizontal="center" wrapText="1"/>
    </xf>
    <xf numFmtId="0" fontId="51" fillId="0" borderId="0" xfId="345" applyFont="1" applyBorder="1" applyAlignment="1">
      <alignment horizontal="center" wrapText="1"/>
    </xf>
    <xf numFmtId="0" fontId="51" fillId="0" borderId="24" xfId="345" applyFont="1" applyBorder="1" applyAlignment="1">
      <alignment horizontal="center" wrapText="1"/>
    </xf>
    <xf numFmtId="0" fontId="49" fillId="0" borderId="15" xfId="345" applyFont="1" applyBorder="1" applyAlignment="1">
      <alignment horizontal="center" wrapText="1"/>
    </xf>
    <xf numFmtId="0" fontId="49" fillId="0" borderId="16" xfId="345" applyFont="1" applyBorder="1" applyAlignment="1">
      <alignment horizontal="center" wrapText="1"/>
    </xf>
    <xf numFmtId="0" fontId="49" fillId="0" borderId="17" xfId="345" applyFont="1" applyBorder="1" applyAlignment="1">
      <alignment horizontal="center" wrapText="1"/>
    </xf>
    <xf numFmtId="0" fontId="49" fillId="0" borderId="18" xfId="345" applyFont="1" applyBorder="1" applyAlignment="1">
      <alignment horizontal="center" wrapText="1"/>
    </xf>
    <xf numFmtId="0" fontId="5" fillId="0" borderId="15" xfId="349" applyFont="1" applyBorder="1" applyAlignment="1">
      <alignment horizontal="left" wrapText="1"/>
    </xf>
    <xf numFmtId="0" fontId="5" fillId="0" borderId="23" xfId="349" applyFont="1" applyBorder="1" applyAlignment="1">
      <alignment horizontal="left" wrapText="1"/>
    </xf>
    <xf numFmtId="0" fontId="5" fillId="0" borderId="16" xfId="349" applyFont="1" applyBorder="1" applyAlignment="1">
      <alignment horizontal="left" wrapText="1"/>
    </xf>
    <xf numFmtId="0" fontId="2" fillId="0" borderId="19" xfId="349" applyBorder="1" applyAlignment="1">
      <alignment horizontal="left" wrapText="1"/>
    </xf>
    <xf numFmtId="0" fontId="2" fillId="0" borderId="24" xfId="349" applyBorder="1" applyAlignment="1">
      <alignment horizontal="left" wrapText="1"/>
    </xf>
    <xf numFmtId="0" fontId="2" fillId="0" borderId="20" xfId="349" applyBorder="1" applyAlignment="1">
      <alignment horizontal="left" wrapText="1"/>
    </xf>
    <xf numFmtId="0" fontId="6" fillId="0" borderId="13" xfId="349" applyFont="1" applyBorder="1" applyAlignment="1">
      <alignment horizontal="center" wrapText="1"/>
    </xf>
    <xf numFmtId="0" fontId="6" fillId="0" borderId="14" xfId="349" applyFont="1" applyBorder="1" applyAlignment="1">
      <alignment horizontal="center" wrapText="1"/>
    </xf>
    <xf numFmtId="0" fontId="6" fillId="0" borderId="21" xfId="349" applyFont="1" applyBorder="1" applyAlignment="1">
      <alignment horizontal="center" wrapText="1"/>
    </xf>
    <xf numFmtId="0" fontId="6" fillId="0" borderId="15" xfId="349" applyFont="1" applyBorder="1" applyAlignment="1">
      <alignment horizontal="center" wrapText="1"/>
    </xf>
    <xf numFmtId="0" fontId="6" fillId="0" borderId="23" xfId="349" applyFont="1" applyBorder="1" applyAlignment="1">
      <alignment horizontal="center" wrapText="1"/>
    </xf>
    <xf numFmtId="0" fontId="6" fillId="0" borderId="16" xfId="349" applyFont="1" applyBorder="1" applyAlignment="1">
      <alignment horizontal="center" wrapText="1"/>
    </xf>
    <xf numFmtId="0" fontId="6" fillId="0" borderId="17" xfId="349" applyFont="1" applyBorder="1" applyAlignment="1">
      <alignment horizontal="center" wrapText="1"/>
    </xf>
    <xf numFmtId="0" fontId="6" fillId="0" borderId="0" xfId="349" applyFont="1" applyBorder="1" applyAlignment="1">
      <alignment horizontal="center" wrapText="1"/>
    </xf>
    <xf numFmtId="0" fontId="6" fillId="0" borderId="18" xfId="349" applyFont="1" applyBorder="1" applyAlignment="1">
      <alignment horizontal="center" wrapText="1"/>
    </xf>
    <xf numFmtId="0" fontId="6" fillId="0" borderId="19" xfId="349" applyFont="1" applyBorder="1" applyAlignment="1">
      <alignment horizontal="center" wrapText="1"/>
    </xf>
    <xf numFmtId="0" fontId="6" fillId="0" borderId="24" xfId="349" applyFont="1" applyBorder="1" applyAlignment="1">
      <alignment horizontal="center" wrapText="1"/>
    </xf>
    <xf numFmtId="0" fontId="6" fillId="0" borderId="20" xfId="349" applyFont="1" applyBorder="1" applyAlignment="1">
      <alignment horizontal="center" wrapText="1"/>
    </xf>
    <xf numFmtId="0" fontId="2" fillId="0" borderId="15" xfId="349" applyBorder="1" applyAlignment="1">
      <alignment horizontal="center" wrapText="1"/>
    </xf>
    <xf numFmtId="0" fontId="2" fillId="0" borderId="16" xfId="349" applyBorder="1" applyAlignment="1">
      <alignment horizontal="center" wrapText="1"/>
    </xf>
    <xf numFmtId="0" fontId="2" fillId="0" borderId="17" xfId="349" applyBorder="1" applyAlignment="1">
      <alignment horizontal="center" wrapText="1"/>
    </xf>
    <xf numFmtId="0" fontId="2" fillId="0" borderId="18" xfId="349" applyBorder="1" applyAlignment="1">
      <alignment horizontal="center" wrapText="1"/>
    </xf>
    <xf numFmtId="0" fontId="10" fillId="0" borderId="15" xfId="349" applyFont="1" applyBorder="1" applyAlignment="1">
      <alignment vertical="top" wrapText="1"/>
    </xf>
    <xf numFmtId="0" fontId="10" fillId="0" borderId="23" xfId="349" applyFont="1" applyBorder="1" applyAlignment="1">
      <alignment vertical="top" wrapText="1"/>
    </xf>
    <xf numFmtId="0" fontId="10" fillId="0" borderId="16" xfId="349" applyFont="1" applyBorder="1" applyAlignment="1">
      <alignment vertical="top" wrapText="1"/>
    </xf>
    <xf numFmtId="0" fontId="10" fillId="0" borderId="17" xfId="349" applyFont="1" applyBorder="1" applyAlignment="1">
      <alignment vertical="top" wrapText="1"/>
    </xf>
    <xf numFmtId="0" fontId="10" fillId="0" borderId="0" xfId="349" applyFont="1" applyAlignment="1">
      <alignment vertical="top" wrapText="1"/>
    </xf>
    <xf numFmtId="0" fontId="10" fillId="0" borderId="18" xfId="349" applyFont="1" applyBorder="1" applyAlignment="1">
      <alignment vertical="top" wrapText="1"/>
    </xf>
    <xf numFmtId="0" fontId="8" fillId="0" borderId="0" xfId="349" applyFont="1" applyAlignment="1">
      <alignment vertical="top" wrapText="1"/>
    </xf>
    <xf numFmtId="0" fontId="8" fillId="0" borderId="18" xfId="349" applyFont="1" applyBorder="1" applyAlignment="1">
      <alignment vertical="top" wrapText="1"/>
    </xf>
    <xf numFmtId="0" fontId="8" fillId="0" borderId="17" xfId="349" applyFont="1" applyBorder="1" applyAlignment="1">
      <alignment vertical="top" wrapText="1"/>
    </xf>
    <xf numFmtId="0" fontId="8" fillId="0" borderId="24" xfId="349" applyFont="1" applyBorder="1" applyAlignment="1">
      <alignment vertical="top" wrapText="1"/>
    </xf>
    <xf numFmtId="0" fontId="8" fillId="0" borderId="20" xfId="349" applyFont="1" applyBorder="1" applyAlignment="1">
      <alignment vertical="top" wrapText="1"/>
    </xf>
    <xf numFmtId="0" fontId="8" fillId="0" borderId="19" xfId="349" applyFont="1" applyBorder="1" applyAlignment="1">
      <alignment vertical="top" wrapText="1"/>
    </xf>
    <xf numFmtId="0" fontId="10" fillId="0" borderId="17" xfId="353" applyFont="1" applyBorder="1" applyAlignment="1">
      <alignment vertical="top" wrapText="1"/>
    </xf>
    <xf numFmtId="0" fontId="10" fillId="0" borderId="0" xfId="353" applyFont="1" applyAlignment="1">
      <alignment vertical="top" wrapText="1"/>
    </xf>
    <xf numFmtId="0" fontId="8" fillId="0" borderId="0" xfId="353" applyFont="1" applyAlignment="1">
      <alignment vertical="top" wrapText="1"/>
    </xf>
    <xf numFmtId="0" fontId="8" fillId="0" borderId="18" xfId="353" applyFont="1" applyBorder="1" applyAlignment="1">
      <alignment vertical="top" wrapText="1"/>
    </xf>
    <xf numFmtId="0" fontId="8" fillId="0" borderId="24" xfId="353" applyFont="1" applyBorder="1" applyAlignment="1">
      <alignment vertical="top" wrapText="1"/>
    </xf>
    <xf numFmtId="0" fontId="8" fillId="0" borderId="20" xfId="353" applyFont="1" applyBorder="1" applyAlignment="1">
      <alignment vertical="top" wrapText="1"/>
    </xf>
    <xf numFmtId="0" fontId="8" fillId="0" borderId="19" xfId="353" applyFont="1" applyBorder="1" applyAlignment="1">
      <alignment vertical="top" wrapText="1"/>
    </xf>
    <xf numFmtId="0" fontId="8" fillId="0" borderId="17" xfId="353" applyFont="1" applyBorder="1" applyAlignment="1">
      <alignment vertical="top" wrapText="1"/>
    </xf>
    <xf numFmtId="0" fontId="10" fillId="0" borderId="18" xfId="353" applyFont="1" applyBorder="1" applyAlignment="1">
      <alignment vertical="top" wrapText="1"/>
    </xf>
    <xf numFmtId="0" fontId="10" fillId="0" borderId="15" xfId="353" applyFont="1" applyBorder="1" applyAlignment="1">
      <alignment vertical="top" wrapText="1"/>
    </xf>
    <xf numFmtId="0" fontId="10" fillId="0" borderId="23" xfId="353" applyFont="1" applyBorder="1" applyAlignment="1">
      <alignment vertical="top" wrapText="1"/>
    </xf>
    <xf numFmtId="0" fontId="10" fillId="0" borderId="16" xfId="353" applyFont="1" applyBorder="1" applyAlignment="1">
      <alignment vertical="top" wrapText="1"/>
    </xf>
    <xf numFmtId="0" fontId="6" fillId="0" borderId="13" xfId="353" applyFont="1" applyBorder="1" applyAlignment="1">
      <alignment horizontal="center" wrapText="1"/>
    </xf>
    <xf numFmtId="0" fontId="6" fillId="0" borderId="21" xfId="353" applyFont="1" applyBorder="1" applyAlignment="1">
      <alignment horizontal="center" wrapText="1"/>
    </xf>
    <xf numFmtId="0" fontId="6" fillId="0" borderId="15" xfId="353" applyFont="1" applyBorder="1" applyAlignment="1">
      <alignment horizontal="center" wrapText="1"/>
    </xf>
    <xf numFmtId="0" fontId="6" fillId="0" borderId="16" xfId="353" applyFont="1" applyBorder="1" applyAlignment="1">
      <alignment horizontal="center" wrapText="1"/>
    </xf>
    <xf numFmtId="0" fontId="6" fillId="0" borderId="19" xfId="353" applyFont="1" applyBorder="1" applyAlignment="1">
      <alignment horizontal="center" wrapText="1"/>
    </xf>
    <xf numFmtId="0" fontId="6" fillId="0" borderId="20" xfId="353" applyFont="1" applyBorder="1" applyAlignment="1">
      <alignment horizontal="center" wrapText="1"/>
    </xf>
    <xf numFmtId="0" fontId="6" fillId="0" borderId="17" xfId="353" applyFont="1" applyBorder="1" applyAlignment="1">
      <alignment horizontal="center" wrapText="1"/>
    </xf>
    <xf numFmtId="0" fontId="6" fillId="0" borderId="18" xfId="353" applyFont="1" applyBorder="1" applyAlignment="1">
      <alignment horizontal="center" wrapText="1"/>
    </xf>
    <xf numFmtId="0" fontId="2" fillId="0" borderId="17" xfId="353" applyBorder="1" applyAlignment="1">
      <alignment horizontal="center" wrapText="1"/>
    </xf>
    <xf numFmtId="0" fontId="2" fillId="0" borderId="18" xfId="353" applyBorder="1" applyAlignment="1">
      <alignment horizontal="center" wrapText="1"/>
    </xf>
    <xf numFmtId="0" fontId="5" fillId="0" borderId="15" xfId="353" applyFont="1" applyBorder="1" applyAlignment="1">
      <alignment horizontal="left" wrapText="1"/>
    </xf>
    <xf numFmtId="0" fontId="5" fillId="0" borderId="23" xfId="353" applyFont="1" applyBorder="1" applyAlignment="1">
      <alignment horizontal="left" wrapText="1"/>
    </xf>
    <xf numFmtId="0" fontId="5" fillId="0" borderId="16" xfId="353" applyFont="1" applyBorder="1" applyAlignment="1">
      <alignment horizontal="left" wrapText="1"/>
    </xf>
    <xf numFmtId="0" fontId="2" fillId="0" borderId="19" xfId="353" applyBorder="1" applyAlignment="1">
      <alignment horizontal="left" wrapText="1"/>
    </xf>
    <xf numFmtId="0" fontId="2" fillId="0" borderId="24" xfId="353" applyBorder="1" applyAlignment="1">
      <alignment horizontal="left" wrapText="1"/>
    </xf>
    <xf numFmtId="0" fontId="2" fillId="0" borderId="20" xfId="353" applyBorder="1" applyAlignment="1">
      <alignment horizontal="left" wrapText="1"/>
    </xf>
    <xf numFmtId="0" fontId="6" fillId="0" borderId="14" xfId="353" applyFont="1" applyBorder="1" applyAlignment="1">
      <alignment horizontal="center" wrapText="1"/>
    </xf>
    <xf numFmtId="0" fontId="6" fillId="0" borderId="23" xfId="353" applyFont="1" applyBorder="1" applyAlignment="1">
      <alignment horizontal="center" wrapText="1"/>
    </xf>
    <xf numFmtId="0" fontId="6" fillId="0" borderId="0" xfId="353" applyFont="1" applyBorder="1" applyAlignment="1">
      <alignment horizontal="center" wrapText="1"/>
    </xf>
    <xf numFmtId="0" fontId="6" fillId="0" borderId="24" xfId="353" applyFont="1" applyBorder="1" applyAlignment="1">
      <alignment horizontal="center" wrapText="1"/>
    </xf>
    <xf numFmtId="0" fontId="2" fillId="0" borderId="15" xfId="353" applyBorder="1" applyAlignment="1">
      <alignment horizontal="center" wrapText="1"/>
    </xf>
    <xf numFmtId="0" fontId="2" fillId="0" borderId="16" xfId="353" applyBorder="1" applyAlignment="1">
      <alignment horizontal="center" wrapText="1"/>
    </xf>
    <xf numFmtId="171" fontId="23" fillId="0" borderId="0" xfId="341" applyNumberFormat="1" applyFill="1" applyAlignment="1">
      <alignment horizontal="center"/>
    </xf>
    <xf numFmtId="2" fontId="82" fillId="0" borderId="0" xfId="413" applyNumberFormat="1" applyFill="1"/>
    <xf numFmtId="0" fontId="10" fillId="0" borderId="0" xfId="0" applyFont="1" applyBorder="1" applyAlignment="1">
      <alignment vertical="top" wrapText="1"/>
    </xf>
    <xf numFmtId="0" fontId="8" fillId="0" borderId="0" xfId="0" applyFont="1" applyBorder="1" applyAlignment="1">
      <alignment vertical="top" wrapText="1"/>
    </xf>
    <xf numFmtId="0" fontId="23" fillId="0" borderId="0" xfId="404" applyFill="1"/>
  </cellXfs>
  <cellStyles count="457">
    <cellStyle name="20% - Accent1 2" xfId="2" xr:uid="{00000000-0005-0000-0000-000000000000}"/>
    <cellStyle name="20% - Accent1 2 2" xfId="3" xr:uid="{00000000-0005-0000-0000-000001000000}"/>
    <cellStyle name="20% - Accent1 2 3" xfId="444" xr:uid="{00000000-0005-0000-0000-000002000000}"/>
    <cellStyle name="20% - Accent1 3" xfId="4" xr:uid="{00000000-0005-0000-0000-000003000000}"/>
    <cellStyle name="20% - Accent1 3 2" xfId="5" xr:uid="{00000000-0005-0000-0000-000004000000}"/>
    <cellStyle name="20% - Accent1 4" xfId="6" xr:uid="{00000000-0005-0000-0000-000005000000}"/>
    <cellStyle name="20% - Accent1 4 2" xfId="7" xr:uid="{00000000-0005-0000-0000-000006000000}"/>
    <cellStyle name="20% - Accent1 5" xfId="8" xr:uid="{00000000-0005-0000-0000-000007000000}"/>
    <cellStyle name="20% - Accent1 6" xfId="9" xr:uid="{00000000-0005-0000-0000-000008000000}"/>
    <cellStyle name="20% - Accent2 2" xfId="10" xr:uid="{00000000-0005-0000-0000-000009000000}"/>
    <cellStyle name="20% - Accent2 2 2" xfId="11" xr:uid="{00000000-0005-0000-0000-00000A000000}"/>
    <cellStyle name="20% - Accent2 2 3" xfId="446" xr:uid="{00000000-0005-0000-0000-00000B000000}"/>
    <cellStyle name="20% - Accent2 3" xfId="12" xr:uid="{00000000-0005-0000-0000-00000C000000}"/>
    <cellStyle name="20% - Accent2 3 2" xfId="13" xr:uid="{00000000-0005-0000-0000-00000D000000}"/>
    <cellStyle name="20% - Accent2 4" xfId="14" xr:uid="{00000000-0005-0000-0000-00000E000000}"/>
    <cellStyle name="20% - Accent2 4 2" xfId="15" xr:uid="{00000000-0005-0000-0000-00000F000000}"/>
    <cellStyle name="20% - Accent2 5" xfId="16" xr:uid="{00000000-0005-0000-0000-000010000000}"/>
    <cellStyle name="20% - Accent2 6" xfId="17" xr:uid="{00000000-0005-0000-0000-000011000000}"/>
    <cellStyle name="20% - Accent3 2" xfId="18" xr:uid="{00000000-0005-0000-0000-000012000000}"/>
    <cellStyle name="20% - Accent3 2 2" xfId="19" xr:uid="{00000000-0005-0000-0000-000013000000}"/>
    <cellStyle name="20% - Accent3 2 3" xfId="448" xr:uid="{00000000-0005-0000-0000-000014000000}"/>
    <cellStyle name="20% - Accent3 3" xfId="20" xr:uid="{00000000-0005-0000-0000-000015000000}"/>
    <cellStyle name="20% - Accent3 3 2" xfId="21" xr:uid="{00000000-0005-0000-0000-000016000000}"/>
    <cellStyle name="20% - Accent3 4" xfId="22" xr:uid="{00000000-0005-0000-0000-000017000000}"/>
    <cellStyle name="20% - Accent3 4 2" xfId="23" xr:uid="{00000000-0005-0000-0000-000018000000}"/>
    <cellStyle name="20% - Accent3 5" xfId="24" xr:uid="{00000000-0005-0000-0000-000019000000}"/>
    <cellStyle name="20% - Accent3 6" xfId="25" xr:uid="{00000000-0005-0000-0000-00001A000000}"/>
    <cellStyle name="20% - Accent4 2" xfId="26" xr:uid="{00000000-0005-0000-0000-00001B000000}"/>
    <cellStyle name="20% - Accent4 2 2" xfId="27" xr:uid="{00000000-0005-0000-0000-00001C000000}"/>
    <cellStyle name="20% - Accent4 2 3" xfId="450" xr:uid="{00000000-0005-0000-0000-00001D000000}"/>
    <cellStyle name="20% - Accent4 3" xfId="28" xr:uid="{00000000-0005-0000-0000-00001E000000}"/>
    <cellStyle name="20% - Accent4 3 2" xfId="29" xr:uid="{00000000-0005-0000-0000-00001F000000}"/>
    <cellStyle name="20% - Accent4 4" xfId="30" xr:uid="{00000000-0005-0000-0000-000020000000}"/>
    <cellStyle name="20% - Accent4 4 2" xfId="31" xr:uid="{00000000-0005-0000-0000-000021000000}"/>
    <cellStyle name="20% - Accent4 5" xfId="32" xr:uid="{00000000-0005-0000-0000-000022000000}"/>
    <cellStyle name="20% - Accent4 6" xfId="33" xr:uid="{00000000-0005-0000-0000-000023000000}"/>
    <cellStyle name="20% - Accent5 2" xfId="34" xr:uid="{00000000-0005-0000-0000-000024000000}"/>
    <cellStyle name="20% - Accent5 2 2" xfId="35" xr:uid="{00000000-0005-0000-0000-000025000000}"/>
    <cellStyle name="20% - Accent5 2 3" xfId="452" xr:uid="{00000000-0005-0000-0000-000026000000}"/>
    <cellStyle name="20% - Accent5 3" xfId="36" xr:uid="{00000000-0005-0000-0000-000027000000}"/>
    <cellStyle name="20% - Accent5 3 2" xfId="37" xr:uid="{00000000-0005-0000-0000-000028000000}"/>
    <cellStyle name="20% - Accent5 4" xfId="38" xr:uid="{00000000-0005-0000-0000-000029000000}"/>
    <cellStyle name="20% - Accent5 4 2" xfId="39" xr:uid="{00000000-0005-0000-0000-00002A000000}"/>
    <cellStyle name="20% - Accent5 5" xfId="40" xr:uid="{00000000-0005-0000-0000-00002B000000}"/>
    <cellStyle name="20% - Accent5 6" xfId="41" xr:uid="{00000000-0005-0000-0000-00002C000000}"/>
    <cellStyle name="20% - Accent6 2" xfId="42" xr:uid="{00000000-0005-0000-0000-00002D000000}"/>
    <cellStyle name="20% - Accent6 2 2" xfId="43" xr:uid="{00000000-0005-0000-0000-00002E000000}"/>
    <cellStyle name="20% - Accent6 2 3" xfId="454" xr:uid="{00000000-0005-0000-0000-00002F000000}"/>
    <cellStyle name="20% - Accent6 3" xfId="44" xr:uid="{00000000-0005-0000-0000-000030000000}"/>
    <cellStyle name="20% - Accent6 3 2" xfId="45" xr:uid="{00000000-0005-0000-0000-000031000000}"/>
    <cellStyle name="20% - Accent6 4" xfId="46" xr:uid="{00000000-0005-0000-0000-000032000000}"/>
    <cellStyle name="20% - Accent6 4 2" xfId="47" xr:uid="{00000000-0005-0000-0000-000033000000}"/>
    <cellStyle name="20% - Accent6 5" xfId="48" xr:uid="{00000000-0005-0000-0000-000034000000}"/>
    <cellStyle name="20% - Accent6 6" xfId="49" xr:uid="{00000000-0005-0000-0000-000035000000}"/>
    <cellStyle name="40% - Accent1 2" xfId="50" xr:uid="{00000000-0005-0000-0000-000036000000}"/>
    <cellStyle name="40% - Accent1 2 2" xfId="51" xr:uid="{00000000-0005-0000-0000-000037000000}"/>
    <cellStyle name="40% - Accent1 2 3" xfId="445" xr:uid="{00000000-0005-0000-0000-000038000000}"/>
    <cellStyle name="40% - Accent1 3" xfId="52" xr:uid="{00000000-0005-0000-0000-000039000000}"/>
    <cellStyle name="40% - Accent1 3 2" xfId="53" xr:uid="{00000000-0005-0000-0000-00003A000000}"/>
    <cellStyle name="40% - Accent1 4" xfId="54" xr:uid="{00000000-0005-0000-0000-00003B000000}"/>
    <cellStyle name="40% - Accent1 4 2" xfId="55" xr:uid="{00000000-0005-0000-0000-00003C000000}"/>
    <cellStyle name="40% - Accent1 5" xfId="56" xr:uid="{00000000-0005-0000-0000-00003D000000}"/>
    <cellStyle name="40% - Accent1 6" xfId="57" xr:uid="{00000000-0005-0000-0000-00003E000000}"/>
    <cellStyle name="40% - Accent2 2" xfId="58" xr:uid="{00000000-0005-0000-0000-00003F000000}"/>
    <cellStyle name="40% - Accent2 2 2" xfId="59" xr:uid="{00000000-0005-0000-0000-000040000000}"/>
    <cellStyle name="40% - Accent2 2 3" xfId="447" xr:uid="{00000000-0005-0000-0000-000041000000}"/>
    <cellStyle name="40% - Accent2 3" xfId="60" xr:uid="{00000000-0005-0000-0000-000042000000}"/>
    <cellStyle name="40% - Accent2 3 2" xfId="61" xr:uid="{00000000-0005-0000-0000-000043000000}"/>
    <cellStyle name="40% - Accent2 4" xfId="62" xr:uid="{00000000-0005-0000-0000-000044000000}"/>
    <cellStyle name="40% - Accent2 4 2" xfId="63" xr:uid="{00000000-0005-0000-0000-000045000000}"/>
    <cellStyle name="40% - Accent2 5" xfId="64" xr:uid="{00000000-0005-0000-0000-000046000000}"/>
    <cellStyle name="40% - Accent2 6" xfId="65" xr:uid="{00000000-0005-0000-0000-000047000000}"/>
    <cellStyle name="40% - Accent3 2" xfId="66" xr:uid="{00000000-0005-0000-0000-000048000000}"/>
    <cellStyle name="40% - Accent3 2 2" xfId="67" xr:uid="{00000000-0005-0000-0000-000049000000}"/>
    <cellStyle name="40% - Accent3 2 3" xfId="449" xr:uid="{00000000-0005-0000-0000-00004A000000}"/>
    <cellStyle name="40% - Accent3 3" xfId="68" xr:uid="{00000000-0005-0000-0000-00004B000000}"/>
    <cellStyle name="40% - Accent3 3 2" xfId="69" xr:uid="{00000000-0005-0000-0000-00004C000000}"/>
    <cellStyle name="40% - Accent3 4" xfId="70" xr:uid="{00000000-0005-0000-0000-00004D000000}"/>
    <cellStyle name="40% - Accent3 4 2" xfId="71" xr:uid="{00000000-0005-0000-0000-00004E000000}"/>
    <cellStyle name="40% - Accent3 5" xfId="72" xr:uid="{00000000-0005-0000-0000-00004F000000}"/>
    <cellStyle name="40% - Accent3 6" xfId="73" xr:uid="{00000000-0005-0000-0000-000050000000}"/>
    <cellStyle name="40% - Accent4 2" xfId="74" xr:uid="{00000000-0005-0000-0000-000051000000}"/>
    <cellStyle name="40% - Accent4 2 2" xfId="75" xr:uid="{00000000-0005-0000-0000-000052000000}"/>
    <cellStyle name="40% - Accent4 2 3" xfId="451" xr:uid="{00000000-0005-0000-0000-000053000000}"/>
    <cellStyle name="40% - Accent4 3" xfId="76" xr:uid="{00000000-0005-0000-0000-000054000000}"/>
    <cellStyle name="40% - Accent4 3 2" xfId="77" xr:uid="{00000000-0005-0000-0000-000055000000}"/>
    <cellStyle name="40% - Accent4 4" xfId="78" xr:uid="{00000000-0005-0000-0000-000056000000}"/>
    <cellStyle name="40% - Accent4 4 2" xfId="79" xr:uid="{00000000-0005-0000-0000-000057000000}"/>
    <cellStyle name="40% - Accent4 5" xfId="80" xr:uid="{00000000-0005-0000-0000-000058000000}"/>
    <cellStyle name="40% - Accent4 6" xfId="81" xr:uid="{00000000-0005-0000-0000-000059000000}"/>
    <cellStyle name="40% - Accent5 2" xfId="82" xr:uid="{00000000-0005-0000-0000-00005A000000}"/>
    <cellStyle name="40% - Accent5 2 2" xfId="83" xr:uid="{00000000-0005-0000-0000-00005B000000}"/>
    <cellStyle name="40% - Accent5 2 3" xfId="453" xr:uid="{00000000-0005-0000-0000-00005C000000}"/>
    <cellStyle name="40% - Accent5 3" xfId="84" xr:uid="{00000000-0005-0000-0000-00005D000000}"/>
    <cellStyle name="40% - Accent5 3 2" xfId="85" xr:uid="{00000000-0005-0000-0000-00005E000000}"/>
    <cellStyle name="40% - Accent5 4" xfId="86" xr:uid="{00000000-0005-0000-0000-00005F000000}"/>
    <cellStyle name="40% - Accent5 4 2" xfId="87" xr:uid="{00000000-0005-0000-0000-000060000000}"/>
    <cellStyle name="40% - Accent5 5" xfId="88" xr:uid="{00000000-0005-0000-0000-000061000000}"/>
    <cellStyle name="40% - Accent5 6" xfId="89" xr:uid="{00000000-0005-0000-0000-000062000000}"/>
    <cellStyle name="40% - Accent6 2" xfId="90" xr:uid="{00000000-0005-0000-0000-000063000000}"/>
    <cellStyle name="40% - Accent6 2 2" xfId="91" xr:uid="{00000000-0005-0000-0000-000064000000}"/>
    <cellStyle name="40% - Accent6 2 3" xfId="455" xr:uid="{00000000-0005-0000-0000-000065000000}"/>
    <cellStyle name="40% - Accent6 3" xfId="92" xr:uid="{00000000-0005-0000-0000-000066000000}"/>
    <cellStyle name="40% - Accent6 3 2" xfId="93" xr:uid="{00000000-0005-0000-0000-000067000000}"/>
    <cellStyle name="40% - Accent6 4" xfId="94" xr:uid="{00000000-0005-0000-0000-000068000000}"/>
    <cellStyle name="40% - Accent6 4 2" xfId="95" xr:uid="{00000000-0005-0000-0000-000069000000}"/>
    <cellStyle name="40% - Accent6 5" xfId="96" xr:uid="{00000000-0005-0000-0000-00006A000000}"/>
    <cellStyle name="40% - Accent6 6" xfId="97" xr:uid="{00000000-0005-0000-0000-00006B000000}"/>
    <cellStyle name="60% - Accent1 2" xfId="98" xr:uid="{00000000-0005-0000-0000-00006C000000}"/>
    <cellStyle name="60% - Accent1 2 2" xfId="99" xr:uid="{00000000-0005-0000-0000-00006D000000}"/>
    <cellStyle name="60% - Accent1 3" xfId="100" xr:uid="{00000000-0005-0000-0000-00006E000000}"/>
    <cellStyle name="60% - Accent1 3 2" xfId="101" xr:uid="{00000000-0005-0000-0000-00006F000000}"/>
    <cellStyle name="60% - Accent1 4" xfId="102" xr:uid="{00000000-0005-0000-0000-000070000000}"/>
    <cellStyle name="60% - Accent1 4 2" xfId="103" xr:uid="{00000000-0005-0000-0000-000071000000}"/>
    <cellStyle name="60% - Accent1 5" xfId="104" xr:uid="{00000000-0005-0000-0000-000072000000}"/>
    <cellStyle name="60% - Accent1 6" xfId="105" xr:uid="{00000000-0005-0000-0000-000073000000}"/>
    <cellStyle name="60% - Accent2 2" xfId="106" xr:uid="{00000000-0005-0000-0000-000074000000}"/>
    <cellStyle name="60% - Accent2 2 2" xfId="107" xr:uid="{00000000-0005-0000-0000-000075000000}"/>
    <cellStyle name="60% - Accent2 3" xfId="108" xr:uid="{00000000-0005-0000-0000-000076000000}"/>
    <cellStyle name="60% - Accent2 3 2" xfId="109" xr:uid="{00000000-0005-0000-0000-000077000000}"/>
    <cellStyle name="60% - Accent2 4" xfId="110" xr:uid="{00000000-0005-0000-0000-000078000000}"/>
    <cellStyle name="60% - Accent2 4 2" xfId="111" xr:uid="{00000000-0005-0000-0000-000079000000}"/>
    <cellStyle name="60% - Accent2 5" xfId="112" xr:uid="{00000000-0005-0000-0000-00007A000000}"/>
    <cellStyle name="60% - Accent2 6" xfId="113" xr:uid="{00000000-0005-0000-0000-00007B000000}"/>
    <cellStyle name="60% - Accent3 2" xfId="114" xr:uid="{00000000-0005-0000-0000-00007C000000}"/>
    <cellStyle name="60% - Accent3 2 2" xfId="115" xr:uid="{00000000-0005-0000-0000-00007D000000}"/>
    <cellStyle name="60% - Accent3 3" xfId="116" xr:uid="{00000000-0005-0000-0000-00007E000000}"/>
    <cellStyle name="60% - Accent3 3 2" xfId="117" xr:uid="{00000000-0005-0000-0000-00007F000000}"/>
    <cellStyle name="60% - Accent3 4" xfId="118" xr:uid="{00000000-0005-0000-0000-000080000000}"/>
    <cellStyle name="60% - Accent3 4 2" xfId="119" xr:uid="{00000000-0005-0000-0000-000081000000}"/>
    <cellStyle name="60% - Accent3 5" xfId="120" xr:uid="{00000000-0005-0000-0000-000082000000}"/>
    <cellStyle name="60% - Accent3 6" xfId="121" xr:uid="{00000000-0005-0000-0000-000083000000}"/>
    <cellStyle name="60% - Accent4 2" xfId="122" xr:uid="{00000000-0005-0000-0000-000084000000}"/>
    <cellStyle name="60% - Accent4 2 2" xfId="123" xr:uid="{00000000-0005-0000-0000-000085000000}"/>
    <cellStyle name="60% - Accent4 3" xfId="124" xr:uid="{00000000-0005-0000-0000-000086000000}"/>
    <cellStyle name="60% - Accent4 3 2" xfId="125" xr:uid="{00000000-0005-0000-0000-000087000000}"/>
    <cellStyle name="60% - Accent4 4" xfId="126" xr:uid="{00000000-0005-0000-0000-000088000000}"/>
    <cellStyle name="60% - Accent4 4 2" xfId="127" xr:uid="{00000000-0005-0000-0000-000089000000}"/>
    <cellStyle name="60% - Accent4 5" xfId="128" xr:uid="{00000000-0005-0000-0000-00008A000000}"/>
    <cellStyle name="60% - Accent4 6" xfId="129" xr:uid="{00000000-0005-0000-0000-00008B000000}"/>
    <cellStyle name="60% - Accent5 2" xfId="130" xr:uid="{00000000-0005-0000-0000-00008C000000}"/>
    <cellStyle name="60% - Accent5 2 2" xfId="131" xr:uid="{00000000-0005-0000-0000-00008D000000}"/>
    <cellStyle name="60% - Accent5 3" xfId="132" xr:uid="{00000000-0005-0000-0000-00008E000000}"/>
    <cellStyle name="60% - Accent5 3 2" xfId="133" xr:uid="{00000000-0005-0000-0000-00008F000000}"/>
    <cellStyle name="60% - Accent5 4" xfId="134" xr:uid="{00000000-0005-0000-0000-000090000000}"/>
    <cellStyle name="60% - Accent5 4 2" xfId="135" xr:uid="{00000000-0005-0000-0000-000091000000}"/>
    <cellStyle name="60% - Accent5 5" xfId="136" xr:uid="{00000000-0005-0000-0000-000092000000}"/>
    <cellStyle name="60% - Accent5 6" xfId="137" xr:uid="{00000000-0005-0000-0000-000093000000}"/>
    <cellStyle name="60% - Accent6 2" xfId="138" xr:uid="{00000000-0005-0000-0000-000094000000}"/>
    <cellStyle name="60% - Accent6 2 2" xfId="139" xr:uid="{00000000-0005-0000-0000-000095000000}"/>
    <cellStyle name="60% - Accent6 3" xfId="140" xr:uid="{00000000-0005-0000-0000-000096000000}"/>
    <cellStyle name="60% - Accent6 3 2" xfId="141" xr:uid="{00000000-0005-0000-0000-000097000000}"/>
    <cellStyle name="60% - Accent6 4" xfId="142" xr:uid="{00000000-0005-0000-0000-000098000000}"/>
    <cellStyle name="60% - Accent6 4 2" xfId="143" xr:uid="{00000000-0005-0000-0000-000099000000}"/>
    <cellStyle name="60% - Accent6 5" xfId="144" xr:uid="{00000000-0005-0000-0000-00009A000000}"/>
    <cellStyle name="60% - Accent6 6" xfId="145" xr:uid="{00000000-0005-0000-0000-00009B000000}"/>
    <cellStyle name="Accent1 2" xfId="146" xr:uid="{00000000-0005-0000-0000-00009C000000}"/>
    <cellStyle name="Accent1 2 2" xfId="147" xr:uid="{00000000-0005-0000-0000-00009D000000}"/>
    <cellStyle name="Accent1 3" xfId="148" xr:uid="{00000000-0005-0000-0000-00009E000000}"/>
    <cellStyle name="Accent1 3 2" xfId="149" xr:uid="{00000000-0005-0000-0000-00009F000000}"/>
    <cellStyle name="Accent1 4" xfId="150" xr:uid="{00000000-0005-0000-0000-0000A0000000}"/>
    <cellStyle name="Accent1 4 2" xfId="151" xr:uid="{00000000-0005-0000-0000-0000A1000000}"/>
    <cellStyle name="Accent1 5" xfId="152" xr:uid="{00000000-0005-0000-0000-0000A2000000}"/>
    <cellStyle name="Accent1 6" xfId="153" xr:uid="{00000000-0005-0000-0000-0000A3000000}"/>
    <cellStyle name="Accent2 2" xfId="154" xr:uid="{00000000-0005-0000-0000-0000A4000000}"/>
    <cellStyle name="Accent2 2 2" xfId="155" xr:uid="{00000000-0005-0000-0000-0000A5000000}"/>
    <cellStyle name="Accent2 3" xfId="156" xr:uid="{00000000-0005-0000-0000-0000A6000000}"/>
    <cellStyle name="Accent2 3 2" xfId="157" xr:uid="{00000000-0005-0000-0000-0000A7000000}"/>
    <cellStyle name="Accent2 4" xfId="158" xr:uid="{00000000-0005-0000-0000-0000A8000000}"/>
    <cellStyle name="Accent2 4 2" xfId="159" xr:uid="{00000000-0005-0000-0000-0000A9000000}"/>
    <cellStyle name="Accent2 5" xfId="160" xr:uid="{00000000-0005-0000-0000-0000AA000000}"/>
    <cellStyle name="Accent2 6" xfId="161" xr:uid="{00000000-0005-0000-0000-0000AB000000}"/>
    <cellStyle name="Accent3 2" xfId="162" xr:uid="{00000000-0005-0000-0000-0000AC000000}"/>
    <cellStyle name="Accent3 2 2" xfId="163" xr:uid="{00000000-0005-0000-0000-0000AD000000}"/>
    <cellStyle name="Accent3 3" xfId="164" xr:uid="{00000000-0005-0000-0000-0000AE000000}"/>
    <cellStyle name="Accent3 3 2" xfId="165" xr:uid="{00000000-0005-0000-0000-0000AF000000}"/>
    <cellStyle name="Accent3 4" xfId="166" xr:uid="{00000000-0005-0000-0000-0000B0000000}"/>
    <cellStyle name="Accent3 4 2" xfId="167" xr:uid="{00000000-0005-0000-0000-0000B1000000}"/>
    <cellStyle name="Accent3 5" xfId="168" xr:uid="{00000000-0005-0000-0000-0000B2000000}"/>
    <cellStyle name="Accent3 6" xfId="169" xr:uid="{00000000-0005-0000-0000-0000B3000000}"/>
    <cellStyle name="Accent4 2" xfId="170" xr:uid="{00000000-0005-0000-0000-0000B4000000}"/>
    <cellStyle name="Accent4 2 2" xfId="171" xr:uid="{00000000-0005-0000-0000-0000B5000000}"/>
    <cellStyle name="Accent4 3" xfId="172" xr:uid="{00000000-0005-0000-0000-0000B6000000}"/>
    <cellStyle name="Accent4 3 2" xfId="173" xr:uid="{00000000-0005-0000-0000-0000B7000000}"/>
    <cellStyle name="Accent4 4" xfId="174" xr:uid="{00000000-0005-0000-0000-0000B8000000}"/>
    <cellStyle name="Accent4 4 2" xfId="175" xr:uid="{00000000-0005-0000-0000-0000B9000000}"/>
    <cellStyle name="Accent4 5" xfId="176" xr:uid="{00000000-0005-0000-0000-0000BA000000}"/>
    <cellStyle name="Accent4 6" xfId="177" xr:uid="{00000000-0005-0000-0000-0000BB000000}"/>
    <cellStyle name="Accent5 2" xfId="178" xr:uid="{00000000-0005-0000-0000-0000BC000000}"/>
    <cellStyle name="Accent5 2 2" xfId="179" xr:uid="{00000000-0005-0000-0000-0000BD000000}"/>
    <cellStyle name="Accent5 3" xfId="180" xr:uid="{00000000-0005-0000-0000-0000BE000000}"/>
    <cellStyle name="Accent5 3 2" xfId="181" xr:uid="{00000000-0005-0000-0000-0000BF000000}"/>
    <cellStyle name="Accent5 4" xfId="182" xr:uid="{00000000-0005-0000-0000-0000C0000000}"/>
    <cellStyle name="Accent5 4 2" xfId="183" xr:uid="{00000000-0005-0000-0000-0000C1000000}"/>
    <cellStyle name="Accent5 5" xfId="184" xr:uid="{00000000-0005-0000-0000-0000C2000000}"/>
    <cellStyle name="Accent5 6" xfId="185" xr:uid="{00000000-0005-0000-0000-0000C3000000}"/>
    <cellStyle name="Accent6 2" xfId="186" xr:uid="{00000000-0005-0000-0000-0000C4000000}"/>
    <cellStyle name="Accent6 2 2" xfId="187" xr:uid="{00000000-0005-0000-0000-0000C5000000}"/>
    <cellStyle name="Accent6 3" xfId="188" xr:uid="{00000000-0005-0000-0000-0000C6000000}"/>
    <cellStyle name="Accent6 3 2" xfId="189" xr:uid="{00000000-0005-0000-0000-0000C7000000}"/>
    <cellStyle name="Accent6 4" xfId="190" xr:uid="{00000000-0005-0000-0000-0000C8000000}"/>
    <cellStyle name="Accent6 4 2" xfId="191" xr:uid="{00000000-0005-0000-0000-0000C9000000}"/>
    <cellStyle name="Accent6 5" xfId="192" xr:uid="{00000000-0005-0000-0000-0000CA000000}"/>
    <cellStyle name="Accent6 6" xfId="193" xr:uid="{00000000-0005-0000-0000-0000CB000000}"/>
    <cellStyle name="Bad 2" xfId="194" xr:uid="{00000000-0005-0000-0000-0000CC000000}"/>
    <cellStyle name="Bad 2 2" xfId="195" xr:uid="{00000000-0005-0000-0000-0000CD000000}"/>
    <cellStyle name="Bad 3" xfId="196" xr:uid="{00000000-0005-0000-0000-0000CE000000}"/>
    <cellStyle name="Bad 3 2" xfId="197" xr:uid="{00000000-0005-0000-0000-0000CF000000}"/>
    <cellStyle name="Bad 4" xfId="198" xr:uid="{00000000-0005-0000-0000-0000D0000000}"/>
    <cellStyle name="Bad 4 2" xfId="199" xr:uid="{00000000-0005-0000-0000-0000D1000000}"/>
    <cellStyle name="Bad 5" xfId="200" xr:uid="{00000000-0005-0000-0000-0000D2000000}"/>
    <cellStyle name="Bad 6" xfId="201" xr:uid="{00000000-0005-0000-0000-0000D3000000}"/>
    <cellStyle name="Calculation 2" xfId="202" xr:uid="{00000000-0005-0000-0000-0000D4000000}"/>
    <cellStyle name="Calculation 2 2" xfId="203" xr:uid="{00000000-0005-0000-0000-0000D5000000}"/>
    <cellStyle name="Calculation 3" xfId="204" xr:uid="{00000000-0005-0000-0000-0000D6000000}"/>
    <cellStyle name="Calculation 3 2" xfId="205" xr:uid="{00000000-0005-0000-0000-0000D7000000}"/>
    <cellStyle name="Calculation 4" xfId="206" xr:uid="{00000000-0005-0000-0000-0000D8000000}"/>
    <cellStyle name="Calculation 4 2" xfId="207" xr:uid="{00000000-0005-0000-0000-0000D9000000}"/>
    <cellStyle name="Calculation 5" xfId="208" xr:uid="{00000000-0005-0000-0000-0000DA000000}"/>
    <cellStyle name="Calculation 6" xfId="209" xr:uid="{00000000-0005-0000-0000-0000DB000000}"/>
    <cellStyle name="Check Cell 2" xfId="210" xr:uid="{00000000-0005-0000-0000-0000DC000000}"/>
    <cellStyle name="Check Cell 2 2" xfId="211" xr:uid="{00000000-0005-0000-0000-0000DD000000}"/>
    <cellStyle name="Check Cell 3" xfId="212" xr:uid="{00000000-0005-0000-0000-0000DE000000}"/>
    <cellStyle name="Check Cell 3 2" xfId="213" xr:uid="{00000000-0005-0000-0000-0000DF000000}"/>
    <cellStyle name="Check Cell 4" xfId="214" xr:uid="{00000000-0005-0000-0000-0000E0000000}"/>
    <cellStyle name="Check Cell 4 2" xfId="215" xr:uid="{00000000-0005-0000-0000-0000E1000000}"/>
    <cellStyle name="Check Cell 5" xfId="216" xr:uid="{00000000-0005-0000-0000-0000E2000000}"/>
    <cellStyle name="Check Cell 6" xfId="217" xr:uid="{00000000-0005-0000-0000-0000E3000000}"/>
    <cellStyle name="Column heading" xfId="354" xr:uid="{00000000-0005-0000-0000-0000E4000000}"/>
    <cellStyle name="Comma 2" xfId="218" xr:uid="{00000000-0005-0000-0000-0000E5000000}"/>
    <cellStyle name="Comma 2 2" xfId="403" xr:uid="{00000000-0005-0000-0000-0000E6000000}"/>
    <cellStyle name="Comma 2 2 2" xfId="420" xr:uid="{00000000-0005-0000-0000-0000E7000000}"/>
    <cellStyle name="Comma 3" xfId="335" xr:uid="{00000000-0005-0000-0000-0000E8000000}"/>
    <cellStyle name="Comma 4" xfId="442" xr:uid="{00000000-0005-0000-0000-0000E9000000}"/>
    <cellStyle name="Comma0" xfId="355" xr:uid="{00000000-0005-0000-0000-0000EA000000}"/>
    <cellStyle name="Corner heading" xfId="356" xr:uid="{00000000-0005-0000-0000-0000EB000000}"/>
    <cellStyle name="Currency0" xfId="357" xr:uid="{00000000-0005-0000-0000-0000EC000000}"/>
    <cellStyle name="Data" xfId="358" xr:uid="{00000000-0005-0000-0000-0000ED000000}"/>
    <cellStyle name="Data no deci" xfId="359" xr:uid="{00000000-0005-0000-0000-0000EE000000}"/>
    <cellStyle name="Data Superscript" xfId="360" xr:uid="{00000000-0005-0000-0000-0000EF000000}"/>
    <cellStyle name="Data_1-1A-Regular" xfId="361" xr:uid="{00000000-0005-0000-0000-0000F0000000}"/>
    <cellStyle name="Data-one deci" xfId="362" xr:uid="{00000000-0005-0000-0000-0000F1000000}"/>
    <cellStyle name="Date" xfId="363" xr:uid="{00000000-0005-0000-0000-0000F2000000}"/>
    <cellStyle name="Explanatory Text 2" xfId="219" xr:uid="{00000000-0005-0000-0000-0000F3000000}"/>
    <cellStyle name="Explanatory Text 2 2" xfId="220" xr:uid="{00000000-0005-0000-0000-0000F4000000}"/>
    <cellStyle name="Explanatory Text 3" xfId="221" xr:uid="{00000000-0005-0000-0000-0000F5000000}"/>
    <cellStyle name="Explanatory Text 3 2" xfId="222" xr:uid="{00000000-0005-0000-0000-0000F6000000}"/>
    <cellStyle name="Explanatory Text 4" xfId="223" xr:uid="{00000000-0005-0000-0000-0000F7000000}"/>
    <cellStyle name="Explanatory Text 4 2" xfId="224" xr:uid="{00000000-0005-0000-0000-0000F8000000}"/>
    <cellStyle name="Explanatory Text 5" xfId="225" xr:uid="{00000000-0005-0000-0000-0000F9000000}"/>
    <cellStyle name="Explanatory Text 6" xfId="226" xr:uid="{00000000-0005-0000-0000-0000FA000000}"/>
    <cellStyle name="Fixed" xfId="364" xr:uid="{00000000-0005-0000-0000-0000FB000000}"/>
    <cellStyle name="Followed Hyperlink 2" xfId="365" xr:uid="{00000000-0005-0000-0000-0000FC000000}"/>
    <cellStyle name="Good 2" xfId="227" xr:uid="{00000000-0005-0000-0000-0000FD000000}"/>
    <cellStyle name="Good 2 2" xfId="228" xr:uid="{00000000-0005-0000-0000-0000FE000000}"/>
    <cellStyle name="Good 3" xfId="229" xr:uid="{00000000-0005-0000-0000-0000FF000000}"/>
    <cellStyle name="Good 3 2" xfId="230" xr:uid="{00000000-0005-0000-0000-000000010000}"/>
    <cellStyle name="Good 4" xfId="231" xr:uid="{00000000-0005-0000-0000-000001010000}"/>
    <cellStyle name="Good 4 2" xfId="232" xr:uid="{00000000-0005-0000-0000-000002010000}"/>
    <cellStyle name="Good 5" xfId="233" xr:uid="{00000000-0005-0000-0000-000003010000}"/>
    <cellStyle name="Good 6" xfId="234" xr:uid="{00000000-0005-0000-0000-000004010000}"/>
    <cellStyle name="Heading 1 2" xfId="235" xr:uid="{00000000-0005-0000-0000-000005010000}"/>
    <cellStyle name="Heading 1 2 2" xfId="236" xr:uid="{00000000-0005-0000-0000-000006010000}"/>
    <cellStyle name="Heading 1 3" xfId="237" xr:uid="{00000000-0005-0000-0000-000007010000}"/>
    <cellStyle name="Heading 1 3 2" xfId="238" xr:uid="{00000000-0005-0000-0000-000008010000}"/>
    <cellStyle name="Heading 1 4" xfId="239" xr:uid="{00000000-0005-0000-0000-000009010000}"/>
    <cellStyle name="Heading 1 4 2" xfId="240" xr:uid="{00000000-0005-0000-0000-00000A010000}"/>
    <cellStyle name="Heading 1 5" xfId="241" xr:uid="{00000000-0005-0000-0000-00000B010000}"/>
    <cellStyle name="Heading 1 6" xfId="242" xr:uid="{00000000-0005-0000-0000-00000C010000}"/>
    <cellStyle name="Heading 2 2" xfId="243" xr:uid="{00000000-0005-0000-0000-00000D010000}"/>
    <cellStyle name="Heading 2 2 2" xfId="244" xr:uid="{00000000-0005-0000-0000-00000E010000}"/>
    <cellStyle name="Heading 2 3" xfId="245" xr:uid="{00000000-0005-0000-0000-00000F010000}"/>
    <cellStyle name="Heading 2 3 2" xfId="246" xr:uid="{00000000-0005-0000-0000-000010010000}"/>
    <cellStyle name="Heading 2 4" xfId="247" xr:uid="{00000000-0005-0000-0000-000011010000}"/>
    <cellStyle name="Heading 2 4 2" xfId="248" xr:uid="{00000000-0005-0000-0000-000012010000}"/>
    <cellStyle name="Heading 2 5" xfId="249" xr:uid="{00000000-0005-0000-0000-000013010000}"/>
    <cellStyle name="Heading 2 6" xfId="250" xr:uid="{00000000-0005-0000-0000-000014010000}"/>
    <cellStyle name="Heading 3 2" xfId="251" xr:uid="{00000000-0005-0000-0000-000015010000}"/>
    <cellStyle name="Heading 3 2 2" xfId="252" xr:uid="{00000000-0005-0000-0000-000016010000}"/>
    <cellStyle name="Heading 3 3" xfId="253" xr:uid="{00000000-0005-0000-0000-000017010000}"/>
    <cellStyle name="Heading 3 3 2" xfId="254" xr:uid="{00000000-0005-0000-0000-000018010000}"/>
    <cellStyle name="Heading 3 4" xfId="255" xr:uid="{00000000-0005-0000-0000-000019010000}"/>
    <cellStyle name="Heading 3 4 2" xfId="256" xr:uid="{00000000-0005-0000-0000-00001A010000}"/>
    <cellStyle name="Heading 3 5" xfId="257" xr:uid="{00000000-0005-0000-0000-00001B010000}"/>
    <cellStyle name="Heading 3 6" xfId="258" xr:uid="{00000000-0005-0000-0000-00001C010000}"/>
    <cellStyle name="Heading 4 2" xfId="259" xr:uid="{00000000-0005-0000-0000-00001D010000}"/>
    <cellStyle name="Heading 4 2 2" xfId="260" xr:uid="{00000000-0005-0000-0000-00001E010000}"/>
    <cellStyle name="Heading 4 3" xfId="261" xr:uid="{00000000-0005-0000-0000-00001F010000}"/>
    <cellStyle name="Heading 4 3 2" xfId="262" xr:uid="{00000000-0005-0000-0000-000020010000}"/>
    <cellStyle name="Heading 4 4" xfId="263" xr:uid="{00000000-0005-0000-0000-000021010000}"/>
    <cellStyle name="Heading 4 4 2" xfId="264" xr:uid="{00000000-0005-0000-0000-000022010000}"/>
    <cellStyle name="Heading 4 5" xfId="265" xr:uid="{00000000-0005-0000-0000-000023010000}"/>
    <cellStyle name="Heading 4 6" xfId="266" xr:uid="{00000000-0005-0000-0000-000024010000}"/>
    <cellStyle name="Hed Side" xfId="366" xr:uid="{00000000-0005-0000-0000-000025010000}"/>
    <cellStyle name="Hed Side bold" xfId="367" xr:uid="{00000000-0005-0000-0000-000026010000}"/>
    <cellStyle name="Hed Side Indent" xfId="368" xr:uid="{00000000-0005-0000-0000-000027010000}"/>
    <cellStyle name="Hed Side Regular" xfId="369" xr:uid="{00000000-0005-0000-0000-000028010000}"/>
    <cellStyle name="Hed Side_1-1A-Regular" xfId="370" xr:uid="{00000000-0005-0000-0000-000029010000}"/>
    <cellStyle name="Hed Top" xfId="371" xr:uid="{00000000-0005-0000-0000-00002A010000}"/>
    <cellStyle name="Hed Top - SECTION" xfId="372" xr:uid="{00000000-0005-0000-0000-00002B010000}"/>
    <cellStyle name="Hed Top_3-new4" xfId="373" xr:uid="{00000000-0005-0000-0000-00002C010000}"/>
    <cellStyle name="Hyperlink" xfId="334" builtinId="8"/>
    <cellStyle name="Hyperlink 2" xfId="336" xr:uid="{00000000-0005-0000-0000-00002E010000}"/>
    <cellStyle name="Hyperlink 2 2" xfId="374" xr:uid="{00000000-0005-0000-0000-00002F010000}"/>
    <cellStyle name="Hyperlink 3" xfId="347" xr:uid="{00000000-0005-0000-0000-000030010000}"/>
    <cellStyle name="Hyperlink 3 2" xfId="348" xr:uid="{00000000-0005-0000-0000-000031010000}"/>
    <cellStyle name="Hyperlink 3 3" xfId="375" xr:uid="{00000000-0005-0000-0000-000032010000}"/>
    <cellStyle name="Hyperlink 4" xfId="346" xr:uid="{00000000-0005-0000-0000-000033010000}"/>
    <cellStyle name="Hyperlink 5" xfId="352" xr:uid="{00000000-0005-0000-0000-000034010000}"/>
    <cellStyle name="Hyperlink 6" xfId="423" xr:uid="{00000000-0005-0000-0000-000035010000}"/>
    <cellStyle name="Input 2" xfId="267" xr:uid="{00000000-0005-0000-0000-000036010000}"/>
    <cellStyle name="Input 2 2" xfId="268" xr:uid="{00000000-0005-0000-0000-000037010000}"/>
    <cellStyle name="Input 3" xfId="269" xr:uid="{00000000-0005-0000-0000-000038010000}"/>
    <cellStyle name="Input 3 2" xfId="270" xr:uid="{00000000-0005-0000-0000-000039010000}"/>
    <cellStyle name="Input 4" xfId="271" xr:uid="{00000000-0005-0000-0000-00003A010000}"/>
    <cellStyle name="Input 4 2" xfId="272" xr:uid="{00000000-0005-0000-0000-00003B010000}"/>
    <cellStyle name="Input 5" xfId="273" xr:uid="{00000000-0005-0000-0000-00003C010000}"/>
    <cellStyle name="Input 6" xfId="274" xr:uid="{00000000-0005-0000-0000-00003D010000}"/>
    <cellStyle name="Linked Cell 2" xfId="275" xr:uid="{00000000-0005-0000-0000-00003E010000}"/>
    <cellStyle name="Linked Cell 2 2" xfId="276" xr:uid="{00000000-0005-0000-0000-00003F010000}"/>
    <cellStyle name="Linked Cell 3" xfId="277" xr:uid="{00000000-0005-0000-0000-000040010000}"/>
    <cellStyle name="Linked Cell 3 2" xfId="278" xr:uid="{00000000-0005-0000-0000-000041010000}"/>
    <cellStyle name="Linked Cell 4" xfId="279" xr:uid="{00000000-0005-0000-0000-000042010000}"/>
    <cellStyle name="Linked Cell 4 2" xfId="280" xr:uid="{00000000-0005-0000-0000-000043010000}"/>
    <cellStyle name="Linked Cell 5" xfId="281" xr:uid="{00000000-0005-0000-0000-000044010000}"/>
    <cellStyle name="Linked Cell 6" xfId="282" xr:uid="{00000000-0005-0000-0000-000045010000}"/>
    <cellStyle name="Neutral 2" xfId="283" xr:uid="{00000000-0005-0000-0000-000046010000}"/>
    <cellStyle name="Neutral 2 2" xfId="284" xr:uid="{00000000-0005-0000-0000-000047010000}"/>
    <cellStyle name="Neutral 3" xfId="285" xr:uid="{00000000-0005-0000-0000-000048010000}"/>
    <cellStyle name="Neutral 3 2" xfId="286" xr:uid="{00000000-0005-0000-0000-000049010000}"/>
    <cellStyle name="Neutral 4" xfId="287" xr:uid="{00000000-0005-0000-0000-00004A010000}"/>
    <cellStyle name="Neutral 4 2" xfId="288" xr:uid="{00000000-0005-0000-0000-00004B010000}"/>
    <cellStyle name="Neutral 5" xfId="289" xr:uid="{00000000-0005-0000-0000-00004C010000}"/>
    <cellStyle name="Neutral 6" xfId="290" xr:uid="{00000000-0005-0000-0000-00004D010000}"/>
    <cellStyle name="Normal" xfId="0" builtinId="0"/>
    <cellStyle name="Normal 10" xfId="349" xr:uid="{00000000-0005-0000-0000-00004F010000}"/>
    <cellStyle name="Normal 10 2" xfId="404" xr:uid="{00000000-0005-0000-0000-000050010000}"/>
    <cellStyle name="Normal 10 3" xfId="432" xr:uid="{00000000-0005-0000-0000-000051010000}"/>
    <cellStyle name="Normal 11" xfId="350" xr:uid="{00000000-0005-0000-0000-000052010000}"/>
    <cellStyle name="Normal 11 2" xfId="353" xr:uid="{00000000-0005-0000-0000-000053010000}"/>
    <cellStyle name="Normal 11 2 2" xfId="434" xr:uid="{00000000-0005-0000-0000-000054010000}"/>
    <cellStyle name="Normal 11 3" xfId="405" xr:uid="{00000000-0005-0000-0000-000055010000}"/>
    <cellStyle name="Normal 11 3 2" xfId="435" xr:uid="{00000000-0005-0000-0000-000056010000}"/>
    <cellStyle name="Normal 11 4" xfId="421" xr:uid="{00000000-0005-0000-0000-000057010000}"/>
    <cellStyle name="Normal 12" xfId="345" xr:uid="{00000000-0005-0000-0000-000058010000}"/>
    <cellStyle name="Normal 13" xfId="413" xr:uid="{00000000-0005-0000-0000-000059010000}"/>
    <cellStyle name="Normal 13 2" xfId="433" xr:uid="{00000000-0005-0000-0000-00005A010000}"/>
    <cellStyle name="Normal 13 3" xfId="419" xr:uid="{00000000-0005-0000-0000-00005B010000}"/>
    <cellStyle name="Normal 14" xfId="414" xr:uid="{00000000-0005-0000-0000-00005C010000}"/>
    <cellStyle name="Normal 14 2" xfId="424" xr:uid="{00000000-0005-0000-0000-00005D010000}"/>
    <cellStyle name="Normal 15" xfId="443" xr:uid="{00000000-0005-0000-0000-00005E010000}"/>
    <cellStyle name="Normal 16" xfId="416" xr:uid="{00000000-0005-0000-0000-00005F010000}"/>
    <cellStyle name="Normal 2" xfId="291" xr:uid="{00000000-0005-0000-0000-000060010000}"/>
    <cellStyle name="Normal 2 2" xfId="292" xr:uid="{00000000-0005-0000-0000-000061010000}"/>
    <cellStyle name="Normal 2 3" xfId="456" xr:uid="{00000000-0005-0000-0000-000062010000}"/>
    <cellStyle name="Normal 3" xfId="293" xr:uid="{00000000-0005-0000-0000-000063010000}"/>
    <cellStyle name="Normal 3 2" xfId="406" xr:uid="{00000000-0005-0000-0000-000064010000}"/>
    <cellStyle name="Normal 3 3" xfId="425" xr:uid="{00000000-0005-0000-0000-000065010000}"/>
    <cellStyle name="Normal 3 4" xfId="417" xr:uid="{00000000-0005-0000-0000-000066010000}"/>
    <cellStyle name="Normal 4" xfId="1" xr:uid="{00000000-0005-0000-0000-000067010000}"/>
    <cellStyle name="Normal 4 2" xfId="376" xr:uid="{00000000-0005-0000-0000-000068010000}"/>
    <cellStyle name="Normal 4 3" xfId="377" xr:uid="{00000000-0005-0000-0000-000069010000}"/>
    <cellStyle name="Normal 4 3 2" xfId="436" xr:uid="{00000000-0005-0000-0000-00006A010000}"/>
    <cellStyle name="Normal 4 4" xfId="418" xr:uid="{00000000-0005-0000-0000-00006B010000}"/>
    <cellStyle name="Normal 5" xfId="337" xr:uid="{00000000-0005-0000-0000-00006C010000}"/>
    <cellStyle name="Normal 6" xfId="338" xr:uid="{00000000-0005-0000-0000-00006D010000}"/>
    <cellStyle name="Normal 6 2" xfId="407" xr:uid="{00000000-0005-0000-0000-00006E010000}"/>
    <cellStyle name="Normal 6 2 2" xfId="437" xr:uid="{00000000-0005-0000-0000-00006F010000}"/>
    <cellStyle name="Normal 6 3" xfId="427" xr:uid="{00000000-0005-0000-0000-000070010000}"/>
    <cellStyle name="Normal 7" xfId="339" xr:uid="{00000000-0005-0000-0000-000071010000}"/>
    <cellStyle name="Normal 7 2" xfId="408" xr:uid="{00000000-0005-0000-0000-000072010000}"/>
    <cellStyle name="Normal 7 2 2" xfId="438" xr:uid="{00000000-0005-0000-0000-000073010000}"/>
    <cellStyle name="Normal 7 3" xfId="429" xr:uid="{00000000-0005-0000-0000-000074010000}"/>
    <cellStyle name="Normal 8" xfId="340" xr:uid="{00000000-0005-0000-0000-000075010000}"/>
    <cellStyle name="Normal 8 2" xfId="409" xr:uid="{00000000-0005-0000-0000-000076010000}"/>
    <cellStyle name="Normal 8 2 2" xfId="439" xr:uid="{00000000-0005-0000-0000-000077010000}"/>
    <cellStyle name="Normal 8 3" xfId="430" xr:uid="{00000000-0005-0000-0000-000078010000}"/>
    <cellStyle name="Normal 9" xfId="351" xr:uid="{00000000-0005-0000-0000-000079010000}"/>
    <cellStyle name="Normal 9 2" xfId="410" xr:uid="{00000000-0005-0000-0000-00007A010000}"/>
    <cellStyle name="Normal 9 3" xfId="431" xr:uid="{00000000-0005-0000-0000-00007B010000}"/>
    <cellStyle name="Normal_transportation_indicators_1204" xfId="341" xr:uid="{00000000-0005-0000-0000-00007C010000}"/>
    <cellStyle name="Normal_TransportationIndicators_092002" xfId="342" xr:uid="{00000000-0005-0000-0000-00007D010000}"/>
    <cellStyle name="Note 2" xfId="294" xr:uid="{00000000-0005-0000-0000-00007E010000}"/>
    <cellStyle name="Note 2 2" xfId="295" xr:uid="{00000000-0005-0000-0000-00007F010000}"/>
    <cellStyle name="Note 2 3" xfId="296" xr:uid="{00000000-0005-0000-0000-000080010000}"/>
    <cellStyle name="Note 2 4" xfId="422" xr:uid="{00000000-0005-0000-0000-000081010000}"/>
    <cellStyle name="Note 3" xfId="297" xr:uid="{00000000-0005-0000-0000-000082010000}"/>
    <cellStyle name="Note 3 2" xfId="298" xr:uid="{00000000-0005-0000-0000-000083010000}"/>
    <cellStyle name="Note 4" xfId="299" xr:uid="{00000000-0005-0000-0000-000084010000}"/>
    <cellStyle name="Note 4 2" xfId="300" xr:uid="{00000000-0005-0000-0000-000085010000}"/>
    <cellStyle name="Note 5" xfId="301" xr:uid="{00000000-0005-0000-0000-000086010000}"/>
    <cellStyle name="Note 6" xfId="302" xr:uid="{00000000-0005-0000-0000-000087010000}"/>
    <cellStyle name="Output 2" xfId="303" xr:uid="{00000000-0005-0000-0000-000088010000}"/>
    <cellStyle name="Output 2 2" xfId="304" xr:uid="{00000000-0005-0000-0000-000089010000}"/>
    <cellStyle name="Output 3" xfId="305" xr:uid="{00000000-0005-0000-0000-00008A010000}"/>
    <cellStyle name="Output 3 2" xfId="306" xr:uid="{00000000-0005-0000-0000-00008B010000}"/>
    <cellStyle name="Output 4" xfId="307" xr:uid="{00000000-0005-0000-0000-00008C010000}"/>
    <cellStyle name="Output 4 2" xfId="308" xr:uid="{00000000-0005-0000-0000-00008D010000}"/>
    <cellStyle name="Output 5" xfId="309" xr:uid="{00000000-0005-0000-0000-00008E010000}"/>
    <cellStyle name="Output 6" xfId="310" xr:uid="{00000000-0005-0000-0000-00008F010000}"/>
    <cellStyle name="Percent 2" xfId="343" xr:uid="{00000000-0005-0000-0000-000090010000}"/>
    <cellStyle name="Percent 2 2" xfId="411" xr:uid="{00000000-0005-0000-0000-000091010000}"/>
    <cellStyle name="Percent 2 2 2" xfId="440" xr:uid="{00000000-0005-0000-0000-000092010000}"/>
    <cellStyle name="Percent 2 3" xfId="426" xr:uid="{00000000-0005-0000-0000-000093010000}"/>
    <cellStyle name="Percent 3" xfId="344" xr:uid="{00000000-0005-0000-0000-000094010000}"/>
    <cellStyle name="Percent 3 2" xfId="412" xr:uid="{00000000-0005-0000-0000-000095010000}"/>
    <cellStyle name="Percent 3 2 2" xfId="441" xr:uid="{00000000-0005-0000-0000-000096010000}"/>
    <cellStyle name="Percent 3 3" xfId="428" xr:uid="{00000000-0005-0000-0000-000097010000}"/>
    <cellStyle name="Percent 4" xfId="378" xr:uid="{00000000-0005-0000-0000-000098010000}"/>
    <cellStyle name="Reference" xfId="379" xr:uid="{00000000-0005-0000-0000-000099010000}"/>
    <cellStyle name="Row heading" xfId="380" xr:uid="{00000000-0005-0000-0000-00009A010000}"/>
    <cellStyle name="Source Hed" xfId="381" xr:uid="{00000000-0005-0000-0000-00009B010000}"/>
    <cellStyle name="Source Letter" xfId="382" xr:uid="{00000000-0005-0000-0000-00009C010000}"/>
    <cellStyle name="Source Superscript" xfId="383" xr:uid="{00000000-0005-0000-0000-00009D010000}"/>
    <cellStyle name="Source Text" xfId="384" xr:uid="{00000000-0005-0000-0000-00009E010000}"/>
    <cellStyle name="State" xfId="385" xr:uid="{00000000-0005-0000-0000-00009F010000}"/>
    <cellStyle name="Superscript" xfId="386" xr:uid="{00000000-0005-0000-0000-0000A0010000}"/>
    <cellStyle name="Superscript- regular" xfId="387" xr:uid="{00000000-0005-0000-0000-0000A1010000}"/>
    <cellStyle name="Superscript_1-1A-Regular" xfId="388" xr:uid="{00000000-0005-0000-0000-0000A2010000}"/>
    <cellStyle name="Table Data" xfId="389" xr:uid="{00000000-0005-0000-0000-0000A3010000}"/>
    <cellStyle name="Table Head Top" xfId="390" xr:uid="{00000000-0005-0000-0000-0000A4010000}"/>
    <cellStyle name="Table Hed Side" xfId="391" xr:uid="{00000000-0005-0000-0000-0000A5010000}"/>
    <cellStyle name="Table Title" xfId="392" xr:uid="{00000000-0005-0000-0000-0000A6010000}"/>
    <cellStyle name="Title" xfId="415" builtinId="15" customBuiltin="1"/>
    <cellStyle name="Title 2" xfId="311" xr:uid="{00000000-0005-0000-0000-0000A8010000}"/>
    <cellStyle name="Title 3" xfId="312" xr:uid="{00000000-0005-0000-0000-0000A9010000}"/>
    <cellStyle name="Title 3 2" xfId="313" xr:uid="{00000000-0005-0000-0000-0000AA010000}"/>
    <cellStyle name="Title 4" xfId="314" xr:uid="{00000000-0005-0000-0000-0000AB010000}"/>
    <cellStyle name="Title 4 2" xfId="315" xr:uid="{00000000-0005-0000-0000-0000AC010000}"/>
    <cellStyle name="Title 5" xfId="316" xr:uid="{00000000-0005-0000-0000-0000AD010000}"/>
    <cellStyle name="Title 6" xfId="317" xr:uid="{00000000-0005-0000-0000-0000AE010000}"/>
    <cellStyle name="Title Text" xfId="393" xr:uid="{00000000-0005-0000-0000-0000AF010000}"/>
    <cellStyle name="Title Text 1" xfId="394" xr:uid="{00000000-0005-0000-0000-0000B0010000}"/>
    <cellStyle name="Title Text 2" xfId="395" xr:uid="{00000000-0005-0000-0000-0000B1010000}"/>
    <cellStyle name="Title-1" xfId="396" xr:uid="{00000000-0005-0000-0000-0000B2010000}"/>
    <cellStyle name="Title-2" xfId="397" xr:uid="{00000000-0005-0000-0000-0000B3010000}"/>
    <cellStyle name="Title-3" xfId="398" xr:uid="{00000000-0005-0000-0000-0000B4010000}"/>
    <cellStyle name="Total 2" xfId="318" xr:uid="{00000000-0005-0000-0000-0000B5010000}"/>
    <cellStyle name="Total 2 2" xfId="319" xr:uid="{00000000-0005-0000-0000-0000B6010000}"/>
    <cellStyle name="Total 3" xfId="320" xr:uid="{00000000-0005-0000-0000-0000B7010000}"/>
    <cellStyle name="Total 3 2" xfId="321" xr:uid="{00000000-0005-0000-0000-0000B8010000}"/>
    <cellStyle name="Total 4" xfId="322" xr:uid="{00000000-0005-0000-0000-0000B9010000}"/>
    <cellStyle name="Total 4 2" xfId="323" xr:uid="{00000000-0005-0000-0000-0000BA010000}"/>
    <cellStyle name="Total 5" xfId="324" xr:uid="{00000000-0005-0000-0000-0000BB010000}"/>
    <cellStyle name="Total 6" xfId="325" xr:uid="{00000000-0005-0000-0000-0000BC010000}"/>
    <cellStyle name="Warning Text 2" xfId="326" xr:uid="{00000000-0005-0000-0000-0000BD010000}"/>
    <cellStyle name="Warning Text 2 2" xfId="327" xr:uid="{00000000-0005-0000-0000-0000BE010000}"/>
    <cellStyle name="Warning Text 3" xfId="328" xr:uid="{00000000-0005-0000-0000-0000BF010000}"/>
    <cellStyle name="Warning Text 3 2" xfId="329" xr:uid="{00000000-0005-0000-0000-0000C0010000}"/>
    <cellStyle name="Warning Text 4" xfId="330" xr:uid="{00000000-0005-0000-0000-0000C1010000}"/>
    <cellStyle name="Warning Text 4 2" xfId="331" xr:uid="{00000000-0005-0000-0000-0000C2010000}"/>
    <cellStyle name="Warning Text 5" xfId="332" xr:uid="{00000000-0005-0000-0000-0000C3010000}"/>
    <cellStyle name="Warning Text 6" xfId="333" xr:uid="{00000000-0005-0000-0000-0000C4010000}"/>
    <cellStyle name="Wrap" xfId="399" xr:uid="{00000000-0005-0000-0000-0000C5010000}"/>
    <cellStyle name="Wrap Bold" xfId="400" xr:uid="{00000000-0005-0000-0000-0000C6010000}"/>
    <cellStyle name="Wrap Title" xfId="401" xr:uid="{00000000-0005-0000-0000-0000C7010000}"/>
    <cellStyle name="Wrap_NTS99-~11" xfId="402" xr:uid="{00000000-0005-0000-0000-0000C801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9" Type="http://schemas.openxmlformats.org/officeDocument/2006/relationships/externalLink" Target="externalLinks/externalLink20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openxmlformats.org/officeDocument/2006/relationships/externalLink" Target="externalLinks/externalLink15.xml"/><Relationship Id="rId42" Type="http://schemas.openxmlformats.org/officeDocument/2006/relationships/externalLink" Target="externalLinks/externalLink2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externalLink" Target="externalLinks/externalLink14.xml"/><Relationship Id="rId38" Type="http://schemas.openxmlformats.org/officeDocument/2006/relationships/externalLink" Target="externalLinks/externalLink19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0.xml"/><Relationship Id="rId41" Type="http://schemas.openxmlformats.org/officeDocument/2006/relationships/externalLink" Target="externalLinks/externalLink2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externalLink" Target="externalLinks/externalLink13.xml"/><Relationship Id="rId37" Type="http://schemas.openxmlformats.org/officeDocument/2006/relationships/externalLink" Target="externalLinks/externalLink18.xml"/><Relationship Id="rId40" Type="http://schemas.openxmlformats.org/officeDocument/2006/relationships/externalLink" Target="externalLinks/externalLink21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36" Type="http://schemas.openxmlformats.org/officeDocument/2006/relationships/externalLink" Target="externalLinks/externalLink1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2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externalLink" Target="externalLinks/externalLink11.xml"/><Relationship Id="rId35" Type="http://schemas.openxmlformats.org/officeDocument/2006/relationships/externalLink" Target="externalLinks/externalLink16.xml"/><Relationship Id="rId43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085739282589675E-2"/>
          <c:y val="5.1400554097404488E-2"/>
          <c:w val="0.82190179352580928"/>
          <c:h val="0.83261956838728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MECS_fuel_shares!$AU$93</c:f>
              <c:strCache>
                <c:ptCount val="1"/>
                <c:pt idx="0">
                  <c:v>1961-1970</c:v>
                </c:pt>
              </c:strCache>
            </c:strRef>
          </c:tx>
          <c:invertIfNegative val="0"/>
          <c:cat>
            <c:strRef>
              <c:f>MECS_fuel_shares!$AV$92:$AY$92</c:f>
              <c:strCache>
                <c:ptCount val="4"/>
                <c:pt idx="0">
                  <c:v>Natural Gas</c:v>
                </c:pt>
                <c:pt idx="1">
                  <c:v>Petroleum</c:v>
                </c:pt>
                <c:pt idx="2">
                  <c:v>Coal</c:v>
                </c:pt>
                <c:pt idx="3">
                  <c:v>Biomass</c:v>
                </c:pt>
              </c:strCache>
            </c:strRef>
          </c:cat>
          <c:val>
            <c:numRef>
              <c:f>MECS_fuel_shares!$AV$93:$AY$93</c:f>
              <c:numCache>
                <c:formatCode>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42-4B99-8DC4-ADBBE5D26D51}"/>
            </c:ext>
          </c:extLst>
        </c:ser>
        <c:ser>
          <c:idx val="1"/>
          <c:order val="1"/>
          <c:tx>
            <c:strRef>
              <c:f>MECS_fuel_shares!$AU$94</c:f>
              <c:strCache>
                <c:ptCount val="1"/>
                <c:pt idx="0">
                  <c:v>1981-1990</c:v>
                </c:pt>
              </c:strCache>
            </c:strRef>
          </c:tx>
          <c:invertIfNegative val="0"/>
          <c:cat>
            <c:strRef>
              <c:f>MECS_fuel_shares!$AV$92:$AY$92</c:f>
              <c:strCache>
                <c:ptCount val="4"/>
                <c:pt idx="0">
                  <c:v>Natural Gas</c:v>
                </c:pt>
                <c:pt idx="1">
                  <c:v>Petroleum</c:v>
                </c:pt>
                <c:pt idx="2">
                  <c:v>Coal</c:v>
                </c:pt>
                <c:pt idx="3">
                  <c:v>Biomass</c:v>
                </c:pt>
              </c:strCache>
            </c:strRef>
          </c:cat>
          <c:val>
            <c:numRef>
              <c:f>MECS_fuel_shares!$AV$94:$AY$94</c:f>
              <c:numCache>
                <c:formatCode>0.00</c:formatCode>
                <c:ptCount val="4"/>
                <c:pt idx="0">
                  <c:v>0.52018668385231193</c:v>
                </c:pt>
                <c:pt idx="1">
                  <c:v>8.2735802008865225E-2</c:v>
                </c:pt>
                <c:pt idx="2">
                  <c:v>0.26337329703523094</c:v>
                </c:pt>
                <c:pt idx="3">
                  <c:v>0.13370421710359184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42-4B99-8DC4-ADBBE5D26D51}"/>
            </c:ext>
          </c:extLst>
        </c:ser>
        <c:ser>
          <c:idx val="2"/>
          <c:order val="2"/>
          <c:tx>
            <c:strRef>
              <c:f>MECS_fuel_shares!$AU$95</c:f>
              <c:strCache>
                <c:ptCount val="1"/>
                <c:pt idx="0">
                  <c:v>2001-2010</c:v>
                </c:pt>
              </c:strCache>
            </c:strRef>
          </c:tx>
          <c:invertIfNegative val="0"/>
          <c:cat>
            <c:strRef>
              <c:f>MECS_fuel_shares!$AV$92:$AY$92</c:f>
              <c:strCache>
                <c:ptCount val="4"/>
                <c:pt idx="0">
                  <c:v>Natural Gas</c:v>
                </c:pt>
                <c:pt idx="1">
                  <c:v>Petroleum</c:v>
                </c:pt>
                <c:pt idx="2">
                  <c:v>Coal</c:v>
                </c:pt>
                <c:pt idx="3">
                  <c:v>Biomass</c:v>
                </c:pt>
              </c:strCache>
            </c:strRef>
          </c:cat>
          <c:val>
            <c:numRef>
              <c:f>MECS_fuel_shares!$AV$95:$AY$95</c:f>
              <c:numCache>
                <c:formatCode>0.00</c:formatCode>
                <c:ptCount val="4"/>
                <c:pt idx="0">
                  <c:v>0.61762189386848421</c:v>
                </c:pt>
                <c:pt idx="1">
                  <c:v>5.0619343507123438E-2</c:v>
                </c:pt>
                <c:pt idx="2">
                  <c:v>0.20812217068518876</c:v>
                </c:pt>
                <c:pt idx="3">
                  <c:v>0.12363659193920347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42-4B99-8DC4-ADBBE5D26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5153152"/>
        <c:axId val="305154688"/>
      </c:barChart>
      <c:catAx>
        <c:axId val="3051531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05154688"/>
        <c:crosses val="autoZero"/>
        <c:auto val="1"/>
        <c:lblAlgn val="ctr"/>
        <c:lblOffset val="100"/>
        <c:noMultiLvlLbl val="0"/>
      </c:catAx>
      <c:valAx>
        <c:axId val="30515468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051531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4832086614173214"/>
          <c:y val="0.12905365995917178"/>
          <c:w val="0.17759556978454616"/>
          <c:h val="0.2399059401320710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7195947640302"/>
          <c:y val="5.1400554097404488E-2"/>
          <c:w val="0.75700441903360793"/>
          <c:h val="0.83261956838728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MECS_fuel_shares!$AU$99</c:f>
              <c:strCache>
                <c:ptCount val="1"/>
                <c:pt idx="0">
                  <c:v>1961-1970</c:v>
                </c:pt>
              </c:strCache>
            </c:strRef>
          </c:tx>
          <c:invertIfNegative val="0"/>
          <c:cat>
            <c:strRef>
              <c:f>MECS_fuel_shares!$AV$98:$AZ$98</c:f>
              <c:strCache>
                <c:ptCount val="5"/>
                <c:pt idx="0">
                  <c:v>Natural Gas</c:v>
                </c:pt>
                <c:pt idx="1">
                  <c:v>Petroleum</c:v>
                </c:pt>
                <c:pt idx="2">
                  <c:v>Coal</c:v>
                </c:pt>
                <c:pt idx="3">
                  <c:v>Biomass</c:v>
                </c:pt>
                <c:pt idx="4">
                  <c:v>Electricity</c:v>
                </c:pt>
              </c:strCache>
            </c:strRef>
          </c:cat>
          <c:val>
            <c:numRef>
              <c:f>MECS_fuel_shares!$AV$99:$AZ$99</c:f>
              <c:numCache>
                <c:formatCode>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A2-4047-BEA8-78BD8E25ED47}"/>
            </c:ext>
          </c:extLst>
        </c:ser>
        <c:ser>
          <c:idx val="1"/>
          <c:order val="1"/>
          <c:tx>
            <c:strRef>
              <c:f>MECS_fuel_shares!$AU$100</c:f>
              <c:strCache>
                <c:ptCount val="1"/>
                <c:pt idx="0">
                  <c:v>1981-1990</c:v>
                </c:pt>
              </c:strCache>
            </c:strRef>
          </c:tx>
          <c:invertIfNegative val="0"/>
          <c:cat>
            <c:strRef>
              <c:f>MECS_fuel_shares!$AV$98:$AZ$98</c:f>
              <c:strCache>
                <c:ptCount val="5"/>
                <c:pt idx="0">
                  <c:v>Natural Gas</c:v>
                </c:pt>
                <c:pt idx="1">
                  <c:v>Petroleum</c:v>
                </c:pt>
                <c:pt idx="2">
                  <c:v>Coal</c:v>
                </c:pt>
                <c:pt idx="3">
                  <c:v>Biomass</c:v>
                </c:pt>
                <c:pt idx="4">
                  <c:v>Electricity</c:v>
                </c:pt>
              </c:strCache>
            </c:strRef>
          </c:cat>
          <c:val>
            <c:numRef>
              <c:f>MECS_fuel_shares!$AV$100:$AZ$100</c:f>
              <c:numCache>
                <c:formatCode>0.00</c:formatCode>
                <c:ptCount val="5"/>
                <c:pt idx="0">
                  <c:v>0.44142500775754351</c:v>
                </c:pt>
                <c:pt idx="1">
                  <c:v>7.0208740779606177E-2</c:v>
                </c:pt>
                <c:pt idx="2">
                  <c:v>0.22349583965881431</c:v>
                </c:pt>
                <c:pt idx="3">
                  <c:v>0.11346000754015073</c:v>
                </c:pt>
                <c:pt idx="4">
                  <c:v>0.15141040426388513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A2-4047-BEA8-78BD8E25ED47}"/>
            </c:ext>
          </c:extLst>
        </c:ser>
        <c:ser>
          <c:idx val="2"/>
          <c:order val="2"/>
          <c:tx>
            <c:strRef>
              <c:f>MECS_fuel_shares!$AU$101</c:f>
              <c:strCache>
                <c:ptCount val="1"/>
                <c:pt idx="0">
                  <c:v>2001-2010</c:v>
                </c:pt>
              </c:strCache>
            </c:strRef>
          </c:tx>
          <c:invertIfNegative val="0"/>
          <c:cat>
            <c:strRef>
              <c:f>MECS_fuel_shares!$AV$98:$AZ$98</c:f>
              <c:strCache>
                <c:ptCount val="5"/>
                <c:pt idx="0">
                  <c:v>Natural Gas</c:v>
                </c:pt>
                <c:pt idx="1">
                  <c:v>Petroleum</c:v>
                </c:pt>
                <c:pt idx="2">
                  <c:v>Coal</c:v>
                </c:pt>
                <c:pt idx="3">
                  <c:v>Biomass</c:v>
                </c:pt>
                <c:pt idx="4">
                  <c:v>Electricity</c:v>
                </c:pt>
              </c:strCache>
            </c:strRef>
          </c:cat>
          <c:val>
            <c:numRef>
              <c:f>MECS_fuel_shares!$AV$101:$AZ$101</c:f>
              <c:numCache>
                <c:formatCode>0.00</c:formatCode>
                <c:ptCount val="5"/>
                <c:pt idx="0">
                  <c:v>0.50662477501410141</c:v>
                </c:pt>
                <c:pt idx="1">
                  <c:v>4.1522189822368487E-2</c:v>
                </c:pt>
                <c:pt idx="2">
                  <c:v>0.17071909034572275</c:v>
                </c:pt>
                <c:pt idx="3">
                  <c:v>0.1014170015612289</c:v>
                </c:pt>
                <c:pt idx="4">
                  <c:v>0.17971694325657847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A2-4047-BEA8-78BD8E25E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5188864"/>
        <c:axId val="305190400"/>
      </c:barChart>
      <c:catAx>
        <c:axId val="3051888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05190400"/>
        <c:crosses val="autoZero"/>
        <c:auto val="1"/>
        <c:lblAlgn val="ctr"/>
        <c:lblOffset val="100"/>
        <c:noMultiLvlLbl val="0"/>
      </c:catAx>
      <c:valAx>
        <c:axId val="305190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100" baseline="0"/>
                </a:pPr>
                <a:r>
                  <a:rPr lang="en-US" sz="1100" baseline="0"/>
                  <a:t>Energy Share (Delivered)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051888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8025644883561533"/>
          <c:y val="0.13831293117163967"/>
          <c:w val="0.25648828928231104"/>
          <c:h val="0.23522484941640964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25240594925635"/>
          <c:y val="5.1400554097404488E-2"/>
          <c:w val="0.7956476377952757"/>
          <c:h val="0.78278032954214061"/>
        </c:manualLayout>
      </c:layout>
      <c:lineChart>
        <c:grouping val="standard"/>
        <c:varyColors val="0"/>
        <c:ser>
          <c:idx val="0"/>
          <c:order val="0"/>
          <c:tx>
            <c:strRef>
              <c:f>Price_comparison!$U$4</c:f>
              <c:strCache>
                <c:ptCount val="1"/>
                <c:pt idx="0">
                  <c:v>DE-Pub</c:v>
                </c:pt>
              </c:strCache>
            </c:strRef>
          </c:tx>
          <c:cat>
            <c:numRef>
              <c:f>Price_comparison!$T$5:$T$45</c:f>
              <c:numCache>
                <c:formatCode>General</c:formatCode>
                <c:ptCount val="41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</c:numCache>
            </c:numRef>
          </c:cat>
          <c:val>
            <c:numRef>
              <c:f>Price_comparison!$U$5:$U$45</c:f>
              <c:numCache>
                <c:formatCode>0.0000</c:formatCode>
                <c:ptCount val="41"/>
                <c:pt idx="0">
                  <c:v>0.48456655800304765</c:v>
                </c:pt>
                <c:pt idx="1">
                  <c:v>0.49190795978335378</c:v>
                </c:pt>
                <c:pt idx="2">
                  <c:v>0.49890194335657218</c:v>
                </c:pt>
                <c:pt idx="3">
                  <c:v>0.54085914877323527</c:v>
                </c:pt>
                <c:pt idx="4">
                  <c:v>0.61904780604521303</c:v>
                </c:pt>
                <c:pt idx="5">
                  <c:v>0.63681128049130664</c:v>
                </c:pt>
                <c:pt idx="6">
                  <c:v>0.65598011851928606</c:v>
                </c:pt>
                <c:pt idx="7">
                  <c:v>0.71185089985213135</c:v>
                </c:pt>
                <c:pt idx="8">
                  <c:v>0.71675690805865622</c:v>
                </c:pt>
                <c:pt idx="9">
                  <c:v>0.77283915483783816</c:v>
                </c:pt>
                <c:pt idx="10">
                  <c:v>0.8825466666903703</c:v>
                </c:pt>
                <c:pt idx="11">
                  <c:v>0.95343646474639743</c:v>
                </c:pt>
                <c:pt idx="12">
                  <c:v>0.99462892645505652</c:v>
                </c:pt>
                <c:pt idx="13">
                  <c:v>1.0443984943364899</c:v>
                </c:pt>
                <c:pt idx="14">
                  <c:v>1.0080082340978589</c:v>
                </c:pt>
                <c:pt idx="15">
                  <c:v>1</c:v>
                </c:pt>
                <c:pt idx="16">
                  <c:v>0.96577759456106471</c:v>
                </c:pt>
                <c:pt idx="17">
                  <c:v>0.93910818582243849</c:v>
                </c:pt>
                <c:pt idx="18">
                  <c:v>0.90284628794127741</c:v>
                </c:pt>
                <c:pt idx="19">
                  <c:v>0.89812907747883752</c:v>
                </c:pt>
                <c:pt idx="20">
                  <c:v>0.93236987040660535</c:v>
                </c:pt>
                <c:pt idx="21">
                  <c:v>0.91797095578994525</c:v>
                </c:pt>
                <c:pt idx="22">
                  <c:v>0.88931758075878475</c:v>
                </c:pt>
                <c:pt idx="23">
                  <c:v>0.89049499852018477</c:v>
                </c:pt>
                <c:pt idx="24">
                  <c:v>0.8953597060160311</c:v>
                </c:pt>
                <c:pt idx="25">
                  <c:v>0.87694517794228477</c:v>
                </c:pt>
                <c:pt idx="26">
                  <c:v>0.86734997889079224</c:v>
                </c:pt>
                <c:pt idx="27">
                  <c:v>0.89020042283368894</c:v>
                </c:pt>
                <c:pt idx="28">
                  <c:v>0.89311616182595277</c:v>
                </c:pt>
                <c:pt idx="29">
                  <c:v>0.86149497933127683</c:v>
                </c:pt>
                <c:pt idx="30">
                  <c:v>0.91039265965092175</c:v>
                </c:pt>
                <c:pt idx="31">
                  <c:v>0.97874985408069148</c:v>
                </c:pt>
                <c:pt idx="32">
                  <c:v>0.90418404084197534</c:v>
                </c:pt>
                <c:pt idx="33">
                  <c:v>0.95772020693868198</c:v>
                </c:pt>
                <c:pt idx="34">
                  <c:v>1.0035394107117399</c:v>
                </c:pt>
                <c:pt idx="35">
                  <c:v>1.0963837148708859</c:v>
                </c:pt>
                <c:pt idx="36">
                  <c:v>1.1933016802337102</c:v>
                </c:pt>
                <c:pt idx="37">
                  <c:v>1.1658151639575667</c:v>
                </c:pt>
                <c:pt idx="38">
                  <c:v>1.2235640947712192</c:v>
                </c:pt>
                <c:pt idx="39">
                  <c:v>1.1609214777879517</c:v>
                </c:pt>
                <c:pt idx="40">
                  <c:v>1.165728047532038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85-415F-983B-4A2F628A9169}"/>
            </c:ext>
          </c:extLst>
        </c:ser>
        <c:ser>
          <c:idx val="1"/>
          <c:order val="1"/>
          <c:tx>
            <c:strRef>
              <c:f>Price_comparison!$V$4</c:f>
              <c:strCache>
                <c:ptCount val="1"/>
                <c:pt idx="0">
                  <c:v>DE-Calc</c:v>
                </c:pt>
              </c:strCache>
            </c:strRef>
          </c:tx>
          <c:marker>
            <c:symbol val="square"/>
            <c:size val="4"/>
          </c:marker>
          <c:cat>
            <c:numRef>
              <c:f>Price_comparison!$T$5:$T$45</c:f>
              <c:numCache>
                <c:formatCode>General</c:formatCode>
                <c:ptCount val="41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</c:numCache>
            </c:numRef>
          </c:cat>
          <c:val>
            <c:numRef>
              <c:f>Price_comparison!$V$5:$V$45</c:f>
              <c:numCache>
                <c:formatCode>0.0000</c:formatCode>
                <c:ptCount val="41"/>
                <c:pt idx="0">
                  <c:v>0.48083563827651626</c:v>
                </c:pt>
                <c:pt idx="1">
                  <c:v>0.48614670801730525</c:v>
                </c:pt>
                <c:pt idx="2">
                  <c:v>0.49223969063190887</c:v>
                </c:pt>
                <c:pt idx="3">
                  <c:v>0.53638956815775141</c:v>
                </c:pt>
                <c:pt idx="4" formatCode="General">
                  <c:v>0.6106764416888929</c:v>
                </c:pt>
                <c:pt idx="5" formatCode="General">
                  <c:v>0.62899704178094917</c:v>
                </c:pt>
                <c:pt idx="6" formatCode="General">
                  <c:v>0.64710855203590845</c:v>
                </c:pt>
                <c:pt idx="7" formatCode="General">
                  <c:v>0.7039775446918366</c:v>
                </c:pt>
                <c:pt idx="8" formatCode="General">
                  <c:v>0.71018634837147565</c:v>
                </c:pt>
                <c:pt idx="9" formatCode="General">
                  <c:v>0.76586673119460924</c:v>
                </c:pt>
                <c:pt idx="10" formatCode="General">
                  <c:v>0.87764904830070423</c:v>
                </c:pt>
                <c:pt idx="11" formatCode="General">
                  <c:v>0.94902067816067237</c:v>
                </c:pt>
                <c:pt idx="12" formatCode="General">
                  <c:v>0.99387295938393605</c:v>
                </c:pt>
                <c:pt idx="13" formatCode="General">
                  <c:v>1.0446957102798451</c:v>
                </c:pt>
                <c:pt idx="14" formatCode="General">
                  <c:v>1.0065103334389232</c:v>
                </c:pt>
                <c:pt idx="15" formatCode="General">
                  <c:v>1</c:v>
                </c:pt>
                <c:pt idx="16" formatCode="General">
                  <c:v>0.96610590143355624</c:v>
                </c:pt>
                <c:pt idx="17" formatCode="General">
                  <c:v>0.93741484332298364</c:v>
                </c:pt>
                <c:pt idx="18" formatCode="General">
                  <c:v>0.90116807067696669</c:v>
                </c:pt>
                <c:pt idx="19" formatCode="General">
                  <c:v>0.89595681839962849</c:v>
                </c:pt>
                <c:pt idx="20" formatCode="General">
                  <c:v>0.93233370918425373</c:v>
                </c:pt>
                <c:pt idx="21" formatCode="General">
                  <c:v>0.91708633002805362</c:v>
                </c:pt>
                <c:pt idx="22" formatCode="General">
                  <c:v>0.89004007187050382</c:v>
                </c:pt>
                <c:pt idx="23" formatCode="General">
                  <c:v>0.88955444946182094</c:v>
                </c:pt>
                <c:pt idx="24" formatCode="General">
                  <c:v>0.89264244504214096</c:v>
                </c:pt>
                <c:pt idx="25" formatCode="General">
                  <c:v>0.87427582149485694</c:v>
                </c:pt>
                <c:pt idx="26" formatCode="General">
                  <c:v>0.86420840717488501</c:v>
                </c:pt>
                <c:pt idx="27" formatCode="General">
                  <c:v>0.8850850604433167</c:v>
                </c:pt>
                <c:pt idx="28" formatCode="General">
                  <c:v>0.88668652056940556</c:v>
                </c:pt>
                <c:pt idx="29" formatCode="General">
                  <c:v>0.85491681006896336</c:v>
                </c:pt>
                <c:pt idx="30" formatCode="General">
                  <c:v>0.90130005202857688</c:v>
                </c:pt>
                <c:pt idx="31" formatCode="General">
                  <c:v>0.96851663603141513</c:v>
                </c:pt>
                <c:pt idx="32" formatCode="General">
                  <c:v>0.89495419269655452</c:v>
                </c:pt>
                <c:pt idx="33" formatCode="General">
                  <c:v>0.94756453627284387</c:v>
                </c:pt>
                <c:pt idx="34" formatCode="General">
                  <c:v>0.99342686083612852</c:v>
                </c:pt>
                <c:pt idx="35" formatCode="General">
                  <c:v>1.0829419752336591</c:v>
                </c:pt>
                <c:pt idx="36" formatCode="General">
                  <c:v>1.1780553162072234</c:v>
                </c:pt>
                <c:pt idx="37" formatCode="General">
                  <c:v>1.1512451647765438</c:v>
                </c:pt>
                <c:pt idx="38" formatCode="General">
                  <c:v>1.2072079603968409</c:v>
                </c:pt>
                <c:pt idx="39" formatCode="General">
                  <c:v>1.1478572997173424</c:v>
                </c:pt>
                <c:pt idx="40" formatCode="General">
                  <c:v>1.1486750271262851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85-415F-983B-4A2F628A9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5287552"/>
        <c:axId val="305289088"/>
      </c:lineChart>
      <c:catAx>
        <c:axId val="305287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05289088"/>
        <c:crosses val="autoZero"/>
        <c:auto val="1"/>
        <c:lblAlgn val="ctr"/>
        <c:lblOffset val="100"/>
        <c:noMultiLvlLbl val="0"/>
      </c:catAx>
      <c:valAx>
        <c:axId val="305289088"/>
        <c:scaling>
          <c:orientation val="minMax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crossAx val="3052875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9794422572178481"/>
          <c:y val="0.54128280839895015"/>
          <c:w val="0.1687224409448819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25240594925635"/>
          <c:y val="5.1400554097404488E-2"/>
          <c:w val="0.7783027121609799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Price_comparison!$E$4</c:f>
              <c:strCache>
                <c:ptCount val="1"/>
                <c:pt idx="0">
                  <c:v>Fuels - Divisia</c:v>
                </c:pt>
              </c:strCache>
            </c:strRef>
          </c:tx>
          <c:marker>
            <c:symbol val="diamond"/>
            <c:size val="6"/>
          </c:marker>
          <c:cat>
            <c:numRef>
              <c:f>Price_comparison!$D$5:$D$55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Price_comparison!$E$5:$E$55</c:f>
              <c:numCache>
                <c:formatCode>0.0000</c:formatCode>
                <c:ptCount val="51"/>
                <c:pt idx="0">
                  <c:v>0.50838293444798466</c:v>
                </c:pt>
                <c:pt idx="1">
                  <c:v>0.50770751107781531</c:v>
                </c:pt>
                <c:pt idx="2">
                  <c:v>0.50687023920061558</c:v>
                </c:pt>
                <c:pt idx="3">
                  <c:v>0.50519245671777602</c:v>
                </c:pt>
                <c:pt idx="4">
                  <c:v>0.4900153096304028</c:v>
                </c:pt>
                <c:pt idx="5">
                  <c:v>0.49081651506690105</c:v>
                </c:pt>
                <c:pt idx="6">
                  <c:v>0.47693901923228676</c:v>
                </c:pt>
                <c:pt idx="7">
                  <c:v>0.47590185448954919</c:v>
                </c:pt>
                <c:pt idx="8">
                  <c:v>0.46271299544687816</c:v>
                </c:pt>
                <c:pt idx="9">
                  <c:v>0.44819737329039927</c:v>
                </c:pt>
                <c:pt idx="10">
                  <c:v>0.44281372699767946</c:v>
                </c:pt>
                <c:pt idx="11">
                  <c:v>0.44080386302381391</c:v>
                </c:pt>
                <c:pt idx="12">
                  <c:v>0.43766439634404491</c:v>
                </c:pt>
                <c:pt idx="13">
                  <c:v>0.48421110213246588</c:v>
                </c:pt>
                <c:pt idx="14">
                  <c:v>0.55054215251463823</c:v>
                </c:pt>
                <c:pt idx="15">
                  <c:v>0.56284925098703753</c:v>
                </c:pt>
                <c:pt idx="16">
                  <c:v>0.59699560469174862</c:v>
                </c:pt>
                <c:pt idx="17">
                  <c:v>0.64992337893194052</c:v>
                </c:pt>
                <c:pt idx="18">
                  <c:v>0.64860408743825737</c:v>
                </c:pt>
                <c:pt idx="19">
                  <c:v>0.75613411111990225</c:v>
                </c:pt>
                <c:pt idx="20">
                  <c:v>0.89145102177426128</c:v>
                </c:pt>
                <c:pt idx="21">
                  <c:v>0.95835959188390041</c:v>
                </c:pt>
                <c:pt idx="22">
                  <c:v>1.0148018897991662</c:v>
                </c:pt>
                <c:pt idx="23">
                  <c:v>1.0717805921338015</c:v>
                </c:pt>
                <c:pt idx="24">
                  <c:v>1.044843084981804</c:v>
                </c:pt>
                <c:pt idx="25">
                  <c:v>1</c:v>
                </c:pt>
                <c:pt idx="26">
                  <c:v>0.89675500219131921</c:v>
                </c:pt>
                <c:pt idx="27">
                  <c:v>0.83799802231189791</c:v>
                </c:pt>
                <c:pt idx="28">
                  <c:v>0.80136808277458771</c:v>
                </c:pt>
                <c:pt idx="29">
                  <c:v>0.82046290824567958</c:v>
                </c:pt>
                <c:pt idx="30">
                  <c:v>0.84400003635710996</c:v>
                </c:pt>
                <c:pt idx="31">
                  <c:v>0.8131911992082318</c:v>
                </c:pt>
                <c:pt idx="32">
                  <c:v>0.78231546314845313</c:v>
                </c:pt>
                <c:pt idx="33">
                  <c:v>0.78464101136519671</c:v>
                </c:pt>
                <c:pt idx="34">
                  <c:v>0.78898382442691217</c:v>
                </c:pt>
                <c:pt idx="35">
                  <c:v>0.73922952428669353</c:v>
                </c:pt>
                <c:pt idx="36">
                  <c:v>0.77935523931775352</c:v>
                </c:pt>
                <c:pt idx="37">
                  <c:v>0.81838491556737303</c:v>
                </c:pt>
                <c:pt idx="38">
                  <c:v>0.77086693290763053</c:v>
                </c:pt>
                <c:pt idx="39">
                  <c:v>0.75627084346317741</c:v>
                </c:pt>
                <c:pt idx="40">
                  <c:v>0.91852243438919878</c:v>
                </c:pt>
                <c:pt idx="41">
                  <c:v>1.0464937923106121</c:v>
                </c:pt>
                <c:pt idx="42">
                  <c:v>0.86145445228192741</c:v>
                </c:pt>
                <c:pt idx="43">
                  <c:v>1.0123392332620331</c:v>
                </c:pt>
                <c:pt idx="44">
                  <c:v>1.1149247562183682</c:v>
                </c:pt>
                <c:pt idx="45">
                  <c:v>1.2980067347095128</c:v>
                </c:pt>
                <c:pt idx="46">
                  <c:v>1.3853696794203372</c:v>
                </c:pt>
                <c:pt idx="47">
                  <c:v>1.3382296697653744</c:v>
                </c:pt>
                <c:pt idx="48">
                  <c:v>1.460624842411697</c:v>
                </c:pt>
                <c:pt idx="49">
                  <c:v>1.233735550913913</c:v>
                </c:pt>
                <c:pt idx="50">
                  <c:v>1.209954766140525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E1-4DF6-BBF3-AEEE38E2EA21}"/>
            </c:ext>
          </c:extLst>
        </c:ser>
        <c:ser>
          <c:idx val="1"/>
          <c:order val="1"/>
          <c:tx>
            <c:strRef>
              <c:f>Price_comparison!$F$4</c:f>
              <c:strCache>
                <c:ptCount val="1"/>
                <c:pt idx="0">
                  <c:v>Delivered Energy - Published ($2005/MMBtu)</c:v>
                </c:pt>
              </c:strCache>
            </c:strRef>
          </c:tx>
          <c:marker>
            <c:symbol val="square"/>
            <c:size val="4"/>
          </c:marker>
          <c:cat>
            <c:numRef>
              <c:f>Price_comparison!$D$5:$D$55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Price_comparison!$F$5:$F$55</c:f>
              <c:numCache>
                <c:formatCode>0.0000</c:formatCode>
                <c:ptCount val="51"/>
                <c:pt idx="0">
                  <c:v>0.54050912283383645</c:v>
                </c:pt>
                <c:pt idx="1">
                  <c:v>0.54170207235901313</c:v>
                </c:pt>
                <c:pt idx="2">
                  <c:v>0.54224530698473206</c:v>
                </c:pt>
                <c:pt idx="3">
                  <c:v>0.53858660380226608</c:v>
                </c:pt>
                <c:pt idx="4">
                  <c:v>0.53677058747705797</c:v>
                </c:pt>
                <c:pt idx="5">
                  <c:v>0.52820612224005059</c:v>
                </c:pt>
                <c:pt idx="6">
                  <c:v>0.51068357259159169</c:v>
                </c:pt>
                <c:pt idx="7">
                  <c:v>0.50828294876231161</c:v>
                </c:pt>
                <c:pt idx="8">
                  <c:v>0.50499798572867127</c:v>
                </c:pt>
                <c:pt idx="9">
                  <c:v>0.48470765619625228</c:v>
                </c:pt>
                <c:pt idx="10">
                  <c:v>0.48083563827651626</c:v>
                </c:pt>
                <c:pt idx="11">
                  <c:v>0.48614670801730525</c:v>
                </c:pt>
                <c:pt idx="12">
                  <c:v>0.49223969063190887</c:v>
                </c:pt>
                <c:pt idx="13">
                  <c:v>0.53638956815775141</c:v>
                </c:pt>
                <c:pt idx="14">
                  <c:v>0.6106764416888929</c:v>
                </c:pt>
                <c:pt idx="15">
                  <c:v>0.62899704178094917</c:v>
                </c:pt>
                <c:pt idx="16">
                  <c:v>0.64710855203590845</c:v>
                </c:pt>
                <c:pt idx="17">
                  <c:v>0.7039775446918366</c:v>
                </c:pt>
                <c:pt idx="18">
                  <c:v>0.71018634837147565</c:v>
                </c:pt>
                <c:pt idx="19">
                  <c:v>0.76586673119460924</c:v>
                </c:pt>
                <c:pt idx="20">
                  <c:v>0.87764904830070423</c:v>
                </c:pt>
                <c:pt idx="21">
                  <c:v>0.94902067816067237</c:v>
                </c:pt>
                <c:pt idx="22">
                  <c:v>0.99387295938393605</c:v>
                </c:pt>
                <c:pt idx="23">
                  <c:v>1.0446957102798451</c:v>
                </c:pt>
                <c:pt idx="24">
                  <c:v>1.0065103334389232</c:v>
                </c:pt>
                <c:pt idx="25">
                  <c:v>1</c:v>
                </c:pt>
                <c:pt idx="26">
                  <c:v>0.96610590143355624</c:v>
                </c:pt>
                <c:pt idx="27">
                  <c:v>0.93741484332298364</c:v>
                </c:pt>
                <c:pt idx="28">
                  <c:v>0.90116807067696669</c:v>
                </c:pt>
                <c:pt idx="29">
                  <c:v>0.89595681839962849</c:v>
                </c:pt>
                <c:pt idx="30">
                  <c:v>0.93233370918425373</c:v>
                </c:pt>
                <c:pt idx="31">
                  <c:v>0.91708633002805362</c:v>
                </c:pt>
                <c:pt idx="32">
                  <c:v>0.89004007187050382</c:v>
                </c:pt>
                <c:pt idx="33">
                  <c:v>0.88955444946182094</c:v>
                </c:pt>
                <c:pt idx="34">
                  <c:v>0.89264244504214096</c:v>
                </c:pt>
                <c:pt idx="35">
                  <c:v>0.87427582149485694</c:v>
                </c:pt>
                <c:pt idx="36">
                  <c:v>0.86420840717488501</c:v>
                </c:pt>
                <c:pt idx="37">
                  <c:v>0.8850850604433167</c:v>
                </c:pt>
                <c:pt idx="38">
                  <c:v>0.88668652056940556</c:v>
                </c:pt>
                <c:pt idx="39">
                  <c:v>0.85491681006896336</c:v>
                </c:pt>
                <c:pt idx="40">
                  <c:v>0.90130005202857688</c:v>
                </c:pt>
                <c:pt idx="41">
                  <c:v>0.96851663603141513</c:v>
                </c:pt>
                <c:pt idx="42">
                  <c:v>0.89495419269655452</c:v>
                </c:pt>
                <c:pt idx="43">
                  <c:v>0.94756453627284387</c:v>
                </c:pt>
                <c:pt idx="44">
                  <c:v>0.99342686083612852</c:v>
                </c:pt>
                <c:pt idx="45">
                  <c:v>1.0829419752336591</c:v>
                </c:pt>
                <c:pt idx="46">
                  <c:v>1.1780553162072234</c:v>
                </c:pt>
                <c:pt idx="47">
                  <c:v>1.1512451647765438</c:v>
                </c:pt>
                <c:pt idx="48">
                  <c:v>1.2072079603968409</c:v>
                </c:pt>
                <c:pt idx="49">
                  <c:v>1.1478572997173424</c:v>
                </c:pt>
                <c:pt idx="50">
                  <c:v>1.1486750271262851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E1-4DF6-BBF3-AEEE38E2EA21}"/>
            </c:ext>
          </c:extLst>
        </c:ser>
        <c:ser>
          <c:idx val="2"/>
          <c:order val="2"/>
          <c:tx>
            <c:strRef>
              <c:f>Price_comparison!$G$4</c:f>
              <c:strCache>
                <c:ptCount val="1"/>
                <c:pt idx="0">
                  <c:v>Delivered Energy - DivIsia</c:v>
                </c:pt>
              </c:strCache>
            </c:strRef>
          </c:tx>
          <c:marker>
            <c:symbol val="triangle"/>
            <c:size val="6"/>
          </c:marker>
          <c:cat>
            <c:numRef>
              <c:f>Price_comparison!$D$5:$D$55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Price_comparison!$G$5:$G$55</c:f>
              <c:numCache>
                <c:formatCode>0.0000</c:formatCode>
                <c:ptCount val="51"/>
                <c:pt idx="0">
                  <c:v>0.79986284837585075</c:v>
                </c:pt>
                <c:pt idx="1">
                  <c:v>0.79505731324800444</c:v>
                </c:pt>
                <c:pt idx="2">
                  <c:v>0.78867236649219441</c:v>
                </c:pt>
                <c:pt idx="3">
                  <c:v>0.76912697483072112</c:v>
                </c:pt>
                <c:pt idx="4">
                  <c:v>0.7514457720255</c:v>
                </c:pt>
                <c:pt idx="5">
                  <c:v>0.73049773184655542</c:v>
                </c:pt>
                <c:pt idx="6">
                  <c:v>0.69520675960472067</c:v>
                </c:pt>
                <c:pt idx="7">
                  <c:v>0.68348822566966305</c:v>
                </c:pt>
                <c:pt idx="8">
                  <c:v>0.66007511415625486</c:v>
                </c:pt>
                <c:pt idx="9">
                  <c:v>0.61966518628796974</c:v>
                </c:pt>
                <c:pt idx="10">
                  <c:v>0.59989231716262925</c:v>
                </c:pt>
                <c:pt idx="11">
                  <c:v>0.59718387747305857</c:v>
                </c:pt>
                <c:pt idx="12">
                  <c:v>0.59507599211626594</c:v>
                </c:pt>
                <c:pt idx="13">
                  <c:v>0.62075363603156763</c:v>
                </c:pt>
                <c:pt idx="14">
                  <c:v>0.69965953436340611</c:v>
                </c:pt>
                <c:pt idx="15">
                  <c:v>0.71949270077993099</c:v>
                </c:pt>
                <c:pt idx="16">
                  <c:v>0.73969648304954916</c:v>
                </c:pt>
                <c:pt idx="17">
                  <c:v>0.77676562820194428</c:v>
                </c:pt>
                <c:pt idx="18">
                  <c:v>0.77361957416538862</c:v>
                </c:pt>
                <c:pt idx="19">
                  <c:v>0.82514604094944544</c:v>
                </c:pt>
                <c:pt idx="20">
                  <c:v>0.91605741442042776</c:v>
                </c:pt>
                <c:pt idx="21">
                  <c:v>0.97585223356108275</c:v>
                </c:pt>
                <c:pt idx="22">
                  <c:v>1.0247114952812599</c:v>
                </c:pt>
                <c:pt idx="23">
                  <c:v>1.0519906235080352</c:v>
                </c:pt>
                <c:pt idx="24">
                  <c:v>1.0158896804695712</c:v>
                </c:pt>
                <c:pt idx="25">
                  <c:v>1</c:v>
                </c:pt>
                <c:pt idx="26">
                  <c:v>0.94778925224644162</c:v>
                </c:pt>
                <c:pt idx="27">
                  <c:v>0.90860546988479252</c:v>
                </c:pt>
                <c:pt idx="28">
                  <c:v>0.87793676657230801</c:v>
                </c:pt>
                <c:pt idx="29">
                  <c:v>0.87731303472493383</c:v>
                </c:pt>
                <c:pt idx="30">
                  <c:v>0.87797740848815753</c:v>
                </c:pt>
                <c:pt idx="31">
                  <c:v>0.86162200935840405</c:v>
                </c:pt>
                <c:pt idx="32">
                  <c:v>0.8487293126761658</c:v>
                </c:pt>
                <c:pt idx="33">
                  <c:v>0.84560405037703856</c:v>
                </c:pt>
                <c:pt idx="34">
                  <c:v>0.83937174503832679</c:v>
                </c:pt>
                <c:pt idx="35">
                  <c:v>0.81199195135645041</c:v>
                </c:pt>
                <c:pt idx="36">
                  <c:v>0.8124053111070243</c:v>
                </c:pt>
                <c:pt idx="37">
                  <c:v>0.82093552820742488</c:v>
                </c:pt>
                <c:pt idx="38">
                  <c:v>0.78811504520850828</c:v>
                </c:pt>
                <c:pt idx="39">
                  <c:v>0.76931678048533314</c:v>
                </c:pt>
                <c:pt idx="40">
                  <c:v>0.81506904470531516</c:v>
                </c:pt>
                <c:pt idx="41">
                  <c:v>0.8658446197822891</c:v>
                </c:pt>
                <c:pt idx="42">
                  <c:v>0.79097375854608987</c:v>
                </c:pt>
                <c:pt idx="43">
                  <c:v>0.8427796179772854</c:v>
                </c:pt>
                <c:pt idx="44">
                  <c:v>0.87250252666736805</c:v>
                </c:pt>
                <c:pt idx="45">
                  <c:v>0.93753202827205495</c:v>
                </c:pt>
                <c:pt idx="46">
                  <c:v>0.99981352083074615</c:v>
                </c:pt>
                <c:pt idx="47">
                  <c:v>0.98323500069097902</c:v>
                </c:pt>
                <c:pt idx="48">
                  <c:v>1.0365641612467404</c:v>
                </c:pt>
                <c:pt idx="49">
                  <c:v>0.98012877028766698</c:v>
                </c:pt>
                <c:pt idx="50">
                  <c:v>0.96992284203501089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E1-4DF6-BBF3-AEEE38E2E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5302528"/>
        <c:axId val="305320704"/>
      </c:lineChart>
      <c:catAx>
        <c:axId val="305302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05320704"/>
        <c:crosses val="autoZero"/>
        <c:auto val="1"/>
        <c:lblAlgn val="ctr"/>
        <c:lblOffset val="100"/>
        <c:tickLblSkip val="5"/>
        <c:noMultiLvlLbl val="0"/>
      </c:catAx>
      <c:valAx>
        <c:axId val="305320704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305302528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43355899478082482"/>
          <c:y val="0.52851261626003943"/>
          <c:w val="0.17665429752315442"/>
          <c:h val="0.2155935684830384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Price_comparison!$AK$4</c:f>
              <c:strCache>
                <c:ptCount val="1"/>
                <c:pt idx="0">
                  <c:v>Electricity</c:v>
                </c:pt>
              </c:strCache>
            </c:strRef>
          </c:tx>
          <c:cat>
            <c:numRef>
              <c:f>Price_comparison!$AJ$5:$AJ$55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Price_comparison!$AK$5:$AK$55</c:f>
              <c:numCache>
                <c:formatCode>General</c:formatCode>
                <c:ptCount val="51"/>
                <c:pt idx="0">
                  <c:v>40.420609102384056</c:v>
                </c:pt>
                <c:pt idx="1">
                  <c:v>39.995103701460899</c:v>
                </c:pt>
                <c:pt idx="2">
                  <c:v>39.513348236462988</c:v>
                </c:pt>
                <c:pt idx="3">
                  <c:v>37.563212950346966</c:v>
                </c:pt>
                <c:pt idx="4">
                  <c:v>37.000065674483444</c:v>
                </c:pt>
                <c:pt idx="5">
                  <c:v>34.881356586771282</c:v>
                </c:pt>
                <c:pt idx="6">
                  <c:v>32.51621185619517</c:v>
                </c:pt>
                <c:pt idx="7">
                  <c:v>31.600748786671488</c:v>
                </c:pt>
                <c:pt idx="8">
                  <c:v>30.309476532791091</c:v>
                </c:pt>
                <c:pt idx="9">
                  <c:v>27.635724623603686</c:v>
                </c:pt>
                <c:pt idx="10">
                  <c:v>26.251133511718031</c:v>
                </c:pt>
                <c:pt idx="11">
                  <c:v>26.096224095539164</c:v>
                </c:pt>
                <c:pt idx="12">
                  <c:v>26.08230765993266</c:v>
                </c:pt>
                <c:pt idx="13">
                  <c:v>25.949007621403773</c:v>
                </c:pt>
                <c:pt idx="14">
                  <c:v>29.094058002856197</c:v>
                </c:pt>
                <c:pt idx="15">
                  <c:v>30.135295516987199</c:v>
                </c:pt>
                <c:pt idx="16">
                  <c:v>30.338472848523342</c:v>
                </c:pt>
                <c:pt idx="17">
                  <c:v>31.021709971595151</c:v>
                </c:pt>
                <c:pt idx="18">
                  <c:v>30.838326442818033</c:v>
                </c:pt>
                <c:pt idx="19">
                  <c:v>30.664375999587268</c:v>
                </c:pt>
                <c:pt idx="20">
                  <c:v>32.479397559014146</c:v>
                </c:pt>
                <c:pt idx="21">
                  <c:v>34.325038146491174</c:v>
                </c:pt>
                <c:pt idx="22">
                  <c:v>35.777626094036222</c:v>
                </c:pt>
                <c:pt idx="23">
                  <c:v>36.023648508354391</c:v>
                </c:pt>
                <c:pt idx="24">
                  <c:v>34.636267251484107</c:v>
                </c:pt>
                <c:pt idx="25">
                  <c:v>34.694979108635096</c:v>
                </c:pt>
                <c:pt idx="26">
                  <c:v>34.147652362904815</c:v>
                </c:pt>
                <c:pt idx="27">
                  <c:v>33.435962553251173</c:v>
                </c:pt>
                <c:pt idx="28">
                  <c:v>32.443678604690547</c:v>
                </c:pt>
                <c:pt idx="29">
                  <c:v>31.917726413557112</c:v>
                </c:pt>
                <c:pt idx="30">
                  <c:v>31.516815126578305</c:v>
                </c:pt>
                <c:pt idx="31">
                  <c:v>31.300733678724988</c:v>
                </c:pt>
                <c:pt idx="32">
                  <c:v>31.2385796408253</c:v>
                </c:pt>
                <c:pt idx="33">
                  <c:v>30.946367369444399</c:v>
                </c:pt>
                <c:pt idx="34">
                  <c:v>30.511607279856793</c:v>
                </c:pt>
                <c:pt idx="35">
                  <c:v>29.957063481019702</c:v>
                </c:pt>
                <c:pt idx="36">
                  <c:v>29.263870288884636</c:v>
                </c:pt>
                <c:pt idx="37">
                  <c:v>29.011994868763935</c:v>
                </c:pt>
                <c:pt idx="38">
                  <c:v>28.114890589501375</c:v>
                </c:pt>
                <c:pt idx="39">
                  <c:v>27.396975742016608</c:v>
                </c:pt>
                <c:pt idx="40">
                  <c:v>27.027437010849376</c:v>
                </c:pt>
                <c:pt idx="41">
                  <c:v>27.550802034526818</c:v>
                </c:pt>
                <c:pt idx="42">
                  <c:v>26.694841372672414</c:v>
                </c:pt>
                <c:pt idx="43">
                  <c:v>27.058303196192185</c:v>
                </c:pt>
                <c:pt idx="44">
                  <c:v>27.03309278350515</c:v>
                </c:pt>
                <c:pt idx="45">
                  <c:v>27.68</c:v>
                </c:pt>
                <c:pt idx="46">
                  <c:v>29.587221950840416</c:v>
                </c:pt>
                <c:pt idx="47">
                  <c:v>29.501681549871346</c:v>
                </c:pt>
                <c:pt idx="48">
                  <c:v>30.608769731817024</c:v>
                </c:pt>
                <c:pt idx="49">
                  <c:v>31.025211212749603</c:v>
                </c:pt>
                <c:pt idx="50">
                  <c:v>30.74874018042015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8E-49EF-90B3-92B6D1A6680A}"/>
            </c:ext>
          </c:extLst>
        </c:ser>
        <c:ser>
          <c:idx val="1"/>
          <c:order val="1"/>
          <c:tx>
            <c:strRef>
              <c:f>Price_comparison!$AL$4</c:f>
              <c:strCache>
                <c:ptCount val="1"/>
                <c:pt idx="0">
                  <c:v>Fuels</c:v>
                </c:pt>
              </c:strCache>
            </c:strRef>
          </c:tx>
          <c:marker>
            <c:symbol val="square"/>
            <c:size val="5"/>
          </c:marker>
          <c:cat>
            <c:numRef>
              <c:f>Price_comparison!$AJ$5:$AJ$55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Price_comparison!$AL$5:$AL$55</c:f>
              <c:numCache>
                <c:formatCode>General</c:formatCode>
                <c:ptCount val="51"/>
                <c:pt idx="0">
                  <c:v>5.2969165697375669</c:v>
                </c:pt>
                <c:pt idx="1">
                  <c:v>5.2898792342988337</c:v>
                </c:pt>
                <c:pt idx="2">
                  <c:v>5.2811555754597936</c:v>
                </c:pt>
                <c:pt idx="3">
                  <c:v>5.2636745129937248</c:v>
                </c:pt>
                <c:pt idx="4">
                  <c:v>5.1055415851531336</c:v>
                </c:pt>
                <c:pt idx="5">
                  <c:v>5.1138894624416569</c:v>
                </c:pt>
                <c:pt idx="6">
                  <c:v>4.9692977921633279</c:v>
                </c:pt>
                <c:pt idx="7">
                  <c:v>4.9584914201569195</c:v>
                </c:pt>
                <c:pt idx="8">
                  <c:v>4.8210747579022879</c:v>
                </c:pt>
                <c:pt idx="9">
                  <c:v>4.6698343556173656</c:v>
                </c:pt>
                <c:pt idx="10">
                  <c:v>4.6137413530375717</c:v>
                </c:pt>
                <c:pt idx="11">
                  <c:v>4.5928002846721538</c:v>
                </c:pt>
                <c:pt idx="12">
                  <c:v>4.5600897195658252</c:v>
                </c:pt>
                <c:pt idx="13">
                  <c:v>5.0450666935177555</c:v>
                </c:pt>
                <c:pt idx="14">
                  <c:v>5.7361796637808729</c:v>
                </c:pt>
                <c:pt idx="15">
                  <c:v>5.8644091329597083</c:v>
                </c:pt>
                <c:pt idx="16">
                  <c:v>6.220185014640311</c:v>
                </c:pt>
                <c:pt idx="17">
                  <c:v>6.7716472793534592</c:v>
                </c:pt>
                <c:pt idx="18">
                  <c:v>6.7579013872322138</c:v>
                </c:pt>
                <c:pt idx="19">
                  <c:v>7.8782725200713601</c:v>
                </c:pt>
                <c:pt idx="20">
                  <c:v>9.2881593153255153</c:v>
                </c:pt>
                <c:pt idx="21">
                  <c:v>9.9852895485738475</c:v>
                </c:pt>
                <c:pt idx="22">
                  <c:v>10.573370152392826</c:v>
                </c:pt>
                <c:pt idx="23">
                  <c:v>11.167039632754493</c:v>
                </c:pt>
                <c:pt idx="24">
                  <c:v>10.886373783622929</c:v>
                </c:pt>
                <c:pt idx="25">
                  <c:v>10.419147085432945</c:v>
                </c:pt>
                <c:pt idx="26">
                  <c:v>9.3434222674290979</c:v>
                </c:pt>
                <c:pt idx="27">
                  <c:v>8.7312246517695833</c:v>
                </c:pt>
                <c:pt idx="28">
                  <c:v>8.3495719239998323</c:v>
                </c:pt>
                <c:pt idx="29">
                  <c:v>8.5485237191538097</c:v>
                </c:pt>
                <c:pt idx="30">
                  <c:v>8.7937605189154819</c:v>
                </c:pt>
                <c:pt idx="31">
                  <c:v>8.4727587131301689</c:v>
                </c:pt>
                <c:pt idx="32">
                  <c:v>8.1510598777523295</c:v>
                </c:pt>
                <c:pt idx="33">
                  <c:v>8.1752901066768473</c:v>
                </c:pt>
                <c:pt idx="34">
                  <c:v>8.2205385147314001</c:v>
                </c:pt>
                <c:pt idx="35">
                  <c:v>7.702141143437685</c:v>
                </c:pt>
                <c:pt idx="36">
                  <c:v>8.1202168702544668</c:v>
                </c:pt>
                <c:pt idx="37">
                  <c:v>8.5268728077960816</c:v>
                </c:pt>
                <c:pt idx="38">
                  <c:v>8.0317759572611713</c:v>
                </c:pt>
                <c:pt idx="39">
                  <c:v>7.87969715446728</c:v>
                </c:pt>
                <c:pt idx="40">
                  <c:v>9.5702203451709931</c:v>
                </c:pt>
                <c:pt idx="41">
                  <c:v>10.903572746076783</c:v>
                </c:pt>
                <c:pt idx="42">
                  <c:v>8.9756206457264778</c:v>
                </c:pt>
                <c:pt idx="43">
                  <c:v>10.547711371711534</c:v>
                </c:pt>
                <c:pt idx="44">
                  <c:v>11.616565024229647</c:v>
                </c:pt>
                <c:pt idx="45">
                  <c:v>13.524123086820953</c:v>
                </c:pt>
                <c:pt idx="46">
                  <c:v>14.434370457579579</c:v>
                </c:pt>
                <c:pt idx="47">
                  <c:v>13.943211763375793</c:v>
                </c:pt>
                <c:pt idx="48">
                  <c:v>15.218465069724788</c:v>
                </c:pt>
                <c:pt idx="49">
                  <c:v>12.854472169499704</c:v>
                </c:pt>
                <c:pt idx="50">
                  <c:v>12.606696675138751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8E-49EF-90B3-92B6D1A66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8106368"/>
        <c:axId val="308107904"/>
      </c:lineChart>
      <c:catAx>
        <c:axId val="308106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08107904"/>
        <c:crosses val="autoZero"/>
        <c:auto val="1"/>
        <c:lblAlgn val="ctr"/>
        <c:lblOffset val="100"/>
        <c:noMultiLvlLbl val="0"/>
      </c:catAx>
      <c:valAx>
        <c:axId val="308107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8106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113517060367457E-2"/>
          <c:y val="2.8252405949256341E-2"/>
          <c:w val="0.83442738407699024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Price_comparison!$BB$4</c:f>
              <c:strCache>
                <c:ptCount val="1"/>
                <c:pt idx="0">
                  <c:v>Cost/MMBtu</c:v>
                </c:pt>
              </c:strCache>
            </c:strRef>
          </c:tx>
          <c:cat>
            <c:numRef>
              <c:f>Price_comparison!$BA$5:$BA$55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Price_comparison!$BB$5:$BB$55</c:f>
              <c:numCache>
                <c:formatCode>General</c:formatCode>
                <c:ptCount val="51"/>
                <c:pt idx="0">
                  <c:v>0.42346038179204931</c:v>
                </c:pt>
                <c:pt idx="1">
                  <c:v>0.42187153887268636</c:v>
                </c:pt>
                <c:pt idx="2">
                  <c:v>0.42045232338637317</c:v>
                </c:pt>
                <c:pt idx="3">
                  <c:v>0.40260603927650557</c:v>
                </c:pt>
                <c:pt idx="4">
                  <c:v>0.38775076699227307</c:v>
                </c:pt>
                <c:pt idx="5">
                  <c:v>0.38857868877134566</c:v>
                </c:pt>
                <c:pt idx="6">
                  <c:v>0.38793618408889441</c:v>
                </c:pt>
                <c:pt idx="7">
                  <c:v>0.38934543888973988</c:v>
                </c:pt>
                <c:pt idx="8">
                  <c:v>0.38183669068540893</c:v>
                </c:pt>
                <c:pt idx="9">
                  <c:v>0.37375231925524194</c:v>
                </c:pt>
                <c:pt idx="10">
                  <c:v>0.37097427308741415</c:v>
                </c:pt>
                <c:pt idx="11">
                  <c:v>0.38354875286173656</c:v>
                </c:pt>
                <c:pt idx="12">
                  <c:v>0.39334599960089828</c:v>
                </c:pt>
                <c:pt idx="13">
                  <c:v>0.4115279566117207</c:v>
                </c:pt>
                <c:pt idx="14">
                  <c:v>0.60175411212138041</c:v>
                </c:pt>
                <c:pt idx="15">
                  <c:v>0.67579479635507356</c:v>
                </c:pt>
                <c:pt idx="16">
                  <c:v>0.70390957171302682</c:v>
                </c:pt>
                <c:pt idx="17">
                  <c:v>0.75630181261517648</c:v>
                </c:pt>
                <c:pt idx="18">
                  <c:v>0.77089716351986826</c:v>
                </c:pt>
                <c:pt idx="19">
                  <c:v>0.85975573727273558</c:v>
                </c:pt>
                <c:pt idx="20">
                  <c:v>1.0287190790688996</c:v>
                </c:pt>
                <c:pt idx="21">
                  <c:v>1.0949606812949886</c:v>
                </c:pt>
                <c:pt idx="22">
                  <c:v>1.1152344808527701</c:v>
                </c:pt>
                <c:pt idx="23">
                  <c:v>1.0970330047797914</c:v>
                </c:pt>
                <c:pt idx="24">
                  <c:v>1.0482406242991245</c:v>
                </c:pt>
                <c:pt idx="25">
                  <c:v>1</c:v>
                </c:pt>
                <c:pt idx="26">
                  <c:v>0.86170599763909772</c:v>
                </c:pt>
                <c:pt idx="27">
                  <c:v>0.81147854795268293</c:v>
                </c:pt>
                <c:pt idx="28">
                  <c:v>0.75963936374055685</c:v>
                </c:pt>
                <c:pt idx="29">
                  <c:v>0.73704598463543958</c:v>
                </c:pt>
                <c:pt idx="30">
                  <c:v>0.75569474135882986</c:v>
                </c:pt>
                <c:pt idx="31">
                  <c:v>0.72298569652965128</c:v>
                </c:pt>
                <c:pt idx="32">
                  <c:v>0.69979736416569271</c:v>
                </c:pt>
                <c:pt idx="33">
                  <c:v>0.68932203027549788</c:v>
                </c:pt>
                <c:pt idx="34">
                  <c:v>0.67677659033476345</c:v>
                </c:pt>
                <c:pt idx="35">
                  <c:v>0.64623861847231467</c:v>
                </c:pt>
                <c:pt idx="36">
                  <c:v>0.69241055501497706</c:v>
                </c:pt>
                <c:pt idx="37">
                  <c:v>0.67316424946060904</c:v>
                </c:pt>
                <c:pt idx="38">
                  <c:v>0.60279943202434949</c:v>
                </c:pt>
                <c:pt idx="39">
                  <c:v>0.62485398544609827</c:v>
                </c:pt>
                <c:pt idx="40">
                  <c:v>0.77855852221095012</c:v>
                </c:pt>
                <c:pt idx="41">
                  <c:v>0.81361611971908165</c:v>
                </c:pt>
                <c:pt idx="42">
                  <c:v>0.73332473697527989</c:v>
                </c:pt>
                <c:pt idx="43">
                  <c:v>0.85964551081199236</c:v>
                </c:pt>
                <c:pt idx="44">
                  <c:v>0.94367031870645912</c:v>
                </c:pt>
                <c:pt idx="45">
                  <c:v>1.1373082376516066</c:v>
                </c:pt>
                <c:pt idx="46">
                  <c:v>1.2110923426844511</c:v>
                </c:pt>
                <c:pt idx="47">
                  <c:v>1.2312509474972695</c:v>
                </c:pt>
                <c:pt idx="48">
                  <c:v>1.4432487053352343</c:v>
                </c:pt>
                <c:pt idx="49">
                  <c:v>1.0680464599640638</c:v>
                </c:pt>
                <c:pt idx="50">
                  <c:v>1.1713929554243225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4-4AF1-BC9E-578D1CA6A800}"/>
            </c:ext>
          </c:extLst>
        </c:ser>
        <c:ser>
          <c:idx val="1"/>
          <c:order val="1"/>
          <c:tx>
            <c:strRef>
              <c:f>Price_comparison!$BC$4</c:f>
              <c:strCache>
                <c:ptCount val="1"/>
                <c:pt idx="0">
                  <c:v>Divisia - Index</c:v>
                </c:pt>
              </c:strCache>
            </c:strRef>
          </c:tx>
          <c:cat>
            <c:numRef>
              <c:f>Price_comparison!$BA$5:$BA$55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Price_comparison!$BC$5:$BC$55</c:f>
              <c:numCache>
                <c:formatCode>General</c:formatCode>
                <c:ptCount val="51"/>
                <c:pt idx="0">
                  <c:v>0.51175838511546023</c:v>
                </c:pt>
                <c:pt idx="1">
                  <c:v>0.5051765021553406</c:v>
                </c:pt>
                <c:pt idx="2">
                  <c:v>0.49880854048844481</c:v>
                </c:pt>
                <c:pt idx="3">
                  <c:v>0.47720986150379796</c:v>
                </c:pt>
                <c:pt idx="4">
                  <c:v>0.45856941308626054</c:v>
                </c:pt>
                <c:pt idx="5">
                  <c:v>0.45752233014327032</c:v>
                </c:pt>
                <c:pt idx="6">
                  <c:v>0.45292470724840617</c:v>
                </c:pt>
                <c:pt idx="7">
                  <c:v>0.4499148761247862</c:v>
                </c:pt>
                <c:pt idx="8">
                  <c:v>0.43697312255430326</c:v>
                </c:pt>
                <c:pt idx="9">
                  <c:v>0.42418831362486886</c:v>
                </c:pt>
                <c:pt idx="10">
                  <c:v>0.42125034904767999</c:v>
                </c:pt>
                <c:pt idx="11">
                  <c:v>0.42992542952899737</c:v>
                </c:pt>
                <c:pt idx="12">
                  <c:v>0.43122812201468941</c:v>
                </c:pt>
                <c:pt idx="13">
                  <c:v>0.44827426703797862</c:v>
                </c:pt>
                <c:pt idx="14">
                  <c:v>0.65088985497559171</c:v>
                </c:pt>
                <c:pt idx="15">
                  <c:v>0.70777145732848878</c:v>
                </c:pt>
                <c:pt idx="16">
                  <c:v>0.72539412501853373</c:v>
                </c:pt>
                <c:pt idx="17">
                  <c:v>0.76755505276149805</c:v>
                </c:pt>
                <c:pt idx="18">
                  <c:v>0.77642179039618786</c:v>
                </c:pt>
                <c:pt idx="19">
                  <c:v>0.86158360357862562</c:v>
                </c:pt>
                <c:pt idx="20">
                  <c:v>1.0366350263904798</c:v>
                </c:pt>
                <c:pt idx="21">
                  <c:v>1.1174453459318665</c:v>
                </c:pt>
                <c:pt idx="22">
                  <c:v>1.1230330571270197</c:v>
                </c:pt>
                <c:pt idx="23">
                  <c:v>1.1005934649186635</c:v>
                </c:pt>
                <c:pt idx="24">
                  <c:v>1.054057585952471</c:v>
                </c:pt>
                <c:pt idx="25">
                  <c:v>1</c:v>
                </c:pt>
                <c:pt idx="26">
                  <c:v>0.85472123645174614</c:v>
                </c:pt>
                <c:pt idx="27">
                  <c:v>0.80771492238659015</c:v>
                </c:pt>
                <c:pt idx="28">
                  <c:v>0.75726764611976283</c:v>
                </c:pt>
                <c:pt idx="29">
                  <c:v>0.72977838660465044</c:v>
                </c:pt>
                <c:pt idx="30">
                  <c:v>0.74411088656795898</c:v>
                </c:pt>
                <c:pt idx="31">
                  <c:v>0.71023828565081526</c:v>
                </c:pt>
                <c:pt idx="32">
                  <c:v>0.68543802792699193</c:v>
                </c:pt>
                <c:pt idx="33">
                  <c:v>0.67648585664568661</c:v>
                </c:pt>
                <c:pt idx="34">
                  <c:v>0.66212641844583175</c:v>
                </c:pt>
                <c:pt idx="35">
                  <c:v>0.63729276700203641</c:v>
                </c:pt>
                <c:pt idx="36">
                  <c:v>0.68121491536337042</c:v>
                </c:pt>
                <c:pt idx="37">
                  <c:v>0.66108568676714707</c:v>
                </c:pt>
                <c:pt idx="38">
                  <c:v>0.5862833178379262</c:v>
                </c:pt>
                <c:pt idx="39">
                  <c:v>0.60230464838334119</c:v>
                </c:pt>
                <c:pt idx="40">
                  <c:v>0.75215043975114959</c:v>
                </c:pt>
                <c:pt idx="41">
                  <c:v>0.78267090365293857</c:v>
                </c:pt>
                <c:pt idx="42">
                  <c:v>0.70347053837098827</c:v>
                </c:pt>
                <c:pt idx="43">
                  <c:v>0.81982737733848066</c:v>
                </c:pt>
                <c:pt idx="44">
                  <c:v>0.90137367614811015</c:v>
                </c:pt>
                <c:pt idx="45">
                  <c:v>1.0813233577879975</c:v>
                </c:pt>
                <c:pt idx="46">
                  <c:v>1.1511963804137568</c:v>
                </c:pt>
                <c:pt idx="47">
                  <c:v>1.1756875187440794</c:v>
                </c:pt>
                <c:pt idx="48">
                  <c:v>1.4026915140661138</c:v>
                </c:pt>
                <c:pt idx="49">
                  <c:v>1.0384544882493563</c:v>
                </c:pt>
                <c:pt idx="50">
                  <c:v>1.1481532409163757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A4-4AF1-BC9E-578D1CA6A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5409408"/>
        <c:axId val="305411200"/>
      </c:lineChart>
      <c:catAx>
        <c:axId val="305409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05411200"/>
        <c:crosses val="autoZero"/>
        <c:auto val="1"/>
        <c:lblAlgn val="ctr"/>
        <c:lblOffset val="100"/>
        <c:noMultiLvlLbl val="0"/>
      </c:catAx>
      <c:valAx>
        <c:axId val="305411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54094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9676312335958003"/>
          <c:y val="0.61072725284339457"/>
          <c:w val="0.23934798775153107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094556110245926E-2"/>
          <c:y val="4.3348044815708864E-2"/>
          <c:w val="0.84162409458521936"/>
          <c:h val="0.8273142916169145"/>
        </c:manualLayout>
      </c:layout>
      <c:lineChart>
        <c:grouping val="standard"/>
        <c:varyColors val="0"/>
        <c:ser>
          <c:idx val="0"/>
          <c:order val="0"/>
          <c:tx>
            <c:strRef>
              <c:f>Price_comparison!$BF$4</c:f>
              <c:strCache>
                <c:ptCount val="1"/>
                <c:pt idx="0">
                  <c:v>Divis-Ind</c:v>
                </c:pt>
              </c:strCache>
            </c:strRef>
          </c:tx>
          <c:cat>
            <c:numRef>
              <c:f>Price_comparison!$BE$5:$BE$55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Price_comparison!$BF$5:$BF$55</c:f>
              <c:numCache>
                <c:formatCode>General</c:formatCode>
                <c:ptCount val="51"/>
                <c:pt idx="0">
                  <c:v>0.51175838511546023</c:v>
                </c:pt>
                <c:pt idx="1">
                  <c:v>0.5051765021553406</c:v>
                </c:pt>
                <c:pt idx="2">
                  <c:v>0.49880854048844481</c:v>
                </c:pt>
                <c:pt idx="3">
                  <c:v>0.47720986150379796</c:v>
                </c:pt>
                <c:pt idx="4">
                  <c:v>0.45856941308626054</c:v>
                </c:pt>
                <c:pt idx="5">
                  <c:v>0.45752233014327032</c:v>
                </c:pt>
                <c:pt idx="6">
                  <c:v>0.45292470724840617</c:v>
                </c:pt>
                <c:pt idx="7">
                  <c:v>0.4499148761247862</c:v>
                </c:pt>
                <c:pt idx="8">
                  <c:v>0.43697312255430326</c:v>
                </c:pt>
                <c:pt idx="9">
                  <c:v>0.42418831362486886</c:v>
                </c:pt>
                <c:pt idx="10">
                  <c:v>0.42125034904767999</c:v>
                </c:pt>
                <c:pt idx="11">
                  <c:v>0.42992542952899737</c:v>
                </c:pt>
                <c:pt idx="12">
                  <c:v>0.43122812201468941</c:v>
                </c:pt>
                <c:pt idx="13">
                  <c:v>0.44827426703797862</c:v>
                </c:pt>
                <c:pt idx="14">
                  <c:v>0.65088985497559171</c:v>
                </c:pt>
                <c:pt idx="15">
                  <c:v>0.70777145732848878</c:v>
                </c:pt>
                <c:pt idx="16">
                  <c:v>0.72539412501853373</c:v>
                </c:pt>
                <c:pt idx="17">
                  <c:v>0.76755505276149805</c:v>
                </c:pt>
                <c:pt idx="18">
                  <c:v>0.77642179039618786</c:v>
                </c:pt>
                <c:pt idx="19">
                  <c:v>0.86158360357862562</c:v>
                </c:pt>
                <c:pt idx="20">
                  <c:v>1.0366350263904798</c:v>
                </c:pt>
                <c:pt idx="21">
                  <c:v>1.1174453459318665</c:v>
                </c:pt>
                <c:pt idx="22">
                  <c:v>1.1230330571270197</c:v>
                </c:pt>
                <c:pt idx="23">
                  <c:v>1.1005934649186635</c:v>
                </c:pt>
                <c:pt idx="24">
                  <c:v>1.054057585952471</c:v>
                </c:pt>
                <c:pt idx="25">
                  <c:v>1</c:v>
                </c:pt>
                <c:pt idx="26">
                  <c:v>0.85472123645174614</c:v>
                </c:pt>
                <c:pt idx="27">
                  <c:v>0.80771492238659015</c:v>
                </c:pt>
                <c:pt idx="28">
                  <c:v>0.75726764611976283</c:v>
                </c:pt>
                <c:pt idx="29">
                  <c:v>0.72977838660465044</c:v>
                </c:pt>
                <c:pt idx="30">
                  <c:v>0.74411088656795898</c:v>
                </c:pt>
                <c:pt idx="31">
                  <c:v>0.71023828565081526</c:v>
                </c:pt>
                <c:pt idx="32">
                  <c:v>0.68543802792699193</c:v>
                </c:pt>
                <c:pt idx="33">
                  <c:v>0.67648585664568661</c:v>
                </c:pt>
                <c:pt idx="34">
                  <c:v>0.66212641844583175</c:v>
                </c:pt>
                <c:pt idx="35">
                  <c:v>0.63729276700203641</c:v>
                </c:pt>
                <c:pt idx="36">
                  <c:v>0.68121491536337042</c:v>
                </c:pt>
                <c:pt idx="37">
                  <c:v>0.66108568676714707</c:v>
                </c:pt>
                <c:pt idx="38">
                  <c:v>0.5862833178379262</c:v>
                </c:pt>
                <c:pt idx="39">
                  <c:v>0.60230464838334119</c:v>
                </c:pt>
                <c:pt idx="40">
                  <c:v>0.75215043975114959</c:v>
                </c:pt>
                <c:pt idx="41">
                  <c:v>0.78267090365293857</c:v>
                </c:pt>
                <c:pt idx="42">
                  <c:v>0.70347053837098827</c:v>
                </c:pt>
                <c:pt idx="43">
                  <c:v>0.81982737733848066</c:v>
                </c:pt>
                <c:pt idx="44">
                  <c:v>0.90137367614811015</c:v>
                </c:pt>
                <c:pt idx="45">
                  <c:v>1.0813233577879975</c:v>
                </c:pt>
                <c:pt idx="46">
                  <c:v>1.1511963804137568</c:v>
                </c:pt>
                <c:pt idx="47">
                  <c:v>1.1756875187440794</c:v>
                </c:pt>
                <c:pt idx="48">
                  <c:v>1.4026915140661138</c:v>
                </c:pt>
                <c:pt idx="49">
                  <c:v>1.0384544882493563</c:v>
                </c:pt>
                <c:pt idx="50">
                  <c:v>1.1481532409163757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8-4FFA-A36A-B569DCF2751E}"/>
            </c:ext>
          </c:extLst>
        </c:ser>
        <c:ser>
          <c:idx val="1"/>
          <c:order val="1"/>
          <c:tx>
            <c:strRef>
              <c:f>Price_comparison!$BG$4</c:f>
              <c:strCache>
                <c:ptCount val="1"/>
                <c:pt idx="0">
                  <c:v>Divis-Man</c:v>
                </c:pt>
              </c:strCache>
            </c:strRef>
          </c:tx>
          <c:marker>
            <c:symbol val="square"/>
            <c:size val="5"/>
          </c:marker>
          <c:cat>
            <c:numRef>
              <c:f>Price_comparison!$BE$5:$BE$55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Price_comparison!$BG$5:$BG$55</c:f>
              <c:numCache>
                <c:formatCode>General</c:formatCode>
                <c:ptCount val="51"/>
                <c:pt idx="0">
                  <c:v>0.47658150112758019</c:v>
                </c:pt>
                <c:pt idx="1">
                  <c:v>0.47658150112758019</c:v>
                </c:pt>
                <c:pt idx="2">
                  <c:v>0.47658150112758019</c:v>
                </c:pt>
                <c:pt idx="3">
                  <c:v>0.47658150112758019</c:v>
                </c:pt>
                <c:pt idx="4">
                  <c:v>0.47658150112758019</c:v>
                </c:pt>
                <c:pt idx="5">
                  <c:v>0.47658150112758019</c:v>
                </c:pt>
                <c:pt idx="6">
                  <c:v>0.47658150112758019</c:v>
                </c:pt>
                <c:pt idx="7">
                  <c:v>0.47658150112758019</c:v>
                </c:pt>
                <c:pt idx="8">
                  <c:v>0.47658150112758019</c:v>
                </c:pt>
                <c:pt idx="9">
                  <c:v>0.47658150112758019</c:v>
                </c:pt>
                <c:pt idx="10">
                  <c:v>0.47658150112758019</c:v>
                </c:pt>
                <c:pt idx="11">
                  <c:v>0.47658150112758019</c:v>
                </c:pt>
                <c:pt idx="12">
                  <c:v>0.47658150112758019</c:v>
                </c:pt>
                <c:pt idx="13">
                  <c:v>0.47658150112758019</c:v>
                </c:pt>
                <c:pt idx="14">
                  <c:v>0.6502989233036387</c:v>
                </c:pt>
                <c:pt idx="15">
                  <c:v>0.72606309579736483</c:v>
                </c:pt>
                <c:pt idx="16">
                  <c:v>0.7508584009240189</c:v>
                </c:pt>
                <c:pt idx="17">
                  <c:v>0.79627160659085494</c:v>
                </c:pt>
                <c:pt idx="18">
                  <c:v>0.81653911070058172</c:v>
                </c:pt>
                <c:pt idx="19">
                  <c:v>0.85732692725497917</c:v>
                </c:pt>
                <c:pt idx="20">
                  <c:v>0.97378584316970385</c:v>
                </c:pt>
                <c:pt idx="21">
                  <c:v>1.0425188346059417</c:v>
                </c:pt>
                <c:pt idx="22">
                  <c:v>1.11161979817199</c:v>
                </c:pt>
                <c:pt idx="23">
                  <c:v>1.0930944463262859</c:v>
                </c:pt>
                <c:pt idx="24">
                  <c:v>1.0459564459679636</c:v>
                </c:pt>
                <c:pt idx="25">
                  <c:v>1</c:v>
                </c:pt>
                <c:pt idx="26">
                  <c:v>0.89614364090418785</c:v>
                </c:pt>
                <c:pt idx="27">
                  <c:v>0.8296061495689302</c:v>
                </c:pt>
                <c:pt idx="28">
                  <c:v>0.79294084673488674</c:v>
                </c:pt>
                <c:pt idx="29">
                  <c:v>0.75825016883187857</c:v>
                </c:pt>
                <c:pt idx="30">
                  <c:v>0.7391795564839525</c:v>
                </c:pt>
                <c:pt idx="31">
                  <c:v>0.7106181821355334</c:v>
                </c:pt>
                <c:pt idx="32">
                  <c:v>0.70085738453162449</c:v>
                </c:pt>
                <c:pt idx="33">
                  <c:v>0.698589384548855</c:v>
                </c:pt>
                <c:pt idx="34">
                  <c:v>0.67747898187523636</c:v>
                </c:pt>
                <c:pt idx="35">
                  <c:v>0.63783376899662747</c:v>
                </c:pt>
                <c:pt idx="36">
                  <c:v>0.66041949306991399</c:v>
                </c:pt>
                <c:pt idx="37">
                  <c:v>0.6582051887040945</c:v>
                </c:pt>
                <c:pt idx="38">
                  <c:v>0.61513525485948328</c:v>
                </c:pt>
                <c:pt idx="39">
                  <c:v>0.612079737023276</c:v>
                </c:pt>
                <c:pt idx="40">
                  <c:v>0.72157561329340947</c:v>
                </c:pt>
                <c:pt idx="41">
                  <c:v>0.81165548308884827</c:v>
                </c:pt>
                <c:pt idx="42">
                  <c:v>0.71023537177948237</c:v>
                </c:pt>
                <c:pt idx="43">
                  <c:v>0.82446980038427509</c:v>
                </c:pt>
                <c:pt idx="44">
                  <c:v>0.87878731469537574</c:v>
                </c:pt>
                <c:pt idx="45">
                  <c:v>1.0425000689212476</c:v>
                </c:pt>
                <c:pt idx="46">
                  <c:v>1.0340493281225898</c:v>
                </c:pt>
                <c:pt idx="47">
                  <c:v>1.0014273881864624</c:v>
                </c:pt>
                <c:pt idx="48">
                  <c:v>1.1378874579542195</c:v>
                </c:pt>
                <c:pt idx="49">
                  <c:v>0.91234782989612484</c:v>
                </c:pt>
                <c:pt idx="50">
                  <c:v>0.90767197176045766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8-4FFA-A36A-B569DCF27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5439488"/>
        <c:axId val="305441024"/>
      </c:lineChart>
      <c:catAx>
        <c:axId val="305439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05441024"/>
        <c:crosses val="autoZero"/>
        <c:auto val="1"/>
        <c:lblAlgn val="ctr"/>
        <c:lblOffset val="100"/>
        <c:noMultiLvlLbl val="0"/>
      </c:catAx>
      <c:valAx>
        <c:axId val="305441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54394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0327734033245851"/>
          <c:y val="0.59683836395450574"/>
          <c:w val="0.17454136162739362"/>
          <c:h val="0.1412037919470927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Price_comparison!$BF$4</c:f>
              <c:strCache>
                <c:ptCount val="1"/>
                <c:pt idx="0">
                  <c:v>Divis-Ind</c:v>
                </c:pt>
              </c:strCache>
            </c:strRef>
          </c:tx>
          <c:cat>
            <c:numRef>
              <c:f>Price_comparison!$BE$5:$BE$55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Price_comparison!$BF$5:$BF$55</c:f>
              <c:numCache>
                <c:formatCode>General</c:formatCode>
                <c:ptCount val="51"/>
                <c:pt idx="0">
                  <c:v>0.51175838511546023</c:v>
                </c:pt>
                <c:pt idx="1">
                  <c:v>0.5051765021553406</c:v>
                </c:pt>
                <c:pt idx="2">
                  <c:v>0.49880854048844481</c:v>
                </c:pt>
                <c:pt idx="3">
                  <c:v>0.47720986150379796</c:v>
                </c:pt>
                <c:pt idx="4">
                  <c:v>0.45856941308626054</c:v>
                </c:pt>
                <c:pt idx="5">
                  <c:v>0.45752233014327032</c:v>
                </c:pt>
                <c:pt idx="6">
                  <c:v>0.45292470724840617</c:v>
                </c:pt>
                <c:pt idx="7">
                  <c:v>0.4499148761247862</c:v>
                </c:pt>
                <c:pt idx="8">
                  <c:v>0.43697312255430326</c:v>
                </c:pt>
                <c:pt idx="9">
                  <c:v>0.42418831362486886</c:v>
                </c:pt>
                <c:pt idx="10">
                  <c:v>0.42125034904767999</c:v>
                </c:pt>
                <c:pt idx="11">
                  <c:v>0.42992542952899737</c:v>
                </c:pt>
                <c:pt idx="12">
                  <c:v>0.43122812201468941</c:v>
                </c:pt>
                <c:pt idx="13">
                  <c:v>0.44827426703797862</c:v>
                </c:pt>
                <c:pt idx="14">
                  <c:v>0.65088985497559171</c:v>
                </c:pt>
                <c:pt idx="15">
                  <c:v>0.70777145732848878</c:v>
                </c:pt>
                <c:pt idx="16">
                  <c:v>0.72539412501853373</c:v>
                </c:pt>
                <c:pt idx="17">
                  <c:v>0.76755505276149805</c:v>
                </c:pt>
                <c:pt idx="18">
                  <c:v>0.77642179039618786</c:v>
                </c:pt>
                <c:pt idx="19">
                  <c:v>0.86158360357862562</c:v>
                </c:pt>
                <c:pt idx="20">
                  <c:v>1.0366350263904798</c:v>
                </c:pt>
                <c:pt idx="21">
                  <c:v>1.1174453459318665</c:v>
                </c:pt>
                <c:pt idx="22">
                  <c:v>1.1230330571270197</c:v>
                </c:pt>
                <c:pt idx="23">
                  <c:v>1.1005934649186635</c:v>
                </c:pt>
                <c:pt idx="24">
                  <c:v>1.054057585952471</c:v>
                </c:pt>
                <c:pt idx="25">
                  <c:v>1</c:v>
                </c:pt>
                <c:pt idx="26">
                  <c:v>0.85472123645174614</c:v>
                </c:pt>
                <c:pt idx="27">
                  <c:v>0.80771492238659015</c:v>
                </c:pt>
                <c:pt idx="28">
                  <c:v>0.75726764611976283</c:v>
                </c:pt>
                <c:pt idx="29">
                  <c:v>0.72977838660465044</c:v>
                </c:pt>
                <c:pt idx="30">
                  <c:v>0.74411088656795898</c:v>
                </c:pt>
                <c:pt idx="31">
                  <c:v>0.71023828565081526</c:v>
                </c:pt>
                <c:pt idx="32">
                  <c:v>0.68543802792699193</c:v>
                </c:pt>
                <c:pt idx="33">
                  <c:v>0.67648585664568661</c:v>
                </c:pt>
                <c:pt idx="34">
                  <c:v>0.66212641844583175</c:v>
                </c:pt>
                <c:pt idx="35">
                  <c:v>0.63729276700203641</c:v>
                </c:pt>
                <c:pt idx="36">
                  <c:v>0.68121491536337042</c:v>
                </c:pt>
                <c:pt idx="37">
                  <c:v>0.66108568676714707</c:v>
                </c:pt>
                <c:pt idx="38">
                  <c:v>0.5862833178379262</c:v>
                </c:pt>
                <c:pt idx="39">
                  <c:v>0.60230464838334119</c:v>
                </c:pt>
                <c:pt idx="40">
                  <c:v>0.75215043975114959</c:v>
                </c:pt>
                <c:pt idx="41">
                  <c:v>0.78267090365293857</c:v>
                </c:pt>
                <c:pt idx="42">
                  <c:v>0.70347053837098827</c:v>
                </c:pt>
                <c:pt idx="43">
                  <c:v>0.81982737733848066</c:v>
                </c:pt>
                <c:pt idx="44">
                  <c:v>0.90137367614811015</c:v>
                </c:pt>
                <c:pt idx="45">
                  <c:v>1.0813233577879975</c:v>
                </c:pt>
                <c:pt idx="46">
                  <c:v>1.1511963804137568</c:v>
                </c:pt>
                <c:pt idx="47">
                  <c:v>1.1756875187440794</c:v>
                </c:pt>
                <c:pt idx="48">
                  <c:v>1.4026915140661138</c:v>
                </c:pt>
                <c:pt idx="49">
                  <c:v>1.0384544882493563</c:v>
                </c:pt>
                <c:pt idx="50">
                  <c:v>1.1481532409163757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83-4415-B52E-51203E7ACEF3}"/>
            </c:ext>
          </c:extLst>
        </c:ser>
        <c:ser>
          <c:idx val="1"/>
          <c:order val="1"/>
          <c:tx>
            <c:strRef>
              <c:f>Price_comparison!$BG$4</c:f>
              <c:strCache>
                <c:ptCount val="1"/>
                <c:pt idx="0">
                  <c:v>Divis-Man</c:v>
                </c:pt>
              </c:strCache>
            </c:strRef>
          </c:tx>
          <c:cat>
            <c:numRef>
              <c:f>Price_comparison!$BE$5:$BE$55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Price_comparison!$BG$5:$BG$55</c:f>
              <c:numCache>
                <c:formatCode>General</c:formatCode>
                <c:ptCount val="51"/>
                <c:pt idx="0">
                  <c:v>0.47658150112758019</c:v>
                </c:pt>
                <c:pt idx="1">
                  <c:v>0.47658150112758019</c:v>
                </c:pt>
                <c:pt idx="2">
                  <c:v>0.47658150112758019</c:v>
                </c:pt>
                <c:pt idx="3">
                  <c:v>0.47658150112758019</c:v>
                </c:pt>
                <c:pt idx="4">
                  <c:v>0.47658150112758019</c:v>
                </c:pt>
                <c:pt idx="5">
                  <c:v>0.47658150112758019</c:v>
                </c:pt>
                <c:pt idx="6">
                  <c:v>0.47658150112758019</c:v>
                </c:pt>
                <c:pt idx="7">
                  <c:v>0.47658150112758019</c:v>
                </c:pt>
                <c:pt idx="8">
                  <c:v>0.47658150112758019</c:v>
                </c:pt>
                <c:pt idx="9">
                  <c:v>0.47658150112758019</c:v>
                </c:pt>
                <c:pt idx="10">
                  <c:v>0.47658150112758019</c:v>
                </c:pt>
                <c:pt idx="11">
                  <c:v>0.47658150112758019</c:v>
                </c:pt>
                <c:pt idx="12">
                  <c:v>0.47658150112758019</c:v>
                </c:pt>
                <c:pt idx="13">
                  <c:v>0.47658150112758019</c:v>
                </c:pt>
                <c:pt idx="14">
                  <c:v>0.6502989233036387</c:v>
                </c:pt>
                <c:pt idx="15">
                  <c:v>0.72606309579736483</c:v>
                </c:pt>
                <c:pt idx="16">
                  <c:v>0.7508584009240189</c:v>
                </c:pt>
                <c:pt idx="17">
                  <c:v>0.79627160659085494</c:v>
                </c:pt>
                <c:pt idx="18">
                  <c:v>0.81653911070058172</c:v>
                </c:pt>
                <c:pt idx="19">
                  <c:v>0.85732692725497917</c:v>
                </c:pt>
                <c:pt idx="20">
                  <c:v>0.97378584316970385</c:v>
                </c:pt>
                <c:pt idx="21">
                  <c:v>1.0425188346059417</c:v>
                </c:pt>
                <c:pt idx="22">
                  <c:v>1.11161979817199</c:v>
                </c:pt>
                <c:pt idx="23">
                  <c:v>1.0930944463262859</c:v>
                </c:pt>
                <c:pt idx="24">
                  <c:v>1.0459564459679636</c:v>
                </c:pt>
                <c:pt idx="25">
                  <c:v>1</c:v>
                </c:pt>
                <c:pt idx="26">
                  <c:v>0.89614364090418785</c:v>
                </c:pt>
                <c:pt idx="27">
                  <c:v>0.8296061495689302</c:v>
                </c:pt>
                <c:pt idx="28">
                  <c:v>0.79294084673488674</c:v>
                </c:pt>
                <c:pt idx="29">
                  <c:v>0.75825016883187857</c:v>
                </c:pt>
                <c:pt idx="30">
                  <c:v>0.7391795564839525</c:v>
                </c:pt>
                <c:pt idx="31">
                  <c:v>0.7106181821355334</c:v>
                </c:pt>
                <c:pt idx="32">
                  <c:v>0.70085738453162449</c:v>
                </c:pt>
                <c:pt idx="33">
                  <c:v>0.698589384548855</c:v>
                </c:pt>
                <c:pt idx="34">
                  <c:v>0.67747898187523636</c:v>
                </c:pt>
                <c:pt idx="35">
                  <c:v>0.63783376899662747</c:v>
                </c:pt>
                <c:pt idx="36">
                  <c:v>0.66041949306991399</c:v>
                </c:pt>
                <c:pt idx="37">
                  <c:v>0.6582051887040945</c:v>
                </c:pt>
                <c:pt idx="38">
                  <c:v>0.61513525485948328</c:v>
                </c:pt>
                <c:pt idx="39">
                  <c:v>0.612079737023276</c:v>
                </c:pt>
                <c:pt idx="40">
                  <c:v>0.72157561329340947</c:v>
                </c:pt>
                <c:pt idx="41">
                  <c:v>0.81165548308884827</c:v>
                </c:pt>
                <c:pt idx="42">
                  <c:v>0.71023537177948237</c:v>
                </c:pt>
                <c:pt idx="43">
                  <c:v>0.82446980038427509</c:v>
                </c:pt>
                <c:pt idx="44">
                  <c:v>0.87878731469537574</c:v>
                </c:pt>
                <c:pt idx="45">
                  <c:v>1.0425000689212476</c:v>
                </c:pt>
                <c:pt idx="46">
                  <c:v>1.0340493281225898</c:v>
                </c:pt>
                <c:pt idx="47">
                  <c:v>1.0014273881864624</c:v>
                </c:pt>
                <c:pt idx="48">
                  <c:v>1.1378874579542195</c:v>
                </c:pt>
                <c:pt idx="49">
                  <c:v>0.91234782989612484</c:v>
                </c:pt>
                <c:pt idx="50">
                  <c:v>0.90767197176045766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3-4415-B52E-51203E7ACEF3}"/>
            </c:ext>
          </c:extLst>
        </c:ser>
        <c:ser>
          <c:idx val="2"/>
          <c:order val="2"/>
          <c:tx>
            <c:strRef>
              <c:f>Price_comparison!$BH$4</c:f>
              <c:strCache>
                <c:ptCount val="1"/>
                <c:pt idx="0">
                  <c:v>Pub Industrial</c:v>
                </c:pt>
              </c:strCache>
            </c:strRef>
          </c:tx>
          <c:cat>
            <c:numRef>
              <c:f>Price_comparison!$BE$5:$BE$55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Price_comparison!$BH$5:$BH$55</c:f>
              <c:numCache>
                <c:formatCode>General</c:formatCode>
                <c:ptCount val="51"/>
                <c:pt idx="10">
                  <c:v>0.35010736078233445</c:v>
                </c:pt>
                <c:pt idx="11">
                  <c:v>0.36889824771980273</c:v>
                </c:pt>
                <c:pt idx="12">
                  <c:v>0.37643487858719649</c:v>
                </c:pt>
                <c:pt idx="13">
                  <c:v>0.39654765550863841</c:v>
                </c:pt>
                <c:pt idx="14">
                  <c:v>0.58886440416144969</c:v>
                </c:pt>
                <c:pt idx="15">
                  <c:v>0.6689709160445253</c:v>
                </c:pt>
                <c:pt idx="16">
                  <c:v>0.69716361127993975</c:v>
                </c:pt>
                <c:pt idx="17">
                  <c:v>0.75095634921027798</c:v>
                </c:pt>
                <c:pt idx="18">
                  <c:v>0.76721293764237819</c:v>
                </c:pt>
                <c:pt idx="19">
                  <c:v>0.84597344638385585</c:v>
                </c:pt>
                <c:pt idx="20">
                  <c:v>1.0064856113225953</c:v>
                </c:pt>
                <c:pt idx="21">
                  <c:v>1.0778294909168513</c:v>
                </c:pt>
                <c:pt idx="22">
                  <c:v>1.1143637032713585</c:v>
                </c:pt>
                <c:pt idx="23">
                  <c:v>1.1007462865663098</c:v>
                </c:pt>
                <c:pt idx="24">
                  <c:v>1.0453124166613874</c:v>
                </c:pt>
                <c:pt idx="25">
                  <c:v>1</c:v>
                </c:pt>
                <c:pt idx="26">
                  <c:v>0.8714264931352339</c:v>
                </c:pt>
                <c:pt idx="27">
                  <c:v>0.81885029601688852</c:v>
                </c:pt>
                <c:pt idx="28">
                  <c:v>0.76644703752983667</c:v>
                </c:pt>
                <c:pt idx="29">
                  <c:v>0.72428597789760729</c:v>
                </c:pt>
                <c:pt idx="30">
                  <c:v>0.74345829403740549</c:v>
                </c:pt>
                <c:pt idx="31">
                  <c:v>0.71238895268571689</c:v>
                </c:pt>
                <c:pt idx="32">
                  <c:v>0.6897848609277426</c:v>
                </c:pt>
                <c:pt idx="33">
                  <c:v>0.67774336861876361</c:v>
                </c:pt>
                <c:pt idx="34">
                  <c:v>0.66231488313355524</c:v>
                </c:pt>
                <c:pt idx="35">
                  <c:v>0.62606446466578147</c:v>
                </c:pt>
                <c:pt idx="36">
                  <c:v>0.66790981764685553</c:v>
                </c:pt>
                <c:pt idx="37">
                  <c:v>0.64925232263111554</c:v>
                </c:pt>
                <c:pt idx="38">
                  <c:v>0.58935637254992534</c:v>
                </c:pt>
                <c:pt idx="39">
                  <c:v>0.6070607792373619</c:v>
                </c:pt>
                <c:pt idx="40">
                  <c:v>0.74410368345407463</c:v>
                </c:pt>
                <c:pt idx="41">
                  <c:v>0.78095782984690598</c:v>
                </c:pt>
                <c:pt idx="42">
                  <c:v>0.70345510202797457</c:v>
                </c:pt>
                <c:pt idx="43">
                  <c:v>0.81955180368469782</c:v>
                </c:pt>
                <c:pt idx="44">
                  <c:v>0.90261249521344333</c:v>
                </c:pt>
                <c:pt idx="45">
                  <c:v>1.075983503223142</c:v>
                </c:pt>
                <c:pt idx="46">
                  <c:v>1.1424188823700072</c:v>
                </c:pt>
                <c:pt idx="47">
                  <c:v>1.1652234041502096</c:v>
                </c:pt>
                <c:pt idx="48">
                  <c:v>1.3724554344484394</c:v>
                </c:pt>
                <c:pt idx="49">
                  <c:v>1.0508587437901926</c:v>
                </c:pt>
                <c:pt idx="50">
                  <c:v>1.1317839382009622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83-4415-B52E-51203E7AC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8186496"/>
        <c:axId val="308188288"/>
      </c:lineChart>
      <c:catAx>
        <c:axId val="30818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08188288"/>
        <c:crosses val="autoZero"/>
        <c:auto val="1"/>
        <c:lblAlgn val="ctr"/>
        <c:lblOffset val="100"/>
        <c:noMultiLvlLbl val="0"/>
      </c:catAx>
      <c:valAx>
        <c:axId val="308188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81864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45762990482141"/>
          <c:y val="5.1400554097404488E-2"/>
          <c:w val="0.78735445125726722"/>
          <c:h val="0.79104912033537778"/>
        </c:manualLayout>
      </c:layout>
      <c:lineChart>
        <c:grouping val="standard"/>
        <c:varyColors val="0"/>
        <c:ser>
          <c:idx val="0"/>
          <c:order val="0"/>
          <c:tx>
            <c:strRef>
              <c:f>Price_comparison!$BU$4</c:f>
              <c:strCache>
                <c:ptCount val="1"/>
                <c:pt idx="0">
                  <c:v>Divisia Index </c:v>
                </c:pt>
              </c:strCache>
            </c:strRef>
          </c:tx>
          <c:cat>
            <c:numRef>
              <c:f>Price_comparison!$BT$5:$BT$55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Price_comparison!$BU$5:$BU$55</c:f>
              <c:numCache>
                <c:formatCode>General</c:formatCode>
                <c:ptCount val="51"/>
                <c:pt idx="0">
                  <c:v>0.47658150112758019</c:v>
                </c:pt>
                <c:pt idx="1">
                  <c:v>0.47658150112758019</c:v>
                </c:pt>
                <c:pt idx="2">
                  <c:v>0.47658150112758019</c:v>
                </c:pt>
                <c:pt idx="3">
                  <c:v>0.47658150112758019</c:v>
                </c:pt>
                <c:pt idx="4">
                  <c:v>0.47658150112758019</c:v>
                </c:pt>
                <c:pt idx="5">
                  <c:v>0.47658150112758019</c:v>
                </c:pt>
                <c:pt idx="6">
                  <c:v>0.47658150112758019</c:v>
                </c:pt>
                <c:pt idx="7">
                  <c:v>0.47658150112758019</c:v>
                </c:pt>
                <c:pt idx="8">
                  <c:v>0.47658150112758019</c:v>
                </c:pt>
                <c:pt idx="9">
                  <c:v>0.47658150112758019</c:v>
                </c:pt>
                <c:pt idx="10">
                  <c:v>0.47658150112758019</c:v>
                </c:pt>
                <c:pt idx="11">
                  <c:v>0.47658150112758019</c:v>
                </c:pt>
                <c:pt idx="12">
                  <c:v>0.47658150112758019</c:v>
                </c:pt>
                <c:pt idx="13">
                  <c:v>0.47658150112758019</c:v>
                </c:pt>
                <c:pt idx="14">
                  <c:v>0.6502989233036387</c:v>
                </c:pt>
                <c:pt idx="15">
                  <c:v>0.72606309579736483</c:v>
                </c:pt>
                <c:pt idx="16">
                  <c:v>0.7508584009240189</c:v>
                </c:pt>
                <c:pt idx="17">
                  <c:v>0.79627160659085494</c:v>
                </c:pt>
                <c:pt idx="18">
                  <c:v>0.81653911070058172</c:v>
                </c:pt>
                <c:pt idx="19">
                  <c:v>0.85732692725497917</c:v>
                </c:pt>
                <c:pt idx="20">
                  <c:v>0.97378584316970385</c:v>
                </c:pt>
                <c:pt idx="21">
                  <c:v>1.0425188346059417</c:v>
                </c:pt>
                <c:pt idx="22">
                  <c:v>1.11161979817199</c:v>
                </c:pt>
                <c:pt idx="23">
                  <c:v>1.0930944463262859</c:v>
                </c:pt>
                <c:pt idx="24">
                  <c:v>1.0459564459679636</c:v>
                </c:pt>
                <c:pt idx="25">
                  <c:v>1</c:v>
                </c:pt>
                <c:pt idx="26">
                  <c:v>0.89614364090418785</c:v>
                </c:pt>
                <c:pt idx="27">
                  <c:v>0.8296061495689302</c:v>
                </c:pt>
                <c:pt idx="28">
                  <c:v>0.79294084673488674</c:v>
                </c:pt>
                <c:pt idx="29">
                  <c:v>0.75825016883187857</c:v>
                </c:pt>
                <c:pt idx="30">
                  <c:v>0.7391795564839525</c:v>
                </c:pt>
                <c:pt idx="31">
                  <c:v>0.7106181821355334</c:v>
                </c:pt>
                <c:pt idx="32">
                  <c:v>0.70085738453162449</c:v>
                </c:pt>
                <c:pt idx="33">
                  <c:v>0.698589384548855</c:v>
                </c:pt>
                <c:pt idx="34">
                  <c:v>0.67747898187523636</c:v>
                </c:pt>
                <c:pt idx="35">
                  <c:v>0.63783376899662747</c:v>
                </c:pt>
                <c:pt idx="36">
                  <c:v>0.66041949306991399</c:v>
                </c:pt>
                <c:pt idx="37">
                  <c:v>0.6582051887040945</c:v>
                </c:pt>
                <c:pt idx="38">
                  <c:v>0.61513525485948328</c:v>
                </c:pt>
                <c:pt idx="39">
                  <c:v>0.612079737023276</c:v>
                </c:pt>
                <c:pt idx="40">
                  <c:v>0.72157561329340947</c:v>
                </c:pt>
                <c:pt idx="41">
                  <c:v>0.81165548308884827</c:v>
                </c:pt>
                <c:pt idx="42">
                  <c:v>0.71023537177948237</c:v>
                </c:pt>
                <c:pt idx="43">
                  <c:v>0.82446980038427509</c:v>
                </c:pt>
                <c:pt idx="44">
                  <c:v>0.87878731469537574</c:v>
                </c:pt>
                <c:pt idx="45">
                  <c:v>1.0425000689212476</c:v>
                </c:pt>
                <c:pt idx="46">
                  <c:v>1.0340493281225898</c:v>
                </c:pt>
                <c:pt idx="47">
                  <c:v>1.0014273881864624</c:v>
                </c:pt>
                <c:pt idx="48">
                  <c:v>1.1378874579542195</c:v>
                </c:pt>
                <c:pt idx="49">
                  <c:v>0.91234782989612484</c:v>
                </c:pt>
                <c:pt idx="50">
                  <c:v>0.90767197176045766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6-4588-B36D-4DE8530AF41F}"/>
            </c:ext>
          </c:extLst>
        </c:ser>
        <c:ser>
          <c:idx val="1"/>
          <c:order val="1"/>
          <c:tx>
            <c:strRef>
              <c:f>Price_comparison!$BV$4</c:f>
              <c:strCache>
                <c:ptCount val="1"/>
                <c:pt idx="0">
                  <c:v>EIA Price (Index)</c:v>
                </c:pt>
              </c:strCache>
            </c:strRef>
          </c:tx>
          <c:marker>
            <c:symbol val="square"/>
            <c:size val="4"/>
          </c:marker>
          <c:cat>
            <c:numRef>
              <c:f>Price_comparison!$BT$5:$BT$55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Price_comparison!$BV$5:$BV$55</c:f>
              <c:numCache>
                <c:formatCode>General</c:formatCode>
                <c:ptCount val="51"/>
                <c:pt idx="10">
                  <c:v>0.35010736078233445</c:v>
                </c:pt>
                <c:pt idx="11">
                  <c:v>0.36889824771980273</c:v>
                </c:pt>
                <c:pt idx="12">
                  <c:v>0.37643487858719649</c:v>
                </c:pt>
                <c:pt idx="13">
                  <c:v>0.39654765550863841</c:v>
                </c:pt>
                <c:pt idx="14">
                  <c:v>0.58886440416144969</c:v>
                </c:pt>
                <c:pt idx="15">
                  <c:v>0.6689709160445253</c:v>
                </c:pt>
                <c:pt idx="16">
                  <c:v>0.69716361127993975</c:v>
                </c:pt>
                <c:pt idx="17">
                  <c:v>0.75095634921027798</c:v>
                </c:pt>
                <c:pt idx="18">
                  <c:v>0.76721293764237819</c:v>
                </c:pt>
                <c:pt idx="19">
                  <c:v>0.84597344638385585</c:v>
                </c:pt>
                <c:pt idx="20">
                  <c:v>1.0064856113225953</c:v>
                </c:pt>
                <c:pt idx="21">
                  <c:v>1.0778294909168513</c:v>
                </c:pt>
                <c:pt idx="22">
                  <c:v>1.1143637032713585</c:v>
                </c:pt>
                <c:pt idx="23">
                  <c:v>1.1007462865663098</c:v>
                </c:pt>
                <c:pt idx="24">
                  <c:v>1.0453124166613874</c:v>
                </c:pt>
                <c:pt idx="25">
                  <c:v>1</c:v>
                </c:pt>
                <c:pt idx="26">
                  <c:v>0.8714264931352339</c:v>
                </c:pt>
                <c:pt idx="27">
                  <c:v>0.81885029601688852</c:v>
                </c:pt>
                <c:pt idx="28">
                  <c:v>0.76644703752983667</c:v>
                </c:pt>
                <c:pt idx="29">
                  <c:v>0.72428597789760729</c:v>
                </c:pt>
                <c:pt idx="30">
                  <c:v>0.74345829403740549</c:v>
                </c:pt>
                <c:pt idx="31">
                  <c:v>0.71238895268571689</c:v>
                </c:pt>
                <c:pt idx="32">
                  <c:v>0.6897848609277426</c:v>
                </c:pt>
                <c:pt idx="33">
                  <c:v>0.67774336861876361</c:v>
                </c:pt>
                <c:pt idx="34">
                  <c:v>0.66231488313355524</c:v>
                </c:pt>
                <c:pt idx="35">
                  <c:v>0.62606446466578147</c:v>
                </c:pt>
                <c:pt idx="36">
                  <c:v>0.66790981764685553</c:v>
                </c:pt>
                <c:pt idx="37">
                  <c:v>0.64925232263111554</c:v>
                </c:pt>
                <c:pt idx="38">
                  <c:v>0.58935637254992534</c:v>
                </c:pt>
                <c:pt idx="39">
                  <c:v>0.6070607792373619</c:v>
                </c:pt>
                <c:pt idx="40">
                  <c:v>0.74410368345407463</c:v>
                </c:pt>
                <c:pt idx="41">
                  <c:v>0.78095782984690598</c:v>
                </c:pt>
                <c:pt idx="42">
                  <c:v>0.70345510202797457</c:v>
                </c:pt>
                <c:pt idx="43">
                  <c:v>0.81955180368469782</c:v>
                </c:pt>
                <c:pt idx="44">
                  <c:v>0.90261249521344333</c:v>
                </c:pt>
                <c:pt idx="45">
                  <c:v>1.075983503223142</c:v>
                </c:pt>
                <c:pt idx="46">
                  <c:v>1.1424188823700072</c:v>
                </c:pt>
                <c:pt idx="47">
                  <c:v>1.1652234041502096</c:v>
                </c:pt>
                <c:pt idx="48">
                  <c:v>1.3724554344484394</c:v>
                </c:pt>
                <c:pt idx="49">
                  <c:v>1.0508587437901926</c:v>
                </c:pt>
                <c:pt idx="50">
                  <c:v>1.1317839382009622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B6-4588-B36D-4DE8530AF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8209152"/>
        <c:axId val="308210688"/>
      </c:lineChart>
      <c:catAx>
        <c:axId val="30820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08210688"/>
        <c:crosses val="autoZero"/>
        <c:auto val="1"/>
        <c:lblAlgn val="ctr"/>
        <c:lblOffset val="100"/>
        <c:tickLblSkip val="5"/>
        <c:noMultiLvlLbl val="0"/>
      </c:catAx>
      <c:valAx>
        <c:axId val="3082106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Index, 1985 = 1.0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209152"/>
        <c:crosses val="autoZero"/>
        <c:crossBetween val="midCat"/>
      </c:valAx>
      <c:spPr>
        <a:solidFill>
          <a:schemeClr val="bg1"/>
        </a:solidFill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52774623422594091"/>
          <c:y val="0.608510429299014"/>
          <c:w val="0.26793418046126283"/>
          <c:h val="0.1514006104071149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25240594925635"/>
          <c:y val="5.1400554097404488E-2"/>
          <c:w val="0.7783027121609799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Price_comparison!$E$4</c:f>
              <c:strCache>
                <c:ptCount val="1"/>
                <c:pt idx="0">
                  <c:v>Fuels - Divisia</c:v>
                </c:pt>
              </c:strCache>
            </c:strRef>
          </c:tx>
          <c:marker>
            <c:symbol val="diamond"/>
            <c:size val="6"/>
          </c:marker>
          <c:cat>
            <c:numRef>
              <c:f>Price_comparison!$D$5:$D$55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Price_comparison!$E$5:$E$55</c:f>
              <c:numCache>
                <c:formatCode>0.0000</c:formatCode>
                <c:ptCount val="51"/>
                <c:pt idx="0">
                  <c:v>0.50838293444798466</c:v>
                </c:pt>
                <c:pt idx="1">
                  <c:v>0.50770751107781531</c:v>
                </c:pt>
                <c:pt idx="2">
                  <c:v>0.50687023920061558</c:v>
                </c:pt>
                <c:pt idx="3">
                  <c:v>0.50519245671777602</c:v>
                </c:pt>
                <c:pt idx="4">
                  <c:v>0.4900153096304028</c:v>
                </c:pt>
                <c:pt idx="5">
                  <c:v>0.49081651506690105</c:v>
                </c:pt>
                <c:pt idx="6">
                  <c:v>0.47693901923228676</c:v>
                </c:pt>
                <c:pt idx="7">
                  <c:v>0.47590185448954919</c:v>
                </c:pt>
                <c:pt idx="8">
                  <c:v>0.46271299544687816</c:v>
                </c:pt>
                <c:pt idx="9">
                  <c:v>0.44819737329039927</c:v>
                </c:pt>
                <c:pt idx="10">
                  <c:v>0.44281372699767946</c:v>
                </c:pt>
                <c:pt idx="11">
                  <c:v>0.44080386302381391</c:v>
                </c:pt>
                <c:pt idx="12">
                  <c:v>0.43766439634404491</c:v>
                </c:pt>
                <c:pt idx="13">
                  <c:v>0.48421110213246588</c:v>
                </c:pt>
                <c:pt idx="14">
                  <c:v>0.55054215251463823</c:v>
                </c:pt>
                <c:pt idx="15">
                  <c:v>0.56284925098703753</c:v>
                </c:pt>
                <c:pt idx="16">
                  <c:v>0.59699560469174862</c:v>
                </c:pt>
                <c:pt idx="17">
                  <c:v>0.64992337893194052</c:v>
                </c:pt>
                <c:pt idx="18">
                  <c:v>0.64860408743825737</c:v>
                </c:pt>
                <c:pt idx="19">
                  <c:v>0.75613411111990225</c:v>
                </c:pt>
                <c:pt idx="20">
                  <c:v>0.89145102177426128</c:v>
                </c:pt>
                <c:pt idx="21">
                  <c:v>0.95835959188390041</c:v>
                </c:pt>
                <c:pt idx="22">
                  <c:v>1.0148018897991662</c:v>
                </c:pt>
                <c:pt idx="23">
                  <c:v>1.0717805921338015</c:v>
                </c:pt>
                <c:pt idx="24">
                  <c:v>1.044843084981804</c:v>
                </c:pt>
                <c:pt idx="25">
                  <c:v>1</c:v>
                </c:pt>
                <c:pt idx="26">
                  <c:v>0.89675500219131921</c:v>
                </c:pt>
                <c:pt idx="27">
                  <c:v>0.83799802231189791</c:v>
                </c:pt>
                <c:pt idx="28">
                  <c:v>0.80136808277458771</c:v>
                </c:pt>
                <c:pt idx="29">
                  <c:v>0.82046290824567958</c:v>
                </c:pt>
                <c:pt idx="30">
                  <c:v>0.84400003635710996</c:v>
                </c:pt>
                <c:pt idx="31">
                  <c:v>0.8131911992082318</c:v>
                </c:pt>
                <c:pt idx="32">
                  <c:v>0.78231546314845313</c:v>
                </c:pt>
                <c:pt idx="33">
                  <c:v>0.78464101136519671</c:v>
                </c:pt>
                <c:pt idx="34">
                  <c:v>0.78898382442691217</c:v>
                </c:pt>
                <c:pt idx="35">
                  <c:v>0.73922952428669353</c:v>
                </c:pt>
                <c:pt idx="36">
                  <c:v>0.77935523931775352</c:v>
                </c:pt>
                <c:pt idx="37">
                  <c:v>0.81838491556737303</c:v>
                </c:pt>
                <c:pt idx="38">
                  <c:v>0.77086693290763053</c:v>
                </c:pt>
                <c:pt idx="39">
                  <c:v>0.75627084346317741</c:v>
                </c:pt>
                <c:pt idx="40">
                  <c:v>0.91852243438919878</c:v>
                </c:pt>
                <c:pt idx="41">
                  <c:v>1.0464937923106121</c:v>
                </c:pt>
                <c:pt idx="42">
                  <c:v>0.86145445228192741</c:v>
                </c:pt>
                <c:pt idx="43">
                  <c:v>1.0123392332620331</c:v>
                </c:pt>
                <c:pt idx="44">
                  <c:v>1.1149247562183682</c:v>
                </c:pt>
                <c:pt idx="45">
                  <c:v>1.2980067347095128</c:v>
                </c:pt>
                <c:pt idx="46">
                  <c:v>1.3853696794203372</c:v>
                </c:pt>
                <c:pt idx="47">
                  <c:v>1.3382296697653744</c:v>
                </c:pt>
                <c:pt idx="48">
                  <c:v>1.460624842411697</c:v>
                </c:pt>
                <c:pt idx="49">
                  <c:v>1.233735550913913</c:v>
                </c:pt>
                <c:pt idx="50">
                  <c:v>1.209954766140525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B0-4CF5-9936-D9F2B21829F5}"/>
            </c:ext>
          </c:extLst>
        </c:ser>
        <c:ser>
          <c:idx val="1"/>
          <c:order val="1"/>
          <c:tx>
            <c:strRef>
              <c:f>Price_comparison!$F$4</c:f>
              <c:strCache>
                <c:ptCount val="1"/>
                <c:pt idx="0">
                  <c:v>Delivered Energy - Published ($2005/MMBtu)</c:v>
                </c:pt>
              </c:strCache>
            </c:strRef>
          </c:tx>
          <c:marker>
            <c:symbol val="square"/>
            <c:size val="4"/>
          </c:marker>
          <c:cat>
            <c:numRef>
              <c:f>Price_comparison!$D$5:$D$55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Price_comparison!$F$5:$F$55</c:f>
              <c:numCache>
                <c:formatCode>0.0000</c:formatCode>
                <c:ptCount val="51"/>
                <c:pt idx="0">
                  <c:v>0.54050912283383645</c:v>
                </c:pt>
                <c:pt idx="1">
                  <c:v>0.54170207235901313</c:v>
                </c:pt>
                <c:pt idx="2">
                  <c:v>0.54224530698473206</c:v>
                </c:pt>
                <c:pt idx="3">
                  <c:v>0.53858660380226608</c:v>
                </c:pt>
                <c:pt idx="4">
                  <c:v>0.53677058747705797</c:v>
                </c:pt>
                <c:pt idx="5">
                  <c:v>0.52820612224005059</c:v>
                </c:pt>
                <c:pt idx="6">
                  <c:v>0.51068357259159169</c:v>
                </c:pt>
                <c:pt idx="7">
                  <c:v>0.50828294876231161</c:v>
                </c:pt>
                <c:pt idx="8">
                  <c:v>0.50499798572867127</c:v>
                </c:pt>
                <c:pt idx="9">
                  <c:v>0.48470765619625228</c:v>
                </c:pt>
                <c:pt idx="10">
                  <c:v>0.48083563827651626</c:v>
                </c:pt>
                <c:pt idx="11">
                  <c:v>0.48614670801730525</c:v>
                </c:pt>
                <c:pt idx="12">
                  <c:v>0.49223969063190887</c:v>
                </c:pt>
                <c:pt idx="13">
                  <c:v>0.53638956815775141</c:v>
                </c:pt>
                <c:pt idx="14">
                  <c:v>0.6106764416888929</c:v>
                </c:pt>
                <c:pt idx="15">
                  <c:v>0.62899704178094917</c:v>
                </c:pt>
                <c:pt idx="16">
                  <c:v>0.64710855203590845</c:v>
                </c:pt>
                <c:pt idx="17">
                  <c:v>0.7039775446918366</c:v>
                </c:pt>
                <c:pt idx="18">
                  <c:v>0.71018634837147565</c:v>
                </c:pt>
                <c:pt idx="19">
                  <c:v>0.76586673119460924</c:v>
                </c:pt>
                <c:pt idx="20">
                  <c:v>0.87764904830070423</c:v>
                </c:pt>
                <c:pt idx="21">
                  <c:v>0.94902067816067237</c:v>
                </c:pt>
                <c:pt idx="22">
                  <c:v>0.99387295938393605</c:v>
                </c:pt>
                <c:pt idx="23">
                  <c:v>1.0446957102798451</c:v>
                </c:pt>
                <c:pt idx="24">
                  <c:v>1.0065103334389232</c:v>
                </c:pt>
                <c:pt idx="25">
                  <c:v>1</c:v>
                </c:pt>
                <c:pt idx="26">
                  <c:v>0.96610590143355624</c:v>
                </c:pt>
                <c:pt idx="27">
                  <c:v>0.93741484332298364</c:v>
                </c:pt>
                <c:pt idx="28">
                  <c:v>0.90116807067696669</c:v>
                </c:pt>
                <c:pt idx="29">
                  <c:v>0.89595681839962849</c:v>
                </c:pt>
                <c:pt idx="30">
                  <c:v>0.93233370918425373</c:v>
                </c:pt>
                <c:pt idx="31">
                  <c:v>0.91708633002805362</c:v>
                </c:pt>
                <c:pt idx="32">
                  <c:v>0.89004007187050382</c:v>
                </c:pt>
                <c:pt idx="33">
                  <c:v>0.88955444946182094</c:v>
                </c:pt>
                <c:pt idx="34">
                  <c:v>0.89264244504214096</c:v>
                </c:pt>
                <c:pt idx="35">
                  <c:v>0.87427582149485694</c:v>
                </c:pt>
                <c:pt idx="36">
                  <c:v>0.86420840717488501</c:v>
                </c:pt>
                <c:pt idx="37">
                  <c:v>0.8850850604433167</c:v>
                </c:pt>
                <c:pt idx="38">
                  <c:v>0.88668652056940556</c:v>
                </c:pt>
                <c:pt idx="39">
                  <c:v>0.85491681006896336</c:v>
                </c:pt>
                <c:pt idx="40">
                  <c:v>0.90130005202857688</c:v>
                </c:pt>
                <c:pt idx="41">
                  <c:v>0.96851663603141513</c:v>
                </c:pt>
                <c:pt idx="42">
                  <c:v>0.89495419269655452</c:v>
                </c:pt>
                <c:pt idx="43">
                  <c:v>0.94756453627284387</c:v>
                </c:pt>
                <c:pt idx="44">
                  <c:v>0.99342686083612852</c:v>
                </c:pt>
                <c:pt idx="45">
                  <c:v>1.0829419752336591</c:v>
                </c:pt>
                <c:pt idx="46">
                  <c:v>1.1780553162072234</c:v>
                </c:pt>
                <c:pt idx="47">
                  <c:v>1.1512451647765438</c:v>
                </c:pt>
                <c:pt idx="48">
                  <c:v>1.2072079603968409</c:v>
                </c:pt>
                <c:pt idx="49">
                  <c:v>1.1478572997173424</c:v>
                </c:pt>
                <c:pt idx="50">
                  <c:v>1.1486750271262851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B0-4CF5-9936-D9F2B21829F5}"/>
            </c:ext>
          </c:extLst>
        </c:ser>
        <c:ser>
          <c:idx val="2"/>
          <c:order val="2"/>
          <c:tx>
            <c:strRef>
              <c:f>Price_comparison!$G$4</c:f>
              <c:strCache>
                <c:ptCount val="1"/>
                <c:pt idx="0">
                  <c:v>Delivered Energy - DivIsia</c:v>
                </c:pt>
              </c:strCache>
            </c:strRef>
          </c:tx>
          <c:marker>
            <c:symbol val="triangle"/>
            <c:size val="6"/>
          </c:marker>
          <c:cat>
            <c:numRef>
              <c:f>Price_comparison!$D$5:$D$55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Price_comparison!$G$5:$G$55</c:f>
              <c:numCache>
                <c:formatCode>0.0000</c:formatCode>
                <c:ptCount val="51"/>
                <c:pt idx="0">
                  <c:v>0.79986284837585075</c:v>
                </c:pt>
                <c:pt idx="1">
                  <c:v>0.79505731324800444</c:v>
                </c:pt>
                <c:pt idx="2">
                  <c:v>0.78867236649219441</c:v>
                </c:pt>
                <c:pt idx="3">
                  <c:v>0.76912697483072112</c:v>
                </c:pt>
                <c:pt idx="4">
                  <c:v>0.7514457720255</c:v>
                </c:pt>
                <c:pt idx="5">
                  <c:v>0.73049773184655542</c:v>
                </c:pt>
                <c:pt idx="6">
                  <c:v>0.69520675960472067</c:v>
                </c:pt>
                <c:pt idx="7">
                  <c:v>0.68348822566966305</c:v>
                </c:pt>
                <c:pt idx="8">
                  <c:v>0.66007511415625486</c:v>
                </c:pt>
                <c:pt idx="9">
                  <c:v>0.61966518628796974</c:v>
                </c:pt>
                <c:pt idx="10">
                  <c:v>0.59989231716262925</c:v>
                </c:pt>
                <c:pt idx="11">
                  <c:v>0.59718387747305857</c:v>
                </c:pt>
                <c:pt idx="12">
                  <c:v>0.59507599211626594</c:v>
                </c:pt>
                <c:pt idx="13">
                  <c:v>0.62075363603156763</c:v>
                </c:pt>
                <c:pt idx="14">
                  <c:v>0.69965953436340611</c:v>
                </c:pt>
                <c:pt idx="15">
                  <c:v>0.71949270077993099</c:v>
                </c:pt>
                <c:pt idx="16">
                  <c:v>0.73969648304954916</c:v>
                </c:pt>
                <c:pt idx="17">
                  <c:v>0.77676562820194428</c:v>
                </c:pt>
                <c:pt idx="18">
                  <c:v>0.77361957416538862</c:v>
                </c:pt>
                <c:pt idx="19">
                  <c:v>0.82514604094944544</c:v>
                </c:pt>
                <c:pt idx="20">
                  <c:v>0.91605741442042776</c:v>
                </c:pt>
                <c:pt idx="21">
                  <c:v>0.97585223356108275</c:v>
                </c:pt>
                <c:pt idx="22">
                  <c:v>1.0247114952812599</c:v>
                </c:pt>
                <c:pt idx="23">
                  <c:v>1.0519906235080352</c:v>
                </c:pt>
                <c:pt idx="24">
                  <c:v>1.0158896804695712</c:v>
                </c:pt>
                <c:pt idx="25">
                  <c:v>1</c:v>
                </c:pt>
                <c:pt idx="26">
                  <c:v>0.94778925224644162</c:v>
                </c:pt>
                <c:pt idx="27">
                  <c:v>0.90860546988479252</c:v>
                </c:pt>
                <c:pt idx="28">
                  <c:v>0.87793676657230801</c:v>
                </c:pt>
                <c:pt idx="29">
                  <c:v>0.87731303472493383</c:v>
                </c:pt>
                <c:pt idx="30">
                  <c:v>0.87797740848815753</c:v>
                </c:pt>
                <c:pt idx="31">
                  <c:v>0.86162200935840405</c:v>
                </c:pt>
                <c:pt idx="32">
                  <c:v>0.8487293126761658</c:v>
                </c:pt>
                <c:pt idx="33">
                  <c:v>0.84560405037703856</c:v>
                </c:pt>
                <c:pt idx="34">
                  <c:v>0.83937174503832679</c:v>
                </c:pt>
                <c:pt idx="35">
                  <c:v>0.81199195135645041</c:v>
                </c:pt>
                <c:pt idx="36">
                  <c:v>0.8124053111070243</c:v>
                </c:pt>
                <c:pt idx="37">
                  <c:v>0.82093552820742488</c:v>
                </c:pt>
                <c:pt idx="38">
                  <c:v>0.78811504520850828</c:v>
                </c:pt>
                <c:pt idx="39">
                  <c:v>0.76931678048533314</c:v>
                </c:pt>
                <c:pt idx="40">
                  <c:v>0.81506904470531516</c:v>
                </c:pt>
                <c:pt idx="41">
                  <c:v>0.8658446197822891</c:v>
                </c:pt>
                <c:pt idx="42">
                  <c:v>0.79097375854608987</c:v>
                </c:pt>
                <c:pt idx="43">
                  <c:v>0.8427796179772854</c:v>
                </c:pt>
                <c:pt idx="44">
                  <c:v>0.87250252666736805</c:v>
                </c:pt>
                <c:pt idx="45">
                  <c:v>0.93753202827205495</c:v>
                </c:pt>
                <c:pt idx="46">
                  <c:v>0.99981352083074615</c:v>
                </c:pt>
                <c:pt idx="47">
                  <c:v>0.98323500069097902</c:v>
                </c:pt>
                <c:pt idx="48">
                  <c:v>1.0365641612467404</c:v>
                </c:pt>
                <c:pt idx="49">
                  <c:v>0.98012877028766698</c:v>
                </c:pt>
                <c:pt idx="50">
                  <c:v>0.96992284203501089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B0-4CF5-9936-D9F2B21829F5}"/>
            </c:ext>
          </c:extLst>
        </c:ser>
        <c:ser>
          <c:idx val="4"/>
          <c:order val="3"/>
          <c:tx>
            <c:strRef>
              <c:f>Price_comparison!$H$4</c:f>
              <c:strCache>
                <c:ptCount val="1"/>
                <c:pt idx="0">
                  <c:v>Delivered Energy - DivIsia (3 x Elec)</c:v>
                </c:pt>
              </c:strCache>
            </c:strRef>
          </c:tx>
          <c:val>
            <c:numRef>
              <c:f>Price_comparison!$H$5:$H$55</c:f>
              <c:numCache>
                <c:formatCode>0.0000</c:formatCode>
                <c:ptCount val="51"/>
                <c:pt idx="0">
                  <c:v>0.96680945968242005</c:v>
                </c:pt>
                <c:pt idx="1">
                  <c:v>0.95897319696073879</c:v>
                </c:pt>
                <c:pt idx="2">
                  <c:v>0.95009855156740763</c:v>
                </c:pt>
                <c:pt idx="3">
                  <c:v>0.91469543819941979</c:v>
                </c:pt>
                <c:pt idx="4">
                  <c:v>0.897405253994083</c:v>
                </c:pt>
                <c:pt idx="5">
                  <c:v>0.85910572585938583</c:v>
                </c:pt>
                <c:pt idx="6">
                  <c:v>0.80937856153618526</c:v>
                </c:pt>
                <c:pt idx="7">
                  <c:v>0.79186984640610936</c:v>
                </c:pt>
                <c:pt idx="8">
                  <c:v>0.7620745395992593</c:v>
                </c:pt>
                <c:pt idx="9">
                  <c:v>0.70503814394310171</c:v>
                </c:pt>
                <c:pt idx="10">
                  <c:v>0.67597956039122531</c:v>
                </c:pt>
                <c:pt idx="11">
                  <c:v>0.67220195004318528</c:v>
                </c:pt>
                <c:pt idx="12">
                  <c:v>0.67086214354358242</c:v>
                </c:pt>
                <c:pt idx="13">
                  <c:v>0.68292281888211392</c:v>
                </c:pt>
                <c:pt idx="14">
                  <c:v>0.76796723548329571</c:v>
                </c:pt>
                <c:pt idx="15">
                  <c:v>0.79331010405721436</c:v>
                </c:pt>
                <c:pt idx="16">
                  <c:v>0.80746572760661739</c:v>
                </c:pt>
                <c:pt idx="17">
                  <c:v>0.83680430059257072</c:v>
                </c:pt>
                <c:pt idx="18">
                  <c:v>0.83253208315951732</c:v>
                </c:pt>
                <c:pt idx="19">
                  <c:v>0.85584674825432627</c:v>
                </c:pt>
                <c:pt idx="20">
                  <c:v>0.92713636356773832</c:v>
                </c:pt>
                <c:pt idx="21">
                  <c:v>0.98318658821799876</c:v>
                </c:pt>
                <c:pt idx="22">
                  <c:v>1.0279449114218249</c:v>
                </c:pt>
                <c:pt idx="23">
                  <c:v>1.044526290841862</c:v>
                </c:pt>
                <c:pt idx="24">
                  <c:v>1.0069689462663816</c:v>
                </c:pt>
                <c:pt idx="25">
                  <c:v>1</c:v>
                </c:pt>
                <c:pt idx="26">
                  <c:v>0.96850127025650234</c:v>
                </c:pt>
                <c:pt idx="27">
                  <c:v>0.94134127752638852</c:v>
                </c:pt>
                <c:pt idx="28">
                  <c:v>0.9113668796766331</c:v>
                </c:pt>
                <c:pt idx="29">
                  <c:v>0.90219264337259431</c:v>
                </c:pt>
                <c:pt idx="30">
                  <c:v>0.89645235782023358</c:v>
                </c:pt>
                <c:pt idx="31">
                  <c:v>0.8864192376860287</c:v>
                </c:pt>
                <c:pt idx="32">
                  <c:v>0.88003992939081199</c:v>
                </c:pt>
                <c:pt idx="33">
                  <c:v>0.87335153987454828</c:v>
                </c:pt>
                <c:pt idx="34">
                  <c:v>0.863485554954736</c:v>
                </c:pt>
                <c:pt idx="35">
                  <c:v>0.84242887942334832</c:v>
                </c:pt>
                <c:pt idx="36">
                  <c:v>0.83160029792880585</c:v>
                </c:pt>
                <c:pt idx="37">
                  <c:v>0.83135941692268944</c:v>
                </c:pt>
                <c:pt idx="38">
                  <c:v>0.80254064828027594</c:v>
                </c:pt>
                <c:pt idx="39">
                  <c:v>0.78273181685547077</c:v>
                </c:pt>
                <c:pt idx="40">
                  <c:v>0.79595818544162644</c:v>
                </c:pt>
                <c:pt idx="41">
                  <c:v>0.82639082626174842</c:v>
                </c:pt>
                <c:pt idx="42">
                  <c:v>0.78069983343290106</c:v>
                </c:pt>
                <c:pt idx="43">
                  <c:v>0.80947293322262104</c:v>
                </c:pt>
                <c:pt idx="44">
                  <c:v>0.82215314983647148</c:v>
                </c:pt>
                <c:pt idx="45">
                  <c:v>0.86118424999472365</c:v>
                </c:pt>
                <c:pt idx="46">
                  <c:v>0.92028590581670244</c:v>
                </c:pt>
                <c:pt idx="47">
                  <c:v>0.91284964995525786</c:v>
                </c:pt>
                <c:pt idx="48">
                  <c:v>0.95518151476723567</c:v>
                </c:pt>
                <c:pt idx="49">
                  <c:v>0.94007260607483478</c:v>
                </c:pt>
                <c:pt idx="50">
                  <c:v>0.93037859472496243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B0-4CF5-9936-D9F2B2182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8381184"/>
        <c:axId val="308382720"/>
      </c:lineChart>
      <c:catAx>
        <c:axId val="308381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08382720"/>
        <c:crosses val="autoZero"/>
        <c:auto val="1"/>
        <c:lblAlgn val="ctr"/>
        <c:lblOffset val="100"/>
        <c:tickLblSkip val="5"/>
        <c:noMultiLvlLbl val="0"/>
      </c:catAx>
      <c:valAx>
        <c:axId val="3083827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100" baseline="0"/>
                </a:pPr>
                <a:r>
                  <a:rPr lang="en-US" sz="1100" baseline="0"/>
                  <a:t>Index, 1985 = 1.0</a:t>
                </a:r>
              </a:p>
            </c:rich>
          </c:tx>
          <c:overlay val="0"/>
        </c:title>
        <c:numFmt formatCode="0.00" sourceLinked="0"/>
        <c:majorTickMark val="out"/>
        <c:minorTickMark val="none"/>
        <c:tickLblPos val="nextTo"/>
        <c:crossAx val="308381184"/>
        <c:crosses val="autoZero"/>
        <c:crossBetween val="midCat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40801621061735099"/>
          <c:y val="0.52851261626003943"/>
          <c:w val="0.48316770748484028"/>
          <c:h val="0.3152772623181974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  <c:txPr>
        <a:bodyPr/>
        <a:lstStyle/>
        <a:p>
          <a:pPr>
            <a:defRPr sz="900" baseline="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3531457302013"/>
          <c:y val="5.1400554097404488E-2"/>
          <c:w val="0.80743346955048345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Price_comparison!$E$64</c:f>
              <c:strCache>
                <c:ptCount val="1"/>
                <c:pt idx="0">
                  <c:v>Commercial</c:v>
                </c:pt>
              </c:strCache>
            </c:strRef>
          </c:tx>
          <c:marker>
            <c:symbol val="diamond"/>
            <c:size val="6"/>
          </c:marker>
          <c:cat>
            <c:numRef>
              <c:f>Price_comparison!$D$65:$D$115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Price_comparison!$E$65:$E$115</c:f>
              <c:numCache>
                <c:formatCode>General</c:formatCode>
                <c:ptCount val="51"/>
                <c:pt idx="0">
                  <c:v>0.93839104393701034</c:v>
                </c:pt>
                <c:pt idx="1">
                  <c:v>0.92972587809316565</c:v>
                </c:pt>
                <c:pt idx="2">
                  <c:v>0.91959458639781233</c:v>
                </c:pt>
                <c:pt idx="3">
                  <c:v>0.87693195726823669</c:v>
                </c:pt>
                <c:pt idx="4">
                  <c:v>0.82908960332832893</c:v>
                </c:pt>
                <c:pt idx="5">
                  <c:v>0.78393455911511734</c:v>
                </c:pt>
                <c:pt idx="6">
                  <c:v>0.76249058281224291</c:v>
                </c:pt>
                <c:pt idx="7">
                  <c:v>0.74381155841614666</c:v>
                </c:pt>
                <c:pt idx="8">
                  <c:v>0.71476965720120134</c:v>
                </c:pt>
                <c:pt idx="9">
                  <c:v>0.6827794150686296</c:v>
                </c:pt>
                <c:pt idx="10">
                  <c:v>0.651896852198383</c:v>
                </c:pt>
                <c:pt idx="11">
                  <c:v>0.6590399111160602</c:v>
                </c:pt>
                <c:pt idx="12">
                  <c:v>0.65928941120230722</c:v>
                </c:pt>
                <c:pt idx="13">
                  <c:v>0.66075942008618793</c:v>
                </c:pt>
                <c:pt idx="14">
                  <c:v>0.77974733112580197</c:v>
                </c:pt>
                <c:pt idx="15">
                  <c:v>0.81112204008403355</c:v>
                </c:pt>
                <c:pt idx="16">
                  <c:v>0.82852861584822135</c:v>
                </c:pt>
                <c:pt idx="17">
                  <c:v>0.87291416521671472</c:v>
                </c:pt>
                <c:pt idx="18">
                  <c:v>0.8694281593287102</c:v>
                </c:pt>
                <c:pt idx="19">
                  <c:v>0.88515707485170092</c:v>
                </c:pt>
                <c:pt idx="20">
                  <c:v>0.96360450397190156</c:v>
                </c:pt>
                <c:pt idx="21">
                  <c:v>1.0178331004670993</c:v>
                </c:pt>
                <c:pt idx="22">
                  <c:v>1.0460915321702609</c:v>
                </c:pt>
                <c:pt idx="23">
                  <c:v>1.0386396965829288</c:v>
                </c:pt>
                <c:pt idx="24">
                  <c:v>1.0153374172560561</c:v>
                </c:pt>
                <c:pt idx="25">
                  <c:v>1</c:v>
                </c:pt>
                <c:pt idx="26">
                  <c:v>0.95372978040303291</c:v>
                </c:pt>
                <c:pt idx="27">
                  <c:v>0.90260024620639945</c:v>
                </c:pt>
                <c:pt idx="28">
                  <c:v>0.86493184271999357</c:v>
                </c:pt>
                <c:pt idx="29">
                  <c:v>0.85236186903648892</c:v>
                </c:pt>
                <c:pt idx="30">
                  <c:v>0.84208575644583761</c:v>
                </c:pt>
                <c:pt idx="31">
                  <c:v>0.83130038624518388</c:v>
                </c:pt>
                <c:pt idx="32">
                  <c:v>0.82695158984231809</c:v>
                </c:pt>
                <c:pt idx="33">
                  <c:v>0.8189918546242001</c:v>
                </c:pt>
                <c:pt idx="34">
                  <c:v>0.80282623203325909</c:v>
                </c:pt>
                <c:pt idx="35">
                  <c:v>0.78044985143235523</c:v>
                </c:pt>
                <c:pt idx="36">
                  <c:v>0.76843695244186583</c:v>
                </c:pt>
                <c:pt idx="37">
                  <c:v>0.75487490794081291</c:v>
                </c:pt>
                <c:pt idx="38">
                  <c:v>0.72485948126041722</c:v>
                </c:pt>
                <c:pt idx="39">
                  <c:v>0.69974362312007088</c:v>
                </c:pt>
                <c:pt idx="40">
                  <c:v>0.71579186649468252</c:v>
                </c:pt>
                <c:pt idx="41">
                  <c:v>0.75637088911279704</c:v>
                </c:pt>
                <c:pt idx="42">
                  <c:v>0.72476420268828545</c:v>
                </c:pt>
                <c:pt idx="43">
                  <c:v>0.74665162545607533</c:v>
                </c:pt>
                <c:pt idx="44">
                  <c:v>0.7494439929635226</c:v>
                </c:pt>
                <c:pt idx="45">
                  <c:v>0.7836866997942743</c:v>
                </c:pt>
                <c:pt idx="46">
                  <c:v>0.82924506186799785</c:v>
                </c:pt>
                <c:pt idx="47">
                  <c:v>0.82234592382212746</c:v>
                </c:pt>
                <c:pt idx="48">
                  <c:v>0.87241946183800012</c:v>
                </c:pt>
                <c:pt idx="49">
                  <c:v>0.8291035501914702</c:v>
                </c:pt>
                <c:pt idx="50">
                  <c:v>0.82164797900788289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46-4F52-B547-8EABC4823F95}"/>
            </c:ext>
          </c:extLst>
        </c:ser>
        <c:ser>
          <c:idx val="1"/>
          <c:order val="1"/>
          <c:tx>
            <c:strRef>
              <c:f>Price_comparison!$F$64</c:f>
              <c:strCache>
                <c:ptCount val="1"/>
                <c:pt idx="0">
                  <c:v>Residential</c:v>
                </c:pt>
              </c:strCache>
            </c:strRef>
          </c:tx>
          <c:marker>
            <c:symbol val="square"/>
            <c:size val="4"/>
          </c:marker>
          <c:cat>
            <c:numRef>
              <c:f>Price_comparison!$D$65:$D$115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Price_comparison!$F$65:$F$115</c:f>
              <c:numCache>
                <c:formatCode>General</c:formatCode>
                <c:ptCount val="51"/>
                <c:pt idx="0">
                  <c:v>0.96680945968242005</c:v>
                </c:pt>
                <c:pt idx="1">
                  <c:v>0.95897319696073879</c:v>
                </c:pt>
                <c:pt idx="2">
                  <c:v>0.95009855156740763</c:v>
                </c:pt>
                <c:pt idx="3">
                  <c:v>0.91469543819941979</c:v>
                </c:pt>
                <c:pt idx="4">
                  <c:v>0.897405253994083</c:v>
                </c:pt>
                <c:pt idx="5">
                  <c:v>0.85910572585938583</c:v>
                </c:pt>
                <c:pt idx="6">
                  <c:v>0.80937856153618526</c:v>
                </c:pt>
                <c:pt idx="7">
                  <c:v>0.79186984640610936</c:v>
                </c:pt>
                <c:pt idx="8">
                  <c:v>0.7620745395992593</c:v>
                </c:pt>
                <c:pt idx="9">
                  <c:v>0.70503814394310171</c:v>
                </c:pt>
                <c:pt idx="10">
                  <c:v>0.67597956039122531</c:v>
                </c:pt>
                <c:pt idx="11">
                  <c:v>0.67220195004318528</c:v>
                </c:pt>
                <c:pt idx="12">
                  <c:v>0.67086214354358242</c:v>
                </c:pt>
                <c:pt idx="13">
                  <c:v>0.68292281888211392</c:v>
                </c:pt>
                <c:pt idx="14">
                  <c:v>0.76796723548329571</c:v>
                </c:pt>
                <c:pt idx="15">
                  <c:v>0.79331010405721436</c:v>
                </c:pt>
                <c:pt idx="16">
                  <c:v>0.80746572760661739</c:v>
                </c:pt>
                <c:pt idx="17">
                  <c:v>0.83680430059257072</c:v>
                </c:pt>
                <c:pt idx="18">
                  <c:v>0.83253208315951732</c:v>
                </c:pt>
                <c:pt idx="19">
                  <c:v>0.85584674825432627</c:v>
                </c:pt>
                <c:pt idx="20">
                  <c:v>0.92713636356773832</c:v>
                </c:pt>
                <c:pt idx="21">
                  <c:v>0.98318658821799876</c:v>
                </c:pt>
                <c:pt idx="22">
                  <c:v>1.0279449114218249</c:v>
                </c:pt>
                <c:pt idx="23">
                  <c:v>1.044526290841862</c:v>
                </c:pt>
                <c:pt idx="24">
                  <c:v>1.0069689462663816</c:v>
                </c:pt>
                <c:pt idx="25">
                  <c:v>1</c:v>
                </c:pt>
                <c:pt idx="26">
                  <c:v>0.96850127025650234</c:v>
                </c:pt>
                <c:pt idx="27">
                  <c:v>0.94134127752638852</c:v>
                </c:pt>
                <c:pt idx="28">
                  <c:v>0.9113668796766331</c:v>
                </c:pt>
                <c:pt idx="29">
                  <c:v>0.90219264337259431</c:v>
                </c:pt>
                <c:pt idx="30">
                  <c:v>0.89645235782023358</c:v>
                </c:pt>
                <c:pt idx="31">
                  <c:v>0.8864192376860287</c:v>
                </c:pt>
                <c:pt idx="32">
                  <c:v>0.88003992939081199</c:v>
                </c:pt>
                <c:pt idx="33">
                  <c:v>0.87335153987454828</c:v>
                </c:pt>
                <c:pt idx="34">
                  <c:v>0.863485554954736</c:v>
                </c:pt>
                <c:pt idx="35">
                  <c:v>0.84242887942334832</c:v>
                </c:pt>
                <c:pt idx="36">
                  <c:v>0.83160029792880585</c:v>
                </c:pt>
                <c:pt idx="37">
                  <c:v>0.83135941692268944</c:v>
                </c:pt>
                <c:pt idx="38">
                  <c:v>0.80254064828027594</c:v>
                </c:pt>
                <c:pt idx="39">
                  <c:v>0.78273181685547077</c:v>
                </c:pt>
                <c:pt idx="40">
                  <c:v>0.79595818544162644</c:v>
                </c:pt>
                <c:pt idx="41">
                  <c:v>0.82639082626174842</c:v>
                </c:pt>
                <c:pt idx="42">
                  <c:v>0.78069983343290106</c:v>
                </c:pt>
                <c:pt idx="43">
                  <c:v>0.80947293322262104</c:v>
                </c:pt>
                <c:pt idx="44">
                  <c:v>0.82215314983647148</c:v>
                </c:pt>
                <c:pt idx="45">
                  <c:v>0.86118424999472365</c:v>
                </c:pt>
                <c:pt idx="46">
                  <c:v>0.92028590581670244</c:v>
                </c:pt>
                <c:pt idx="47">
                  <c:v>0.91284964995525786</c:v>
                </c:pt>
                <c:pt idx="48">
                  <c:v>0.95518151476723567</c:v>
                </c:pt>
                <c:pt idx="49">
                  <c:v>0.94007260607483478</c:v>
                </c:pt>
                <c:pt idx="50">
                  <c:v>0.93037859472496243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46-4F52-B547-8EABC4823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8408320"/>
        <c:axId val="308409856"/>
      </c:lineChart>
      <c:catAx>
        <c:axId val="308408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08409856"/>
        <c:crosses val="autoZero"/>
        <c:auto val="1"/>
        <c:lblAlgn val="ctr"/>
        <c:lblOffset val="100"/>
        <c:tickLblSkip val="5"/>
        <c:noMultiLvlLbl val="0"/>
      </c:catAx>
      <c:valAx>
        <c:axId val="3084098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100" baseline="0"/>
                </a:pPr>
                <a:r>
                  <a:rPr lang="en-US" sz="1100" baseline="0"/>
                  <a:t>Index, 1985 = 1.0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408320"/>
        <c:crosses val="autoZero"/>
        <c:crossBetween val="midCat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18770191700720953"/>
          <c:y val="0.61218281589736412"/>
          <c:w val="0.21402774653168358"/>
          <c:h val="0.14679176455586085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466725</xdr:colOff>
      <xdr:row>91</xdr:row>
      <xdr:rowOff>42862</xdr:rowOff>
    </xdr:from>
    <xdr:to>
      <xdr:col>44</xdr:col>
      <xdr:colOff>533400</xdr:colOff>
      <xdr:row>109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46</xdr:col>
      <xdr:colOff>276225</xdr:colOff>
      <xdr:row>106</xdr:row>
      <xdr:rowOff>100012</xdr:rowOff>
    </xdr:from>
    <xdr:to>
      <xdr:col>53</xdr:col>
      <xdr:colOff>381000</xdr:colOff>
      <xdr:row>124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300037</xdr:colOff>
      <xdr:row>14</xdr:row>
      <xdr:rowOff>9525</xdr:rowOff>
    </xdr:from>
    <xdr:to>
      <xdr:col>29</xdr:col>
      <xdr:colOff>604837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85725</xdr:colOff>
      <xdr:row>12</xdr:row>
      <xdr:rowOff>157162</xdr:rowOff>
    </xdr:from>
    <xdr:to>
      <xdr:col>17</xdr:col>
      <xdr:colOff>180975</xdr:colOff>
      <xdr:row>32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66675</xdr:colOff>
      <xdr:row>6</xdr:row>
      <xdr:rowOff>90487</xdr:rowOff>
    </xdr:from>
    <xdr:to>
      <xdr:col>47</xdr:col>
      <xdr:colOff>371475</xdr:colOff>
      <xdr:row>23</xdr:row>
      <xdr:rowOff>80962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66675</xdr:colOff>
      <xdr:row>26</xdr:row>
      <xdr:rowOff>52387</xdr:rowOff>
    </xdr:from>
    <xdr:to>
      <xdr:col>47</xdr:col>
      <xdr:colOff>371475</xdr:colOff>
      <xdr:row>43</xdr:row>
      <xdr:rowOff>42862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60</xdr:col>
      <xdr:colOff>333374</xdr:colOff>
      <xdr:row>13</xdr:row>
      <xdr:rowOff>33337</xdr:rowOff>
    </xdr:from>
    <xdr:to>
      <xdr:col>68</xdr:col>
      <xdr:colOff>609599</xdr:colOff>
      <xdr:row>33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61</xdr:col>
      <xdr:colOff>95250</xdr:colOff>
      <xdr:row>36</xdr:row>
      <xdr:rowOff>138112</xdr:rowOff>
    </xdr:from>
    <xdr:to>
      <xdr:col>68</xdr:col>
      <xdr:colOff>400050</xdr:colOff>
      <xdr:row>53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75</xdr:col>
      <xdr:colOff>66675</xdr:colOff>
      <xdr:row>24</xdr:row>
      <xdr:rowOff>119061</xdr:rowOff>
    </xdr:from>
    <xdr:to>
      <xdr:col>82</xdr:col>
      <xdr:colOff>361950</xdr:colOff>
      <xdr:row>43</xdr:row>
      <xdr:rowOff>76199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36</xdr:row>
      <xdr:rowOff>0</xdr:rowOff>
    </xdr:from>
    <xdr:to>
      <xdr:col>17</xdr:col>
      <xdr:colOff>95250</xdr:colOff>
      <xdr:row>55</xdr:row>
      <xdr:rowOff>119063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161925</xdr:colOff>
      <xdr:row>97</xdr:row>
      <xdr:rowOff>71437</xdr:rowOff>
    </xdr:from>
    <xdr:to>
      <xdr:col>14</xdr:col>
      <xdr:colOff>533400</xdr:colOff>
      <xdr:row>116</xdr:row>
      <xdr:rowOff>123825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esidential%20Floor%20Space\AHS\AHS_summary_results_12081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esidential%20Floor%20Space\AHS\AHS_summary_results_12081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conomywide_indica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upporting_Sheets_SRB\Residential_indicators_US_07291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dicators\residential_indicator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indicators\commercial_indicator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indicators\industrial_indicator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upporting_Sheets_SRB\commercial_indicators_07301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Revised%20FY04\Data\Fowler\transportation_indicator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d3g086\My%20Documents\OIT\MECS98\98MEC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d3g086\My%20Documents\OIT\MECS98\98MECS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ocuments%20and%20Settings\d3g086\My%20Documents\OIT\MECS98\98MECS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esidential%20Floor%20Space\startsall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esidential%20Floor%20Space\startsall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upporting_Sheets_SRB\regression_models_0703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EERE_Impacts\Pre-1970_prices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gdplev_18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commercial_indicators_010720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mercial_indicators_102713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A_HAP\HAP_alldata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dicators\industrial_indicators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upporting_Sheets_SRB\gdplev_jan14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Indicators%20-%20Residential%20-%202020/residential_indicators_0114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_tables"/>
      <sheetName val="Final Floorspace Estimates"/>
      <sheetName val="Wgted_Floorspace"/>
      <sheetName val="RECS_intensity_data"/>
      <sheetName val="Stock_85to95"/>
      <sheetName val="Compare_PWT"/>
      <sheetName val="Time_series"/>
      <sheetName val="Survival_curve"/>
      <sheetName val="Survival_curve_MF"/>
      <sheetName val="Survival_curve_MH"/>
      <sheetName val="Total_stock"/>
      <sheetName val="Total_stock_SF"/>
      <sheetName val="Total_stock_MF"/>
      <sheetName val="Total_stock_MH"/>
      <sheetName val="mhstabplcmnt"/>
      <sheetName val="Sheet4"/>
      <sheetName val="Comps Ann"/>
      <sheetName val="SFTotalMedAvgSqFt"/>
      <sheetName val="Compare_size"/>
      <sheetName val="Compare_FS"/>
      <sheetName val="RECS_4_adj"/>
      <sheetName val="Estimate"/>
      <sheetName val="RECS_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_tables"/>
      <sheetName val="Final Floorspace Estimates"/>
      <sheetName val="Wgted_Floorspace"/>
      <sheetName val="RECS_intensity_data"/>
      <sheetName val="Stock_85to95"/>
      <sheetName val="Compare_PWT"/>
      <sheetName val="Time_series"/>
      <sheetName val="Survival_curve"/>
      <sheetName val="Survival_curve_MF"/>
      <sheetName val="Survival_curve_MH"/>
      <sheetName val="Total_stock"/>
      <sheetName val="Total_stock_SF"/>
      <sheetName val="Total_stock_MF"/>
      <sheetName val="Total_stock_MH"/>
      <sheetName val="mhstabplcmnt"/>
      <sheetName val="Sheet4"/>
      <sheetName val="Comps Ann"/>
      <sheetName val="SFTotalMedAvgSqFt"/>
      <sheetName val="Compare_size"/>
      <sheetName val="Compare_FS"/>
      <sheetName val="RECS_4_adj"/>
      <sheetName val="Estimate"/>
      <sheetName val="RECS_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"/>
      <sheetName val="Level_structure"/>
      <sheetName val="General_inputs"/>
      <sheetName val="Impact_report"/>
      <sheetName val="Report_charts"/>
      <sheetName val="All_Sectors"/>
      <sheetName val="Chk89"/>
      <sheetName val="Sector_Activity"/>
      <sheetName val="AER08_Table2.1b"/>
      <sheetName val="AER08_Table2.1c"/>
      <sheetName val="AER08_Table2.1d"/>
      <sheetName val="AER08_Table2.1e"/>
      <sheetName val="AER08_Table2.1f"/>
      <sheetName val="AER09_table2.1b"/>
      <sheetName val="AER09_Table2.1c"/>
      <sheetName val="AER09_Table2.1d"/>
      <sheetName val="AER09_Table2.1e"/>
      <sheetName val="AER10_Table2.1a"/>
      <sheetName val="AER10_Table2.1b"/>
      <sheetName val="AER10_Table2.1c"/>
      <sheetName val="AER10_Table2.1d"/>
      <sheetName val="AER10_Table2.1e"/>
      <sheetName val="AER10_Table2.1f"/>
      <sheetName val="AER11_Table2.1b"/>
      <sheetName val="AER11_Table2.1c"/>
      <sheetName val="AER11_Table2.1d"/>
      <sheetName val="AER11_Table2.1e"/>
      <sheetName val="AER11_Table2.1f"/>
      <sheetName val="BEA_GDP"/>
      <sheetName val="BEA_hist_GDP_112211"/>
      <sheetName val="AER09_Table2.1f"/>
      <sheetName val="LongChart"/>
      <sheetName val="C (www)"/>
      <sheetName val="Charts (other)"/>
    </sheetNames>
    <sheetDataSet>
      <sheetData sheetId="0"/>
      <sheetData sheetId="1"/>
      <sheetData sheetId="2">
        <row r="6">
          <cell r="N6" t="str">
            <v xml:space="preserve"> 1985 = 1</v>
          </cell>
          <cell r="O6" t="str">
            <v xml:space="preserve"> (1985  = 1)</v>
          </cell>
        </row>
        <row r="20">
          <cell r="F20">
            <v>1985</v>
          </cell>
        </row>
        <row r="21">
          <cell r="F21">
            <v>2010</v>
          </cell>
        </row>
        <row r="25">
          <cell r="F25">
            <v>0</v>
          </cell>
        </row>
      </sheetData>
      <sheetData sheetId="3"/>
      <sheetData sheetId="4"/>
      <sheetData sheetId="5">
        <row r="10">
          <cell r="AH10" t="e">
            <v>#DIV/0!</v>
          </cell>
          <cell r="AI10">
            <v>0</v>
          </cell>
          <cell r="AJ10" t="e">
            <v>#DIV/0!</v>
          </cell>
          <cell r="AK10" t="e">
            <v>#DIV/0!</v>
          </cell>
          <cell r="AN10" t="e">
            <v>#DIV/0!</v>
          </cell>
        </row>
        <row r="11">
          <cell r="AH11" t="e">
            <v>#DIV/0!</v>
          </cell>
          <cell r="AI11">
            <v>0</v>
          </cell>
          <cell r="AJ11" t="e">
            <v>#DIV/0!</v>
          </cell>
          <cell r="AK11" t="e">
            <v>#DIV/0!</v>
          </cell>
          <cell r="AN11" t="e">
            <v>#DIV/0!</v>
          </cell>
        </row>
        <row r="12">
          <cell r="AH12" t="e">
            <v>#DIV/0!</v>
          </cell>
          <cell r="AI12">
            <v>0</v>
          </cell>
          <cell r="AJ12" t="e">
            <v>#DIV/0!</v>
          </cell>
          <cell r="AK12" t="e">
            <v>#DIV/0!</v>
          </cell>
          <cell r="AN12" t="e">
            <v>#DIV/0!</v>
          </cell>
        </row>
        <row r="13">
          <cell r="AH13" t="e">
            <v>#DIV/0!</v>
          </cell>
          <cell r="AI13">
            <v>0</v>
          </cell>
          <cell r="AJ13" t="e">
            <v>#DIV/0!</v>
          </cell>
          <cell r="AK13" t="e">
            <v>#DIV/0!</v>
          </cell>
          <cell r="AN13" t="e">
            <v>#DIV/0!</v>
          </cell>
        </row>
        <row r="14">
          <cell r="AH14" t="e">
            <v>#DIV/0!</v>
          </cell>
          <cell r="AI14">
            <v>0</v>
          </cell>
          <cell r="AJ14" t="e">
            <v>#DIV/0!</v>
          </cell>
          <cell r="AK14" t="e">
            <v>#DIV/0!</v>
          </cell>
          <cell r="AN14" t="e">
            <v>#DIV/0!</v>
          </cell>
        </row>
        <row r="15">
          <cell r="AH15" t="e">
            <v>#DIV/0!</v>
          </cell>
          <cell r="AI15">
            <v>0</v>
          </cell>
          <cell r="AJ15" t="e">
            <v>#DIV/0!</v>
          </cell>
          <cell r="AK15" t="e">
            <v>#DIV/0!</v>
          </cell>
          <cell r="AN15" t="e">
            <v>#DIV/0!</v>
          </cell>
        </row>
        <row r="16">
          <cell r="AH16" t="e">
            <v>#DIV/0!</v>
          </cell>
          <cell r="AI16">
            <v>0</v>
          </cell>
          <cell r="AJ16" t="e">
            <v>#DIV/0!</v>
          </cell>
          <cell r="AK16" t="e">
            <v>#DIV/0!</v>
          </cell>
          <cell r="AN16" t="e">
            <v>#DIV/0!</v>
          </cell>
        </row>
        <row r="17">
          <cell r="AH17" t="e">
            <v>#DIV/0!</v>
          </cell>
          <cell r="AI17">
            <v>0</v>
          </cell>
          <cell r="AJ17" t="e">
            <v>#DIV/0!</v>
          </cell>
          <cell r="AK17" t="e">
            <v>#DIV/0!</v>
          </cell>
          <cell r="AN17" t="e">
            <v>#DIV/0!</v>
          </cell>
        </row>
        <row r="18">
          <cell r="AH18" t="e">
            <v>#DIV/0!</v>
          </cell>
          <cell r="AI18">
            <v>0</v>
          </cell>
          <cell r="AJ18" t="e">
            <v>#DIV/0!</v>
          </cell>
          <cell r="AK18" t="e">
            <v>#DIV/0!</v>
          </cell>
          <cell r="AN18" t="e">
            <v>#DIV/0!</v>
          </cell>
        </row>
        <row r="19">
          <cell r="AH19" t="e">
            <v>#DIV/0!</v>
          </cell>
          <cell r="AI19">
            <v>0</v>
          </cell>
          <cell r="AJ19" t="e">
            <v>#DIV/0!</v>
          </cell>
          <cell r="AK19" t="e">
            <v>#DIV/0!</v>
          </cell>
          <cell r="AN19" t="e">
            <v>#DIV/0!</v>
          </cell>
        </row>
        <row r="20">
          <cell r="AH20" t="e">
            <v>#DIV/0!</v>
          </cell>
          <cell r="AI20">
            <v>0</v>
          </cell>
          <cell r="AJ20" t="e">
            <v>#DIV/0!</v>
          </cell>
          <cell r="AK20" t="e">
            <v>#DIV/0!</v>
          </cell>
          <cell r="AN20" t="e">
            <v>#DIV/0!</v>
          </cell>
        </row>
        <row r="21">
          <cell r="AH21" t="e">
            <v>#DIV/0!</v>
          </cell>
          <cell r="AI21">
            <v>137.2627284041881</v>
          </cell>
          <cell r="AJ21" t="e">
            <v>#DIV/0!</v>
          </cell>
          <cell r="AK21" t="e">
            <v>#DIV/0!</v>
          </cell>
          <cell r="AN21" t="e">
            <v>#DIV/0!</v>
          </cell>
        </row>
        <row r="22">
          <cell r="AH22" t="e">
            <v>#DIV/0!</v>
          </cell>
          <cell r="AI22">
            <v>137.53399410067331</v>
          </cell>
          <cell r="AJ22" t="e">
            <v>#DIV/0!</v>
          </cell>
          <cell r="AK22" t="e">
            <v>#DIV/0!</v>
          </cell>
          <cell r="AN22" t="e">
            <v>#DIV/0!</v>
          </cell>
        </row>
        <row r="23">
          <cell r="AH23" t="e">
            <v>#DIV/0!</v>
          </cell>
          <cell r="AI23">
            <v>143.49801751038052</v>
          </cell>
          <cell r="AJ23" t="e">
            <v>#DIV/0!</v>
          </cell>
          <cell r="AK23" t="e">
            <v>#DIV/0!</v>
          </cell>
          <cell r="AN23" t="e">
            <v>#DIV/0!</v>
          </cell>
        </row>
        <row r="24">
          <cell r="AH24" t="e">
            <v>#DIV/0!</v>
          </cell>
          <cell r="AI24">
            <v>145.47393932896364</v>
          </cell>
          <cell r="AJ24" t="e">
            <v>#DIV/0!</v>
          </cell>
          <cell r="AK24" t="e">
            <v>#DIV/0!</v>
          </cell>
          <cell r="AN24" t="e">
            <v>#DIV/0!</v>
          </cell>
        </row>
        <row r="25">
          <cell r="AH25" t="e">
            <v>#DIV/0!</v>
          </cell>
          <cell r="AI25">
            <v>147.67366179456553</v>
          </cell>
          <cell r="AJ25" t="e">
            <v>#DIV/0!</v>
          </cell>
          <cell r="AK25" t="e">
            <v>#DIV/0!</v>
          </cell>
          <cell r="AN25" t="e">
            <v>#DIV/0!</v>
          </cell>
        </row>
        <row r="26">
          <cell r="AH26" t="e">
            <v>#DIV/0!</v>
          </cell>
          <cell r="AI26">
            <v>154.13664324396586</v>
          </cell>
          <cell r="AJ26" t="e">
            <v>#DIV/0!</v>
          </cell>
          <cell r="AK26" t="e">
            <v>#DIV/0!</v>
          </cell>
          <cell r="AN26" t="e">
            <v>#DIV/0!</v>
          </cell>
        </row>
        <row r="27">
          <cell r="AH27" t="e">
            <v>#DIV/0!</v>
          </cell>
          <cell r="AI27">
            <v>162.9810635834003</v>
          </cell>
          <cell r="AJ27" t="e">
            <v>#DIV/0!</v>
          </cell>
          <cell r="AK27" t="e">
            <v>#DIV/0!</v>
          </cell>
          <cell r="AN27" t="e">
            <v>#DIV/0!</v>
          </cell>
        </row>
        <row r="28">
          <cell r="AH28" t="e">
            <v>#DIV/0!</v>
          </cell>
          <cell r="AI28">
            <v>173.05062918903175</v>
          </cell>
          <cell r="AJ28" t="e">
            <v>#DIV/0!</v>
          </cell>
          <cell r="AK28" t="e">
            <v>#DIV/0!</v>
          </cell>
          <cell r="AN28" t="e">
            <v>#DIV/0!</v>
          </cell>
        </row>
        <row r="29">
          <cell r="AH29" t="e">
            <v>#DIV/0!</v>
          </cell>
          <cell r="AI29">
            <v>179.07362986858297</v>
          </cell>
          <cell r="AJ29" t="e">
            <v>#DIV/0!</v>
          </cell>
          <cell r="AK29" t="e">
            <v>#DIV/0!</v>
          </cell>
          <cell r="AN29" t="e">
            <v>#DIV/0!</v>
          </cell>
        </row>
        <row r="30">
          <cell r="AH30" t="e">
            <v>#DIV/0!</v>
          </cell>
          <cell r="AI30">
            <v>186.37819346526604</v>
          </cell>
          <cell r="AJ30" t="e">
            <v>#DIV/0!</v>
          </cell>
          <cell r="AK30" t="e">
            <v>#DIV/0!</v>
          </cell>
          <cell r="AN30" t="e">
            <v>#DIV/0!</v>
          </cell>
        </row>
        <row r="31">
          <cell r="AH31">
            <v>216.11202765080463</v>
          </cell>
          <cell r="AI31">
            <v>193.0844358329901</v>
          </cell>
          <cell r="AJ31" t="e">
            <v>#DIV/0!</v>
          </cell>
          <cell r="AK31">
            <v>23643805.515182659</v>
          </cell>
          <cell r="AN31" t="e">
            <v>#DIV/0!</v>
          </cell>
        </row>
        <row r="32">
          <cell r="AH32">
            <v>218.11715445337612</v>
          </cell>
          <cell r="AI32">
            <v>196.71210142603354</v>
          </cell>
          <cell r="AJ32" t="e">
            <v>#DIV/0!</v>
          </cell>
          <cell r="AK32">
            <v>23503489.236773945</v>
          </cell>
          <cell r="AN32" t="e">
            <v>#DIV/0!</v>
          </cell>
        </row>
        <row r="33">
          <cell r="AH33">
            <v>221.60579733924348</v>
          </cell>
          <cell r="AI33">
            <v>202.65075960512354</v>
          </cell>
          <cell r="AJ33" t="e">
            <v>#DIV/0!</v>
          </cell>
          <cell r="AK33">
            <v>23452627.581973609</v>
          </cell>
          <cell r="AN33" t="e">
            <v>#DIV/0!</v>
          </cell>
        </row>
        <row r="34">
          <cell r="AH34">
            <v>215.85152730678894</v>
          </cell>
          <cell r="AI34">
            <v>205.49803592733139</v>
          </cell>
          <cell r="AJ34" t="e">
            <v>#DIV/0!</v>
          </cell>
          <cell r="AK34">
            <v>23759449.538737416</v>
          </cell>
          <cell r="AN34" t="e">
            <v>#DIV/0!</v>
          </cell>
        </row>
        <row r="35">
          <cell r="AH35">
            <v>207.39943482550254</v>
          </cell>
          <cell r="AI35">
            <v>196.90039113841095</v>
          </cell>
          <cell r="AJ35" t="e">
            <v>#DIV/0!</v>
          </cell>
          <cell r="AK35">
            <v>23577012.490919091</v>
          </cell>
          <cell r="AN35" t="e">
            <v>#DIV/0!</v>
          </cell>
        </row>
        <row r="36">
          <cell r="AH36">
            <v>204.44884200671683</v>
          </cell>
          <cell r="AI36">
            <v>194.9607084424263</v>
          </cell>
          <cell r="AJ36" t="e">
            <v>#DIV/0!</v>
          </cell>
          <cell r="AK36">
            <v>23640434.555262588</v>
          </cell>
          <cell r="AN36" t="e">
            <v>#DIV/0!</v>
          </cell>
        </row>
        <row r="37">
          <cell r="AH37">
            <v>208.42182709306391</v>
          </cell>
          <cell r="AI37">
            <v>203.77712588169058</v>
          </cell>
          <cell r="AJ37" t="e">
            <v>#DIV/0!</v>
          </cell>
          <cell r="AK37">
            <v>23340880.392043047</v>
          </cell>
          <cell r="AN37" t="e">
            <v>#DIV/0!</v>
          </cell>
        </row>
        <row r="38">
          <cell r="AH38">
            <v>208.23496203192119</v>
          </cell>
          <cell r="AI38">
            <v>203.53933150099306</v>
          </cell>
          <cell r="AJ38">
            <v>24.760111827371109</v>
          </cell>
          <cell r="AK38">
            <v>23197209.877082832</v>
          </cell>
          <cell r="AN38">
            <v>17.321361160895872</v>
          </cell>
        </row>
        <row r="39">
          <cell r="AH39">
            <v>209.35246546864184</v>
          </cell>
          <cell r="AI39">
            <v>205.56233219941655</v>
          </cell>
          <cell r="AJ39">
            <v>23.89552708982125</v>
          </cell>
          <cell r="AK39">
            <v>22556706.424450733</v>
          </cell>
          <cell r="AN39">
            <v>16.845036824366673</v>
          </cell>
        </row>
        <row r="40">
          <cell r="AH40">
            <v>201.47926141675691</v>
          </cell>
          <cell r="AI40">
            <v>203.854929656168</v>
          </cell>
          <cell r="AJ40">
            <v>24.276751409136654</v>
          </cell>
          <cell r="AK40">
            <v>22312446.964531939</v>
          </cell>
          <cell r="AN40">
            <v>16.503556262608662</v>
          </cell>
        </row>
        <row r="41">
          <cell r="AH41">
            <v>197.64108349488501</v>
          </cell>
          <cell r="AI41">
            <v>199.16065551879609</v>
          </cell>
          <cell r="AJ41">
            <v>24.235907309779339</v>
          </cell>
          <cell r="AK41">
            <v>1.1089322748455663</v>
          </cell>
          <cell r="AN41">
            <v>16.010513444193926</v>
          </cell>
        </row>
        <row r="42">
          <cell r="AH42">
            <v>184.66896518177381</v>
          </cell>
          <cell r="AI42">
            <v>196.69065999813895</v>
          </cell>
          <cell r="AJ42">
            <v>23.136237536075257</v>
          </cell>
          <cell r="AK42">
            <v>1.0905854552698189</v>
          </cell>
          <cell r="AN42">
            <v>15.256088259522008</v>
          </cell>
        </row>
        <row r="43">
          <cell r="AH43">
            <v>185.47857198935594</v>
          </cell>
          <cell r="AI43">
            <v>197.36366814761203</v>
          </cell>
          <cell r="AJ43">
            <v>21.901640724580645</v>
          </cell>
          <cell r="AK43">
            <v>1.0518301376912611</v>
          </cell>
          <cell r="AN43">
            <v>14.920712587431138</v>
          </cell>
        </row>
        <row r="44">
          <cell r="AH44">
            <v>182.4377445986446</v>
          </cell>
          <cell r="AI44">
            <v>196.01309841149634</v>
          </cell>
          <cell r="AJ44">
            <v>21.04492948131287</v>
          </cell>
          <cell r="AK44">
            <v>1.0336836422677802</v>
          </cell>
          <cell r="AN44">
            <v>14.277917887157804</v>
          </cell>
        </row>
        <row r="45">
          <cell r="AH45">
            <v>183.34991340410465</v>
          </cell>
          <cell r="AI45">
            <v>201.5736753012487</v>
          </cell>
          <cell r="AJ45">
            <v>20.67750227356813</v>
          </cell>
          <cell r="AK45">
            <v>1.0215919926312933</v>
          </cell>
          <cell r="AN45">
            <v>13.970838064878659</v>
          </cell>
        </row>
        <row r="46">
          <cell r="AH46">
            <v>183.0061731445295</v>
          </cell>
          <cell r="AI46">
            <v>198.56599239253097</v>
          </cell>
          <cell r="AJ46">
            <v>19.853820445316124</v>
          </cell>
          <cell r="AK46">
            <v>1</v>
          </cell>
          <cell r="AN46">
            <v>13.442552044900387</v>
          </cell>
        </row>
        <row r="47">
          <cell r="AH47">
            <v>179.92486936477152</v>
          </cell>
          <cell r="AI47">
            <v>196.08270293553866</v>
          </cell>
          <cell r="AJ47">
            <v>19.240061592812204</v>
          </cell>
          <cell r="AK47">
            <v>0.99688938725871945</v>
          </cell>
          <cell r="AN47">
            <v>13.033335477043165</v>
          </cell>
        </row>
        <row r="48">
          <cell r="AH48">
            <v>181.06230668253355</v>
          </cell>
          <cell r="AI48">
            <v>198.25487364726027</v>
          </cell>
          <cell r="AJ48">
            <v>19.353896327244723</v>
          </cell>
          <cell r="AK48">
            <v>0.9605281827768164</v>
          </cell>
          <cell r="AN48">
            <v>13.017318076515137</v>
          </cell>
        </row>
        <row r="49">
          <cell r="AH49">
            <v>187.13751462632192</v>
          </cell>
          <cell r="AI49">
            <v>203.84661853835919</v>
          </cell>
          <cell r="AJ49">
            <v>18.993177164104939</v>
          </cell>
          <cell r="AK49">
            <v>0.94388157118136262</v>
          </cell>
          <cell r="AN49">
            <v>13.05180635998838</v>
          </cell>
        </row>
        <row r="50">
          <cell r="AH50">
            <v>188.2655818650405</v>
          </cell>
          <cell r="AI50">
            <v>203.75954987544111</v>
          </cell>
          <cell r="AJ50">
            <v>19.471195813395198</v>
          </cell>
          <cell r="AK50">
            <v>0.92958982521545808</v>
          </cell>
          <cell r="AN50">
            <v>12.831073035636701</v>
          </cell>
        </row>
        <row r="51">
          <cell r="AH51">
            <v>176.49236459251688</v>
          </cell>
          <cell r="AI51">
            <v>200.33364657117181</v>
          </cell>
          <cell r="AJ51">
            <v>19.85826070165318</v>
          </cell>
          <cell r="AK51">
            <v>0.91201369040274394</v>
          </cell>
          <cell r="AN51">
            <v>12.531222451066652</v>
          </cell>
        </row>
        <row r="52">
          <cell r="AH52">
            <v>181.33146583425724</v>
          </cell>
          <cell r="AI52">
            <v>200.97475081385736</v>
          </cell>
          <cell r="AJ52">
            <v>20.416560171941221</v>
          </cell>
          <cell r="AK52">
            <v>0.88097705975049545</v>
          </cell>
          <cell r="AN52">
            <v>12.587473317355164</v>
          </cell>
        </row>
        <row r="53">
          <cell r="AH53">
            <v>176.9397914489299</v>
          </cell>
          <cell r="AI53">
            <v>196.87678801442351</v>
          </cell>
          <cell r="AJ53">
            <v>20.793302048216589</v>
          </cell>
          <cell r="AK53">
            <v>0.87768855386551337</v>
          </cell>
          <cell r="AN53">
            <v>12.383709565949129</v>
          </cell>
        </row>
        <row r="54">
          <cell r="AH54">
            <v>182.50633603082761</v>
          </cell>
          <cell r="AI54">
            <v>199.83289182090942</v>
          </cell>
          <cell r="AJ54">
            <v>20.422553876106271</v>
          </cell>
          <cell r="AK54">
            <v>0.88344257281776795</v>
          </cell>
          <cell r="AN54">
            <v>12.322756608121654</v>
          </cell>
        </row>
        <row r="55">
          <cell r="AH55">
            <v>179.00950948390496</v>
          </cell>
          <cell r="AI55">
            <v>201.67189869236847</v>
          </cell>
          <cell r="AJ55">
            <v>19.582135680373117</v>
          </cell>
          <cell r="AK55">
            <v>0.87802335704729295</v>
          </cell>
          <cell r="AN55">
            <v>12.08570065645304</v>
          </cell>
        </row>
        <row r="56">
          <cell r="AH56">
            <v>181.01504346484171</v>
          </cell>
          <cell r="AI56">
            <v>206.85973014519811</v>
          </cell>
          <cell r="AJ56">
            <v>19.015685204335828</v>
          </cell>
          <cell r="AK56">
            <v>0.86972688183634639</v>
          </cell>
          <cell r="AN56">
            <v>12.011787122611944</v>
          </cell>
        </row>
        <row r="57">
          <cell r="AH57">
            <v>189.23968456666498</v>
          </cell>
          <cell r="AI57">
            <v>210.74184307971234</v>
          </cell>
          <cell r="AJ57">
            <v>18.961736795477915</v>
          </cell>
          <cell r="AK57">
            <v>0.86451381456971765</v>
          </cell>
          <cell r="AN57">
            <v>11.969752485751039</v>
          </cell>
        </row>
        <row r="58">
          <cell r="AH58">
            <v>182.38172752301639</v>
          </cell>
          <cell r="AI58">
            <v>214.82727550884204</v>
          </cell>
          <cell r="AJ58">
            <v>18.145815997828091</v>
          </cell>
          <cell r="AK58">
            <v>0.85768598124204087</v>
          </cell>
          <cell r="AN58">
            <v>11.519253022154544</v>
          </cell>
        </row>
        <row r="59">
          <cell r="AH59">
            <v>178.80575779684824</v>
          </cell>
          <cell r="AI59">
            <v>212.28379406301738</v>
          </cell>
          <cell r="AJ59">
            <v>17.188970568736753</v>
          </cell>
          <cell r="AK59">
            <v>0.85917333922752837</v>
          </cell>
          <cell r="AN59">
            <v>11.056408926608611</v>
          </cell>
        </row>
        <row r="60">
          <cell r="AH60">
            <v>177.76689525393923</v>
          </cell>
          <cell r="AI60">
            <v>208.27918941969662</v>
          </cell>
          <cell r="AJ60">
            <v>16.571671117011729</v>
          </cell>
          <cell r="AK60">
            <v>0.86743048749457086</v>
          </cell>
          <cell r="AN60">
            <v>10.803649931670526</v>
          </cell>
        </row>
        <row r="61">
          <cell r="AH61">
            <v>0</v>
          </cell>
          <cell r="AI61">
            <v>0</v>
          </cell>
          <cell r="AJ61">
            <v>0</v>
          </cell>
          <cell r="AK61" t="e">
            <v>#DIV/0!</v>
          </cell>
          <cell r="AN61">
            <v>0</v>
          </cell>
        </row>
        <row r="62">
          <cell r="AH62">
            <v>0</v>
          </cell>
          <cell r="AI62">
            <v>0</v>
          </cell>
          <cell r="AJ62" t="e">
            <v>#DIV/0!</v>
          </cell>
          <cell r="AK62" t="e">
            <v>#DIV/0!</v>
          </cell>
          <cell r="AN62" t="e">
            <v>#DIV/0!</v>
          </cell>
        </row>
        <row r="63"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N63" t="e">
            <v>#DIV/0!</v>
          </cell>
        </row>
        <row r="64"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N64" t="e">
            <v>#DIV/0!</v>
          </cell>
        </row>
        <row r="65"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N65" t="e">
            <v>#DIV/0!</v>
          </cell>
        </row>
        <row r="66"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N66" t="e">
            <v>#DIV/0!</v>
          </cell>
        </row>
        <row r="67"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N67" t="e">
            <v>#DIV/0!</v>
          </cell>
        </row>
        <row r="68"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N68" t="e">
            <v>#DIV/0!</v>
          </cell>
        </row>
        <row r="69"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N69" t="e">
            <v>#DIV/0!</v>
          </cell>
        </row>
        <row r="70"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N70" t="e">
            <v>#DIV/0!</v>
          </cell>
        </row>
        <row r="71"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N71" t="e">
            <v>#DIV/0!</v>
          </cell>
        </row>
        <row r="74">
          <cell r="K74">
            <v>48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 "/>
      <sheetName val="Data_development (2)"/>
      <sheetName val="General_inputs"/>
      <sheetName val="National"/>
      <sheetName val="Northeast"/>
      <sheetName val="Midwest"/>
      <sheetName val="South"/>
      <sheetName val="West"/>
      <sheetName val="Regional_intensity (aggregate)"/>
      <sheetName val="Wgted_Floorspace"/>
      <sheetName val="Final Floorspace Estimates"/>
      <sheetName val="AER09_table2.1b"/>
      <sheetName val="AER10_table2.1b"/>
      <sheetName val="RECS_data"/>
      <sheetName val="SEDS_CensusDiv"/>
      <sheetName val="Extrapolate_Energy2010-not used"/>
      <sheetName val="Conversion_Factors"/>
      <sheetName val="Chart2"/>
      <sheetName val="Weather_Factors"/>
      <sheetName val="CDD_by_Division09"/>
      <sheetName val="HDD_by_Division09"/>
      <sheetName val="CDD_by_Division10"/>
      <sheetName val="HDD_by_Division10"/>
      <sheetName val="National_Calibration_not used"/>
      <sheetName val="Northeast_data_old"/>
      <sheetName val="Midwest_data_old"/>
      <sheetName val="South_data_old"/>
      <sheetName val="West_data_old"/>
      <sheetName val="Data_development_old"/>
      <sheetName val="National_old"/>
      <sheetName val="Northeast_old"/>
      <sheetName val="Midwest_old "/>
      <sheetName val="South_old"/>
      <sheetName val="West_old"/>
      <sheetName val="Charts (www)"/>
      <sheetName val="Charts (other)"/>
      <sheetName val="Special_charts"/>
      <sheetName val="AER08_table2.1b"/>
      <sheetName val="Number of Housing Units"/>
      <sheetName val="Ave. Housing Size"/>
      <sheetName val="Northeast_data"/>
      <sheetName val="Midwest_data"/>
      <sheetName val="South_data"/>
      <sheetName val="Extrapolate_consumption_2010"/>
      <sheetName val="National_Calibration"/>
    </sheetNames>
    <sheetDataSet>
      <sheetData sheetId="0" refreshError="1"/>
      <sheetData sheetId="1" refreshError="1"/>
      <sheetData sheetId="2" refreshError="1">
        <row r="6">
          <cell r="F6">
            <v>1985</v>
          </cell>
          <cell r="M6">
            <v>37</v>
          </cell>
          <cell r="U6" t="str">
            <v>1985 = 1</v>
          </cell>
        </row>
        <row r="7">
          <cell r="F7">
            <v>1996</v>
          </cell>
        </row>
      </sheetData>
      <sheetData sheetId="3" refreshError="1"/>
      <sheetData sheetId="4" refreshError="1">
        <row r="36">
          <cell r="V36">
            <v>1.0075613039529028</v>
          </cell>
          <cell r="AH36">
            <v>1.0050223561472997</v>
          </cell>
          <cell r="AI36">
            <v>0.95943592876783412</v>
          </cell>
          <cell r="AJ36">
            <v>1.0280554879689039</v>
          </cell>
          <cell r="AK36">
            <v>1.2538476048777534</v>
          </cell>
        </row>
        <row r="37">
          <cell r="V37">
            <v>0.99823944160826139</v>
          </cell>
          <cell r="AH37">
            <v>1.0045832181168182</v>
          </cell>
          <cell r="AI37">
            <v>0.96343981175826521</v>
          </cell>
          <cell r="AJ37">
            <v>1.0185440153628191</v>
          </cell>
          <cell r="AK37">
            <v>1.2715520492119612</v>
          </cell>
        </row>
        <row r="38">
          <cell r="V38">
            <v>1.0078527546965341</v>
          </cell>
          <cell r="AH38">
            <v>1.0040900354834661</v>
          </cell>
          <cell r="AI38">
            <v>0.9678247078108162</v>
          </cell>
          <cell r="AJ38">
            <v>1.0283528669326327</v>
          </cell>
          <cell r="AK38">
            <v>1.2843563850136053</v>
          </cell>
        </row>
        <row r="39">
          <cell r="V39">
            <v>0.97813479663429537</v>
          </cell>
          <cell r="AH39">
            <v>1.0031086697355989</v>
          </cell>
          <cell r="AI39">
            <v>0.97331822648160427</v>
          </cell>
          <cell r="AJ39">
            <v>0.99803043418610649</v>
          </cell>
          <cell r="AK39">
            <v>1.2913780292592805</v>
          </cell>
        </row>
        <row r="40">
          <cell r="V40">
            <v>0.98835246722850811</v>
          </cell>
          <cell r="AH40">
            <v>1.0015049187316036</v>
          </cell>
          <cell r="AI40">
            <v>0.98050218860326588</v>
          </cell>
          <cell r="AJ40">
            <v>1.0084559361257184</v>
          </cell>
          <cell r="AK40">
            <v>1.2032657490000616</v>
          </cell>
        </row>
        <row r="41">
          <cell r="V41">
            <v>0.97941915354773468</v>
          </cell>
          <cell r="AH41">
            <v>1.0009360794912201</v>
          </cell>
          <cell r="AI41">
            <v>0.98378984674466008</v>
          </cell>
          <cell r="AJ41">
            <v>0.99934091541260051</v>
          </cell>
          <cell r="AK41">
            <v>1.1743893232471225</v>
          </cell>
        </row>
        <row r="42">
          <cell r="V42">
            <v>1.0094656310817991</v>
          </cell>
          <cell r="AH42">
            <v>1.0002187166682484</v>
          </cell>
          <cell r="AI42">
            <v>0.98810557681133049</v>
          </cell>
          <cell r="AJ42">
            <v>1.0299985498432229</v>
          </cell>
          <cell r="AK42">
            <v>1.2119027579209367</v>
          </cell>
        </row>
        <row r="43">
          <cell r="V43">
            <v>0.99898467524408352</v>
          </cell>
          <cell r="AH43">
            <v>1.000756910255701</v>
          </cell>
          <cell r="AI43">
            <v>0.98886270195961012</v>
          </cell>
          <cell r="AJ43">
            <v>1.019304407337104</v>
          </cell>
          <cell r="AK43">
            <v>1.205114518981236</v>
          </cell>
        </row>
        <row r="44">
          <cell r="V44">
            <v>1.0263754238928955</v>
          </cell>
          <cell r="AH44">
            <v>1.0017637838606599</v>
          </cell>
          <cell r="AI44">
            <v>0.98815132658266236</v>
          </cell>
          <cell r="AJ44">
            <v>1.0472522943366471</v>
          </cell>
          <cell r="AK44">
            <v>1.1557585543804287</v>
          </cell>
        </row>
        <row r="45">
          <cell r="V45">
            <v>0.98908323732497627</v>
          </cell>
          <cell r="AH45">
            <v>1.0001457224029322</v>
          </cell>
          <cell r="AI45">
            <v>0.99517776263500579</v>
          </cell>
          <cell r="AJ45">
            <v>1.0092015703667023</v>
          </cell>
          <cell r="AK45">
            <v>1.0956935807870971</v>
          </cell>
        </row>
        <row r="46">
          <cell r="V46">
            <v>1.0248441351963367</v>
          </cell>
          <cell r="AH46">
            <v>0.99912331855774827</v>
          </cell>
          <cell r="AI46">
            <v>1.0003916356610432</v>
          </cell>
          <cell r="AJ46">
            <v>1.0456898586396965</v>
          </cell>
          <cell r="AK46">
            <v>1.0552673241498811</v>
          </cell>
        </row>
        <row r="47">
          <cell r="V47">
            <v>1.0047184250862724</v>
          </cell>
          <cell r="AH47">
            <v>0.99798556505231328</v>
          </cell>
          <cell r="AI47">
            <v>1.0040903838654596</v>
          </cell>
          <cell r="AJ47">
            <v>1.0251547838539246</v>
          </cell>
          <cell r="AK47">
            <v>1.0109175526785272</v>
          </cell>
        </row>
        <row r="48">
          <cell r="V48">
            <v>0.9926480404301794</v>
          </cell>
          <cell r="AH48">
            <v>0.99894158776501174</v>
          </cell>
          <cell r="AI48">
            <v>1.001234757081144</v>
          </cell>
          <cell r="AJ48">
            <v>1.0128388829366222</v>
          </cell>
          <cell r="AK48">
            <v>0.98664439289039096</v>
          </cell>
        </row>
        <row r="49">
          <cell r="V49">
            <v>0.9864308587174303</v>
          </cell>
          <cell r="AH49">
            <v>0.99954444958382138</v>
          </cell>
          <cell r="AI49">
            <v>0.9995885880999692</v>
          </cell>
          <cell r="AJ49">
            <v>1.0064952413592652</v>
          </cell>
          <cell r="AK49">
            <v>0.9807257047607183</v>
          </cell>
        </row>
        <row r="50">
          <cell r="V50">
            <v>0.98600735659791217</v>
          </cell>
          <cell r="AH50">
            <v>0.99979543013490124</v>
          </cell>
          <cell r="AI50">
            <v>0.99968732703148089</v>
          </cell>
          <cell r="AJ50">
            <v>1.0060631250439314</v>
          </cell>
          <cell r="AK50">
            <v>1.0104366108638243</v>
          </cell>
        </row>
        <row r="51">
          <cell r="V51">
            <v>0.98006509934936403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</row>
        <row r="52">
          <cell r="V52">
            <v>0.97829566801672763</v>
          </cell>
          <cell r="AH52">
            <v>1.0005832667453023</v>
          </cell>
          <cell r="AI52">
            <v>1.0036349803445095</v>
          </cell>
          <cell r="AJ52">
            <v>0.99819457775426235</v>
          </cell>
          <cell r="AK52">
            <v>1.0079959784367449</v>
          </cell>
        </row>
        <row r="53">
          <cell r="V53">
            <v>0.98775307579111549</v>
          </cell>
          <cell r="AH53">
            <v>1.0004764626844007</v>
          </cell>
          <cell r="AI53">
            <v>1.0143399322439894</v>
          </cell>
          <cell r="AJ53">
            <v>1.0078443528362098</v>
          </cell>
          <cell r="AK53">
            <v>1.0057849460694077</v>
          </cell>
        </row>
        <row r="54">
          <cell r="V54">
            <v>1.0211368234519165</v>
          </cell>
          <cell r="AH54">
            <v>0.99965392083367344</v>
          </cell>
          <cell r="AI54">
            <v>1.0273775573938055</v>
          </cell>
          <cell r="AJ54">
            <v>1.0419071387500878</v>
          </cell>
          <cell r="AK54">
            <v>1.0036700365141371</v>
          </cell>
        </row>
        <row r="55">
          <cell r="V55">
            <v>1.0197439849368812</v>
          </cell>
          <cell r="AH55">
            <v>0.99878236534636133</v>
          </cell>
          <cell r="AI55">
            <v>1.0402587249676984</v>
          </cell>
          <cell r="AJ55">
            <v>1.0404859693645441</v>
          </cell>
          <cell r="AK55">
            <v>1.0069831262300029</v>
          </cell>
        </row>
        <row r="56">
          <cell r="V56">
            <v>0.92561805773653694</v>
          </cell>
          <cell r="AH56">
            <v>0.99789217631195937</v>
          </cell>
          <cell r="AI56">
            <v>1.0528806708707641</v>
          </cell>
          <cell r="AJ56">
            <v>0.94444548464283351</v>
          </cell>
          <cell r="AK56">
            <v>1.0090973750688044</v>
          </cell>
        </row>
        <row r="57">
          <cell r="V57">
            <v>0.95065958041728882</v>
          </cell>
          <cell r="AH57">
            <v>0.99696492287903671</v>
          </cell>
          <cell r="AI57">
            <v>1.0640526876890442</v>
          </cell>
          <cell r="AJ57">
            <v>0.96999636151558033</v>
          </cell>
          <cell r="AK57">
            <v>0.97965039726201097</v>
          </cell>
        </row>
        <row r="58">
          <cell r="V58">
            <v>0.99487449418177631</v>
          </cell>
          <cell r="AH58">
            <v>0.99671703691559166</v>
          </cell>
          <cell r="AI58">
            <v>1.0746298741241893</v>
          </cell>
          <cell r="AJ58">
            <v>1.0151106236129046</v>
          </cell>
          <cell r="AK58">
            <v>0.96743458021899542</v>
          </cell>
        </row>
        <row r="59">
          <cell r="V59">
            <v>1.0109850608048749</v>
          </cell>
          <cell r="AH59">
            <v>0.99637331393682038</v>
          </cell>
          <cell r="AI59">
            <v>1.085191897750444</v>
          </cell>
          <cell r="AJ59">
            <v>1.0315488853506136</v>
          </cell>
          <cell r="AK59">
            <v>0.95649212744084622</v>
          </cell>
        </row>
        <row r="60">
          <cell r="V60">
            <v>1.0073805674914416</v>
          </cell>
          <cell r="AH60">
            <v>0.99614204341997314</v>
          </cell>
          <cell r="AI60">
            <v>1.0953729898858076</v>
          </cell>
          <cell r="AJ60">
            <v>1.0278710752583797</v>
          </cell>
          <cell r="AK60">
            <v>0.94720197326295419</v>
          </cell>
        </row>
        <row r="61">
          <cell r="V61">
            <v>1.0024169949996669</v>
          </cell>
          <cell r="AH61">
            <v>0.99617261914520649</v>
          </cell>
          <cell r="AI61">
            <v>1.103235210654429</v>
          </cell>
          <cell r="AJ61">
            <v>1.0228065417951742</v>
          </cell>
          <cell r="AK61">
            <v>0.91678558884664263</v>
          </cell>
        </row>
        <row r="62">
          <cell r="V62">
            <v>1.0034461689527878</v>
          </cell>
          <cell r="AH62">
            <v>0.99566136477504552</v>
          </cell>
          <cell r="AI62">
            <v>1.113792343793014</v>
          </cell>
          <cell r="AJ62">
            <v>1.0238566495418986</v>
          </cell>
          <cell r="AK62">
            <v>0.93854643196083654</v>
          </cell>
        </row>
        <row r="63">
          <cell r="V63">
            <v>0.98953006172142222</v>
          </cell>
          <cell r="AH63">
            <v>0.99521222070383064</v>
          </cell>
          <cell r="AI63">
            <v>1.123698175701018</v>
          </cell>
          <cell r="AJ63">
            <v>1.0096574833430367</v>
          </cell>
          <cell r="AK63">
            <v>0.91240603152436273</v>
          </cell>
        </row>
        <row r="64">
          <cell r="V64">
            <v>0.91665190255391193</v>
          </cell>
          <cell r="AH64">
            <v>0.99324779971077071</v>
          </cell>
          <cell r="AI64">
            <v>1.1393815673237853</v>
          </cell>
          <cell r="AJ64">
            <v>0.9352969544190991</v>
          </cell>
          <cell r="AK64">
            <v>0.91805840165422603</v>
          </cell>
        </row>
        <row r="65">
          <cell r="V65">
            <v>0.9643638859228586</v>
          </cell>
          <cell r="AH65">
            <v>0.99123744549831672</v>
          </cell>
          <cell r="AI65">
            <v>1.1559355250790639</v>
          </cell>
          <cell r="AJ65">
            <v>0.98397941786017173</v>
          </cell>
          <cell r="AK65">
            <v>0.91161521990947303</v>
          </cell>
        </row>
        <row r="66">
          <cell r="V66">
            <v>0.97991262436739834</v>
          </cell>
          <cell r="AH66">
            <v>0.99064186606010529</v>
          </cell>
          <cell r="AI66">
            <v>1.1679578774305617</v>
          </cell>
          <cell r="AJ66">
            <v>0.99984442361832193</v>
          </cell>
          <cell r="AK66">
            <v>0.93019633560951132</v>
          </cell>
        </row>
        <row r="67">
          <cell r="V67">
            <v>0.9537005584415591</v>
          </cell>
          <cell r="AH67">
            <v>0.98996212012131246</v>
          </cell>
          <cell r="AI67">
            <v>1.1804465267876929</v>
          </cell>
          <cell r="AJ67">
            <v>0.97309919420117341</v>
          </cell>
          <cell r="AK67">
            <v>0.9253100973738132</v>
          </cell>
        </row>
        <row r="68">
          <cell r="V68">
            <v>0.96760728389863948</v>
          </cell>
          <cell r="AH68">
            <v>0.99017799587654487</v>
          </cell>
          <cell r="AI68">
            <v>1.1891282322821777</v>
          </cell>
          <cell r="AJ68">
            <v>0.98728878779685658</v>
          </cell>
          <cell r="AK68">
            <v>0.90890774251874695</v>
          </cell>
        </row>
        <row r="69">
          <cell r="V69">
            <v>1.0190198784414524</v>
          </cell>
          <cell r="AH69">
            <v>0.99032694648390174</v>
          </cell>
          <cell r="AI69">
            <v>1.1977870441127645</v>
          </cell>
          <cell r="AJ69">
            <v>1.0397471342648048</v>
          </cell>
          <cell r="AK69">
            <v>0.90526531715468328</v>
          </cell>
        </row>
        <row r="70">
          <cell r="V70">
            <v>0.98941567527367624</v>
          </cell>
          <cell r="AH70">
            <v>0.99033063355711082</v>
          </cell>
          <cell r="AI70">
            <v>1.2079165194340737</v>
          </cell>
          <cell r="AJ70">
            <v>1.0095407702309978</v>
          </cell>
          <cell r="AK70">
            <v>0.92173680098764244</v>
          </cell>
        </row>
        <row r="71">
          <cell r="V71">
            <v>1.0137800451203747</v>
          </cell>
          <cell r="AH71">
            <v>0.99022859759027948</v>
          </cell>
          <cell r="AI71">
            <v>1.2187038733078728</v>
          </cell>
          <cell r="AJ71">
            <v>1.0344007207208918</v>
          </cell>
          <cell r="AK71">
            <v>0.89874612104240381</v>
          </cell>
        </row>
        <row r="72">
          <cell r="V72">
            <v>0.93653472517590486</v>
          </cell>
          <cell r="AH72">
            <v>0.9896014204314677</v>
          </cell>
          <cell r="AI72">
            <v>1.2311592112275851</v>
          </cell>
          <cell r="AJ72">
            <v>0.95558420129197774</v>
          </cell>
          <cell r="AK72">
            <v>0.87053214441591042</v>
          </cell>
        </row>
        <row r="73">
          <cell r="V73">
            <v>0.98754042726446778</v>
          </cell>
          <cell r="AH73">
            <v>0.98933991420683964</v>
          </cell>
          <cell r="AI73">
            <v>1.2386629514172414</v>
          </cell>
          <cell r="AJ73">
            <v>1.0076273789568329</v>
          </cell>
          <cell r="AK73">
            <v>0.87592659769905312</v>
          </cell>
        </row>
        <row r="74">
          <cell r="V74">
            <v>0.98406143382033784</v>
          </cell>
          <cell r="AH74">
            <v>0.98850965197826002</v>
          </cell>
          <cell r="AI74">
            <v>1.2454167504297728</v>
          </cell>
          <cell r="AJ74">
            <v>1.0040776214494598</v>
          </cell>
          <cell r="AK74">
            <v>0.85438218179803993</v>
          </cell>
        </row>
        <row r="75">
          <cell r="V75">
            <v>0.98800097296300626</v>
          </cell>
          <cell r="AH75">
            <v>0.98801282781836097</v>
          </cell>
          <cell r="AI75">
            <v>1.2485668339729421</v>
          </cell>
          <cell r="AJ75">
            <v>1.0080972923318161</v>
          </cell>
          <cell r="AK75">
            <v>0.83001967542617305</v>
          </cell>
        </row>
        <row r="76">
          <cell r="V76">
            <v>0.97953442186676609</v>
          </cell>
          <cell r="AH76">
            <v>0.98838077385801348</v>
          </cell>
          <cell r="AI76">
            <v>1.247144161039389</v>
          </cell>
          <cell r="AJ76">
            <v>0.99945852833352578</v>
          </cell>
          <cell r="AK76">
            <v>0.84604688618377633</v>
          </cell>
        </row>
        <row r="109">
          <cell r="AH109">
            <v>1.0072009496173462</v>
          </cell>
          <cell r="AI109">
            <v>0.95943592876783412</v>
          </cell>
          <cell r="AJ109">
            <v>1.027651051180021</v>
          </cell>
          <cell r="AK109">
            <v>1.3757020970529967</v>
          </cell>
        </row>
        <row r="110">
          <cell r="AH110">
            <v>1.0063696481739832</v>
          </cell>
          <cell r="AI110">
            <v>0.96343981175826521</v>
          </cell>
          <cell r="AJ110">
            <v>1.0187766092470436</v>
          </cell>
          <cell r="AK110">
            <v>1.3815979185257032</v>
          </cell>
        </row>
        <row r="111">
          <cell r="AH111">
            <v>1.0054247428249872</v>
          </cell>
          <cell r="AI111">
            <v>0.9678247078108162</v>
          </cell>
          <cell r="AJ111">
            <v>1.0327641168361421</v>
          </cell>
          <cell r="AK111">
            <v>1.3871164247460932</v>
          </cell>
        </row>
        <row r="112">
          <cell r="AH112">
            <v>1.0038411006921062</v>
          </cell>
          <cell r="AI112">
            <v>0.97331822648160427</v>
          </cell>
          <cell r="AJ112">
            <v>0.99289984062694248</v>
          </cell>
          <cell r="AK112">
            <v>1.3844376688906008</v>
          </cell>
        </row>
        <row r="113">
          <cell r="AH113">
            <v>1.0018079947909637</v>
          </cell>
          <cell r="AI113">
            <v>0.98050218860326588</v>
          </cell>
          <cell r="AJ113">
            <v>1.0105021229795974</v>
          </cell>
          <cell r="AK113">
            <v>1.2651476034609932</v>
          </cell>
        </row>
        <row r="114">
          <cell r="AH114">
            <v>1.0016801168234319</v>
          </cell>
          <cell r="AI114">
            <v>0.98378984674466008</v>
          </cell>
          <cell r="AJ114">
            <v>0.99693897841209489</v>
          </cell>
          <cell r="AK114">
            <v>1.2355947535558254</v>
          </cell>
        </row>
        <row r="115">
          <cell r="AH115">
            <v>1.0008454404321785</v>
          </cell>
          <cell r="AI115">
            <v>0.98810557681133049</v>
          </cell>
          <cell r="AJ115">
            <v>1.0355878174122264</v>
          </cell>
          <cell r="AK115">
            <v>1.277207995930723</v>
          </cell>
        </row>
        <row r="116">
          <cell r="AH116">
            <v>1.0013671394301533</v>
          </cell>
          <cell r="AI116">
            <v>0.98886270195961012</v>
          </cell>
          <cell r="AJ116">
            <v>1.0206930349527645</v>
          </cell>
          <cell r="AK116">
            <v>1.2637953334262402</v>
          </cell>
        </row>
        <row r="117">
          <cell r="AH117">
            <v>1.0024511449725295</v>
          </cell>
          <cell r="AI117">
            <v>0.98815132658266236</v>
          </cell>
          <cell r="AJ117">
            <v>1.056099077663883</v>
          </cell>
          <cell r="AK117">
            <v>1.1947648218557767</v>
          </cell>
        </row>
        <row r="118">
          <cell r="AH118">
            <v>1.0006285930479035</v>
          </cell>
          <cell r="AI118">
            <v>0.99517776263500579</v>
          </cell>
          <cell r="AJ118">
            <v>1.011395098780844</v>
          </cell>
          <cell r="AK118">
            <v>1.1110250723343218</v>
          </cell>
        </row>
        <row r="119">
          <cell r="AH119">
            <v>0.99944615807511394</v>
          </cell>
          <cell r="AI119">
            <v>1.0003916356610432</v>
          </cell>
          <cell r="AJ119">
            <v>1.0487618044723284</v>
          </cell>
          <cell r="AK119">
            <v>1.0666748409899833</v>
          </cell>
        </row>
        <row r="120">
          <cell r="AH120">
            <v>0.99808215496161956</v>
          </cell>
          <cell r="AI120">
            <v>1.0040903838654596</v>
          </cell>
          <cell r="AJ120">
            <v>1.0285914737648507</v>
          </cell>
          <cell r="AK120">
            <v>1.0209827822489761</v>
          </cell>
        </row>
        <row r="121">
          <cell r="AH121">
            <v>0.9991435466050308</v>
          </cell>
          <cell r="AI121">
            <v>1.001234757081144</v>
          </cell>
          <cell r="AJ121">
            <v>1.0183800063568154</v>
          </cell>
          <cell r="AK121">
            <v>0.97963563513822116</v>
          </cell>
        </row>
        <row r="122">
          <cell r="AH122">
            <v>0.99981642195785314</v>
          </cell>
          <cell r="AI122">
            <v>0.9995885880999692</v>
          </cell>
          <cell r="AJ122">
            <v>0.99916461308297921</v>
          </cell>
          <cell r="AK122">
            <v>0.97310964499152508</v>
          </cell>
        </row>
        <row r="123">
          <cell r="AH123">
            <v>0.99993736007863321</v>
          </cell>
          <cell r="AI123">
            <v>0.99968732703148089</v>
          </cell>
          <cell r="AJ123">
            <v>1.0047037096496336</v>
          </cell>
          <cell r="AK123">
            <v>1.0128192888748841</v>
          </cell>
        </row>
        <row r="124">
          <cell r="AH124">
            <v>1</v>
          </cell>
          <cell r="AI124">
            <v>1</v>
          </cell>
          <cell r="AJ124">
            <v>1</v>
          </cell>
          <cell r="AK124">
            <v>1</v>
          </cell>
        </row>
        <row r="125">
          <cell r="AH125">
            <v>1.0005038823035253</v>
          </cell>
          <cell r="AI125">
            <v>1.0036349803445095</v>
          </cell>
          <cell r="AJ125">
            <v>0.99848553924890882</v>
          </cell>
          <cell r="AK125">
            <v>1.006042493773307</v>
          </cell>
        </row>
        <row r="126">
          <cell r="AH126">
            <v>1.0002704303259569</v>
          </cell>
          <cell r="AI126">
            <v>1.0143399322439894</v>
          </cell>
          <cell r="AJ126">
            <v>1.0048723763424752</v>
          </cell>
          <cell r="AK126">
            <v>1.0014442989748424</v>
          </cell>
        </row>
        <row r="127">
          <cell r="AH127">
            <v>0.99912830048271484</v>
          </cell>
          <cell r="AI127">
            <v>1.0273775573938055</v>
          </cell>
          <cell r="AJ127">
            <v>1.0427343381051806</v>
          </cell>
          <cell r="AK127">
            <v>0.99485604243211567</v>
          </cell>
        </row>
        <row r="128">
          <cell r="AH128">
            <v>0.99793204223423471</v>
          </cell>
          <cell r="AI128">
            <v>1.0402587249676984</v>
          </cell>
          <cell r="AJ128">
            <v>1.0476762182148445</v>
          </cell>
          <cell r="AK128">
            <v>0.97968993109290892</v>
          </cell>
        </row>
        <row r="129">
          <cell r="AH129">
            <v>0.99691004070699174</v>
          </cell>
          <cell r="AI129">
            <v>1.0528806708707641</v>
          </cell>
          <cell r="AJ129">
            <v>0.92809027511774178</v>
          </cell>
          <cell r="AK129">
            <v>0.97042621416327424</v>
          </cell>
        </row>
        <row r="130">
          <cell r="AH130">
            <v>0.99590126258303135</v>
          </cell>
          <cell r="AI130">
            <v>1.0640526876890442</v>
          </cell>
          <cell r="AJ130">
            <v>0.95041716014728217</v>
          </cell>
          <cell r="AK130">
            <v>0.94103356585004327</v>
          </cell>
        </row>
        <row r="131">
          <cell r="AH131">
            <v>0.99555150890738398</v>
          </cell>
          <cell r="AI131">
            <v>1.0746298741241893</v>
          </cell>
          <cell r="AJ131">
            <v>1.0269696048708232</v>
          </cell>
          <cell r="AK131">
            <v>0.92614254875394819</v>
          </cell>
        </row>
        <row r="132">
          <cell r="AH132">
            <v>0.99508062222386651</v>
          </cell>
          <cell r="AI132">
            <v>1.085191897750444</v>
          </cell>
          <cell r="AJ132">
            <v>1.0313726096264204</v>
          </cell>
          <cell r="AK132">
            <v>0.91801743781735801</v>
          </cell>
        </row>
        <row r="133">
          <cell r="AH133">
            <v>0.99477564466906976</v>
          </cell>
          <cell r="AI133">
            <v>1.0953729898858076</v>
          </cell>
          <cell r="AJ133">
            <v>1.0280289157278857</v>
          </cell>
          <cell r="AK133">
            <v>0.91064857085593498</v>
          </cell>
        </row>
        <row r="134">
          <cell r="AH134">
            <v>0.99474207121202818</v>
          </cell>
          <cell r="AI134">
            <v>1.103235210654429</v>
          </cell>
          <cell r="AJ134">
            <v>1.0183471382679774</v>
          </cell>
          <cell r="AK134">
            <v>0.87238629886463337</v>
          </cell>
        </row>
        <row r="135">
          <cell r="AH135">
            <v>0.99411916913305298</v>
          </cell>
          <cell r="AI135">
            <v>1.113792343793014</v>
          </cell>
          <cell r="AJ135">
            <v>1.0291382412806556</v>
          </cell>
          <cell r="AK135">
            <v>0.89405901882099759</v>
          </cell>
        </row>
        <row r="136">
          <cell r="AH136">
            <v>0.99356627407471365</v>
          </cell>
          <cell r="AI136">
            <v>1.123698175701018</v>
          </cell>
          <cell r="AJ136">
            <v>1.0131048286847786</v>
          </cell>
          <cell r="AK136">
            <v>0.86526733678171186</v>
          </cell>
        </row>
        <row r="137">
          <cell r="AH137">
            <v>0.99144732807769198</v>
          </cell>
          <cell r="AI137">
            <v>1.1393815673237853</v>
          </cell>
          <cell r="AJ137">
            <v>0.90888402840677263</v>
          </cell>
          <cell r="AK137">
            <v>0.87200992311534986</v>
          </cell>
        </row>
        <row r="138">
          <cell r="AH138">
            <v>0.98929658386596864</v>
          </cell>
          <cell r="AI138">
            <v>1.1559355250790639</v>
          </cell>
          <cell r="AJ138">
            <v>0.96409095588660876</v>
          </cell>
          <cell r="AK138">
            <v>0.86191066294915075</v>
          </cell>
        </row>
        <row r="139">
          <cell r="AH139">
            <v>0.98859798487515538</v>
          </cell>
          <cell r="AI139">
            <v>1.1679578774305617</v>
          </cell>
          <cell r="AJ139">
            <v>1.0035766834649045</v>
          </cell>
          <cell r="AK139">
            <v>0.87797763058811307</v>
          </cell>
        </row>
        <row r="140">
          <cell r="AH140">
            <v>0.98784091713551692</v>
          </cell>
          <cell r="AI140">
            <v>1.1804465267876929</v>
          </cell>
          <cell r="AJ140">
            <v>0.9591964322457015</v>
          </cell>
          <cell r="AK140">
            <v>0.87899034044038771</v>
          </cell>
        </row>
        <row r="141">
          <cell r="AH141">
            <v>0.98819125231293259</v>
          </cell>
          <cell r="AI141">
            <v>1.1891282322821777</v>
          </cell>
          <cell r="AJ141">
            <v>0.96920592931668836</v>
          </cell>
          <cell r="AK141">
            <v>0.8480664486280135</v>
          </cell>
        </row>
        <row r="142">
          <cell r="AH142">
            <v>0.98848295687478871</v>
          </cell>
          <cell r="AI142">
            <v>1.1977870441127645</v>
          </cell>
          <cell r="AJ142">
            <v>1.0452541026841602</v>
          </cell>
          <cell r="AK142">
            <v>0.8435875074932605</v>
          </cell>
        </row>
        <row r="143">
          <cell r="AH143">
            <v>0.9885066046349088</v>
          </cell>
          <cell r="AI143">
            <v>1.2079165194340737</v>
          </cell>
          <cell r="AJ143">
            <v>1.008742632262448</v>
          </cell>
          <cell r="AK143">
            <v>0.85634271199638401</v>
          </cell>
        </row>
        <row r="144">
          <cell r="AH144">
            <v>0.98842644018144032</v>
          </cell>
          <cell r="AI144">
            <v>1.2187038733078728</v>
          </cell>
          <cell r="AJ144">
            <v>1.0222693466025645</v>
          </cell>
          <cell r="AK144">
            <v>0.82889525132925246</v>
          </cell>
        </row>
        <row r="145">
          <cell r="AH145">
            <v>0.98776855551825216</v>
          </cell>
          <cell r="AI145">
            <v>1.2311592112275851</v>
          </cell>
          <cell r="AJ145">
            <v>0.93159667565940674</v>
          </cell>
          <cell r="AK145">
            <v>0.79206679886882891</v>
          </cell>
        </row>
        <row r="146">
          <cell r="AH146">
            <v>0.98750327000043225</v>
          </cell>
          <cell r="AI146">
            <v>1.2386629514172414</v>
          </cell>
          <cell r="AJ146">
            <v>0.99914565710125036</v>
          </cell>
          <cell r="AK146">
            <v>0.79414993679167845</v>
          </cell>
        </row>
        <row r="147">
          <cell r="AH147">
            <v>0.98665307859566831</v>
          </cell>
          <cell r="AI147">
            <v>1.2454167504297728</v>
          </cell>
          <cell r="AJ147">
            <v>0.99647517068529268</v>
          </cell>
          <cell r="AK147">
            <v>0.77434830524190001</v>
          </cell>
        </row>
        <row r="148">
          <cell r="AH148">
            <v>0.98616329640944622</v>
          </cell>
          <cell r="AI148">
            <v>1.2485668339729421</v>
          </cell>
          <cell r="AJ148">
            <v>1.0111418051015402</v>
          </cell>
          <cell r="AK148">
            <v>0.74968200347232916</v>
          </cell>
        </row>
        <row r="149">
          <cell r="AH149">
            <v>0.98661505487017109</v>
          </cell>
          <cell r="AI149">
            <v>1.247144161039389</v>
          </cell>
          <cell r="AJ149">
            <v>0.9763458800399798</v>
          </cell>
          <cell r="AK149">
            <v>0.76788226446230656</v>
          </cell>
        </row>
        <row r="171">
          <cell r="D171">
            <v>130.565</v>
          </cell>
        </row>
        <row r="172">
          <cell r="D172">
            <v>140.405</v>
          </cell>
        </row>
        <row r="173">
          <cell r="D173">
            <v>146.70500000000001</v>
          </cell>
        </row>
        <row r="174">
          <cell r="D174">
            <v>156.00200000000001</v>
          </cell>
        </row>
        <row r="175">
          <cell r="D175">
            <v>166.33199999999999</v>
          </cell>
        </row>
        <row r="176">
          <cell r="D176">
            <v>179.00300000000001</v>
          </cell>
        </row>
        <row r="177">
          <cell r="D177">
            <v>194.239</v>
          </cell>
        </row>
        <row r="178">
          <cell r="D178">
            <v>210.958</v>
          </cell>
        </row>
        <row r="179">
          <cell r="D179">
            <v>232.03800000000001</v>
          </cell>
        </row>
        <row r="180">
          <cell r="D180">
            <v>254.52199999999999</v>
          </cell>
        </row>
        <row r="181">
          <cell r="D181">
            <v>280.35300000000001</v>
          </cell>
          <cell r="V181">
            <v>1.0168820387398236</v>
          </cell>
          <cell r="AH181">
            <v>1.0000459482873885</v>
          </cell>
          <cell r="AI181">
            <v>0.95943592876783412</v>
          </cell>
          <cell r="AJ181">
            <v>1.0322314882500119</v>
          </cell>
          <cell r="AK181">
            <v>0.8760064227016271</v>
          </cell>
        </row>
        <row r="182">
          <cell r="D182">
            <v>297.86599999999999</v>
          </cell>
          <cell r="V182">
            <v>1.0047119215337941</v>
          </cell>
          <cell r="AH182">
            <v>1.0005126303173457</v>
          </cell>
          <cell r="AI182">
            <v>0.96343981175826521</v>
          </cell>
          <cell r="AJ182">
            <v>1.0198776677308443</v>
          </cell>
          <cell r="AK182">
            <v>0.92561430628962382</v>
          </cell>
        </row>
        <row r="183">
          <cell r="D183">
            <v>315.50200000000001</v>
          </cell>
          <cell r="V183">
            <v>0.99934881867295755</v>
          </cell>
          <cell r="AH183">
            <v>1.0010631108213599</v>
          </cell>
          <cell r="AI183">
            <v>0.9678247078108162</v>
          </cell>
          <cell r="AJ183">
            <v>1.0144336108621246</v>
          </cell>
          <cell r="AK183">
            <v>0.96620469449539181</v>
          </cell>
        </row>
        <row r="184">
          <cell r="D184">
            <v>336.72300000000001</v>
          </cell>
          <cell r="V184">
            <v>1.0024290925971708</v>
          </cell>
          <cell r="AH184">
            <v>1.0014662635545961</v>
          </cell>
          <cell r="AI184">
            <v>0.97331822648160427</v>
          </cell>
          <cell r="AJ184">
            <v>1.0175603803554167</v>
          </cell>
          <cell r="AK184">
            <v>1.0040154703531037</v>
          </cell>
        </row>
        <row r="185">
          <cell r="D185">
            <v>329.476</v>
          </cell>
          <cell r="V185">
            <v>0.98814269419961365</v>
          </cell>
          <cell r="AH185">
            <v>1.0008300143949058</v>
          </cell>
          <cell r="AI185">
            <v>0.98050218860326588</v>
          </cell>
          <cell r="AJ185">
            <v>1.0030583341810952</v>
          </cell>
          <cell r="AK185">
            <v>0.9809085742249789</v>
          </cell>
        </row>
        <row r="186">
          <cell r="D186">
            <v>330.03300000000002</v>
          </cell>
          <cell r="V186">
            <v>0.9931964400960398</v>
          </cell>
          <cell r="AH186">
            <v>0.99921972018212746</v>
          </cell>
          <cell r="AI186">
            <v>0.98378984674466008</v>
          </cell>
          <cell r="AJ186">
            <v>1.0081883644591108</v>
          </cell>
          <cell r="AK186">
            <v>0.96269075238613411</v>
          </cell>
        </row>
        <row r="187">
          <cell r="D187">
            <v>343.87299999999999</v>
          </cell>
          <cell r="V187">
            <v>0.99812654126051092</v>
          </cell>
          <cell r="AH187">
            <v>0.9987606881603337</v>
          </cell>
          <cell r="AI187">
            <v>0.98810557681133049</v>
          </cell>
          <cell r="AJ187">
            <v>1.0131928836347388</v>
          </cell>
          <cell r="AK187">
            <v>0.99158301312604069</v>
          </cell>
        </row>
        <row r="188">
          <cell r="D188">
            <v>350.99900000000002</v>
          </cell>
          <cell r="V188">
            <v>1.000889965872962</v>
          </cell>
          <cell r="AH188">
            <v>0.99934898863762356</v>
          </cell>
          <cell r="AI188">
            <v>0.98886270195961012</v>
          </cell>
          <cell r="AJ188">
            <v>1.015998021095827</v>
          </cell>
          <cell r="AK188">
            <v>1.001810929674773</v>
          </cell>
        </row>
        <row r="189">
          <cell r="D189">
            <v>356.452</v>
          </cell>
          <cell r="V189">
            <v>1.006435685255862</v>
          </cell>
          <cell r="AH189">
            <v>1.000197558601688</v>
          </cell>
          <cell r="AI189">
            <v>0.98815132658266236</v>
          </cell>
          <cell r="AJ189">
            <v>1.021627451013895</v>
          </cell>
          <cell r="AK189">
            <v>0.99238426157511572</v>
          </cell>
        </row>
        <row r="190">
          <cell r="D190">
            <v>361.65500000000003</v>
          </cell>
          <cell r="V190">
            <v>0.98850454824995448</v>
          </cell>
          <cell r="AH190">
            <v>0.99902186636564472</v>
          </cell>
          <cell r="AI190">
            <v>0.99517776263500579</v>
          </cell>
          <cell r="AJ190">
            <v>1.0034256502813732</v>
          </cell>
          <cell r="AK190">
            <v>1.0085014833074992</v>
          </cell>
        </row>
        <row r="191">
          <cell r="D191">
            <v>367.012</v>
          </cell>
          <cell r="V191">
            <v>1.0221039190529397</v>
          </cell>
          <cell r="AH191">
            <v>0.99835091431718004</v>
          </cell>
          <cell r="AI191">
            <v>1.0003916356610432</v>
          </cell>
          <cell r="AJ191">
            <v>1.0375321908701023</v>
          </cell>
          <cell r="AK191">
            <v>0.97663924092778576</v>
          </cell>
        </row>
        <row r="192">
          <cell r="D192">
            <v>367.74299999999999</v>
          </cell>
          <cell r="V192">
            <v>1.0009047441543168</v>
          </cell>
          <cell r="AH192">
            <v>0.9977166755260265</v>
          </cell>
          <cell r="AI192">
            <v>1.0040903838654596</v>
          </cell>
          <cell r="AJ192">
            <v>1.0160130224497459</v>
          </cell>
          <cell r="AK192">
            <v>0.96281875819316587</v>
          </cell>
        </row>
        <row r="193">
          <cell r="D193">
            <v>366.97800000000001</v>
          </cell>
          <cell r="V193">
            <v>0.98370611598724333</v>
          </cell>
          <cell r="AH193">
            <v>0.99844739377599101</v>
          </cell>
          <cell r="AI193">
            <v>1.001234757081144</v>
          </cell>
          <cell r="AJ193">
            <v>0.99855478749974391</v>
          </cell>
          <cell r="AK193">
            <v>0.96883362311135646</v>
          </cell>
        </row>
        <row r="194">
          <cell r="D194">
            <v>380.84300000000002</v>
          </cell>
          <cell r="V194">
            <v>1.0098016528247733</v>
          </cell>
          <cell r="AH194">
            <v>0.99889985117532643</v>
          </cell>
          <cell r="AI194">
            <v>0.9995885880999692</v>
          </cell>
          <cell r="AJ194">
            <v>1.025044226589324</v>
          </cell>
          <cell r="AK194">
            <v>0.97063262702101172</v>
          </cell>
        </row>
        <row r="195">
          <cell r="D195">
            <v>390.13900000000001</v>
          </cell>
          <cell r="V195">
            <v>0.99468928902389497</v>
          </cell>
          <cell r="AH195">
            <v>0.99945975901345963</v>
          </cell>
          <cell r="AI195">
            <v>0.99968732703148089</v>
          </cell>
          <cell r="AJ195">
            <v>1.0097037473765256</v>
          </cell>
          <cell r="AK195">
            <v>1.0023607709943256</v>
          </cell>
        </row>
        <row r="196">
          <cell r="D196">
            <v>388.779</v>
          </cell>
          <cell r="V196">
            <v>0.98512983794341447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</row>
        <row r="197">
          <cell r="D197">
            <v>404.87</v>
          </cell>
          <cell r="V197">
            <v>0.98256906916154096</v>
          </cell>
          <cell r="AH197">
            <v>1.0007811281137196</v>
          </cell>
          <cell r="AI197">
            <v>1.0036349803445095</v>
          </cell>
          <cell r="AJ197">
            <v>0.9974005773825515</v>
          </cell>
          <cell r="AK197">
            <v>1.0302699385959848</v>
          </cell>
        </row>
        <row r="198">
          <cell r="D198">
            <v>426.81</v>
          </cell>
          <cell r="V198">
            <v>1.0003185643629873</v>
          </cell>
          <cell r="AH198">
            <v>1.0009676110174504</v>
          </cell>
          <cell r="AI198">
            <v>1.0143399322439894</v>
          </cell>
          <cell r="AJ198">
            <v>1.0154179944963206</v>
          </cell>
          <cell r="AK198">
            <v>1.0466513697597761</v>
          </cell>
        </row>
        <row r="199">
          <cell r="D199">
            <v>453.84500000000003</v>
          </cell>
          <cell r="V199">
            <v>1.0241755734871072</v>
          </cell>
          <cell r="AH199">
            <v>1.0008732310107142</v>
          </cell>
          <cell r="AI199">
            <v>1.0273775573938055</v>
          </cell>
          <cell r="AJ199">
            <v>1.0396351161438839</v>
          </cell>
          <cell r="AK199">
            <v>1.0614583547952763</v>
          </cell>
        </row>
        <row r="200">
          <cell r="D200">
            <v>459.10700000000003</v>
          </cell>
          <cell r="V200">
            <v>1.0077178830958482</v>
          </cell>
          <cell r="AH200">
            <v>1.0007407177584218</v>
          </cell>
          <cell r="AI200">
            <v>1.0402587249676984</v>
          </cell>
          <cell r="AJ200">
            <v>1.0229290031449958</v>
          </cell>
          <cell r="AK200">
            <v>1.0676063641735301</v>
          </cell>
        </row>
        <row r="201">
          <cell r="D201">
            <v>459.78500000000003</v>
          </cell>
          <cell r="V201">
            <v>0.96652073815454076</v>
          </cell>
          <cell r="AH201">
            <v>1.0001389714067157</v>
          </cell>
          <cell r="AI201">
            <v>1.0528806708707641</v>
          </cell>
          <cell r="AJ201">
            <v>0.98111000289289518</v>
          </cell>
          <cell r="AK201">
            <v>1.1053303421272382</v>
          </cell>
        </row>
        <row r="202">
          <cell r="D202">
            <v>469.01300000000003</v>
          </cell>
          <cell r="V202">
            <v>0.99872294962788644</v>
          </cell>
          <cell r="AH202">
            <v>0.999381991578004</v>
          </cell>
          <cell r="AI202">
            <v>1.0640526876890442</v>
          </cell>
          <cell r="AJ202">
            <v>1.013798294560694</v>
          </cell>
          <cell r="AK202">
            <v>1.0856888342885285</v>
          </cell>
        </row>
        <row r="203">
          <cell r="D203">
            <v>464.428</v>
          </cell>
          <cell r="V203">
            <v>0.97305251738971632</v>
          </cell>
          <cell r="AH203">
            <v>0.99936651340598215</v>
          </cell>
          <cell r="AI203">
            <v>1.0746298741241893</v>
          </cell>
          <cell r="AJ203">
            <v>0.98774037686350957</v>
          </cell>
          <cell r="AK203">
            <v>1.0880138938151636</v>
          </cell>
        </row>
        <row r="204">
          <cell r="D204">
            <v>482.63400000000001</v>
          </cell>
          <cell r="V204">
            <v>1.0158920973272643</v>
          </cell>
          <cell r="AH204">
            <v>0.9993121707064595</v>
          </cell>
          <cell r="AI204">
            <v>1.085191897750444</v>
          </cell>
          <cell r="AJ204">
            <v>1.0312266040464981</v>
          </cell>
          <cell r="AK204">
            <v>1.0678351818958016</v>
          </cell>
        </row>
        <row r="205">
          <cell r="D205">
            <v>488.029</v>
          </cell>
          <cell r="V205">
            <v>1.0115488409493334</v>
          </cell>
          <cell r="AH205">
            <v>0.999247940582356</v>
          </cell>
          <cell r="AI205">
            <v>1.0953729898858076</v>
          </cell>
          <cell r="AJ205">
            <v>1.026817787857357</v>
          </cell>
          <cell r="AK205">
            <v>1.0656835047397573</v>
          </cell>
        </row>
        <row r="206">
          <cell r="D206">
            <v>489.11</v>
          </cell>
          <cell r="V206">
            <v>1.0164319447173149</v>
          </cell>
          <cell r="AH206">
            <v>0.99942889728819906</v>
          </cell>
          <cell r="AI206">
            <v>1.103235210654429</v>
          </cell>
          <cell r="AJ206">
            <v>1.0317746002285826</v>
          </cell>
          <cell r="AK206">
            <v>1.0460417485581697</v>
          </cell>
        </row>
        <row r="207">
          <cell r="D207">
            <v>495.95100000000002</v>
          </cell>
          <cell r="V207">
            <v>0.99633331849763873</v>
          </cell>
          <cell r="AH207">
            <v>0.99916719575482016</v>
          </cell>
          <cell r="AI207">
            <v>1.113792343793014</v>
          </cell>
          <cell r="AJ207">
            <v>1.0113725928529511</v>
          </cell>
          <cell r="AK207">
            <v>1.066935610649703</v>
          </cell>
        </row>
        <row r="208">
          <cell r="D208">
            <v>490.625</v>
          </cell>
          <cell r="V208">
            <v>0.98639065598981124</v>
          </cell>
          <cell r="AH208">
            <v>0.99895051367478505</v>
          </cell>
          <cell r="AI208">
            <v>1.123698175701018</v>
          </cell>
          <cell r="AJ208">
            <v>1.0012798496176187</v>
          </cell>
          <cell r="AK208">
            <v>1.0516002387559547</v>
          </cell>
        </row>
        <row r="209">
          <cell r="D209">
            <v>496.31900000000002</v>
          </cell>
          <cell r="V209">
            <v>0.97744129746985364</v>
          </cell>
          <cell r="AH209">
            <v>0.99730437342991551</v>
          </cell>
          <cell r="AI209">
            <v>1.1393815673237853</v>
          </cell>
          <cell r="AJ209">
            <v>0.99219540391791239</v>
          </cell>
          <cell r="AK209">
            <v>1.0534808675218104</v>
          </cell>
        </row>
        <row r="210">
          <cell r="D210">
            <v>520.73199999999997</v>
          </cell>
          <cell r="V210">
            <v>1.010613782104838</v>
          </cell>
          <cell r="AH210">
            <v>0.99557831865814295</v>
          </cell>
          <cell r="AI210">
            <v>1.1559355250790639</v>
          </cell>
          <cell r="AJ210">
            <v>1.0258686146535005</v>
          </cell>
          <cell r="AK210">
            <v>1.0476584758425047</v>
          </cell>
        </row>
        <row r="211">
          <cell r="D211">
            <v>525.02200000000005</v>
          </cell>
          <cell r="V211">
            <v>0.97618291980620475</v>
          </cell>
          <cell r="AH211">
            <v>0.99521033535738901</v>
          </cell>
          <cell r="AI211">
            <v>1.1679578774305617</v>
          </cell>
          <cell r="AJ211">
            <v>0.99091803151969537</v>
          </cell>
          <cell r="AK211">
            <v>1.078419190535471</v>
          </cell>
        </row>
        <row r="212">
          <cell r="D212">
            <v>539.49099999999999</v>
          </cell>
          <cell r="V212">
            <v>0.9877040817482603</v>
          </cell>
          <cell r="AH212">
            <v>0.99469639257325859</v>
          </cell>
          <cell r="AI212">
            <v>1.1804465267876929</v>
          </cell>
          <cell r="AJ212">
            <v>1.0026131010407926</v>
          </cell>
          <cell r="AK212">
            <v>1.0804395778859228</v>
          </cell>
        </row>
        <row r="213">
          <cell r="D213">
            <v>567.91800000000001</v>
          </cell>
          <cell r="V213">
            <v>1.0083217087552363</v>
          </cell>
          <cell r="AH213">
            <v>0.9946031024004568</v>
          </cell>
          <cell r="AI213">
            <v>1.1891282322821777</v>
          </cell>
          <cell r="AJ213">
            <v>1.0235419433241792</v>
          </cell>
          <cell r="AK213">
            <v>1.1018342857492529</v>
          </cell>
        </row>
        <row r="214">
          <cell r="D214">
            <v>581.34799999999996</v>
          </cell>
          <cell r="V214">
            <v>1.0119957254599539</v>
          </cell>
          <cell r="AH214">
            <v>0.99442208437319823</v>
          </cell>
          <cell r="AI214">
            <v>1.1977870441127645</v>
          </cell>
          <cell r="AJ214">
            <v>1.0272714179205304</v>
          </cell>
          <cell r="AK214">
            <v>1.1114914965941671</v>
          </cell>
        </row>
        <row r="215">
          <cell r="D215">
            <v>589.47400000000005</v>
          </cell>
          <cell r="V215">
            <v>0.99499723173578336</v>
          </cell>
          <cell r="AH215">
            <v>0.99437926359211037</v>
          </cell>
          <cell r="AI215">
            <v>1.2079165194340737</v>
          </cell>
          <cell r="AJ215">
            <v>1.0100163383671013</v>
          </cell>
          <cell r="AK215">
            <v>1.1359923909573961</v>
          </cell>
        </row>
        <row r="216">
          <cell r="D216">
            <v>623.94900000000007</v>
          </cell>
          <cell r="V216">
            <v>1.0415945513068721</v>
          </cell>
          <cell r="AH216">
            <v>0.99422397946145757</v>
          </cell>
          <cell r="AI216">
            <v>1.2187038733078728</v>
          </cell>
          <cell r="AJ216">
            <v>1.0573170268411878</v>
          </cell>
          <cell r="AK216">
            <v>1.1372466154312879</v>
          </cell>
        </row>
        <row r="217">
          <cell r="D217">
            <v>598.22199999999998</v>
          </cell>
          <cell r="V217">
            <v>0.98532437362268099</v>
          </cell>
          <cell r="AH217">
            <v>0.99365494363529006</v>
          </cell>
          <cell r="AI217">
            <v>1.2311592112275851</v>
          </cell>
          <cell r="AJ217">
            <v>1.0001974721217182</v>
          </cell>
          <cell r="AK217">
            <v>1.1442047055590321</v>
          </cell>
        </row>
        <row r="218">
          <cell r="D218">
            <v>621.99900000000002</v>
          </cell>
          <cell r="V218">
            <v>1.0070681448996703</v>
          </cell>
          <cell r="AH218">
            <v>0.99339661724022643</v>
          </cell>
          <cell r="AI218">
            <v>1.2386629514172414</v>
          </cell>
          <cell r="AJ218">
            <v>1.0222694573966564</v>
          </cell>
          <cell r="AK218">
            <v>1.1620582946980309</v>
          </cell>
        </row>
        <row r="219">
          <cell r="D219">
            <v>609.024</v>
          </cell>
          <cell r="V219">
            <v>1.001915419243198</v>
          </cell>
          <cell r="AH219">
            <v>0.99259495949654075</v>
          </cell>
          <cell r="AI219">
            <v>1.2454167504297728</v>
          </cell>
          <cell r="AJ219">
            <v>1.0170389532965782</v>
          </cell>
          <cell r="AK219">
            <v>1.1367063794745345</v>
          </cell>
        </row>
        <row r="220">
          <cell r="D220">
            <v>596.68200000000002</v>
          </cell>
          <cell r="V220">
            <v>0.98603301975507485</v>
          </cell>
          <cell r="AH220">
            <v>0.99207098281517303</v>
          </cell>
          <cell r="AI220">
            <v>1.2485668339729421</v>
          </cell>
          <cell r="AJ220">
            <v>1.0009168149992755</v>
          </cell>
          <cell r="AK220">
            <v>1.1306623422358208</v>
          </cell>
        </row>
        <row r="221">
          <cell r="D221">
            <v>631.505</v>
          </cell>
          <cell r="V221">
            <v>1.026503707749574</v>
          </cell>
          <cell r="AH221">
            <v>0.99225125112130308</v>
          </cell>
          <cell r="AI221">
            <v>1.247144161039389</v>
          </cell>
          <cell r="AJ221">
            <v>1.0419983927119016</v>
          </cell>
          <cell r="AK221">
            <v>1.1469905964035263</v>
          </cell>
        </row>
        <row r="245">
          <cell r="D245">
            <v>1963.9770000000001</v>
          </cell>
        </row>
        <row r="246">
          <cell r="D246">
            <v>2030.0060000000001</v>
          </cell>
        </row>
        <row r="247">
          <cell r="D247">
            <v>2105.4410000000003</v>
          </cell>
        </row>
        <row r="248">
          <cell r="D248">
            <v>2113.3339999999998</v>
          </cell>
        </row>
        <row r="249">
          <cell r="D249">
            <v>2061.73</v>
          </cell>
        </row>
        <row r="250">
          <cell r="D250">
            <v>2148.6790000000001</v>
          </cell>
        </row>
        <row r="251">
          <cell r="D251">
            <v>2146.3789999999999</v>
          </cell>
        </row>
        <row r="252">
          <cell r="D252">
            <v>2213.08</v>
          </cell>
        </row>
        <row r="253">
          <cell r="D253">
            <v>2269.4459999999999</v>
          </cell>
        </row>
        <row r="254">
          <cell r="D254">
            <v>2322.1170000000002</v>
          </cell>
        </row>
        <row r="255">
          <cell r="D255">
            <v>2359.357</v>
          </cell>
          <cell r="V255">
            <v>1.0038206449016986</v>
          </cell>
          <cell r="AH255">
            <v>1.0089791048649761</v>
          </cell>
          <cell r="AI255">
            <v>0.95943592876783412</v>
          </cell>
          <cell r="AJ255">
            <v>1.0277103808957748</v>
          </cell>
          <cell r="AK255">
            <v>1.4738354386076755</v>
          </cell>
        </row>
        <row r="256">
          <cell r="D256">
            <v>2373.3409999999999</v>
          </cell>
          <cell r="V256">
            <v>0.99549164299199489</v>
          </cell>
          <cell r="AH256">
            <v>1.0078297958903384</v>
          </cell>
          <cell r="AI256">
            <v>0.96343981175826521</v>
          </cell>
          <cell r="AJ256">
            <v>1.0191831586588367</v>
          </cell>
          <cell r="AK256">
            <v>1.4713283477628294</v>
          </cell>
        </row>
        <row r="257">
          <cell r="D257">
            <v>2453.866</v>
          </cell>
          <cell r="V257">
            <v>1.0116046171037092</v>
          </cell>
          <cell r="AH257">
            <v>1.0065186424590764</v>
          </cell>
          <cell r="AI257">
            <v>0.9678247078108162</v>
          </cell>
          <cell r="AJ257">
            <v>1.0356796023670007</v>
          </cell>
          <cell r="AK257">
            <v>1.4701607443924307</v>
          </cell>
        </row>
        <row r="258">
          <cell r="D258">
            <v>2378.7710000000002</v>
          </cell>
          <cell r="V258">
            <v>0.96693612721819167</v>
          </cell>
          <cell r="AH258">
            <v>1.0044452417565726</v>
          </cell>
          <cell r="AI258">
            <v>0.97331822648160427</v>
          </cell>
          <cell r="AJ258">
            <v>0.98994805561366628</v>
          </cell>
          <cell r="AK258">
            <v>1.4597793250294342</v>
          </cell>
        </row>
        <row r="259">
          <cell r="D259">
            <v>2232.8879999999999</v>
          </cell>
          <cell r="V259">
            <v>0.98845835455648223</v>
          </cell>
          <cell r="AH259">
            <v>1.0020589601659149</v>
          </cell>
          <cell r="AI259">
            <v>0.98050218860326588</v>
          </cell>
          <cell r="AJ259">
            <v>1.0119824863338336</v>
          </cell>
          <cell r="AK259">
            <v>1.3216030607271643</v>
          </cell>
        </row>
        <row r="260">
          <cell r="D260">
            <v>2180.759</v>
          </cell>
          <cell r="V260">
            <v>0.97247703535379793</v>
          </cell>
          <cell r="AH260">
            <v>1.0022839200123976</v>
          </cell>
          <cell r="AI260">
            <v>0.98378984674466008</v>
          </cell>
          <cell r="AJ260">
            <v>0.99562083076475916</v>
          </cell>
          <cell r="AK260">
            <v>1.2896271181180412</v>
          </cell>
        </row>
        <row r="261">
          <cell r="D261">
            <v>2368.817</v>
          </cell>
          <cell r="V261">
            <v>1.015144533375465</v>
          </cell>
          <cell r="AH261">
            <v>1.0013514993460622</v>
          </cell>
          <cell r="AI261">
            <v>0.98810557681133049</v>
          </cell>
          <cell r="AJ261">
            <v>1.0393037644306744</v>
          </cell>
          <cell r="AK261">
            <v>1.3338166680008601</v>
          </cell>
        </row>
        <row r="262">
          <cell r="D262">
            <v>2314.2910000000002</v>
          </cell>
          <cell r="V262">
            <v>0.99800726531229755</v>
          </cell>
          <cell r="AH262">
            <v>1.0018623059763638</v>
          </cell>
          <cell r="AI262">
            <v>0.98886270195961012</v>
          </cell>
          <cell r="AJ262">
            <v>1.0217586497947471</v>
          </cell>
          <cell r="AK262">
            <v>1.3157114149544131</v>
          </cell>
        </row>
        <row r="263">
          <cell r="D263">
            <v>2302.2049999999999</v>
          </cell>
          <cell r="V263">
            <v>1.0372600387484971</v>
          </cell>
          <cell r="AH263">
            <v>1.0030129644571106</v>
          </cell>
          <cell r="AI263">
            <v>0.98815132658266236</v>
          </cell>
          <cell r="AJ263">
            <v>1.0619455924963317</v>
          </cell>
          <cell r="AK263">
            <v>1.2348137198936233</v>
          </cell>
        </row>
        <row r="264">
          <cell r="D264">
            <v>2043.508</v>
          </cell>
          <cell r="V264">
            <v>0.98943056742024071</v>
          </cell>
          <cell r="AH264">
            <v>1.0010183936089099</v>
          </cell>
          <cell r="AI264">
            <v>0.99517776263500579</v>
          </cell>
          <cell r="AJ264">
            <v>1.0129778367060336</v>
          </cell>
          <cell r="AK264">
            <v>1.1313206435117356</v>
          </cell>
        </row>
        <row r="265">
          <cell r="D265">
            <v>2058.4740000000002</v>
          </cell>
          <cell r="V265">
            <v>1.026510495233292</v>
          </cell>
          <cell r="AH265">
            <v>0.99970242709308166</v>
          </cell>
          <cell r="AI265">
            <v>1.0003916356610432</v>
          </cell>
          <cell r="AJ265">
            <v>1.0509402226460742</v>
          </cell>
          <cell r="AK265">
            <v>1.0845371715057233</v>
          </cell>
        </row>
        <row r="266">
          <cell r="D266">
            <v>1993.769</v>
          </cell>
          <cell r="V266">
            <v>1.0070781042079198</v>
          </cell>
          <cell r="AH266">
            <v>0.99815101171242493</v>
          </cell>
          <cell r="AI266">
            <v>1.0040903838654596</v>
          </cell>
          <cell r="AJ266">
            <v>1.0310453638544854</v>
          </cell>
          <cell r="AK266">
            <v>1.0325629982099334</v>
          </cell>
        </row>
        <row r="267">
          <cell r="D267">
            <v>1897.4850000000001</v>
          </cell>
          <cell r="V267">
            <v>0.99856127918466586</v>
          </cell>
          <cell r="AH267">
            <v>0.99930158594558882</v>
          </cell>
          <cell r="AI267">
            <v>1.001234757081144</v>
          </cell>
          <cell r="AJ267">
            <v>1.0223258485375553</v>
          </cell>
          <cell r="AK267">
            <v>0.98176558107303358</v>
          </cell>
        </row>
        <row r="268">
          <cell r="D268">
            <v>1846.6420000000001</v>
          </cell>
          <cell r="V268">
            <v>0.97088888925698202</v>
          </cell>
          <cell r="AH268">
            <v>1.0000335752092719</v>
          </cell>
          <cell r="AI268">
            <v>0.9995885880999692</v>
          </cell>
          <cell r="AJ268">
            <v>0.99399488868201125</v>
          </cell>
          <cell r="AK268">
            <v>0.9735685753379163</v>
          </cell>
        </row>
        <row r="269">
          <cell r="D269">
            <v>1956.509</v>
          </cell>
          <cell r="V269">
            <v>0.98039873350107243</v>
          </cell>
          <cell r="AH269">
            <v>1.0000508303555147</v>
          </cell>
          <cell r="AI269">
            <v>0.99968732703148089</v>
          </cell>
          <cell r="AJ269">
            <v>1.0037310558947414</v>
          </cell>
          <cell r="AK269">
            <v>1.0148818836831157</v>
          </cell>
        </row>
        <row r="270">
          <cell r="D270">
            <v>1935.9480000000001</v>
          </cell>
          <cell r="V270">
            <v>0.97675440820861092</v>
          </cell>
          <cell r="AH270">
            <v>1</v>
          </cell>
          <cell r="AI270">
            <v>1</v>
          </cell>
          <cell r="AJ270">
            <v>1</v>
          </cell>
          <cell r="AK270">
            <v>1</v>
          </cell>
        </row>
        <row r="271">
          <cell r="D271">
            <v>1961.06</v>
          </cell>
          <cell r="V271">
            <v>0.97545344853673022</v>
          </cell>
          <cell r="AH271">
            <v>1.0004425074084378</v>
          </cell>
          <cell r="AI271">
            <v>1.0036349803445095</v>
          </cell>
          <cell r="AJ271">
            <v>0.99866807903711774</v>
          </cell>
          <cell r="AK271">
            <v>1.0012230522160395</v>
          </cell>
        </row>
        <row r="272">
          <cell r="D272">
            <v>1988.05</v>
          </cell>
          <cell r="V272">
            <v>0.97925256649734338</v>
          </cell>
          <cell r="AH272">
            <v>1.0001065121108994</v>
          </cell>
          <cell r="AI272">
            <v>1.0143399322439894</v>
          </cell>
          <cell r="AJ272">
            <v>1.0025576114811852</v>
          </cell>
          <cell r="AK272">
            <v>0.99246033782801402</v>
          </cell>
        </row>
        <row r="273">
          <cell r="D273">
            <v>2092.8029999999999</v>
          </cell>
          <cell r="V273">
            <v>1.0190328214172737</v>
          </cell>
          <cell r="AH273">
            <v>0.99870315372604779</v>
          </cell>
          <cell r="AI273">
            <v>1.0273775573938055</v>
          </cell>
          <cell r="AJ273">
            <v>1.0432845890976856</v>
          </cell>
          <cell r="AK273">
            <v>0.98164320567473362</v>
          </cell>
        </row>
        <row r="274">
          <cell r="D274">
            <v>2113.7849999999999</v>
          </cell>
          <cell r="V274">
            <v>1.0285617732509189</v>
          </cell>
          <cell r="AH274">
            <v>0.99724132624831519</v>
          </cell>
          <cell r="AI274">
            <v>1.0402587249676984</v>
          </cell>
          <cell r="AJ274">
            <v>1.0530403186378485</v>
          </cell>
          <cell r="AK274">
            <v>0.96225229880220564</v>
          </cell>
        </row>
        <row r="275">
          <cell r="D275">
            <v>1816.164</v>
          </cell>
          <cell r="V275">
            <v>0.89405729309230797</v>
          </cell>
          <cell r="AH275">
            <v>0.99610912466072055</v>
          </cell>
          <cell r="AI275">
            <v>1.0528806708707641</v>
          </cell>
          <cell r="AJ275">
            <v>0.9153347920200624</v>
          </cell>
          <cell r="AK275">
            <v>0.94361021066828954</v>
          </cell>
        </row>
        <row r="276">
          <cell r="D276">
            <v>1801.904</v>
          </cell>
          <cell r="V276">
            <v>0.91320561797746269</v>
          </cell>
          <cell r="AH276">
            <v>0.99503050860495146</v>
          </cell>
          <cell r="AI276">
            <v>1.0640526876890442</v>
          </cell>
          <cell r="AJ276">
            <v>0.93493882423556385</v>
          </cell>
          <cell r="AK276">
            <v>0.91227281796835691</v>
          </cell>
        </row>
        <row r="277">
          <cell r="D277">
            <v>1983.9850000000001</v>
          </cell>
          <cell r="V277">
            <v>1.0121890884696707</v>
          </cell>
          <cell r="AH277">
            <v>0.99459755289233076</v>
          </cell>
          <cell r="AI277">
            <v>1.0746298741241893</v>
          </cell>
          <cell r="AJ277">
            <v>1.0362779834554807</v>
          </cell>
          <cell r="AK277">
            <v>0.89393817434970368</v>
          </cell>
        </row>
        <row r="278">
          <cell r="D278">
            <v>1988.25</v>
          </cell>
          <cell r="V278">
            <v>1.0071331352188204</v>
          </cell>
          <cell r="AH278">
            <v>0.99402265035266058</v>
          </cell>
          <cell r="AI278">
            <v>1.085191897750444</v>
          </cell>
          <cell r="AJ278">
            <v>1.0311017045379143</v>
          </cell>
          <cell r="AK278">
            <v>0.88822688374735259</v>
          </cell>
        </row>
        <row r="279">
          <cell r="D279">
            <v>1997.3990000000001</v>
          </cell>
          <cell r="V279">
            <v>1.0041093611276664</v>
          </cell>
          <cell r="AH279">
            <v>0.99365723986243537</v>
          </cell>
          <cell r="AI279">
            <v>1.0953729898858076</v>
          </cell>
          <cell r="AJ279">
            <v>1.0280059682241158</v>
          </cell>
          <cell r="AK279">
            <v>0.87981418673750711</v>
          </cell>
        </row>
        <row r="280">
          <cell r="D280">
            <v>1906.991</v>
          </cell>
          <cell r="V280">
            <v>0.9910048110967109</v>
          </cell>
          <cell r="AH280">
            <v>0.99357210430003184</v>
          </cell>
          <cell r="AI280">
            <v>1.103235210654429</v>
          </cell>
          <cell r="AJ280">
            <v>1.0145895455073866</v>
          </cell>
          <cell r="AK280">
            <v>0.83781318711133046</v>
          </cell>
        </row>
        <row r="281">
          <cell r="D281">
            <v>2019.98</v>
          </cell>
          <cell r="V281">
            <v>1.0092114537997887</v>
          </cell>
          <cell r="AH281">
            <v>0.992856943538175</v>
          </cell>
          <cell r="AI281">
            <v>1.113792343793014</v>
          </cell>
          <cell r="AJ281">
            <v>1.0332294846262375</v>
          </cell>
          <cell r="AK281">
            <v>0.8596496676242078</v>
          </cell>
        </row>
        <row r="282">
          <cell r="D282">
            <v>1938.614</v>
          </cell>
          <cell r="V282">
            <v>0.99212762645736097</v>
          </cell>
          <cell r="AH282">
            <v>0.99221843091182582</v>
          </cell>
          <cell r="AI282">
            <v>1.123698175701018</v>
          </cell>
          <cell r="AJ282">
            <v>1.015739082536566</v>
          </cell>
          <cell r="AK282">
            <v>0.82815466931622139</v>
          </cell>
        </row>
        <row r="283">
          <cell r="D283">
            <v>1740.7429999999999</v>
          </cell>
          <cell r="V283">
            <v>0.86666717459849674</v>
          </cell>
          <cell r="AH283">
            <v>0.98996618862767594</v>
          </cell>
          <cell r="AI283">
            <v>1.1393815673237853</v>
          </cell>
          <cell r="AJ283">
            <v>0.88729282132238685</v>
          </cell>
          <cell r="AK283">
            <v>0.83588614009701312</v>
          </cell>
        </row>
        <row r="284">
          <cell r="D284">
            <v>1871.5</v>
          </cell>
          <cell r="V284">
            <v>0.92579214934653409</v>
          </cell>
          <cell r="AH284">
            <v>0.98769333477664578</v>
          </cell>
          <cell r="AI284">
            <v>1.1559355250790639</v>
          </cell>
          <cell r="AJ284">
            <v>0.94782490006311537</v>
          </cell>
          <cell r="AK284">
            <v>0.82493806313563223</v>
          </cell>
        </row>
        <row r="285">
          <cell r="D285">
            <v>2046.3220000000001</v>
          </cell>
          <cell r="V285">
            <v>0.9830545891758754</v>
          </cell>
          <cell r="AH285">
            <v>0.98690905446397237</v>
          </cell>
          <cell r="AI285">
            <v>1.1679578774305617</v>
          </cell>
          <cell r="AJ285">
            <v>1.0064501177719987</v>
          </cell>
          <cell r="AK285">
            <v>0.83806250306156194</v>
          </cell>
        </row>
        <row r="286">
          <cell r="D286">
            <v>1953.999</v>
          </cell>
          <cell r="V286">
            <v>0.92543576640927561</v>
          </cell>
          <cell r="AH286">
            <v>0.98608664003690272</v>
          </cell>
          <cell r="AI286">
            <v>1.1804465267876929</v>
          </cell>
          <cell r="AJ286">
            <v>0.94746003563633274</v>
          </cell>
          <cell r="AK286">
            <v>0.838875810035838</v>
          </cell>
        </row>
        <row r="287">
          <cell r="D287">
            <v>1891.1469999999999</v>
          </cell>
          <cell r="V287">
            <v>0.93129966984984403</v>
          </cell>
          <cell r="AH287">
            <v>0.98654630045977942</v>
          </cell>
          <cell r="AI287">
            <v>1.1891282322821777</v>
          </cell>
          <cell r="AJ287">
            <v>0.95346349299602151</v>
          </cell>
          <cell r="AK287">
            <v>0.79744173161722443</v>
          </cell>
        </row>
        <row r="288">
          <cell r="D288">
            <v>2087.1350000000002</v>
          </cell>
          <cell r="V288">
            <v>1.025349357627237</v>
          </cell>
          <cell r="AH288">
            <v>0.98695371637536478</v>
          </cell>
          <cell r="AI288">
            <v>1.1977870441127645</v>
          </cell>
          <cell r="AJ288">
            <v>1.0497514513476836</v>
          </cell>
          <cell r="AK288">
            <v>0.79013683464352014</v>
          </cell>
        </row>
        <row r="289">
          <cell r="D289">
            <v>2048.5909999999999</v>
          </cell>
          <cell r="V289">
            <v>0.98433387395817273</v>
          </cell>
          <cell r="AH289">
            <v>0.98699346710984115</v>
          </cell>
          <cell r="AI289">
            <v>1.2079165194340737</v>
          </cell>
          <cell r="AJ289">
            <v>1.0077598480087362</v>
          </cell>
          <cell r="AK289">
            <v>0.80054226979697218</v>
          </cell>
        </row>
        <row r="290">
          <cell r="D290">
            <v>1989.9180000000001</v>
          </cell>
          <cell r="V290">
            <v>0.98754098531093593</v>
          </cell>
          <cell r="AH290">
            <v>0.98693047397234102</v>
          </cell>
          <cell r="AI290">
            <v>1.2187038733078728</v>
          </cell>
          <cell r="AJ290">
            <v>1.0110432847926509</v>
          </cell>
          <cell r="AK290">
            <v>0.76733145674993075</v>
          </cell>
        </row>
        <row r="291">
          <cell r="D291">
            <v>1694.5</v>
          </cell>
          <cell r="V291">
            <v>0.88767324993752916</v>
          </cell>
          <cell r="AH291">
            <v>0.98624504407297409</v>
          </cell>
          <cell r="AI291">
            <v>1.2311592112275851</v>
          </cell>
          <cell r="AJ291">
            <v>0.90879881624034997</v>
          </cell>
          <cell r="AK291">
            <v>0.72170679835830032</v>
          </cell>
        </row>
        <row r="292">
          <cell r="D292">
            <v>1847.5219999999999</v>
          </cell>
          <cell r="V292">
            <v>0.96768255906485567</v>
          </cell>
          <cell r="AH292">
            <v>0.98597554624595751</v>
          </cell>
          <cell r="AI292">
            <v>1.2386629514172414</v>
          </cell>
          <cell r="AJ292">
            <v>0.99071225164942611</v>
          </cell>
          <cell r="AK292">
            <v>0.7206283478217772</v>
          </cell>
        </row>
        <row r="293">
          <cell r="D293">
            <v>1807.0650000000001</v>
          </cell>
          <cell r="V293">
            <v>0.96585438441691207</v>
          </cell>
          <cell r="AH293">
            <v>0.98510559004293097</v>
          </cell>
          <cell r="AI293">
            <v>1.2454167504297728</v>
          </cell>
          <cell r="AJ293">
            <v>0.98884056862186087</v>
          </cell>
          <cell r="AK293">
            <v>0.70193576025254822</v>
          </cell>
        </row>
        <row r="294">
          <cell r="D294">
            <v>1778.9349999999999</v>
          </cell>
          <cell r="V294">
            <v>0.99005732440414707</v>
          </cell>
          <cell r="AH294">
            <v>0.98461926680453404</v>
          </cell>
          <cell r="AI294">
            <v>1.2485668339729421</v>
          </cell>
          <cell r="AJ294">
            <v>1.0136195097598115</v>
          </cell>
          <cell r="AK294">
            <v>0.67352950117838994</v>
          </cell>
        </row>
        <row r="295">
          <cell r="D295">
            <v>1723.78</v>
          </cell>
          <cell r="V295">
            <v>0.93124621099928118</v>
          </cell>
          <cell r="AH295">
            <v>0.98514021192243373</v>
          </cell>
          <cell r="AI295">
            <v>1.247144161039389</v>
          </cell>
          <cell r="AJ295">
            <v>0.95340876188847434</v>
          </cell>
          <cell r="AK295">
            <v>0.6921265843502421</v>
          </cell>
        </row>
      </sheetData>
      <sheetData sheetId="5" refreshError="1">
        <row r="36">
          <cell r="V36">
            <v>1.0050784235490298</v>
          </cell>
          <cell r="AH36">
            <v>0.99297956220012595</v>
          </cell>
          <cell r="AI36">
            <v>0.96532251666917357</v>
          </cell>
          <cell r="AJ36">
            <v>1.0048828345050702</v>
          </cell>
          <cell r="AK36">
            <v>1.2867322152710501</v>
          </cell>
        </row>
        <row r="37">
          <cell r="V37">
            <v>0.98790100297634154</v>
          </cell>
          <cell r="AH37">
            <v>0.99357036133025123</v>
          </cell>
          <cell r="AI37">
            <v>0.96818997063855405</v>
          </cell>
          <cell r="AJ37">
            <v>0.9877087566718028</v>
          </cell>
          <cell r="AK37">
            <v>1.3070916346519421</v>
          </cell>
        </row>
        <row r="38">
          <cell r="V38">
            <v>1.0134551394565918</v>
          </cell>
          <cell r="AH38">
            <v>0.99423015703532591</v>
          </cell>
          <cell r="AI38">
            <v>0.97106922671620644</v>
          </cell>
          <cell r="AJ38">
            <v>1.013257920297193</v>
          </cell>
          <cell r="AK38">
            <v>1.2953393966275337</v>
          </cell>
        </row>
        <row r="39">
          <cell r="V39">
            <v>0.96885903344685098</v>
          </cell>
          <cell r="AH39">
            <v>0.99807855439265292</v>
          </cell>
          <cell r="AI39">
            <v>0.96882139130486999</v>
          </cell>
          <cell r="AJ39">
            <v>0.96867049272441219</v>
          </cell>
          <cell r="AK39">
            <v>1.2838496421404695</v>
          </cell>
        </row>
        <row r="40">
          <cell r="V40">
            <v>0.98137641826203403</v>
          </cell>
          <cell r="AH40">
            <v>0.9979256068241299</v>
          </cell>
          <cell r="AI40">
            <v>0.97220250768951144</v>
          </cell>
          <cell r="AJ40">
            <v>0.98118544164676191</v>
          </cell>
          <cell r="AK40">
            <v>1.2513954511038574</v>
          </cell>
        </row>
        <row r="41">
          <cell r="V41">
            <v>0.98980930557978064</v>
          </cell>
          <cell r="AH41">
            <v>0.99820120241314125</v>
          </cell>
          <cell r="AI41">
            <v>0.97583937285833322</v>
          </cell>
          <cell r="AJ41">
            <v>0.98961668791806912</v>
          </cell>
          <cell r="AK41">
            <v>1.2179519214042305</v>
          </cell>
        </row>
        <row r="42">
          <cell r="V42">
            <v>1.0040738131429632</v>
          </cell>
          <cell r="AH42">
            <v>0.99844338905119479</v>
          </cell>
          <cell r="AI42">
            <v>0.97914431471853758</v>
          </cell>
          <cell r="AJ42">
            <v>1.003878419596971</v>
          </cell>
          <cell r="AK42">
            <v>1.2094819543088755</v>
          </cell>
        </row>
        <row r="43">
          <cell r="V43">
            <v>1.0042566255479271</v>
          </cell>
          <cell r="AH43">
            <v>1.0006929945375986</v>
          </cell>
          <cell r="AI43">
            <v>0.97983683667864385</v>
          </cell>
          <cell r="AJ43">
            <v>1.0040611964264985</v>
          </cell>
          <cell r="AK43">
            <v>1.1948258658843494</v>
          </cell>
        </row>
        <row r="44">
          <cell r="V44">
            <v>1.0288328666649968</v>
          </cell>
          <cell r="AH44">
            <v>1.002065828761713</v>
          </cell>
          <cell r="AI44">
            <v>0.98182262919518204</v>
          </cell>
          <cell r="AJ44">
            <v>1.0286326549879072</v>
          </cell>
          <cell r="AK44">
            <v>1.1905636154676031</v>
          </cell>
        </row>
        <row r="45">
          <cell r="V45">
            <v>1.0151712976871354</v>
          </cell>
          <cell r="AH45">
            <v>0.99762929863482463</v>
          </cell>
          <cell r="AI45">
            <v>0.99149021778604607</v>
          </cell>
          <cell r="AJ45">
            <v>1.0149737445620084</v>
          </cell>
          <cell r="AK45">
            <v>1.1308191564071874</v>
          </cell>
        </row>
        <row r="46">
          <cell r="V46">
            <v>1.0163352097278704</v>
          </cell>
          <cell r="AH46">
            <v>0.99795350383911874</v>
          </cell>
          <cell r="AI46">
            <v>0.99455649260236612</v>
          </cell>
          <cell r="AJ46">
            <v>1.0161374301045538</v>
          </cell>
          <cell r="AK46">
            <v>1.0869792858308998</v>
          </cell>
        </row>
        <row r="47">
          <cell r="V47">
            <v>0.9864780765436616</v>
          </cell>
          <cell r="AH47">
            <v>0.99875054665345253</v>
          </cell>
          <cell r="AI47">
            <v>0.99455611216078266</v>
          </cell>
          <cell r="AJ47">
            <v>0.98628610714171483</v>
          </cell>
          <cell r="AK47">
            <v>1.0239408549223767</v>
          </cell>
        </row>
        <row r="48">
          <cell r="V48">
            <v>0.99868519630819697</v>
          </cell>
          <cell r="AH48">
            <v>0.99999100639210159</v>
          </cell>
          <cell r="AI48">
            <v>0.99425405518352117</v>
          </cell>
          <cell r="AJ48">
            <v>0.99849085139123728</v>
          </cell>
          <cell r="AK48">
            <v>1.0323187519977837</v>
          </cell>
        </row>
        <row r="49">
          <cell r="V49">
            <v>1.0138496389613505</v>
          </cell>
          <cell r="AH49">
            <v>1.0014481343959658</v>
          </cell>
          <cell r="AI49">
            <v>0.99375147959461585</v>
          </cell>
          <cell r="AJ49">
            <v>1.0136523430320408</v>
          </cell>
          <cell r="AK49">
            <v>0.99778940365273916</v>
          </cell>
        </row>
        <row r="50">
          <cell r="V50">
            <v>0.99639518244416569</v>
          </cell>
          <cell r="AH50">
            <v>1.0007879478422859</v>
          </cell>
          <cell r="AI50">
            <v>0.99676836215558606</v>
          </cell>
          <cell r="AJ50">
            <v>0.99620128316568746</v>
          </cell>
          <cell r="AK50">
            <v>1.0183371968859447</v>
          </cell>
        </row>
        <row r="51">
          <cell r="V51">
            <v>1.000194638655616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</row>
        <row r="52">
          <cell r="V52">
            <v>0.98071063813925952</v>
          </cell>
          <cell r="AH52">
            <v>0.99895358883476082</v>
          </cell>
          <cell r="AI52">
            <v>1.0084264248494383</v>
          </cell>
          <cell r="AJ52">
            <v>0.98051979108531784</v>
          </cell>
          <cell r="AK52">
            <v>1.0014383466850427</v>
          </cell>
        </row>
        <row r="53">
          <cell r="V53">
            <v>0.96983921126925454</v>
          </cell>
          <cell r="AH53">
            <v>0.99774666883901009</v>
          </cell>
          <cell r="AI53">
            <v>1.0247286413010395</v>
          </cell>
          <cell r="AJ53">
            <v>0.96965047980344821</v>
          </cell>
          <cell r="AK53">
            <v>0.98524374012963389</v>
          </cell>
        </row>
        <row r="54">
          <cell r="V54">
            <v>1.0209358697689663</v>
          </cell>
          <cell r="AH54">
            <v>0.99804784805381996</v>
          </cell>
          <cell r="AI54">
            <v>1.0387861124944431</v>
          </cell>
          <cell r="AJ54">
            <v>1.0207371948536228</v>
          </cell>
          <cell r="AK54">
            <v>0.98510831820281686</v>
          </cell>
        </row>
        <row r="55">
          <cell r="V55">
            <v>1.0113036641194524</v>
          </cell>
          <cell r="AH55">
            <v>0.99822483915533711</v>
          </cell>
          <cell r="AI55">
            <v>1.0525753300200384</v>
          </cell>
          <cell r="AJ55">
            <v>1.0111068636388296</v>
          </cell>
          <cell r="AK55">
            <v>0.99770991824768984</v>
          </cell>
        </row>
        <row r="56">
          <cell r="V56">
            <v>0.95135543011826496</v>
          </cell>
          <cell r="AH56">
            <v>0.99965093579895026</v>
          </cell>
          <cell r="AI56">
            <v>1.06464897891633</v>
          </cell>
          <cell r="AJ56">
            <v>0.95117029561066546</v>
          </cell>
          <cell r="AK56">
            <v>0.96528399485399696</v>
          </cell>
        </row>
        <row r="57">
          <cell r="V57">
            <v>0.98487620288186539</v>
          </cell>
          <cell r="AH57">
            <v>1.0010457947392215</v>
          </cell>
          <cell r="AI57">
            <v>1.0749730959599604</v>
          </cell>
          <cell r="AJ57">
            <v>0.98468454520578075</v>
          </cell>
          <cell r="AK57">
            <v>0.9764971322981798</v>
          </cell>
        </row>
        <row r="58">
          <cell r="V58">
            <v>0.95962294260543513</v>
          </cell>
          <cell r="AH58">
            <v>1.0004040076907652</v>
          </cell>
          <cell r="AI58">
            <v>1.0906795551991721</v>
          </cell>
          <cell r="AJ58">
            <v>0.95943619923346701</v>
          </cell>
          <cell r="AK58">
            <v>0.94150378319317407</v>
          </cell>
        </row>
        <row r="59">
          <cell r="V59">
            <v>1.0101265965917547</v>
          </cell>
          <cell r="AH59">
            <v>0.99960750433790013</v>
          </cell>
          <cell r="AI59">
            <v>1.1063169420791263</v>
          </cell>
          <cell r="AJ59">
            <v>1.0099300251693895</v>
          </cell>
          <cell r="AK59">
            <v>0.91559058862285347</v>
          </cell>
        </row>
        <row r="60">
          <cell r="V60">
            <v>0.98515765600078853</v>
          </cell>
          <cell r="AH60">
            <v>0.99688749146551914</v>
          </cell>
          <cell r="AI60">
            <v>1.1252657661858085</v>
          </cell>
          <cell r="AJ60">
            <v>0.9849659435537077</v>
          </cell>
          <cell r="AK60">
            <v>0.89627683476757214</v>
          </cell>
        </row>
        <row r="61">
          <cell r="V61">
            <v>1.0195917861690558</v>
          </cell>
          <cell r="AH61">
            <v>0.99430993606145868</v>
          </cell>
          <cell r="AI61">
            <v>1.141917266319922</v>
          </cell>
          <cell r="AJ61">
            <v>1.0193933728134275</v>
          </cell>
          <cell r="AK61">
            <v>0.88762232950541964</v>
          </cell>
        </row>
        <row r="62">
          <cell r="V62">
            <v>1.0219833105866158</v>
          </cell>
          <cell r="AH62">
            <v>0.99345385141602538</v>
          </cell>
          <cell r="AI62">
            <v>1.1569417379480149</v>
          </cell>
          <cell r="AJ62">
            <v>1.0217844318384735</v>
          </cell>
          <cell r="AK62">
            <v>0.91458431507989479</v>
          </cell>
        </row>
        <row r="63">
          <cell r="V63">
            <v>0.99471302827119379</v>
          </cell>
          <cell r="AH63">
            <v>0.99260695921162934</v>
          </cell>
          <cell r="AI63">
            <v>1.1713920690751569</v>
          </cell>
          <cell r="AJ63">
            <v>0.99451945634122763</v>
          </cell>
          <cell r="AK63">
            <v>0.8848093053262942</v>
          </cell>
        </row>
        <row r="64">
          <cell r="V64">
            <v>0.94000337332310857</v>
          </cell>
          <cell r="AH64">
            <v>0.99086238862317633</v>
          </cell>
          <cell r="AI64">
            <v>1.1883435596120984</v>
          </cell>
          <cell r="AJ64">
            <v>0.93982044793460218</v>
          </cell>
          <cell r="AK64">
            <v>0.87215666154539162</v>
          </cell>
        </row>
        <row r="65">
          <cell r="V65">
            <v>0.96574472887173002</v>
          </cell>
          <cell r="AH65">
            <v>0.98910497996692015</v>
          </cell>
          <cell r="AI65">
            <v>1.2063521036126383</v>
          </cell>
          <cell r="AJ65">
            <v>0.96555679419538698</v>
          </cell>
          <cell r="AK65">
            <v>0.87933587196169671</v>
          </cell>
        </row>
        <row r="66">
          <cell r="V66">
            <v>0.98223107972335766</v>
          </cell>
          <cell r="AH66">
            <v>0.98908052839707927</v>
          </cell>
          <cell r="AI66">
            <v>1.2183242225546427</v>
          </cell>
          <cell r="AJ66">
            <v>0.98203993679029955</v>
          </cell>
          <cell r="AK66">
            <v>0.87698740732298552</v>
          </cell>
        </row>
        <row r="67">
          <cell r="V67">
            <v>0.95936182693572825</v>
          </cell>
          <cell r="AH67">
            <v>0.98894416386652395</v>
          </cell>
          <cell r="AI67">
            <v>1.2309711403393735</v>
          </cell>
          <cell r="AJ67">
            <v>0.9591751343770728</v>
          </cell>
          <cell r="AK67">
            <v>0.8718870262216234</v>
          </cell>
        </row>
        <row r="68">
          <cell r="V68">
            <v>0.99157176484113607</v>
          </cell>
          <cell r="AH68">
            <v>0.98735163974492379</v>
          </cell>
          <cell r="AI68">
            <v>1.2461205318703295</v>
          </cell>
          <cell r="AJ68">
            <v>0.99137880420347968</v>
          </cell>
          <cell r="AK68">
            <v>0.87916796182972501</v>
          </cell>
        </row>
        <row r="69">
          <cell r="V69">
            <v>0.99213788133866831</v>
          </cell>
          <cell r="AH69">
            <v>0.98563967211449133</v>
          </cell>
          <cell r="AI69">
            <v>1.2613675810339904</v>
          </cell>
          <cell r="AJ69">
            <v>0.99194481053430072</v>
          </cell>
          <cell r="AK69">
            <v>0.86787182902207749</v>
          </cell>
        </row>
        <row r="70">
          <cell r="V70">
            <v>0.96230298569863881</v>
          </cell>
          <cell r="AH70">
            <v>0.9843970553171798</v>
          </cell>
          <cell r="AI70">
            <v>1.2769471318454375</v>
          </cell>
          <cell r="AJ70">
            <v>0.96211572078819763</v>
          </cell>
          <cell r="AK70">
            <v>0.8547568555510352</v>
          </cell>
        </row>
        <row r="71">
          <cell r="V71">
            <v>0.99306629648814759</v>
          </cell>
          <cell r="AH71">
            <v>0.98305300371987947</v>
          </cell>
          <cell r="AI71">
            <v>1.2933122538550665</v>
          </cell>
          <cell r="AJ71">
            <v>0.99287304501346885</v>
          </cell>
          <cell r="AK71">
            <v>0.84763320551998134</v>
          </cell>
        </row>
        <row r="72">
          <cell r="V72">
            <v>0.94466013224095002</v>
          </cell>
          <cell r="AH72">
            <v>0.98337936670762283</v>
          </cell>
          <cell r="AI72">
            <v>1.3059593513063972</v>
          </cell>
          <cell r="AJ72">
            <v>0.94447630064353161</v>
          </cell>
          <cell r="AK72">
            <v>0.81739574924027136</v>
          </cell>
        </row>
        <row r="73">
          <cell r="V73">
            <v>0.98646651431665655</v>
          </cell>
          <cell r="AH73">
            <v>0.98388730741192398</v>
          </cell>
          <cell r="AI73">
            <v>1.3131951655096996</v>
          </cell>
          <cell r="AJ73">
            <v>0.98627454716472818</v>
          </cell>
          <cell r="AK73">
            <v>0.82484814937242767</v>
          </cell>
        </row>
        <row r="74">
          <cell r="V74">
            <v>1.0132551277240287</v>
          </cell>
          <cell r="AH74">
            <v>0.9834664384801628</v>
          </cell>
          <cell r="AI74">
            <v>1.3197151481835956</v>
          </cell>
          <cell r="AJ74">
            <v>1.0130579474870687</v>
          </cell>
          <cell r="AK74">
            <v>0.81089942716960262</v>
          </cell>
        </row>
        <row r="75">
          <cell r="V75">
            <v>0.98606741554131871</v>
          </cell>
          <cell r="AH75">
            <v>0.98331180127414763</v>
          </cell>
          <cell r="AI75">
            <v>1.3225699510978832</v>
          </cell>
          <cell r="AJ75">
            <v>0.98587552605432283</v>
          </cell>
          <cell r="AK75">
            <v>0.79069431052649841</v>
          </cell>
        </row>
        <row r="76">
          <cell r="V76">
            <v>1.0004086368527669</v>
          </cell>
          <cell r="AH76">
            <v>0.98285677387156811</v>
          </cell>
          <cell r="AI76">
            <v>1.3242613772376894</v>
          </cell>
          <cell r="AJ76">
            <v>1.0002139565529351</v>
          </cell>
          <cell r="AK76">
            <v>0.78816436348819296</v>
          </cell>
        </row>
        <row r="109">
          <cell r="AH109">
            <v>0.99444575283206949</v>
          </cell>
          <cell r="AI109">
            <v>0.96532251666917357</v>
          </cell>
          <cell r="AJ109">
            <v>0.99531813415391146</v>
          </cell>
          <cell r="AK109">
            <v>1.4667476182909831</v>
          </cell>
        </row>
        <row r="110">
          <cell r="AH110">
            <v>0.99468196190141356</v>
          </cell>
          <cell r="AI110">
            <v>0.96818997063855405</v>
          </cell>
          <cell r="AJ110">
            <v>0.97877107862956836</v>
          </cell>
          <cell r="AK110">
            <v>1.4755893638753781</v>
          </cell>
        </row>
        <row r="111">
          <cell r="AH111">
            <v>0.99494575668631802</v>
          </cell>
          <cell r="AI111">
            <v>0.97106922671620644</v>
          </cell>
          <cell r="AJ111">
            <v>1.0113590601868989</v>
          </cell>
          <cell r="AK111">
            <v>1.4485470209614042</v>
          </cell>
        </row>
        <row r="112">
          <cell r="AH112">
            <v>0.99846089972227781</v>
          </cell>
          <cell r="AI112">
            <v>0.96882139130486999</v>
          </cell>
          <cell r="AJ112">
            <v>0.95475578418902562</v>
          </cell>
          <cell r="AK112">
            <v>1.4198154437637727</v>
          </cell>
        </row>
        <row r="113">
          <cell r="AH113">
            <v>0.99780372186637156</v>
          </cell>
          <cell r="AI113">
            <v>0.97220250768951144</v>
          </cell>
          <cell r="AJ113">
            <v>0.97667951889397231</v>
          </cell>
          <cell r="AK113">
            <v>1.3610988061703626</v>
          </cell>
        </row>
        <row r="114">
          <cell r="AH114">
            <v>0.9986194328713961</v>
          </cell>
          <cell r="AI114">
            <v>0.97583937285833322</v>
          </cell>
          <cell r="AJ114">
            <v>0.98000384781986505</v>
          </cell>
          <cell r="AK114">
            <v>1.3307486123449779</v>
          </cell>
        </row>
        <row r="115">
          <cell r="AH115">
            <v>0.99888096328329778</v>
          </cell>
          <cell r="AI115">
            <v>0.97914431471853758</v>
          </cell>
          <cell r="AJ115">
            <v>1.0015982714370932</v>
          </cell>
          <cell r="AK115">
            <v>1.3198642812476129</v>
          </cell>
        </row>
        <row r="116">
          <cell r="AH116">
            <v>1.0010455168436994</v>
          </cell>
          <cell r="AI116">
            <v>0.97983683667864385</v>
          </cell>
          <cell r="AJ116">
            <v>0.99418370436471704</v>
          </cell>
          <cell r="AK116">
            <v>1.2892287657835309</v>
          </cell>
        </row>
        <row r="117">
          <cell r="AH117">
            <v>1.0027208927394613</v>
          </cell>
          <cell r="AI117">
            <v>0.98182262919518204</v>
          </cell>
          <cell r="AJ117">
            <v>1.0237354003623877</v>
          </cell>
          <cell r="AK117">
            <v>1.2697976842835417</v>
          </cell>
        </row>
        <row r="118">
          <cell r="AH118">
            <v>0.99807376216773003</v>
          </cell>
          <cell r="AI118">
            <v>0.99149021778604607</v>
          </cell>
          <cell r="AJ118">
            <v>1.0138053218488177</v>
          </cell>
          <cell r="AK118">
            <v>1.1854429351651441</v>
          </cell>
        </row>
        <row r="119">
          <cell r="AH119">
            <v>0.9984350951772496</v>
          </cell>
          <cell r="AI119">
            <v>0.99455649260236612</v>
          </cell>
          <cell r="AJ119">
            <v>1.0057666867984028</v>
          </cell>
          <cell r="AK119">
            <v>1.1175633289827593</v>
          </cell>
        </row>
        <row r="120">
          <cell r="AH120">
            <v>0.99921974777823053</v>
          </cell>
          <cell r="AI120">
            <v>0.99455611216078266</v>
          </cell>
          <cell r="AJ120">
            <v>0.98245055488633515</v>
          </cell>
          <cell r="AK120">
            <v>1.0445714757602218</v>
          </cell>
        </row>
        <row r="121">
          <cell r="AH121">
            <v>1.0004401439141761</v>
          </cell>
          <cell r="AI121">
            <v>0.99425405518352117</v>
          </cell>
          <cell r="AJ121">
            <v>0.99559989207011557</v>
          </cell>
          <cell r="AK121">
            <v>1.0504983715502196</v>
          </cell>
        </row>
        <row r="122">
          <cell r="AH122">
            <v>1.0018668765659766</v>
          </cell>
          <cell r="AI122">
            <v>0.99375147959461585</v>
          </cell>
          <cell r="AJ122">
            <v>0.99956862818241643</v>
          </cell>
          <cell r="AK122">
            <v>0.99746265866854811</v>
          </cell>
        </row>
        <row r="123">
          <cell r="AH123">
            <v>1.0010023509701269</v>
          </cell>
          <cell r="AI123">
            <v>0.99676836215558606</v>
          </cell>
          <cell r="AJ123">
            <v>0.99048728138010034</v>
          </cell>
          <cell r="AK123">
            <v>1.0263744132128456</v>
          </cell>
        </row>
        <row r="124">
          <cell r="AH124">
            <v>1</v>
          </cell>
          <cell r="AI124">
            <v>1</v>
          </cell>
          <cell r="AJ124">
            <v>1</v>
          </cell>
          <cell r="AK124">
            <v>1</v>
          </cell>
        </row>
        <row r="125">
          <cell r="AH125">
            <v>0.99872251217498176</v>
          </cell>
          <cell r="AI125">
            <v>1.0084264248494383</v>
          </cell>
          <cell r="AJ125">
            <v>0.96696345256448846</v>
          </cell>
          <cell r="AK125">
            <v>1.0057193647654026</v>
          </cell>
        </row>
        <row r="126">
          <cell r="AH126">
            <v>0.99729229224981153</v>
          </cell>
          <cell r="AI126">
            <v>1.0247286413010395</v>
          </cell>
          <cell r="AJ126">
            <v>0.94337805077451486</v>
          </cell>
          <cell r="AK126">
            <v>0.99152393600297428</v>
          </cell>
        </row>
        <row r="127">
          <cell r="AH127">
            <v>0.99768301213279975</v>
          </cell>
          <cell r="AI127">
            <v>1.0387861124944431</v>
          </cell>
          <cell r="AJ127">
            <v>1.0049429591753325</v>
          </cell>
          <cell r="AK127">
            <v>0.99120309457994293</v>
          </cell>
        </row>
        <row r="128">
          <cell r="AH128">
            <v>0.99795586792556856</v>
          </cell>
          <cell r="AI128">
            <v>1.0525753300200384</v>
          </cell>
          <cell r="AJ128">
            <v>1.0143279088821509</v>
          </cell>
          <cell r="AK128">
            <v>0.98485395869413384</v>
          </cell>
        </row>
        <row r="129">
          <cell r="AH129">
            <v>0.99922942514692514</v>
          </cell>
          <cell r="AI129">
            <v>1.06464897891633</v>
          </cell>
          <cell r="AJ129">
            <v>0.93144173967073207</v>
          </cell>
          <cell r="AK129">
            <v>0.93797884622516536</v>
          </cell>
        </row>
        <row r="130">
          <cell r="AH130">
            <v>1.0004673848309025</v>
          </cell>
          <cell r="AI130">
            <v>1.0749730959599604</v>
          </cell>
          <cell r="AJ130">
            <v>0.95855189154800324</v>
          </cell>
          <cell r="AK130">
            <v>0.9524610639315596</v>
          </cell>
        </row>
        <row r="131">
          <cell r="AH131">
            <v>0.99983139202274374</v>
          </cell>
          <cell r="AI131">
            <v>1.0906795551991721</v>
          </cell>
          <cell r="AJ131">
            <v>0.96030384654157219</v>
          </cell>
          <cell r="AK131">
            <v>0.91348796521414555</v>
          </cell>
        </row>
        <row r="132">
          <cell r="AH132">
            <v>0.99901612450420985</v>
          </cell>
          <cell r="AI132">
            <v>1.1063169420791263</v>
          </cell>
          <cell r="AJ132">
            <v>1.010422809086114</v>
          </cell>
          <cell r="AK132">
            <v>0.87757537964302235</v>
          </cell>
        </row>
        <row r="133">
          <cell r="AH133">
            <v>0.99619830841671664</v>
          </cell>
          <cell r="AI133">
            <v>1.1252657661858085</v>
          </cell>
          <cell r="AJ133">
            <v>0.97838078671983086</v>
          </cell>
          <cell r="AK133">
            <v>0.85750787255860395</v>
          </cell>
        </row>
        <row r="134">
          <cell r="AH134">
            <v>0.99351890783345564</v>
          </cell>
          <cell r="AI134">
            <v>1.141917266319922</v>
          </cell>
          <cell r="AJ134">
            <v>1.0106150139044852</v>
          </cell>
          <cell r="AK134">
            <v>0.843899135933462</v>
          </cell>
        </row>
        <row r="135">
          <cell r="AH135">
            <v>0.99266222766075307</v>
          </cell>
          <cell r="AI135">
            <v>1.1569417379480149</v>
          </cell>
          <cell r="AJ135">
            <v>1.0323489696076216</v>
          </cell>
          <cell r="AK135">
            <v>0.87077969453568949</v>
          </cell>
        </row>
        <row r="136">
          <cell r="AH136">
            <v>0.99182136980543434</v>
          </cell>
          <cell r="AI136">
            <v>1.1713920690751569</v>
          </cell>
          <cell r="AJ136">
            <v>0.99646093233698463</v>
          </cell>
          <cell r="AK136">
            <v>0.83397356425275826</v>
          </cell>
        </row>
        <row r="137">
          <cell r="AH137">
            <v>0.98981951979635907</v>
          </cell>
          <cell r="AI137">
            <v>1.1883435596120984</v>
          </cell>
          <cell r="AJ137">
            <v>0.8959548701944261</v>
          </cell>
          <cell r="AK137">
            <v>0.81708626607734214</v>
          </cell>
        </row>
        <row r="138">
          <cell r="AH138">
            <v>0.98781300424592033</v>
          </cell>
          <cell r="AI138">
            <v>1.2063521036126383</v>
          </cell>
          <cell r="AJ138">
            <v>0.93867381852343823</v>
          </cell>
          <cell r="AK138">
            <v>0.82126734161222781</v>
          </cell>
        </row>
        <row r="139">
          <cell r="AH139">
            <v>0.98774136687457681</v>
          </cell>
          <cell r="AI139">
            <v>1.2183242225546427</v>
          </cell>
          <cell r="AJ139">
            <v>0.9703582564239468</v>
          </cell>
          <cell r="AK139">
            <v>0.81143406850705557</v>
          </cell>
        </row>
        <row r="140">
          <cell r="AH140">
            <v>0.98759666461708939</v>
          </cell>
          <cell r="AI140">
            <v>1.2309711403393735</v>
          </cell>
          <cell r="AJ140">
            <v>0.93269658067643335</v>
          </cell>
          <cell r="AK140">
            <v>0.80738160595258202</v>
          </cell>
        </row>
        <row r="141">
          <cell r="AH141">
            <v>0.98612136997932398</v>
          </cell>
          <cell r="AI141">
            <v>1.2461205318703295</v>
          </cell>
          <cell r="AJ141">
            <v>0.9668284514222063</v>
          </cell>
          <cell r="AK141">
            <v>0.80855928703816404</v>
          </cell>
        </row>
        <row r="142">
          <cell r="AH142">
            <v>0.98453799560299049</v>
          </cell>
          <cell r="AI142">
            <v>1.2613675810339904</v>
          </cell>
          <cell r="AJ142">
            <v>0.98742546031249379</v>
          </cell>
          <cell r="AK142">
            <v>0.79729024294449957</v>
          </cell>
        </row>
        <row r="143">
          <cell r="AH143">
            <v>0.98310021668628478</v>
          </cell>
          <cell r="AI143">
            <v>1.2769471318454375</v>
          </cell>
          <cell r="AJ143">
            <v>0.95160544683767856</v>
          </cell>
          <cell r="AK143">
            <v>0.77559539667170652</v>
          </cell>
        </row>
        <row r="144">
          <cell r="AH144">
            <v>0.98156938964003781</v>
          </cell>
          <cell r="AI144">
            <v>1.2933122538550665</v>
          </cell>
          <cell r="AJ144">
            <v>0.9670419943321642</v>
          </cell>
          <cell r="AK144">
            <v>0.76784997063845495</v>
          </cell>
        </row>
        <row r="145">
          <cell r="AH145">
            <v>0.98197878812011286</v>
          </cell>
          <cell r="AI145">
            <v>1.3059593513063972</v>
          </cell>
          <cell r="AJ145">
            <v>0.90712021160267575</v>
          </cell>
          <cell r="AK145">
            <v>0.73395297690039585</v>
          </cell>
        </row>
        <row r="146">
          <cell r="AH146">
            <v>0.98257809234128346</v>
          </cell>
          <cell r="AI146">
            <v>1.3131951655096996</v>
          </cell>
          <cell r="AJ146">
            <v>0.95857901347007934</v>
          </cell>
          <cell r="AK146">
            <v>0.74018340863572885</v>
          </cell>
        </row>
        <row r="147">
          <cell r="AH147">
            <v>0.98224162798007708</v>
          </cell>
          <cell r="AI147">
            <v>1.3197151481835956</v>
          </cell>
          <cell r="AJ147">
            <v>1.0183540631303407</v>
          </cell>
          <cell r="AK147">
            <v>0.72146754778842903</v>
          </cell>
        </row>
        <row r="148">
          <cell r="AH148">
            <v>0.98218212328349319</v>
          </cell>
          <cell r="AI148">
            <v>1.3225699510978832</v>
          </cell>
          <cell r="AJ148">
            <v>0.99034195738094755</v>
          </cell>
          <cell r="AK148">
            <v>0.70458804824205612</v>
          </cell>
        </row>
        <row r="149">
          <cell r="AH149">
            <v>0.98177830120520326</v>
          </cell>
          <cell r="AI149">
            <v>1.3242613772376894</v>
          </cell>
          <cell r="AJ149">
            <v>0.97496081167477355</v>
          </cell>
          <cell r="AK149">
            <v>0.7030651659426419</v>
          </cell>
        </row>
        <row r="171">
          <cell r="D171">
            <v>201.72800000000001</v>
          </cell>
        </row>
        <row r="172">
          <cell r="D172">
            <v>214.33199999999999</v>
          </cell>
        </row>
        <row r="173">
          <cell r="D173">
            <v>227.179</v>
          </cell>
        </row>
        <row r="174">
          <cell r="D174">
            <v>241.00900000000001</v>
          </cell>
        </row>
        <row r="175">
          <cell r="D175">
            <v>258.26600000000002</v>
          </cell>
        </row>
        <row r="176">
          <cell r="D176">
            <v>275.84000000000003</v>
          </cell>
        </row>
        <row r="177">
          <cell r="D177">
            <v>297.166</v>
          </cell>
        </row>
        <row r="178">
          <cell r="D178">
            <v>314.81799999999998</v>
          </cell>
        </row>
        <row r="179">
          <cell r="D179">
            <v>349.31600000000003</v>
          </cell>
        </row>
        <row r="180">
          <cell r="D180">
            <v>384.55799999999999</v>
          </cell>
        </row>
        <row r="181">
          <cell r="D181">
            <v>419.12400000000002</v>
          </cell>
          <cell r="V181">
            <v>1.0171177335685766</v>
          </cell>
          <cell r="AH181">
            <v>0.98927186556384261</v>
          </cell>
          <cell r="AI181">
            <v>0.96532251666917357</v>
          </cell>
          <cell r="AJ181">
            <v>1.0300705838049269</v>
          </cell>
          <cell r="AK181">
            <v>0.85517530051781621</v>
          </cell>
        </row>
        <row r="182">
          <cell r="D182">
            <v>443.73400000000004</v>
          </cell>
          <cell r="V182">
            <v>0.99770292440812214</v>
          </cell>
          <cell r="AH182">
            <v>0.9907251699698516</v>
          </cell>
          <cell r="AI182">
            <v>0.96818997063855405</v>
          </cell>
          <cell r="AJ182">
            <v>1.0104085298004166</v>
          </cell>
          <cell r="AK182">
            <v>0.90036331328761743</v>
          </cell>
        </row>
        <row r="183">
          <cell r="D183">
            <v>472.10200000000003</v>
          </cell>
          <cell r="V183">
            <v>1.0001372740238978</v>
          </cell>
          <cell r="AH183">
            <v>0.99234819877330904</v>
          </cell>
          <cell r="AI183">
            <v>0.97106922671620644</v>
          </cell>
          <cell r="AJ183">
            <v>1.0128738805136615</v>
          </cell>
          <cell r="AK183">
            <v>0.9293017109856182</v>
          </cell>
        </row>
        <row r="184">
          <cell r="D184">
            <v>499.56100000000004</v>
          </cell>
          <cell r="V184">
            <v>0.99318663246857775</v>
          </cell>
          <cell r="AH184">
            <v>0.99710888096702388</v>
          </cell>
          <cell r="AI184">
            <v>0.96882139130486999</v>
          </cell>
          <cell r="AJ184">
            <v>1.00583472352287</v>
          </cell>
          <cell r="AK184">
            <v>0.95870238244300354</v>
          </cell>
        </row>
        <row r="185">
          <cell r="D185">
            <v>503.32300000000004</v>
          </cell>
          <cell r="V185">
            <v>0.97738458812017925</v>
          </cell>
          <cell r="AH185">
            <v>0.99815176249972049</v>
          </cell>
          <cell r="AI185">
            <v>0.97220250768951144</v>
          </cell>
          <cell r="AJ185">
            <v>0.98983144237845677</v>
          </cell>
          <cell r="AK185">
            <v>0.96309798636050059</v>
          </cell>
        </row>
        <row r="186">
          <cell r="D186">
            <v>511.24700000000001</v>
          </cell>
          <cell r="V186">
            <v>1.0002782109057249</v>
          </cell>
          <cell r="AH186">
            <v>0.99714987477022776</v>
          </cell>
          <cell r="AI186">
            <v>0.97583937285833322</v>
          </cell>
          <cell r="AJ186">
            <v>1.0130166122067112</v>
          </cell>
          <cell r="AK186">
            <v>0.93262412906500647</v>
          </cell>
        </row>
        <row r="187">
          <cell r="D187">
            <v>518.72699999999998</v>
          </cell>
          <cell r="V187">
            <v>0.99326002804204672</v>
          </cell>
          <cell r="AH187">
            <v>0.9973534822517951</v>
          </cell>
          <cell r="AI187">
            <v>0.97914431471853758</v>
          </cell>
          <cell r="AJ187">
            <v>1.0059090537785687</v>
          </cell>
          <cell r="AK187">
            <v>0.93259920205288582</v>
          </cell>
        </row>
        <row r="188">
          <cell r="D188">
            <v>546.37800000000004</v>
          </cell>
          <cell r="V188">
            <v>1.0147241317752487</v>
          </cell>
          <cell r="AH188">
            <v>0.99987504991520038</v>
          </cell>
          <cell r="AI188">
            <v>0.97983683667864385</v>
          </cell>
          <cell r="AJ188">
            <v>1.0276464998318757</v>
          </cell>
          <cell r="AK188">
            <v>0.95067799222214888</v>
          </cell>
        </row>
        <row r="189">
          <cell r="D189">
            <v>571.83299999999997</v>
          </cell>
          <cell r="V189">
            <v>1.025386222159522</v>
          </cell>
          <cell r="AH189">
            <v>1.0005699315353473</v>
          </cell>
          <cell r="AI189">
            <v>0.98182262919518204</v>
          </cell>
          <cell r="AJ189">
            <v>1.038444370426636</v>
          </cell>
          <cell r="AK189">
            <v>0.9654077843106792</v>
          </cell>
        </row>
        <row r="190">
          <cell r="D190">
            <v>577.09100000000001</v>
          </cell>
          <cell r="V190">
            <v>1.0029145040013934</v>
          </cell>
          <cell r="AH190">
            <v>0.99649785347317832</v>
          </cell>
          <cell r="AI190">
            <v>0.99149021778604607</v>
          </cell>
          <cell r="AJ190">
            <v>1.015686478121455</v>
          </cell>
          <cell r="AK190">
            <v>0.97120310257406706</v>
          </cell>
        </row>
        <row r="191">
          <cell r="D191">
            <v>603.01099999999997</v>
          </cell>
          <cell r="V191">
            <v>1.0261511958493275</v>
          </cell>
          <cell r="AH191">
            <v>0.9967436688217155</v>
          </cell>
          <cell r="AI191">
            <v>0.99455649260236612</v>
          </cell>
          <cell r="AJ191">
            <v>1.0392190859480031</v>
          </cell>
          <cell r="AK191">
            <v>0.97446403844285334</v>
          </cell>
        </row>
        <row r="192">
          <cell r="D192">
            <v>588.73900000000003</v>
          </cell>
          <cell r="V192">
            <v>0.98169991346283658</v>
          </cell>
          <cell r="AH192">
            <v>0.9975948210943103</v>
          </cell>
          <cell r="AI192">
            <v>0.99455611216078266</v>
          </cell>
          <cell r="AJ192">
            <v>0.99420172277797714</v>
          </cell>
          <cell r="AK192">
            <v>0.95919248480437813</v>
          </cell>
        </row>
        <row r="193">
          <cell r="D193">
            <v>596.23</v>
          </cell>
          <cell r="V193">
            <v>0.99166561076126902</v>
          </cell>
          <cell r="AH193">
            <v>0.99892135090914791</v>
          </cell>
          <cell r="AI193">
            <v>0.99425405518352117</v>
          </cell>
          <cell r="AJ193">
            <v>1.00429433181961</v>
          </cell>
          <cell r="AK193">
            <v>0.95828370537441765</v>
          </cell>
        </row>
        <row r="194">
          <cell r="D194">
            <v>628.529</v>
          </cell>
          <cell r="V194">
            <v>1.0307106511414912</v>
          </cell>
          <cell r="AH194">
            <v>1.0004958381366562</v>
          </cell>
          <cell r="AI194">
            <v>0.99375147959461585</v>
          </cell>
          <cell r="AJ194">
            <v>1.0438366052573496</v>
          </cell>
          <cell r="AK194">
            <v>0.96848482986362394</v>
          </cell>
        </row>
        <row r="195">
          <cell r="D195">
            <v>630.173</v>
          </cell>
          <cell r="V195">
            <v>0.99574854443586225</v>
          </cell>
          <cell r="AH195">
            <v>1.0003017909565608</v>
          </cell>
          <cell r="AI195">
            <v>0.99676836215558606</v>
          </cell>
          <cell r="AJ195">
            <v>1.0084292610760976</v>
          </cell>
          <cell r="AK195">
            <v>0.99971750272746762</v>
          </cell>
        </row>
        <row r="196">
          <cell r="D196">
            <v>628.14</v>
          </cell>
          <cell r="V196">
            <v>0.9874252789663166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</row>
        <row r="197">
          <cell r="D197">
            <v>646.19799999999998</v>
          </cell>
          <cell r="V197">
            <v>0.99707858843796848</v>
          </cell>
          <cell r="AH197">
            <v>0.99947146459551361</v>
          </cell>
          <cell r="AI197">
            <v>1.0084264248494383</v>
          </cell>
          <cell r="AJ197">
            <v>1.009776243000136</v>
          </cell>
          <cell r="AK197">
            <v>1.0091713241629483</v>
          </cell>
        </row>
        <row r="198">
          <cell r="D198">
            <v>661.90300000000002</v>
          </cell>
          <cell r="V198">
            <v>1.0138507770725405</v>
          </cell>
          <cell r="AH198">
            <v>0.99875894854233416</v>
          </cell>
          <cell r="AI198">
            <v>1.0247286413010395</v>
          </cell>
          <cell r="AJ198">
            <v>1.0267620230807615</v>
          </cell>
          <cell r="AK198">
            <v>1.0000654848778581</v>
          </cell>
        </row>
        <row r="199">
          <cell r="D199">
            <v>702.18100000000004</v>
          </cell>
          <cell r="V199">
            <v>1.041693612489736</v>
          </cell>
          <cell r="AH199">
            <v>0.99885623411698943</v>
          </cell>
          <cell r="AI199">
            <v>1.0387861124944431</v>
          </cell>
          <cell r="AJ199">
            <v>1.0549594330623477</v>
          </cell>
          <cell r="AK199">
            <v>1.0048417711867605</v>
          </cell>
        </row>
        <row r="200">
          <cell r="D200">
            <v>692.17</v>
          </cell>
          <cell r="V200">
            <v>0.99236030781584861</v>
          </cell>
          <cell r="AH200">
            <v>0.99881044000617258</v>
          </cell>
          <cell r="AI200">
            <v>1.0525753300200384</v>
          </cell>
          <cell r="AJ200">
            <v>1.0049978757427582</v>
          </cell>
          <cell r="AK200">
            <v>1.0138172826170873</v>
          </cell>
        </row>
        <row r="201">
          <cell r="D201">
            <v>695.13900000000001</v>
          </cell>
          <cell r="V201">
            <v>0.97846816299894346</v>
          </cell>
          <cell r="AH201">
            <v>1.0006437577360898</v>
          </cell>
          <cell r="AI201">
            <v>1.06464897891633</v>
          </cell>
          <cell r="AJ201">
            <v>0.99092881642978614</v>
          </cell>
          <cell r="AK201">
            <v>1.0171802822631737</v>
          </cell>
        </row>
        <row r="202">
          <cell r="D202">
            <v>746.01</v>
          </cell>
          <cell r="V202">
            <v>1.0244273418486318</v>
          </cell>
          <cell r="AH202">
            <v>1.002455253875552</v>
          </cell>
          <cell r="AI202">
            <v>1.0749730959599604</v>
          </cell>
          <cell r="AJ202">
            <v>1.0374732789108363</v>
          </cell>
          <cell r="AK202">
            <v>1.0306828169873019</v>
          </cell>
        </row>
        <row r="203">
          <cell r="D203">
            <v>697.27200000000005</v>
          </cell>
          <cell r="V203">
            <v>0.94678120173496905</v>
          </cell>
          <cell r="AH203">
            <v>1.0017798556633284</v>
          </cell>
          <cell r="AI203">
            <v>1.0906795551991721</v>
          </cell>
          <cell r="AJ203">
            <v>0.9588383262033805</v>
          </cell>
          <cell r="AK203">
            <v>1.0109690870891572</v>
          </cell>
        </row>
        <row r="204">
          <cell r="D204">
            <v>753.06500000000005</v>
          </cell>
          <cell r="V204">
            <v>0.99785996051651693</v>
          </cell>
          <cell r="AH204">
            <v>1.0010034367919098</v>
          </cell>
          <cell r="AI204">
            <v>1.1063169420791263</v>
          </cell>
          <cell r="AJ204">
            <v>1.0105675657414035</v>
          </cell>
          <cell r="AK204">
            <v>1.004472513234014</v>
          </cell>
        </row>
        <row r="205">
          <cell r="D205">
            <v>758.84299999999996</v>
          </cell>
          <cell r="V205">
            <v>0.98634473071987894</v>
          </cell>
          <cell r="AH205">
            <v>0.99843230831323038</v>
          </cell>
          <cell r="AI205">
            <v>1.1252657661858085</v>
          </cell>
          <cell r="AJ205">
            <v>0.99890569112473115</v>
          </cell>
          <cell r="AK205">
            <v>0.99814851794955051</v>
          </cell>
        </row>
        <row r="206">
          <cell r="D206">
            <v>801.28100000000006</v>
          </cell>
          <cell r="V206">
            <v>1.0243687288858849</v>
          </cell>
          <cell r="AH206">
            <v>0.99601765945770482</v>
          </cell>
          <cell r="AI206">
            <v>1.141917266319922</v>
          </cell>
          <cell r="AJ206">
            <v>1.0374139195203129</v>
          </cell>
          <cell r="AK206">
            <v>0.99085370389917482</v>
          </cell>
        </row>
        <row r="207">
          <cell r="D207">
            <v>809.18100000000004</v>
          </cell>
          <cell r="V207">
            <v>0.99143031351682442</v>
          </cell>
          <cell r="AH207">
            <v>0.99513656093391034</v>
          </cell>
          <cell r="AI207">
            <v>1.1569417379480149</v>
          </cell>
          <cell r="AJ207">
            <v>1.0040560380980934</v>
          </cell>
          <cell r="AK207">
            <v>1.0170269260664326</v>
          </cell>
        </row>
        <row r="208">
          <cell r="D208">
            <v>804.18299999999999</v>
          </cell>
          <cell r="V208">
            <v>0.98060977968434748</v>
          </cell>
          <cell r="AH208">
            <v>0.99424915320934082</v>
          </cell>
          <cell r="AI208">
            <v>1.1713920690751569</v>
          </cell>
          <cell r="AJ208">
            <v>0.99309770630026417</v>
          </cell>
          <cell r="AK208">
            <v>1.0057620440985773</v>
          </cell>
        </row>
        <row r="209">
          <cell r="D209">
            <v>834.298</v>
          </cell>
          <cell r="V209">
            <v>1.0066489169000508</v>
          </cell>
          <cell r="AH209">
            <v>0.99306329024026474</v>
          </cell>
          <cell r="AI209">
            <v>1.1883435596120984</v>
          </cell>
          <cell r="AJ209">
            <v>1.0194684482393022</v>
          </cell>
          <cell r="AK209">
            <v>1.0008938484594978</v>
          </cell>
        </row>
        <row r="210">
          <cell r="D210">
            <v>848.71199999999999</v>
          </cell>
          <cell r="V210">
            <v>1.0021520211028734</v>
          </cell>
          <cell r="AH210">
            <v>0.99184473437884568</v>
          </cell>
          <cell r="AI210">
            <v>1.2063521036126383</v>
          </cell>
          <cell r="AJ210">
            <v>1.0149142851112476</v>
          </cell>
          <cell r="AK210">
            <v>1.0057590874554208</v>
          </cell>
        </row>
        <row r="211">
          <cell r="D211">
            <v>866.12700000000007</v>
          </cell>
          <cell r="V211">
            <v>0.99193261698555379</v>
          </cell>
          <cell r="AH211">
            <v>0.99193187529676485</v>
          </cell>
          <cell r="AI211">
            <v>1.2183242225546427</v>
          </cell>
          <cell r="AJ211">
            <v>1.0045647383303329</v>
          </cell>
          <cell r="AK211">
            <v>1.0243002298254635</v>
          </cell>
        </row>
        <row r="212">
          <cell r="D212">
            <v>890.76099999999997</v>
          </cell>
          <cell r="V212">
            <v>0.99431562555681852</v>
          </cell>
          <cell r="AH212">
            <v>0.9918111522628158</v>
          </cell>
          <cell r="AI212">
            <v>1.2309711403393735</v>
          </cell>
          <cell r="AJ212">
            <v>1.0069780941781388</v>
          </cell>
          <cell r="AK212">
            <v>1.0386233902405515</v>
          </cell>
        </row>
        <row r="213">
          <cell r="D213">
            <v>946.92399999999998</v>
          </cell>
          <cell r="V213">
            <v>1.0223814045208663</v>
          </cell>
          <cell r="AH213">
            <v>0.98989034006767884</v>
          </cell>
          <cell r="AI213">
            <v>1.2461205318703295</v>
          </cell>
          <cell r="AJ213">
            <v>1.0354012868610609</v>
          </cell>
          <cell r="AK213">
            <v>1.0585505168933356</v>
          </cell>
        </row>
        <row r="214">
          <cell r="D214">
            <v>928.98699999999997</v>
          </cell>
          <cell r="V214">
            <v>0.9897100041687027</v>
          </cell>
          <cell r="AH214">
            <v>0.9878193398533085</v>
          </cell>
          <cell r="AI214">
            <v>1.2613675810339904</v>
          </cell>
          <cell r="AJ214">
            <v>1.0023138208541489</v>
          </cell>
          <cell r="AK214">
            <v>1.0575836996103325</v>
          </cell>
        </row>
        <row r="215">
          <cell r="D215">
            <v>928.90100000000007</v>
          </cell>
          <cell r="V215">
            <v>0.96983652818520893</v>
          </cell>
          <cell r="AH215">
            <v>0.98700302989376543</v>
          </cell>
          <cell r="AI215">
            <v>1.2769471318454375</v>
          </cell>
          <cell r="AJ215">
            <v>0.98218725896958969</v>
          </cell>
          <cell r="AK215">
            <v>1.0599020315066587</v>
          </cell>
        </row>
        <row r="216">
          <cell r="D216">
            <v>1006.1610000000001</v>
          </cell>
          <cell r="V216">
            <v>1.0246865667542759</v>
          </cell>
          <cell r="AH216">
            <v>0.98606218499785891</v>
          </cell>
          <cell r="AI216">
            <v>1.2933122538550665</v>
          </cell>
          <cell r="AJ216">
            <v>1.037735805008928</v>
          </cell>
          <cell r="AK216">
            <v>1.0659267287492225</v>
          </cell>
        </row>
        <row r="217">
          <cell r="D217">
            <v>976.78399999999999</v>
          </cell>
          <cell r="V217">
            <v>0.99399587179806415</v>
          </cell>
          <cell r="AH217">
            <v>0.98620092045380736</v>
          </cell>
          <cell r="AI217">
            <v>1.3059593513063972</v>
          </cell>
          <cell r="AJ217">
            <v>1.0066542684005679</v>
          </cell>
          <cell r="AK217">
            <v>1.0541392568559915</v>
          </cell>
        </row>
        <row r="218">
          <cell r="D218">
            <v>1021.071</v>
          </cell>
          <cell r="V218">
            <v>1.0203076651643976</v>
          </cell>
          <cell r="AH218">
            <v>0.98650701119789319</v>
          </cell>
          <cell r="AI218">
            <v>1.3131951655096996</v>
          </cell>
          <cell r="AJ218">
            <v>1.0333011387276856</v>
          </cell>
          <cell r="AK218">
            <v>1.0674940064945653</v>
          </cell>
        </row>
        <row r="219">
          <cell r="D219">
            <v>1003.364</v>
          </cell>
          <cell r="V219">
            <v>0.99587358730585851</v>
          </cell>
          <cell r="AH219">
            <v>0.98587218406397359</v>
          </cell>
          <cell r="AI219">
            <v>1.3197151481835956</v>
          </cell>
          <cell r="AJ219">
            <v>1.0085558963493277</v>
          </cell>
          <cell r="AK219">
            <v>1.0656768027202326</v>
          </cell>
        </row>
        <row r="220">
          <cell r="D220">
            <v>969.92100000000005</v>
          </cell>
          <cell r="V220">
            <v>0.97013345820866193</v>
          </cell>
          <cell r="AH220">
            <v>0.9854862658423087</v>
          </cell>
          <cell r="AI220">
            <v>1.3225699510978832</v>
          </cell>
          <cell r="AJ220">
            <v>0.9824879703548236</v>
          </cell>
          <cell r="AK220">
            <v>1.0545902256110342</v>
          </cell>
        </row>
        <row r="221">
          <cell r="D221">
            <v>1033.425</v>
          </cell>
          <cell r="V221">
            <v>1.0298867680680523</v>
          </cell>
          <cell r="AH221">
            <v>0.98489527161494728</v>
          </cell>
          <cell r="AI221">
            <v>1.3242613772376894</v>
          </cell>
          <cell r="AJ221">
            <v>1.0430022301496944</v>
          </cell>
          <cell r="AK221">
            <v>1.054271682168727</v>
          </cell>
        </row>
        <row r="245">
          <cell r="D245">
            <v>2385.3180000000002</v>
          </cell>
        </row>
        <row r="246">
          <cell r="D246">
            <v>2439.5149999999999</v>
          </cell>
        </row>
        <row r="247">
          <cell r="D247">
            <v>2556.14</v>
          </cell>
        </row>
        <row r="248">
          <cell r="D248">
            <v>2512.951</v>
          </cell>
        </row>
        <row r="249">
          <cell r="D249">
            <v>2506.8620000000001</v>
          </cell>
        </row>
        <row r="250">
          <cell r="D250">
            <v>2630.489</v>
          </cell>
        </row>
        <row r="251">
          <cell r="D251">
            <v>2732.482</v>
          </cell>
        </row>
        <row r="252">
          <cell r="D252">
            <v>2810.3040000000001</v>
          </cell>
        </row>
        <row r="253">
          <cell r="D253">
            <v>2867.02</v>
          </cell>
        </row>
        <row r="254">
          <cell r="D254">
            <v>2994.6190000000001</v>
          </cell>
        </row>
        <row r="255">
          <cell r="D255">
            <v>2996.6460000000002</v>
          </cell>
          <cell r="V255">
            <v>0.99941752592073851</v>
          </cell>
          <cell r="AH255">
            <v>0.99666286726303355</v>
          </cell>
          <cell r="AI255">
            <v>0.96532251666917357</v>
          </cell>
          <cell r="AJ255">
            <v>0.98832329386255968</v>
          </cell>
          <cell r="AK255">
            <v>1.6252186031654001</v>
          </cell>
        </row>
        <row r="256">
          <cell r="D256">
            <v>3016.2260000000001</v>
          </cell>
          <cell r="V256">
            <v>0.98305033122139152</v>
          </cell>
          <cell r="AH256">
            <v>0.99639018477670527</v>
          </cell>
          <cell r="AI256">
            <v>0.96818997063855405</v>
          </cell>
          <cell r="AJ256">
            <v>0.97213778644748217</v>
          </cell>
          <cell r="AK256">
            <v>1.6251007448081078</v>
          </cell>
        </row>
        <row r="257">
          <cell r="D257">
            <v>3131.8789999999999</v>
          </cell>
          <cell r="V257">
            <v>1.020398305465686</v>
          </cell>
          <cell r="AH257">
            <v>0.99608565702073137</v>
          </cell>
          <cell r="AI257">
            <v>0.97106922671620644</v>
          </cell>
          <cell r="AJ257">
            <v>1.009071172111506</v>
          </cell>
          <cell r="AK257">
            <v>1.5840002062594751</v>
          </cell>
        </row>
        <row r="258">
          <cell r="D258">
            <v>2940.58</v>
          </cell>
          <cell r="V258">
            <v>0.955436832842402</v>
          </cell>
          <cell r="AH258">
            <v>0.9990413038673015</v>
          </cell>
          <cell r="AI258">
            <v>0.96882139130486999</v>
          </cell>
          <cell r="AJ258">
            <v>0.94483081717270512</v>
          </cell>
          <cell r="AK258">
            <v>1.540594648232974</v>
          </cell>
        </row>
        <row r="259">
          <cell r="D259">
            <v>2929.0210000000002</v>
          </cell>
          <cell r="V259">
            <v>0.98373748825723406</v>
          </cell>
          <cell r="AH259">
            <v>0.99768497142617529</v>
          </cell>
          <cell r="AI259">
            <v>0.97220250768951144</v>
          </cell>
          <cell r="AJ259">
            <v>0.97281731556064144</v>
          </cell>
          <cell r="AK259">
            <v>1.4659112408303032</v>
          </cell>
        </row>
        <row r="260">
          <cell r="D260">
            <v>2946.2069999999999</v>
          </cell>
          <cell r="V260">
            <v>0.98373411188712034</v>
          </cell>
          <cell r="AH260">
            <v>0.99924683793380609</v>
          </cell>
          <cell r="AI260">
            <v>0.97583937285833322</v>
          </cell>
          <cell r="AJ260">
            <v>0.97281397667059244</v>
          </cell>
          <cell r="AK260">
            <v>1.4349671021788197</v>
          </cell>
        </row>
        <row r="261">
          <cell r="D261">
            <v>3062.7159999999999</v>
          </cell>
          <cell r="V261">
            <v>1.010393781825172</v>
          </cell>
          <cell r="AH261">
            <v>0.99952936123802005</v>
          </cell>
          <cell r="AI261">
            <v>0.97914431471853758</v>
          </cell>
          <cell r="AJ261">
            <v>0.99917770566582875</v>
          </cell>
          <cell r="AK261">
            <v>1.4212184533499586</v>
          </cell>
        </row>
        <row r="262">
          <cell r="D262">
            <v>2964.4230000000002</v>
          </cell>
          <cell r="V262">
            <v>0.99782114166935498</v>
          </cell>
          <cell r="AH262">
            <v>1.0015198613461</v>
          </cell>
          <cell r="AI262">
            <v>0.97983683667864385</v>
          </cell>
          <cell r="AJ262">
            <v>0.98674463059052608</v>
          </cell>
          <cell r="AK262">
            <v>1.3779515310390842</v>
          </cell>
        </row>
        <row r="263">
          <cell r="D263">
            <v>3063.26</v>
          </cell>
          <cell r="V263">
            <v>1.0310459987387572</v>
          </cell>
          <cell r="AH263">
            <v>1.0035831376759399</v>
          </cell>
          <cell r="AI263">
            <v>0.98182262919518204</v>
          </cell>
          <cell r="AJ263">
            <v>1.0196006685579337</v>
          </cell>
          <cell r="AK263">
            <v>1.3492767877596767</v>
          </cell>
        </row>
        <row r="264">
          <cell r="D264">
            <v>2867.848</v>
          </cell>
          <cell r="V264">
            <v>1.0237012522810327</v>
          </cell>
          <cell r="AH264">
            <v>0.99875184357330737</v>
          </cell>
          <cell r="AI264">
            <v>0.99149021778604607</v>
          </cell>
          <cell r="AJ264">
            <v>1.0123374539119867</v>
          </cell>
          <cell r="AK264">
            <v>1.2413762125290877</v>
          </cell>
        </row>
        <row r="265">
          <cell r="D265">
            <v>2676.76</v>
          </cell>
          <cell r="V265">
            <v>1.0089512492185757</v>
          </cell>
          <cell r="AH265">
            <v>0.99915693850295006</v>
          </cell>
          <cell r="AI265">
            <v>0.99455649260236612</v>
          </cell>
          <cell r="AJ265">
            <v>0.99775118617794811</v>
          </cell>
          <cell r="AK265">
            <v>1.154816671912966</v>
          </cell>
        </row>
        <row r="266">
          <cell r="D266">
            <v>2515.7040000000002</v>
          </cell>
          <cell r="V266">
            <v>0.99023864905438297</v>
          </cell>
          <cell r="AH266">
            <v>0.99990465952914087</v>
          </cell>
          <cell r="AI266">
            <v>0.99455611216078266</v>
          </cell>
          <cell r="AJ266">
            <v>0.97924630893560649</v>
          </cell>
          <cell r="AK266">
            <v>1.0667166019107335</v>
          </cell>
        </row>
        <row r="267">
          <cell r="D267">
            <v>2578.335</v>
          </cell>
          <cell r="V267">
            <v>1.0042221883828601</v>
          </cell>
          <cell r="AH267">
            <v>1.0010664901511832</v>
          </cell>
          <cell r="AI267">
            <v>0.99425405518352117</v>
          </cell>
          <cell r="AJ267">
            <v>0.99307462121804813</v>
          </cell>
          <cell r="AK267">
            <v>1.0744730178541329</v>
          </cell>
        </row>
        <row r="268">
          <cell r="D268">
            <v>2408.0839999999998</v>
          </cell>
          <cell r="V268">
            <v>0.99953649362810049</v>
          </cell>
          <cell r="AH268">
            <v>1.0024149101424114</v>
          </cell>
          <cell r="AI268">
            <v>0.99375147959461585</v>
          </cell>
          <cell r="AJ268">
            <v>0.98844094094533919</v>
          </cell>
          <cell r="AK268">
            <v>1.0048866815991375</v>
          </cell>
        </row>
        <row r="269">
          <cell r="D269">
            <v>2480.6930000000002</v>
          </cell>
          <cell r="V269">
            <v>0.99693575317620442</v>
          </cell>
          <cell r="AH269">
            <v>1.0012818071236289</v>
          </cell>
          <cell r="AI269">
            <v>0.99676836215558606</v>
          </cell>
          <cell r="AJ269">
            <v>0.9858690705275861</v>
          </cell>
          <cell r="AK269">
            <v>1.0332843076992473</v>
          </cell>
        </row>
        <row r="270">
          <cell r="D270">
            <v>2444.7139999999999</v>
          </cell>
          <cell r="V270">
            <v>1.0112253066654135</v>
          </cell>
          <cell r="AH270">
            <v>1</v>
          </cell>
          <cell r="AI270">
            <v>1</v>
          </cell>
          <cell r="AJ270">
            <v>1</v>
          </cell>
          <cell r="AK270">
            <v>1</v>
          </cell>
        </row>
        <row r="271">
          <cell r="D271">
            <v>2368.3510000000001</v>
          </cell>
          <cell r="V271">
            <v>0.96666070402263282</v>
          </cell>
          <cell r="AH271">
            <v>0.99842618706591368</v>
          </cell>
          <cell r="AI271">
            <v>1.0084264248494383</v>
          </cell>
          <cell r="AJ271">
            <v>0.95593009554939279</v>
          </cell>
          <cell r="AK271">
            <v>1.0049100736537608</v>
          </cell>
        </row>
        <row r="272">
          <cell r="D272">
            <v>2283.4160000000002</v>
          </cell>
          <cell r="V272">
            <v>0.93208549275731212</v>
          </cell>
          <cell r="AH272">
            <v>0.99671444217018623</v>
          </cell>
          <cell r="AI272">
            <v>1.0247286413010395</v>
          </cell>
          <cell r="AJ272">
            <v>0.92173869326009006</v>
          </cell>
          <cell r="AK272">
            <v>0.98946270691443783</v>
          </cell>
        </row>
        <row r="273">
          <cell r="D273">
            <v>2521.817</v>
          </cell>
          <cell r="V273">
            <v>1.003076428469212</v>
          </cell>
          <cell r="AH273">
            <v>0.99722255855156861</v>
          </cell>
          <cell r="AI273">
            <v>1.0387861124944431</v>
          </cell>
          <cell r="AJ273">
            <v>0.99194158003909827</v>
          </cell>
          <cell r="AK273">
            <v>0.98775928276121672</v>
          </cell>
        </row>
        <row r="274">
          <cell r="D274">
            <v>2624.8789999999999</v>
          </cell>
          <cell r="V274">
            <v>1.0284256526669378</v>
          </cell>
          <cell r="AH274">
            <v>0.99762468997863607</v>
          </cell>
          <cell r="AI274">
            <v>1.0525753300200384</v>
          </cell>
          <cell r="AJ274">
            <v>1.0170094101563216</v>
          </cell>
          <cell r="AK274">
            <v>0.97732870348745815</v>
          </cell>
        </row>
        <row r="275">
          <cell r="D275">
            <v>2248.2739999999999</v>
          </cell>
          <cell r="V275">
            <v>0.92523718872315075</v>
          </cell>
          <cell r="AH275">
            <v>0.99865042382430458</v>
          </cell>
          <cell r="AI275">
            <v>1.06464897891633</v>
          </cell>
          <cell r="AJ275">
            <v>0.9149664101803241</v>
          </cell>
          <cell r="AK275">
            <v>0.91729117208038624</v>
          </cell>
        </row>
        <row r="276">
          <cell r="D276">
            <v>2363.7649999999999</v>
          </cell>
          <cell r="V276">
            <v>0.94709142510729971</v>
          </cell>
          <cell r="AH276">
            <v>0.99963525273559206</v>
          </cell>
          <cell r="AI276">
            <v>1.0749730959599604</v>
          </cell>
          <cell r="AJ276">
            <v>0.93657804928794774</v>
          </cell>
          <cell r="AK276">
            <v>0.93211490578510947</v>
          </cell>
        </row>
        <row r="277">
          <cell r="D277">
            <v>2383.5770000000002</v>
          </cell>
          <cell r="V277">
            <v>0.9721922784797461</v>
          </cell>
          <cell r="AH277">
            <v>0.99902316697525317</v>
          </cell>
          <cell r="AI277">
            <v>1.0906795551991721</v>
          </cell>
          <cell r="AJ277">
            <v>0.96140026566939707</v>
          </cell>
          <cell r="AK277">
            <v>0.88803709876243953</v>
          </cell>
        </row>
        <row r="278">
          <cell r="D278">
            <v>2458.665</v>
          </cell>
          <cell r="V278">
            <v>1.0226870149111242</v>
          </cell>
          <cell r="AH278">
            <v>0.99820138666900371</v>
          </cell>
          <cell r="AI278">
            <v>1.1063169420791263</v>
          </cell>
          <cell r="AJ278">
            <v>1.0113344752847477</v>
          </cell>
          <cell r="AK278">
            <v>0.84434762498994853</v>
          </cell>
        </row>
        <row r="279">
          <cell r="D279">
            <v>2357.828</v>
          </cell>
          <cell r="V279">
            <v>0.98392447257222737</v>
          </cell>
          <cell r="AH279">
            <v>0.99531431558618855</v>
          </cell>
          <cell r="AI279">
            <v>1.1252657661858085</v>
          </cell>
          <cell r="AJ279">
            <v>0.97300222421923699</v>
          </cell>
          <cell r="AK279">
            <v>0.82064017652640453</v>
          </cell>
        </row>
        <row r="280">
          <cell r="D280">
            <v>2442.8180000000002</v>
          </cell>
          <cell r="V280">
            <v>1.0145384542029263</v>
          </cell>
          <cell r="AH280">
            <v>0.99255651158811109</v>
          </cell>
          <cell r="AI280">
            <v>1.141917266319922</v>
          </cell>
          <cell r="AJ280">
            <v>1.0032763692875113</v>
          </cell>
          <cell r="AK280">
            <v>0.80535521953738043</v>
          </cell>
        </row>
        <row r="281">
          <cell r="D281">
            <v>2666.9360000000001</v>
          </cell>
          <cell r="V281">
            <v>1.0541063790358609</v>
          </cell>
          <cell r="AH281">
            <v>0.99172011634903623</v>
          </cell>
          <cell r="AI281">
            <v>1.1569417379480149</v>
          </cell>
          <cell r="AJ281">
            <v>1.042405062539278</v>
          </cell>
          <cell r="AK281">
            <v>0.83242048415477976</v>
          </cell>
        </row>
        <row r="282">
          <cell r="D282">
            <v>2460.973</v>
          </cell>
          <cell r="V282">
            <v>1.0101441083562945</v>
          </cell>
          <cell r="AH282">
            <v>0.99090855913970977</v>
          </cell>
          <cell r="AI282">
            <v>1.1713920690751569</v>
          </cell>
          <cell r="AJ282">
            <v>0.99893080374670973</v>
          </cell>
          <cell r="AK282">
            <v>0.78884888640719919</v>
          </cell>
        </row>
        <row r="283">
          <cell r="D283">
            <v>2084.3249999999998</v>
          </cell>
          <cell r="V283">
            <v>0.86541124674855718</v>
          </cell>
          <cell r="AH283">
            <v>0.98859107575910521</v>
          </cell>
          <cell r="AI283">
            <v>1.1883435596120984</v>
          </cell>
          <cell r="AJ283">
            <v>0.85580457791578768</v>
          </cell>
          <cell r="AK283">
            <v>0.76881185599879842</v>
          </cell>
        </row>
        <row r="284">
          <cell r="D284">
            <v>2274.15</v>
          </cell>
          <cell r="V284">
            <v>0.92472305188494797</v>
          </cell>
          <cell r="AH284">
            <v>0.98628063647297382</v>
          </cell>
          <cell r="AI284">
            <v>1.2063521036126383</v>
          </cell>
          <cell r="AJ284">
            <v>0.91445798061985528</v>
          </cell>
          <cell r="AK284">
            <v>0.77284057711504162</v>
          </cell>
        </row>
        <row r="285">
          <cell r="D285">
            <v>2362.431</v>
          </cell>
          <cell r="V285">
            <v>0.97088035816969342</v>
          </cell>
          <cell r="AH285">
            <v>0.98614382238108256</v>
          </cell>
          <cell r="AI285">
            <v>1.2183242225546427</v>
          </cell>
          <cell r="AJ285">
            <v>0.96010290859041059</v>
          </cell>
          <cell r="AK285">
            <v>0.75550083500138965</v>
          </cell>
        </row>
        <row r="286">
          <cell r="D286">
            <v>2233.4360000000001</v>
          </cell>
          <cell r="V286">
            <v>0.91800516308967162</v>
          </cell>
          <cell r="AH286">
            <v>0.98599086023677374</v>
          </cell>
          <cell r="AI286">
            <v>1.2309711403393735</v>
          </cell>
          <cell r="AJ286">
            <v>0.90781466507880237</v>
          </cell>
          <cell r="AK286">
            <v>0.74658237725200849</v>
          </cell>
        </row>
        <row r="287">
          <cell r="D287">
            <v>2344.5080000000003</v>
          </cell>
          <cell r="V287">
            <v>0.95423049332720444</v>
          </cell>
          <cell r="AH287">
            <v>0.98471826971707299</v>
          </cell>
          <cell r="AI287">
            <v>1.2461205318703295</v>
          </cell>
          <cell r="AJ287">
            <v>0.94363786886806311</v>
          </cell>
          <cell r="AK287">
            <v>0.74277111089023862</v>
          </cell>
        </row>
        <row r="288">
          <cell r="D288">
            <v>2434.9850000000001</v>
          </cell>
          <cell r="V288">
            <v>0.99511159447309305</v>
          </cell>
          <cell r="AH288">
            <v>0.98335638727736363</v>
          </cell>
          <cell r="AI288">
            <v>1.2613675810339904</v>
          </cell>
          <cell r="AJ288">
            <v>0.98406516125920884</v>
          </cell>
          <cell r="AK288">
            <v>0.72874608788348261</v>
          </cell>
        </row>
        <row r="289">
          <cell r="D289">
            <v>2280.0740000000001</v>
          </cell>
          <cell r="V289">
            <v>0.95266043945906587</v>
          </cell>
          <cell r="AH289">
            <v>0.98167718962389638</v>
          </cell>
          <cell r="AI289">
            <v>1.2769471318454375</v>
          </cell>
          <cell r="AJ289">
            <v>0.94208524369364388</v>
          </cell>
          <cell r="AK289">
            <v>0.70069256290704163</v>
          </cell>
        </row>
        <row r="290">
          <cell r="D290">
            <v>2282.94</v>
          </cell>
          <cell r="V290">
            <v>0.95198136769130481</v>
          </cell>
          <cell r="AH290">
            <v>0.97991913722455548</v>
          </cell>
          <cell r="AI290">
            <v>1.2933122538550665</v>
          </cell>
          <cell r="AJ290">
            <v>0.94141371009644748</v>
          </cell>
          <cell r="AK290">
            <v>0.68929179473036084</v>
          </cell>
        </row>
        <row r="291">
          <cell r="D291">
            <v>2008.43</v>
          </cell>
          <cell r="V291">
            <v>0.87792986063816725</v>
          </cell>
          <cell r="AH291">
            <v>0.98043624244903249</v>
          </cell>
          <cell r="AI291">
            <v>1.3059593513063972</v>
          </cell>
          <cell r="AJ291">
            <v>0.86818422645414461</v>
          </cell>
          <cell r="AK291">
            <v>0.64952973161421845</v>
          </cell>
        </row>
        <row r="292">
          <cell r="D292">
            <v>2179.174</v>
          </cell>
          <cell r="V292">
            <v>0.94051995082436313</v>
          </cell>
          <cell r="AH292">
            <v>0.98115038460271053</v>
          </cell>
          <cell r="AI292">
            <v>1.3131951655096996</v>
          </cell>
          <cell r="AJ292">
            <v>0.93007952295596097</v>
          </cell>
          <cell r="AK292">
            <v>0.65388477549321433</v>
          </cell>
        </row>
        <row r="293">
          <cell r="D293">
            <v>2339.6010000000001</v>
          </cell>
          <cell r="V293">
            <v>1.0376336845994423</v>
          </cell>
          <cell r="AH293">
            <v>0.98094196586855487</v>
          </cell>
          <cell r="AI293">
            <v>1.3197151481835956</v>
          </cell>
          <cell r="AJ293">
            <v>1.0261152265078415</v>
          </cell>
          <cell r="AK293">
            <v>0.63069345749030503</v>
          </cell>
        </row>
        <row r="294">
          <cell r="D294">
            <v>2214.81</v>
          </cell>
          <cell r="V294">
            <v>1.0085751164420689</v>
          </cell>
          <cell r="AH294">
            <v>0.98101889563843503</v>
          </cell>
          <cell r="AI294">
            <v>1.3225699510978832</v>
          </cell>
          <cell r="AJ294">
            <v>0.99737922873777374</v>
          </cell>
          <cell r="AK294">
            <v>0.61228323963007791</v>
          </cell>
        </row>
        <row r="295">
          <cell r="D295">
            <v>2108.0439999999999</v>
          </cell>
          <cell r="V295">
            <v>0.95879242362226014</v>
          </cell>
          <cell r="AH295">
            <v>0.98069767997481161</v>
          </cell>
          <cell r="AI295">
            <v>1.3242613772376894</v>
          </cell>
          <cell r="AJ295">
            <v>0.94814915855294946</v>
          </cell>
          <cell r="AK295">
            <v>0.61044299943748281</v>
          </cell>
        </row>
      </sheetData>
      <sheetData sheetId="6" refreshError="1">
        <row r="36">
          <cell r="I36">
            <v>19257</v>
          </cell>
          <cell r="V36">
            <v>1.0194465549065614</v>
          </cell>
          <cell r="AH36">
            <v>0.97696314516114791</v>
          </cell>
          <cell r="AI36">
            <v>0.98158668809323324</v>
          </cell>
          <cell r="AJ36">
            <v>1.0469565168949315</v>
          </cell>
          <cell r="AK36">
            <v>1.1023708769638882</v>
          </cell>
        </row>
        <row r="37">
          <cell r="I37">
            <v>20021.399999999998</v>
          </cell>
          <cell r="V37">
            <v>0.9737998990239205</v>
          </cell>
          <cell r="AH37">
            <v>0.9794510807244089</v>
          </cell>
          <cell r="AI37">
            <v>0.98288454564714201</v>
          </cell>
          <cell r="AJ37">
            <v>1.0000780771956854</v>
          </cell>
          <cell r="AK37">
            <v>1.1377279172200743</v>
          </cell>
        </row>
        <row r="38">
          <cell r="I38">
            <v>20913.199999999997</v>
          </cell>
          <cell r="V38">
            <v>0.98249539491959592</v>
          </cell>
          <cell r="AH38">
            <v>0.98212380437894353</v>
          </cell>
          <cell r="AI38">
            <v>0.98415504816446675</v>
          </cell>
          <cell r="AJ38">
            <v>1.0090082227259187</v>
          </cell>
          <cell r="AK38">
            <v>1.1295696991791153</v>
          </cell>
        </row>
        <row r="39">
          <cell r="I39">
            <v>21887.785745317051</v>
          </cell>
          <cell r="V39">
            <v>0.98895317055881149</v>
          </cell>
          <cell r="AH39">
            <v>0.98849647098168369</v>
          </cell>
          <cell r="AI39">
            <v>0.97788311691908592</v>
          </cell>
          <cell r="AJ39">
            <v>1.0156402626867991</v>
          </cell>
          <cell r="AK39">
            <v>1.1167758151715139</v>
          </cell>
        </row>
        <row r="40">
          <cell r="I40">
            <v>22615.121348550656</v>
          </cell>
          <cell r="V40">
            <v>0.95809431431459102</v>
          </cell>
          <cell r="AH40">
            <v>0.9934180117076028</v>
          </cell>
          <cell r="AI40">
            <v>0.97437105471674823</v>
          </cell>
          <cell r="AJ40">
            <v>0.98394867425255128</v>
          </cell>
          <cell r="AK40">
            <v>1.0903590986326706</v>
          </cell>
        </row>
        <row r="41">
          <cell r="I41">
            <v>23278.519764427732</v>
          </cell>
          <cell r="V41">
            <v>0.9835508396877356</v>
          </cell>
          <cell r="AH41">
            <v>0.99239994479579952</v>
          </cell>
          <cell r="AI41">
            <v>0.97889098074705472</v>
          </cell>
          <cell r="AJ41">
            <v>1.0100921488747767</v>
          </cell>
          <cell r="AK41">
            <v>1.0452277382320276</v>
          </cell>
        </row>
        <row r="42">
          <cell r="I42">
            <v>23971.359056152542</v>
          </cell>
          <cell r="V42">
            <v>0.98624919356713392</v>
          </cell>
          <cell r="AH42">
            <v>0.99555948434401642</v>
          </cell>
          <cell r="AI42">
            <v>0.97806346413421141</v>
          </cell>
          <cell r="AJ42">
            <v>1.0128633183542635</v>
          </cell>
          <cell r="AK42">
            <v>1.0547407971055984</v>
          </cell>
        </row>
        <row r="43">
          <cell r="I43">
            <v>24657.591975535124</v>
          </cell>
          <cell r="V43">
            <v>1.0205619780911419</v>
          </cell>
          <cell r="AH43">
            <v>0.99689964788920049</v>
          </cell>
          <cell r="AI43">
            <v>0.97982230791616587</v>
          </cell>
          <cell r="AJ43">
            <v>1.048102039989371</v>
          </cell>
          <cell r="AK43">
            <v>1.0648013256692497</v>
          </cell>
        </row>
        <row r="44">
          <cell r="I44">
            <v>25410.997874737848</v>
          </cell>
          <cell r="V44">
            <v>1.0283688287735813</v>
          </cell>
          <cell r="AH44">
            <v>0.99691294716902457</v>
          </cell>
          <cell r="AI44">
            <v>0.98411673206119066</v>
          </cell>
          <cell r="AJ44">
            <v>1.0561195600438231</v>
          </cell>
          <cell r="AK44">
            <v>1.0521249835844604</v>
          </cell>
        </row>
        <row r="45">
          <cell r="I45">
            <v>25922.33201686983</v>
          </cell>
          <cell r="V45">
            <v>0.99549538357110345</v>
          </cell>
          <cell r="AH45">
            <v>0.99598186918975096</v>
          </cell>
          <cell r="AI45">
            <v>0.99018335327269147</v>
          </cell>
          <cell r="AJ45">
            <v>1.0223590185795606</v>
          </cell>
          <cell r="AK45">
            <v>1.0496212264164193</v>
          </cell>
        </row>
        <row r="46">
          <cell r="I46">
            <v>26669.078017514079</v>
          </cell>
          <cell r="V46">
            <v>1.0276947503701335</v>
          </cell>
          <cell r="AH46">
            <v>0.99716435984993246</v>
          </cell>
          <cell r="AI46">
            <v>0.9927488293991974</v>
          </cell>
          <cell r="AJ46">
            <v>1.0554272915045935</v>
          </cell>
          <cell r="AK46">
            <v>0.99836845794782703</v>
          </cell>
        </row>
        <row r="47">
          <cell r="I47">
            <v>27884.25672275843</v>
          </cell>
          <cell r="V47">
            <v>0.9969826708754963</v>
          </cell>
          <cell r="AH47">
            <v>0.99868569164545695</v>
          </cell>
          <cell r="AI47">
            <v>0.99122522435194726</v>
          </cell>
          <cell r="AJ47">
            <v>1.0238864406188375</v>
          </cell>
          <cell r="AK47">
            <v>0.95420085192876547</v>
          </cell>
        </row>
        <row r="48">
          <cell r="I48">
            <v>28142.768678836921</v>
          </cell>
          <cell r="V48">
            <v>0.99307422735782314</v>
          </cell>
          <cell r="AH48">
            <v>0.99969967538765303</v>
          </cell>
          <cell r="AI48">
            <v>0.99169591996489215</v>
          </cell>
          <cell r="AJ48">
            <v>1.0198725269986981</v>
          </cell>
          <cell r="AK48">
            <v>0.97555788880349836</v>
          </cell>
        </row>
        <row r="49">
          <cell r="I49">
            <v>28489.645835003677</v>
          </cell>
          <cell r="V49">
            <v>0.9970822200788314</v>
          </cell>
          <cell r="AH49">
            <v>1.0008551244917445</v>
          </cell>
          <cell r="AI49">
            <v>0.99207126690054181</v>
          </cell>
          <cell r="AJ49">
            <v>1.0239886761766328</v>
          </cell>
          <cell r="AK49">
            <v>0.95653723591467632</v>
          </cell>
        </row>
        <row r="50">
          <cell r="I50">
            <v>29150.746232073117</v>
          </cell>
          <cell r="V50">
            <v>0.98429352885032084</v>
          </cell>
          <cell r="AH50">
            <v>1.0004519592172241</v>
          </cell>
          <cell r="AI50">
            <v>0.99592414011884811</v>
          </cell>
          <cell r="AJ50">
            <v>1.0108548796477177</v>
          </cell>
          <cell r="AK50">
            <v>1.0103954958701495</v>
          </cell>
        </row>
        <row r="51">
          <cell r="I51">
            <v>29808.796410475479</v>
          </cell>
          <cell r="V51">
            <v>0.97372387339451383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</row>
        <row r="52">
          <cell r="I52">
            <v>30451.169341833098</v>
          </cell>
          <cell r="V52">
            <v>0.99406978301424609</v>
          </cell>
          <cell r="AH52">
            <v>0.99956220986264455</v>
          </cell>
          <cell r="AI52">
            <v>1.0093174605427093</v>
          </cell>
          <cell r="AJ52">
            <v>1.0208949479166041</v>
          </cell>
          <cell r="AK52">
            <v>0.96551585929443695</v>
          </cell>
        </row>
        <row r="53">
          <cell r="I53">
            <v>31090.261843476401</v>
          </cell>
          <cell r="V53">
            <v>1.0094756134697618</v>
          </cell>
          <cell r="AH53">
            <v>0.99897794022543551</v>
          </cell>
          <cell r="AI53">
            <v>1.0263911363628295</v>
          </cell>
          <cell r="AJ53">
            <v>1.036716507679547</v>
          </cell>
          <cell r="AK53">
            <v>0.94593895759180813</v>
          </cell>
        </row>
        <row r="54">
          <cell r="I54">
            <v>31675.531443579657</v>
          </cell>
          <cell r="V54">
            <v>1.013681059845924</v>
          </cell>
          <cell r="AH54">
            <v>0.99949930190012992</v>
          </cell>
          <cell r="AI54">
            <v>1.0415649221912642</v>
          </cell>
          <cell r="AJ54">
            <v>1.0410354388376193</v>
          </cell>
          <cell r="AK54">
            <v>0.94284834713399557</v>
          </cell>
        </row>
        <row r="55">
          <cell r="I55">
            <v>32226.255085388628</v>
          </cell>
          <cell r="V55">
            <v>1.0067324003659366</v>
          </cell>
          <cell r="AH55">
            <v>0.99991852814823734</v>
          </cell>
          <cell r="AI55">
            <v>1.0564999385207363</v>
          </cell>
          <cell r="AJ55">
            <v>1.0338992684408068</v>
          </cell>
          <cell r="AK55">
            <v>0.96198225248089175</v>
          </cell>
        </row>
        <row r="56">
          <cell r="I56">
            <v>32364.794972864263</v>
          </cell>
          <cell r="V56">
            <v>0.96431528233156938</v>
          </cell>
          <cell r="AH56">
            <v>1.0006379292072327</v>
          </cell>
          <cell r="AI56">
            <v>1.0720088652813675</v>
          </cell>
          <cell r="AJ56">
            <v>0.99033751629181588</v>
          </cell>
          <cell r="AK56">
            <v>0.96386434782043884</v>
          </cell>
        </row>
        <row r="57">
          <cell r="I57">
            <v>32451.197100006819</v>
          </cell>
          <cell r="V57">
            <v>0.99394988188155076</v>
          </cell>
          <cell r="AH57">
            <v>1.0013530877167984</v>
          </cell>
          <cell r="AI57">
            <v>1.0855451602751831</v>
          </cell>
          <cell r="AJ57">
            <v>1.0207718112287076</v>
          </cell>
          <cell r="AK57">
            <v>0.94062747098830513</v>
          </cell>
        </row>
        <row r="58">
          <cell r="I58">
            <v>33107.44822496274</v>
          </cell>
          <cell r="V58">
            <v>0.9747153942718384</v>
          </cell>
          <cell r="AH58">
            <v>1.0008546645790413</v>
          </cell>
          <cell r="AI58">
            <v>1.1025311802142841</v>
          </cell>
          <cell r="AJ58">
            <v>1.0010182772595151</v>
          </cell>
          <cell r="AK58">
            <v>0.92379154093008187</v>
          </cell>
        </row>
        <row r="59">
          <cell r="I59">
            <v>33805.017682597922</v>
          </cell>
          <cell r="V59">
            <v>1.0223199105800327</v>
          </cell>
          <cell r="AH59">
            <v>1.0003180563065976</v>
          </cell>
          <cell r="AI59">
            <v>1.1193819820856068</v>
          </cell>
          <cell r="AJ59">
            <v>1.0499074106256709</v>
          </cell>
          <cell r="AK59">
            <v>0.90818571308476737</v>
          </cell>
        </row>
        <row r="60">
          <cell r="I60">
            <v>34325.971017769843</v>
          </cell>
          <cell r="V60">
            <v>0.98513716228424153</v>
          </cell>
          <cell r="AH60">
            <v>1.0004584673389378</v>
          </cell>
          <cell r="AI60">
            <v>1.1358335781918334</v>
          </cell>
          <cell r="AJ60">
            <v>1.0117212786926335</v>
          </cell>
          <cell r="AK60">
            <v>0.91039141076946195</v>
          </cell>
        </row>
        <row r="61">
          <cell r="I61">
            <v>34876.697894260345</v>
          </cell>
          <cell r="V61">
            <v>1.0109271926360022</v>
          </cell>
          <cell r="AH61">
            <v>1.000748361829124</v>
          </cell>
          <cell r="AI61">
            <v>1.1498714791303224</v>
          </cell>
          <cell r="AJ61">
            <v>1.0382072579896735</v>
          </cell>
          <cell r="AK61">
            <v>0.89872003390044153</v>
          </cell>
        </row>
        <row r="62">
          <cell r="I62">
            <v>35063.472523847289</v>
          </cell>
          <cell r="V62">
            <v>1.0027845198412577</v>
          </cell>
          <cell r="AH62">
            <v>1.0011612718714826</v>
          </cell>
          <cell r="AI62">
            <v>1.1643424680296062</v>
          </cell>
          <cell r="AJ62">
            <v>1.0298448535984182</v>
          </cell>
          <cell r="AK62">
            <v>0.94613920564222931</v>
          </cell>
        </row>
        <row r="63">
          <cell r="I63">
            <v>35256.364644367764</v>
          </cell>
          <cell r="V63">
            <v>0.99256676798627841</v>
          </cell>
          <cell r="AH63">
            <v>1.0015759801207149</v>
          </cell>
          <cell r="AI63">
            <v>1.1782161731619532</v>
          </cell>
          <cell r="AJ63">
            <v>1.0193513737380968</v>
          </cell>
          <cell r="AK63">
            <v>0.91044596380716247</v>
          </cell>
        </row>
        <row r="64">
          <cell r="I64">
            <v>35877.905138045659</v>
          </cell>
          <cell r="V64">
            <v>0.99888792744511667</v>
          </cell>
          <cell r="AH64">
            <v>1.0028353417858586</v>
          </cell>
          <cell r="AI64">
            <v>1.1913238089968228</v>
          </cell>
          <cell r="AJ64">
            <v>1.025843110904612</v>
          </cell>
          <cell r="AK64">
            <v>0.91652898773375868</v>
          </cell>
        </row>
        <row r="65">
          <cell r="I65">
            <v>36529.74057961972</v>
          </cell>
          <cell r="V65">
            <v>0.98110559878911552</v>
          </cell>
          <cell r="AH65">
            <v>1.0040406283485381</v>
          </cell>
          <cell r="AI65">
            <v>1.2053984447691621</v>
          </cell>
          <cell r="AJ65">
            <v>1.0075809226786934</v>
          </cell>
          <cell r="AK65">
            <v>0.90864788185294532</v>
          </cell>
        </row>
        <row r="66">
          <cell r="I66">
            <v>37141.222726403212</v>
          </cell>
          <cell r="V66">
            <v>1.0017053907792561</v>
          </cell>
          <cell r="AH66">
            <v>1.0039453671658547</v>
          </cell>
          <cell r="AI66">
            <v>1.2218606459604726</v>
          </cell>
          <cell r="AJ66">
            <v>1.0287366040304584</v>
          </cell>
          <cell r="AK66">
            <v>0.92094013819455101</v>
          </cell>
        </row>
        <row r="67">
          <cell r="I67">
            <v>37720.98513511294</v>
          </cell>
          <cell r="V67">
            <v>0.9762589214103542</v>
          </cell>
          <cell r="AH67">
            <v>1.0036307821496904</v>
          </cell>
          <cell r="AI67">
            <v>1.2392467404399319</v>
          </cell>
          <cell r="AJ67">
            <v>1.0026034567756903</v>
          </cell>
          <cell r="AK67">
            <v>0.89559505375419013</v>
          </cell>
        </row>
        <row r="68">
          <cell r="I68">
            <v>38111.433638868861</v>
          </cell>
          <cell r="V68">
            <v>1.0165587778074086</v>
          </cell>
          <cell r="AH68">
            <v>1.0030656433555198</v>
          </cell>
          <cell r="AI68">
            <v>1.2555532194381069</v>
          </cell>
          <cell r="AJ68">
            <v>1.0439908125735557</v>
          </cell>
          <cell r="AK68">
            <v>0.88300394592539189</v>
          </cell>
        </row>
        <row r="69">
          <cell r="I69">
            <v>38504.056550069145</v>
          </cell>
          <cell r="V69">
            <v>0.9986471043159092</v>
          </cell>
          <cell r="AH69">
            <v>1.0023538213656418</v>
          </cell>
          <cell r="AI69">
            <v>1.272133059191985</v>
          </cell>
          <cell r="AJ69">
            <v>1.0255957891167957</v>
          </cell>
          <cell r="AK69">
            <v>0.88181446171138078</v>
          </cell>
        </row>
        <row r="70">
          <cell r="I70">
            <v>39214.292172181689</v>
          </cell>
          <cell r="V70">
            <v>0.9904753067960631</v>
          </cell>
          <cell r="AH70">
            <v>1.0019857174609976</v>
          </cell>
          <cell r="AI70">
            <v>1.2906390398298901</v>
          </cell>
          <cell r="AJ70">
            <v>1.017203474064112</v>
          </cell>
          <cell r="AK70">
            <v>0.86782469774137561</v>
          </cell>
        </row>
        <row r="71">
          <cell r="I71">
            <v>39964.061774724469</v>
          </cell>
          <cell r="V71">
            <v>1.0038620796281237</v>
          </cell>
          <cell r="AH71">
            <v>1.001498598375177</v>
          </cell>
          <cell r="AI71">
            <v>1.3101349096501715</v>
          </cell>
          <cell r="AJ71">
            <v>1.0309514915440499</v>
          </cell>
          <cell r="AK71">
            <v>0.85203069271689746</v>
          </cell>
        </row>
        <row r="72">
          <cell r="I72">
            <v>40436.471180989807</v>
          </cell>
          <cell r="V72">
            <v>0.98024467470997168</v>
          </cell>
          <cell r="AH72">
            <v>1.0004996104801664</v>
          </cell>
          <cell r="AI72">
            <v>1.330200697105631</v>
          </cell>
          <cell r="AJ72">
            <v>1.0066967663971569</v>
          </cell>
          <cell r="AK72">
            <v>0.82481204318712942</v>
          </cell>
        </row>
        <row r="73">
          <cell r="I73">
            <v>40826.14944026991</v>
          </cell>
          <cell r="V73">
            <v>1.0142777842702806</v>
          </cell>
          <cell r="AH73">
            <v>0.99961410235876935</v>
          </cell>
          <cell r="AI73">
            <v>1.3450878694530015</v>
          </cell>
          <cell r="AJ73">
            <v>1.041648265985706</v>
          </cell>
          <cell r="AK73">
            <v>0.80383658326415386</v>
          </cell>
        </row>
        <row r="74">
          <cell r="I74">
            <v>41181.593138276592</v>
          </cell>
          <cell r="V74">
            <v>0.99533398682092566</v>
          </cell>
          <cell r="AH74">
            <v>0.99857781979445703</v>
          </cell>
          <cell r="AI74">
            <v>1.3579175698872719</v>
          </cell>
          <cell r="AJ74">
            <v>1.0221932665069373</v>
          </cell>
          <cell r="AK74">
            <v>0.80276626433416798</v>
          </cell>
        </row>
        <row r="75">
          <cell r="I75">
            <v>41410.047013685966</v>
          </cell>
          <cell r="V75">
            <v>1.0009619307082196</v>
          </cell>
          <cell r="AH75">
            <v>0.99771133913799037</v>
          </cell>
          <cell r="AI75">
            <v>1.3671231837970577</v>
          </cell>
          <cell r="AJ75">
            <v>1.0279730815459529</v>
          </cell>
          <cell r="AK75">
            <v>0.78014147194096739</v>
          </cell>
        </row>
        <row r="76">
          <cell r="I76">
            <v>41517.627178811759</v>
          </cell>
          <cell r="V76">
            <v>1.0729497679411486</v>
          </cell>
          <cell r="AH76">
            <v>0.99718000485492142</v>
          </cell>
          <cell r="AI76">
            <v>1.3737177811935126</v>
          </cell>
          <cell r="AJ76">
            <v>1.1019035244568072</v>
          </cell>
          <cell r="AK76">
            <v>0.78540645389581076</v>
          </cell>
        </row>
        <row r="109">
          <cell r="AH109">
            <v>0.97632971886994591</v>
          </cell>
          <cell r="AI109">
            <v>0.98158668809323324</v>
          </cell>
          <cell r="AJ109">
            <v>1.0399898004404418</v>
          </cell>
          <cell r="AK109">
            <v>1.3621573237630364</v>
          </cell>
        </row>
        <row r="110">
          <cell r="AH110">
            <v>0.9807986007365318</v>
          </cell>
          <cell r="AI110">
            <v>0.98288454564714201</v>
          </cell>
          <cell r="AJ110">
            <v>0.97954744794272319</v>
          </cell>
          <cell r="AK110">
            <v>1.3879108714666295</v>
          </cell>
        </row>
        <row r="111">
          <cell r="AH111">
            <v>0.9855994028354762</v>
          </cell>
          <cell r="AI111">
            <v>0.98415504816446675</v>
          </cell>
          <cell r="AJ111">
            <v>0.99740740033894404</v>
          </cell>
          <cell r="AK111">
            <v>1.3354232064459881</v>
          </cell>
        </row>
        <row r="112">
          <cell r="AH112">
            <v>0.99226864544393401</v>
          </cell>
          <cell r="AI112">
            <v>0.97788311691908592</v>
          </cell>
          <cell r="AJ112">
            <v>0.99713751646316329</v>
          </cell>
          <cell r="AK112">
            <v>1.285226777869497</v>
          </cell>
        </row>
        <row r="113">
          <cell r="AH113">
            <v>0.99764635904954724</v>
          </cell>
          <cell r="AI113">
            <v>0.97437105471674823</v>
          </cell>
          <cell r="AJ113">
            <v>0.96682633117448291</v>
          </cell>
          <cell r="AK113">
            <v>1.2184249875727602</v>
          </cell>
        </row>
        <row r="114">
          <cell r="AH114">
            <v>0.9921526963467926</v>
          </cell>
          <cell r="AI114">
            <v>0.97889098074705472</v>
          </cell>
          <cell r="AJ114">
            <v>0.99175616515066201</v>
          </cell>
          <cell r="AK114">
            <v>1.177340146758568</v>
          </cell>
        </row>
        <row r="115">
          <cell r="AH115">
            <v>0.99561820042357141</v>
          </cell>
          <cell r="AI115">
            <v>0.97806346413421141</v>
          </cell>
          <cell r="AJ115">
            <v>1.0210898592901914</v>
          </cell>
          <cell r="AK115">
            <v>1.1686882552203017</v>
          </cell>
        </row>
        <row r="116">
          <cell r="AH116">
            <v>0.99559002218000159</v>
          </cell>
          <cell r="AI116">
            <v>0.97982230791616587</v>
          </cell>
          <cell r="AJ116">
            <v>1.0344374591238703</v>
          </cell>
          <cell r="AK116">
            <v>1.1840839807628607</v>
          </cell>
        </row>
        <row r="117">
          <cell r="AH117">
            <v>0.99504854135877185</v>
          </cell>
          <cell r="AI117">
            <v>0.98411673206119066</v>
          </cell>
          <cell r="AJ117">
            <v>1.0485584720477468</v>
          </cell>
          <cell r="AK117">
            <v>1.1347416837782469</v>
          </cell>
        </row>
        <row r="118">
          <cell r="AH118">
            <v>0.99476918306669104</v>
          </cell>
          <cell r="AI118">
            <v>0.99018335327269147</v>
          </cell>
          <cell r="AJ118">
            <v>1.020840979617891</v>
          </cell>
          <cell r="AK118">
            <v>1.1420366483637765</v>
          </cell>
        </row>
        <row r="119">
          <cell r="AH119">
            <v>0.99670571499236538</v>
          </cell>
          <cell r="AI119">
            <v>0.9927488293991974</v>
          </cell>
          <cell r="AJ119">
            <v>1.0345830495034829</v>
          </cell>
          <cell r="AK119">
            <v>1.0342969797303561</v>
          </cell>
        </row>
        <row r="120">
          <cell r="AH120">
            <v>0.99665342989748296</v>
          </cell>
          <cell r="AI120">
            <v>0.99122522435194726</v>
          </cell>
          <cell r="AJ120">
            <v>1.0137801064792553</v>
          </cell>
          <cell r="AK120">
            <v>0.96989443280363974</v>
          </cell>
        </row>
        <row r="121">
          <cell r="AH121">
            <v>0.99782848524334666</v>
          </cell>
          <cell r="AI121">
            <v>0.99169591996489215</v>
          </cell>
          <cell r="AJ121">
            <v>1.0126058471465051</v>
          </cell>
          <cell r="AK121">
            <v>0.99387445300100186</v>
          </cell>
        </row>
        <row r="122">
          <cell r="AH122">
            <v>0.99922994820892796</v>
          </cell>
          <cell r="AI122">
            <v>0.99207126690054181</v>
          </cell>
          <cell r="AJ122">
            <v>1.0053312245496508</v>
          </cell>
          <cell r="AK122">
            <v>0.96689247352342866</v>
          </cell>
        </row>
        <row r="123">
          <cell r="AH123">
            <v>0.99963137803726942</v>
          </cell>
          <cell r="AI123">
            <v>0.99592414011884811</v>
          </cell>
          <cell r="AJ123">
            <v>1.0092638865785075</v>
          </cell>
          <cell r="AK123">
            <v>1.0353108578760035</v>
          </cell>
        </row>
        <row r="124">
          <cell r="AH124">
            <v>1</v>
          </cell>
          <cell r="AI124">
            <v>1</v>
          </cell>
          <cell r="AJ124">
            <v>1</v>
          </cell>
          <cell r="AK124">
            <v>1</v>
          </cell>
        </row>
        <row r="125">
          <cell r="AH125">
            <v>1.000371756867142</v>
          </cell>
          <cell r="AI125">
            <v>1.0093174605427093</v>
          </cell>
          <cell r="AJ125">
            <v>0.99418055780467329</v>
          </cell>
          <cell r="AK125">
            <v>0.97357264103809482</v>
          </cell>
        </row>
        <row r="126">
          <cell r="AH126">
            <v>1.0005497643949881</v>
          </cell>
          <cell r="AI126">
            <v>1.0263911363628295</v>
          </cell>
          <cell r="AJ126">
            <v>1.0222394034940536</v>
          </cell>
          <cell r="AK126">
            <v>0.94143070622198799</v>
          </cell>
        </row>
        <row r="127">
          <cell r="AH127">
            <v>1.0009265820636395</v>
          </cell>
          <cell r="AI127">
            <v>1.0415649221912642</v>
          </cell>
          <cell r="AJ127">
            <v>1.0377908431752871</v>
          </cell>
          <cell r="AK127">
            <v>0.93184011275340506</v>
          </cell>
        </row>
        <row r="128">
          <cell r="AH128">
            <v>1.0011926218567648</v>
          </cell>
          <cell r="AI128">
            <v>1.0564999385207363</v>
          </cell>
          <cell r="AJ128">
            <v>1.0287783827220303</v>
          </cell>
          <cell r="AK128">
            <v>0.92809288168791282</v>
          </cell>
        </row>
        <row r="129">
          <cell r="AH129">
            <v>1.0032243774466068</v>
          </cell>
          <cell r="AI129">
            <v>1.0720088652813675</v>
          </cell>
          <cell r="AJ129">
            <v>0.95081189295883228</v>
          </cell>
          <cell r="AK129">
            <v>0.91060509837321724</v>
          </cell>
        </row>
        <row r="130">
          <cell r="AH130">
            <v>1.005268961464689</v>
          </cell>
          <cell r="AI130">
            <v>1.0855451602751831</v>
          </cell>
          <cell r="AJ130">
            <v>0.99041343768887424</v>
          </cell>
          <cell r="AK130">
            <v>0.88340776426485401</v>
          </cell>
        </row>
        <row r="131">
          <cell r="AH131">
            <v>1.0044164940202596</v>
          </cell>
          <cell r="AI131">
            <v>1.1025311802142841</v>
          </cell>
          <cell r="AJ131">
            <v>0.99282615296273757</v>
          </cell>
          <cell r="AK131">
            <v>0.86365550721247675</v>
          </cell>
        </row>
        <row r="132">
          <cell r="AH132">
            <v>1.0036629754355499</v>
          </cell>
          <cell r="AI132">
            <v>1.1193819820856068</v>
          </cell>
          <cell r="AJ132">
            <v>1.0425163313026282</v>
          </cell>
          <cell r="AK132">
            <v>0.84213027364269821</v>
          </cell>
        </row>
        <row r="133">
          <cell r="AH133">
            <v>1.0050751120440145</v>
          </cell>
          <cell r="AI133">
            <v>1.1358335781918334</v>
          </cell>
          <cell r="AJ133">
            <v>0.99275453418046855</v>
          </cell>
          <cell r="AK133">
            <v>0.84415057485843159</v>
          </cell>
        </row>
        <row r="134">
          <cell r="AH134">
            <v>1.0066743211557354</v>
          </cell>
          <cell r="AI134">
            <v>1.1498714791303224</v>
          </cell>
          <cell r="AJ134">
            <v>1.0228249458683536</v>
          </cell>
          <cell r="AK134">
            <v>0.81808158506377937</v>
          </cell>
        </row>
        <row r="135">
          <cell r="AH135">
            <v>1.0076771870373271</v>
          </cell>
          <cell r="AI135">
            <v>1.1643424680296062</v>
          </cell>
          <cell r="AJ135">
            <v>1.0281162138441327</v>
          </cell>
          <cell r="AK135">
            <v>0.85853794797146665</v>
          </cell>
        </row>
        <row r="136">
          <cell r="AH136">
            <v>1.0086607038627766</v>
          </cell>
          <cell r="AI136">
            <v>1.1782161731619532</v>
          </cell>
          <cell r="AJ136">
            <v>1.0141934503349508</v>
          </cell>
          <cell r="AK136">
            <v>0.81515706154726031</v>
          </cell>
        </row>
        <row r="137">
          <cell r="AH137">
            <v>1.0109299801239564</v>
          </cell>
          <cell r="AI137">
            <v>1.1913238089968228</v>
          </cell>
          <cell r="AJ137">
            <v>0.98522276612010462</v>
          </cell>
          <cell r="AK137">
            <v>0.81374429491942568</v>
          </cell>
        </row>
        <row r="138">
          <cell r="AH138">
            <v>1.0131444016623228</v>
          </cell>
          <cell r="AI138">
            <v>1.2053984447691621</v>
          </cell>
          <cell r="AJ138">
            <v>0.97682489883412049</v>
          </cell>
          <cell r="AK138">
            <v>0.79635576960041587</v>
          </cell>
        </row>
        <row r="139">
          <cell r="AH139">
            <v>1.0136884193726945</v>
          </cell>
          <cell r="AI139">
            <v>1.2218606459604726</v>
          </cell>
          <cell r="AJ139">
            <v>1.016571448324052</v>
          </cell>
          <cell r="AK139">
            <v>0.80500416719055545</v>
          </cell>
        </row>
        <row r="140">
          <cell r="AH140">
            <v>1.0138136464123904</v>
          </cell>
          <cell r="AI140">
            <v>1.2392467404399319</v>
          </cell>
          <cell r="AJ140">
            <v>0.98474790208532548</v>
          </cell>
          <cell r="AK140">
            <v>0.78374826426588473</v>
          </cell>
        </row>
        <row r="141">
          <cell r="AH141">
            <v>1.0122492943399961</v>
          </cell>
          <cell r="AI141">
            <v>1.2555532194381069</v>
          </cell>
          <cell r="AJ141">
            <v>1.0194464219932129</v>
          </cell>
          <cell r="AK141">
            <v>0.76658773280258519</v>
          </cell>
        </row>
        <row r="142">
          <cell r="AH142">
            <v>1.0104659708964803</v>
          </cell>
          <cell r="AI142">
            <v>1.272133059191985</v>
          </cell>
          <cell r="AJ142">
            <v>1.0125897988175925</v>
          </cell>
          <cell r="AK142">
            <v>0.76622330900087077</v>
          </cell>
        </row>
        <row r="143">
          <cell r="AH143">
            <v>1.0108135845150896</v>
          </cell>
          <cell r="AI143">
            <v>1.2906390398298901</v>
          </cell>
          <cell r="AJ143">
            <v>0.9957021315121386</v>
          </cell>
          <cell r="AK143">
            <v>0.74901739773239706</v>
          </cell>
        </row>
        <row r="144">
          <cell r="AH144">
            <v>1.0109976275458248</v>
          </cell>
          <cell r="AI144">
            <v>1.3101349096501715</v>
          </cell>
          <cell r="AJ144">
            <v>1.0091228621493942</v>
          </cell>
          <cell r="AK144">
            <v>0.73251232469908412</v>
          </cell>
        </row>
        <row r="145">
          <cell r="AH145">
            <v>1.0098675536696542</v>
          </cell>
          <cell r="AI145">
            <v>1.330200697105631</v>
          </cell>
          <cell r="AJ145">
            <v>0.97596278730150154</v>
          </cell>
          <cell r="AK145">
            <v>0.70149776342386228</v>
          </cell>
        </row>
        <row r="146">
          <cell r="AH146">
            <v>1.0087959548971912</v>
          </cell>
          <cell r="AI146">
            <v>1.3450878694530015</v>
          </cell>
          <cell r="AJ146">
            <v>1.0093739932671577</v>
          </cell>
          <cell r="AK146">
            <v>0.69085150966498499</v>
          </cell>
        </row>
        <row r="147">
          <cell r="AH147">
            <v>1.0074536187038958</v>
          </cell>
          <cell r="AI147">
            <v>1.3579175698872719</v>
          </cell>
          <cell r="AJ147">
            <v>1.0073486625730146</v>
          </cell>
          <cell r="AK147">
            <v>0.68573521007050775</v>
          </cell>
        </row>
        <row r="148">
          <cell r="AH148">
            <v>1.0062073479041451</v>
          </cell>
          <cell r="AI148">
            <v>1.3671231837970577</v>
          </cell>
          <cell r="AJ148">
            <v>1.0146817824271575</v>
          </cell>
          <cell r="AK148">
            <v>0.67075741893745255</v>
          </cell>
        </row>
        <row r="149">
          <cell r="AH149">
            <v>1.0054315741473643</v>
          </cell>
          <cell r="AI149">
            <v>1.3737177811935126</v>
          </cell>
          <cell r="AJ149">
            <v>1.0905618706494873</v>
          </cell>
          <cell r="AK149">
            <v>0.67665375832328867</v>
          </cell>
        </row>
        <row r="171">
          <cell r="D171">
            <v>225.21899999999999</v>
          </cell>
        </row>
        <row r="172">
          <cell r="D172">
            <v>237.48400000000001</v>
          </cell>
        </row>
        <row r="173">
          <cell r="D173">
            <v>269.512</v>
          </cell>
        </row>
        <row r="174">
          <cell r="D174">
            <v>295.80599999999998</v>
          </cell>
        </row>
        <row r="175">
          <cell r="D175">
            <v>324.16000000000003</v>
          </cell>
        </row>
        <row r="176">
          <cell r="D176">
            <v>351.029</v>
          </cell>
        </row>
        <row r="177">
          <cell r="D177">
            <v>387.76800000000003</v>
          </cell>
        </row>
        <row r="178">
          <cell r="D178">
            <v>417.09199999999998</v>
          </cell>
        </row>
        <row r="179">
          <cell r="D179">
            <v>485.96199999999999</v>
          </cell>
        </row>
        <row r="180">
          <cell r="D180">
            <v>557.38700000000006</v>
          </cell>
        </row>
        <row r="181">
          <cell r="D181">
            <v>616.41600000000005</v>
          </cell>
          <cell r="V181">
            <v>1.0113423709869969</v>
          </cell>
          <cell r="AH181">
            <v>0.97026639384207736</v>
          </cell>
          <cell r="AI181">
            <v>0.98158668809323324</v>
          </cell>
          <cell r="AJ181">
            <v>1.0508792562721523</v>
          </cell>
          <cell r="AK181">
            <v>0.80095431131778638</v>
          </cell>
        </row>
        <row r="182">
          <cell r="D182">
            <v>661.75200000000007</v>
          </cell>
          <cell r="V182">
            <v>0.98769731429677432</v>
          </cell>
          <cell r="AH182">
            <v>0.97261247447885946</v>
          </cell>
          <cell r="AI182">
            <v>0.98288454564714201</v>
          </cell>
          <cell r="AJ182">
            <v>1.0263098322057167</v>
          </cell>
          <cell r="AK182">
            <v>0.84367451101851554</v>
          </cell>
        </row>
        <row r="183">
          <cell r="D183">
            <v>723.505</v>
          </cell>
          <cell r="V183">
            <v>0.98244934717353383</v>
          </cell>
          <cell r="AH183">
            <v>0.9751328071217007</v>
          </cell>
          <cell r="AI183">
            <v>0.98415504816446675</v>
          </cell>
          <cell r="AJ183">
            <v>1.0208567038234564</v>
          </cell>
          <cell r="AK183">
            <v>0.88434944612113331</v>
          </cell>
        </row>
        <row r="184">
          <cell r="D184">
            <v>794.375</v>
          </cell>
          <cell r="V184">
            <v>0.99809451408840399</v>
          </cell>
          <cell r="AH184">
            <v>0.98330310003481813</v>
          </cell>
          <cell r="AI184">
            <v>0.97788311691908592</v>
          </cell>
          <cell r="AJ184">
            <v>1.0371134946426792</v>
          </cell>
          <cell r="AK184">
            <v>0.91141891424737276</v>
          </cell>
        </row>
        <row r="185">
          <cell r="D185">
            <v>791.83900000000006</v>
          </cell>
          <cell r="V185">
            <v>0.96536373805180586</v>
          </cell>
          <cell r="AH185">
            <v>0.98951019080876801</v>
          </cell>
          <cell r="AI185">
            <v>0.97437105471674823</v>
          </cell>
          <cell r="AJ185">
            <v>1.0031031589094077</v>
          </cell>
          <cell r="AK185">
            <v>0.90665625453539378</v>
          </cell>
        </row>
        <row r="186">
          <cell r="D186">
            <v>808.7</v>
          </cell>
          <cell r="V186">
            <v>0.99203490097961522</v>
          </cell>
          <cell r="AH186">
            <v>0.99020794243725352</v>
          </cell>
          <cell r="AI186">
            <v>0.97889098074705472</v>
          </cell>
          <cell r="AJ186">
            <v>1.030816990214761</v>
          </cell>
          <cell r="AK186">
            <v>0.87073243286326274</v>
          </cell>
        </row>
        <row r="187">
          <cell r="D187">
            <v>836.43799999999999</v>
          </cell>
          <cell r="V187">
            <v>0.96191476222571493</v>
          </cell>
          <cell r="AH187">
            <v>0.99418685178475374</v>
          </cell>
          <cell r="AI187">
            <v>0.97806346413421141</v>
          </cell>
          <cell r="AJ187">
            <v>0.9995193506413077</v>
          </cell>
          <cell r="AK187">
            <v>0.89910368958618292</v>
          </cell>
        </row>
        <row r="188">
          <cell r="D188">
            <v>923.64200000000005</v>
          </cell>
          <cell r="V188">
            <v>1.0225045013503535</v>
          </cell>
          <cell r="AH188">
            <v>0.99655220222132934</v>
          </cell>
          <cell r="AI188">
            <v>0.97982230791616587</v>
          </cell>
          <cell r="AJ188">
            <v>1.0624777530732006</v>
          </cell>
          <cell r="AK188">
            <v>0.904233784882855</v>
          </cell>
        </row>
        <row r="189">
          <cell r="D189">
            <v>969.726</v>
          </cell>
          <cell r="V189">
            <v>1.0230747691170161</v>
          </cell>
          <cell r="AH189">
            <v>0.9968204746170376</v>
          </cell>
          <cell r="AI189">
            <v>0.98411673206119066</v>
          </cell>
          <cell r="AJ189">
            <v>1.0630703145871827</v>
          </cell>
          <cell r="AK189">
            <v>0.91642452525373108</v>
          </cell>
        </row>
        <row r="190">
          <cell r="D190">
            <v>955.98699999999997</v>
          </cell>
          <cell r="V190">
            <v>0.98347090043477703</v>
          </cell>
          <cell r="AH190">
            <v>0.99531236475879414</v>
          </cell>
          <cell r="AI190">
            <v>0.99018335327269147</v>
          </cell>
          <cell r="AJ190">
            <v>1.0219181931491435</v>
          </cell>
          <cell r="AK190">
            <v>0.91702612071747458</v>
          </cell>
        </row>
        <row r="191">
          <cell r="D191">
            <v>1042.038</v>
          </cell>
          <cell r="V191">
            <v>1.036862015893721</v>
          </cell>
          <cell r="AH191">
            <v>0.99651223648230258</v>
          </cell>
          <cell r="AI191">
            <v>0.9927488293991974</v>
          </cell>
          <cell r="AJ191">
            <v>1.0773965527181968</v>
          </cell>
          <cell r="AK191">
            <v>0.91806386383852401</v>
          </cell>
        </row>
        <row r="192">
          <cell r="D192">
            <v>1048.575</v>
          </cell>
          <cell r="V192">
            <v>0.9952627044269543</v>
          </cell>
          <cell r="AH192">
            <v>0.99920652485836681</v>
          </cell>
          <cell r="AI192">
            <v>0.99122522435194726</v>
          </cell>
          <cell r="AJ192">
            <v>1.0341709797077772</v>
          </cell>
          <cell r="AK192">
            <v>0.91942310428243923</v>
          </cell>
        </row>
        <row r="193">
          <cell r="D193">
            <v>1057.9380000000001</v>
          </cell>
          <cell r="V193">
            <v>0.98850222390448117</v>
          </cell>
          <cell r="AH193">
            <v>1.0004550251828754</v>
          </cell>
          <cell r="AI193">
            <v>0.99169591996489215</v>
          </cell>
          <cell r="AJ193">
            <v>1.0271462085251306</v>
          </cell>
          <cell r="AK193">
            <v>0.92380428357309285</v>
          </cell>
        </row>
        <row r="194">
          <cell r="D194">
            <v>1083.1659999999999</v>
          </cell>
          <cell r="V194">
            <v>1.0039505351552258</v>
          </cell>
          <cell r="AH194">
            <v>1.001849452289225</v>
          </cell>
          <cell r="AI194">
            <v>0.99207126690054181</v>
          </cell>
          <cell r="AJ194">
            <v>1.0431984479087131</v>
          </cell>
          <cell r="AK194">
            <v>0.91831280418916539</v>
          </cell>
        </row>
        <row r="195">
          <cell r="D195">
            <v>1155.644</v>
          </cell>
          <cell r="V195">
            <v>0.9739065539349635</v>
          </cell>
          <cell r="AH195">
            <v>1.0009601341427381</v>
          </cell>
          <cell r="AI195">
            <v>0.99592414011884811</v>
          </cell>
          <cell r="AJ195">
            <v>1.0119799431313534</v>
          </cell>
          <cell r="AK195">
            <v>0.98413434050847148</v>
          </cell>
        </row>
        <row r="196">
          <cell r="D196">
            <v>1190.2809999999999</v>
          </cell>
          <cell r="V196">
            <v>0.96237732827136857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</row>
        <row r="197">
          <cell r="D197">
            <v>1251.2760000000001</v>
          </cell>
          <cell r="V197">
            <v>1.0090494832077348</v>
          </cell>
          <cell r="AH197">
            <v>0.99906332112287044</v>
          </cell>
          <cell r="AI197">
            <v>1.0093174605427093</v>
          </cell>
          <cell r="AJ197">
            <v>1.0484967315472811</v>
          </cell>
          <cell r="AK197">
            <v>0.97332123329724629</v>
          </cell>
        </row>
        <row r="198">
          <cell r="D198">
            <v>1306.8340000000001</v>
          </cell>
          <cell r="V198">
            <v>1.0119445408667851</v>
          </cell>
          <cell r="AH198">
            <v>0.99795714114088774</v>
          </cell>
          <cell r="AI198">
            <v>1.0263911363628295</v>
          </cell>
          <cell r="AJ198">
            <v>1.051504967063646</v>
          </cell>
          <cell r="AK198">
            <v>0.97736070319820989</v>
          </cell>
        </row>
        <row r="199">
          <cell r="D199">
            <v>1353.96</v>
          </cell>
          <cell r="V199">
            <v>1.005237191389563</v>
          </cell>
          <cell r="AH199">
            <v>0.9987019266132019</v>
          </cell>
          <cell r="AI199">
            <v>1.0415649221912642</v>
          </cell>
          <cell r="AJ199">
            <v>1.044535404003313</v>
          </cell>
          <cell r="AK199">
            <v>0.9852160223363351</v>
          </cell>
        </row>
        <row r="200">
          <cell r="D200">
            <v>1390.752</v>
          </cell>
          <cell r="V200">
            <v>1.0004808876193405</v>
          </cell>
          <cell r="AH200">
            <v>0.99931752508916605</v>
          </cell>
          <cell r="AI200">
            <v>1.0564999385207363</v>
          </cell>
          <cell r="AJ200">
            <v>1.0395931598018979</v>
          </cell>
          <cell r="AK200">
            <v>0.98468744205426117</v>
          </cell>
        </row>
        <row r="201">
          <cell r="D201">
            <v>1438.365</v>
          </cell>
          <cell r="V201">
            <v>0.98920402975971744</v>
          </cell>
          <cell r="AH201">
            <v>0.9996613889641387</v>
          </cell>
          <cell r="AI201">
            <v>1.0720088652813675</v>
          </cell>
          <cell r="AJ201">
            <v>1.02787545040835</v>
          </cell>
          <cell r="AK201">
            <v>1.0104140990958799</v>
          </cell>
        </row>
        <row r="202">
          <cell r="D202">
            <v>1475.905</v>
          </cell>
          <cell r="V202">
            <v>1.0102678294123233</v>
          </cell>
          <cell r="AH202">
            <v>0.99999200257375087</v>
          </cell>
          <cell r="AI202">
            <v>1.0855451602751831</v>
          </cell>
          <cell r="AJ202">
            <v>1.0497627071358551</v>
          </cell>
          <cell r="AK202">
            <v>0.99950980524952915</v>
          </cell>
        </row>
        <row r="203">
          <cell r="D203">
            <v>1460.443</v>
          </cell>
          <cell r="V203">
            <v>0.97180303500876353</v>
          </cell>
          <cell r="AH203">
            <v>0.99950263372100967</v>
          </cell>
          <cell r="AI203">
            <v>1.1025311802142841</v>
          </cell>
          <cell r="AJ203">
            <v>1.0097941903456158</v>
          </cell>
          <cell r="AK203">
            <v>0.99276430037382946</v>
          </cell>
        </row>
        <row r="204">
          <cell r="D204">
            <v>1567.924</v>
          </cell>
          <cell r="V204">
            <v>1.0182848816185157</v>
          </cell>
          <cell r="AH204">
            <v>0.99890147518402217</v>
          </cell>
          <cell r="AI204">
            <v>1.1193819820856068</v>
          </cell>
          <cell r="AJ204">
            <v>1.058093173752928</v>
          </cell>
          <cell r="AK204">
            <v>0.98177936746057615</v>
          </cell>
        </row>
        <row r="205">
          <cell r="D205">
            <v>1593.6079999999999</v>
          </cell>
          <cell r="V205">
            <v>0.99140321772713758</v>
          </cell>
          <cell r="AH205">
            <v>0.99850921469492449</v>
          </cell>
          <cell r="AI205">
            <v>1.1358335781918334</v>
          </cell>
          <cell r="AJ205">
            <v>1.0301606122703511</v>
          </cell>
          <cell r="AK205">
            <v>0.99513474124296164</v>
          </cell>
        </row>
        <row r="206">
          <cell r="D206">
            <v>1664.412</v>
          </cell>
          <cell r="V206">
            <v>1.0137636713332656</v>
          </cell>
          <cell r="AH206">
            <v>0.99829474875013002</v>
          </cell>
          <cell r="AI206">
            <v>1.1498714791303224</v>
          </cell>
          <cell r="AJ206">
            <v>1.053395213657202</v>
          </cell>
          <cell r="AK206">
            <v>0.98837326427459571</v>
          </cell>
        </row>
        <row r="207">
          <cell r="D207">
            <v>1751.9590000000001</v>
          </cell>
          <cell r="V207">
            <v>0.99439278409189147</v>
          </cell>
          <cell r="AH207">
            <v>0.99856597353678633</v>
          </cell>
          <cell r="AI207">
            <v>1.1643424680296062</v>
          </cell>
          <cell r="AJ207">
            <v>1.0332670511659179</v>
          </cell>
          <cell r="AK207">
            <v>1.0415829724412102</v>
          </cell>
        </row>
        <row r="208">
          <cell r="D208">
            <v>1728.6320000000001</v>
          </cell>
          <cell r="V208">
            <v>0.98723849541374942</v>
          </cell>
          <cell r="AH208">
            <v>0.99884910709273167</v>
          </cell>
          <cell r="AI208">
            <v>1.1782161731619532</v>
          </cell>
          <cell r="AJ208">
            <v>1.0258330764992529</v>
          </cell>
          <cell r="AK208">
            <v>1.0170876827921616</v>
          </cell>
        </row>
        <row r="209">
          <cell r="D209">
            <v>1865.145</v>
          </cell>
          <cell r="V209">
            <v>1.0218430295142866</v>
          </cell>
          <cell r="AH209">
            <v>1.0000334138355427</v>
          </cell>
          <cell r="AI209">
            <v>1.1913238089968228</v>
          </cell>
          <cell r="AJ209">
            <v>1.0617904220060244</v>
          </cell>
          <cell r="AK209">
            <v>1.0291941922005139</v>
          </cell>
        </row>
        <row r="210">
          <cell r="D210">
            <v>1860.9480000000001</v>
          </cell>
          <cell r="V210">
            <v>0.99603880418757795</v>
          </cell>
          <cell r="AH210">
            <v>1.0011476060866564</v>
          </cell>
          <cell r="AI210">
            <v>1.2053984447691621</v>
          </cell>
          <cell r="AJ210">
            <v>1.0349774199031396</v>
          </cell>
          <cell r="AK210">
            <v>1.0214637871704144</v>
          </cell>
        </row>
        <row r="211">
          <cell r="D211">
            <v>1968.2830000000001</v>
          </cell>
          <cell r="V211">
            <v>1.0019423460170538</v>
          </cell>
          <cell r="AH211">
            <v>1.0007343052751561</v>
          </cell>
          <cell r="AI211">
            <v>1.2218606459604726</v>
          </cell>
          <cell r="AJ211">
            <v>1.0411117516834612</v>
          </cell>
          <cell r="AK211">
            <v>1.0425297827591375</v>
          </cell>
        </row>
        <row r="212">
          <cell r="D212">
            <v>1968.874</v>
          </cell>
          <cell r="V212">
            <v>0.98116790871824588</v>
          </cell>
          <cell r="AH212">
            <v>1.0001254200993888</v>
          </cell>
          <cell r="AI212">
            <v>1.2392467404399319</v>
          </cell>
          <cell r="AJ212">
            <v>1.0195251694890082</v>
          </cell>
          <cell r="AK212">
            <v>1.034474129742694</v>
          </cell>
        </row>
        <row r="213">
          <cell r="D213">
            <v>2089.91</v>
          </cell>
          <cell r="V213">
            <v>1.0261558801801647</v>
          </cell>
          <cell r="AH213">
            <v>0.99984093867981572</v>
          </cell>
          <cell r="AI213">
            <v>1.2555532194381069</v>
          </cell>
          <cell r="AJ213">
            <v>1.066271876981304</v>
          </cell>
          <cell r="AK213">
            <v>1.0259666454957523</v>
          </cell>
        </row>
        <row r="214">
          <cell r="D214">
            <v>2100.8870000000002</v>
          </cell>
          <cell r="V214">
            <v>0.99955359784824904</v>
          </cell>
          <cell r="AH214">
            <v>0.99939800716426697</v>
          </cell>
          <cell r="AI214">
            <v>1.272133059191985</v>
          </cell>
          <cell r="AJ214">
            <v>1.0386296190535336</v>
          </cell>
          <cell r="AK214">
            <v>1.0348071612663807</v>
          </cell>
        </row>
        <row r="215">
          <cell r="D215">
            <v>2136.652</v>
          </cell>
          <cell r="V215">
            <v>0.99789261899127879</v>
          </cell>
          <cell r="AH215">
            <v>0.99859458036937276</v>
          </cell>
          <cell r="AI215">
            <v>1.2906390398298901</v>
          </cell>
          <cell r="AJ215">
            <v>1.0369037067651035</v>
          </cell>
          <cell r="AK215">
            <v>1.0210615531697411</v>
          </cell>
        </row>
        <row r="216">
          <cell r="D216">
            <v>2229.3710000000001</v>
          </cell>
          <cell r="V216">
            <v>1.0113642908082652</v>
          </cell>
          <cell r="AH216">
            <v>0.99765621436289231</v>
          </cell>
          <cell r="AI216">
            <v>1.3101349096501715</v>
          </cell>
          <cell r="AJ216">
            <v>1.0509020330153531</v>
          </cell>
          <cell r="AK216">
            <v>1.0170645152500712</v>
          </cell>
        </row>
        <row r="217">
          <cell r="D217">
            <v>2220.87</v>
          </cell>
          <cell r="V217">
            <v>0.99440292062182289</v>
          </cell>
          <cell r="AH217">
            <v>0.9964136923585607</v>
          </cell>
          <cell r="AI217">
            <v>1.330200697105631</v>
          </cell>
          <cell r="AJ217">
            <v>1.0332775839680046</v>
          </cell>
          <cell r="AK217">
            <v>1.004317344638076</v>
          </cell>
        </row>
        <row r="218">
          <cell r="D218">
            <v>2273.672</v>
          </cell>
          <cell r="V218">
            <v>1.0295517496805857</v>
          </cell>
          <cell r="AH218">
            <v>0.99534392982857989</v>
          </cell>
          <cell r="AI218">
            <v>1.3450878694530015</v>
          </cell>
          <cell r="AJ218">
            <v>1.0698005028130457</v>
          </cell>
          <cell r="AK218">
            <v>0.97377295008221754</v>
          </cell>
        </row>
        <row r="219">
          <cell r="D219">
            <v>2254.0230000000001</v>
          </cell>
          <cell r="V219">
            <v>0.99761427340735065</v>
          </cell>
          <cell r="AH219">
            <v>0.99413195032525925</v>
          </cell>
          <cell r="AI219">
            <v>1.3579175698872719</v>
          </cell>
          <cell r="AJ219">
            <v>1.0366144796857122</v>
          </cell>
          <cell r="AK219">
            <v>0.97952478419048705</v>
          </cell>
        </row>
        <row r="220">
          <cell r="D220">
            <v>2253.2350000000001</v>
          </cell>
          <cell r="V220">
            <v>1.0020465764356161</v>
          </cell>
          <cell r="AH220">
            <v>0.99317459852188239</v>
          </cell>
          <cell r="AI220">
            <v>1.3671231837970577</v>
          </cell>
          <cell r="AJ220">
            <v>1.0412200568310372</v>
          </cell>
          <cell r="AK220">
            <v>0.96387325045240557</v>
          </cell>
        </row>
        <row r="221">
          <cell r="D221">
            <v>2450.848</v>
          </cell>
          <cell r="V221">
            <v>1.0719202504538836</v>
          </cell>
          <cell r="AH221">
            <v>0.99259276486712766</v>
          </cell>
          <cell r="AI221">
            <v>1.3737177811935126</v>
          </cell>
          <cell r="AJ221">
            <v>1.1138253354110879</v>
          </cell>
          <cell r="AK221">
            <v>0.97340388491629137</v>
          </cell>
        </row>
        <row r="245">
          <cell r="D245">
            <v>1519.1369999999999</v>
          </cell>
        </row>
        <row r="246">
          <cell r="D246">
            <v>1506.829</v>
          </cell>
        </row>
        <row r="247">
          <cell r="D247">
            <v>1575.1670000000001</v>
          </cell>
        </row>
        <row r="248">
          <cell r="D248">
            <v>1607.8610000000001</v>
          </cell>
        </row>
        <row r="249">
          <cell r="D249">
            <v>1589.7250000000001</v>
          </cell>
        </row>
        <row r="250">
          <cell r="D250">
            <v>1535.884</v>
          </cell>
        </row>
        <row r="251">
          <cell r="D251">
            <v>1618.6369999999999</v>
          </cell>
        </row>
        <row r="252">
          <cell r="D252">
            <v>1649.644</v>
          </cell>
        </row>
        <row r="253">
          <cell r="D253">
            <v>1741.337</v>
          </cell>
        </row>
        <row r="254">
          <cell r="D254">
            <v>1797.249</v>
          </cell>
        </row>
        <row r="255">
          <cell r="D255">
            <v>1820.7819999999999</v>
          </cell>
          <cell r="V255">
            <v>1.0289974087403084</v>
          </cell>
          <cell r="AH255">
            <v>1.0054420906311441</v>
          </cell>
          <cell r="AI255">
            <v>0.98158668809323324</v>
          </cell>
          <cell r="AJ255">
            <v>1.0261171999034977</v>
          </cell>
          <cell r="AK255">
            <v>1.7519632384338857</v>
          </cell>
        </row>
        <row r="256">
          <cell r="D256">
            <v>1784.4059999999999</v>
          </cell>
          <cell r="V256">
            <v>0.95675594889432247</v>
          </cell>
          <cell r="AH256">
            <v>1.0078665886895031</v>
          </cell>
          <cell r="AI256">
            <v>0.98288454564714201</v>
          </cell>
          <cell r="AJ256">
            <v>0.95407794706917681</v>
          </cell>
          <cell r="AK256">
            <v>1.7694902653920705</v>
          </cell>
        </row>
        <row r="257">
          <cell r="D257">
            <v>1795.3120000000001</v>
          </cell>
          <cell r="V257">
            <v>0.98255830787540877</v>
          </cell>
          <cell r="AH257">
            <v>1.0104711631031806</v>
          </cell>
          <cell r="AI257">
            <v>0.98415504816446675</v>
          </cell>
          <cell r="AJ257">
            <v>0.97980808411683873</v>
          </cell>
          <cell r="AK257">
            <v>1.6532149866648547</v>
          </cell>
        </row>
        <row r="258">
          <cell r="D258">
            <v>1742.9349999999999</v>
          </cell>
          <cell r="V258">
            <v>0.97521025640721082</v>
          </cell>
          <cell r="AH258">
            <v>1.0091568501980235</v>
          </cell>
          <cell r="AI258">
            <v>0.97788311691908592</v>
          </cell>
          <cell r="AJ258">
            <v>0.97248060016668536</v>
          </cell>
          <cell r="AK258">
            <v>1.5570091067601481</v>
          </cell>
        </row>
        <row r="259">
          <cell r="D259">
            <v>1622.3310000000001</v>
          </cell>
          <cell r="V259">
            <v>0.946201386380639</v>
          </cell>
          <cell r="AH259">
            <v>1.0084995496337055</v>
          </cell>
          <cell r="AI259">
            <v>0.97437105471674823</v>
          </cell>
          <cell r="AJ259">
            <v>0.94355292723846063</v>
          </cell>
          <cell r="AK259">
            <v>1.4518192586072884</v>
          </cell>
        </row>
        <row r="260">
          <cell r="D260">
            <v>1652.21</v>
          </cell>
          <cell r="V260">
            <v>0.96974725073903323</v>
          </cell>
          <cell r="AH260">
            <v>1.001735108219638</v>
          </cell>
          <cell r="AI260">
            <v>0.97889098074705472</v>
          </cell>
          <cell r="AJ260">
            <v>0.96703288569075696</v>
          </cell>
          <cell r="AK260">
            <v>1.404493642827092</v>
          </cell>
        </row>
        <row r="261">
          <cell r="D261">
            <v>1760.346</v>
          </cell>
          <cell r="V261">
            <v>1.0281733196005605</v>
          </cell>
          <cell r="AH261">
            <v>1.0013337811377623</v>
          </cell>
          <cell r="AI261">
            <v>0.97806346413421141</v>
          </cell>
          <cell r="AJ261">
            <v>1.0252954174253628</v>
          </cell>
          <cell r="AK261">
            <v>1.3722992253201094</v>
          </cell>
        </row>
        <row r="262">
          <cell r="D262">
            <v>1822.8980000000001</v>
          </cell>
          <cell r="V262">
            <v>1.0172403872506222</v>
          </cell>
          <cell r="AH262">
            <v>0.99880402240947896</v>
          </cell>
          <cell r="AI262">
            <v>0.97982230791616587</v>
          </cell>
          <cell r="AJ262">
            <v>1.0143930868321431</v>
          </cell>
          <cell r="AK262">
            <v>1.3973853242122103</v>
          </cell>
        </row>
        <row r="263">
          <cell r="D263">
            <v>1790.3620000000001</v>
          </cell>
          <cell r="V263">
            <v>1.038324201956931</v>
          </cell>
          <cell r="AH263">
            <v>0.99792652991625574</v>
          </cell>
          <cell r="AI263">
            <v>0.98411673206119066</v>
          </cell>
          <cell r="AJ263">
            <v>1.035417887017215</v>
          </cell>
          <cell r="AK263">
            <v>1.3001595240924806</v>
          </cell>
        </row>
        <row r="264">
          <cell r="D264">
            <v>1819.0630000000001</v>
          </cell>
          <cell r="V264">
            <v>1.0176508187552125</v>
          </cell>
          <cell r="AH264">
            <v>0.99921325785005621</v>
          </cell>
          <cell r="AI264">
            <v>0.99018335327269147</v>
          </cell>
          <cell r="AJ264">
            <v>1.0148023695209674</v>
          </cell>
          <cell r="AK264">
            <v>1.3114651304233449</v>
          </cell>
        </row>
        <row r="265">
          <cell r="D265">
            <v>1590.3240000000001</v>
          </cell>
          <cell r="V265">
            <v>1.0078657742921806</v>
          </cell>
          <cell r="AH265">
            <v>1.0000703136422155</v>
          </cell>
          <cell r="AI265">
            <v>0.9927488293991974</v>
          </cell>
          <cell r="AJ265">
            <v>1.0050447138261596</v>
          </cell>
          <cell r="AK265">
            <v>1.1214002942114349</v>
          </cell>
        </row>
        <row r="266">
          <cell r="D266">
            <v>1476.443</v>
          </cell>
          <cell r="V266">
            <v>1.0010790680020416</v>
          </cell>
          <cell r="AH266">
            <v>0.99716660420108338</v>
          </cell>
          <cell r="AI266">
            <v>0.99122522435194726</v>
          </cell>
          <cell r="AJ266">
            <v>0.99827700382431395</v>
          </cell>
          <cell r="AK266">
            <v>1.0069428739463995</v>
          </cell>
        </row>
        <row r="267">
          <cell r="D267">
            <v>1554.788</v>
          </cell>
          <cell r="V267">
            <v>1.0037144694979367</v>
          </cell>
          <cell r="AH267">
            <v>0.99713684139234815</v>
          </cell>
          <cell r="AI267">
            <v>0.99169591996489215</v>
          </cell>
          <cell r="AJ267">
            <v>1.0009050287159411</v>
          </cell>
          <cell r="AK267">
            <v>1.0474096153338097</v>
          </cell>
        </row>
        <row r="268">
          <cell r="D268">
            <v>1476.029</v>
          </cell>
          <cell r="V268">
            <v>0.98057198100570508</v>
          </cell>
          <cell r="AH268">
            <v>0.99720131675967982</v>
          </cell>
          <cell r="AI268">
            <v>0.99207126690054181</v>
          </cell>
          <cell r="AJ268">
            <v>0.97782731706308246</v>
          </cell>
          <cell r="AK268">
            <v>1.0049820779390712</v>
          </cell>
        </row>
        <row r="269">
          <cell r="D269">
            <v>1671.2660000000001</v>
          </cell>
          <cell r="V269">
            <v>1.0087457919153155</v>
          </cell>
          <cell r="AH269">
            <v>0.99858124945941917</v>
          </cell>
          <cell r="AI269">
            <v>0.99592414011884811</v>
          </cell>
          <cell r="AJ269">
            <v>1.0059222682414057</v>
          </cell>
          <cell r="AK269">
            <v>1.0753755803196372</v>
          </cell>
        </row>
        <row r="270">
          <cell r="D270">
            <v>1588.569</v>
          </cell>
          <cell r="V270">
            <v>1.0028069004564797</v>
          </cell>
          <cell r="AH270">
            <v>0.99999999999999989</v>
          </cell>
          <cell r="AI270">
            <v>1</v>
          </cell>
          <cell r="AJ270">
            <v>1</v>
          </cell>
          <cell r="AK270">
            <v>1</v>
          </cell>
        </row>
        <row r="271">
          <cell r="D271">
            <v>1522.9860000000001</v>
          </cell>
          <cell r="V271">
            <v>0.9562235155740928</v>
          </cell>
          <cell r="AH271">
            <v>1.001397410959975</v>
          </cell>
          <cell r="AI271">
            <v>1.0093174605427093</v>
          </cell>
          <cell r="AJ271">
            <v>0.95354700405314119</v>
          </cell>
          <cell r="AK271">
            <v>0.97376450014612959</v>
          </cell>
        </row>
        <row r="272">
          <cell r="D272">
            <v>1557.5920000000001</v>
          </cell>
          <cell r="V272">
            <v>1.0028677073354844</v>
          </cell>
          <cell r="AH272">
            <v>1.0027613191955789</v>
          </cell>
          <cell r="AI272">
            <v>1.0263911363628295</v>
          </cell>
          <cell r="AJ272">
            <v>1.0000606366778859</v>
          </cell>
          <cell r="AK272">
            <v>0.91333665273756215</v>
          </cell>
        </row>
        <row r="273">
          <cell r="D273">
            <v>1623.078</v>
          </cell>
          <cell r="V273">
            <v>1.03699821579023</v>
          </cell>
          <cell r="AH273">
            <v>1.0023879217155305</v>
          </cell>
          <cell r="AI273">
            <v>1.0415649221912642</v>
          </cell>
          <cell r="AJ273">
            <v>1.0340956123438982</v>
          </cell>
          <cell r="AK273">
            <v>0.89057597070966832</v>
          </cell>
        </row>
        <row r="274">
          <cell r="D274">
            <v>1643.355</v>
          </cell>
          <cell r="V274">
            <v>1.0246533855587676</v>
          </cell>
          <cell r="AH274">
            <v>1.0020294634209637</v>
          </cell>
          <cell r="AI274">
            <v>1.0564999385207363</v>
          </cell>
          <cell r="AJ274">
            <v>1.0217853358331932</v>
          </cell>
          <cell r="AK274">
            <v>0.88460680179788409</v>
          </cell>
        </row>
        <row r="275">
          <cell r="D275">
            <v>1371.0419999999999</v>
          </cell>
          <cell r="V275">
            <v>0.88715777107244798</v>
          </cell>
          <cell r="AH275">
            <v>1.0038953110019408</v>
          </cell>
          <cell r="AI275">
            <v>1.0720088652813675</v>
          </cell>
          <cell r="AJ275">
            <v>0.88467457759675572</v>
          </cell>
          <cell r="AK275">
            <v>0.83492200323765797</v>
          </cell>
        </row>
        <row r="276">
          <cell r="D276">
            <v>1412.508</v>
          </cell>
          <cell r="V276">
            <v>0.94190132557898787</v>
          </cell>
          <cell r="AH276">
            <v>1.0057892312183558</v>
          </cell>
          <cell r="AI276">
            <v>1.0855451602751831</v>
          </cell>
          <cell r="AJ276">
            <v>0.93926490249541816</v>
          </cell>
          <cell r="AK276">
            <v>0.7964446152377832</v>
          </cell>
        </row>
        <row r="277">
          <cell r="D277">
            <v>1470.213</v>
          </cell>
          <cell r="V277">
            <v>0.98426301290653995</v>
          </cell>
          <cell r="AH277">
            <v>1.0053709433193874</v>
          </cell>
          <cell r="AI277">
            <v>1.1025311802142841</v>
          </cell>
          <cell r="AJ277">
            <v>0.98150801760388917</v>
          </cell>
          <cell r="AK277">
            <v>0.76591724205245826</v>
          </cell>
        </row>
        <row r="278">
          <cell r="D278">
            <v>1540.4280000000001</v>
          </cell>
          <cell r="V278">
            <v>1.0359491549302016</v>
          </cell>
          <cell r="AH278">
            <v>1.0051793147988386</v>
          </cell>
          <cell r="AI278">
            <v>1.1193819820856068</v>
          </cell>
          <cell r="AJ278">
            <v>1.033049487851186</v>
          </cell>
          <cell r="AK278">
            <v>0.73562353042172679</v>
          </cell>
        </row>
        <row r="279">
          <cell r="D279">
            <v>1467.7809999999999</v>
          </cell>
          <cell r="V279">
            <v>0.96373784870429224</v>
          </cell>
          <cell r="AH279">
            <v>1.0071430231876672</v>
          </cell>
          <cell r="AI279">
            <v>1.1358335781918334</v>
          </cell>
          <cell r="AJ279">
            <v>0.9610403042356378</v>
          </cell>
          <cell r="AK279">
            <v>0.72984281036220111</v>
          </cell>
        </row>
        <row r="280">
          <cell r="D280">
            <v>1484.73</v>
          </cell>
          <cell r="V280">
            <v>1.0007063972420371</v>
          </cell>
          <cell r="AH280">
            <v>1.0091241473897417</v>
          </cell>
          <cell r="AI280">
            <v>1.1498714791303224</v>
          </cell>
          <cell r="AJ280">
            <v>0.99790537618609687</v>
          </cell>
          <cell r="AK280">
            <v>0.68986993572543787</v>
          </cell>
        </row>
        <row r="281">
          <cell r="D281">
            <v>1633.203</v>
          </cell>
          <cell r="V281">
            <v>1.0332704527380883</v>
          </cell>
          <cell r="AH281">
            <v>1.0099378986829626</v>
          </cell>
          <cell r="AI281">
            <v>1.1643424680296062</v>
          </cell>
          <cell r="AJ281">
            <v>1.0303782834638868</v>
          </cell>
          <cell r="AK281">
            <v>0.72135907126098808</v>
          </cell>
        </row>
        <row r="282">
          <cell r="D282">
            <v>1500.5340000000001</v>
          </cell>
          <cell r="V282">
            <v>1.0130401566469891</v>
          </cell>
          <cell r="AH282">
            <v>1.0107178405122361</v>
          </cell>
          <cell r="AI282">
            <v>1.1782161731619532</v>
          </cell>
          <cell r="AJ282">
            <v>1.01020461285802</v>
          </cell>
          <cell r="AK282">
            <v>0.66386903135675246</v>
          </cell>
        </row>
        <row r="283">
          <cell r="D283">
            <v>1364.249</v>
          </cell>
          <cell r="V283">
            <v>0.90816817023004814</v>
          </cell>
          <cell r="AH283">
            <v>1.0119564064682591</v>
          </cell>
          <cell r="AI283">
            <v>1.1913238089968228</v>
          </cell>
          <cell r="AJ283">
            <v>0.90562616772645677</v>
          </cell>
          <cell r="AK283">
            <v>0.65352820572175319</v>
          </cell>
        </row>
        <row r="284">
          <cell r="D284">
            <v>1374.192</v>
          </cell>
          <cell r="V284">
            <v>0.91998995309377263</v>
          </cell>
          <cell r="AH284">
            <v>1.0132088607058241</v>
          </cell>
          <cell r="AI284">
            <v>1.2053984447691621</v>
          </cell>
          <cell r="AJ284">
            <v>0.91741486090192581</v>
          </cell>
          <cell r="AK284">
            <v>0.63000472799984986</v>
          </cell>
        </row>
        <row r="285">
          <cell r="D285">
            <v>1541.1670000000001</v>
          </cell>
          <cell r="V285">
            <v>1.0007199038128383</v>
          </cell>
          <cell r="AH285">
            <v>1.0142423498764244</v>
          </cell>
          <cell r="AI285">
            <v>1.2218606459604726</v>
          </cell>
          <cell r="AJ285">
            <v>0.99791884495141447</v>
          </cell>
          <cell r="AK285">
            <v>0.62961232343255102</v>
          </cell>
        </row>
        <row r="286">
          <cell r="D286">
            <v>1440.866</v>
          </cell>
          <cell r="V286">
            <v>0.95527371198252864</v>
          </cell>
          <cell r="AH286">
            <v>1.0150229900454859</v>
          </cell>
          <cell r="AI286">
            <v>1.2392467404399319</v>
          </cell>
          <cell r="AJ286">
            <v>0.95259985900344935</v>
          </cell>
          <cell r="AK286">
            <v>0.59818393795012925</v>
          </cell>
        </row>
        <row r="287">
          <cell r="D287">
            <v>1438.8720000000001</v>
          </cell>
          <cell r="V287">
            <v>0.97401870414667124</v>
          </cell>
          <cell r="AH287">
            <v>1.0136072152207842</v>
          </cell>
          <cell r="AI287">
            <v>1.2555532194381069</v>
          </cell>
          <cell r="AJ287">
            <v>0.9712923831131357</v>
          </cell>
          <cell r="AK287">
            <v>0.5731264222418071</v>
          </cell>
        </row>
        <row r="288">
          <cell r="D288">
            <v>1479.008</v>
          </cell>
          <cell r="V288">
            <v>0.99455623763456835</v>
          </cell>
          <cell r="AH288">
            <v>1.0121185909075179</v>
          </cell>
          <cell r="AI288">
            <v>1.272133059191985</v>
          </cell>
          <cell r="AJ288">
            <v>0.99177243114486391</v>
          </cell>
          <cell r="AK288">
            <v>0.5644512268754035</v>
          </cell>
        </row>
        <row r="289">
          <cell r="D289">
            <v>1420.171</v>
          </cell>
          <cell r="V289">
            <v>0.95627187434465843</v>
          </cell>
          <cell r="AH289">
            <v>1.0133487409656432</v>
          </cell>
          <cell r="AI289">
            <v>1.2906390398298901</v>
          </cell>
          <cell r="AJ289">
            <v>0.95359522746538894</v>
          </cell>
          <cell r="AK289">
            <v>0.54488746674485455</v>
          </cell>
        </row>
        <row r="290">
          <cell r="D290">
            <v>1418.298</v>
          </cell>
          <cell r="V290">
            <v>0.96804432609615043</v>
          </cell>
          <cell r="AH290">
            <v>1.014541986124269</v>
          </cell>
          <cell r="AI290">
            <v>1.3101349096501715</v>
          </cell>
          <cell r="AJ290">
            <v>0.9653347276085702</v>
          </cell>
          <cell r="AK290">
            <v>0.51900584960910567</v>
          </cell>
        </row>
        <row r="291">
          <cell r="D291">
            <v>1245.98</v>
          </cell>
          <cell r="V291">
            <v>0.90770926521106032</v>
          </cell>
          <cell r="AH291">
            <v>1.0146147841344384</v>
          </cell>
          <cell r="AI291">
            <v>1.330200697105631</v>
          </cell>
          <cell r="AJ291">
            <v>0.90516854720272588</v>
          </cell>
          <cell r="AK291">
            <v>0.47329113327360389</v>
          </cell>
        </row>
        <row r="292">
          <cell r="D292">
            <v>1327.55</v>
          </cell>
          <cell r="V292">
            <v>0.93925853514729551</v>
          </cell>
          <cell r="AH292">
            <v>1.0145692279851162</v>
          </cell>
          <cell r="AI292">
            <v>1.3450878694530015</v>
          </cell>
          <cell r="AJ292">
            <v>0.93662950934994882</v>
          </cell>
          <cell r="AK292">
            <v>0.47736507853082089</v>
          </cell>
        </row>
        <row r="293">
          <cell r="D293">
            <v>1373.904</v>
          </cell>
          <cell r="V293">
            <v>0.98375478145671957</v>
          </cell>
          <cell r="AH293">
            <v>1.0143768785334173</v>
          </cell>
          <cell r="AI293">
            <v>1.3579175698872719</v>
          </cell>
          <cell r="AJ293">
            <v>0.98100120871616703</v>
          </cell>
          <cell r="AK293">
            <v>0.46328614283568947</v>
          </cell>
        </row>
        <row r="294">
          <cell r="D294">
            <v>1361.0040000000001</v>
          </cell>
          <cell r="V294">
            <v>0.99542731495896442</v>
          </cell>
          <cell r="AH294">
            <v>1.0140209280829453</v>
          </cell>
          <cell r="AI294">
            <v>1.3671231837970577</v>
          </cell>
          <cell r="AJ294">
            <v>0.99264107028565907</v>
          </cell>
          <cell r="AK294">
            <v>0.44817252522952722</v>
          </cell>
        </row>
        <row r="295">
          <cell r="D295">
            <v>1493.9069999999999</v>
          </cell>
          <cell r="V295">
            <v>1.078205020864103</v>
          </cell>
          <cell r="AH295">
            <v>1.0137844670309544</v>
          </cell>
          <cell r="AI295">
            <v>1.3737177811935126</v>
          </cell>
          <cell r="AJ295">
            <v>1.0751870777647241</v>
          </cell>
          <cell r="AK295">
            <v>0.45092281185644012</v>
          </cell>
        </row>
      </sheetData>
      <sheetData sheetId="7" refreshError="1">
        <row r="26">
          <cell r="I26">
            <v>0</v>
          </cell>
        </row>
        <row r="27">
          <cell r="I27">
            <v>0</v>
          </cell>
        </row>
        <row r="28">
          <cell r="I28">
            <v>0</v>
          </cell>
        </row>
        <row r="29">
          <cell r="I29">
            <v>0</v>
          </cell>
        </row>
        <row r="30">
          <cell r="I30">
            <v>0</v>
          </cell>
        </row>
        <row r="31">
          <cell r="I31">
            <v>0</v>
          </cell>
        </row>
        <row r="32">
          <cell r="I32">
            <v>0</v>
          </cell>
        </row>
        <row r="33">
          <cell r="I33">
            <v>0</v>
          </cell>
        </row>
        <row r="34">
          <cell r="I34">
            <v>0</v>
          </cell>
        </row>
        <row r="35">
          <cell r="I35">
            <v>0</v>
          </cell>
        </row>
        <row r="36">
          <cell r="I36">
            <v>11169</v>
          </cell>
          <cell r="V36">
            <v>0.99798574330093814</v>
          </cell>
          <cell r="AH36">
            <v>0.98400475007914823</v>
          </cell>
          <cell r="AI36">
            <v>0.99153629336146432</v>
          </cell>
          <cell r="AJ36">
            <v>0.96982768826668964</v>
          </cell>
          <cell r="AK36">
            <v>1.2034996971781642</v>
          </cell>
        </row>
        <row r="37">
          <cell r="I37">
            <v>11610</v>
          </cell>
          <cell r="V37">
            <v>1.0368056522758489</v>
          </cell>
          <cell r="AH37">
            <v>0.98743124204025456</v>
          </cell>
          <cell r="AI37">
            <v>0.98968709209226835</v>
          </cell>
          <cell r="AJ37">
            <v>1.0075522978942124</v>
          </cell>
          <cell r="AK37">
            <v>1.2192272346236552</v>
          </cell>
        </row>
        <row r="38">
          <cell r="I38">
            <v>12124.5</v>
          </cell>
          <cell r="V38">
            <v>1.0062815977320667</v>
          </cell>
          <cell r="AH38">
            <v>0.99111377769114306</v>
          </cell>
          <cell r="AI38">
            <v>0.98757286980002279</v>
          </cell>
          <cell r="AJ38">
            <v>0.97788947610198174</v>
          </cell>
          <cell r="AK38">
            <v>1.2538879312570881</v>
          </cell>
        </row>
        <row r="39">
          <cell r="I39">
            <v>12512.925896728584</v>
          </cell>
          <cell r="V39">
            <v>1.0059231917197451</v>
          </cell>
          <cell r="AH39">
            <v>0.99385430570869615</v>
          </cell>
          <cell r="AI39">
            <v>0.98471531602130347</v>
          </cell>
          <cell r="AJ39">
            <v>0.97754118247481914</v>
          </cell>
          <cell r="AK39">
            <v>1.2197099348059408</v>
          </cell>
        </row>
        <row r="40">
          <cell r="I40">
            <v>12921.258828456084</v>
          </cell>
          <cell r="V40">
            <v>0.99873568275450353</v>
          </cell>
          <cell r="AH40">
            <v>0.99782945363356124</v>
          </cell>
          <cell r="AI40">
            <v>0.98539583495472494</v>
          </cell>
          <cell r="AJ40">
            <v>0.97055646826327124</v>
          </cell>
          <cell r="AK40">
            <v>1.1627283157762593</v>
          </cell>
        </row>
        <row r="41">
          <cell r="I41">
            <v>13352.215419930073</v>
          </cell>
          <cell r="V41">
            <v>1.0209952046760415</v>
          </cell>
          <cell r="AH41">
            <v>0.99489534797148049</v>
          </cell>
          <cell r="AI41">
            <v>0.99202215734735988</v>
          </cell>
          <cell r="AJ41">
            <v>0.99218794028779411</v>
          </cell>
          <cell r="AK41">
            <v>1.1505615375014422</v>
          </cell>
        </row>
        <row r="42">
          <cell r="I42">
            <v>13804.312268683247</v>
          </cell>
          <cell r="V42">
            <v>0.98087826462381222</v>
          </cell>
          <cell r="AH42">
            <v>0.9986994618764593</v>
          </cell>
          <cell r="AI42">
            <v>0.99216033314932317</v>
          </cell>
          <cell r="AJ42">
            <v>0.95320289516831203</v>
          </cell>
          <cell r="AK42">
            <v>1.1688243290003806</v>
          </cell>
        </row>
        <row r="43">
          <cell r="I43">
            <v>14196.582391966469</v>
          </cell>
          <cell r="V43">
            <v>0.98691608233282513</v>
          </cell>
          <cell r="AH43">
            <v>1.0001932933739102</v>
          </cell>
          <cell r="AI43">
            <v>0.99071646683890602</v>
          </cell>
          <cell r="AJ43">
            <v>0.9590703565325791</v>
          </cell>
          <cell r="AK43">
            <v>1.0963768442711328</v>
          </cell>
        </row>
        <row r="44">
          <cell r="I44">
            <v>14719.090554219732</v>
          </cell>
          <cell r="V44">
            <v>0.99675936155649769</v>
          </cell>
          <cell r="AH44">
            <v>1.0007960215467164</v>
          </cell>
          <cell r="AI44">
            <v>0.98937893012085865</v>
          </cell>
          <cell r="AJ44">
            <v>0.96863590874466043</v>
          </cell>
          <cell r="AK44">
            <v>1.0939449207620768</v>
          </cell>
        </row>
        <row r="45">
          <cell r="I45">
            <v>15054.52833939172</v>
          </cell>
          <cell r="V45">
            <v>1.0048147719098015</v>
          </cell>
          <cell r="AH45">
            <v>0.99815152357481918</v>
          </cell>
          <cell r="AI45">
            <v>0.99399273051160097</v>
          </cell>
          <cell r="AJ45">
            <v>0.97646403660462766</v>
          </cell>
          <cell r="AK45">
            <v>1.1318028261688822</v>
          </cell>
        </row>
        <row r="46">
          <cell r="I46">
            <v>15412.164923106178</v>
          </cell>
          <cell r="V46">
            <v>0.97820764609655719</v>
          </cell>
          <cell r="AH46">
            <v>0.9992205769203244</v>
          </cell>
          <cell r="AI46">
            <v>0.99588982139160853</v>
          </cell>
          <cell r="AJ46">
            <v>0.95060762784118258</v>
          </cell>
          <cell r="AK46">
            <v>1.0861578122445879</v>
          </cell>
        </row>
        <row r="47">
          <cell r="I47">
            <v>16036.76570055953</v>
          </cell>
          <cell r="V47">
            <v>0.97136974451828817</v>
          </cell>
          <cell r="AH47">
            <v>0.99978033923709508</v>
          </cell>
          <cell r="AI47">
            <v>0.99356662307284282</v>
          </cell>
          <cell r="AJ47">
            <v>0.94396265688366854</v>
          </cell>
          <cell r="AK47">
            <v>1.0538304386196145</v>
          </cell>
        </row>
        <row r="48">
          <cell r="I48">
            <v>16228.057367663791</v>
          </cell>
          <cell r="V48">
            <v>1.0139522904283296</v>
          </cell>
          <cell r="AH48">
            <v>0.99961640856614276</v>
          </cell>
          <cell r="AI48">
            <v>0.9945349777894309</v>
          </cell>
          <cell r="AJ48">
            <v>0.98534374107015121</v>
          </cell>
          <cell r="AK48">
            <v>1.0403801268826776</v>
          </cell>
        </row>
        <row r="49">
          <cell r="I49">
            <v>16531.496286286347</v>
          </cell>
          <cell r="V49">
            <v>0.99493315602685217</v>
          </cell>
          <cell r="AH49">
            <v>0.99925286224562015</v>
          </cell>
          <cell r="AI49">
            <v>0.99622351971939815</v>
          </cell>
          <cell r="AJ49">
            <v>0.9668612293977813</v>
          </cell>
          <cell r="AK49">
            <v>1.0346297703994518</v>
          </cell>
        </row>
        <row r="50">
          <cell r="I50">
            <v>16948.124864042038</v>
          </cell>
          <cell r="V50">
            <v>1.0030356713533526</v>
          </cell>
          <cell r="AH50">
            <v>0.99958877372473987</v>
          </cell>
          <cell r="AI50">
            <v>0.998290494920267</v>
          </cell>
          <cell r="AJ50">
            <v>0.97473513316944649</v>
          </cell>
          <cell r="AK50">
            <v>1.0064572468888415</v>
          </cell>
        </row>
        <row r="51">
          <cell r="I51">
            <v>17396.196924771179</v>
          </cell>
          <cell r="V51">
            <v>1.0290340803576907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</row>
        <row r="52">
          <cell r="I52">
            <v>17865.041166524636</v>
          </cell>
          <cell r="V52">
            <v>0.95628700112699883</v>
          </cell>
          <cell r="AH52">
            <v>1.0003383488997548</v>
          </cell>
          <cell r="AI52">
            <v>1.006102062379391</v>
          </cell>
          <cell r="AJ52">
            <v>0.92930547139371211</v>
          </cell>
          <cell r="AK52">
            <v>0.97667520574617339</v>
          </cell>
        </row>
        <row r="53">
          <cell r="I53">
            <v>18332.98863821174</v>
          </cell>
          <cell r="V53">
            <v>0.98075079539983501</v>
          </cell>
          <cell r="AH53">
            <v>1.0005078070001121</v>
          </cell>
          <cell r="AI53">
            <v>1.0196152780820338</v>
          </cell>
          <cell r="AJ53">
            <v>0.95307902247409282</v>
          </cell>
          <cell r="AK53">
            <v>0.94104234280789789</v>
          </cell>
        </row>
        <row r="54">
          <cell r="I54">
            <v>18634.149689749931</v>
          </cell>
          <cell r="V54">
            <v>0.97915011100369376</v>
          </cell>
          <cell r="AH54">
            <v>1.0014897413878752</v>
          </cell>
          <cell r="AI54">
            <v>1.0308745264275609</v>
          </cell>
          <cell r="AJ54">
            <v>0.9515235012074067</v>
          </cell>
          <cell r="AK54">
            <v>0.95693168982540655</v>
          </cell>
        </row>
        <row r="55">
          <cell r="I55">
            <v>18912.989969370334</v>
          </cell>
          <cell r="V55">
            <v>0.98548129558259612</v>
          </cell>
          <cell r="AH55">
            <v>1.002369118082882</v>
          </cell>
          <cell r="AI55">
            <v>1.0418505595853329</v>
          </cell>
          <cell r="AJ55">
            <v>0.9576760521284623</v>
          </cell>
          <cell r="AK55">
            <v>0.97794313474727479</v>
          </cell>
        </row>
        <row r="56">
          <cell r="I56">
            <v>19284.028678137543</v>
          </cell>
          <cell r="V56">
            <v>0.99412612602965111</v>
          </cell>
          <cell r="AH56">
            <v>1.0005832560411136</v>
          </cell>
          <cell r="AI56">
            <v>1.0590011765869545</v>
          </cell>
          <cell r="AJ56">
            <v>0.96607696966080492</v>
          </cell>
          <cell r="AK56">
            <v>0.9271531846490193</v>
          </cell>
        </row>
        <row r="57">
          <cell r="I57">
            <v>19623.115475869567</v>
          </cell>
          <cell r="V57">
            <v>0.98953693876714466</v>
          </cell>
          <cell r="AH57">
            <v>0.99876341416769809</v>
          </cell>
          <cell r="AI57">
            <v>1.0743982238967942</v>
          </cell>
          <cell r="AJ57">
            <v>0.96161726579860507</v>
          </cell>
          <cell r="AK57">
            <v>0.92138654472817527</v>
          </cell>
        </row>
        <row r="58">
          <cell r="I58">
            <v>19959.833403343135</v>
          </cell>
          <cell r="V58">
            <v>0.96527467189645755</v>
          </cell>
          <cell r="AH58">
            <v>0.99876284458268816</v>
          </cell>
          <cell r="AI58">
            <v>1.0887543644147744</v>
          </cell>
          <cell r="AJ58">
            <v>0.93803955604748246</v>
          </cell>
          <cell r="AK58">
            <v>0.89808203138440201</v>
          </cell>
        </row>
        <row r="59">
          <cell r="I59">
            <v>20314.806810511767</v>
          </cell>
          <cell r="V59">
            <v>0.99195118705664753</v>
          </cell>
          <cell r="AH59">
            <v>0.99874026496760304</v>
          </cell>
          <cell r="AI59">
            <v>1.1030692733958838</v>
          </cell>
          <cell r="AJ59">
            <v>0.96396339634528605</v>
          </cell>
          <cell r="AK59">
            <v>0.88393590835270541</v>
          </cell>
        </row>
        <row r="60">
          <cell r="I60">
            <v>20615.759181475889</v>
          </cell>
          <cell r="V60">
            <v>0.99267371652915071</v>
          </cell>
          <cell r="AH60">
            <v>0.99904586601046608</v>
          </cell>
          <cell r="AI60">
            <v>1.1138149048604638</v>
          </cell>
          <cell r="AJ60">
            <v>0.96466553973032532</v>
          </cell>
          <cell r="AK60">
            <v>0.86338285374760404</v>
          </cell>
        </row>
        <row r="61">
          <cell r="I61">
            <v>20929.302768586022</v>
          </cell>
          <cell r="V61">
            <v>0.9618354922213519</v>
          </cell>
          <cell r="AH61">
            <v>0.99945589743901819</v>
          </cell>
          <cell r="AI61">
            <v>1.1222114325263348</v>
          </cell>
          <cell r="AJ61">
            <v>0.93469741243848725</v>
          </cell>
          <cell r="AK61">
            <v>0.86311812060297621</v>
          </cell>
        </row>
        <row r="62">
          <cell r="I62">
            <v>21263.008397721111</v>
          </cell>
          <cell r="V62">
            <v>0.97467500357363124</v>
          </cell>
          <cell r="AH62">
            <v>0.99954805224205856</v>
          </cell>
          <cell r="AI62">
            <v>1.1332221398591573</v>
          </cell>
          <cell r="AJ62">
            <v>0.94717465842806259</v>
          </cell>
          <cell r="AK62">
            <v>0.8747366766242477</v>
          </cell>
        </row>
        <row r="63">
          <cell r="I63">
            <v>21603.730916678975</v>
          </cell>
          <cell r="V63">
            <v>0.97446707906437879</v>
          </cell>
          <cell r="AH63">
            <v>0.99962635201270456</v>
          </cell>
          <cell r="AI63">
            <v>1.1436261830135028</v>
          </cell>
          <cell r="AJ63">
            <v>0.94697260048535559</v>
          </cell>
          <cell r="AK63">
            <v>0.85682179714394913</v>
          </cell>
        </row>
        <row r="64">
          <cell r="I64">
            <v>21915.907280639738</v>
          </cell>
          <cell r="V64">
            <v>0.99676411468728932</v>
          </cell>
          <cell r="AH64">
            <v>0.99817183202329407</v>
          </cell>
          <cell r="AI64">
            <v>1.1610831352924256</v>
          </cell>
          <cell r="AJ64">
            <v>0.96864052776640364</v>
          </cell>
          <cell r="AK64">
            <v>0.84816231357032901</v>
          </cell>
        </row>
        <row r="65">
          <cell r="I65">
            <v>22248.968212381624</v>
          </cell>
          <cell r="V65">
            <v>0.97888238615510381</v>
          </cell>
          <cell r="AH65">
            <v>0.99665075900436617</v>
          </cell>
          <cell r="AI65">
            <v>1.1795606787101247</v>
          </cell>
          <cell r="AJ65">
            <v>0.95126333018518272</v>
          </cell>
          <cell r="AK65">
            <v>0.86140032484324969</v>
          </cell>
        </row>
        <row r="66">
          <cell r="I66">
            <v>22633.216902278735</v>
          </cell>
          <cell r="V66">
            <v>0.98233760598698816</v>
          </cell>
          <cell r="AH66">
            <v>0.99708719046445093</v>
          </cell>
          <cell r="AI66">
            <v>1.1962098101346728</v>
          </cell>
          <cell r="AJ66">
            <v>0.95462106137974467</v>
          </cell>
          <cell r="AK66">
            <v>0.83972381677395957</v>
          </cell>
        </row>
        <row r="67">
          <cell r="I67">
            <v>23005.608134059454</v>
          </cell>
          <cell r="V67">
            <v>0.99246786326355219</v>
          </cell>
          <cell r="AH67">
            <v>0.99731228564076746</v>
          </cell>
          <cell r="AI67">
            <v>1.2136096642169669</v>
          </cell>
          <cell r="AJ67">
            <v>0.96446549459136655</v>
          </cell>
          <cell r="AK67">
            <v>0.80346957705372979</v>
          </cell>
        </row>
        <row r="68">
          <cell r="I68">
            <v>23192.1115708502</v>
          </cell>
          <cell r="V68">
            <v>0.99388777263051808</v>
          </cell>
          <cell r="AH68">
            <v>0.99568608867307373</v>
          </cell>
          <cell r="AI68">
            <v>1.231994052473915</v>
          </cell>
          <cell r="AJ68">
            <v>0.96584534137590872</v>
          </cell>
          <cell r="AK68">
            <v>0.79346788557935988</v>
          </cell>
        </row>
        <row r="69">
          <cell r="I69">
            <v>23384.702520437164</v>
          </cell>
          <cell r="V69">
            <v>0.9848706991200773</v>
          </cell>
          <cell r="AH69">
            <v>0.99397852216240368</v>
          </cell>
          <cell r="AI69">
            <v>1.2506242089100799</v>
          </cell>
          <cell r="AJ69">
            <v>0.95708268357617243</v>
          </cell>
          <cell r="AK69">
            <v>0.79575954813931837</v>
          </cell>
        </row>
        <row r="70">
          <cell r="I70">
            <v>23673.903498709267</v>
          </cell>
          <cell r="V70">
            <v>0.97963090789434437</v>
          </cell>
          <cell r="AH70">
            <v>0.99374031009449926</v>
          </cell>
          <cell r="AI70">
            <v>1.2711924563648689</v>
          </cell>
          <cell r="AJ70">
            <v>0.95199073246808907</v>
          </cell>
          <cell r="AK70">
            <v>0.7944195053856461</v>
          </cell>
        </row>
        <row r="71">
          <cell r="I71">
            <v>23985.100869677877</v>
          </cell>
          <cell r="V71">
            <v>0.97727071130494181</v>
          </cell>
          <cell r="AH71">
            <v>0.99339417750823933</v>
          </cell>
          <cell r="AI71">
            <v>1.2927871131076416</v>
          </cell>
          <cell r="AJ71">
            <v>0.94969712855889477</v>
          </cell>
          <cell r="AK71">
            <v>0.77975188329937095</v>
          </cell>
        </row>
        <row r="72">
          <cell r="I72">
            <v>24230.999652209866</v>
          </cell>
          <cell r="V72">
            <v>1.0017520016437116</v>
          </cell>
          <cell r="AH72">
            <v>0.99235252062579882</v>
          </cell>
          <cell r="AI72">
            <v>1.313383891040359</v>
          </cell>
          <cell r="AJ72">
            <v>0.9734876820556847</v>
          </cell>
          <cell r="AK72">
            <v>0.76141306514241092</v>
          </cell>
        </row>
        <row r="73">
          <cell r="I73">
            <v>24430.626617439546</v>
          </cell>
          <cell r="V73">
            <v>0.97925095271738716</v>
          </cell>
          <cell r="AH73">
            <v>0.99142373827680774</v>
          </cell>
          <cell r="AI73">
            <v>1.3288172633667843</v>
          </cell>
          <cell r="AJ73">
            <v>0.95162149768353732</v>
          </cell>
          <cell r="AK73">
            <v>0.78175395008807302</v>
          </cell>
        </row>
        <row r="74">
          <cell r="I74">
            <v>24410.01675070919</v>
          </cell>
          <cell r="V74">
            <v>1.0022112589781913</v>
          </cell>
          <cell r="AH74">
            <v>0.99052142947502708</v>
          </cell>
          <cell r="AI74">
            <v>1.3421887132128465</v>
          </cell>
          <cell r="AJ74">
            <v>0.97393398149634092</v>
          </cell>
          <cell r="AK74">
            <v>0.77154802457687433</v>
          </cell>
        </row>
        <row r="75">
          <cell r="I75">
            <v>24317.926278182462</v>
          </cell>
          <cell r="V75">
            <v>0.99411198930339861</v>
          </cell>
          <cell r="AH75">
            <v>0.9897783281457454</v>
          </cell>
          <cell r="AI75">
            <v>1.3518357643326724</v>
          </cell>
          <cell r="AJ75">
            <v>0.96606323180068709</v>
          </cell>
          <cell r="AK75">
            <v>0.76077503907042343</v>
          </cell>
        </row>
        <row r="76">
          <cell r="I76">
            <v>24390.675149360894</v>
          </cell>
          <cell r="V76">
            <v>0.97734711321852374</v>
          </cell>
          <cell r="AH76">
            <v>0.98930450559019201</v>
          </cell>
          <cell r="AI76">
            <v>1.3594943901432333</v>
          </cell>
          <cell r="AJ76">
            <v>0.94977137480111384</v>
          </cell>
          <cell r="AK76">
            <v>0.75594089878615245</v>
          </cell>
        </row>
        <row r="109">
          <cell r="AH109">
            <v>0.98704676300563476</v>
          </cell>
          <cell r="AI109">
            <v>0.99153629336146432</v>
          </cell>
          <cell r="AJ109">
            <v>0.96851834681122462</v>
          </cell>
          <cell r="AK109">
            <v>1.3711487489264789</v>
          </cell>
        </row>
        <row r="110">
          <cell r="AH110">
            <v>0.99019198280394616</v>
          </cell>
          <cell r="AI110">
            <v>0.98968709209226835</v>
          </cell>
          <cell r="AJ110">
            <v>1.0204234713270302</v>
          </cell>
          <cell r="AK110">
            <v>1.3729682526700171</v>
          </cell>
        </row>
        <row r="111">
          <cell r="AH111">
            <v>0.99357222830536052</v>
          </cell>
          <cell r="AI111">
            <v>0.98757286980002279</v>
          </cell>
          <cell r="AJ111">
            <v>0.97734792009398197</v>
          </cell>
          <cell r="AK111">
            <v>1.4115660170007989</v>
          </cell>
        </row>
        <row r="112">
          <cell r="AH112">
            <v>0.99551891518926083</v>
          </cell>
          <cell r="AI112">
            <v>0.98471531602130347</v>
          </cell>
          <cell r="AJ112">
            <v>0.98237713113546532</v>
          </cell>
          <cell r="AK112">
            <v>1.3335414238351206</v>
          </cell>
        </row>
        <row r="113">
          <cell r="AH113">
            <v>1.0005586196172869</v>
          </cell>
          <cell r="AI113">
            <v>0.98539583495472494</v>
          </cell>
          <cell r="AJ113">
            <v>0.96603159525170079</v>
          </cell>
          <cell r="AK113">
            <v>1.2515604573825028</v>
          </cell>
        </row>
        <row r="114">
          <cell r="AH114">
            <v>0.99736171796003403</v>
          </cell>
          <cell r="AI114">
            <v>0.99202215734735988</v>
          </cell>
          <cell r="AJ114">
            <v>1.0060245288320264</v>
          </cell>
          <cell r="AK114">
            <v>1.2377603309258987</v>
          </cell>
        </row>
        <row r="115">
          <cell r="AH115">
            <v>1.0019097714205198</v>
          </cell>
          <cell r="AI115">
            <v>0.99216033314932317</v>
          </cell>
          <cell r="AJ115">
            <v>0.94752457316798355</v>
          </cell>
          <cell r="AK115">
            <v>1.2671138236745225</v>
          </cell>
        </row>
        <row r="116">
          <cell r="AH116">
            <v>1.0023832844595837</v>
          </cell>
          <cell r="AI116">
            <v>0.99071646683890602</v>
          </cell>
          <cell r="AJ116">
            <v>0.946117455552548</v>
          </cell>
          <cell r="AK116">
            <v>1.1589539633447461</v>
          </cell>
        </row>
        <row r="117">
          <cell r="AH117">
            <v>1.0016120007462992</v>
          </cell>
          <cell r="AI117">
            <v>0.98937893012085865</v>
          </cell>
          <cell r="AJ117">
            <v>0.95922421335191577</v>
          </cell>
          <cell r="AK117">
            <v>1.13416462269522</v>
          </cell>
        </row>
        <row r="118">
          <cell r="AH118">
            <v>0.99829084064679563</v>
          </cell>
          <cell r="AI118">
            <v>0.99399273051160097</v>
          </cell>
          <cell r="AJ118">
            <v>0.96837754819019406</v>
          </cell>
          <cell r="AK118">
            <v>1.1757776854152668</v>
          </cell>
        </row>
        <row r="119">
          <cell r="AH119">
            <v>0.99947361716779848</v>
          </cell>
          <cell r="AI119">
            <v>0.99588982139160853</v>
          </cell>
          <cell r="AJ119">
            <v>0.93605534810810065</v>
          </cell>
          <cell r="AK119">
            <v>1.1011747369167508</v>
          </cell>
        </row>
        <row r="120">
          <cell r="AH120">
            <v>0.9992676831909828</v>
          </cell>
          <cell r="AI120">
            <v>0.99356662307284282</v>
          </cell>
          <cell r="AJ120">
            <v>0.92080117375997683</v>
          </cell>
          <cell r="AK120">
            <v>1.060362126323515</v>
          </cell>
        </row>
        <row r="121">
          <cell r="AH121">
            <v>0.99903609820211703</v>
          </cell>
          <cell r="AI121">
            <v>0.9945349777894309</v>
          </cell>
          <cell r="AJ121">
            <v>0.98134399406025463</v>
          </cell>
          <cell r="AK121">
            <v>1.0323288332661764</v>
          </cell>
        </row>
        <row r="122">
          <cell r="AH122">
            <v>0.99872248085997262</v>
          </cell>
          <cell r="AI122">
            <v>0.99622351971939815</v>
          </cell>
          <cell r="AJ122">
            <v>0.95460335178482569</v>
          </cell>
          <cell r="AK122">
            <v>1.0339718974637271</v>
          </cell>
        </row>
        <row r="123">
          <cell r="AH123">
            <v>0.99938089348306614</v>
          </cell>
          <cell r="AI123">
            <v>0.998290494920267</v>
          </cell>
          <cell r="AJ123">
            <v>0.96417094204229681</v>
          </cell>
          <cell r="AK123">
            <v>1.0058351293361218</v>
          </cell>
        </row>
        <row r="124">
          <cell r="AH124">
            <v>1</v>
          </cell>
          <cell r="AI124">
            <v>1</v>
          </cell>
          <cell r="AJ124">
            <v>1</v>
          </cell>
          <cell r="AK124">
            <v>1</v>
          </cell>
        </row>
        <row r="125">
          <cell r="AH125">
            <v>1.0005403534304453</v>
          </cell>
          <cell r="AI125">
            <v>1.006102062379391</v>
          </cell>
          <cell r="AJ125">
            <v>0.90428707162054034</v>
          </cell>
          <cell r="AK125">
            <v>0.98351888065695314</v>
          </cell>
        </row>
        <row r="126">
          <cell r="AH126">
            <v>1.0009323116478273</v>
          </cell>
          <cell r="AI126">
            <v>1.0196152780820338</v>
          </cell>
          <cell r="AJ126">
            <v>0.93644090206587882</v>
          </cell>
          <cell r="AK126">
            <v>0.94627579231532821</v>
          </cell>
        </row>
        <row r="127">
          <cell r="AH127">
            <v>1.0016990108351764</v>
          </cell>
          <cell r="AI127">
            <v>1.0308745264275609</v>
          </cell>
          <cell r="AJ127">
            <v>0.93345549094498825</v>
          </cell>
          <cell r="AK127">
            <v>0.95672801835528987</v>
          </cell>
        </row>
        <row r="128">
          <cell r="AH128">
            <v>1.0023812696866199</v>
          </cell>
          <cell r="AI128">
            <v>1.0418505595853329</v>
          </cell>
          <cell r="AJ128">
            <v>0.94236252819233746</v>
          </cell>
          <cell r="AK128">
            <v>0.96807056998656826</v>
          </cell>
        </row>
        <row r="129">
          <cell r="AH129">
            <v>1.0011158088798489</v>
          </cell>
          <cell r="AI129">
            <v>1.0590011765869545</v>
          </cell>
          <cell r="AJ129">
            <v>0.95142881925328127</v>
          </cell>
          <cell r="AK129">
            <v>0.89838526920352357</v>
          </cell>
        </row>
        <row r="130">
          <cell r="AH130">
            <v>0.99980248489855839</v>
          </cell>
          <cell r="AI130">
            <v>1.0743982238967942</v>
          </cell>
          <cell r="AJ130">
            <v>0.94944315132702917</v>
          </cell>
          <cell r="AK130">
            <v>0.89786544133525403</v>
          </cell>
        </row>
        <row r="131">
          <cell r="AH131">
            <v>1.0001069871192141</v>
          </cell>
          <cell r="AI131">
            <v>1.0887543644147744</v>
          </cell>
          <cell r="AJ131">
            <v>0.91279649119079609</v>
          </cell>
          <cell r="AK131">
            <v>0.87600886871483064</v>
          </cell>
        </row>
        <row r="132">
          <cell r="AH132">
            <v>1.0004612824224486</v>
          </cell>
          <cell r="AI132">
            <v>1.1030692733958838</v>
          </cell>
          <cell r="AJ132">
            <v>0.9532719372206041</v>
          </cell>
          <cell r="AK132">
            <v>0.8529164545050516</v>
          </cell>
        </row>
        <row r="133">
          <cell r="AH133">
            <v>1.0003179493039693</v>
          </cell>
          <cell r="AI133">
            <v>1.1138149048604638</v>
          </cell>
          <cell r="AJ133">
            <v>0.94834518707404747</v>
          </cell>
          <cell r="AK133">
            <v>0.83641533439168947</v>
          </cell>
        </row>
        <row r="134">
          <cell r="AH134">
            <v>1.0002728213333114</v>
          </cell>
          <cell r="AI134">
            <v>1.1222114325263348</v>
          </cell>
          <cell r="AJ134">
            <v>0.91169046127738218</v>
          </cell>
          <cell r="AK134">
            <v>0.82937880402799757</v>
          </cell>
        </row>
        <row r="135">
          <cell r="AH135">
            <v>1.0001919120024045</v>
          </cell>
          <cell r="AI135">
            <v>1.1332221398591573</v>
          </cell>
          <cell r="AJ135">
            <v>0.92414576355002098</v>
          </cell>
          <cell r="AK135">
            <v>0.83755632224022047</v>
          </cell>
        </row>
        <row r="136">
          <cell r="AH136">
            <v>1.0000907911950709</v>
          </cell>
          <cell r="AI136">
            <v>1.1436261830135028</v>
          </cell>
          <cell r="AJ136">
            <v>0.92277021347583854</v>
          </cell>
          <cell r="AK136">
            <v>0.81553066334565594</v>
          </cell>
        </row>
        <row r="137">
          <cell r="AH137">
            <v>0.99947278194541267</v>
          </cell>
          <cell r="AI137">
            <v>1.1610831352924256</v>
          </cell>
          <cell r="AJ137">
            <v>0.95725259249233308</v>
          </cell>
          <cell r="AK137">
            <v>0.80837970949350579</v>
          </cell>
        </row>
        <row r="138">
          <cell r="AH138">
            <v>0.99876490060358336</v>
          </cell>
          <cell r="AI138">
            <v>1.1795606787101247</v>
          </cell>
          <cell r="AJ138">
            <v>0.93775609052828879</v>
          </cell>
          <cell r="AK138">
            <v>0.81865600595477273</v>
          </cell>
        </row>
        <row r="139">
          <cell r="AH139">
            <v>0.99941547100625361</v>
          </cell>
          <cell r="AI139">
            <v>1.1962098101346728</v>
          </cell>
          <cell r="AJ139">
            <v>0.93532927213343009</v>
          </cell>
          <cell r="AK139">
            <v>0.78112598025702784</v>
          </cell>
        </row>
        <row r="140">
          <cell r="AH140">
            <v>0.99981611344185628</v>
          </cell>
          <cell r="AI140">
            <v>1.2136096642169669</v>
          </cell>
          <cell r="AJ140">
            <v>0.94677285026965696</v>
          </cell>
          <cell r="AK140">
            <v>0.76471990371337684</v>
          </cell>
        </row>
        <row r="141">
          <cell r="AH141">
            <v>0.99789596593472818</v>
          </cell>
          <cell r="AI141">
            <v>1.231994052473915</v>
          </cell>
          <cell r="AJ141">
            <v>0.94990342678193018</v>
          </cell>
          <cell r="AK141">
            <v>0.75007781840239862</v>
          </cell>
        </row>
        <row r="142">
          <cell r="AH142">
            <v>0.995905439989065</v>
          </cell>
          <cell r="AI142">
            <v>1.2506242089100799</v>
          </cell>
          <cell r="AJ142">
            <v>0.92996959758332665</v>
          </cell>
          <cell r="AK142">
            <v>0.75181371529268359</v>
          </cell>
        </row>
        <row r="143">
          <cell r="AH143">
            <v>0.99613759081325437</v>
          </cell>
          <cell r="AI143">
            <v>1.2711924563648689</v>
          </cell>
          <cell r="AJ143">
            <v>0.93193985185497163</v>
          </cell>
          <cell r="AK143">
            <v>0.74694433315461239</v>
          </cell>
        </row>
        <row r="144">
          <cell r="AH144">
            <v>0.99627173472788566</v>
          </cell>
          <cell r="AI144">
            <v>1.2927871131076416</v>
          </cell>
          <cell r="AJ144">
            <v>0.93135650888733801</v>
          </cell>
          <cell r="AK144">
            <v>0.7237500854971296</v>
          </cell>
        </row>
        <row r="145">
          <cell r="AH145">
            <v>0.99523409112671224</v>
          </cell>
          <cell r="AI145">
            <v>1.313383891040359</v>
          </cell>
          <cell r="AJ145">
            <v>0.95163907548135063</v>
          </cell>
          <cell r="AK145">
            <v>0.70316009617357933</v>
          </cell>
        </row>
        <row r="146">
          <cell r="AH146">
            <v>0.99425749116459439</v>
          </cell>
          <cell r="AI146">
            <v>1.3288172633667843</v>
          </cell>
          <cell r="AJ146">
            <v>0.91699601251511442</v>
          </cell>
          <cell r="AK146">
            <v>0.73442808640423518</v>
          </cell>
        </row>
        <row r="147">
          <cell r="AH147">
            <v>0.99339544304491523</v>
          </cell>
          <cell r="AI147">
            <v>1.3421887132128465</v>
          </cell>
          <cell r="AJ147">
            <v>0.95180476614701048</v>
          </cell>
          <cell r="AK147">
            <v>0.72100350901037891</v>
          </cell>
        </row>
        <row r="148">
          <cell r="AH148">
            <v>0.99261183286138455</v>
          </cell>
          <cell r="AI148">
            <v>1.3518357643326724</v>
          </cell>
          <cell r="AJ148">
            <v>0.93840584782644931</v>
          </cell>
          <cell r="AK148">
            <v>0.71834048095968783</v>
          </cell>
        </row>
        <row r="149">
          <cell r="AH149">
            <v>0.99215521732157774</v>
          </cell>
          <cell r="AI149">
            <v>1.3594943901432333</v>
          </cell>
          <cell r="AJ149">
            <v>0.92883406538211055</v>
          </cell>
          <cell r="AK149">
            <v>0.71599511179870245</v>
          </cell>
        </row>
        <row r="171">
          <cell r="D171">
            <v>129.87899999999999</v>
          </cell>
        </row>
        <row r="172">
          <cell r="D172">
            <v>139.46700000000001</v>
          </cell>
        </row>
        <row r="173">
          <cell r="D173">
            <v>150.923</v>
          </cell>
        </row>
        <row r="174">
          <cell r="D174">
            <v>162.75300000000001</v>
          </cell>
        </row>
        <row r="175">
          <cell r="D175">
            <v>178.76900000000001</v>
          </cell>
        </row>
        <row r="176">
          <cell r="D176">
            <v>187.06200000000001</v>
          </cell>
        </row>
        <row r="177">
          <cell r="D177">
            <v>202.04900000000001</v>
          </cell>
        </row>
        <row r="178">
          <cell r="D178">
            <v>217.602</v>
          </cell>
        </row>
        <row r="179">
          <cell r="D179">
            <v>234.60300000000001</v>
          </cell>
        </row>
        <row r="180">
          <cell r="D180">
            <v>259.55599999999998</v>
          </cell>
        </row>
        <row r="181">
          <cell r="D181">
            <v>275.09100000000001</v>
          </cell>
          <cell r="V181">
            <v>0.97700460737096295</v>
          </cell>
          <cell r="AH181">
            <v>0.98019671617819992</v>
          </cell>
          <cell r="AI181">
            <v>0.99153629336146432</v>
          </cell>
          <cell r="AJ181">
            <v>0.96548575385401425</v>
          </cell>
          <cell r="AK181">
            <v>0.91012877508901269</v>
          </cell>
        </row>
        <row r="182">
          <cell r="D182">
            <v>301.05400000000003</v>
          </cell>
          <cell r="V182">
            <v>0.986985533449942</v>
          </cell>
          <cell r="AH182">
            <v>0.98400664601570331</v>
          </cell>
          <cell r="AI182">
            <v>0.98968709209226835</v>
          </cell>
          <cell r="AJ182">
            <v>0.97534900512921052</v>
          </cell>
          <cell r="AK182">
            <v>0.94659603720712759</v>
          </cell>
        </row>
        <row r="183">
          <cell r="D183">
            <v>326.62400000000002</v>
          </cell>
          <cell r="V183">
            <v>0.98433088461903517</v>
          </cell>
          <cell r="AH183">
            <v>0.98810127183512608</v>
          </cell>
          <cell r="AI183">
            <v>0.98757286980002279</v>
          </cell>
          <cell r="AJ183">
            <v>0.97272565452432169</v>
          </cell>
          <cell r="AK183">
            <v>0.98408306728900441</v>
          </cell>
        </row>
        <row r="184">
          <cell r="D184">
            <v>345.67500000000001</v>
          </cell>
          <cell r="V184">
            <v>0.97582094803090391</v>
          </cell>
          <cell r="AH184">
            <v>0.99181247362716807</v>
          </cell>
          <cell r="AI184">
            <v>0.98471531602130347</v>
          </cell>
          <cell r="AJ184">
            <v>0.96431604982025487</v>
          </cell>
          <cell r="AK184">
            <v>1.0170865890328002</v>
          </cell>
        </row>
        <row r="185">
          <cell r="D185">
            <v>348.12299999999999</v>
          </cell>
          <cell r="V185">
            <v>0.98662263423864394</v>
          </cell>
          <cell r="AH185">
            <v>0.99460902827167463</v>
          </cell>
          <cell r="AI185">
            <v>0.98539583495472494</v>
          </cell>
          <cell r="AJ185">
            <v>0.97499038448817177</v>
          </cell>
          <cell r="AK185">
            <v>0.97762640343968399</v>
          </cell>
        </row>
        <row r="186">
          <cell r="D186">
            <v>356.75600000000003</v>
          </cell>
          <cell r="V186">
            <v>0.97584259394826389</v>
          </cell>
          <cell r="AH186">
            <v>0.99193444737011627</v>
          </cell>
          <cell r="AI186">
            <v>0.99202215734735988</v>
          </cell>
          <cell r="AJ186">
            <v>0.96433744053293169</v>
          </cell>
          <cell r="AK186">
            <v>0.97632197562578227</v>
          </cell>
        </row>
        <row r="187">
          <cell r="D187">
            <v>370.17200000000003</v>
          </cell>
          <cell r="V187">
            <v>0.9709763005001234</v>
          </cell>
          <cell r="AH187">
            <v>0.99493144198425965</v>
          </cell>
          <cell r="AI187">
            <v>0.99216033314932317</v>
          </cell>
          <cell r="AJ187">
            <v>0.95952852053111548</v>
          </cell>
          <cell r="AK187">
            <v>0.9816674021873053</v>
          </cell>
        </row>
        <row r="188">
          <cell r="D188">
            <v>380.53500000000003</v>
          </cell>
          <cell r="V188">
            <v>0.98989500732130098</v>
          </cell>
          <cell r="AH188">
            <v>0.9976402325403404</v>
          </cell>
          <cell r="AI188">
            <v>0.99071646683890602</v>
          </cell>
          <cell r="AJ188">
            <v>0.97822417639535886</v>
          </cell>
          <cell r="AK188">
            <v>0.96129692853024018</v>
          </cell>
        </row>
        <row r="189">
          <cell r="D189">
            <v>403.26600000000002</v>
          </cell>
          <cell r="V189">
            <v>0.99371823049746066</v>
          </cell>
          <cell r="AH189">
            <v>0.99985641428323568</v>
          </cell>
          <cell r="AI189">
            <v>0.98937893012085865</v>
          </cell>
          <cell r="AJ189">
            <v>0.98200232389081399</v>
          </cell>
          <cell r="AK189">
            <v>0.97792669915513841</v>
          </cell>
        </row>
        <row r="190">
          <cell r="D190">
            <v>435.04399999999998</v>
          </cell>
          <cell r="V190">
            <v>0.99948132568304293</v>
          </cell>
          <cell r="AH190">
            <v>0.9979591682155613</v>
          </cell>
          <cell r="AI190">
            <v>0.99399273051160097</v>
          </cell>
          <cell r="AJ190">
            <v>0.98769747236586269</v>
          </cell>
          <cell r="AK190">
            <v>1.0227149153461232</v>
          </cell>
        </row>
        <row r="191">
          <cell r="D191">
            <v>436.02699999999999</v>
          </cell>
          <cell r="V191">
            <v>0.98344809047815307</v>
          </cell>
          <cell r="AH191">
            <v>0.99891268517975362</v>
          </cell>
          <cell r="AI191">
            <v>0.99588982139160853</v>
          </cell>
          <cell r="AJ191">
            <v>0.97185326849852693</v>
          </cell>
          <cell r="AK191">
            <v>1.0146556932509809</v>
          </cell>
        </row>
        <row r="192">
          <cell r="D192">
            <v>459.30900000000003</v>
          </cell>
          <cell r="V192">
            <v>0.98940935753872528</v>
          </cell>
          <cell r="AH192">
            <v>1.000375179998928</v>
          </cell>
          <cell r="AI192">
            <v>0.99356662307284282</v>
          </cell>
          <cell r="AJ192">
            <v>0.97774425240840768</v>
          </cell>
          <cell r="AK192">
            <v>1.0219072507186044</v>
          </cell>
        </row>
        <row r="193">
          <cell r="D193">
            <v>467.97200000000004</v>
          </cell>
          <cell r="V193">
            <v>1.0031779473020117</v>
          </cell>
          <cell r="AH193">
            <v>1.000287578075953</v>
          </cell>
          <cell r="AI193">
            <v>0.9945349777894309</v>
          </cell>
          <cell r="AJ193">
            <v>0.99135051093249449</v>
          </cell>
          <cell r="AK193">
            <v>1.0138872116179425</v>
          </cell>
        </row>
        <row r="194">
          <cell r="D194">
            <v>469.69900000000001</v>
          </cell>
          <cell r="V194">
            <v>0.99635435914502091</v>
          </cell>
          <cell r="AH194">
            <v>0.99985990456354279</v>
          </cell>
          <cell r="AI194">
            <v>0.99622351971939815</v>
          </cell>
          <cell r="AJ194">
            <v>0.98460737266473386</v>
          </cell>
          <cell r="AK194">
            <v>1.0045161590904705</v>
          </cell>
        </row>
        <row r="195">
          <cell r="D195">
            <v>485.71899999999999</v>
          </cell>
          <cell r="V195">
            <v>1.0018467514306757</v>
          </cell>
          <cell r="AH195">
            <v>0.9998247958311498</v>
          </cell>
          <cell r="AI195">
            <v>0.998290494920267</v>
          </cell>
          <cell r="AJ195">
            <v>0.99003500981851034</v>
          </cell>
          <cell r="AK195">
            <v>1.005635343670114</v>
          </cell>
        </row>
        <row r="196">
          <cell r="D196">
            <v>501.702</v>
          </cell>
          <cell r="V196">
            <v>1.0119306302252187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</row>
        <row r="197">
          <cell r="D197">
            <v>492.38800000000003</v>
          </cell>
          <cell r="V197">
            <v>0.97741708967203844</v>
          </cell>
          <cell r="AH197">
            <v>1.0001080122982493</v>
          </cell>
          <cell r="AI197">
            <v>1.006102062379391</v>
          </cell>
          <cell r="AJ197">
            <v>0.96589337300176514</v>
          </cell>
          <cell r="AK197">
            <v>0.98331754810726857</v>
          </cell>
        </row>
        <row r="198">
          <cell r="D198">
            <v>506.05700000000002</v>
          </cell>
          <cell r="V198">
            <v>0.98894768394299037</v>
          </cell>
          <cell r="AH198">
            <v>1.0000204936206507</v>
          </cell>
          <cell r="AI198">
            <v>1.0196152780820338</v>
          </cell>
          <cell r="AJ198">
            <v>0.97728802192981046</v>
          </cell>
          <cell r="AK198">
            <v>0.96052094561895496</v>
          </cell>
        </row>
        <row r="199">
          <cell r="D199">
            <v>536.47400000000005</v>
          </cell>
          <cell r="V199">
            <v>0.98935131435873314</v>
          </cell>
          <cell r="AH199">
            <v>1.001269452050376</v>
          </cell>
          <cell r="AI199">
            <v>1.0308745264275609</v>
          </cell>
          <cell r="AJ199">
            <v>0.97768689355567762</v>
          </cell>
          <cell r="AK199">
            <v>0.98921573124804763</v>
          </cell>
        </row>
        <row r="200">
          <cell r="D200">
            <v>547.61800000000005</v>
          </cell>
          <cell r="V200">
            <v>0.99139608994328599</v>
          </cell>
          <cell r="AH200">
            <v>1.0023930558531298</v>
          </cell>
          <cell r="AI200">
            <v>1.0418505595853329</v>
          </cell>
          <cell r="AJ200">
            <v>0.97970756130055825</v>
          </cell>
          <cell r="AK200">
            <v>0.98126445379024119</v>
          </cell>
        </row>
        <row r="201">
          <cell r="D201">
            <v>559.46299999999997</v>
          </cell>
          <cell r="V201">
            <v>0.99871927379907977</v>
          </cell>
          <cell r="AH201">
            <v>0.99997104218862409</v>
          </cell>
          <cell r="AI201">
            <v>1.0590011765869545</v>
          </cell>
          <cell r="AJ201">
            <v>0.98694440504958469</v>
          </cell>
          <cell r="AK201">
            <v>0.96251061643262525</v>
          </cell>
        </row>
        <row r="202">
          <cell r="D202">
            <v>568.95400000000006</v>
          </cell>
          <cell r="V202">
            <v>0.9908496689005647</v>
          </cell>
          <cell r="AH202">
            <v>0.99753070665042254</v>
          </cell>
          <cell r="AI202">
            <v>1.0743982238967942</v>
          </cell>
          <cell r="AJ202">
            <v>0.9791675825447026</v>
          </cell>
          <cell r="AK202">
            <v>0.95800791368463556</v>
          </cell>
        </row>
        <row r="203">
          <cell r="D203">
            <v>571.28100000000006</v>
          </cell>
          <cell r="V203">
            <v>0.98508448841758456</v>
          </cell>
          <cell r="AH203">
            <v>0.99717404620826167</v>
          </cell>
          <cell r="AI203">
            <v>1.0887543644147744</v>
          </cell>
          <cell r="AJ203">
            <v>0.97347037335784647</v>
          </cell>
          <cell r="AK203">
            <v>0.9390262588198679</v>
          </cell>
        </row>
        <row r="204">
          <cell r="D204">
            <v>590.56799999999998</v>
          </cell>
          <cell r="V204">
            <v>0.99119369443840522</v>
          </cell>
          <cell r="AH204">
            <v>0.99671121253956918</v>
          </cell>
          <cell r="AI204">
            <v>1.1030692733958838</v>
          </cell>
          <cell r="AJ204">
            <v>0.97950755203229867</v>
          </cell>
          <cell r="AK204">
            <v>0.93602139855247357</v>
          </cell>
        </row>
        <row r="205">
          <cell r="D205">
            <v>600.45900000000006</v>
          </cell>
          <cell r="V205">
            <v>0.99957545576772255</v>
          </cell>
          <cell r="AH205">
            <v>0.99754572969276745</v>
          </cell>
          <cell r="AI205">
            <v>1.1138149048604638</v>
          </cell>
          <cell r="AJ205">
            <v>0.98779049265981178</v>
          </cell>
          <cell r="AK205">
            <v>0.92019915094586224</v>
          </cell>
        </row>
        <row r="206">
          <cell r="D206">
            <v>602.21100000000001</v>
          </cell>
          <cell r="V206">
            <v>0.97801077855735208</v>
          </cell>
          <cell r="AH206">
            <v>0.99849362374457051</v>
          </cell>
          <cell r="AI206">
            <v>1.1222114325263348</v>
          </cell>
          <cell r="AJ206">
            <v>0.96648006231383932</v>
          </cell>
          <cell r="AK206">
            <v>0.92127550110936007</v>
          </cell>
        </row>
        <row r="207">
          <cell r="D207">
            <v>636.43600000000004</v>
          </cell>
          <cell r="V207">
            <v>0.99054928912275064</v>
          </cell>
          <cell r="AH207">
            <v>0.99878926292348058</v>
          </cell>
          <cell r="AI207">
            <v>1.1332221398591573</v>
          </cell>
          <cell r="AJ207">
            <v>0.97887074423499831</v>
          </cell>
          <cell r="AK207">
            <v>0.93675117201273683</v>
          </cell>
        </row>
        <row r="208">
          <cell r="D208">
            <v>647.46199999999999</v>
          </cell>
          <cell r="V208">
            <v>0.99165973921208928</v>
          </cell>
          <cell r="AH208">
            <v>0.99907824341097529</v>
          </cell>
          <cell r="AI208">
            <v>1.1436261830135028</v>
          </cell>
          <cell r="AJ208">
            <v>0.97996810215279495</v>
          </cell>
          <cell r="AK208">
            <v>0.92810791609196464</v>
          </cell>
        </row>
        <row r="209">
          <cell r="D209">
            <v>660.17100000000005</v>
          </cell>
          <cell r="V209">
            <v>0.99687173046864386</v>
          </cell>
          <cell r="AH209">
            <v>0.99662393842190677</v>
          </cell>
          <cell r="AI209">
            <v>1.1610831352924256</v>
          </cell>
          <cell r="AJ209">
            <v>0.98511864419676354</v>
          </cell>
          <cell r="AK209">
            <v>0.91626753964281971</v>
          </cell>
        </row>
        <row r="210">
          <cell r="D210">
            <v>676.08299999999997</v>
          </cell>
          <cell r="V210">
            <v>0.98202672332178909</v>
          </cell>
          <cell r="AH210">
            <v>0.99412922766011314</v>
          </cell>
          <cell r="AI210">
            <v>1.1795606787101247</v>
          </cell>
          <cell r="AJ210">
            <v>0.97044865921612233</v>
          </cell>
          <cell r="AK210">
            <v>0.92589753909074879</v>
          </cell>
        </row>
        <row r="211">
          <cell r="D211">
            <v>709.19900000000007</v>
          </cell>
          <cell r="V211">
            <v>0.99250440454336297</v>
          </cell>
          <cell r="AH211">
            <v>0.99432273739313382</v>
          </cell>
          <cell r="AI211">
            <v>1.1962098101346728</v>
          </cell>
          <cell r="AJ211">
            <v>0.98080280890644433</v>
          </cell>
          <cell r="AK211">
            <v>0.93135206259039649</v>
          </cell>
        </row>
        <row r="212">
          <cell r="D212">
            <v>700.75700000000006</v>
          </cell>
          <cell r="V212">
            <v>1.0009202462742621</v>
          </cell>
          <cell r="AH212">
            <v>0.9943465547060284</v>
          </cell>
          <cell r="AI212">
            <v>1.2136096642169669</v>
          </cell>
          <cell r="AJ212">
            <v>0.98911942812867915</v>
          </cell>
          <cell r="AK212">
            <v>0.88486430841847574</v>
          </cell>
        </row>
        <row r="213">
          <cell r="D213">
            <v>712.04399999999998</v>
          </cell>
          <cell r="V213">
            <v>0.99992234196012819</v>
          </cell>
          <cell r="AH213">
            <v>0.99303729167805277</v>
          </cell>
          <cell r="AI213">
            <v>1.231994052473915</v>
          </cell>
          <cell r="AJ213">
            <v>0.98813328907494591</v>
          </cell>
          <cell r="AK213">
            <v>0.88061346738695456</v>
          </cell>
        </row>
        <row r="214">
          <cell r="D214">
            <v>741.88800000000003</v>
          </cell>
          <cell r="V214">
            <v>1.0054381465787874</v>
          </cell>
          <cell r="AH214">
            <v>0.99163252091461951</v>
          </cell>
          <cell r="AI214">
            <v>1.2506242089100799</v>
          </cell>
          <cell r="AJ214">
            <v>0.9935840625310588</v>
          </cell>
          <cell r="AK214">
            <v>0.89275598574602932</v>
          </cell>
        </row>
        <row r="215">
          <cell r="D215">
            <v>753.21199999999999</v>
          </cell>
          <cell r="V215">
            <v>0.99105253114208902</v>
          </cell>
          <cell r="AH215">
            <v>0.9908414653377341</v>
          </cell>
          <cell r="AI215">
            <v>1.2711924563648689</v>
          </cell>
          <cell r="AJ215">
            <v>0.97936805304679531</v>
          </cell>
          <cell r="AK215">
            <v>0.89432305622185404</v>
          </cell>
        </row>
        <row r="216">
          <cell r="D216">
            <v>778.20299999999997</v>
          </cell>
          <cell r="V216">
            <v>0.98629017435162092</v>
          </cell>
          <cell r="AH216">
            <v>0.98992918148098485</v>
          </cell>
          <cell r="AI216">
            <v>1.2927871131076416</v>
          </cell>
          <cell r="AJ216">
            <v>0.97466184429273461</v>
          </cell>
          <cell r="AK216">
            <v>0.90193393736225136</v>
          </cell>
        </row>
        <row r="217">
          <cell r="D217">
            <v>815.51</v>
          </cell>
          <cell r="V217">
            <v>1.0146436875005882</v>
          </cell>
          <cell r="AH217">
            <v>0.98886607909502366</v>
          </cell>
          <cell r="AI217">
            <v>1.313383891040359</v>
          </cell>
          <cell r="AJ217">
            <v>1.0026810704156328</v>
          </cell>
          <cell r="AK217">
            <v>0.89613710840632144</v>
          </cell>
        </row>
        <row r="218">
          <cell r="D218">
            <v>833.58699999999999</v>
          </cell>
          <cell r="V218">
            <v>1.0092745364962643</v>
          </cell>
          <cell r="AH218">
            <v>0.98797816483261236</v>
          </cell>
          <cell r="AI218">
            <v>1.3288172633667843</v>
          </cell>
          <cell r="AJ218">
            <v>0.99737522153236613</v>
          </cell>
          <cell r="AK218">
            <v>0.90355298947144613</v>
          </cell>
        </row>
        <row r="219">
          <cell r="D219">
            <v>842.08500000000004</v>
          </cell>
          <cell r="V219">
            <v>1.0157898976379918</v>
          </cell>
          <cell r="AH219">
            <v>0.98701434457100579</v>
          </cell>
          <cell r="AI219">
            <v>1.3421887132128465</v>
          </cell>
          <cell r="AJ219">
            <v>1.0038137667716553</v>
          </cell>
          <cell r="AK219">
            <v>0.89951030374187169</v>
          </cell>
        </row>
        <row r="220">
          <cell r="D220">
            <v>835.75</v>
          </cell>
          <cell r="V220">
            <v>1.0152623547727935</v>
          </cell>
          <cell r="AH220">
            <v>0.98630656827107377</v>
          </cell>
          <cell r="AI220">
            <v>1.3518357643326724</v>
          </cell>
          <cell r="AJ220">
            <v>1.0032924436202049</v>
          </cell>
          <cell r="AK220">
            <v>0.89083020081486175</v>
          </cell>
        </row>
        <row r="221">
          <cell r="D221">
            <v>816.98099999999999</v>
          </cell>
          <cell r="V221">
            <v>0.99015605035794407</v>
          </cell>
          <cell r="AH221">
            <v>0.98580503735834324</v>
          </cell>
          <cell r="AI221">
            <v>1.3594943901432333</v>
          </cell>
          <cell r="AJ221">
            <v>0.97848214174283032</v>
          </cell>
          <cell r="AK221">
            <v>0.88567678402676309</v>
          </cell>
        </row>
        <row r="245">
          <cell r="D245">
            <v>775.56500000000005</v>
          </cell>
        </row>
        <row r="246">
          <cell r="D246">
            <v>792.52700000000004</v>
          </cell>
        </row>
        <row r="247">
          <cell r="D247">
            <v>836.83699999999999</v>
          </cell>
        </row>
        <row r="248">
          <cell r="D248">
            <v>846.31399999999996</v>
          </cell>
        </row>
        <row r="249">
          <cell r="D249">
            <v>941.01200000000006</v>
          </cell>
        </row>
        <row r="250">
          <cell r="D250">
            <v>952.27800000000002</v>
          </cell>
        </row>
        <row r="251">
          <cell r="D251">
            <v>984.74900000000002</v>
          </cell>
        </row>
        <row r="252">
          <cell r="D252">
            <v>1023.625</v>
          </cell>
        </row>
        <row r="253">
          <cell r="D253">
            <v>1042.1690000000001</v>
          </cell>
        </row>
        <row r="254">
          <cell r="D254">
            <v>1115.462</v>
          </cell>
        </row>
        <row r="255">
          <cell r="D255">
            <v>1108.8610000000001</v>
          </cell>
          <cell r="V255">
            <v>1.0165144929672676</v>
          </cell>
          <cell r="AH255">
            <v>0.99085587007098785</v>
          </cell>
          <cell r="AI255">
            <v>0.99153629336146432</v>
          </cell>
          <cell r="AJ255">
            <v>0.9640621858146613</v>
          </cell>
          <cell r="AK255">
            <v>1.5762521529307281</v>
          </cell>
        </row>
        <row r="256">
          <cell r="D256">
            <v>1218.6480000000001</v>
          </cell>
          <cell r="V256">
            <v>1.0829064419600536</v>
          </cell>
          <cell r="AH256">
            <v>0.99369944151284428</v>
          </cell>
          <cell r="AI256">
            <v>0.98968709209226835</v>
          </cell>
          <cell r="AJ256">
            <v>1.0270282998339937</v>
          </cell>
          <cell r="AK256">
            <v>1.5627795619793514</v>
          </cell>
        </row>
        <row r="257">
          <cell r="D257">
            <v>1238.1469999999999</v>
          </cell>
          <cell r="V257">
            <v>1.0267570279357994</v>
          </cell>
          <cell r="AH257">
            <v>0.99675549806553609</v>
          </cell>
          <cell r="AI257">
            <v>0.98757286980002279</v>
          </cell>
          <cell r="AJ257">
            <v>0.97377620437353274</v>
          </cell>
          <cell r="AK257">
            <v>1.6020587883148449</v>
          </cell>
        </row>
        <row r="258">
          <cell r="D258">
            <v>1186.3710000000001</v>
          </cell>
          <cell r="V258">
            <v>1.0374022102955425</v>
          </cell>
          <cell r="AH258">
            <v>0.99767095275631268</v>
          </cell>
          <cell r="AI258">
            <v>0.98471531602130347</v>
          </cell>
          <cell r="AJ258">
            <v>0.98387209365512318</v>
          </cell>
          <cell r="AK258">
            <v>1.4750678973373776</v>
          </cell>
        </row>
        <row r="259">
          <cell r="D259">
            <v>1120.3610000000001</v>
          </cell>
          <cell r="V259">
            <v>1.0119373729055869</v>
          </cell>
          <cell r="AH259">
            <v>1.004292134127069</v>
          </cell>
          <cell r="AI259">
            <v>0.98539583495472494</v>
          </cell>
          <cell r="AJ259">
            <v>0.95972124586552265</v>
          </cell>
          <cell r="AK259">
            <v>1.3728537964365821</v>
          </cell>
        </row>
        <row r="260">
          <cell r="D260">
            <v>1211.585</v>
          </cell>
          <cell r="V260">
            <v>1.0705950285903607</v>
          </cell>
          <cell r="AH260">
            <v>1.0006541416169794</v>
          </cell>
          <cell r="AI260">
            <v>0.99202215734735988</v>
          </cell>
          <cell r="AJ260">
            <v>1.0153521573237105</v>
          </cell>
          <cell r="AK260">
            <v>1.3538343125493637</v>
          </cell>
        </row>
        <row r="261">
          <cell r="D261">
            <v>1200.55</v>
          </cell>
          <cell r="V261">
            <v>0.99145339412702882</v>
          </cell>
          <cell r="AH261">
            <v>1.006334008054119</v>
          </cell>
          <cell r="AI261">
            <v>0.99216033314932317</v>
          </cell>
          <cell r="AJ261">
            <v>0.94029424360233527</v>
          </cell>
          <cell r="AK261">
            <v>1.3930436198201628</v>
          </cell>
        </row>
        <row r="262">
          <cell r="D262">
            <v>1093.2909999999999</v>
          </cell>
          <cell r="V262">
            <v>0.98342186940467902</v>
          </cell>
          <cell r="AH262">
            <v>1.0054294313286707</v>
          </cell>
          <cell r="AI262">
            <v>0.99071646683890602</v>
          </cell>
          <cell r="AJ262">
            <v>0.93267714681441727</v>
          </cell>
          <cell r="AK262">
            <v>1.2465413228019628</v>
          </cell>
        </row>
        <row r="263">
          <cell r="D263">
            <v>1109.624</v>
          </cell>
          <cell r="V263">
            <v>1.0005662347507478</v>
          </cell>
          <cell r="AH263">
            <v>1.0027657717107521</v>
          </cell>
          <cell r="AI263">
            <v>0.98937893012085865</v>
          </cell>
          <cell r="AJ263">
            <v>0.94893686022164014</v>
          </cell>
          <cell r="AK263">
            <v>1.2041550577185158</v>
          </cell>
        </row>
        <row r="264">
          <cell r="D264">
            <v>1186.5620000000001</v>
          </cell>
          <cell r="V264">
            <v>1.01152014379458</v>
          </cell>
          <cell r="AH264">
            <v>0.99843632306250751</v>
          </cell>
          <cell r="AI264">
            <v>0.99399273051160097</v>
          </cell>
          <cell r="AJ264">
            <v>0.95932554584203489</v>
          </cell>
          <cell r="AK264">
            <v>1.2449179172170577</v>
          </cell>
        </row>
        <row r="265">
          <cell r="D265">
            <v>1071.5240000000001</v>
          </cell>
          <cell r="V265">
            <v>0.97105686277219905</v>
          </cell>
          <cell r="AH265">
            <v>0.9998047701714502</v>
          </cell>
          <cell r="AI265">
            <v>0.99588982139160853</v>
          </cell>
          <cell r="AJ265">
            <v>0.92095017646210653</v>
          </cell>
          <cell r="AK265">
            <v>1.1401517198361122</v>
          </cell>
        </row>
        <row r="266">
          <cell r="D266">
            <v>1022.812</v>
          </cell>
          <cell r="V266">
            <v>0.94555801314813215</v>
          </cell>
          <cell r="AH266">
            <v>0.99855008207701434</v>
          </cell>
          <cell r="AI266">
            <v>0.99356662307284282</v>
          </cell>
          <cell r="AJ266">
            <v>0.89676707147500534</v>
          </cell>
          <cell r="AK266">
            <v>1.0780019766616171</v>
          </cell>
        </row>
        <row r="267">
          <cell r="D267">
            <v>1089.338</v>
          </cell>
          <cell r="V267">
            <v>1.0299594231844713</v>
          </cell>
          <cell r="AH267">
            <v>0.99822029388462452</v>
          </cell>
          <cell r="AI267">
            <v>0.9945349777894309</v>
          </cell>
          <cell r="AJ267">
            <v>0.97681335552547066</v>
          </cell>
          <cell r="AK267">
            <v>1.04093856532532</v>
          </cell>
        </row>
        <row r="268">
          <cell r="D268">
            <v>1078.096</v>
          </cell>
          <cell r="V268">
            <v>0.99286382450232269</v>
          </cell>
          <cell r="AH268">
            <v>0.99796657396218935</v>
          </cell>
          <cell r="AI268">
            <v>0.99622351971939815</v>
          </cell>
          <cell r="AJ268">
            <v>0.94163189554921112</v>
          </cell>
          <cell r="AK268">
            <v>1.0475586546301161</v>
          </cell>
        </row>
        <row r="269">
          <cell r="D269">
            <v>1077.6390000000001</v>
          </cell>
          <cell r="V269">
            <v>1.0048022408836881</v>
          </cell>
          <cell r="AH269">
            <v>0.99908154669562999</v>
          </cell>
          <cell r="AI269">
            <v>0.998290494920267</v>
          </cell>
          <cell r="AJ269">
            <v>0.9529542877742232</v>
          </cell>
          <cell r="AK269">
            <v>1.0060248960163141</v>
          </cell>
        </row>
        <row r="270">
          <cell r="D270">
            <v>1156.8240000000001</v>
          </cell>
          <cell r="V270">
            <v>1.0544075972736993</v>
          </cell>
          <cell r="AH270">
            <v>1</v>
          </cell>
          <cell r="AI270">
            <v>1</v>
          </cell>
          <cell r="AJ270">
            <v>1</v>
          </cell>
          <cell r="AK270">
            <v>1</v>
          </cell>
        </row>
        <row r="271">
          <cell r="D271">
            <v>1032.499</v>
          </cell>
          <cell r="V271">
            <v>0.92533050057503807</v>
          </cell>
          <cell r="AH271">
            <v>1.0008296492677837</v>
          </cell>
          <cell r="AI271">
            <v>1.006102062379391</v>
          </cell>
          <cell r="AJ271">
            <v>0.87758330172088483</v>
          </cell>
          <cell r="AK271">
            <v>0.98351749693165302</v>
          </cell>
        </row>
        <row r="272">
          <cell r="D272">
            <v>1074.6100000000001</v>
          </cell>
          <cell r="V272">
            <v>0.96858158575217612</v>
          </cell>
          <cell r="AH272">
            <v>1.0015349806755842</v>
          </cell>
          <cell r="AI272">
            <v>1.0196152780820338</v>
          </cell>
          <cell r="AJ272">
            <v>0.91860262412426008</v>
          </cell>
          <cell r="AK272">
            <v>0.93966812437097602</v>
          </cell>
        </row>
        <row r="273">
          <cell r="D273">
            <v>1101.8610000000001</v>
          </cell>
          <cell r="V273">
            <v>0.96362660783251841</v>
          </cell>
          <cell r="AH273">
            <v>1.0020282813148405</v>
          </cell>
          <cell r="AI273">
            <v>1.0308745264275609</v>
          </cell>
          <cell r="AJ273">
            <v>0.91390332384183659</v>
          </cell>
          <cell r="AK273">
            <v>0.94192909666902846</v>
          </cell>
        </row>
        <row r="274">
          <cell r="D274">
            <v>1170.2570000000001</v>
          </cell>
          <cell r="V274">
            <v>0.97646484097216268</v>
          </cell>
          <cell r="AH274">
            <v>1.0024596382256572</v>
          </cell>
          <cell r="AI274">
            <v>1.0418505595853329</v>
          </cell>
          <cell r="AJ274">
            <v>0.92607910213937461</v>
          </cell>
          <cell r="AK274">
            <v>0.96202790895658008</v>
          </cell>
        </row>
        <row r="275">
          <cell r="D275">
            <v>1106.577</v>
          </cell>
          <cell r="V275">
            <v>0.98656780223166185</v>
          </cell>
          <cell r="AH275">
            <v>1.0018704773543214</v>
          </cell>
          <cell r="AI275">
            <v>1.0590011765869545</v>
          </cell>
          <cell r="AJ275">
            <v>0.93566074901447449</v>
          </cell>
          <cell r="AK275">
            <v>0.86924952623700047</v>
          </cell>
        </row>
        <row r="276">
          <cell r="D276">
            <v>1144.1970000000001</v>
          </cell>
          <cell r="V276">
            <v>0.9874070983491855</v>
          </cell>
          <cell r="AH276">
            <v>1.0012132922133226</v>
          </cell>
          <cell r="AI276">
            <v>1.0743982238967942</v>
          </cell>
          <cell r="AJ276">
            <v>0.93645673732079338</v>
          </cell>
          <cell r="AK276">
            <v>0.87044285221305684</v>
          </cell>
        </row>
        <row r="277">
          <cell r="D277">
            <v>1085.5709999999999</v>
          </cell>
          <cell r="V277">
            <v>0.93309817869257206</v>
          </cell>
          <cell r="AH277">
            <v>1.0019414174050705</v>
          </cell>
          <cell r="AI277">
            <v>1.0887543644147744</v>
          </cell>
          <cell r="AJ277">
            <v>0.88495016643014746</v>
          </cell>
          <cell r="AK277">
            <v>0.84722213209649544</v>
          </cell>
        </row>
        <row r="278">
          <cell r="D278">
            <v>1147.261</v>
          </cell>
          <cell r="V278">
            <v>0.99322571065600151</v>
          </cell>
          <cell r="AH278">
            <v>1.0028184737176904</v>
          </cell>
          <cell r="AI278">
            <v>1.1030692733958838</v>
          </cell>
          <cell r="AJ278">
            <v>0.9419751083206428</v>
          </cell>
          <cell r="AK278">
            <v>0.81502704302587903</v>
          </cell>
        </row>
        <row r="279">
          <cell r="D279">
            <v>1136.569</v>
          </cell>
          <cell r="V279">
            <v>0.98109347331834551</v>
          </cell>
          <cell r="AH279">
            <v>1.0020596608416696</v>
          </cell>
          <cell r="AI279">
            <v>1.1138149048604638</v>
          </cell>
          <cell r="AJ279">
            <v>0.93046889633106167</v>
          </cell>
          <cell r="AK279">
            <v>0.7983163690233428</v>
          </cell>
        </row>
        <row r="280">
          <cell r="D280">
            <v>1091.4100000000001</v>
          </cell>
          <cell r="V280">
            <v>0.93407838049166159</v>
          </cell>
          <cell r="AH280">
            <v>1.0013931190976664</v>
          </cell>
          <cell r="AI280">
            <v>1.1222114325263348</v>
          </cell>
          <cell r="AJ280">
            <v>0.88587978966277969</v>
          </cell>
          <cell r="AK280">
            <v>0.78770954426026984</v>
          </cell>
        </row>
        <row r="281">
          <cell r="D281">
            <v>1142.03</v>
          </cell>
          <cell r="V281">
            <v>0.94710718958525597</v>
          </cell>
          <cell r="AH281">
            <v>1.0010742763990728</v>
          </cell>
          <cell r="AI281">
            <v>1.1332221398591573</v>
          </cell>
          <cell r="AJ281">
            <v>0.89823631016517547</v>
          </cell>
          <cell r="AK281">
            <v>0.79262518461440223</v>
          </cell>
        </row>
        <row r="282">
          <cell r="D282">
            <v>1125.3150000000001</v>
          </cell>
          <cell r="V282">
            <v>0.9438635303279459</v>
          </cell>
          <cell r="AH282">
            <v>1.0007260357229948</v>
          </cell>
          <cell r="AI282">
            <v>1.1436261830135028</v>
          </cell>
          <cell r="AJ282">
            <v>0.89516002423391228</v>
          </cell>
          <cell r="AK282">
            <v>0.76459667582984203</v>
          </cell>
        </row>
        <row r="283">
          <cell r="D283">
            <v>1216.135</v>
          </cell>
          <cell r="V283">
            <v>0.9965741632575188</v>
          </cell>
          <cell r="AH283">
            <v>1.0012318921669339</v>
          </cell>
          <cell r="AI283">
            <v>1.1610831352924256</v>
          </cell>
          <cell r="AJ283">
            <v>0.94515078024312804</v>
          </cell>
          <cell r="AK283">
            <v>0.75946938090131633</v>
          </cell>
        </row>
        <row r="284">
          <cell r="D284">
            <v>1242.377</v>
          </cell>
          <cell r="V284">
            <v>0.97333332226217018</v>
          </cell>
          <cell r="AH284">
            <v>1.0016137670286089</v>
          </cell>
          <cell r="AI284">
            <v>1.1795606787101247</v>
          </cell>
          <cell r="AJ284">
            <v>0.9231091702856119</v>
          </cell>
          <cell r="AK284">
            <v>0.76994005738569971</v>
          </cell>
        </row>
        <row r="285">
          <cell r="D285">
            <v>1175.549</v>
          </cell>
          <cell r="V285">
            <v>0.96293530709401387</v>
          </cell>
          <cell r="AH285">
            <v>1.0025730296000881</v>
          </cell>
          <cell r="AI285">
            <v>1.1962098101346728</v>
          </cell>
          <cell r="AJ285">
            <v>0.91324769432978459</v>
          </cell>
          <cell r="AK285">
            <v>0.71313132631514708</v>
          </cell>
        </row>
        <row r="286">
          <cell r="D286">
            <v>1226.098</v>
          </cell>
          <cell r="V286">
            <v>0.97731141288369605</v>
          </cell>
          <cell r="AH286">
            <v>1.0032232883208019</v>
          </cell>
          <cell r="AI286">
            <v>1.2136096642169669</v>
          </cell>
          <cell r="AJ286">
            <v>0.92688199080759193</v>
          </cell>
          <cell r="AK286">
            <v>0.71019468200043323</v>
          </cell>
        </row>
        <row r="287">
          <cell r="D287">
            <v>1224.77</v>
          </cell>
          <cell r="V287">
            <v>0.98280121513104801</v>
          </cell>
          <cell r="AH287">
            <v>1.0008527360716684</v>
          </cell>
          <cell r="AI287">
            <v>1.231994052473915</v>
          </cell>
          <cell r="AJ287">
            <v>0.93208851839857909</v>
          </cell>
          <cell r="AK287">
            <v>0.69097975506275955</v>
          </cell>
        </row>
        <row r="288">
          <cell r="D288">
            <v>1199.5509999999999</v>
          </cell>
          <cell r="V288">
            <v>0.94663048285085416</v>
          </cell>
          <cell r="AH288">
            <v>0.99842495609798143</v>
          </cell>
          <cell r="AI288">
            <v>1.2506242089100799</v>
          </cell>
          <cell r="AJ288">
            <v>0.89778420157298178</v>
          </cell>
          <cell r="AK288">
            <v>0.68811286059610399</v>
          </cell>
        </row>
        <row r="289">
          <cell r="D289">
            <v>1236.2909999999999</v>
          </cell>
          <cell r="V289">
            <v>0.95811412548837593</v>
          </cell>
          <cell r="AH289">
            <v>0.99930409285998534</v>
          </cell>
          <cell r="AI289">
            <v>1.2711924563648689</v>
          </cell>
          <cell r="AJ289">
            <v>0.90867528645060791</v>
          </cell>
          <cell r="AK289">
            <v>0.6803308584013279</v>
          </cell>
        </row>
        <row r="290">
          <cell r="D290">
            <v>1207.0640000000001</v>
          </cell>
          <cell r="V290">
            <v>0.95932296205594925</v>
          </cell>
          <cell r="AH290">
            <v>1.000096187990082</v>
          </cell>
          <cell r="AI290">
            <v>1.2927871131076416</v>
          </cell>
          <cell r="AJ290">
            <v>0.90982174686183692</v>
          </cell>
          <cell r="AK290">
            <v>0.64335499025112419</v>
          </cell>
        </row>
        <row r="291">
          <cell r="D291">
            <v>1205.1010000000001</v>
          </cell>
          <cell r="V291">
            <v>0.97534586774997312</v>
          </cell>
          <cell r="AH291">
            <v>0.99903707957034105</v>
          </cell>
          <cell r="AI291">
            <v>1.313383891040359</v>
          </cell>
          <cell r="AJ291">
            <v>0.92501786811082354</v>
          </cell>
          <cell r="AK291">
            <v>0.61619153229590007</v>
          </cell>
        </row>
        <row r="292">
          <cell r="D292">
            <v>1238.8600000000001</v>
          </cell>
          <cell r="V292">
            <v>0.92128375016482922</v>
          </cell>
          <cell r="AH292">
            <v>0.99796996969118257</v>
          </cell>
          <cell r="AI292">
            <v>1.3288172633667843</v>
          </cell>
          <cell r="AJ292">
            <v>0.87374536426607874</v>
          </cell>
          <cell r="AK292">
            <v>0.6581229420110225</v>
          </cell>
        </row>
        <row r="293">
          <cell r="D293">
            <v>1287.3140000000001</v>
          </cell>
          <cell r="V293">
            <v>0.97543887725168976</v>
          </cell>
          <cell r="AH293">
            <v>0.99714040868223019</v>
          </cell>
          <cell r="AI293">
            <v>1.3421887132128465</v>
          </cell>
          <cell r="AJ293">
            <v>0.92510607830767455</v>
          </cell>
          <cell r="AK293">
            <v>0.64053373399172686</v>
          </cell>
        </row>
        <row r="294">
          <cell r="D294">
            <v>1261.3489999999999</v>
          </cell>
          <cell r="V294">
            <v>0.95328617657839421</v>
          </cell>
          <cell r="AH294">
            <v>0.99628125753049479</v>
          </cell>
          <cell r="AI294">
            <v>1.3518357643326724</v>
          </cell>
          <cell r="AJ294">
            <v>0.9040964604610523</v>
          </cell>
          <cell r="AK294">
            <v>0.64058253468087811</v>
          </cell>
        </row>
        <row r="295">
          <cell r="D295">
            <v>1268.9359999999999</v>
          </cell>
          <cell r="V295">
            <v>0.95279938204570414</v>
          </cell>
          <cell r="AH295">
            <v>0.99583623768439622</v>
          </cell>
          <cell r="AI295">
            <v>1.3594943901432333</v>
          </cell>
          <cell r="AJ295">
            <v>0.90363478460254298</v>
          </cell>
          <cell r="AK295">
            <v>0.6395060178863472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154">
          <cell r="G154">
            <v>100.74944812362031</v>
          </cell>
        </row>
        <row r="155">
          <cell r="G155">
            <v>98.059042553191489</v>
          </cell>
        </row>
        <row r="156">
          <cell r="G156">
            <v>103.58592132505176</v>
          </cell>
        </row>
        <row r="157">
          <cell r="G157">
            <v>101.03678500986196</v>
          </cell>
        </row>
      </sheetData>
      <sheetData sheetId="14" refreshError="1"/>
      <sheetData sheetId="15" refreshError="1"/>
      <sheetData sheetId="16" refreshError="1">
        <row r="22">
          <cell r="M22">
            <v>3.2829223796209681</v>
          </cell>
          <cell r="O22">
            <v>3.4748433574389033</v>
          </cell>
        </row>
        <row r="23">
          <cell r="M23">
            <v>3.2829223796209681</v>
          </cell>
          <cell r="O23">
            <v>3.4309990897734819</v>
          </cell>
        </row>
        <row r="24">
          <cell r="M24">
            <v>3.2829223796209681</v>
          </cell>
          <cell r="O24">
            <v>3.4025443146339005</v>
          </cell>
        </row>
        <row r="25">
          <cell r="M25">
            <v>3.2829223796209681</v>
          </cell>
          <cell r="O25">
            <v>3.3880030576178632</v>
          </cell>
        </row>
        <row r="26">
          <cell r="M26">
            <v>3.2829223796209681</v>
          </cell>
          <cell r="O26">
            <v>3.3733031454677773</v>
          </cell>
        </row>
        <row r="27">
          <cell r="M27">
            <v>3.2829223796209681</v>
          </cell>
          <cell r="O27">
            <v>3.3838710489609087</v>
          </cell>
        </row>
        <row r="28">
          <cell r="M28">
            <v>3.2829223796209681</v>
          </cell>
          <cell r="O28">
            <v>3.3926803258902187</v>
          </cell>
        </row>
        <row r="29">
          <cell r="M29">
            <v>3.2829223796209681</v>
          </cell>
          <cell r="O29">
            <v>3.3847651251347517</v>
          </cell>
        </row>
        <row r="30">
          <cell r="M30">
            <v>3.2829223796209681</v>
          </cell>
          <cell r="O30">
            <v>3.3823572334927907</v>
          </cell>
        </row>
        <row r="31">
          <cell r="M31">
            <v>3.2829223796209681</v>
          </cell>
          <cell r="O31">
            <v>3.3834325533095608</v>
          </cell>
        </row>
        <row r="32">
          <cell r="M32">
            <v>3.2829223796209681</v>
          </cell>
          <cell r="O32">
            <v>3.4213765954758788</v>
          </cell>
        </row>
        <row r="33">
          <cell r="M33">
            <v>3.2829223796209681</v>
          </cell>
          <cell r="O33">
            <v>3.4139513952979432</v>
          </cell>
        </row>
        <row r="34">
          <cell r="M34">
            <v>3.2829223796209681</v>
          </cell>
          <cell r="O34">
            <v>3.3898614326875203</v>
          </cell>
        </row>
        <row r="35">
          <cell r="M35">
            <v>3.2829223796209681</v>
          </cell>
          <cell r="O35">
            <v>3.3759642206769391</v>
          </cell>
        </row>
        <row r="36">
          <cell r="M36">
            <v>3.2829223796209681</v>
          </cell>
          <cell r="O36">
            <v>3.4197848398413799</v>
          </cell>
        </row>
        <row r="37">
          <cell r="M37">
            <v>3.2829223796209681</v>
          </cell>
          <cell r="O37">
            <v>3.4004345366976705</v>
          </cell>
        </row>
        <row r="38">
          <cell r="M38">
            <v>3.2829223796209681</v>
          </cell>
          <cell r="O38">
            <v>3.3921680444033124</v>
          </cell>
        </row>
        <row r="39">
          <cell r="M39">
            <v>3.2829223796209681</v>
          </cell>
          <cell r="O39">
            <v>3.3921905198825377</v>
          </cell>
        </row>
        <row r="40">
          <cell r="M40">
            <v>3.2829223796209681</v>
          </cell>
          <cell r="O40">
            <v>3.420857019447455</v>
          </cell>
        </row>
        <row r="41">
          <cell r="M41">
            <v>3.2829223796209681</v>
          </cell>
          <cell r="O41">
            <v>3.3882258309590014</v>
          </cell>
        </row>
        <row r="42">
          <cell r="M42">
            <v>3.2829223796209681</v>
          </cell>
          <cell r="O42">
            <v>3.3961025990434188</v>
          </cell>
        </row>
        <row r="43">
          <cell r="M43">
            <v>3.2829223796209681</v>
          </cell>
          <cell r="O43">
            <v>3.3340231653714056</v>
          </cell>
        </row>
        <row r="44">
          <cell r="M44">
            <v>3.2829223796209681</v>
          </cell>
          <cell r="O44">
            <v>3.3683979203903709</v>
          </cell>
        </row>
        <row r="45">
          <cell r="M45">
            <v>3.2829223796209681</v>
          </cell>
          <cell r="O45">
            <v>3.3537899529122037</v>
          </cell>
        </row>
        <row r="46">
          <cell r="M46">
            <v>3.2829223796209681</v>
          </cell>
          <cell r="O46">
            <v>3.2869041388630382</v>
          </cell>
        </row>
        <row r="47">
          <cell r="M47">
            <v>3.2829223796209681</v>
          </cell>
          <cell r="O47">
            <v>3.2829223796209681</v>
          </cell>
        </row>
        <row r="48">
          <cell r="M48">
            <v>3.2829223796209681</v>
          </cell>
          <cell r="O48">
            <v>3.2450080132993215</v>
          </cell>
        </row>
        <row r="49">
          <cell r="M49">
            <v>3.2829223796209681</v>
          </cell>
          <cell r="O49">
            <v>3.2188585607940445</v>
          </cell>
        </row>
        <row r="50">
          <cell r="M50">
            <v>3.2829223796209681</v>
          </cell>
          <cell r="O50">
            <v>3.2089150059134228</v>
          </cell>
        </row>
        <row r="51">
          <cell r="M51">
            <v>3.2829223796209681</v>
          </cell>
          <cell r="O51">
            <v>3.3074270548443998</v>
          </cell>
        </row>
        <row r="52">
          <cell r="M52">
            <v>3.2829223796209681</v>
          </cell>
          <cell r="O52">
            <v>3.2948969662060321</v>
          </cell>
        </row>
        <row r="53">
          <cell r="M53">
            <v>3.2829223796209681</v>
          </cell>
          <cell r="O53">
            <v>3.2742119044726743</v>
          </cell>
        </row>
        <row r="54">
          <cell r="M54">
            <v>3.2829223796209681</v>
          </cell>
          <cell r="O54">
            <v>3.2584634105785546</v>
          </cell>
        </row>
        <row r="55">
          <cell r="M55">
            <v>3.2829223796209681</v>
          </cell>
          <cell r="O55">
            <v>3.261912997261204</v>
          </cell>
        </row>
        <row r="56">
          <cell r="M56">
            <v>3.2829223796209681</v>
          </cell>
          <cell r="O56">
            <v>3.2357635517514258</v>
          </cell>
        </row>
        <row r="57">
          <cell r="M57">
            <v>3.2829223796209681</v>
          </cell>
          <cell r="O57">
            <v>3.2562808984499645</v>
          </cell>
        </row>
        <row r="58">
          <cell r="M58">
            <v>3.2829223796209681</v>
          </cell>
          <cell r="O58">
            <v>3.2591764517954367</v>
          </cell>
        </row>
        <row r="59">
          <cell r="M59">
            <v>3.2829223796209681</v>
          </cell>
          <cell r="O59">
            <v>3.2504389247005436</v>
          </cell>
        </row>
        <row r="60">
          <cell r="M60">
            <v>3.2829223796209681</v>
          </cell>
          <cell r="O60">
            <v>3.252532202331369</v>
          </cell>
        </row>
        <row r="61">
          <cell r="M61">
            <v>3.2829223796209681</v>
          </cell>
          <cell r="O61">
            <v>3.2719429112361569</v>
          </cell>
        </row>
        <row r="62">
          <cell r="M62">
            <v>3.2829223796209681</v>
          </cell>
          <cell r="O62">
            <v>3.2604453541698466</v>
          </cell>
        </row>
        <row r="63">
          <cell r="M63">
            <v>3.2829223796209681</v>
          </cell>
          <cell r="O63">
            <v>3.213235649221124</v>
          </cell>
        </row>
        <row r="64">
          <cell r="M64">
            <v>3.2829223796209681</v>
          </cell>
          <cell r="O64">
            <v>3.2151314146563399</v>
          </cell>
        </row>
        <row r="65">
          <cell r="M65">
            <v>3.2829223796209681</v>
          </cell>
          <cell r="O65">
            <v>3.1929725660567811</v>
          </cell>
        </row>
        <row r="66">
          <cell r="M66">
            <v>3.2829223796209681</v>
          </cell>
          <cell r="O66">
            <v>3.1983972745591722</v>
          </cell>
        </row>
        <row r="67">
          <cell r="M67">
            <v>3.2829223796209681</v>
          </cell>
          <cell r="O67">
            <v>3.1732666937347811</v>
          </cell>
        </row>
        <row r="68">
          <cell r="M68">
            <v>3.2829223796209681</v>
          </cell>
          <cell r="O68">
            <v>3.1487934430125781</v>
          </cell>
        </row>
        <row r="69">
          <cell r="M69">
            <v>3.2829223796209681</v>
          </cell>
          <cell r="O69">
            <v>3.1434533124673969</v>
          </cell>
        </row>
        <row r="70">
          <cell r="M70">
            <v>3.2829223796209681</v>
          </cell>
          <cell r="O70">
            <v>3.1387965498961878</v>
          </cell>
        </row>
        <row r="71">
          <cell r="M71">
            <v>3.2829223796209681</v>
          </cell>
          <cell r="O71">
            <v>3.1026360370883412</v>
          </cell>
        </row>
        <row r="72">
          <cell r="M72">
            <v>3.2829223796209681</v>
          </cell>
          <cell r="O72">
            <v>3.093343900366587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 "/>
      <sheetName val="Data_development (2)"/>
      <sheetName val="General_inputs"/>
      <sheetName val="Residential_Total_II_old"/>
      <sheetName val="Residential_Total_II"/>
      <sheetName val="National"/>
      <sheetName val="Northeast"/>
      <sheetName val="Midwest"/>
      <sheetName val="South"/>
      <sheetName val="West"/>
      <sheetName val="Regional_intensity (aggregate)"/>
      <sheetName val="Wgted_Floorspace"/>
      <sheetName val="Report_Tables"/>
      <sheetName val="Report_graphs"/>
      <sheetName val="Final Floorspace Estimates"/>
      <sheetName val="AER09_table2.1b"/>
      <sheetName val="AER10_table2.1b"/>
      <sheetName val="AER10_Table2.1a"/>
      <sheetName val="AER11_table2.1b"/>
      <sheetName val="RECS_data"/>
      <sheetName val="SEDS_CensusRgn"/>
      <sheetName val="Extrapolate_Energy2010-not used"/>
      <sheetName val="Conversion_Factors"/>
      <sheetName val="Chart1"/>
      <sheetName val="Weather_Factors"/>
      <sheetName val="CDD_by_Division09"/>
      <sheetName val="HDD_by_Division09"/>
      <sheetName val="CDD_by_Division10"/>
      <sheetName val="HDD_by_Division10"/>
      <sheetName val="CDD_by_Division11"/>
      <sheetName val="HDD_by_Division11"/>
      <sheetName val="National_Calibration_not used"/>
      <sheetName val="Northeast_data_old"/>
      <sheetName val="Midwest_data_old"/>
      <sheetName val="South_data_old"/>
      <sheetName val="West_data_old"/>
      <sheetName val="Data_development_old"/>
      <sheetName val="National_old"/>
      <sheetName val="Northeast_old"/>
      <sheetName val="Midwest_old "/>
      <sheetName val="South_old"/>
      <sheetName val="West_old"/>
      <sheetName val="Charts (www)"/>
      <sheetName val="Charts (other)"/>
      <sheetName val="Special_charts"/>
    </sheetNames>
    <sheetDataSet>
      <sheetData sheetId="0"/>
      <sheetData sheetId="1"/>
      <sheetData sheetId="2">
        <row r="6">
          <cell r="F6">
            <v>1985</v>
          </cell>
          <cell r="M6">
            <v>37</v>
          </cell>
          <cell r="U6" t="str">
            <v>1985 = 1</v>
          </cell>
        </row>
        <row r="7">
          <cell r="F7">
            <v>1996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"/>
      <sheetName val="General_inputs"/>
      <sheetName val="Commercial_Total_II"/>
      <sheetName val="Commercial_Total"/>
      <sheetName val="Report_tables"/>
      <sheetName val="Regional_intensity (aggregate)"/>
      <sheetName val="Adjusted_Supplier_Data"/>
      <sheetName val="SEDS_CensusDiv"/>
      <sheetName val="AER09_Table2.1c"/>
      <sheetName val="AER10_Table2.1c"/>
      <sheetName val="AER11_Table2.1C"/>
      <sheetName val="AER10_Table2.1a"/>
      <sheetName val="Conversion_Factors"/>
      <sheetName val="Weather_factors_new"/>
      <sheetName val="Weather_factors_old"/>
      <sheetName val="CDD_by_Division10"/>
      <sheetName val="HDD_by_Division10"/>
      <sheetName val="Floorspace_estimates"/>
      <sheetName val="Regional_Floorspace"/>
      <sheetName val="Charts (www)"/>
      <sheetName val="Charts (other-not updated)"/>
    </sheetNames>
    <sheetDataSet>
      <sheetData sheetId="0"/>
      <sheetData sheetId="1">
        <row r="6">
          <cell r="F6">
            <v>1985</v>
          </cell>
          <cell r="M6">
            <v>37</v>
          </cell>
          <cell r="U6" t="str">
            <v>1985 = 1</v>
          </cell>
        </row>
        <row r="7">
          <cell r="F7">
            <v>1996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"/>
      <sheetName val="General_inputs"/>
      <sheetName val="Industrial_Total_II"/>
      <sheetName val="Total_Industrial"/>
      <sheetName val="Manufacturing"/>
      <sheetName val="NonManufacturing"/>
      <sheetName val="Mining"/>
      <sheetName val="Report_chart"/>
      <sheetName val="Report_tables"/>
      <sheetName val="Charts (www)"/>
      <sheetName val="Manufacturing_Energy_Data"/>
      <sheetName val="AER08_Table2.1d"/>
      <sheetName val="AER09_Table2.1d"/>
      <sheetName val="AER10_Table2.1d"/>
      <sheetName val="AER11_Table2.1d_MER0913"/>
      <sheetName val="mer_dataT02.04"/>
      <sheetName val="GDP_Data"/>
      <sheetName val="Conversion_factors"/>
      <sheetName val="BEA_Output_Data"/>
      <sheetName val="Mfg Gross Output"/>
      <sheetName val="Mfg Value Added"/>
      <sheetName val="Gross Output over VA"/>
      <sheetName val="NAICS Sector VA over Manufac VA"/>
      <sheetName val="Mfg Shipments (6)"/>
      <sheetName val="Electric Energy (6)"/>
      <sheetName val="Fuel Energy (6)"/>
      <sheetName val="Pulp&amp;Paper"/>
      <sheetName val="NonManufacturing "/>
      <sheetName val="Aggregate_Energy_Data"/>
      <sheetName val="AER07_Table2.1d"/>
      <sheetName val="GPERS2000"/>
      <sheetName val="Chart 322"/>
      <sheetName val="Chart 324"/>
      <sheetName val="Chart 325"/>
      <sheetName val="Chart 327"/>
      <sheetName val="Chart 331"/>
      <sheetName val="NonManufacturing_old2"/>
      <sheetName val="Personal_vehicles"/>
      <sheetName val="NonManufacturing_Revised"/>
      <sheetName val="AER11_Table2.1d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</sheetNames>
    <sheetDataSet>
      <sheetData sheetId="0"/>
      <sheetData sheetId="1">
        <row r="6">
          <cell r="F6">
            <v>1985</v>
          </cell>
          <cell r="L6" t="str">
            <v>1985 = 1</v>
          </cell>
          <cell r="O6">
            <v>37</v>
          </cell>
        </row>
        <row r="7">
          <cell r="F7">
            <v>1996</v>
          </cell>
          <cell r="L7" t="str">
            <v>1996 = 1</v>
          </cell>
          <cell r="O7">
            <v>48</v>
          </cell>
        </row>
        <row r="20">
          <cell r="F20">
            <v>1985</v>
          </cell>
        </row>
        <row r="21">
          <cell r="F21">
            <v>2010</v>
          </cell>
        </row>
      </sheetData>
      <sheetData sheetId="2">
        <row r="36">
          <cell r="AE36">
            <v>1.0516300114718717</v>
          </cell>
        </row>
      </sheetData>
      <sheetData sheetId="3">
        <row r="31">
          <cell r="F31">
            <v>24267.23935606896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"/>
      <sheetName val="General_inputs"/>
      <sheetName val="Commercial_Total"/>
      <sheetName val="Report_tables"/>
      <sheetName val="Regional_intensity (aggregate)"/>
      <sheetName val="Adjusted_Supplier_Data"/>
      <sheetName val="SEDS_CensusDiv"/>
      <sheetName val="AER09_Table2.1c"/>
      <sheetName val="AER10_Table2.1c"/>
      <sheetName val="Conversion_Factors"/>
      <sheetName val="Weather_factors_new"/>
      <sheetName val="Weather_factors_old"/>
      <sheetName val="CDD_by_Division10"/>
      <sheetName val="HDD_by_Division10"/>
      <sheetName val="Floorspace_estimates"/>
      <sheetName val="Regional_Floorspace"/>
      <sheetName val="Charts (www)"/>
      <sheetName val="Charts (other-not updated)"/>
    </sheetNames>
    <sheetDataSet>
      <sheetData sheetId="0"/>
      <sheetData sheetId="1">
        <row r="6">
          <cell r="F6">
            <v>1985</v>
          </cell>
          <cell r="M6">
            <v>37</v>
          </cell>
          <cell r="U6" t="str">
            <v>1985 = 1</v>
          </cell>
        </row>
        <row r="7">
          <cell r="F7">
            <v>1996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"/>
      <sheetName val="General_inputs"/>
      <sheetName val="Total_Transportation "/>
      <sheetName val="GPERS2000"/>
      <sheetName val="Charts (www)"/>
      <sheetName val="Passenger_Total"/>
      <sheetName val="Passenger-Highway"/>
      <sheetName val="Personal_vehicles"/>
      <sheetName val="Busses"/>
      <sheetName val="Passenger-Air"/>
      <sheetName val="Passenger-Rail"/>
      <sheetName val="Urban_Rail"/>
      <sheetName val="Freight_Total"/>
      <sheetName val="Freight-Trucks"/>
      <sheetName val="Pipelines"/>
      <sheetName val="GPERS"/>
      <sheetName val="Monthly_indicators"/>
      <sheetName val="Passenger-based Activity"/>
      <sheetName val="Passenger-based Energy Use"/>
      <sheetName val="Freight-based Activity"/>
      <sheetName val="Freight-based Energy Use"/>
      <sheetName val="FuelConsump"/>
      <sheetName val="Fuel Heat Content"/>
    </sheetNames>
    <sheetDataSet>
      <sheetData sheetId="0"/>
      <sheetData sheetId="1">
        <row r="16">
          <cell r="F16" t="str">
            <v>Delivered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"/>
      <sheetName val="Fuel"/>
      <sheetName val="1stUse"/>
      <sheetName val="Byprod"/>
      <sheetName val="EndUse"/>
      <sheetName val="Intensity"/>
      <sheetName val="Exp"/>
      <sheetName val="E_EGS"/>
      <sheetName val="Price"/>
      <sheetName val="NonFuel"/>
      <sheetName val="Offsite"/>
      <sheetName val="onsite"/>
      <sheetName val="sales"/>
      <sheetName val="elecdeman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"/>
      <sheetName val="Fuel"/>
      <sheetName val="1stUse"/>
      <sheetName val="Byprod"/>
      <sheetName val="EndUse"/>
      <sheetName val="Intensity"/>
      <sheetName val="Exp"/>
      <sheetName val="E_EGS"/>
      <sheetName val="Price"/>
      <sheetName val="NonFuel"/>
      <sheetName val="Offsite"/>
      <sheetName val="onsite"/>
      <sheetName val="sales"/>
      <sheetName val="elecdeman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"/>
      <sheetName val="Fuel"/>
      <sheetName val="1stUse"/>
      <sheetName val="Byprod"/>
      <sheetName val="EndUse"/>
      <sheetName val="Intensity"/>
      <sheetName val="Exp"/>
      <sheetName val="E_EGS"/>
      <sheetName val="Price"/>
      <sheetName val="NonFuel"/>
      <sheetName val="Offsite"/>
      <sheetName val="onsite"/>
      <sheetName val="sales"/>
      <sheetName val="elecdeman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hNot Ann"/>
      <sheetName val="AuthNot"/>
      <sheetName val="AuthNot Percent Change"/>
      <sheetName val="ANS -Curr to Year ago % Change"/>
      <sheetName val="Authnot Prelim"/>
      <sheetName val="Authnot First"/>
      <sheetName val="Authnot Second"/>
      <sheetName val="StartsAnn"/>
      <sheetName val="StartsAnn Percent Change"/>
      <sheetName val="StartsUA "/>
      <sheetName val="StartsUA Prelim"/>
      <sheetName val="StartsUA First"/>
      <sheetName val="StartsUA Second"/>
      <sheetName val="StartsSA  "/>
      <sheetName val="StartsSA Percent Change"/>
      <sheetName val="ST -Curr to Year ago % Change "/>
      <sheetName val="StartsSA  Prelim"/>
      <sheetName val="StartsSA First"/>
      <sheetName val="StartsSA Second"/>
      <sheetName val="Starts Seas Fa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hNot Ann"/>
      <sheetName val="AuthNot"/>
      <sheetName val="AuthNot Percent Change"/>
      <sheetName val="ANS -Curr to Year ago % Change"/>
      <sheetName val="Authnot Prelim"/>
      <sheetName val="Authnot First"/>
      <sheetName val="Authnot Second"/>
      <sheetName val="StartsAnn"/>
      <sheetName val="StartsAnn Percent Change"/>
      <sheetName val="StartsUA "/>
      <sheetName val="StartsUA Prelim"/>
      <sheetName val="StartsUA First"/>
      <sheetName val="StartsUA Second"/>
      <sheetName val="StartsSA  "/>
      <sheetName val="StartsSA Percent Change"/>
      <sheetName val="ST -Curr to Year ago % Change "/>
      <sheetName val="StartsSA  Prelim"/>
      <sheetName val="StartsSA First"/>
      <sheetName val="StartsSA Second"/>
      <sheetName val="Starts Seas Fa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ustrial"/>
      <sheetName val="Industrial_1970"/>
      <sheetName val="Commercial"/>
      <sheetName val="Residential_1970"/>
      <sheetName val="Residential_1970_revised"/>
      <sheetName val="Test_regression"/>
      <sheetName val="Residential"/>
      <sheetName val="Energy-GDP"/>
      <sheetName val="Regression_Summary"/>
      <sheetName val="Gamma_Dist"/>
      <sheetName val="Intensity_indexes"/>
      <sheetName val="Savings"/>
      <sheetName val="stb0304"/>
      <sheetName val="extrapolate_2010"/>
      <sheetName val="stb0304_real "/>
      <sheetName val="stb15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7">
          <cell r="G7">
            <v>2.1</v>
          </cell>
          <cell r="Y7">
            <v>0.84</v>
          </cell>
          <cell r="AC7">
            <v>2.31</v>
          </cell>
        </row>
        <row r="8">
          <cell r="G8">
            <v>2.2400000000000002</v>
          </cell>
          <cell r="Y8">
            <v>0.92</v>
          </cell>
          <cell r="AC8">
            <v>2.37</v>
          </cell>
        </row>
        <row r="9">
          <cell r="G9">
            <v>2.37</v>
          </cell>
          <cell r="Y9">
            <v>0.99</v>
          </cell>
          <cell r="AC9">
            <v>2.38</v>
          </cell>
        </row>
        <row r="10">
          <cell r="G10">
            <v>2.71</v>
          </cell>
          <cell r="Y10">
            <v>1.1000000000000001</v>
          </cell>
          <cell r="AC10">
            <v>2.57</v>
          </cell>
        </row>
        <row r="11">
          <cell r="G11">
            <v>3.38</v>
          </cell>
          <cell r="Y11">
            <v>1.78</v>
          </cell>
          <cell r="AC11">
            <v>3.7</v>
          </cell>
        </row>
        <row r="12">
          <cell r="G12">
            <v>3.8</v>
          </cell>
          <cell r="Y12">
            <v>2.2000000000000002</v>
          </cell>
          <cell r="AC12">
            <v>4.0199999999999996</v>
          </cell>
        </row>
        <row r="13">
          <cell r="G13">
            <v>4.12</v>
          </cell>
          <cell r="Y13">
            <v>2.4300000000000002</v>
          </cell>
          <cell r="AC13">
            <v>4.21</v>
          </cell>
        </row>
        <row r="14">
          <cell r="G14">
            <v>4.76</v>
          </cell>
          <cell r="Y14">
            <v>2.78</v>
          </cell>
          <cell r="AC14">
            <v>4.4800000000000004</v>
          </cell>
        </row>
        <row r="15">
          <cell r="G15">
            <v>5.13</v>
          </cell>
          <cell r="Y15">
            <v>3.03</v>
          </cell>
          <cell r="AC15">
            <v>4.59</v>
          </cell>
        </row>
        <row r="16">
          <cell r="G16">
            <v>5.99</v>
          </cell>
          <cell r="Y16">
            <v>3.63</v>
          </cell>
          <cell r="AC16">
            <v>6.19</v>
          </cell>
        </row>
        <row r="17">
          <cell r="G17">
            <v>7.46</v>
          </cell>
          <cell r="Y17">
            <v>4.71</v>
          </cell>
          <cell r="AC17">
            <v>8.61</v>
          </cell>
        </row>
        <row r="18">
          <cell r="G18">
            <v>8.82</v>
          </cell>
          <cell r="Y18">
            <v>5.52</v>
          </cell>
          <cell r="AC18">
            <v>9.84</v>
          </cell>
        </row>
        <row r="19">
          <cell r="G19">
            <v>9.7799999999999994</v>
          </cell>
          <cell r="Y19">
            <v>6.05</v>
          </cell>
          <cell r="AC19">
            <v>9.43</v>
          </cell>
        </row>
        <row r="20">
          <cell r="G20">
            <v>10.66</v>
          </cell>
          <cell r="Y20">
            <v>6.21</v>
          </cell>
          <cell r="AC20">
            <v>8.4499999999999993</v>
          </cell>
        </row>
        <row r="21">
          <cell r="G21">
            <v>10.66</v>
          </cell>
          <cell r="Y21">
            <v>6.12</v>
          </cell>
          <cell r="AC21">
            <v>8.26</v>
          </cell>
        </row>
        <row r="22">
          <cell r="G22">
            <v>10.91</v>
          </cell>
          <cell r="Y22">
            <v>6.03</v>
          </cell>
          <cell r="AC22">
            <v>8.27</v>
          </cell>
        </row>
        <row r="23">
          <cell r="G23">
            <v>10.75</v>
          </cell>
          <cell r="Y23">
            <v>5.36</v>
          </cell>
          <cell r="AC23">
            <v>6.22</v>
          </cell>
        </row>
        <row r="24">
          <cell r="G24">
            <v>10.71</v>
          </cell>
          <cell r="Y24">
            <v>5.17</v>
          </cell>
          <cell r="AC24">
            <v>6.59</v>
          </cell>
        </row>
        <row r="25">
          <cell r="G25">
            <v>10.66</v>
          </cell>
          <cell r="Y25">
            <v>5</v>
          </cell>
          <cell r="AC25">
            <v>6.57</v>
          </cell>
        </row>
        <row r="26">
          <cell r="G26">
            <v>11.02</v>
          </cell>
          <cell r="Y26">
            <v>4.92</v>
          </cell>
          <cell r="AC26">
            <v>7.18</v>
          </cell>
        </row>
        <row r="27">
          <cell r="G27">
            <v>11.87</v>
          </cell>
          <cell r="Y27">
            <v>5.23</v>
          </cell>
          <cell r="AC27">
            <v>8.2799999999999994</v>
          </cell>
        </row>
        <row r="28">
          <cell r="G28">
            <v>12.08</v>
          </cell>
          <cell r="Y28">
            <v>5.18</v>
          </cell>
          <cell r="AC28">
            <v>7.99</v>
          </cell>
        </row>
        <row r="29">
          <cell r="G29">
            <v>11.98</v>
          </cell>
          <cell r="Y29">
            <v>5.13</v>
          </cell>
          <cell r="AC29">
            <v>7.93</v>
          </cell>
        </row>
        <row r="30">
          <cell r="G30">
            <v>12.28</v>
          </cell>
          <cell r="Y30">
            <v>5.16</v>
          </cell>
          <cell r="AC30">
            <v>7.88</v>
          </cell>
        </row>
        <row r="31">
          <cell r="G31">
            <v>12.62</v>
          </cell>
          <cell r="Y31">
            <v>5.15</v>
          </cell>
          <cell r="AC31">
            <v>7.92</v>
          </cell>
        </row>
        <row r="32">
          <cell r="G32">
            <v>12.62</v>
          </cell>
          <cell r="Y32">
            <v>4.97</v>
          </cell>
          <cell r="AC32">
            <v>8.09</v>
          </cell>
        </row>
        <row r="33">
          <cell r="G33">
            <v>12.72</v>
          </cell>
          <cell r="Y33">
            <v>5.4</v>
          </cell>
          <cell r="AC33">
            <v>8.77</v>
          </cell>
        </row>
        <row r="34">
          <cell r="G34">
            <v>13.29</v>
          </cell>
          <cell r="Y34">
            <v>5.34</v>
          </cell>
          <cell r="AC34">
            <v>8.6999999999999993</v>
          </cell>
        </row>
        <row r="35">
          <cell r="G35">
            <v>13.47</v>
          </cell>
          <cell r="Y35">
            <v>4.91</v>
          </cell>
          <cell r="AC35">
            <v>7.48</v>
          </cell>
        </row>
        <row r="36">
          <cell r="G36">
            <v>13.18</v>
          </cell>
          <cell r="Y36">
            <v>5.12</v>
          </cell>
          <cell r="AC36">
            <v>8.23</v>
          </cell>
        </row>
        <row r="37">
          <cell r="G37">
            <v>14.26</v>
          </cell>
          <cell r="Y37">
            <v>6.42</v>
          </cell>
          <cell r="AC37">
            <v>10.72</v>
          </cell>
        </row>
        <row r="38">
          <cell r="G38">
            <v>15.67</v>
          </cell>
          <cell r="Y38">
            <v>6.88</v>
          </cell>
          <cell r="AC38">
            <v>10.210000000000001</v>
          </cell>
        </row>
        <row r="39">
          <cell r="G39">
            <v>14.69</v>
          </cell>
          <cell r="Y39">
            <v>6.3</v>
          </cell>
          <cell r="AC39">
            <v>9.65</v>
          </cell>
        </row>
        <row r="40">
          <cell r="G40">
            <v>15.85</v>
          </cell>
          <cell r="Y40">
            <v>7.48</v>
          </cell>
          <cell r="AC40">
            <v>11.21</v>
          </cell>
        </row>
        <row r="41">
          <cell r="G41">
            <v>17.059999999999999</v>
          </cell>
          <cell r="Y41">
            <v>8.4499999999999993</v>
          </cell>
          <cell r="AC41">
            <v>13.43</v>
          </cell>
        </row>
        <row r="42">
          <cell r="G42">
            <v>19.2</v>
          </cell>
          <cell r="Y42">
            <v>10.39</v>
          </cell>
          <cell r="AC42">
            <v>16.89</v>
          </cell>
        </row>
        <row r="43">
          <cell r="G43">
            <v>21.54</v>
          </cell>
          <cell r="Y43">
            <v>11.37</v>
          </cell>
          <cell r="AC43">
            <v>19.13</v>
          </cell>
        </row>
        <row r="44">
          <cell r="G44">
            <v>21.62</v>
          </cell>
          <cell r="Y44">
            <v>11.92</v>
          </cell>
          <cell r="AC44">
            <v>20.61</v>
          </cell>
        </row>
        <row r="45">
          <cell r="G45">
            <v>23.13</v>
          </cell>
          <cell r="Y45">
            <v>14.29</v>
          </cell>
          <cell r="AC45">
            <v>25.23</v>
          </cell>
        </row>
        <row r="46">
          <cell r="G46">
            <v>22.13</v>
          </cell>
          <cell r="Y46">
            <v>11.04</v>
          </cell>
          <cell r="AC46">
            <v>17.54</v>
          </cell>
        </row>
        <row r="47">
          <cell r="G47">
            <v>0</v>
          </cell>
          <cell r="Y47">
            <v>0</v>
          </cell>
          <cell r="AC47">
            <v>0</v>
          </cell>
        </row>
      </sheetData>
      <sheetData sheetId="13"/>
      <sheetData sheetId="14"/>
      <sheetData sheetId="1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b0607"/>
      <sheetName val="stb0810"/>
      <sheetName val="stb0709"/>
      <sheetName val="SAUS_prices"/>
      <sheetName val="Natural_gas"/>
      <sheetName val="Natural_gas_revised"/>
    </sheetNames>
    <sheetDataSet>
      <sheetData sheetId="0"/>
      <sheetData sheetId="1">
        <row r="5">
          <cell r="B5">
            <v>2.6</v>
          </cell>
          <cell r="J5">
            <v>1.1000000000000001</v>
          </cell>
        </row>
        <row r="6">
          <cell r="B6">
            <v>2.6</v>
          </cell>
          <cell r="J6">
            <v>1.1000000000000001</v>
          </cell>
        </row>
        <row r="7">
          <cell r="B7">
            <v>2.6</v>
          </cell>
          <cell r="J7">
            <v>1.1000000000000001</v>
          </cell>
        </row>
        <row r="8">
          <cell r="B8">
            <v>2.5</v>
          </cell>
          <cell r="J8">
            <v>1</v>
          </cell>
        </row>
        <row r="9">
          <cell r="B9">
            <v>2.5</v>
          </cell>
          <cell r="J9">
            <v>1</v>
          </cell>
        </row>
        <row r="10">
          <cell r="B10">
            <v>2.4</v>
          </cell>
          <cell r="J10">
            <v>1</v>
          </cell>
        </row>
        <row r="11">
          <cell r="B11">
            <v>2.2999999999999998</v>
          </cell>
          <cell r="J11">
            <v>1</v>
          </cell>
        </row>
        <row r="12">
          <cell r="B12">
            <v>2.2999999999999998</v>
          </cell>
          <cell r="J12">
            <v>1</v>
          </cell>
        </row>
        <row r="13">
          <cell r="B13">
            <v>2.2999999999999998</v>
          </cell>
          <cell r="J13">
            <v>1</v>
          </cell>
        </row>
        <row r="14">
          <cell r="B14">
            <v>2.2000000000000002</v>
          </cell>
          <cell r="J14">
            <v>1</v>
          </cell>
        </row>
        <row r="15">
          <cell r="B15">
            <v>2.2000000000000002</v>
          </cell>
          <cell r="J15">
            <v>1</v>
          </cell>
        </row>
      </sheetData>
      <sheetData sheetId="2">
        <row r="16">
          <cell r="R16">
            <v>4.83</v>
          </cell>
        </row>
        <row r="17">
          <cell r="R17">
            <v>4.7300000000000004</v>
          </cell>
        </row>
        <row r="18">
          <cell r="R18">
            <v>4.62</v>
          </cell>
        </row>
        <row r="19">
          <cell r="R19">
            <v>4.55</v>
          </cell>
        </row>
        <row r="20">
          <cell r="R20">
            <v>4.5999999999999996</v>
          </cell>
        </row>
        <row r="21">
          <cell r="R21">
            <v>4.55</v>
          </cell>
        </row>
        <row r="22">
          <cell r="R22">
            <v>4.62</v>
          </cell>
        </row>
        <row r="23">
          <cell r="R23">
            <v>4.6900000000000004</v>
          </cell>
        </row>
        <row r="24">
          <cell r="R24">
            <v>4.75</v>
          </cell>
        </row>
        <row r="25">
          <cell r="R25">
            <v>5.08</v>
          </cell>
        </row>
        <row r="26">
          <cell r="R26">
            <v>6.34</v>
          </cell>
        </row>
      </sheetData>
      <sheetData sheetId="3">
        <row r="7">
          <cell r="E7">
            <v>89.2</v>
          </cell>
          <cell r="N7">
            <v>9.5000000000000001E-2</v>
          </cell>
        </row>
        <row r="8">
          <cell r="E8">
            <v>90.634371859296479</v>
          </cell>
          <cell r="N8">
            <v>9.4E-2</v>
          </cell>
        </row>
        <row r="9">
          <cell r="E9">
            <v>90.724020100502514</v>
          </cell>
          <cell r="N9">
            <v>9.2999999999999999E-2</v>
          </cell>
        </row>
        <row r="10">
          <cell r="E10">
            <v>92.606633165829152</v>
          </cell>
          <cell r="N10">
            <v>9.1999999999999998E-2</v>
          </cell>
        </row>
        <row r="11">
          <cell r="E11">
            <v>90.544723618090458</v>
          </cell>
          <cell r="N11">
            <v>8.5999999999999993E-2</v>
          </cell>
        </row>
        <row r="12">
          <cell r="E12">
            <v>94.6</v>
          </cell>
          <cell r="N12">
            <v>0.09</v>
          </cell>
        </row>
        <row r="13">
          <cell r="E13">
            <v>94.847839195979901</v>
          </cell>
          <cell r="N13">
            <v>9.4E-2</v>
          </cell>
        </row>
        <row r="14">
          <cell r="E14">
            <v>100</v>
          </cell>
          <cell r="N14">
            <v>9.9000000000000005E-2</v>
          </cell>
        </row>
        <row r="15">
          <cell r="E15">
            <v>103.1</v>
          </cell>
          <cell r="N15">
            <v>0.10199999999999999</v>
          </cell>
        </row>
        <row r="16">
          <cell r="E16">
            <v>105.6</v>
          </cell>
          <cell r="N16">
            <v>0.104</v>
          </cell>
        </row>
        <row r="17">
          <cell r="E17">
            <v>110.1</v>
          </cell>
          <cell r="N17">
            <v>0.108</v>
          </cell>
        </row>
      </sheetData>
      <sheetData sheetId="4"/>
      <sheetData sheetId="5">
        <row r="7">
          <cell r="B7">
            <v>1.02615004285874</v>
          </cell>
          <cell r="N7">
            <v>0.32236578707916291</v>
          </cell>
        </row>
        <row r="8">
          <cell r="B8">
            <v>1.0297029702970297</v>
          </cell>
          <cell r="N8">
            <v>0.33028571428571435</v>
          </cell>
        </row>
        <row r="9">
          <cell r="B9">
            <v>1.0489171054510031</v>
          </cell>
          <cell r="N9">
            <v>0.34209523809523812</v>
          </cell>
        </row>
        <row r="10">
          <cell r="B10">
            <v>1.0465465303346038</v>
          </cell>
          <cell r="N10">
            <v>0.34048232018073876</v>
          </cell>
        </row>
        <row r="11">
          <cell r="B11">
            <v>1.0363547982705248</v>
          </cell>
          <cell r="N11">
            <v>0.33668084283781174</v>
          </cell>
        </row>
        <row r="12">
          <cell r="B12">
            <v>1.0376851638652238</v>
          </cell>
          <cell r="N12">
            <v>0.33797029015687907</v>
          </cell>
        </row>
        <row r="13">
          <cell r="B13">
            <v>1.0337164288901484</v>
          </cell>
          <cell r="N13">
            <v>0.33783124277580379</v>
          </cell>
        </row>
        <row r="14">
          <cell r="B14">
            <v>1.04</v>
          </cell>
          <cell r="N14">
            <v>0.34</v>
          </cell>
        </row>
        <row r="15">
          <cell r="B15">
            <v>1.04</v>
          </cell>
          <cell r="N15">
            <v>0.34</v>
          </cell>
        </row>
        <row r="16">
          <cell r="B16">
            <v>1.05</v>
          </cell>
          <cell r="N16">
            <v>0.35</v>
          </cell>
        </row>
        <row r="17">
          <cell r="B17">
            <v>1.0900000000000001</v>
          </cell>
          <cell r="N17">
            <v>0.37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GDP Prices Dec 20-2019"/>
    </sheetNames>
    <sheetDataSet>
      <sheetData sheetId="0">
        <row r="40">
          <cell r="M40">
            <v>0.19033944649742013</v>
          </cell>
        </row>
        <row r="41">
          <cell r="M41">
            <v>0.19236445593602344</v>
          </cell>
        </row>
        <row r="42">
          <cell r="M42">
            <v>0.19470980585078998</v>
          </cell>
        </row>
        <row r="43">
          <cell r="M43">
            <v>0.19694074845264109</v>
          </cell>
        </row>
        <row r="44">
          <cell r="M44">
            <v>0.19993822005102566</v>
          </cell>
        </row>
        <row r="45">
          <cell r="M45">
            <v>0.20359925406431978</v>
          </cell>
        </row>
        <row r="46">
          <cell r="M46">
            <v>0.20930817897880036</v>
          </cell>
        </row>
        <row r="47">
          <cell r="M47">
            <v>0.21537176656331872</v>
          </cell>
        </row>
        <row r="48">
          <cell r="M48">
            <v>0.22454723305913712</v>
          </cell>
        </row>
        <row r="49">
          <cell r="M49">
            <v>0.23556465729289416</v>
          </cell>
        </row>
        <row r="50">
          <cell r="M50">
            <v>0.2479892914755111</v>
          </cell>
        </row>
        <row r="51">
          <cell r="M51">
            <v>0.26057409589620967</v>
          </cell>
        </row>
        <row r="52">
          <cell r="M52">
            <v>0.27183177548708914</v>
          </cell>
        </row>
        <row r="53">
          <cell r="M53">
            <v>0.2867161668973881</v>
          </cell>
        </row>
        <row r="54">
          <cell r="M54">
            <v>0.31243493084077939</v>
          </cell>
        </row>
        <row r="55">
          <cell r="M55">
            <v>0.34146006612742685</v>
          </cell>
        </row>
        <row r="56">
          <cell r="M56">
            <v>0.36026862837072543</v>
          </cell>
        </row>
        <row r="57">
          <cell r="M57">
            <v>0.38263525804569432</v>
          </cell>
        </row>
        <row r="58">
          <cell r="M58">
            <v>0.40955529877469771</v>
          </cell>
        </row>
        <row r="59">
          <cell r="M59">
            <v>0.44351138924800071</v>
          </cell>
        </row>
        <row r="60">
          <cell r="M60">
            <v>0.48369123754390381</v>
          </cell>
        </row>
        <row r="61">
          <cell r="M61">
            <v>0.52935119612845649</v>
          </cell>
        </row>
        <row r="62">
          <cell r="M62">
            <v>0.56208312835356444</v>
          </cell>
        </row>
        <row r="63">
          <cell r="M63">
            <v>0.58406077316462068</v>
          </cell>
        </row>
        <row r="64">
          <cell r="M64">
            <v>0.60514604093493651</v>
          </cell>
        </row>
        <row r="65">
          <cell r="M65">
            <v>0.62429782511698151</v>
          </cell>
        </row>
        <row r="66">
          <cell r="M66">
            <v>0.63693983319413783</v>
          </cell>
        </row>
        <row r="67">
          <cell r="M67">
            <v>0.65259075360097019</v>
          </cell>
        </row>
        <row r="68">
          <cell r="M68">
            <v>0.67563238642214007</v>
          </cell>
        </row>
        <row r="69">
          <cell r="M69">
            <v>0.70211767936206482</v>
          </cell>
        </row>
        <row r="70">
          <cell r="M70">
            <v>0.72850000572036566</v>
          </cell>
        </row>
        <row r="71">
          <cell r="M71">
            <v>0.75301749287814479</v>
          </cell>
        </row>
        <row r="72">
          <cell r="M72">
            <v>0.77020147127804406</v>
          </cell>
        </row>
        <row r="73">
          <cell r="M73">
            <v>0.78846087841934864</v>
          </cell>
        </row>
        <row r="74">
          <cell r="M74">
            <v>0.80526731268662688</v>
          </cell>
        </row>
        <row r="75">
          <cell r="M75">
            <v>0.82217671353552924</v>
          </cell>
        </row>
        <row r="76">
          <cell r="M76">
            <v>0.83720983445261821</v>
          </cell>
        </row>
        <row r="77">
          <cell r="M77">
            <v>0.85171668173029624</v>
          </cell>
        </row>
        <row r="78">
          <cell r="M78">
            <v>0.86110952212065395</v>
          </cell>
        </row>
        <row r="79">
          <cell r="M79">
            <v>0.87345407118423013</v>
          </cell>
        </row>
        <row r="80">
          <cell r="M80">
            <v>0.89316645119956073</v>
          </cell>
        </row>
        <row r="81">
          <cell r="M81">
            <v>0.91322205315363769</v>
          </cell>
        </row>
        <row r="82">
          <cell r="M82">
            <v>0.9271454231354469</v>
          </cell>
        </row>
        <row r="83">
          <cell r="M83">
            <v>0.94462686054892619</v>
          </cell>
        </row>
        <row r="84">
          <cell r="M84">
            <v>0.9699223174345305</v>
          </cell>
        </row>
        <row r="85">
          <cell r="M85">
            <v>1</v>
          </cell>
        </row>
        <row r="86">
          <cell r="M86">
            <v>1.0305124303545483</v>
          </cell>
        </row>
        <row r="87">
          <cell r="M87">
            <v>1.0582447630052514</v>
          </cell>
        </row>
        <row r="88">
          <cell r="M88">
            <v>1.0784490944661183</v>
          </cell>
        </row>
        <row r="89">
          <cell r="M89">
            <v>1.0868580319654033</v>
          </cell>
        </row>
        <row r="90">
          <cell r="M90">
            <v>1.0995572436990173</v>
          </cell>
        </row>
        <row r="91">
          <cell r="M91">
            <v>1.1224730284759801</v>
          </cell>
        </row>
        <row r="92">
          <cell r="M92">
            <v>1.1440731291544155</v>
          </cell>
        </row>
        <row r="93">
          <cell r="M93">
            <v>1.1643575457343234</v>
          </cell>
        </row>
        <row r="94">
          <cell r="M94">
            <v>1.1857974761746772</v>
          </cell>
        </row>
        <row r="95">
          <cell r="M95">
            <v>1.1977072774491746</v>
          </cell>
        </row>
        <row r="96">
          <cell r="M96">
            <v>1.2100861487066252</v>
          </cell>
        </row>
        <row r="97">
          <cell r="M97">
            <v>1.2332536295720022</v>
          </cell>
        </row>
        <row r="98">
          <cell r="M98">
            <v>1.2628508014232271</v>
          </cell>
        </row>
      </sheetData>
      <sheetData sheetId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_inputs"/>
      <sheetName val="Directory"/>
      <sheetName val="Total_Commercial_LMDI_UtilAdj"/>
      <sheetName val="Commercial_Total"/>
      <sheetName val="Report_tables"/>
      <sheetName val="Regional_intensity (aggregate)"/>
      <sheetName val="Adjusted_Supplier_Data"/>
      <sheetName val="SEDS_CensusRgn"/>
      <sheetName val="National_Calibration"/>
      <sheetName val="AER09_Table2.1c"/>
      <sheetName val="AER10_Table2.1c"/>
      <sheetName val="Annual Data_MERT2.3_July14"/>
      <sheetName val="mer_data2.3 May 2016"/>
      <sheetName val="mer_data2.3_Jan_2017"/>
      <sheetName val="mer_data2.3 Dec 2019"/>
      <sheetName val="AER11_Table2.1C_Update"/>
      <sheetName val="mer_dataT02.03_Sep13"/>
      <sheetName val="Conversion_Factors"/>
      <sheetName val="Weather_factors"/>
      <sheetName val="CDD_by_Division10"/>
      <sheetName val="HDD_by_Division10"/>
      <sheetName val="CDD_by_Division11_update"/>
      <sheetName val="CDD_by_Division11_AER"/>
      <sheetName val="HDD_by_Division11_update"/>
      <sheetName val="CDD_by_Division14"/>
      <sheetName val="HDD_by_Division14"/>
      <sheetName val="HDD_by_Division11_AER"/>
      <sheetName val="Floorspace_estimates"/>
      <sheetName val="Regional_Floorspace"/>
      <sheetName val="Regional Shares"/>
      <sheetName val="Charts (www)"/>
      <sheetName val="Charts (other-not updated)"/>
      <sheetName val="SRB_ChangeLo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34">
          <cell r="C34">
            <v>2472.864</v>
          </cell>
          <cell r="D34">
            <v>1591.94</v>
          </cell>
        </row>
        <row r="35">
          <cell r="C35">
            <v>2586.7550000000001</v>
          </cell>
          <cell r="D35">
            <v>1550.989</v>
          </cell>
        </row>
        <row r="36">
          <cell r="C36">
            <v>2678.3980000000001</v>
          </cell>
          <cell r="D36">
            <v>1573.095</v>
          </cell>
        </row>
        <row r="37">
          <cell r="C37">
            <v>2648.9780000000001</v>
          </cell>
          <cell r="D37">
            <v>1607.3969999999999</v>
          </cell>
        </row>
        <row r="38">
          <cell r="C38">
            <v>2616.9520000000002</v>
          </cell>
          <cell r="D38">
            <v>1460.7719999999999</v>
          </cell>
        </row>
        <row r="39">
          <cell r="C39">
            <v>2558.4589999999998</v>
          </cell>
          <cell r="D39">
            <v>1346.1980000000001</v>
          </cell>
        </row>
        <row r="40">
          <cell r="C40">
            <v>2718.4270000000001</v>
          </cell>
          <cell r="D40">
            <v>1499.952</v>
          </cell>
        </row>
        <row r="41">
          <cell r="C41">
            <v>2548.308</v>
          </cell>
          <cell r="D41">
            <v>1551.9780000000001</v>
          </cell>
        </row>
        <row r="42">
          <cell r="C42">
            <v>2642.7240000000002</v>
          </cell>
          <cell r="D42">
            <v>1490.0250000000001</v>
          </cell>
        </row>
        <row r="43">
          <cell r="C43">
            <v>2836.1080000000002</v>
          </cell>
          <cell r="D43">
            <v>1366.7950000000001</v>
          </cell>
        </row>
        <row r="44">
          <cell r="C44">
            <v>2650.8679999999999</v>
          </cell>
          <cell r="D44">
            <v>1318.328</v>
          </cell>
        </row>
        <row r="45">
          <cell r="C45">
            <v>2557.34</v>
          </cell>
          <cell r="D45">
            <v>1121.989</v>
          </cell>
        </row>
        <row r="46">
          <cell r="C46">
            <v>2649.51</v>
          </cell>
          <cell r="D46">
            <v>1037.2629999999999</v>
          </cell>
        </row>
        <row r="47">
          <cell r="C47">
            <v>2486.4299999999998</v>
          </cell>
          <cell r="D47">
            <v>1170.0940000000001</v>
          </cell>
        </row>
        <row r="48">
          <cell r="C48">
            <v>2582.4769999999999</v>
          </cell>
          <cell r="D48">
            <v>1227.124</v>
          </cell>
        </row>
        <row r="49">
          <cell r="C49">
            <v>2487.7440000000001</v>
          </cell>
          <cell r="D49">
            <v>1082.751</v>
          </cell>
        </row>
        <row r="50">
          <cell r="C50">
            <v>2367.3389999999999</v>
          </cell>
          <cell r="D50">
            <v>1162.579</v>
          </cell>
        </row>
        <row r="51">
          <cell r="C51">
            <v>2489.0529999999999</v>
          </cell>
          <cell r="D51">
            <v>1131.0509999999999</v>
          </cell>
        </row>
        <row r="52">
          <cell r="C52">
            <v>2730.88</v>
          </cell>
          <cell r="D52">
            <v>1099.5239999999999</v>
          </cell>
        </row>
        <row r="53">
          <cell r="C53">
            <v>2787.5070000000001</v>
          </cell>
          <cell r="D53">
            <v>1040.912</v>
          </cell>
        </row>
        <row r="54">
          <cell r="C54">
            <v>2679.5970000000002</v>
          </cell>
          <cell r="D54">
            <v>991.1</v>
          </cell>
        </row>
        <row r="55">
          <cell r="C55">
            <v>2795.4009999999998</v>
          </cell>
          <cell r="D55">
            <v>934.822</v>
          </cell>
        </row>
        <row r="56">
          <cell r="C56">
            <v>2871.1860000000001</v>
          </cell>
          <cell r="D56">
            <v>893.57399999999996</v>
          </cell>
        </row>
        <row r="57">
          <cell r="C57">
            <v>2920.4160000000002</v>
          </cell>
          <cell r="D57">
            <v>818.52800000000002</v>
          </cell>
        </row>
        <row r="58">
          <cell r="C58">
            <v>2961.9810000000002</v>
          </cell>
          <cell r="D58">
            <v>824.40800000000002</v>
          </cell>
        </row>
        <row r="59">
          <cell r="C59">
            <v>3095.989</v>
          </cell>
          <cell r="D59">
            <v>768.98900000000003</v>
          </cell>
        </row>
        <row r="60">
          <cell r="C60">
            <v>3226.317</v>
          </cell>
          <cell r="D60">
            <v>789.75699999999995</v>
          </cell>
        </row>
        <row r="61">
          <cell r="C61">
            <v>3285.32</v>
          </cell>
          <cell r="D61">
            <v>742.21799999999996</v>
          </cell>
        </row>
        <row r="62">
          <cell r="C62">
            <v>3082.9749999999999</v>
          </cell>
          <cell r="D62">
            <v>701.21799999999996</v>
          </cell>
        </row>
        <row r="63">
          <cell r="C63">
            <v>3115.0309999999999</v>
          </cell>
          <cell r="D63">
            <v>706.84900000000005</v>
          </cell>
        </row>
        <row r="64">
          <cell r="C64">
            <v>3251.5259999999998</v>
          </cell>
          <cell r="D64">
            <v>806.52</v>
          </cell>
        </row>
        <row r="65">
          <cell r="C65">
            <v>3097.2620000000002</v>
          </cell>
          <cell r="D65">
            <v>789.18499999999995</v>
          </cell>
        </row>
        <row r="66">
          <cell r="C66">
            <v>3212.4560000000001</v>
          </cell>
          <cell r="D66">
            <v>725.16300000000001</v>
          </cell>
        </row>
        <row r="67">
          <cell r="C67">
            <v>3260.9160000000002</v>
          </cell>
          <cell r="D67">
            <v>841.60400000000004</v>
          </cell>
        </row>
        <row r="68">
          <cell r="C68">
            <v>3200.9720000000002</v>
          </cell>
          <cell r="D68">
            <v>808.93799999999999</v>
          </cell>
        </row>
        <row r="69">
          <cell r="C69">
            <v>3073.2159999999999</v>
          </cell>
          <cell r="D69">
            <v>760.82</v>
          </cell>
        </row>
        <row r="70">
          <cell r="C70">
            <v>2901.6869999999999</v>
          </cell>
          <cell r="D70">
            <v>660.86500000000001</v>
          </cell>
        </row>
        <row r="71">
          <cell r="C71">
            <v>3085.0520000000001</v>
          </cell>
          <cell r="D71">
            <v>645.95000000000005</v>
          </cell>
        </row>
        <row r="72">
          <cell r="C72">
            <v>3228.4290000000001</v>
          </cell>
          <cell r="D72">
            <v>660.38800000000003</v>
          </cell>
        </row>
        <row r="73">
          <cell r="C73">
            <v>3186.5940000000001</v>
          </cell>
          <cell r="D73">
            <v>658.91899999999998</v>
          </cell>
        </row>
        <row r="74">
          <cell r="C74">
            <v>3164.6779999999999</v>
          </cell>
          <cell r="D74">
            <v>646.56899999999996</v>
          </cell>
        </row>
        <row r="75">
          <cell r="C75">
            <v>3216.1</v>
          </cell>
          <cell r="D75">
            <v>632.21600000000001</v>
          </cell>
        </row>
        <row r="76">
          <cell r="C76">
            <v>2959.511</v>
          </cell>
          <cell r="D76">
            <v>559.69399999999996</v>
          </cell>
        </row>
        <row r="77">
          <cell r="C77">
            <v>3379.7930000000001</v>
          </cell>
          <cell r="D77">
            <v>558.14099999999996</v>
          </cell>
        </row>
        <row r="78">
          <cell r="C78">
            <v>3571.9250000000002</v>
          </cell>
          <cell r="D78">
            <v>577.69500000000005</v>
          </cell>
        </row>
        <row r="79">
          <cell r="C79">
            <v>3315.5909999999999</v>
          </cell>
          <cell r="D79">
            <v>864.28899999999999</v>
          </cell>
        </row>
        <row r="80">
          <cell r="C80">
            <v>3223.5169999999998</v>
          </cell>
          <cell r="D80">
            <v>831.87599999999998</v>
          </cell>
        </row>
        <row r="81">
          <cell r="C81">
            <v>3272.8519999999999</v>
          </cell>
          <cell r="D81">
            <v>819.51199999999994</v>
          </cell>
        </row>
        <row r="82">
          <cell r="C82">
            <v>3639.51</v>
          </cell>
          <cell r="D82">
            <v>855.68299999999999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_inputs"/>
      <sheetName val="Directory"/>
      <sheetName val="Total_Commercial_LMDI_UtilAdj"/>
      <sheetName val="Commercial_Total"/>
      <sheetName val="Report_tables"/>
      <sheetName val="Regional_intensity (aggregate)"/>
      <sheetName val="Adjusted_Supplier_Data"/>
      <sheetName val="SEDS_CensusDiv"/>
      <sheetName val="National_Calibration"/>
      <sheetName val="AER09_Table2.1c"/>
      <sheetName val="AER10_Table2.1c"/>
      <sheetName val="Annual Data_MERT2.3_July14"/>
      <sheetName val="mer_data2.3 May 2016"/>
      <sheetName val="AER11_Table2.1C_Update"/>
      <sheetName val="mer_dataT02.03_Sep13"/>
      <sheetName val="Conversion_Factors"/>
      <sheetName val="Weather_factors"/>
      <sheetName val="CDD_by_Division10"/>
      <sheetName val="HDD_by_Division10"/>
      <sheetName val="CDD_by_Division11_update"/>
      <sheetName val="CDD_by_Division11_AER"/>
      <sheetName val="HDD_by_Division11_update"/>
      <sheetName val="CDD_by_Division14"/>
      <sheetName val="HDD_by_Division14"/>
      <sheetName val="HDD_by_Division11_AER"/>
      <sheetName val="Floorspace_estimates"/>
      <sheetName val="Regional_Floorspace"/>
      <sheetName val="Charts (www)"/>
      <sheetName val="Charts (other-not updated)"/>
      <sheetName val="SRB_ChangeLo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33">
          <cell r="D33">
            <v>2472864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ECNEA"/>
      <sheetName val="All_fuels"/>
      <sheetName val="ALLFOS"/>
      <sheetName val="GASNEA"/>
      <sheetName val="RESDNEA"/>
      <sheetName val="FOILNEA"/>
      <sheetName val="FOILNEA (2)"/>
      <sheetName val="LPGNEA"/>
      <sheetName val="OILNEA"/>
      <sheetName val="COALNEA"/>
      <sheetName val="COKENEA"/>
      <sheetName val="CGASNEA"/>
      <sheetName val="PRIMNEA"/>
      <sheetName val="CEMENT"/>
      <sheetName val="ALLFOS (2)"/>
    </sheetNames>
    <sheetDataSet>
      <sheetData sheetId="0"/>
      <sheetData sheetId="1">
        <row r="5">
          <cell r="AF5">
            <v>1960</v>
          </cell>
          <cell r="AG5">
            <v>3698.1429999999996</v>
          </cell>
          <cell r="AH5">
            <v>1583.9030000000002</v>
          </cell>
          <cell r="AI5">
            <v>3880.5110000000004</v>
          </cell>
          <cell r="AK5">
            <v>996.79600000000005</v>
          </cell>
        </row>
        <row r="6">
          <cell r="AF6">
            <v>1961</v>
          </cell>
          <cell r="AG6">
            <v>3729.0860000000021</v>
          </cell>
          <cell r="AH6">
            <v>1421.9010000000005</v>
          </cell>
          <cell r="AI6">
            <v>3753.4359999999988</v>
          </cell>
          <cell r="AK6">
            <v>1019.3949999999998</v>
          </cell>
        </row>
        <row r="7">
          <cell r="AF7">
            <v>1962</v>
          </cell>
          <cell r="AG7">
            <v>4069.3560000000016</v>
          </cell>
          <cell r="AH7">
            <v>1480.5310000000004</v>
          </cell>
          <cell r="AI7">
            <v>3791.489</v>
          </cell>
          <cell r="AK7">
            <v>1075.4149999999997</v>
          </cell>
        </row>
        <row r="8">
          <cell r="AF8">
            <v>1963</v>
          </cell>
          <cell r="AG8">
            <v>4307.1079999999984</v>
          </cell>
          <cell r="AH8">
            <v>1517.1910000000007</v>
          </cell>
          <cell r="AI8">
            <v>3794.36</v>
          </cell>
          <cell r="AK8">
            <v>1137.0439999999996</v>
          </cell>
        </row>
        <row r="9">
          <cell r="AF9">
            <v>1964</v>
          </cell>
          <cell r="AG9">
            <v>4670.8589999999995</v>
          </cell>
          <cell r="AH9">
            <v>1625.0719999999994</v>
          </cell>
          <cell r="AI9">
            <v>4077.5869999999995</v>
          </cell>
          <cell r="AK9">
            <v>1193.4089999999997</v>
          </cell>
        </row>
        <row r="10">
          <cell r="AF10">
            <v>1965</v>
          </cell>
          <cell r="AG10">
            <v>5045.7150000000001</v>
          </cell>
          <cell r="AH10">
            <v>1629.2039999999997</v>
          </cell>
          <cell r="AI10">
            <v>4226.9860000000008</v>
          </cell>
          <cell r="AK10">
            <v>1289.6980000000001</v>
          </cell>
        </row>
        <row r="11">
          <cell r="AF11">
            <v>1966</v>
          </cell>
          <cell r="AG11">
            <v>5508.0400000000018</v>
          </cell>
          <cell r="AH11">
            <v>1625.7819999999997</v>
          </cell>
          <cell r="AI11">
            <v>4195.8029999999999</v>
          </cell>
          <cell r="AK11">
            <v>1388.7750000000003</v>
          </cell>
        </row>
        <row r="12">
          <cell r="AF12">
            <v>1967</v>
          </cell>
          <cell r="AG12">
            <v>5826.0460000000003</v>
          </cell>
          <cell r="AH12">
            <v>1611.085</v>
          </cell>
          <cell r="AI12">
            <v>4057.3999999999996</v>
          </cell>
          <cell r="AK12">
            <v>1467.5829999999994</v>
          </cell>
        </row>
        <row r="13">
          <cell r="AF13">
            <v>1968</v>
          </cell>
          <cell r="AG13">
            <v>6206.407000000002</v>
          </cell>
          <cell r="AH13">
            <v>1759.9700000000003</v>
          </cell>
          <cell r="AI13">
            <v>3992.3900000000008</v>
          </cell>
          <cell r="AK13">
            <v>1578.4849999999997</v>
          </cell>
        </row>
        <row r="14">
          <cell r="AF14">
            <v>1969</v>
          </cell>
          <cell r="AG14">
            <v>6443.3160000000025</v>
          </cell>
          <cell r="AH14">
            <v>1969.9050000000002</v>
          </cell>
          <cell r="AI14">
            <v>3960.3630000000003</v>
          </cell>
          <cell r="AK14">
            <v>1697.2950000000001</v>
          </cell>
        </row>
        <row r="15">
          <cell r="AF15">
            <v>1970</v>
          </cell>
          <cell r="AG15">
            <v>6608.9460000000036</v>
          </cell>
          <cell r="AH15">
            <v>1867.409000000001</v>
          </cell>
          <cell r="AI15">
            <v>3616.4989999999998</v>
          </cell>
          <cell r="AK15">
            <v>1719.2049999999997</v>
          </cell>
        </row>
        <row r="16">
          <cell r="AF16">
            <v>1971</v>
          </cell>
          <cell r="AG16">
            <v>6835.8809999999985</v>
          </cell>
          <cell r="AH16">
            <v>1895.1390000000001</v>
          </cell>
          <cell r="AI16">
            <v>3413.8279999999995</v>
          </cell>
          <cell r="AK16">
            <v>1766.4159999999995</v>
          </cell>
        </row>
        <row r="17">
          <cell r="AF17">
            <v>1972</v>
          </cell>
          <cell r="AG17">
            <v>6657.8490000000011</v>
          </cell>
          <cell r="AH17">
            <v>2477.66</v>
          </cell>
          <cell r="AI17">
            <v>3386.3870000000006</v>
          </cell>
          <cell r="AK17">
            <v>1911.5059999999999</v>
          </cell>
        </row>
        <row r="18">
          <cell r="AF18">
            <v>1973</v>
          </cell>
          <cell r="AG18">
            <v>6599.7820000000002</v>
          </cell>
          <cell r="AH18">
            <v>2536.6350000000002</v>
          </cell>
          <cell r="AI18">
            <v>3482.6779999999999</v>
          </cell>
          <cell r="AK18">
            <v>2078.4820000000004</v>
          </cell>
        </row>
        <row r="19">
          <cell r="AF19">
            <v>1974</v>
          </cell>
          <cell r="AG19">
            <v>7049.7830000000022</v>
          </cell>
          <cell r="AH19">
            <v>2213.1199999999994</v>
          </cell>
          <cell r="AI19">
            <v>3317.5510000000004</v>
          </cell>
          <cell r="AK19">
            <v>2112.2730000000006</v>
          </cell>
        </row>
        <row r="20">
          <cell r="AF20">
            <v>1975</v>
          </cell>
          <cell r="AG20">
            <v>6120.7070000000012</v>
          </cell>
          <cell r="AH20">
            <v>2211.402</v>
          </cell>
          <cell r="AI20">
            <v>2967.6410000000001</v>
          </cell>
          <cell r="AK20">
            <v>2019.1979999999999</v>
          </cell>
        </row>
        <row r="21">
          <cell r="AF21">
            <v>1976</v>
          </cell>
          <cell r="AG21">
            <v>6138.5290000000005</v>
          </cell>
          <cell r="AH21">
            <v>2453.2099999999996</v>
          </cell>
          <cell r="AI21">
            <v>3095.8069999999989</v>
          </cell>
          <cell r="AK21">
            <v>2166.4209999999998</v>
          </cell>
        </row>
        <row r="22">
          <cell r="AF22">
            <v>1977</v>
          </cell>
          <cell r="AG22">
            <v>5824.5549999999994</v>
          </cell>
          <cell r="AH22">
            <v>2683.9770000000008</v>
          </cell>
          <cell r="AI22">
            <v>3177.6639999999998</v>
          </cell>
          <cell r="AK22">
            <v>2263.3820000000005</v>
          </cell>
        </row>
        <row r="23">
          <cell r="AF23">
            <v>1978</v>
          </cell>
          <cell r="AG23">
            <v>5808.3590000000004</v>
          </cell>
          <cell r="AH23">
            <v>2714.1190000000001</v>
          </cell>
          <cell r="AI23">
            <v>3217.7849999999994</v>
          </cell>
          <cell r="AK23">
            <v>2305.4900000000002</v>
          </cell>
        </row>
        <row r="24">
          <cell r="AF24">
            <v>1979</v>
          </cell>
          <cell r="AG24">
            <v>6272.0140000000019</v>
          </cell>
          <cell r="AH24">
            <v>2061.0549999999989</v>
          </cell>
          <cell r="AI24">
            <v>3255.9460000000008</v>
          </cell>
          <cell r="AK24">
            <v>2328.2949999999992</v>
          </cell>
        </row>
        <row r="25">
          <cell r="AF25">
            <v>1980</v>
          </cell>
          <cell r="AG25">
            <v>6024.8099999999995</v>
          </cell>
          <cell r="AH25">
            <v>1539.7520000000004</v>
          </cell>
          <cell r="AI25">
            <v>2914.4680000000008</v>
          </cell>
          <cell r="AK25">
            <v>2245.391000000001</v>
          </cell>
        </row>
        <row r="26">
          <cell r="AF26">
            <v>1981</v>
          </cell>
          <cell r="AG26">
            <v>5690.9650000000001</v>
          </cell>
          <cell r="AH26">
            <v>1247.8010000000004</v>
          </cell>
          <cell r="AI26">
            <v>2935.3309999999997</v>
          </cell>
          <cell r="AK26">
            <v>2271.808</v>
          </cell>
        </row>
        <row r="27">
          <cell r="AF27">
            <v>1982</v>
          </cell>
          <cell r="AG27">
            <v>5079.2649999999994</v>
          </cell>
          <cell r="AH27">
            <v>1123.2520000000002</v>
          </cell>
          <cell r="AI27">
            <v>2367.9009999999994</v>
          </cell>
          <cell r="AK27">
            <v>2099.2409999999991</v>
          </cell>
        </row>
        <row r="28">
          <cell r="AF28">
            <v>1983</v>
          </cell>
          <cell r="AG28">
            <v>5319.5879999999979</v>
          </cell>
          <cell r="AH28">
            <v>1063.3890000000001</v>
          </cell>
          <cell r="AI28">
            <v>2673.5860000000002</v>
          </cell>
          <cell r="AK28">
            <v>2125.1010000000006</v>
          </cell>
        </row>
        <row r="29">
          <cell r="AF29">
            <v>1984</v>
          </cell>
          <cell r="AG29">
            <v>5392.7119999999995</v>
          </cell>
          <cell r="AH29">
            <v>950.01999999999975</v>
          </cell>
          <cell r="AI29">
            <v>2777.3719999999998</v>
          </cell>
          <cell r="AK29">
            <v>2313.630000000001</v>
          </cell>
        </row>
        <row r="30">
          <cell r="AF30">
            <v>1985</v>
          </cell>
          <cell r="AG30">
            <v>4644.6389999999974</v>
          </cell>
          <cell r="AH30">
            <v>819.21799999999985</v>
          </cell>
          <cell r="AI30">
            <v>2703.4630000000006</v>
          </cell>
          <cell r="AK30">
            <v>2247.7180000000003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"/>
      <sheetName val="General_inputs"/>
      <sheetName val="Industrial_Total_II"/>
      <sheetName val="Total_Industrial"/>
      <sheetName val="Manufacturing"/>
      <sheetName val="NonManufacturing"/>
      <sheetName val="NonManufacturing_old2"/>
      <sheetName val="Report_tables"/>
      <sheetName val="Personal_vehicles"/>
      <sheetName val="NonManufacturing_Revised"/>
      <sheetName val="Charts (www)"/>
      <sheetName val="Manufacturing_Energy_Data"/>
      <sheetName val="AER07_Table2.1d"/>
      <sheetName val="AER08_Table2.1d"/>
      <sheetName val="AER09_Table2.1d"/>
      <sheetName val="AER10_Table2.1d"/>
      <sheetName val="AER11_Table2.1d"/>
      <sheetName val="GDP_Data"/>
      <sheetName val="Conversion_factors"/>
      <sheetName val="BEA_Output_Data"/>
      <sheetName val="Mfg Gross Output"/>
      <sheetName val="Mfg Value Added"/>
      <sheetName val="GPERS2000"/>
      <sheetName val="Gross Output over VA"/>
      <sheetName val="NAICS Sector VA over Manufac VA"/>
      <sheetName val="Mfg Shipments (6)"/>
      <sheetName val="Electric Energy (6)"/>
      <sheetName val="Fuel Energy (6)"/>
      <sheetName val="Pulp&amp;Paper"/>
      <sheetName val="Chart6"/>
      <sheetName val="Chart7"/>
      <sheetName val="Chart8"/>
      <sheetName val="Chart9"/>
      <sheetName val="Chart10"/>
      <sheetName val="Mining"/>
      <sheetName val="Report_chart"/>
      <sheetName val="AER11_Table2.1d_MER0913"/>
      <sheetName val="mer_dataT02.04"/>
      <sheetName val="NonManufacturing "/>
      <sheetName val="Aggregate_Energy_Data"/>
      <sheetName val="Chart 322"/>
      <sheetName val="Chart 324"/>
      <sheetName val="Chart 325"/>
      <sheetName val="Chart 327"/>
      <sheetName val="Chart 331"/>
      <sheetName val="Chart1"/>
      <sheetName val="Chart2"/>
      <sheetName val="Chart3"/>
      <sheetName val="Chart4"/>
      <sheetName val="Chart5"/>
    </sheetNames>
    <sheetDataSet>
      <sheetData sheetId="0"/>
      <sheetData sheetId="1">
        <row r="7">
          <cell r="L7" t="str">
            <v>1996 = 1</v>
          </cell>
        </row>
      </sheetData>
      <sheetData sheetId="2"/>
      <sheetData sheetId="3"/>
      <sheetData sheetId="4">
        <row r="248">
          <cell r="X248">
            <v>0</v>
          </cell>
        </row>
        <row r="249">
          <cell r="X249">
            <v>0</v>
          </cell>
        </row>
        <row r="250">
          <cell r="X250">
            <v>0</v>
          </cell>
        </row>
        <row r="251">
          <cell r="X251">
            <v>1700.5086475620137</v>
          </cell>
        </row>
        <row r="252">
          <cell r="X252">
            <v>1746.7833582751834</v>
          </cell>
        </row>
        <row r="253">
          <cell r="X253">
            <v>1892.3779641095523</v>
          </cell>
        </row>
        <row r="254">
          <cell r="X254">
            <v>2057.2682102892136</v>
          </cell>
        </row>
        <row r="255">
          <cell r="X255">
            <v>2090.7911072813845</v>
          </cell>
        </row>
        <row r="256">
          <cell r="X256">
            <v>1999.8352740148257</v>
          </cell>
        </row>
        <row r="257">
          <cell r="X257">
            <v>2146.0255455468373</v>
          </cell>
        </row>
        <row r="258">
          <cell r="X258">
            <v>2242.3816281007753</v>
          </cell>
        </row>
        <row r="259">
          <cell r="X259">
            <v>2283.0954570770973</v>
          </cell>
        </row>
        <row r="260">
          <cell r="X260">
            <v>2306.1133725011273</v>
          </cell>
        </row>
        <row r="261">
          <cell r="X261">
            <v>2223.900248361585</v>
          </cell>
        </row>
        <row r="262">
          <cell r="X262">
            <v>2249.5142990665904</v>
          </cell>
        </row>
        <row r="263">
          <cell r="X263">
            <v>2081.2337727948006</v>
          </cell>
        </row>
        <row r="264">
          <cell r="X264">
            <v>2108.0173077764284</v>
          </cell>
        </row>
        <row r="265">
          <cell r="X265">
            <v>2294.746851086019</v>
          </cell>
        </row>
        <row r="266">
          <cell r="X266">
            <v>2221.7681043924754</v>
          </cell>
        </row>
        <row r="267">
          <cell r="X267">
            <v>2226.9956692841424</v>
          </cell>
        </row>
        <row r="268">
          <cell r="X268">
            <v>2353.9405764650601</v>
          </cell>
        </row>
        <row r="269">
          <cell r="X269">
            <v>2472.261449546626</v>
          </cell>
        </row>
        <row r="270">
          <cell r="X270">
            <v>2500.5393569511975</v>
          </cell>
        </row>
        <row r="271">
          <cell r="X271">
            <v>2563.9000501599617</v>
          </cell>
        </row>
        <row r="272">
          <cell r="X272">
            <v>2551.7210722574468</v>
          </cell>
        </row>
        <row r="273">
          <cell r="X273">
            <v>2559.0436068603922</v>
          </cell>
        </row>
        <row r="274">
          <cell r="X274">
            <v>2629.7874406944393</v>
          </cell>
        </row>
        <row r="275">
          <cell r="X275">
            <v>2702.7062418589735</v>
          </cell>
        </row>
        <row r="276">
          <cell r="X276">
            <v>2742.0022610609722</v>
          </cell>
        </row>
        <row r="277">
          <cell r="X277">
            <v>2802.5241286251239</v>
          </cell>
        </row>
        <row r="278">
          <cell r="X278">
            <v>2804.7888075380001</v>
          </cell>
        </row>
        <row r="279">
          <cell r="X279">
            <v>2796.9323619279994</v>
          </cell>
        </row>
        <row r="280">
          <cell r="X280">
            <v>2843.5044422800001</v>
          </cell>
        </row>
        <row r="281">
          <cell r="X281">
            <v>2946.8892774240007</v>
          </cell>
        </row>
        <row r="282">
          <cell r="X282">
            <v>2866.0194728160004</v>
          </cell>
        </row>
        <row r="283">
          <cell r="X283">
            <v>2774.4359063200004</v>
          </cell>
        </row>
        <row r="284">
          <cell r="X284">
            <v>2801.3828553079998</v>
          </cell>
        </row>
        <row r="285">
          <cell r="X285">
            <v>2989.3559404280004</v>
          </cell>
        </row>
        <row r="286">
          <cell r="X286">
            <v>3075.6515074359995</v>
          </cell>
        </row>
        <row r="287">
          <cell r="X287">
            <v>3040.2609844079998</v>
          </cell>
        </row>
        <row r="288">
          <cell r="X288">
            <v>3029.8869553599993</v>
          </cell>
        </row>
        <row r="323">
          <cell r="X323">
            <v>0</v>
          </cell>
        </row>
        <row r="324">
          <cell r="X324">
            <v>0</v>
          </cell>
        </row>
        <row r="325">
          <cell r="X325">
            <v>0</v>
          </cell>
        </row>
        <row r="326">
          <cell r="X326">
            <v>14792.789729326021</v>
          </cell>
        </row>
        <row r="327">
          <cell r="X327">
            <v>14810.130175300053</v>
          </cell>
        </row>
        <row r="328">
          <cell r="X328">
            <v>15351.933599652561</v>
          </cell>
        </row>
        <row r="329">
          <cell r="X329">
            <v>15663.837332748501</v>
          </cell>
        </row>
        <row r="330">
          <cell r="X330">
            <v>15620.21708298327</v>
          </cell>
        </row>
        <row r="331">
          <cell r="X331">
            <v>14113.792301409039</v>
          </cell>
        </row>
        <row r="332">
          <cell r="X332">
            <v>14717.52426740446</v>
          </cell>
        </row>
        <row r="333">
          <cell r="X333">
            <v>14832.900126158838</v>
          </cell>
        </row>
        <row r="334">
          <cell r="X334">
            <v>15018.162894592759</v>
          </cell>
        </row>
        <row r="335">
          <cell r="X335">
            <v>14917.630797949725</v>
          </cell>
        </row>
        <row r="336">
          <cell r="X336">
            <v>13654.405125682722</v>
          </cell>
        </row>
        <row r="337">
          <cell r="X337">
            <v>12980.268353281608</v>
          </cell>
        </row>
        <row r="338">
          <cell r="X338">
            <v>11452.939250009325</v>
          </cell>
        </row>
        <row r="339">
          <cell r="X339">
            <v>12109.897697857705</v>
          </cell>
        </row>
        <row r="340">
          <cell r="X340">
            <v>12300.647201830612</v>
          </cell>
        </row>
        <row r="341">
          <cell r="X341">
            <v>11405.411661116657</v>
          </cell>
        </row>
        <row r="342">
          <cell r="X342">
            <v>11805.210783452882</v>
          </cell>
        </row>
        <row r="343">
          <cell r="X343">
            <v>12072.958350736657</v>
          </cell>
        </row>
        <row r="344">
          <cell r="X344">
            <v>13042.14548402298</v>
          </cell>
        </row>
        <row r="345">
          <cell r="X345">
            <v>13104.295331447778</v>
          </cell>
        </row>
        <row r="346">
          <cell r="X346">
            <v>13103.455439913101</v>
          </cell>
        </row>
        <row r="347">
          <cell r="X347">
            <v>12599.578369464049</v>
          </cell>
        </row>
        <row r="348">
          <cell r="X348">
            <v>12996.448569503451</v>
          </cell>
        </row>
        <row r="349">
          <cell r="X349">
            <v>13376.524235228506</v>
          </cell>
        </row>
        <row r="350">
          <cell r="X350">
            <v>13805.985934019131</v>
          </cell>
        </row>
        <row r="351">
          <cell r="X351">
            <v>14211.807729152859</v>
          </cell>
        </row>
        <row r="352">
          <cell r="X352">
            <v>14258.346948536629</v>
          </cell>
        </row>
        <row r="353">
          <cell r="X353">
            <v>14245.039418160422</v>
          </cell>
        </row>
        <row r="354">
          <cell r="X354">
            <v>14659.144711999999</v>
          </cell>
        </row>
        <row r="355">
          <cell r="X355">
            <v>14915.093519409891</v>
          </cell>
        </row>
        <row r="356">
          <cell r="X356">
            <v>14674.230633137313</v>
          </cell>
        </row>
        <row r="357">
          <cell r="X357">
            <v>14152.726620950727</v>
          </cell>
        </row>
        <row r="358">
          <cell r="X358">
            <v>13433.671368000001</v>
          </cell>
        </row>
        <row r="359">
          <cell r="X359">
            <v>12946.353236344379</v>
          </cell>
        </row>
        <row r="360">
          <cell r="X360">
            <v>12856.617310556347</v>
          </cell>
        </row>
        <row r="361">
          <cell r="X361">
            <v>12648.954361540878</v>
          </cell>
        </row>
        <row r="362">
          <cell r="X362">
            <v>12805.615636</v>
          </cell>
        </row>
        <row r="363">
          <cell r="X363">
            <v>12888.45021773804</v>
          </cell>
        </row>
      </sheetData>
      <sheetData sheetId="5"/>
      <sheetData sheetId="6" refreshError="1"/>
      <sheetData sheetId="7"/>
      <sheetData sheetId="8" refreshError="1"/>
      <sheetData sheetId="9" refreshError="1"/>
      <sheetData sheetId="10"/>
      <sheetData sheetId="11"/>
      <sheetData sheetId="12" refreshError="1"/>
      <sheetData sheetId="13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 refreshError="1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tb0304"/>
      <sheetName val="stb0304_real "/>
      <sheetName val="AER_11"/>
      <sheetName val="AER_11_origa"/>
      <sheetName val="AER_11_Table3.4_real"/>
      <sheetName val="LMDI-Prices"/>
      <sheetName val="LMDI-Prices_DE"/>
      <sheetName val="MECS_fuel_shares"/>
      <sheetName val="Price_comparison"/>
      <sheetName val="AER10_TableD1"/>
      <sheetName val="AER11_TableD1"/>
      <sheetName val="AER10_Table2.1b"/>
      <sheetName val="AER10_Table2.1c"/>
      <sheetName val="AER11_Table2.1b"/>
      <sheetName val="AER11_Table2.1c"/>
      <sheetName val="AER11_Table2.1d"/>
      <sheetName val="Sheet2"/>
      <sheetName val="Sheet3"/>
    </sheetNames>
    <sheetDataSet>
      <sheetData sheetId="0">
        <row r="50">
          <cell r="J50">
            <v>0.2430514325307534</v>
          </cell>
        </row>
        <row r="51">
          <cell r="J51">
            <v>0.25586413241194661</v>
          </cell>
        </row>
        <row r="52">
          <cell r="J52">
            <v>0.2688684740323079</v>
          </cell>
        </row>
        <row r="53">
          <cell r="J53">
            <v>0.28052758195761601</v>
          </cell>
        </row>
        <row r="54">
          <cell r="J54">
            <v>0.29579650317539552</v>
          </cell>
        </row>
        <row r="55">
          <cell r="J55">
            <v>0.32237271961136232</v>
          </cell>
        </row>
        <row r="56">
          <cell r="J56">
            <v>0.35223284179803954</v>
          </cell>
        </row>
        <row r="57">
          <cell r="J57">
            <v>0.3715706998236506</v>
          </cell>
        </row>
        <row r="58">
          <cell r="J58">
            <v>0.39462399934145287</v>
          </cell>
        </row>
        <row r="59">
          <cell r="J59">
            <v>0.42232968975935847</v>
          </cell>
        </row>
        <row r="60">
          <cell r="J60">
            <v>0.45718447673752655</v>
          </cell>
        </row>
        <row r="61">
          <cell r="J61">
            <v>0.49842317275104209</v>
          </cell>
        </row>
        <row r="62">
          <cell r="J62">
            <v>0.54494631938992355</v>
          </cell>
        </row>
        <row r="63">
          <cell r="J63">
            <v>0.57876311493994714</v>
          </cell>
        </row>
        <row r="64">
          <cell r="J64">
            <v>0.60160551097618331</v>
          </cell>
        </row>
        <row r="65">
          <cell r="J65">
            <v>0.62295993962735485</v>
          </cell>
        </row>
        <row r="66">
          <cell r="J66">
            <v>0.64288282986137513</v>
          </cell>
        </row>
        <row r="67">
          <cell r="J67">
            <v>0.65584943402164042</v>
          </cell>
        </row>
        <row r="68">
          <cell r="J68">
            <v>0.67258944912609442</v>
          </cell>
        </row>
        <row r="69">
          <cell r="J69">
            <v>0.69613692140972838</v>
          </cell>
        </row>
        <row r="70">
          <cell r="J70">
            <v>0.72320536574610228</v>
          </cell>
        </row>
        <row r="71">
          <cell r="J71">
            <v>0.74996360997425282</v>
          </cell>
        </row>
        <row r="72">
          <cell r="J72">
            <v>0.77490840081898249</v>
          </cell>
        </row>
        <row r="73">
          <cell r="J73">
            <v>0.79257961030916846</v>
          </cell>
        </row>
        <row r="74">
          <cell r="J74">
            <v>0.81144136439288672</v>
          </cell>
        </row>
        <row r="75">
          <cell r="J75">
            <v>0.82871524338710245</v>
          </cell>
        </row>
        <row r="76">
          <cell r="J76">
            <v>0.84600217835515068</v>
          </cell>
        </row>
        <row r="77">
          <cell r="J77">
            <v>0.86145319962512956</v>
          </cell>
        </row>
        <row r="78">
          <cell r="J78">
            <v>0.87619231379789431</v>
          </cell>
        </row>
        <row r="79">
          <cell r="J79">
            <v>0.88569687264787345</v>
          </cell>
        </row>
        <row r="80">
          <cell r="J80">
            <v>0.89834569997202818</v>
          </cell>
        </row>
        <row r="81">
          <cell r="J81">
            <v>0.91875799240787814</v>
          </cell>
        </row>
        <row r="82">
          <cell r="J82">
            <v>0.93980790748343013</v>
          </cell>
        </row>
        <row r="83">
          <cell r="J83">
            <v>0.95424946117711607</v>
          </cell>
        </row>
        <row r="84">
          <cell r="J84">
            <v>0.97331905520023576</v>
          </cell>
        </row>
        <row r="85">
          <cell r="J85">
            <v>1</v>
          </cell>
        </row>
        <row r="86">
          <cell r="J86">
            <v>1.0320739463723518</v>
          </cell>
        </row>
        <row r="87">
          <cell r="J87">
            <v>1.0638012177199641</v>
          </cell>
        </row>
        <row r="88">
          <cell r="J88">
            <v>1.0920332399615509</v>
          </cell>
        </row>
        <row r="89">
          <cell r="J89">
            <v>1.1133659113467222</v>
          </cell>
        </row>
        <row r="90">
          <cell r="J90">
            <v>1.1219353262197604</v>
          </cell>
        </row>
        <row r="91">
          <cell r="J91">
            <v>1.1355160013392318</v>
          </cell>
        </row>
        <row r="92">
          <cell r="J92">
            <v>1.1578166252845072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B_ChangeLog"/>
      <sheetName val="Directory "/>
      <sheetName val="Data_development_revised"/>
      <sheetName val="Energy_weights (nat'l, regional"/>
      <sheetName val="General_inputs"/>
      <sheetName val="Residential_Total_LMDI_UtilAdj"/>
      <sheetName val="National"/>
      <sheetName val="Northeast"/>
      <sheetName val="Midwest"/>
      <sheetName val="South"/>
      <sheetName val="West"/>
      <sheetName val="SEDS_CensusRgn"/>
      <sheetName val="Report_Tables"/>
      <sheetName val="Report_graphs"/>
      <sheetName val="SEDS_2017"/>
      <sheetName val="Wgted_Floorspace"/>
      <sheetName val="Final Floorspace Estimates"/>
      <sheetName val="AER10_table2.1b"/>
      <sheetName val="AER10_Table2.1a"/>
      <sheetName val="AER11_table2.1b_update"/>
      <sheetName val="AnnualData_MERT2.2_14"/>
      <sheetName val="Annual Data_MERT2.2_July-2014"/>
      <sheetName val="AnnualData_MER2.2_2015"/>
      <sheetName val="Mon Data_MER2.2_12_2013"/>
      <sheetName val="mer_dataT02.02_Sept13"/>
      <sheetName val="RECS_data"/>
      <sheetName val="AnnualData_MER2.2_Mar2017"/>
      <sheetName val="AnnualData_MER_2.2_Dec2019"/>
      <sheetName val="RECS_intensity_data"/>
      <sheetName val="National_Calibration"/>
      <sheetName val="Conversion_Factors"/>
      <sheetName val="Regional_intensity (aggregate)"/>
      <sheetName val="Weather_Factors"/>
      <sheetName val="CDD_by_Division10"/>
      <sheetName val="HDD_by_Division10"/>
      <sheetName val="CDD_by_Division11_update"/>
      <sheetName val="CDD_by_Division18"/>
      <sheetName val="HDD_by_Division11_update"/>
      <sheetName val="HDD_by_Division18"/>
      <sheetName val="Extrapolate_Energy2010-not used"/>
      <sheetName val="CDD_by_Division14 (2)"/>
      <sheetName val="Charts (www)"/>
      <sheetName val="Special_char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24">
          <cell r="C24">
            <v>3211.7779999999998</v>
          </cell>
          <cell r="D24">
            <v>2227.5410000000002</v>
          </cell>
        </row>
        <row r="25">
          <cell r="C25">
            <v>3362.2779999999998</v>
          </cell>
          <cell r="D25">
            <v>2293.2629999999999</v>
          </cell>
        </row>
        <row r="26">
          <cell r="C26">
            <v>3600.3130000000001</v>
          </cell>
          <cell r="D26">
            <v>2398.9659999999999</v>
          </cell>
        </row>
        <row r="27">
          <cell r="C27">
            <v>3700.2809999999999</v>
          </cell>
          <cell r="D27">
            <v>2414.5990000000002</v>
          </cell>
        </row>
        <row r="28">
          <cell r="C28">
            <v>3908.4850000000001</v>
          </cell>
          <cell r="D28">
            <v>2325.9720000000002</v>
          </cell>
        </row>
        <row r="29">
          <cell r="C29">
            <v>4027.692</v>
          </cell>
          <cell r="D29">
            <v>2432.4259999999999</v>
          </cell>
        </row>
        <row r="30">
          <cell r="C30">
            <v>4274.8220000000001</v>
          </cell>
          <cell r="D30">
            <v>2422.3359999999998</v>
          </cell>
        </row>
        <row r="31">
          <cell r="C31">
            <v>4451.33</v>
          </cell>
          <cell r="D31">
            <v>2527.8319999999999</v>
          </cell>
        </row>
        <row r="32">
          <cell r="C32">
            <v>4588.3149999999996</v>
          </cell>
          <cell r="D32">
            <v>2655.2269999999999</v>
          </cell>
        </row>
        <row r="33">
          <cell r="C33">
            <v>4874.8580000000002</v>
          </cell>
          <cell r="D33">
            <v>2705.5039999999999</v>
          </cell>
        </row>
        <row r="34">
          <cell r="C34">
            <v>4987.3919999999998</v>
          </cell>
          <cell r="D34">
            <v>2725.57</v>
          </cell>
        </row>
        <row r="35">
          <cell r="C35">
            <v>5125.8119999999999</v>
          </cell>
          <cell r="D35">
            <v>2748.5039999999999</v>
          </cell>
        </row>
        <row r="36">
          <cell r="C36">
            <v>5264.384</v>
          </cell>
          <cell r="D36">
            <v>2868.221</v>
          </cell>
        </row>
        <row r="37">
          <cell r="C37">
            <v>4976.9750000000004</v>
          </cell>
          <cell r="D37">
            <v>2801.069</v>
          </cell>
        </row>
        <row r="38">
          <cell r="C38">
            <v>4900.9949999999999</v>
          </cell>
          <cell r="D38">
            <v>2554.5239999999999</v>
          </cell>
        </row>
        <row r="39">
          <cell r="C39">
            <v>5022.6059999999998</v>
          </cell>
          <cell r="D39">
            <v>2479.4389999999999</v>
          </cell>
        </row>
        <row r="40">
          <cell r="C40">
            <v>5147.3360000000002</v>
          </cell>
          <cell r="D40">
            <v>2703.9740000000002</v>
          </cell>
        </row>
        <row r="41">
          <cell r="C41">
            <v>4913.0929999999998</v>
          </cell>
          <cell r="D41">
            <v>2681.96</v>
          </cell>
        </row>
        <row r="42">
          <cell r="C42">
            <v>4981.4539999999997</v>
          </cell>
          <cell r="D42">
            <v>2608.152</v>
          </cell>
        </row>
        <row r="43">
          <cell r="C43">
            <v>5054.7420000000002</v>
          </cell>
          <cell r="D43">
            <v>2099.2220000000002</v>
          </cell>
        </row>
        <row r="44">
          <cell r="C44">
            <v>4824.8360000000002</v>
          </cell>
          <cell r="D44">
            <v>1734.431</v>
          </cell>
        </row>
        <row r="45">
          <cell r="C45">
            <v>4614.1989999999996</v>
          </cell>
          <cell r="D45">
            <v>1531.454</v>
          </cell>
        </row>
        <row r="46">
          <cell r="C46">
            <v>4711.2510000000002</v>
          </cell>
          <cell r="D46">
            <v>1433.921</v>
          </cell>
        </row>
        <row r="47">
          <cell r="C47">
            <v>4477.6329999999998</v>
          </cell>
          <cell r="D47">
            <v>1353.854</v>
          </cell>
        </row>
        <row r="48">
          <cell r="C48">
            <v>4660.558</v>
          </cell>
          <cell r="D48">
            <v>1531.079</v>
          </cell>
        </row>
        <row r="49">
          <cell r="C49">
            <v>4534.2820000000002</v>
          </cell>
          <cell r="D49">
            <v>1565.59</v>
          </cell>
        </row>
        <row r="50">
          <cell r="C50">
            <v>4405.1559999999999</v>
          </cell>
          <cell r="D50">
            <v>1540.9680000000001</v>
          </cell>
        </row>
        <row r="51">
          <cell r="C51">
            <v>4419.5749999999998</v>
          </cell>
          <cell r="D51">
            <v>1617.027</v>
          </cell>
        </row>
        <row r="52">
          <cell r="C52">
            <v>4735.0829999999996</v>
          </cell>
          <cell r="D52">
            <v>1675.173</v>
          </cell>
        </row>
        <row r="53">
          <cell r="C53">
            <v>4903.3860000000004</v>
          </cell>
          <cell r="D53">
            <v>1660.751</v>
          </cell>
        </row>
        <row r="54">
          <cell r="C54">
            <v>4486.5529999999999</v>
          </cell>
          <cell r="D54">
            <v>1394.634</v>
          </cell>
        </row>
        <row r="55">
          <cell r="C55">
            <v>4667.223</v>
          </cell>
          <cell r="D55">
            <v>1381.345</v>
          </cell>
        </row>
        <row r="56">
          <cell r="C56">
            <v>4804.5810000000001</v>
          </cell>
          <cell r="D56">
            <v>1414.557</v>
          </cell>
        </row>
        <row r="57">
          <cell r="C57">
            <v>5058.3729999999996</v>
          </cell>
          <cell r="D57">
            <v>1439.4970000000001</v>
          </cell>
        </row>
        <row r="58">
          <cell r="C58">
            <v>4959.84</v>
          </cell>
          <cell r="D58">
            <v>1408.077</v>
          </cell>
        </row>
        <row r="59">
          <cell r="C59">
            <v>4954.1890000000003</v>
          </cell>
          <cell r="D59">
            <v>1373.597</v>
          </cell>
        </row>
        <row r="60">
          <cell r="C60">
            <v>5354.3890000000001</v>
          </cell>
          <cell r="D60">
            <v>1483.3389999999999</v>
          </cell>
        </row>
        <row r="61">
          <cell r="C61">
            <v>5092.9189999999999</v>
          </cell>
          <cell r="D61">
            <v>1421.9659999999999</v>
          </cell>
        </row>
        <row r="62">
          <cell r="C62">
            <v>4646.0870000000004</v>
          </cell>
          <cell r="D62">
            <v>1303.8679999999999</v>
          </cell>
        </row>
        <row r="63">
          <cell r="C63">
            <v>4834.8990000000003</v>
          </cell>
          <cell r="D63">
            <v>1464.7360000000001</v>
          </cell>
        </row>
        <row r="64">
          <cell r="C64">
            <v>5104.5929999999998</v>
          </cell>
          <cell r="D64">
            <v>1554.0540000000001</v>
          </cell>
        </row>
        <row r="65">
          <cell r="C65">
            <v>4889.018</v>
          </cell>
          <cell r="D65">
            <v>1528.8409999999999</v>
          </cell>
        </row>
        <row r="66">
          <cell r="C66">
            <v>4994.9939999999997</v>
          </cell>
          <cell r="D66">
            <v>1456.7339999999999</v>
          </cell>
        </row>
        <row r="67">
          <cell r="C67">
            <v>5209.4279999999999</v>
          </cell>
          <cell r="D67">
            <v>1546.569</v>
          </cell>
        </row>
        <row r="68">
          <cell r="C68">
            <v>4980.8310000000001</v>
          </cell>
          <cell r="D68">
            <v>1519.85</v>
          </cell>
        </row>
        <row r="69">
          <cell r="C69">
            <v>4946.3540000000003</v>
          </cell>
          <cell r="D69">
            <v>1450.481</v>
          </cell>
        </row>
        <row r="70">
          <cell r="C70">
            <v>4475.9129999999996</v>
          </cell>
          <cell r="D70">
            <v>1221.8530000000001</v>
          </cell>
        </row>
        <row r="71">
          <cell r="C71">
            <v>4835.4399999999996</v>
          </cell>
          <cell r="D71">
            <v>1249.1690000000001</v>
          </cell>
        </row>
        <row r="72">
          <cell r="C72">
            <v>5010.0609999999997</v>
          </cell>
          <cell r="D72">
            <v>1324.511</v>
          </cell>
        </row>
        <row r="73">
          <cell r="C73">
            <v>4883.1120000000001</v>
          </cell>
          <cell r="D73">
            <v>1157.6559999999999</v>
          </cell>
        </row>
        <row r="74">
          <cell r="C74">
            <v>4878.1109999999999</v>
          </cell>
          <cell r="D74">
            <v>1120.442</v>
          </cell>
        </row>
        <row r="75">
          <cell r="C75">
            <v>4804.5789999999997</v>
          </cell>
          <cell r="D75">
            <v>1033.8309999999999</v>
          </cell>
        </row>
        <row r="76">
          <cell r="C76">
            <v>4242.0940000000001</v>
          </cell>
          <cell r="D76">
            <v>885.62400000000002</v>
          </cell>
        </row>
        <row r="77">
          <cell r="C77">
            <v>5022.942</v>
          </cell>
          <cell r="D77">
            <v>963.17899999999997</v>
          </cell>
        </row>
        <row r="78">
          <cell r="C78">
            <v>5242.4830000000002</v>
          </cell>
          <cell r="D78">
            <v>1036.2619999999999</v>
          </cell>
        </row>
        <row r="79">
          <cell r="C79">
            <v>4776.9269999999997</v>
          </cell>
          <cell r="D79">
            <v>1007.152</v>
          </cell>
        </row>
        <row r="80">
          <cell r="C80">
            <v>4505.8440000000001</v>
          </cell>
          <cell r="D80">
            <v>878.28300000000002</v>
          </cell>
        </row>
        <row r="81">
          <cell r="C81">
            <v>4563.4719999999998</v>
          </cell>
          <cell r="D81">
            <v>871.49300000000005</v>
          </cell>
        </row>
        <row r="82">
          <cell r="C82">
            <v>5173.0069999999996</v>
          </cell>
          <cell r="D82">
            <v>949.72699999999998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://www.eia.gov/state/seds/seds-data-complete.cf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state/seds/seds-data-complete.cf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hyperlink" Target="http://www.eia.gov/state/seds/seds-data-complete.cf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state/seds/seds-data-complete.cfm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state/seds/seds-data-complete.cfm" TargetMode="External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9"/>
  <sheetViews>
    <sheetView showGridLines="0" topLeftCell="A31" workbookViewId="0">
      <selection activeCell="I47" sqref="I47"/>
    </sheetView>
  </sheetViews>
  <sheetFormatPr defaultColWidth="9.140625" defaultRowHeight="15" x14ac:dyDescent="0.25"/>
  <cols>
    <col min="1" max="2" width="4.5703125" style="14" customWidth="1"/>
    <col min="3" max="3" width="2.28515625" style="14" customWidth="1"/>
    <col min="4" max="4" width="5.7109375" style="14" customWidth="1"/>
    <col min="5" max="5" width="2.85546875" style="14" customWidth="1"/>
    <col min="6" max="6" width="9.42578125" style="14" customWidth="1"/>
    <col min="7" max="7" width="4.5703125" style="14" customWidth="1"/>
    <col min="8" max="8" width="2.28515625" style="14" customWidth="1"/>
    <col min="9" max="9" width="4.5703125" style="14" customWidth="1"/>
    <col min="10" max="10" width="2.28515625" style="14" customWidth="1"/>
    <col min="11" max="11" width="6.28515625" style="14" customWidth="1"/>
    <col min="12" max="12" width="3.140625" style="14" customWidth="1"/>
    <col min="13" max="13" width="9.42578125" style="14" customWidth="1"/>
    <col min="14" max="14" width="4.5703125" style="14" customWidth="1"/>
    <col min="15" max="15" width="2.28515625" style="14" customWidth="1"/>
    <col min="16" max="16" width="5.42578125" style="14" customWidth="1"/>
    <col min="17" max="17" width="3.140625" style="14" customWidth="1"/>
    <col min="18" max="18" width="6.42578125" style="14" customWidth="1"/>
    <col min="19" max="19" width="3.140625" style="14" customWidth="1"/>
    <col min="20" max="20" width="8.85546875" style="14" customWidth="1"/>
    <col min="21" max="21" width="4.42578125" style="14" customWidth="1"/>
    <col min="22" max="22" width="7.42578125" style="14" customWidth="1"/>
    <col min="23" max="23" width="4.140625" style="14" customWidth="1"/>
    <col min="24" max="24" width="13.28515625" style="14" customWidth="1"/>
    <col min="25" max="25" width="6.42578125" style="14" customWidth="1"/>
    <col min="26" max="26" width="3.140625" style="14" customWidth="1"/>
    <col min="27" max="27" width="8.85546875" style="14" customWidth="1"/>
    <col min="28" max="28" width="4.42578125" style="14" customWidth="1"/>
    <col min="29" max="29" width="6.42578125" style="14" customWidth="1"/>
    <col min="30" max="30" width="3.140625" style="14" customWidth="1"/>
    <col min="31" max="16384" width="9.140625" style="14"/>
  </cols>
  <sheetData>
    <row r="1" spans="1:30" ht="15.75" customHeight="1" x14ac:dyDescent="0.25">
      <c r="A1" s="255" t="s">
        <v>31</v>
      </c>
      <c r="B1" s="256"/>
      <c r="C1" s="256"/>
      <c r="D1" s="256"/>
      <c r="E1" s="256"/>
      <c r="F1" s="256"/>
      <c r="G1" s="256"/>
      <c r="H1" s="256"/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6"/>
      <c r="AA1" s="256"/>
      <c r="AB1" s="256"/>
      <c r="AC1" s="256"/>
      <c r="AD1" s="257"/>
    </row>
    <row r="2" spans="1:30" x14ac:dyDescent="0.25">
      <c r="A2" s="258" t="s">
        <v>33</v>
      </c>
      <c r="B2" s="259"/>
      <c r="C2" s="259"/>
      <c r="D2" s="259"/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  <c r="P2" s="259"/>
      <c r="Q2" s="259"/>
      <c r="R2" s="259"/>
      <c r="S2" s="259"/>
      <c r="T2" s="259"/>
      <c r="U2" s="259"/>
      <c r="V2" s="259"/>
      <c r="W2" s="259"/>
      <c r="X2" s="259"/>
      <c r="Y2" s="259"/>
      <c r="Z2" s="259"/>
      <c r="AA2" s="259"/>
      <c r="AB2" s="259"/>
      <c r="AC2" s="259"/>
      <c r="AD2" s="260"/>
    </row>
    <row r="3" spans="1:30" x14ac:dyDescent="0.25">
      <c r="A3" s="261" t="s">
        <v>1</v>
      </c>
      <c r="B3" s="264" t="s">
        <v>35</v>
      </c>
      <c r="C3" s="265"/>
      <c r="D3" s="265"/>
      <c r="E3" s="265"/>
      <c r="F3" s="265"/>
      <c r="G3" s="265"/>
      <c r="H3" s="266"/>
      <c r="I3" s="264" t="s">
        <v>36</v>
      </c>
      <c r="J3" s="265"/>
      <c r="K3" s="265"/>
      <c r="L3" s="265"/>
      <c r="M3" s="265"/>
      <c r="N3" s="265"/>
      <c r="O3" s="266"/>
      <c r="P3" s="264" t="s">
        <v>37</v>
      </c>
      <c r="Q3" s="265"/>
      <c r="R3" s="265"/>
      <c r="S3" s="265"/>
      <c r="T3" s="265"/>
      <c r="U3" s="265"/>
      <c r="V3" s="265"/>
      <c r="W3" s="265"/>
      <c r="X3" s="265"/>
      <c r="Y3" s="265"/>
      <c r="Z3" s="266"/>
      <c r="AA3" s="264" t="s">
        <v>38</v>
      </c>
      <c r="AB3" s="265"/>
      <c r="AC3" s="265"/>
      <c r="AD3" s="266"/>
    </row>
    <row r="4" spans="1:30" x14ac:dyDescent="0.25">
      <c r="A4" s="262"/>
      <c r="B4" s="253"/>
      <c r="C4" s="254"/>
      <c r="D4" s="247" t="s">
        <v>40</v>
      </c>
      <c r="E4" s="248"/>
      <c r="F4" s="15"/>
      <c r="G4" s="247" t="s">
        <v>41</v>
      </c>
      <c r="H4" s="248"/>
      <c r="I4" s="253"/>
      <c r="J4" s="254"/>
      <c r="K4" s="247" t="s">
        <v>42</v>
      </c>
      <c r="L4" s="248"/>
      <c r="M4" s="15"/>
      <c r="N4" s="247" t="s">
        <v>43</v>
      </c>
      <c r="O4" s="248"/>
      <c r="P4" s="247" t="s">
        <v>44</v>
      </c>
      <c r="Q4" s="248"/>
      <c r="R4" s="253"/>
      <c r="S4" s="254"/>
      <c r="T4" s="247" t="s">
        <v>42</v>
      </c>
      <c r="U4" s="248"/>
      <c r="V4" s="247" t="s">
        <v>45</v>
      </c>
      <c r="W4" s="248"/>
      <c r="X4" s="15"/>
      <c r="Y4" s="247" t="s">
        <v>46</v>
      </c>
      <c r="Z4" s="248"/>
      <c r="AA4" s="247" t="s">
        <v>42</v>
      </c>
      <c r="AB4" s="248"/>
      <c r="AC4" s="247" t="s">
        <v>47</v>
      </c>
      <c r="AD4" s="248"/>
    </row>
    <row r="5" spans="1:30" x14ac:dyDescent="0.25">
      <c r="A5" s="262"/>
      <c r="B5" s="249" t="s">
        <v>49</v>
      </c>
      <c r="C5" s="250"/>
      <c r="D5" s="249"/>
      <c r="E5" s="250"/>
      <c r="F5" s="16" t="s">
        <v>50</v>
      </c>
      <c r="G5" s="249"/>
      <c r="H5" s="250"/>
      <c r="I5" s="249" t="s">
        <v>49</v>
      </c>
      <c r="J5" s="250"/>
      <c r="K5" s="249"/>
      <c r="L5" s="250"/>
      <c r="M5" s="16" t="s">
        <v>50</v>
      </c>
      <c r="N5" s="249"/>
      <c r="O5" s="250"/>
      <c r="P5" s="249"/>
      <c r="Q5" s="250"/>
      <c r="R5" s="249" t="s">
        <v>49</v>
      </c>
      <c r="S5" s="250"/>
      <c r="T5" s="249"/>
      <c r="U5" s="250"/>
      <c r="V5" s="249"/>
      <c r="W5" s="250"/>
      <c r="X5" s="16" t="s">
        <v>50</v>
      </c>
      <c r="Y5" s="249"/>
      <c r="Z5" s="250"/>
      <c r="AA5" s="249"/>
      <c r="AB5" s="250"/>
      <c r="AC5" s="249"/>
      <c r="AD5" s="250"/>
    </row>
    <row r="6" spans="1:30" x14ac:dyDescent="0.25">
      <c r="A6" s="263"/>
      <c r="B6" s="251" t="s">
        <v>52</v>
      </c>
      <c r="C6" s="252"/>
      <c r="D6" s="251"/>
      <c r="E6" s="252"/>
      <c r="F6" s="17" t="s">
        <v>53</v>
      </c>
      <c r="G6" s="251"/>
      <c r="H6" s="252"/>
      <c r="I6" s="251" t="s">
        <v>52</v>
      </c>
      <c r="J6" s="252"/>
      <c r="K6" s="251"/>
      <c r="L6" s="252"/>
      <c r="M6" s="17" t="s">
        <v>53</v>
      </c>
      <c r="N6" s="251"/>
      <c r="O6" s="252"/>
      <c r="P6" s="251"/>
      <c r="Q6" s="252"/>
      <c r="R6" s="251" t="s">
        <v>52</v>
      </c>
      <c r="S6" s="252"/>
      <c r="T6" s="251"/>
      <c r="U6" s="252"/>
      <c r="V6" s="251"/>
      <c r="W6" s="252"/>
      <c r="X6" s="17" t="s">
        <v>53</v>
      </c>
      <c r="Y6" s="251"/>
      <c r="Z6" s="252"/>
      <c r="AA6" s="251"/>
      <c r="AB6" s="252"/>
      <c r="AC6" s="251"/>
      <c r="AD6" s="252"/>
    </row>
    <row r="7" spans="1:30" x14ac:dyDescent="0.25">
      <c r="A7" s="18">
        <v>1970</v>
      </c>
      <c r="B7" s="19">
        <v>1.06</v>
      </c>
      <c r="C7" s="20"/>
      <c r="D7" s="19">
        <v>1.54</v>
      </c>
      <c r="E7" s="21" t="s">
        <v>16</v>
      </c>
      <c r="F7" s="19">
        <v>6.51</v>
      </c>
      <c r="G7" s="19">
        <v>2.1</v>
      </c>
      <c r="H7" s="20"/>
      <c r="I7" s="19">
        <v>0.75</v>
      </c>
      <c r="J7" s="20"/>
      <c r="K7" s="19">
        <v>0.91</v>
      </c>
      <c r="L7" s="21" t="s">
        <v>16</v>
      </c>
      <c r="M7" s="19">
        <v>6.09</v>
      </c>
      <c r="N7" s="19">
        <v>1.97</v>
      </c>
      <c r="O7" s="21" t="s">
        <v>16</v>
      </c>
      <c r="P7" s="19">
        <v>0.45</v>
      </c>
      <c r="Q7" s="20"/>
      <c r="R7" s="19">
        <v>0.38</v>
      </c>
      <c r="S7" s="20"/>
      <c r="T7" s="19">
        <v>0.98</v>
      </c>
      <c r="U7" s="20"/>
      <c r="V7" s="19">
        <v>1.59</v>
      </c>
      <c r="W7" s="20"/>
      <c r="X7" s="19">
        <v>2.99</v>
      </c>
      <c r="Y7" s="19">
        <v>0.84</v>
      </c>
      <c r="Z7" s="20"/>
      <c r="AA7" s="19">
        <v>2.31</v>
      </c>
      <c r="AB7" s="20"/>
      <c r="AC7" s="19">
        <v>2.31</v>
      </c>
      <c r="AD7" s="20"/>
    </row>
    <row r="8" spans="1:30" x14ac:dyDescent="0.25">
      <c r="A8" s="18">
        <v>1971</v>
      </c>
      <c r="B8" s="19">
        <v>1.1200000000000001</v>
      </c>
      <c r="C8" s="20"/>
      <c r="D8" s="19">
        <v>1.59</v>
      </c>
      <c r="E8" s="21" t="s">
        <v>16</v>
      </c>
      <c r="F8" s="19">
        <v>6.8</v>
      </c>
      <c r="G8" s="19">
        <v>2.2400000000000002</v>
      </c>
      <c r="H8" s="20"/>
      <c r="I8" s="19">
        <v>0.8</v>
      </c>
      <c r="J8" s="20"/>
      <c r="K8" s="19">
        <v>1.02</v>
      </c>
      <c r="L8" s="21" t="s">
        <v>16</v>
      </c>
      <c r="M8" s="19">
        <v>6.44</v>
      </c>
      <c r="N8" s="19">
        <v>2.15</v>
      </c>
      <c r="O8" s="21" t="s">
        <v>16</v>
      </c>
      <c r="P8" s="19">
        <v>0.5</v>
      </c>
      <c r="Q8" s="20"/>
      <c r="R8" s="19">
        <v>0.41</v>
      </c>
      <c r="S8" s="20"/>
      <c r="T8" s="19">
        <v>1.05</v>
      </c>
      <c r="U8" s="20"/>
      <c r="V8" s="19">
        <v>1.59</v>
      </c>
      <c r="W8" s="20"/>
      <c r="X8" s="19">
        <v>3.22</v>
      </c>
      <c r="Y8" s="19">
        <v>0.92</v>
      </c>
      <c r="Z8" s="20"/>
      <c r="AA8" s="19">
        <v>2.37</v>
      </c>
      <c r="AB8" s="20"/>
      <c r="AC8" s="19">
        <v>2.37</v>
      </c>
      <c r="AD8" s="20"/>
    </row>
    <row r="9" spans="1:30" x14ac:dyDescent="0.25">
      <c r="A9" s="24">
        <v>1972</v>
      </c>
      <c r="B9" s="25">
        <v>1.18</v>
      </c>
      <c r="C9" s="26"/>
      <c r="D9" s="25">
        <v>1.62</v>
      </c>
      <c r="E9" s="27" t="s">
        <v>16</v>
      </c>
      <c r="F9" s="25">
        <v>7.09</v>
      </c>
      <c r="G9" s="25">
        <v>2.37</v>
      </c>
      <c r="H9" s="26"/>
      <c r="I9" s="25">
        <v>0.86</v>
      </c>
      <c r="J9" s="26"/>
      <c r="K9" s="25">
        <v>1.05</v>
      </c>
      <c r="L9" s="27" t="s">
        <v>16</v>
      </c>
      <c r="M9" s="25">
        <v>6.71</v>
      </c>
      <c r="N9" s="25">
        <v>2.3199999999999998</v>
      </c>
      <c r="O9" s="27" t="s">
        <v>16</v>
      </c>
      <c r="P9" s="25">
        <v>0.55000000000000004</v>
      </c>
      <c r="Q9" s="26"/>
      <c r="R9" s="25">
        <v>0.46</v>
      </c>
      <c r="S9" s="26"/>
      <c r="T9" s="25">
        <v>1.05</v>
      </c>
      <c r="U9" s="26"/>
      <c r="V9" s="25">
        <v>1.59</v>
      </c>
      <c r="W9" s="26"/>
      <c r="X9" s="25">
        <v>3.4</v>
      </c>
      <c r="Y9" s="25">
        <v>0.99</v>
      </c>
      <c r="Z9" s="26"/>
      <c r="AA9" s="25">
        <v>2.38</v>
      </c>
      <c r="AB9" s="26"/>
      <c r="AC9" s="25">
        <v>2.38</v>
      </c>
      <c r="AD9" s="26"/>
    </row>
    <row r="10" spans="1:30" x14ac:dyDescent="0.25">
      <c r="A10" s="18">
        <v>1973</v>
      </c>
      <c r="B10" s="19">
        <v>1.26</v>
      </c>
      <c r="C10" s="20"/>
      <c r="D10" s="19">
        <v>2.08</v>
      </c>
      <c r="E10" s="21" t="s">
        <v>16</v>
      </c>
      <c r="F10" s="19">
        <v>7.44</v>
      </c>
      <c r="G10" s="19">
        <v>2.71</v>
      </c>
      <c r="H10" s="21" t="s">
        <v>16</v>
      </c>
      <c r="I10" s="19">
        <v>0.91</v>
      </c>
      <c r="J10" s="20"/>
      <c r="K10" s="19">
        <v>1.21</v>
      </c>
      <c r="L10" s="21" t="s">
        <v>16</v>
      </c>
      <c r="M10" s="19">
        <v>7.06</v>
      </c>
      <c r="N10" s="19">
        <v>2.5499999999999998</v>
      </c>
      <c r="O10" s="21" t="s">
        <v>16</v>
      </c>
      <c r="P10" s="19">
        <v>0.63</v>
      </c>
      <c r="Q10" s="20"/>
      <c r="R10" s="19">
        <v>0.5</v>
      </c>
      <c r="S10" s="20"/>
      <c r="T10" s="19">
        <v>1.18</v>
      </c>
      <c r="U10" s="20"/>
      <c r="V10" s="19">
        <v>1.6</v>
      </c>
      <c r="W10" s="20"/>
      <c r="X10" s="19">
        <v>3.66</v>
      </c>
      <c r="Y10" s="19">
        <v>1.1000000000000001</v>
      </c>
      <c r="Z10" s="20"/>
      <c r="AA10" s="19">
        <v>2.57</v>
      </c>
      <c r="AB10" s="20"/>
      <c r="AC10" s="19">
        <v>2.57</v>
      </c>
      <c r="AD10" s="20"/>
    </row>
    <row r="11" spans="1:30" x14ac:dyDescent="0.25">
      <c r="A11" s="18">
        <v>1974</v>
      </c>
      <c r="B11" s="19">
        <v>1.42</v>
      </c>
      <c r="C11" s="20"/>
      <c r="D11" s="19">
        <v>2.85</v>
      </c>
      <c r="E11" s="21" t="s">
        <v>16</v>
      </c>
      <c r="F11" s="19">
        <v>9.09</v>
      </c>
      <c r="G11" s="19">
        <v>3.38</v>
      </c>
      <c r="H11" s="20"/>
      <c r="I11" s="19">
        <v>1.05</v>
      </c>
      <c r="J11" s="20"/>
      <c r="K11" s="19">
        <v>2.2599999999999998</v>
      </c>
      <c r="L11" s="21" t="s">
        <v>16</v>
      </c>
      <c r="M11" s="19">
        <v>8.91</v>
      </c>
      <c r="N11" s="19">
        <v>3.41</v>
      </c>
      <c r="O11" s="20"/>
      <c r="P11" s="19">
        <v>1.22</v>
      </c>
      <c r="Q11" s="20"/>
      <c r="R11" s="19">
        <v>0.67</v>
      </c>
      <c r="S11" s="20"/>
      <c r="T11" s="19">
        <v>2.2400000000000002</v>
      </c>
      <c r="U11" s="20"/>
      <c r="V11" s="19">
        <v>1.6</v>
      </c>
      <c r="W11" s="20"/>
      <c r="X11" s="19">
        <v>4.95</v>
      </c>
      <c r="Y11" s="19">
        <v>1.78</v>
      </c>
      <c r="Z11" s="20"/>
      <c r="AA11" s="19">
        <v>3.7</v>
      </c>
      <c r="AB11" s="20"/>
      <c r="AC11" s="19">
        <v>3.7</v>
      </c>
      <c r="AD11" s="20"/>
    </row>
    <row r="12" spans="1:30" x14ac:dyDescent="0.25">
      <c r="A12" s="24">
        <v>1975</v>
      </c>
      <c r="B12" s="25">
        <v>1.67</v>
      </c>
      <c r="C12" s="26"/>
      <c r="D12" s="25">
        <v>3.01</v>
      </c>
      <c r="E12" s="27" t="s">
        <v>16</v>
      </c>
      <c r="F12" s="25">
        <v>10.29</v>
      </c>
      <c r="G12" s="25">
        <v>3.8</v>
      </c>
      <c r="H12" s="27" t="s">
        <v>16</v>
      </c>
      <c r="I12" s="25">
        <v>1.32</v>
      </c>
      <c r="J12" s="26"/>
      <c r="K12" s="25">
        <v>2.4</v>
      </c>
      <c r="L12" s="27" t="s">
        <v>16</v>
      </c>
      <c r="M12" s="25">
        <v>10.11</v>
      </c>
      <c r="N12" s="25">
        <v>4.07</v>
      </c>
      <c r="O12" s="27" t="s">
        <v>16</v>
      </c>
      <c r="P12" s="25">
        <v>1.5</v>
      </c>
      <c r="Q12" s="26"/>
      <c r="R12" s="25">
        <v>0.95</v>
      </c>
      <c r="S12" s="26"/>
      <c r="T12" s="25">
        <v>2.46</v>
      </c>
      <c r="U12" s="26"/>
      <c r="V12" s="25">
        <v>1.6</v>
      </c>
      <c r="W12" s="26"/>
      <c r="X12" s="25">
        <v>6.07</v>
      </c>
      <c r="Y12" s="25">
        <v>2.2000000000000002</v>
      </c>
      <c r="Z12" s="26"/>
      <c r="AA12" s="25">
        <v>4.0199999999999996</v>
      </c>
      <c r="AB12" s="26"/>
      <c r="AC12" s="25">
        <v>4.0199999999999996</v>
      </c>
      <c r="AD12" s="26"/>
    </row>
    <row r="13" spans="1:30" x14ac:dyDescent="0.25">
      <c r="A13" s="18">
        <v>1976</v>
      </c>
      <c r="B13" s="19">
        <v>1.94</v>
      </c>
      <c r="C13" s="20"/>
      <c r="D13" s="19">
        <v>3.23</v>
      </c>
      <c r="E13" s="21" t="s">
        <v>16</v>
      </c>
      <c r="F13" s="19">
        <v>10.93</v>
      </c>
      <c r="G13" s="19">
        <v>4.12</v>
      </c>
      <c r="H13" s="21" t="s">
        <v>16</v>
      </c>
      <c r="I13" s="19">
        <v>1.61</v>
      </c>
      <c r="J13" s="20"/>
      <c r="K13" s="19">
        <v>2.5</v>
      </c>
      <c r="L13" s="21" t="s">
        <v>16</v>
      </c>
      <c r="M13" s="19">
        <v>10.82</v>
      </c>
      <c r="N13" s="19">
        <v>4.38</v>
      </c>
      <c r="O13" s="21" t="s">
        <v>16</v>
      </c>
      <c r="P13" s="19">
        <v>1.5</v>
      </c>
      <c r="Q13" s="20"/>
      <c r="R13" s="19">
        <v>1.21</v>
      </c>
      <c r="S13" s="20"/>
      <c r="T13" s="19">
        <v>2.57</v>
      </c>
      <c r="U13" s="20"/>
      <c r="V13" s="19">
        <v>1.6</v>
      </c>
      <c r="W13" s="20"/>
      <c r="X13" s="19">
        <v>6.48</v>
      </c>
      <c r="Y13" s="19">
        <v>2.4300000000000002</v>
      </c>
      <c r="Z13" s="20"/>
      <c r="AA13" s="19">
        <v>4.2</v>
      </c>
      <c r="AB13" s="20"/>
      <c r="AC13" s="19">
        <v>4.21</v>
      </c>
      <c r="AD13" s="20"/>
    </row>
    <row r="14" spans="1:30" x14ac:dyDescent="0.25">
      <c r="A14" s="18">
        <v>1977</v>
      </c>
      <c r="B14" s="19">
        <v>2.2999999999999998</v>
      </c>
      <c r="C14" s="20"/>
      <c r="D14" s="19">
        <v>3.64</v>
      </c>
      <c r="E14" s="21" t="s">
        <v>16</v>
      </c>
      <c r="F14" s="19">
        <v>11.87</v>
      </c>
      <c r="G14" s="19">
        <v>4.76</v>
      </c>
      <c r="H14" s="21" t="s">
        <v>16</v>
      </c>
      <c r="I14" s="19">
        <v>2</v>
      </c>
      <c r="J14" s="20"/>
      <c r="K14" s="19">
        <v>2.85</v>
      </c>
      <c r="L14" s="21" t="s">
        <v>16</v>
      </c>
      <c r="M14" s="19">
        <v>11.99</v>
      </c>
      <c r="N14" s="19">
        <v>5.12</v>
      </c>
      <c r="O14" s="21" t="s">
        <v>16</v>
      </c>
      <c r="P14" s="19">
        <v>1.56</v>
      </c>
      <c r="Q14" s="20"/>
      <c r="R14" s="19">
        <v>1.48</v>
      </c>
      <c r="S14" s="20"/>
      <c r="T14" s="19">
        <v>2.84</v>
      </c>
      <c r="U14" s="20"/>
      <c r="V14" s="19">
        <v>1.59</v>
      </c>
      <c r="W14" s="20"/>
      <c r="X14" s="19">
        <v>7.33</v>
      </c>
      <c r="Y14" s="19">
        <v>2.78</v>
      </c>
      <c r="Z14" s="20"/>
      <c r="AA14" s="19">
        <v>4.47</v>
      </c>
      <c r="AB14" s="20"/>
      <c r="AC14" s="19">
        <v>4.4800000000000004</v>
      </c>
      <c r="AD14" s="20"/>
    </row>
    <row r="15" spans="1:30" x14ac:dyDescent="0.25">
      <c r="A15" s="24">
        <v>1978</v>
      </c>
      <c r="B15" s="25">
        <v>2.52</v>
      </c>
      <c r="C15" s="26"/>
      <c r="D15" s="25">
        <v>3.76</v>
      </c>
      <c r="E15" s="27" t="s">
        <v>16</v>
      </c>
      <c r="F15" s="25">
        <v>12.63</v>
      </c>
      <c r="G15" s="25">
        <v>5.13</v>
      </c>
      <c r="H15" s="26"/>
      <c r="I15" s="25">
        <v>2.2000000000000002</v>
      </c>
      <c r="J15" s="26"/>
      <c r="K15" s="25">
        <v>2.93</v>
      </c>
      <c r="L15" s="27" t="s">
        <v>16</v>
      </c>
      <c r="M15" s="25">
        <v>12.78</v>
      </c>
      <c r="N15" s="25">
        <v>5.5</v>
      </c>
      <c r="O15" s="27" t="s">
        <v>16</v>
      </c>
      <c r="P15" s="25">
        <v>1.73</v>
      </c>
      <c r="Q15" s="26"/>
      <c r="R15" s="25">
        <v>1.66</v>
      </c>
      <c r="S15" s="26"/>
      <c r="T15" s="25">
        <v>2.96</v>
      </c>
      <c r="U15" s="26"/>
      <c r="V15" s="25">
        <v>1.6</v>
      </c>
      <c r="W15" s="26"/>
      <c r="X15" s="25">
        <v>8.18</v>
      </c>
      <c r="Y15" s="25">
        <v>3.03</v>
      </c>
      <c r="Z15" s="26"/>
      <c r="AA15" s="25">
        <v>4.59</v>
      </c>
      <c r="AB15" s="26"/>
      <c r="AC15" s="25">
        <v>4.59</v>
      </c>
      <c r="AD15" s="26"/>
    </row>
    <row r="16" spans="1:30" x14ac:dyDescent="0.25">
      <c r="A16" s="18">
        <v>1979</v>
      </c>
      <c r="B16" s="19">
        <v>2.92</v>
      </c>
      <c r="C16" s="20"/>
      <c r="D16" s="19">
        <v>5.31</v>
      </c>
      <c r="E16" s="21" t="s">
        <v>16</v>
      </c>
      <c r="F16" s="19">
        <v>13.6</v>
      </c>
      <c r="G16" s="19">
        <v>5.99</v>
      </c>
      <c r="H16" s="21" t="s">
        <v>16</v>
      </c>
      <c r="I16" s="19">
        <v>2.69</v>
      </c>
      <c r="J16" s="20"/>
      <c r="K16" s="19">
        <v>4.1500000000000004</v>
      </c>
      <c r="L16" s="20"/>
      <c r="M16" s="19">
        <v>13.72</v>
      </c>
      <c r="N16" s="19">
        <v>6.28</v>
      </c>
      <c r="O16" s="20"/>
      <c r="P16" s="19">
        <v>1.75</v>
      </c>
      <c r="Q16" s="20"/>
      <c r="R16" s="19">
        <v>1.96</v>
      </c>
      <c r="S16" s="20"/>
      <c r="T16" s="19">
        <v>3.99</v>
      </c>
      <c r="U16" s="20"/>
      <c r="V16" s="19">
        <v>1.6</v>
      </c>
      <c r="W16" s="20"/>
      <c r="X16" s="19">
        <v>8.94</v>
      </c>
      <c r="Y16" s="19">
        <v>3.63</v>
      </c>
      <c r="Z16" s="20"/>
      <c r="AA16" s="19">
        <v>6.19</v>
      </c>
      <c r="AB16" s="20"/>
      <c r="AC16" s="19">
        <v>6.19</v>
      </c>
      <c r="AD16" s="20"/>
    </row>
    <row r="17" spans="1:30" x14ac:dyDescent="0.25">
      <c r="A17" s="18">
        <v>1980</v>
      </c>
      <c r="B17" s="19">
        <v>3.6</v>
      </c>
      <c r="C17" s="20"/>
      <c r="D17" s="19">
        <v>7.24</v>
      </c>
      <c r="E17" s="21" t="s">
        <v>16</v>
      </c>
      <c r="F17" s="19">
        <v>15.71</v>
      </c>
      <c r="G17" s="19">
        <v>7.46</v>
      </c>
      <c r="H17" s="20"/>
      <c r="I17" s="19">
        <v>3.32</v>
      </c>
      <c r="J17" s="20"/>
      <c r="K17" s="19">
        <v>5.64</v>
      </c>
      <c r="L17" s="20"/>
      <c r="M17" s="19">
        <v>16.059999999999999</v>
      </c>
      <c r="N17" s="19">
        <v>7.83</v>
      </c>
      <c r="O17" s="21" t="s">
        <v>16</v>
      </c>
      <c r="P17" s="19">
        <v>1.87</v>
      </c>
      <c r="Q17" s="20"/>
      <c r="R17" s="19">
        <v>2.52</v>
      </c>
      <c r="S17" s="20"/>
      <c r="T17" s="19">
        <v>5.75</v>
      </c>
      <c r="U17" s="20"/>
      <c r="V17" s="19">
        <v>1.67</v>
      </c>
      <c r="W17" s="20"/>
      <c r="X17" s="19">
        <v>10.81</v>
      </c>
      <c r="Y17" s="19">
        <v>4.71</v>
      </c>
      <c r="Z17" s="20"/>
      <c r="AA17" s="19">
        <v>8.6</v>
      </c>
      <c r="AB17" s="20"/>
      <c r="AC17" s="19">
        <v>8.61</v>
      </c>
      <c r="AD17" s="20"/>
    </row>
    <row r="18" spans="1:30" x14ac:dyDescent="0.25">
      <c r="A18" s="24">
        <v>1981</v>
      </c>
      <c r="B18" s="25">
        <v>4.1900000000000004</v>
      </c>
      <c r="C18" s="26"/>
      <c r="D18" s="25">
        <v>8.66</v>
      </c>
      <c r="E18" s="27" t="s">
        <v>16</v>
      </c>
      <c r="F18" s="25">
        <v>18.170000000000002</v>
      </c>
      <c r="G18" s="25">
        <v>8.82</v>
      </c>
      <c r="H18" s="26"/>
      <c r="I18" s="25">
        <v>3.91</v>
      </c>
      <c r="J18" s="26"/>
      <c r="K18" s="25">
        <v>6.97</v>
      </c>
      <c r="L18" s="27" t="s">
        <v>16</v>
      </c>
      <c r="M18" s="25">
        <v>18.440000000000001</v>
      </c>
      <c r="N18" s="25">
        <v>9.48</v>
      </c>
      <c r="O18" s="27" t="s">
        <v>16</v>
      </c>
      <c r="P18" s="25">
        <v>2.06</v>
      </c>
      <c r="Q18" s="26"/>
      <c r="R18" s="25">
        <v>3.07</v>
      </c>
      <c r="S18" s="26"/>
      <c r="T18" s="25">
        <v>6.84</v>
      </c>
      <c r="U18" s="26"/>
      <c r="V18" s="25">
        <v>1.67</v>
      </c>
      <c r="W18" s="26"/>
      <c r="X18" s="25">
        <v>12.57</v>
      </c>
      <c r="Y18" s="25">
        <v>5.52</v>
      </c>
      <c r="Z18" s="26"/>
      <c r="AA18" s="25">
        <v>9.83</v>
      </c>
      <c r="AB18" s="26"/>
      <c r="AC18" s="25">
        <v>9.84</v>
      </c>
      <c r="AD18" s="26"/>
    </row>
    <row r="19" spans="1:30" x14ac:dyDescent="0.25">
      <c r="A19" s="18">
        <v>1982</v>
      </c>
      <c r="B19" s="19">
        <v>5.05</v>
      </c>
      <c r="C19" s="20"/>
      <c r="D19" s="19">
        <v>8.65</v>
      </c>
      <c r="E19" s="21" t="s">
        <v>16</v>
      </c>
      <c r="F19" s="19">
        <v>20.11</v>
      </c>
      <c r="G19" s="19">
        <v>9.7799999999999994</v>
      </c>
      <c r="H19" s="20"/>
      <c r="I19" s="19">
        <v>4.7</v>
      </c>
      <c r="J19" s="20"/>
      <c r="K19" s="19">
        <v>6.65</v>
      </c>
      <c r="L19" s="20"/>
      <c r="M19" s="19">
        <v>20.11</v>
      </c>
      <c r="N19" s="19">
        <v>10.35</v>
      </c>
      <c r="O19" s="21" t="s">
        <v>16</v>
      </c>
      <c r="P19" s="19">
        <v>2.09</v>
      </c>
      <c r="Q19" s="20"/>
      <c r="R19" s="19">
        <v>3.8</v>
      </c>
      <c r="S19" s="20"/>
      <c r="T19" s="19">
        <v>6.51</v>
      </c>
      <c r="U19" s="20"/>
      <c r="V19" s="19">
        <v>1.67</v>
      </c>
      <c r="W19" s="20"/>
      <c r="X19" s="19">
        <v>14.51</v>
      </c>
      <c r="Y19" s="19">
        <v>6.05</v>
      </c>
      <c r="Z19" s="20"/>
      <c r="AA19" s="19">
        <v>9.42</v>
      </c>
      <c r="AB19" s="20"/>
      <c r="AC19" s="19">
        <v>9.43</v>
      </c>
      <c r="AD19" s="20"/>
    </row>
    <row r="20" spans="1:30" x14ac:dyDescent="0.25">
      <c r="A20" s="18">
        <v>1983</v>
      </c>
      <c r="B20" s="19">
        <v>5.88</v>
      </c>
      <c r="C20" s="20"/>
      <c r="D20" s="19">
        <v>8.3699999999999992</v>
      </c>
      <c r="E20" s="21" t="s">
        <v>16</v>
      </c>
      <c r="F20" s="19">
        <v>21.04</v>
      </c>
      <c r="G20" s="19">
        <v>10.66</v>
      </c>
      <c r="H20" s="20"/>
      <c r="I20" s="19">
        <v>5.43</v>
      </c>
      <c r="J20" s="20"/>
      <c r="K20" s="19">
        <v>6.52</v>
      </c>
      <c r="L20" s="21" t="s">
        <v>16</v>
      </c>
      <c r="M20" s="19">
        <v>20.57</v>
      </c>
      <c r="N20" s="19">
        <v>10.92</v>
      </c>
      <c r="O20" s="21" t="s">
        <v>16</v>
      </c>
      <c r="P20" s="19">
        <v>1.91</v>
      </c>
      <c r="Q20" s="20"/>
      <c r="R20" s="19">
        <v>4.0999999999999996</v>
      </c>
      <c r="S20" s="20"/>
      <c r="T20" s="19">
        <v>6.57</v>
      </c>
      <c r="U20" s="20"/>
      <c r="V20" s="19">
        <v>1.67</v>
      </c>
      <c r="W20" s="20"/>
      <c r="X20" s="19">
        <v>14.54</v>
      </c>
      <c r="Y20" s="19">
        <v>6.21</v>
      </c>
      <c r="Z20" s="20"/>
      <c r="AA20" s="19">
        <v>8.44</v>
      </c>
      <c r="AB20" s="20"/>
      <c r="AC20" s="19">
        <v>8.4499999999999993</v>
      </c>
      <c r="AD20" s="20"/>
    </row>
    <row r="21" spans="1:30" x14ac:dyDescent="0.25">
      <c r="A21" s="24">
        <v>1984</v>
      </c>
      <c r="B21" s="25">
        <v>5.95</v>
      </c>
      <c r="C21" s="26"/>
      <c r="D21" s="25">
        <v>8.43</v>
      </c>
      <c r="E21" s="27" t="s">
        <v>16</v>
      </c>
      <c r="F21" s="25">
        <v>20.96</v>
      </c>
      <c r="G21" s="25">
        <v>10.66</v>
      </c>
      <c r="H21" s="26"/>
      <c r="I21" s="25">
        <v>5.4</v>
      </c>
      <c r="J21" s="26"/>
      <c r="K21" s="25">
        <v>6.5</v>
      </c>
      <c r="L21" s="27" t="s">
        <v>16</v>
      </c>
      <c r="M21" s="25">
        <v>20.89</v>
      </c>
      <c r="N21" s="25">
        <v>11.13</v>
      </c>
      <c r="O21" s="27" t="s">
        <v>16</v>
      </c>
      <c r="P21" s="25">
        <v>1.91</v>
      </c>
      <c r="Q21" s="26"/>
      <c r="R21" s="25">
        <v>4.13</v>
      </c>
      <c r="S21" s="26"/>
      <c r="T21" s="25">
        <v>6.56</v>
      </c>
      <c r="U21" s="26"/>
      <c r="V21" s="25">
        <v>1.67</v>
      </c>
      <c r="W21" s="26"/>
      <c r="X21" s="25">
        <v>14.16</v>
      </c>
      <c r="Y21" s="25">
        <v>6.12</v>
      </c>
      <c r="Z21" s="26"/>
      <c r="AA21" s="25">
        <v>8.25</v>
      </c>
      <c r="AB21" s="26"/>
      <c r="AC21" s="25">
        <v>8.26</v>
      </c>
      <c r="AD21" s="26"/>
    </row>
    <row r="22" spans="1:30" x14ac:dyDescent="0.25">
      <c r="A22" s="18">
        <v>1985</v>
      </c>
      <c r="B22" s="19">
        <v>5.94</v>
      </c>
      <c r="C22" s="20"/>
      <c r="D22" s="19">
        <v>8.1300000000000008</v>
      </c>
      <c r="E22" s="21" t="s">
        <v>16</v>
      </c>
      <c r="F22" s="19">
        <v>21.66</v>
      </c>
      <c r="G22" s="19">
        <v>10.91</v>
      </c>
      <c r="H22" s="20"/>
      <c r="I22" s="19">
        <v>5.34</v>
      </c>
      <c r="J22" s="20"/>
      <c r="K22" s="19">
        <v>6.5</v>
      </c>
      <c r="L22" s="21" t="s">
        <v>16</v>
      </c>
      <c r="M22" s="19">
        <v>21.3</v>
      </c>
      <c r="N22" s="19">
        <v>11.64</v>
      </c>
      <c r="O22" s="21" t="s">
        <v>16</v>
      </c>
      <c r="P22" s="19">
        <v>1.9</v>
      </c>
      <c r="Q22" s="20"/>
      <c r="R22" s="19">
        <v>3.87</v>
      </c>
      <c r="S22" s="20"/>
      <c r="T22" s="19">
        <v>6.29</v>
      </c>
      <c r="U22" s="20"/>
      <c r="V22" s="19">
        <v>1.67</v>
      </c>
      <c r="W22" s="20"/>
      <c r="X22" s="19">
        <v>14.57</v>
      </c>
      <c r="Y22" s="19">
        <v>6.03</v>
      </c>
      <c r="Z22" s="20"/>
      <c r="AA22" s="19">
        <v>8.26</v>
      </c>
      <c r="AB22" s="20"/>
      <c r="AC22" s="19">
        <v>8.27</v>
      </c>
      <c r="AD22" s="20"/>
    </row>
    <row r="23" spans="1:30" x14ac:dyDescent="0.25">
      <c r="A23" s="18">
        <v>1986</v>
      </c>
      <c r="B23" s="19">
        <v>5.67</v>
      </c>
      <c r="C23" s="20"/>
      <c r="D23" s="19">
        <v>6.76</v>
      </c>
      <c r="E23" s="21" t="s">
        <v>16</v>
      </c>
      <c r="F23" s="19">
        <v>21.75</v>
      </c>
      <c r="G23" s="19">
        <v>10.75</v>
      </c>
      <c r="H23" s="20"/>
      <c r="I23" s="19">
        <v>4.9400000000000004</v>
      </c>
      <c r="J23" s="20"/>
      <c r="K23" s="19">
        <v>4.46</v>
      </c>
      <c r="L23" s="21" t="s">
        <v>16</v>
      </c>
      <c r="M23" s="19">
        <v>21.1</v>
      </c>
      <c r="N23" s="19">
        <v>11.21</v>
      </c>
      <c r="O23" s="21" t="s">
        <v>16</v>
      </c>
      <c r="P23" s="19">
        <v>1.8</v>
      </c>
      <c r="Q23" s="20"/>
      <c r="R23" s="19">
        <v>3.2</v>
      </c>
      <c r="S23" s="20"/>
      <c r="T23" s="19">
        <v>4.92</v>
      </c>
      <c r="U23" s="20"/>
      <c r="V23" s="19">
        <v>1.65</v>
      </c>
      <c r="W23" s="20"/>
      <c r="X23" s="19">
        <v>14.45</v>
      </c>
      <c r="Y23" s="19">
        <v>5.36</v>
      </c>
      <c r="Z23" s="20"/>
      <c r="AA23" s="19">
        <v>6.21</v>
      </c>
      <c r="AB23" s="20"/>
      <c r="AC23" s="19">
        <v>6.22</v>
      </c>
      <c r="AD23" s="20"/>
    </row>
    <row r="24" spans="1:30" x14ac:dyDescent="0.25">
      <c r="A24" s="24">
        <v>1987</v>
      </c>
      <c r="B24" s="25">
        <v>5.39</v>
      </c>
      <c r="C24" s="26"/>
      <c r="D24" s="25">
        <v>6.57</v>
      </c>
      <c r="E24" s="27" t="s">
        <v>16</v>
      </c>
      <c r="F24" s="25">
        <v>21.82</v>
      </c>
      <c r="G24" s="25">
        <v>10.71</v>
      </c>
      <c r="H24" s="26"/>
      <c r="I24" s="25">
        <v>4.6399999999999997</v>
      </c>
      <c r="J24" s="26"/>
      <c r="K24" s="25">
        <v>4.7699999999999996</v>
      </c>
      <c r="L24" s="27" t="s">
        <v>16</v>
      </c>
      <c r="M24" s="25">
        <v>20.440000000000001</v>
      </c>
      <c r="N24" s="25">
        <v>10.97</v>
      </c>
      <c r="O24" s="27" t="s">
        <v>16</v>
      </c>
      <c r="P24" s="25">
        <v>1.67</v>
      </c>
      <c r="Q24" s="26"/>
      <c r="R24" s="25">
        <v>2.88</v>
      </c>
      <c r="S24" s="26"/>
      <c r="T24" s="25">
        <v>4.96</v>
      </c>
      <c r="U24" s="26"/>
      <c r="V24" s="25">
        <v>1.65</v>
      </c>
      <c r="W24" s="26"/>
      <c r="X24" s="25">
        <v>13.98</v>
      </c>
      <c r="Y24" s="25">
        <v>5.17</v>
      </c>
      <c r="Z24" s="26"/>
      <c r="AA24" s="25">
        <v>6.57</v>
      </c>
      <c r="AB24" s="26"/>
      <c r="AC24" s="25">
        <v>6.59</v>
      </c>
      <c r="AD24" s="26"/>
    </row>
    <row r="25" spans="1:30" x14ac:dyDescent="0.25">
      <c r="A25" s="18">
        <v>1988</v>
      </c>
      <c r="B25" s="19">
        <v>5.32</v>
      </c>
      <c r="C25" s="20"/>
      <c r="D25" s="19">
        <v>6.56</v>
      </c>
      <c r="E25" s="21" t="s">
        <v>16</v>
      </c>
      <c r="F25" s="19">
        <v>21.92</v>
      </c>
      <c r="G25" s="19">
        <v>10.66</v>
      </c>
      <c r="H25" s="20"/>
      <c r="I25" s="19">
        <v>4.51</v>
      </c>
      <c r="J25" s="20"/>
      <c r="K25" s="19">
        <v>4.5199999999999996</v>
      </c>
      <c r="L25" s="21" t="s">
        <v>16</v>
      </c>
      <c r="M25" s="19">
        <v>20.34</v>
      </c>
      <c r="N25" s="19">
        <v>10.82</v>
      </c>
      <c r="O25" s="20"/>
      <c r="P25" s="19">
        <v>1.68</v>
      </c>
      <c r="Q25" s="20"/>
      <c r="R25" s="19">
        <v>2.9</v>
      </c>
      <c r="S25" s="20"/>
      <c r="T25" s="19">
        <v>4.62</v>
      </c>
      <c r="U25" s="20"/>
      <c r="V25" s="19">
        <v>1.65</v>
      </c>
      <c r="W25" s="20"/>
      <c r="X25" s="19">
        <v>13.78</v>
      </c>
      <c r="Y25" s="19">
        <v>5</v>
      </c>
      <c r="Z25" s="20"/>
      <c r="AA25" s="19">
        <v>6.56</v>
      </c>
      <c r="AB25" s="20"/>
      <c r="AC25" s="19">
        <v>6.57</v>
      </c>
      <c r="AD25" s="20"/>
    </row>
    <row r="26" spans="1:30" x14ac:dyDescent="0.25">
      <c r="A26" s="18">
        <v>1989</v>
      </c>
      <c r="B26" s="19">
        <v>5.47</v>
      </c>
      <c r="C26" s="20"/>
      <c r="D26" s="19">
        <v>7.52</v>
      </c>
      <c r="E26" s="21" t="s">
        <v>16</v>
      </c>
      <c r="F26" s="19">
        <v>22.41</v>
      </c>
      <c r="G26" s="19">
        <v>11.02</v>
      </c>
      <c r="H26" s="20"/>
      <c r="I26" s="19">
        <v>4.6100000000000003</v>
      </c>
      <c r="J26" s="20"/>
      <c r="K26" s="19">
        <v>5.1100000000000003</v>
      </c>
      <c r="L26" s="21" t="s">
        <v>16</v>
      </c>
      <c r="M26" s="19">
        <v>20.77</v>
      </c>
      <c r="N26" s="19">
        <v>11.26</v>
      </c>
      <c r="O26" s="21" t="s">
        <v>16</v>
      </c>
      <c r="P26" s="19">
        <v>1.68</v>
      </c>
      <c r="Q26" s="20"/>
      <c r="R26" s="19">
        <v>2.93</v>
      </c>
      <c r="S26" s="20"/>
      <c r="T26" s="19">
        <v>4.6900000000000004</v>
      </c>
      <c r="U26" s="20"/>
      <c r="V26" s="19">
        <v>1.2</v>
      </c>
      <c r="W26" s="20"/>
      <c r="X26" s="19">
        <v>13.85</v>
      </c>
      <c r="Y26" s="19">
        <v>4.92</v>
      </c>
      <c r="Z26" s="20"/>
      <c r="AA26" s="19">
        <v>7.17</v>
      </c>
      <c r="AB26" s="20"/>
      <c r="AC26" s="19">
        <v>7.18</v>
      </c>
      <c r="AD26" s="20"/>
    </row>
    <row r="27" spans="1:30" x14ac:dyDescent="0.25">
      <c r="A27" s="24">
        <v>1990</v>
      </c>
      <c r="B27" s="25">
        <v>5.63</v>
      </c>
      <c r="C27" s="26"/>
      <c r="D27" s="25">
        <v>8.66</v>
      </c>
      <c r="E27" s="27" t="s">
        <v>16</v>
      </c>
      <c r="F27" s="25">
        <v>22.96</v>
      </c>
      <c r="G27" s="25">
        <v>11.87</v>
      </c>
      <c r="H27" s="27" t="s">
        <v>16</v>
      </c>
      <c r="I27" s="25">
        <v>4.7</v>
      </c>
      <c r="J27" s="26"/>
      <c r="K27" s="25">
        <v>6.07</v>
      </c>
      <c r="L27" s="27" t="s">
        <v>16</v>
      </c>
      <c r="M27" s="25">
        <v>21.2</v>
      </c>
      <c r="N27" s="25">
        <v>11.88</v>
      </c>
      <c r="O27" s="27" t="s">
        <v>16</v>
      </c>
      <c r="P27" s="25">
        <v>1.69</v>
      </c>
      <c r="Q27" s="26"/>
      <c r="R27" s="25">
        <v>2.95</v>
      </c>
      <c r="S27" s="26"/>
      <c r="T27" s="25">
        <v>5.48</v>
      </c>
      <c r="U27" s="26"/>
      <c r="V27" s="25">
        <v>0.99</v>
      </c>
      <c r="W27" s="26"/>
      <c r="X27" s="25">
        <v>13.92</v>
      </c>
      <c r="Y27" s="25">
        <v>5.23</v>
      </c>
      <c r="Z27" s="26"/>
      <c r="AA27" s="25">
        <v>8.27</v>
      </c>
      <c r="AB27" s="26"/>
      <c r="AC27" s="25">
        <v>8.2799999999999994</v>
      </c>
      <c r="AD27" s="26"/>
    </row>
    <row r="28" spans="1:30" x14ac:dyDescent="0.25">
      <c r="A28" s="18">
        <v>1991</v>
      </c>
      <c r="B28" s="19">
        <v>5.66</v>
      </c>
      <c r="C28" s="20"/>
      <c r="D28" s="19">
        <v>8.44</v>
      </c>
      <c r="E28" s="21" t="s">
        <v>16</v>
      </c>
      <c r="F28" s="19">
        <v>23.57</v>
      </c>
      <c r="G28" s="19">
        <v>12.08</v>
      </c>
      <c r="H28" s="20"/>
      <c r="I28" s="19">
        <v>4.6900000000000004</v>
      </c>
      <c r="J28" s="20"/>
      <c r="K28" s="19">
        <v>5.63</v>
      </c>
      <c r="L28" s="21" t="s">
        <v>16</v>
      </c>
      <c r="M28" s="19">
        <v>21.73</v>
      </c>
      <c r="N28" s="19">
        <v>12.07</v>
      </c>
      <c r="O28" s="20"/>
      <c r="P28" s="19">
        <v>1.67</v>
      </c>
      <c r="Q28" s="20"/>
      <c r="R28" s="19">
        <v>2.8</v>
      </c>
      <c r="S28" s="20"/>
      <c r="T28" s="19">
        <v>5.31</v>
      </c>
      <c r="U28" s="20"/>
      <c r="V28" s="19">
        <v>1.1399999999999999</v>
      </c>
      <c r="W28" s="20"/>
      <c r="X28" s="19">
        <v>14.18</v>
      </c>
      <c r="Y28" s="19">
        <v>5.18</v>
      </c>
      <c r="Z28" s="20"/>
      <c r="AA28" s="19">
        <v>7.98</v>
      </c>
      <c r="AB28" s="20"/>
      <c r="AC28" s="19">
        <v>7.99</v>
      </c>
      <c r="AD28" s="20"/>
    </row>
    <row r="29" spans="1:30" x14ac:dyDescent="0.25">
      <c r="A29" s="18">
        <v>1992</v>
      </c>
      <c r="B29" s="19">
        <v>5.73</v>
      </c>
      <c r="C29" s="20"/>
      <c r="D29" s="19">
        <v>7.76</v>
      </c>
      <c r="E29" s="21" t="s">
        <v>16</v>
      </c>
      <c r="F29" s="19">
        <v>24.06</v>
      </c>
      <c r="G29" s="19">
        <v>11.98</v>
      </c>
      <c r="H29" s="20"/>
      <c r="I29" s="19">
        <v>4.75</v>
      </c>
      <c r="J29" s="20"/>
      <c r="K29" s="19">
        <v>5.4</v>
      </c>
      <c r="L29" s="21" t="s">
        <v>16</v>
      </c>
      <c r="M29" s="19">
        <v>22.15</v>
      </c>
      <c r="N29" s="19">
        <v>12.16</v>
      </c>
      <c r="O29" s="21" t="s">
        <v>16</v>
      </c>
      <c r="P29" s="19">
        <v>1.69</v>
      </c>
      <c r="Q29" s="20"/>
      <c r="R29" s="19">
        <v>2.91</v>
      </c>
      <c r="S29" s="20"/>
      <c r="T29" s="19">
        <v>5</v>
      </c>
      <c r="U29" s="20"/>
      <c r="V29" s="19">
        <v>1.1299999999999999</v>
      </c>
      <c r="W29" s="20"/>
      <c r="X29" s="19">
        <v>14.18</v>
      </c>
      <c r="Y29" s="19">
        <v>5.13</v>
      </c>
      <c r="Z29" s="20"/>
      <c r="AA29" s="19">
        <v>7.91</v>
      </c>
      <c r="AB29" s="20"/>
      <c r="AC29" s="19">
        <v>7.93</v>
      </c>
      <c r="AD29" s="20"/>
    </row>
    <row r="30" spans="1:30" x14ac:dyDescent="0.25">
      <c r="A30" s="24">
        <v>1993</v>
      </c>
      <c r="B30" s="25">
        <v>5.99</v>
      </c>
      <c r="C30" s="26"/>
      <c r="D30" s="25">
        <v>7.6</v>
      </c>
      <c r="E30" s="27" t="s">
        <v>16</v>
      </c>
      <c r="F30" s="25">
        <v>24.4</v>
      </c>
      <c r="G30" s="25">
        <v>12.28</v>
      </c>
      <c r="H30" s="26"/>
      <c r="I30" s="25">
        <v>5.08</v>
      </c>
      <c r="J30" s="26"/>
      <c r="K30" s="25">
        <v>5.18</v>
      </c>
      <c r="L30" s="27" t="s">
        <v>16</v>
      </c>
      <c r="M30" s="25">
        <v>22.4</v>
      </c>
      <c r="N30" s="25">
        <v>12.56</v>
      </c>
      <c r="O30" s="27" t="s">
        <v>16</v>
      </c>
      <c r="P30" s="25">
        <v>1.63</v>
      </c>
      <c r="Q30" s="26"/>
      <c r="R30" s="25">
        <v>3.12</v>
      </c>
      <c r="S30" s="26"/>
      <c r="T30" s="25">
        <v>4.92</v>
      </c>
      <c r="U30" s="27" t="s">
        <v>16</v>
      </c>
      <c r="V30" s="25">
        <v>1.1200000000000001</v>
      </c>
      <c r="W30" s="26"/>
      <c r="X30" s="25">
        <v>14.22</v>
      </c>
      <c r="Y30" s="25">
        <v>5.16</v>
      </c>
      <c r="Z30" s="26"/>
      <c r="AA30" s="25">
        <v>7.87</v>
      </c>
      <c r="AB30" s="26"/>
      <c r="AC30" s="25">
        <v>7.88</v>
      </c>
      <c r="AD30" s="26"/>
    </row>
    <row r="31" spans="1:30" x14ac:dyDescent="0.25">
      <c r="A31" s="18">
        <v>1994</v>
      </c>
      <c r="B31" s="19">
        <v>6.23</v>
      </c>
      <c r="C31" s="20"/>
      <c r="D31" s="19">
        <v>7.68</v>
      </c>
      <c r="E31" s="21" t="s">
        <v>16</v>
      </c>
      <c r="F31" s="19">
        <v>24.57</v>
      </c>
      <c r="G31" s="19">
        <v>12.62</v>
      </c>
      <c r="H31" s="21" t="s">
        <v>16</v>
      </c>
      <c r="I31" s="19">
        <v>5.35</v>
      </c>
      <c r="J31" s="20"/>
      <c r="K31" s="19">
        <v>5.08</v>
      </c>
      <c r="L31" s="21" t="s">
        <v>16</v>
      </c>
      <c r="M31" s="19">
        <v>22.35</v>
      </c>
      <c r="N31" s="19">
        <v>12.73</v>
      </c>
      <c r="O31" s="21" t="s">
        <v>16</v>
      </c>
      <c r="P31" s="19">
        <v>1.62</v>
      </c>
      <c r="Q31" s="20"/>
      <c r="R31" s="19">
        <v>3.09</v>
      </c>
      <c r="S31" s="20"/>
      <c r="T31" s="19">
        <v>5.04</v>
      </c>
      <c r="U31" s="20"/>
      <c r="V31" s="19">
        <v>1.1499999999999999</v>
      </c>
      <c r="W31" s="20"/>
      <c r="X31" s="19">
        <v>14</v>
      </c>
      <c r="Y31" s="19">
        <v>5.15</v>
      </c>
      <c r="Z31" s="20"/>
      <c r="AA31" s="19">
        <v>7.91</v>
      </c>
      <c r="AB31" s="20"/>
      <c r="AC31" s="19">
        <v>7.92</v>
      </c>
      <c r="AD31" s="20"/>
    </row>
    <row r="32" spans="1:30" x14ac:dyDescent="0.25">
      <c r="A32" s="18">
        <v>1995</v>
      </c>
      <c r="B32" s="19">
        <v>5.89</v>
      </c>
      <c r="C32" s="20"/>
      <c r="D32" s="19">
        <v>7.61</v>
      </c>
      <c r="E32" s="21" t="s">
        <v>16</v>
      </c>
      <c r="F32" s="19">
        <v>24.63</v>
      </c>
      <c r="G32" s="19">
        <v>12.62</v>
      </c>
      <c r="H32" s="21" t="s">
        <v>16</v>
      </c>
      <c r="I32" s="19">
        <v>4.9400000000000004</v>
      </c>
      <c r="J32" s="20"/>
      <c r="K32" s="19">
        <v>5.18</v>
      </c>
      <c r="L32" s="21" t="s">
        <v>16</v>
      </c>
      <c r="M32" s="19">
        <v>22.29</v>
      </c>
      <c r="N32" s="19">
        <v>12.63</v>
      </c>
      <c r="O32" s="21" t="s">
        <v>16</v>
      </c>
      <c r="P32" s="19">
        <v>1.63</v>
      </c>
      <c r="Q32" s="20"/>
      <c r="R32" s="19">
        <v>2.8</v>
      </c>
      <c r="S32" s="20"/>
      <c r="T32" s="19">
        <v>5.2</v>
      </c>
      <c r="U32" s="20"/>
      <c r="V32" s="19">
        <v>1.21</v>
      </c>
      <c r="W32" s="20"/>
      <c r="X32" s="19">
        <v>13.68</v>
      </c>
      <c r="Y32" s="19">
        <v>4.97</v>
      </c>
      <c r="Z32" s="20"/>
      <c r="AA32" s="19">
        <v>8.08</v>
      </c>
      <c r="AB32" s="20"/>
      <c r="AC32" s="19">
        <v>8.09</v>
      </c>
      <c r="AD32" s="20"/>
    </row>
    <row r="33" spans="1:30" x14ac:dyDescent="0.25">
      <c r="A33" s="24">
        <v>1996</v>
      </c>
      <c r="B33" s="25">
        <v>6.16</v>
      </c>
      <c r="C33" s="26"/>
      <c r="D33" s="25">
        <v>8.7899999999999991</v>
      </c>
      <c r="E33" s="27" t="s">
        <v>16</v>
      </c>
      <c r="F33" s="25">
        <v>24.5</v>
      </c>
      <c r="G33" s="25">
        <v>12.72</v>
      </c>
      <c r="H33" s="27" t="s">
        <v>16</v>
      </c>
      <c r="I33" s="25">
        <v>5.26</v>
      </c>
      <c r="J33" s="26"/>
      <c r="K33" s="25">
        <v>6.23</v>
      </c>
      <c r="L33" s="27" t="s">
        <v>16</v>
      </c>
      <c r="M33" s="25">
        <v>22.17</v>
      </c>
      <c r="N33" s="25">
        <v>12.77</v>
      </c>
      <c r="O33" s="27" t="s">
        <v>16</v>
      </c>
      <c r="P33" s="25">
        <v>1.62</v>
      </c>
      <c r="Q33" s="26"/>
      <c r="R33" s="25">
        <v>3.3</v>
      </c>
      <c r="S33" s="26"/>
      <c r="T33" s="25">
        <v>6.05</v>
      </c>
      <c r="U33" s="27" t="s">
        <v>16</v>
      </c>
      <c r="V33" s="25">
        <v>1.01</v>
      </c>
      <c r="W33" s="26"/>
      <c r="X33" s="25">
        <v>13.49</v>
      </c>
      <c r="Y33" s="25">
        <v>5.4</v>
      </c>
      <c r="Z33" s="26"/>
      <c r="AA33" s="25">
        <v>8.76</v>
      </c>
      <c r="AB33" s="26"/>
      <c r="AC33" s="25">
        <v>8.77</v>
      </c>
      <c r="AD33" s="26"/>
    </row>
    <row r="34" spans="1:30" x14ac:dyDescent="0.25">
      <c r="A34" s="18">
        <v>1997</v>
      </c>
      <c r="B34" s="19">
        <v>6.75</v>
      </c>
      <c r="C34" s="20"/>
      <c r="D34" s="19">
        <v>8.77</v>
      </c>
      <c r="E34" s="21" t="s">
        <v>16</v>
      </c>
      <c r="F34" s="19">
        <v>24.71</v>
      </c>
      <c r="G34" s="19">
        <v>13.29</v>
      </c>
      <c r="H34" s="20"/>
      <c r="I34" s="19">
        <v>5.67</v>
      </c>
      <c r="J34" s="20"/>
      <c r="K34" s="19">
        <v>6.16</v>
      </c>
      <c r="L34" s="21" t="s">
        <v>16</v>
      </c>
      <c r="M34" s="19">
        <v>22.03</v>
      </c>
      <c r="N34" s="19">
        <v>13.04</v>
      </c>
      <c r="O34" s="21" t="s">
        <v>16</v>
      </c>
      <c r="P34" s="19">
        <v>1.62</v>
      </c>
      <c r="Q34" s="20"/>
      <c r="R34" s="19">
        <v>3.53</v>
      </c>
      <c r="S34" s="20"/>
      <c r="T34" s="19">
        <v>5.69</v>
      </c>
      <c r="U34" s="21" t="s">
        <v>16</v>
      </c>
      <c r="V34" s="19">
        <v>1.01</v>
      </c>
      <c r="W34" s="20"/>
      <c r="X34" s="19">
        <v>13.29</v>
      </c>
      <c r="Y34" s="19">
        <v>5.34</v>
      </c>
      <c r="Z34" s="20"/>
      <c r="AA34" s="19">
        <v>8.69</v>
      </c>
      <c r="AB34" s="20"/>
      <c r="AC34" s="19">
        <v>8.6999999999999993</v>
      </c>
      <c r="AD34" s="20"/>
    </row>
    <row r="35" spans="1:30" x14ac:dyDescent="0.25">
      <c r="A35" s="18">
        <v>1998</v>
      </c>
      <c r="B35" s="19">
        <v>6.61</v>
      </c>
      <c r="C35" s="20"/>
      <c r="D35" s="19">
        <v>7.7</v>
      </c>
      <c r="E35" s="21" t="s">
        <v>16</v>
      </c>
      <c r="F35" s="19">
        <v>24.21</v>
      </c>
      <c r="G35" s="19">
        <v>13.47</v>
      </c>
      <c r="H35" s="21" t="s">
        <v>16</v>
      </c>
      <c r="I35" s="19">
        <v>5.38</v>
      </c>
      <c r="J35" s="20"/>
      <c r="K35" s="19">
        <v>5.14</v>
      </c>
      <c r="L35" s="21" t="s">
        <v>16</v>
      </c>
      <c r="M35" s="19">
        <v>21.48</v>
      </c>
      <c r="N35" s="19">
        <v>13.06</v>
      </c>
      <c r="O35" s="21" t="s">
        <v>16</v>
      </c>
      <c r="P35" s="19">
        <v>1.58</v>
      </c>
      <c r="Q35" s="20"/>
      <c r="R35" s="19">
        <v>3.16</v>
      </c>
      <c r="S35" s="20"/>
      <c r="T35" s="19">
        <v>4.53</v>
      </c>
      <c r="U35" s="21" t="s">
        <v>16</v>
      </c>
      <c r="V35" s="19">
        <v>1.24</v>
      </c>
      <c r="W35" s="20"/>
      <c r="X35" s="19">
        <v>13.13</v>
      </c>
      <c r="Y35" s="19">
        <v>4.91</v>
      </c>
      <c r="Z35" s="20"/>
      <c r="AA35" s="19">
        <v>7.47</v>
      </c>
      <c r="AB35" s="20"/>
      <c r="AC35" s="19">
        <v>7.48</v>
      </c>
      <c r="AD35" s="20"/>
    </row>
    <row r="36" spans="1:30" x14ac:dyDescent="0.25">
      <c r="A36" s="24">
        <v>1999</v>
      </c>
      <c r="B36" s="25">
        <v>6.5</v>
      </c>
      <c r="C36" s="26"/>
      <c r="D36" s="25">
        <v>7.94</v>
      </c>
      <c r="E36" s="27" t="s">
        <v>16</v>
      </c>
      <c r="F36" s="25">
        <v>23.93</v>
      </c>
      <c r="G36" s="25">
        <v>13.18</v>
      </c>
      <c r="H36" s="27" t="s">
        <v>16</v>
      </c>
      <c r="I36" s="25">
        <v>5.22</v>
      </c>
      <c r="J36" s="26"/>
      <c r="K36" s="25">
        <v>5.62</v>
      </c>
      <c r="L36" s="27" t="s">
        <v>16</v>
      </c>
      <c r="M36" s="25">
        <v>21.01</v>
      </c>
      <c r="N36" s="25">
        <v>12.86</v>
      </c>
      <c r="O36" s="27" t="s">
        <v>16</v>
      </c>
      <c r="P36" s="25">
        <v>1.58</v>
      </c>
      <c r="Q36" s="26"/>
      <c r="R36" s="25">
        <v>3.21</v>
      </c>
      <c r="S36" s="26"/>
      <c r="T36" s="25">
        <v>5.08</v>
      </c>
      <c r="U36" s="27" t="s">
        <v>16</v>
      </c>
      <c r="V36" s="25">
        <v>1.38</v>
      </c>
      <c r="W36" s="26"/>
      <c r="X36" s="25">
        <v>12.98</v>
      </c>
      <c r="Y36" s="25">
        <v>5.12</v>
      </c>
      <c r="Z36" s="26"/>
      <c r="AA36" s="25">
        <v>8.23</v>
      </c>
      <c r="AB36" s="26"/>
      <c r="AC36" s="25">
        <v>8.23</v>
      </c>
      <c r="AD36" s="26"/>
    </row>
    <row r="37" spans="1:30" x14ac:dyDescent="0.25">
      <c r="A37" s="18">
        <v>2000</v>
      </c>
      <c r="B37" s="19">
        <v>7.64</v>
      </c>
      <c r="C37" s="20"/>
      <c r="D37" s="19">
        <v>11.36</v>
      </c>
      <c r="E37" s="21" t="s">
        <v>16</v>
      </c>
      <c r="F37" s="19">
        <v>24.14</v>
      </c>
      <c r="G37" s="19">
        <v>14.26</v>
      </c>
      <c r="H37" s="21" t="s">
        <v>16</v>
      </c>
      <c r="I37" s="19">
        <v>6.56</v>
      </c>
      <c r="J37" s="20"/>
      <c r="K37" s="19">
        <v>8.36</v>
      </c>
      <c r="L37" s="21" t="s">
        <v>16</v>
      </c>
      <c r="M37" s="19">
        <v>21.52</v>
      </c>
      <c r="N37" s="19">
        <v>13.92</v>
      </c>
      <c r="O37" s="21" t="s">
        <v>16</v>
      </c>
      <c r="P37" s="19">
        <v>1.55</v>
      </c>
      <c r="Q37" s="20"/>
      <c r="R37" s="19">
        <v>4.6100000000000003</v>
      </c>
      <c r="S37" s="20"/>
      <c r="T37" s="19">
        <v>7.3</v>
      </c>
      <c r="U37" s="21" t="s">
        <v>16</v>
      </c>
      <c r="V37" s="19">
        <v>1.43</v>
      </c>
      <c r="W37" s="20"/>
      <c r="X37" s="19">
        <v>13.6</v>
      </c>
      <c r="Y37" s="19">
        <v>6.42</v>
      </c>
      <c r="Z37" s="21" t="s">
        <v>16</v>
      </c>
      <c r="AA37" s="19">
        <v>10.71</v>
      </c>
      <c r="AB37" s="21" t="s">
        <v>16</v>
      </c>
      <c r="AC37" s="19">
        <v>10.72</v>
      </c>
      <c r="AD37" s="21" t="s">
        <v>16</v>
      </c>
    </row>
    <row r="38" spans="1:30" x14ac:dyDescent="0.25">
      <c r="A38" s="18">
        <v>2001</v>
      </c>
      <c r="B38" s="19">
        <v>9.42</v>
      </c>
      <c r="C38" s="20"/>
      <c r="D38" s="19">
        <v>11.46</v>
      </c>
      <c r="E38" s="21" t="s">
        <v>16</v>
      </c>
      <c r="F38" s="19">
        <v>25.16</v>
      </c>
      <c r="G38" s="19">
        <v>15.67</v>
      </c>
      <c r="H38" s="21" t="s">
        <v>16</v>
      </c>
      <c r="I38" s="19">
        <v>8.32</v>
      </c>
      <c r="J38" s="20"/>
      <c r="K38" s="19">
        <v>7.96</v>
      </c>
      <c r="L38" s="21" t="s">
        <v>16</v>
      </c>
      <c r="M38" s="19">
        <v>22.99</v>
      </c>
      <c r="N38" s="19">
        <v>15.56</v>
      </c>
      <c r="O38" s="20"/>
      <c r="P38" s="19">
        <v>1.63</v>
      </c>
      <c r="Q38" s="20"/>
      <c r="R38" s="19">
        <v>5.71</v>
      </c>
      <c r="S38" s="20"/>
      <c r="T38" s="19">
        <v>6.77</v>
      </c>
      <c r="U38" s="21" t="s">
        <v>16</v>
      </c>
      <c r="V38" s="19">
        <v>1.95</v>
      </c>
      <c r="W38" s="20"/>
      <c r="X38" s="19">
        <v>14.78</v>
      </c>
      <c r="Y38" s="19">
        <v>6.88</v>
      </c>
      <c r="Z38" s="21" t="s">
        <v>16</v>
      </c>
      <c r="AA38" s="19">
        <v>10.199999999999999</v>
      </c>
      <c r="AB38" s="21" t="s">
        <v>16</v>
      </c>
      <c r="AC38" s="19">
        <v>10.210000000000001</v>
      </c>
      <c r="AD38" s="20"/>
    </row>
    <row r="39" spans="1:30" x14ac:dyDescent="0.25">
      <c r="A39" s="24">
        <v>2002</v>
      </c>
      <c r="B39" s="25">
        <v>7.69</v>
      </c>
      <c r="C39" s="27" t="s">
        <v>16</v>
      </c>
      <c r="D39" s="25">
        <v>10.199999999999999</v>
      </c>
      <c r="E39" s="27" t="s">
        <v>16</v>
      </c>
      <c r="F39" s="25">
        <v>24.75</v>
      </c>
      <c r="G39" s="25">
        <v>14.69</v>
      </c>
      <c r="H39" s="27" t="s">
        <v>16</v>
      </c>
      <c r="I39" s="25">
        <v>6.49</v>
      </c>
      <c r="J39" s="26"/>
      <c r="K39" s="25">
        <v>7.23</v>
      </c>
      <c r="L39" s="27" t="s">
        <v>16</v>
      </c>
      <c r="M39" s="25">
        <v>22.81</v>
      </c>
      <c r="N39" s="25">
        <v>14.67</v>
      </c>
      <c r="O39" s="27" t="s">
        <v>16</v>
      </c>
      <c r="P39" s="25">
        <v>1.75</v>
      </c>
      <c r="Q39" s="26"/>
      <c r="R39" s="25">
        <v>4.47</v>
      </c>
      <c r="S39" s="27" t="s">
        <v>16</v>
      </c>
      <c r="T39" s="25">
        <v>6.46</v>
      </c>
      <c r="U39" s="27" t="s">
        <v>16</v>
      </c>
      <c r="V39" s="25">
        <v>2.11</v>
      </c>
      <c r="W39" s="26"/>
      <c r="X39" s="25">
        <v>14.3</v>
      </c>
      <c r="Y39" s="25">
        <v>6.3</v>
      </c>
      <c r="Z39" s="27" t="s">
        <v>16</v>
      </c>
      <c r="AA39" s="25">
        <v>9.64</v>
      </c>
      <c r="AB39" s="27" t="s">
        <v>16</v>
      </c>
      <c r="AC39" s="25">
        <v>9.65</v>
      </c>
      <c r="AD39" s="27" t="s">
        <v>16</v>
      </c>
    </row>
    <row r="40" spans="1:30" x14ac:dyDescent="0.25">
      <c r="A40" s="18">
        <v>2003</v>
      </c>
      <c r="B40" s="19">
        <v>9.24</v>
      </c>
      <c r="C40" s="21" t="s">
        <v>16</v>
      </c>
      <c r="D40" s="19">
        <v>12.09</v>
      </c>
      <c r="E40" s="21" t="s">
        <v>16</v>
      </c>
      <c r="F40" s="19">
        <v>25.56</v>
      </c>
      <c r="G40" s="19">
        <v>15.85</v>
      </c>
      <c r="H40" s="20"/>
      <c r="I40" s="19">
        <v>8.07</v>
      </c>
      <c r="J40" s="21" t="s">
        <v>16</v>
      </c>
      <c r="K40" s="19">
        <v>8.7100000000000009</v>
      </c>
      <c r="L40" s="21" t="s">
        <v>16</v>
      </c>
      <c r="M40" s="19">
        <v>23.54</v>
      </c>
      <c r="N40" s="19">
        <v>15.64</v>
      </c>
      <c r="O40" s="21" t="s">
        <v>16</v>
      </c>
      <c r="P40" s="19">
        <v>1.74</v>
      </c>
      <c r="Q40" s="20"/>
      <c r="R40" s="19">
        <v>6.2</v>
      </c>
      <c r="S40" s="21" t="s">
        <v>16</v>
      </c>
      <c r="T40" s="19">
        <v>7.81</v>
      </c>
      <c r="U40" s="21" t="s">
        <v>16</v>
      </c>
      <c r="V40" s="19">
        <v>1.62</v>
      </c>
      <c r="W40" s="20"/>
      <c r="X40" s="19">
        <v>14.97</v>
      </c>
      <c r="Y40" s="19">
        <v>7.48</v>
      </c>
      <c r="Z40" s="21" t="s">
        <v>16</v>
      </c>
      <c r="AA40" s="19">
        <v>11.2</v>
      </c>
      <c r="AB40" s="20"/>
      <c r="AC40" s="19">
        <v>11.21</v>
      </c>
      <c r="AD40" s="20"/>
    </row>
    <row r="41" spans="1:30" x14ac:dyDescent="0.25">
      <c r="A41" s="18">
        <v>2004</v>
      </c>
      <c r="B41" s="19">
        <v>10.47</v>
      </c>
      <c r="C41" s="21" t="s">
        <v>16</v>
      </c>
      <c r="D41" s="19">
        <v>13.59</v>
      </c>
      <c r="E41" s="21" t="s">
        <v>16</v>
      </c>
      <c r="F41" s="19">
        <v>26.22</v>
      </c>
      <c r="G41" s="19">
        <v>17.059999999999999</v>
      </c>
      <c r="H41" s="21" t="s">
        <v>16</v>
      </c>
      <c r="I41" s="19">
        <v>9.19</v>
      </c>
      <c r="J41" s="21" t="s">
        <v>16</v>
      </c>
      <c r="K41" s="19">
        <v>10.27</v>
      </c>
      <c r="L41" s="21" t="s">
        <v>16</v>
      </c>
      <c r="M41" s="19">
        <v>23.95</v>
      </c>
      <c r="N41" s="19">
        <v>16.57</v>
      </c>
      <c r="O41" s="21" t="s">
        <v>16</v>
      </c>
      <c r="P41" s="19">
        <v>1.99</v>
      </c>
      <c r="Q41" s="20"/>
      <c r="R41" s="19">
        <v>7.02</v>
      </c>
      <c r="S41" s="21" t="s">
        <v>16</v>
      </c>
      <c r="T41" s="19">
        <v>9.36</v>
      </c>
      <c r="U41" s="21" t="s">
        <v>16</v>
      </c>
      <c r="V41" s="19">
        <v>1.79</v>
      </c>
      <c r="W41" s="20"/>
      <c r="X41" s="19">
        <v>15.38</v>
      </c>
      <c r="Y41" s="19">
        <v>8.4499999999999993</v>
      </c>
      <c r="Z41" s="21" t="s">
        <v>16</v>
      </c>
      <c r="AA41" s="19">
        <v>13.43</v>
      </c>
      <c r="AB41" s="21" t="s">
        <v>16</v>
      </c>
      <c r="AC41" s="19">
        <v>13.43</v>
      </c>
      <c r="AD41" s="21" t="s">
        <v>16</v>
      </c>
    </row>
    <row r="42" spans="1:30" x14ac:dyDescent="0.25">
      <c r="A42" s="24">
        <v>2005</v>
      </c>
      <c r="B42" s="25">
        <v>12.34</v>
      </c>
      <c r="C42" s="26"/>
      <c r="D42" s="25">
        <v>17.100000000000001</v>
      </c>
      <c r="E42" s="27" t="s">
        <v>16</v>
      </c>
      <c r="F42" s="25">
        <v>27.68</v>
      </c>
      <c r="G42" s="25">
        <v>19.2</v>
      </c>
      <c r="H42" s="27" t="s">
        <v>16</v>
      </c>
      <c r="I42" s="25">
        <v>10.98</v>
      </c>
      <c r="J42" s="27" t="s">
        <v>16</v>
      </c>
      <c r="K42" s="25">
        <v>13.68</v>
      </c>
      <c r="L42" s="27" t="s">
        <v>16</v>
      </c>
      <c r="M42" s="25">
        <v>25.4</v>
      </c>
      <c r="N42" s="25">
        <v>18.61</v>
      </c>
      <c r="O42" s="27" t="s">
        <v>16</v>
      </c>
      <c r="P42" s="25">
        <v>2.56</v>
      </c>
      <c r="Q42" s="26"/>
      <c r="R42" s="25">
        <v>9.08</v>
      </c>
      <c r="S42" s="27" t="s">
        <v>16</v>
      </c>
      <c r="T42" s="25">
        <v>11.93</v>
      </c>
      <c r="U42" s="27" t="s">
        <v>16</v>
      </c>
      <c r="V42" s="25">
        <v>2.73</v>
      </c>
      <c r="W42" s="26"/>
      <c r="X42" s="25">
        <v>16.77</v>
      </c>
      <c r="Y42" s="25">
        <v>10.39</v>
      </c>
      <c r="Z42" s="27" t="s">
        <v>16</v>
      </c>
      <c r="AA42" s="25">
        <v>16.89</v>
      </c>
      <c r="AB42" s="27" t="s">
        <v>16</v>
      </c>
      <c r="AC42" s="25">
        <v>16.89</v>
      </c>
      <c r="AD42" s="27" t="s">
        <v>16</v>
      </c>
    </row>
    <row r="43" spans="1:30" x14ac:dyDescent="0.25">
      <c r="A43" s="18">
        <v>2006</v>
      </c>
      <c r="B43" s="19">
        <v>13.35</v>
      </c>
      <c r="C43" s="21" t="s">
        <v>16</v>
      </c>
      <c r="D43" s="19">
        <v>19.66</v>
      </c>
      <c r="E43" s="21" t="s">
        <v>16</v>
      </c>
      <c r="F43" s="19">
        <v>30.49</v>
      </c>
      <c r="G43" s="19">
        <v>21.54</v>
      </c>
      <c r="H43" s="21" t="s">
        <v>16</v>
      </c>
      <c r="I43" s="19">
        <v>11.6</v>
      </c>
      <c r="J43" s="21" t="s">
        <v>16</v>
      </c>
      <c r="K43" s="19">
        <v>16.09</v>
      </c>
      <c r="L43" s="21" t="s">
        <v>16</v>
      </c>
      <c r="M43" s="19">
        <v>27.72</v>
      </c>
      <c r="N43" s="19">
        <v>20.65</v>
      </c>
      <c r="O43" s="21" t="s">
        <v>16</v>
      </c>
      <c r="P43" s="19">
        <v>2.83</v>
      </c>
      <c r="Q43" s="20"/>
      <c r="R43" s="19">
        <v>8.76</v>
      </c>
      <c r="S43" s="21" t="s">
        <v>16</v>
      </c>
      <c r="T43" s="19">
        <v>14.25</v>
      </c>
      <c r="U43" s="21" t="s">
        <v>16</v>
      </c>
      <c r="V43" s="19">
        <v>2.66</v>
      </c>
      <c r="W43" s="21" t="s">
        <v>16</v>
      </c>
      <c r="X43" s="19">
        <v>18.02</v>
      </c>
      <c r="Y43" s="19">
        <v>11.37</v>
      </c>
      <c r="Z43" s="21" t="s">
        <v>16</v>
      </c>
      <c r="AA43" s="19">
        <v>19.13</v>
      </c>
      <c r="AB43" s="21" t="s">
        <v>16</v>
      </c>
      <c r="AC43" s="19">
        <v>19.13</v>
      </c>
      <c r="AD43" s="21" t="s">
        <v>16</v>
      </c>
    </row>
    <row r="44" spans="1:30" x14ac:dyDescent="0.25">
      <c r="A44" s="18">
        <v>2007</v>
      </c>
      <c r="B44" s="19">
        <v>12.72</v>
      </c>
      <c r="C44" s="21" t="s">
        <v>16</v>
      </c>
      <c r="D44" s="19">
        <v>21.65</v>
      </c>
      <c r="E44" s="21" t="s">
        <v>16</v>
      </c>
      <c r="F44" s="19">
        <v>31.22</v>
      </c>
      <c r="G44" s="19">
        <v>21.62</v>
      </c>
      <c r="H44" s="21" t="s">
        <v>16</v>
      </c>
      <c r="I44" s="19">
        <v>10.98</v>
      </c>
      <c r="J44" s="21" t="s">
        <v>16</v>
      </c>
      <c r="K44" s="19">
        <v>17.73</v>
      </c>
      <c r="L44" s="21" t="s">
        <v>16</v>
      </c>
      <c r="M44" s="19">
        <v>28.27</v>
      </c>
      <c r="N44" s="19">
        <v>20.75</v>
      </c>
      <c r="O44" s="21" t="s">
        <v>16</v>
      </c>
      <c r="P44" s="19">
        <v>2.92</v>
      </c>
      <c r="Q44" s="21" t="s">
        <v>16</v>
      </c>
      <c r="R44" s="19">
        <v>8.2799999999999994</v>
      </c>
      <c r="S44" s="20"/>
      <c r="T44" s="19">
        <v>15.82</v>
      </c>
      <c r="U44" s="21" t="s">
        <v>16</v>
      </c>
      <c r="V44" s="19">
        <v>2.5299999999999998</v>
      </c>
      <c r="W44" s="21" t="s">
        <v>16</v>
      </c>
      <c r="X44" s="19">
        <v>18.71</v>
      </c>
      <c r="Y44" s="19">
        <v>11.92</v>
      </c>
      <c r="Z44" s="21" t="s">
        <v>16</v>
      </c>
      <c r="AA44" s="19">
        <v>20.61</v>
      </c>
      <c r="AB44" s="21" t="s">
        <v>16</v>
      </c>
      <c r="AC44" s="19">
        <v>20.61</v>
      </c>
      <c r="AD44" s="21" t="s">
        <v>16</v>
      </c>
    </row>
    <row r="45" spans="1:30" x14ac:dyDescent="0.25">
      <c r="A45" s="24">
        <v>2008</v>
      </c>
      <c r="B45" s="25">
        <v>13.52</v>
      </c>
      <c r="C45" s="26"/>
      <c r="D45" s="25">
        <v>26.53</v>
      </c>
      <c r="E45" s="26"/>
      <c r="F45" s="25">
        <v>33.01</v>
      </c>
      <c r="G45" s="25">
        <v>23.13</v>
      </c>
      <c r="H45" s="26"/>
      <c r="I45" s="25">
        <v>11.89</v>
      </c>
      <c r="J45" s="26"/>
      <c r="K45" s="25">
        <v>23.31</v>
      </c>
      <c r="L45" s="26"/>
      <c r="M45" s="25">
        <v>30.38</v>
      </c>
      <c r="N45" s="25">
        <v>22.47</v>
      </c>
      <c r="O45" s="26"/>
      <c r="P45" s="25">
        <v>3.51</v>
      </c>
      <c r="Q45" s="26"/>
      <c r="R45" s="25">
        <v>10.06</v>
      </c>
      <c r="S45" s="26"/>
      <c r="T45" s="25">
        <v>20.350000000000001</v>
      </c>
      <c r="U45" s="26"/>
      <c r="V45" s="25">
        <v>2.85</v>
      </c>
      <c r="W45" s="26"/>
      <c r="X45" s="25">
        <v>19.96</v>
      </c>
      <c r="Y45" s="25">
        <v>14.29</v>
      </c>
      <c r="Z45" s="26"/>
      <c r="AA45" s="25">
        <v>25.24</v>
      </c>
      <c r="AB45" s="26"/>
      <c r="AC45" s="25">
        <v>25.23</v>
      </c>
      <c r="AD45" s="26"/>
    </row>
    <row r="46" spans="1:30" x14ac:dyDescent="0.25">
      <c r="A46" s="18">
        <v>2009</v>
      </c>
      <c r="B46" s="19">
        <v>11.81</v>
      </c>
      <c r="C46" s="20"/>
      <c r="D46" s="19">
        <v>21.49</v>
      </c>
      <c r="E46" s="20"/>
      <c r="F46" s="19">
        <v>33.72</v>
      </c>
      <c r="G46" s="19">
        <v>22.13</v>
      </c>
      <c r="H46" s="20"/>
      <c r="I46" s="19">
        <v>9.69</v>
      </c>
      <c r="J46" s="20"/>
      <c r="K46" s="19">
        <v>15.68</v>
      </c>
      <c r="L46" s="20"/>
      <c r="M46" s="19">
        <v>29.81</v>
      </c>
      <c r="N46" s="19">
        <v>20.69</v>
      </c>
      <c r="O46" s="20"/>
      <c r="P46" s="19">
        <v>3.87</v>
      </c>
      <c r="Q46" s="20"/>
      <c r="R46" s="19">
        <v>6.48</v>
      </c>
      <c r="S46" s="20"/>
      <c r="T46" s="19">
        <v>13.75</v>
      </c>
      <c r="U46" s="20"/>
      <c r="V46" s="19">
        <v>2.64</v>
      </c>
      <c r="W46" s="20"/>
      <c r="X46" s="19">
        <v>20</v>
      </c>
      <c r="Y46" s="19">
        <v>11.04</v>
      </c>
      <c r="Z46" s="20"/>
      <c r="AA46" s="19">
        <v>17.54</v>
      </c>
      <c r="AB46" s="20"/>
      <c r="AC46" s="19">
        <v>17.54</v>
      </c>
      <c r="AD46" s="20"/>
    </row>
    <row r="47" spans="1:30" x14ac:dyDescent="0.25">
      <c r="A47" s="18">
        <v>2010</v>
      </c>
      <c r="B47" s="125">
        <f>11.39/12.14*B46</f>
        <v>11.080387149917629</v>
      </c>
      <c r="C47" s="20"/>
      <c r="D47" s="125">
        <f>2.798/2.386*D46</f>
        <v>25.200762782900249</v>
      </c>
      <c r="E47" s="20"/>
      <c r="F47" s="19">
        <v>33.72</v>
      </c>
      <c r="G47" s="125"/>
      <c r="H47" s="20"/>
      <c r="I47" s="125">
        <f>9.47/10.06*I46</f>
        <v>9.1216998011928414</v>
      </c>
      <c r="J47" s="20"/>
      <c r="K47" s="125">
        <f>2.798/2.386*K46</f>
        <v>18.387527242246435</v>
      </c>
      <c r="L47" s="20"/>
      <c r="M47" s="19">
        <v>29.81</v>
      </c>
      <c r="N47" s="19">
        <v>20.69</v>
      </c>
      <c r="O47" s="20"/>
      <c r="P47" s="19">
        <v>3.87</v>
      </c>
      <c r="Q47" s="20"/>
      <c r="R47" s="19">
        <v>6.48</v>
      </c>
      <c r="S47" s="20"/>
      <c r="T47" s="19">
        <v>13.75</v>
      </c>
      <c r="U47" s="20"/>
      <c r="V47" s="19">
        <v>2.64</v>
      </c>
      <c r="W47" s="20"/>
      <c r="X47" s="19">
        <v>20</v>
      </c>
      <c r="Y47" s="19">
        <v>11.04</v>
      </c>
      <c r="Z47" s="20"/>
      <c r="AA47" s="19">
        <v>17.54</v>
      </c>
      <c r="AB47" s="20"/>
      <c r="AC47" s="19">
        <v>17.54</v>
      </c>
      <c r="AD47" s="20"/>
    </row>
    <row r="48" spans="1:30" x14ac:dyDescent="0.25">
      <c r="A48" s="273" t="s">
        <v>55</v>
      </c>
      <c r="B48" s="274"/>
      <c r="C48" s="274"/>
      <c r="D48" s="274"/>
      <c r="E48" s="274"/>
      <c r="F48" s="274"/>
      <c r="G48" s="274"/>
      <c r="H48" s="274"/>
      <c r="I48" s="274"/>
      <c r="J48" s="274"/>
      <c r="K48" s="274"/>
      <c r="L48" s="274"/>
      <c r="M48" s="274"/>
      <c r="N48" s="274"/>
      <c r="O48" s="274"/>
      <c r="P48" s="274" t="s">
        <v>56</v>
      </c>
      <c r="Q48" s="274"/>
      <c r="R48" s="274"/>
      <c r="S48" s="274"/>
      <c r="T48" s="274"/>
      <c r="U48" s="274"/>
      <c r="V48" s="274"/>
      <c r="W48" s="274"/>
      <c r="X48" s="274"/>
      <c r="Y48" s="274"/>
      <c r="Z48" s="274"/>
      <c r="AA48" s="274"/>
      <c r="AB48" s="274"/>
      <c r="AC48" s="274"/>
      <c r="AD48" s="275"/>
    </row>
    <row r="49" spans="1:30" x14ac:dyDescent="0.25">
      <c r="A49" s="267"/>
      <c r="B49" s="268"/>
      <c r="C49" s="268"/>
      <c r="D49" s="268"/>
      <c r="E49" s="268"/>
      <c r="F49" s="268"/>
      <c r="G49" s="268"/>
      <c r="H49" s="268"/>
      <c r="I49" s="268"/>
      <c r="J49" s="268"/>
      <c r="K49" s="268"/>
      <c r="L49" s="268"/>
      <c r="M49" s="268"/>
      <c r="N49" s="268"/>
      <c r="O49" s="268"/>
      <c r="P49" s="276" t="s">
        <v>57</v>
      </c>
      <c r="Q49" s="276"/>
      <c r="R49" s="276"/>
      <c r="S49" s="276"/>
      <c r="T49" s="276"/>
      <c r="U49" s="276"/>
      <c r="V49" s="276"/>
      <c r="W49" s="276"/>
      <c r="X49" s="276"/>
      <c r="Y49" s="276"/>
      <c r="Z49" s="276"/>
      <c r="AA49" s="276"/>
      <c r="AB49" s="276"/>
      <c r="AC49" s="276"/>
      <c r="AD49" s="277"/>
    </row>
    <row r="50" spans="1:30" x14ac:dyDescent="0.25">
      <c r="A50" s="267" t="s">
        <v>58</v>
      </c>
      <c r="B50" s="268"/>
      <c r="C50" s="268"/>
      <c r="D50" s="268"/>
      <c r="E50" s="268"/>
      <c r="F50" s="268"/>
      <c r="G50" s="268"/>
      <c r="H50" s="268"/>
      <c r="I50" s="268"/>
      <c r="J50" s="268"/>
      <c r="K50" s="268"/>
      <c r="L50" s="268"/>
      <c r="M50" s="268"/>
      <c r="N50" s="268"/>
      <c r="O50" s="268"/>
      <c r="P50" s="269" t="s">
        <v>59</v>
      </c>
      <c r="Q50" s="269"/>
      <c r="R50" s="269"/>
      <c r="S50" s="269"/>
      <c r="T50" s="269"/>
      <c r="U50" s="269"/>
      <c r="V50" s="269"/>
      <c r="W50" s="269"/>
      <c r="X50" s="269"/>
      <c r="Y50" s="269"/>
      <c r="Z50" s="269"/>
      <c r="AA50" s="269"/>
      <c r="AB50" s="269"/>
      <c r="AC50" s="269"/>
      <c r="AD50" s="270"/>
    </row>
    <row r="51" spans="1:30" x14ac:dyDescent="0.25">
      <c r="A51" s="267" t="s">
        <v>60</v>
      </c>
      <c r="B51" s="268"/>
      <c r="C51" s="268"/>
      <c r="D51" s="268"/>
      <c r="E51" s="268"/>
      <c r="F51" s="268"/>
      <c r="G51" s="268"/>
      <c r="H51" s="268"/>
      <c r="I51" s="268"/>
      <c r="J51" s="268"/>
      <c r="K51" s="268"/>
      <c r="L51" s="268"/>
      <c r="M51" s="268"/>
      <c r="N51" s="268"/>
      <c r="O51" s="268"/>
      <c r="P51" s="269" t="s">
        <v>61</v>
      </c>
      <c r="Q51" s="269"/>
      <c r="R51" s="269"/>
      <c r="S51" s="269"/>
      <c r="T51" s="269"/>
      <c r="U51" s="269"/>
      <c r="V51" s="269"/>
      <c r="W51" s="269"/>
      <c r="X51" s="269"/>
      <c r="Y51" s="269"/>
      <c r="Z51" s="269"/>
      <c r="AA51" s="269"/>
      <c r="AB51" s="269"/>
      <c r="AC51" s="269"/>
      <c r="AD51" s="270"/>
    </row>
    <row r="52" spans="1:30" x14ac:dyDescent="0.25">
      <c r="A52" s="271" t="s">
        <v>62</v>
      </c>
      <c r="B52" s="272"/>
      <c r="C52" s="272"/>
      <c r="D52" s="272"/>
      <c r="E52" s="272"/>
      <c r="F52" s="272"/>
      <c r="G52" s="272"/>
      <c r="H52" s="272"/>
      <c r="I52" s="272"/>
      <c r="J52" s="272"/>
      <c r="K52" s="272"/>
      <c r="L52" s="272"/>
      <c r="M52" s="272"/>
      <c r="N52" s="272"/>
      <c r="O52" s="272"/>
      <c r="P52" s="269"/>
      <c r="Q52" s="269"/>
      <c r="R52" s="269"/>
      <c r="S52" s="269"/>
      <c r="T52" s="269"/>
      <c r="U52" s="269"/>
      <c r="V52" s="269"/>
      <c r="W52" s="269"/>
      <c r="X52" s="269"/>
      <c r="Y52" s="269"/>
      <c r="Z52" s="269"/>
      <c r="AA52" s="269"/>
      <c r="AB52" s="269"/>
      <c r="AC52" s="269"/>
      <c r="AD52" s="270"/>
    </row>
    <row r="53" spans="1:30" x14ac:dyDescent="0.25">
      <c r="A53" s="267" t="s">
        <v>63</v>
      </c>
      <c r="B53" s="268"/>
      <c r="C53" s="268"/>
      <c r="D53" s="268"/>
      <c r="E53" s="268"/>
      <c r="F53" s="268"/>
      <c r="G53" s="268"/>
      <c r="H53" s="268"/>
      <c r="I53" s="268"/>
      <c r="J53" s="268"/>
      <c r="K53" s="268"/>
      <c r="L53" s="268"/>
      <c r="M53" s="268"/>
      <c r="N53" s="268"/>
      <c r="O53" s="268"/>
      <c r="P53" s="276" t="s">
        <v>64</v>
      </c>
      <c r="Q53" s="276"/>
      <c r="R53" s="276"/>
      <c r="S53" s="276"/>
      <c r="T53" s="276"/>
      <c r="U53" s="276"/>
      <c r="V53" s="276"/>
      <c r="W53" s="276"/>
      <c r="X53" s="276"/>
      <c r="Y53" s="276"/>
      <c r="Z53" s="276"/>
      <c r="AA53" s="276"/>
      <c r="AB53" s="276"/>
      <c r="AC53" s="276"/>
      <c r="AD53" s="277"/>
    </row>
    <row r="54" spans="1:30" x14ac:dyDescent="0.25">
      <c r="A54" s="267" t="s">
        <v>65</v>
      </c>
      <c r="B54" s="268"/>
      <c r="C54" s="268"/>
      <c r="D54" s="268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76" t="s">
        <v>66</v>
      </c>
      <c r="Q54" s="276"/>
      <c r="R54" s="276"/>
      <c r="S54" s="276"/>
      <c r="T54" s="276"/>
      <c r="U54" s="276"/>
      <c r="V54" s="276"/>
      <c r="W54" s="276"/>
      <c r="X54" s="276"/>
      <c r="Y54" s="276"/>
      <c r="Z54" s="276"/>
      <c r="AA54" s="276"/>
      <c r="AB54" s="276"/>
      <c r="AC54" s="276"/>
      <c r="AD54" s="277"/>
    </row>
    <row r="55" spans="1:30" x14ac:dyDescent="0.25">
      <c r="A55" s="267"/>
      <c r="B55" s="268"/>
      <c r="C55" s="268"/>
      <c r="D55" s="268"/>
      <c r="E55" s="268"/>
      <c r="F55" s="268"/>
      <c r="G55" s="268"/>
      <c r="H55" s="268"/>
      <c r="I55" s="268"/>
      <c r="J55" s="268"/>
      <c r="K55" s="268"/>
      <c r="L55" s="268"/>
      <c r="M55" s="268"/>
      <c r="N55" s="268"/>
      <c r="O55" s="268"/>
      <c r="P55" s="276" t="s">
        <v>67</v>
      </c>
      <c r="Q55" s="276"/>
      <c r="R55" s="276"/>
      <c r="S55" s="276"/>
      <c r="T55" s="276"/>
      <c r="U55" s="276"/>
      <c r="V55" s="276"/>
      <c r="W55" s="276"/>
      <c r="X55" s="276"/>
      <c r="Y55" s="276"/>
      <c r="Z55" s="276"/>
      <c r="AA55" s="276"/>
      <c r="AB55" s="276"/>
      <c r="AC55" s="276"/>
      <c r="AD55" s="277"/>
    </row>
    <row r="56" spans="1:30" x14ac:dyDescent="0.25">
      <c r="A56" s="267" t="s">
        <v>68</v>
      </c>
      <c r="B56" s="268"/>
      <c r="C56" s="268"/>
      <c r="D56" s="268"/>
      <c r="E56" s="268"/>
      <c r="F56" s="268"/>
      <c r="G56" s="268"/>
      <c r="H56" s="268"/>
      <c r="I56" s="268"/>
      <c r="J56" s="268"/>
      <c r="K56" s="268"/>
      <c r="L56" s="268"/>
      <c r="M56" s="268"/>
      <c r="N56" s="268"/>
      <c r="O56" s="268"/>
      <c r="P56" s="281" t="s">
        <v>69</v>
      </c>
      <c r="Q56" s="281"/>
      <c r="R56" s="281"/>
      <c r="S56" s="281"/>
      <c r="T56" s="281"/>
      <c r="U56" s="281"/>
      <c r="V56" s="281"/>
      <c r="W56" s="281"/>
      <c r="X56" s="281"/>
      <c r="Y56" s="281"/>
      <c r="Z56" s="281"/>
      <c r="AA56" s="281"/>
      <c r="AB56" s="281"/>
      <c r="AC56" s="281"/>
      <c r="AD56" s="282"/>
    </row>
    <row r="57" spans="1:30" x14ac:dyDescent="0.25">
      <c r="A57" s="271" t="s">
        <v>70</v>
      </c>
      <c r="B57" s="272"/>
      <c r="C57" s="272"/>
      <c r="D57" s="272"/>
      <c r="E57" s="272"/>
      <c r="F57" s="272"/>
      <c r="G57" s="272"/>
      <c r="H57" s="272"/>
      <c r="I57" s="272"/>
      <c r="J57" s="272"/>
      <c r="K57" s="272"/>
      <c r="L57" s="272"/>
      <c r="M57" s="272"/>
      <c r="N57" s="272"/>
      <c r="O57" s="272"/>
      <c r="P57" s="281"/>
      <c r="Q57" s="281"/>
      <c r="R57" s="281"/>
      <c r="S57" s="281"/>
      <c r="T57" s="281"/>
      <c r="U57" s="281"/>
      <c r="V57" s="281"/>
      <c r="W57" s="281"/>
      <c r="X57" s="281"/>
      <c r="Y57" s="281"/>
      <c r="Z57" s="281"/>
      <c r="AA57" s="281"/>
      <c r="AB57" s="281"/>
      <c r="AC57" s="281"/>
      <c r="AD57" s="282"/>
    </row>
    <row r="58" spans="1:30" x14ac:dyDescent="0.25">
      <c r="A58" s="267" t="s">
        <v>71</v>
      </c>
      <c r="B58" s="268"/>
      <c r="C58" s="268"/>
      <c r="D58" s="268"/>
      <c r="E58" s="268"/>
      <c r="F58" s="268"/>
      <c r="G58" s="268"/>
      <c r="H58" s="268"/>
      <c r="I58" s="268"/>
      <c r="J58" s="268"/>
      <c r="K58" s="268"/>
      <c r="L58" s="268"/>
      <c r="M58" s="268"/>
      <c r="N58" s="268"/>
      <c r="O58" s="268"/>
      <c r="P58" s="276" t="s">
        <v>72</v>
      </c>
      <c r="Q58" s="276"/>
      <c r="R58" s="276"/>
      <c r="S58" s="276"/>
      <c r="T58" s="276"/>
      <c r="U58" s="276"/>
      <c r="V58" s="276"/>
      <c r="W58" s="276"/>
      <c r="X58" s="276"/>
      <c r="Y58" s="276"/>
      <c r="Z58" s="276"/>
      <c r="AA58" s="276"/>
      <c r="AB58" s="276"/>
      <c r="AC58" s="276"/>
      <c r="AD58" s="277"/>
    </row>
    <row r="59" spans="1:30" x14ac:dyDescent="0.25">
      <c r="A59" s="278" t="s">
        <v>73</v>
      </c>
      <c r="B59" s="279"/>
      <c r="C59" s="279"/>
      <c r="D59" s="279"/>
      <c r="E59" s="279"/>
      <c r="F59" s="279"/>
      <c r="G59" s="279"/>
      <c r="H59" s="279"/>
      <c r="I59" s="279"/>
      <c r="J59" s="279"/>
      <c r="K59" s="279"/>
      <c r="L59" s="279"/>
      <c r="M59" s="279"/>
      <c r="N59" s="279"/>
      <c r="O59" s="279"/>
      <c r="P59" s="279" t="s">
        <v>74</v>
      </c>
      <c r="Q59" s="279"/>
      <c r="R59" s="279"/>
      <c r="S59" s="279"/>
      <c r="T59" s="279"/>
      <c r="U59" s="279"/>
      <c r="V59" s="279"/>
      <c r="W59" s="279"/>
      <c r="X59" s="279"/>
      <c r="Y59" s="279"/>
      <c r="Z59" s="279"/>
      <c r="AA59" s="279"/>
      <c r="AB59" s="279"/>
      <c r="AC59" s="279"/>
      <c r="AD59" s="280"/>
    </row>
  </sheetData>
  <mergeCells count="46">
    <mergeCell ref="A58:O58"/>
    <mergeCell ref="P58:AD58"/>
    <mergeCell ref="A59:O59"/>
    <mergeCell ref="P59:AD59"/>
    <mergeCell ref="A53:O53"/>
    <mergeCell ref="P53:AD53"/>
    <mergeCell ref="A54:O55"/>
    <mergeCell ref="P54:AD54"/>
    <mergeCell ref="P55:AD55"/>
    <mergeCell ref="A56:O56"/>
    <mergeCell ref="P56:AD57"/>
    <mergeCell ref="A57:O57"/>
    <mergeCell ref="A48:O49"/>
    <mergeCell ref="P48:AD48"/>
    <mergeCell ref="P49:AD49"/>
    <mergeCell ref="A50:O50"/>
    <mergeCell ref="P50:AD50"/>
    <mergeCell ref="A51:O51"/>
    <mergeCell ref="P51:AD52"/>
    <mergeCell ref="A52:O52"/>
    <mergeCell ref="V4:W6"/>
    <mergeCell ref="Y4:Z6"/>
    <mergeCell ref="AA4:AB6"/>
    <mergeCell ref="AC4:AD6"/>
    <mergeCell ref="B5:C5"/>
    <mergeCell ref="I5:J5"/>
    <mergeCell ref="R5:S5"/>
    <mergeCell ref="B6:C6"/>
    <mergeCell ref="I6:J6"/>
    <mergeCell ref="R6:S6"/>
    <mergeCell ref="I4:J4"/>
    <mergeCell ref="K4:L6"/>
    <mergeCell ref="N4:O6"/>
    <mergeCell ref="P4:Q6"/>
    <mergeCell ref="R4:S4"/>
    <mergeCell ref="T4:U6"/>
    <mergeCell ref="A1:AD1"/>
    <mergeCell ref="A2:AD2"/>
    <mergeCell ref="A3:A6"/>
    <mergeCell ref="B3:H3"/>
    <mergeCell ref="I3:O3"/>
    <mergeCell ref="P3:Z3"/>
    <mergeCell ref="AA3:AD3"/>
    <mergeCell ref="B4:C4"/>
    <mergeCell ref="D4:E6"/>
    <mergeCell ref="G4:H6"/>
  </mergeCells>
  <hyperlinks>
    <hyperlink ref="P56" r:id="rId1" display="http://www.eia.gov/state/seds/seds-data-complete.cfm" xr:uid="{00000000-0004-0000-0000-000000000000}"/>
  </hyperlinks>
  <pageMargins left="0.75" right="0.75" top="1" bottom="1" header="0.5" footer="0.5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59"/>
  <sheetViews>
    <sheetView showGridLines="0" workbookViewId="0">
      <selection activeCell="A21" sqref="A21"/>
    </sheetView>
  </sheetViews>
  <sheetFormatPr defaultColWidth="9.140625" defaultRowHeight="15" x14ac:dyDescent="0.25"/>
  <cols>
    <col min="1" max="2" width="4.5703125" style="14" customWidth="1"/>
    <col min="3" max="3" width="2.28515625" style="14" customWidth="1"/>
    <col min="4" max="4" width="5.7109375" style="14" customWidth="1"/>
    <col min="5" max="5" width="2.85546875" style="14" customWidth="1"/>
    <col min="6" max="6" width="9.42578125" style="14" customWidth="1"/>
    <col min="7" max="7" width="4.5703125" style="14" customWidth="1"/>
    <col min="8" max="8" width="2.28515625" style="14" customWidth="1"/>
    <col min="9" max="9" width="4.5703125" style="14" customWidth="1"/>
    <col min="10" max="10" width="2.28515625" style="14" customWidth="1"/>
    <col min="11" max="11" width="6.28515625" style="14" customWidth="1"/>
    <col min="12" max="12" width="3.140625" style="14" customWidth="1"/>
    <col min="13" max="13" width="9.42578125" style="14" customWidth="1"/>
    <col min="14" max="14" width="4.5703125" style="14" customWidth="1"/>
    <col min="15" max="15" width="2.28515625" style="14" customWidth="1"/>
    <col min="16" max="16" width="5.42578125" style="14" customWidth="1"/>
    <col min="17" max="17" width="3.140625" style="14" customWidth="1"/>
    <col min="18" max="18" width="6.42578125" style="14" customWidth="1"/>
    <col min="19" max="19" width="3.140625" style="14" customWidth="1"/>
    <col min="20" max="20" width="8.85546875" style="14" customWidth="1"/>
    <col min="21" max="21" width="4.42578125" style="14" customWidth="1"/>
    <col min="22" max="22" width="7.42578125" style="14" customWidth="1"/>
    <col min="23" max="23" width="4.140625" style="14" customWidth="1"/>
    <col min="24" max="24" width="13.28515625" style="14" customWidth="1"/>
    <col min="25" max="25" width="6.42578125" style="14" customWidth="1"/>
    <col min="26" max="26" width="3.140625" style="14" customWidth="1"/>
    <col min="27" max="27" width="8.85546875" style="14" customWidth="1"/>
    <col min="28" max="28" width="4.42578125" style="14" customWidth="1"/>
    <col min="29" max="29" width="6.42578125" style="14" customWidth="1"/>
    <col min="30" max="30" width="3.140625" style="14" customWidth="1"/>
    <col min="31" max="16384" width="9.140625" style="14"/>
  </cols>
  <sheetData>
    <row r="1" spans="1:35" ht="15.75" customHeight="1" x14ac:dyDescent="0.25">
      <c r="A1" s="255" t="s">
        <v>31</v>
      </c>
      <c r="B1" s="256"/>
      <c r="C1" s="256"/>
      <c r="D1" s="256"/>
      <c r="E1" s="256"/>
      <c r="F1" s="256"/>
      <c r="G1" s="256"/>
      <c r="H1" s="256"/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6"/>
      <c r="AA1" s="256"/>
      <c r="AB1" s="256"/>
      <c r="AC1" s="256"/>
      <c r="AD1" s="257"/>
      <c r="AI1" s="14" t="s">
        <v>32</v>
      </c>
    </row>
    <row r="2" spans="1:35" x14ac:dyDescent="0.25">
      <c r="A2" s="258" t="s">
        <v>33</v>
      </c>
      <c r="B2" s="259"/>
      <c r="C2" s="259"/>
      <c r="D2" s="259"/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  <c r="P2" s="259"/>
      <c r="Q2" s="259"/>
      <c r="R2" s="259"/>
      <c r="S2" s="259"/>
      <c r="T2" s="259"/>
      <c r="U2" s="259"/>
      <c r="V2" s="259"/>
      <c r="W2" s="259"/>
      <c r="X2" s="259"/>
      <c r="Y2" s="259"/>
      <c r="Z2" s="259"/>
      <c r="AA2" s="259"/>
      <c r="AB2" s="259"/>
      <c r="AC2" s="259"/>
      <c r="AD2" s="260"/>
      <c r="AH2" s="14" t="s">
        <v>34</v>
      </c>
      <c r="AI2" s="14">
        <v>0.25</v>
      </c>
    </row>
    <row r="3" spans="1:35" x14ac:dyDescent="0.25">
      <c r="A3" s="261" t="s">
        <v>1</v>
      </c>
      <c r="B3" s="264" t="s">
        <v>35</v>
      </c>
      <c r="C3" s="265"/>
      <c r="D3" s="265"/>
      <c r="E3" s="265"/>
      <c r="F3" s="265"/>
      <c r="G3" s="265"/>
      <c r="H3" s="266"/>
      <c r="I3" s="264" t="s">
        <v>36</v>
      </c>
      <c r="J3" s="265"/>
      <c r="K3" s="265"/>
      <c r="L3" s="265"/>
      <c r="M3" s="265"/>
      <c r="N3" s="265"/>
      <c r="O3" s="266"/>
      <c r="P3" s="264" t="s">
        <v>37</v>
      </c>
      <c r="Q3" s="265"/>
      <c r="R3" s="265"/>
      <c r="S3" s="265"/>
      <c r="T3" s="265"/>
      <c r="U3" s="265"/>
      <c r="V3" s="265"/>
      <c r="W3" s="265"/>
      <c r="X3" s="265"/>
      <c r="Y3" s="265"/>
      <c r="Z3" s="266"/>
      <c r="AA3" s="264" t="s">
        <v>38</v>
      </c>
      <c r="AB3" s="265"/>
      <c r="AC3" s="265"/>
      <c r="AD3" s="266"/>
      <c r="AH3" s="14" t="s">
        <v>39</v>
      </c>
      <c r="AI3" s="14">
        <v>0.25</v>
      </c>
    </row>
    <row r="4" spans="1:35" x14ac:dyDescent="0.25">
      <c r="A4" s="262"/>
      <c r="B4" s="253"/>
      <c r="C4" s="254"/>
      <c r="D4" s="247" t="s">
        <v>40</v>
      </c>
      <c r="E4" s="248"/>
      <c r="F4" s="15"/>
      <c r="G4" s="247" t="s">
        <v>41</v>
      </c>
      <c r="H4" s="248"/>
      <c r="I4" s="253"/>
      <c r="J4" s="254"/>
      <c r="K4" s="247" t="s">
        <v>42</v>
      </c>
      <c r="L4" s="248"/>
      <c r="M4" s="15"/>
      <c r="N4" s="247" t="s">
        <v>43</v>
      </c>
      <c r="O4" s="248"/>
      <c r="P4" s="247" t="s">
        <v>44</v>
      </c>
      <c r="Q4" s="248"/>
      <c r="R4" s="253"/>
      <c r="S4" s="254"/>
      <c r="T4" s="247" t="s">
        <v>42</v>
      </c>
      <c r="U4" s="248"/>
      <c r="V4" s="247" t="s">
        <v>45</v>
      </c>
      <c r="W4" s="248"/>
      <c r="X4" s="15"/>
      <c r="Y4" s="247" t="s">
        <v>46</v>
      </c>
      <c r="Z4" s="248"/>
      <c r="AA4" s="247" t="s">
        <v>42</v>
      </c>
      <c r="AB4" s="248"/>
      <c r="AC4" s="247" t="s">
        <v>47</v>
      </c>
      <c r="AD4" s="248"/>
      <c r="AH4" s="14" t="s">
        <v>48</v>
      </c>
      <c r="AI4" s="14">
        <v>0.25</v>
      </c>
    </row>
    <row r="5" spans="1:35" x14ac:dyDescent="0.25">
      <c r="A5" s="262"/>
      <c r="B5" s="249" t="s">
        <v>49</v>
      </c>
      <c r="C5" s="250"/>
      <c r="D5" s="249"/>
      <c r="E5" s="250"/>
      <c r="F5" s="16" t="s">
        <v>50</v>
      </c>
      <c r="G5" s="249"/>
      <c r="H5" s="250"/>
      <c r="I5" s="249" t="s">
        <v>49</v>
      </c>
      <c r="J5" s="250"/>
      <c r="K5" s="249"/>
      <c r="L5" s="250"/>
      <c r="M5" s="16" t="s">
        <v>50</v>
      </c>
      <c r="N5" s="249"/>
      <c r="O5" s="250"/>
      <c r="P5" s="249"/>
      <c r="Q5" s="250"/>
      <c r="R5" s="249" t="s">
        <v>49</v>
      </c>
      <c r="S5" s="250"/>
      <c r="T5" s="249"/>
      <c r="U5" s="250"/>
      <c r="V5" s="249"/>
      <c r="W5" s="250"/>
      <c r="X5" s="16" t="s">
        <v>50</v>
      </c>
      <c r="Y5" s="249"/>
      <c r="Z5" s="250"/>
      <c r="AA5" s="249"/>
      <c r="AB5" s="250"/>
      <c r="AC5" s="249"/>
      <c r="AD5" s="250"/>
      <c r="AH5" s="14" t="s">
        <v>51</v>
      </c>
      <c r="AI5" s="14">
        <v>0.25</v>
      </c>
    </row>
    <row r="6" spans="1:35" x14ac:dyDescent="0.25">
      <c r="A6" s="263"/>
      <c r="B6" s="251" t="s">
        <v>52</v>
      </c>
      <c r="C6" s="252"/>
      <c r="D6" s="251"/>
      <c r="E6" s="252"/>
      <c r="F6" s="17" t="s">
        <v>53</v>
      </c>
      <c r="G6" s="251"/>
      <c r="H6" s="252"/>
      <c r="I6" s="251" t="s">
        <v>52</v>
      </c>
      <c r="J6" s="252"/>
      <c r="K6" s="251"/>
      <c r="L6" s="252"/>
      <c r="M6" s="17" t="s">
        <v>53</v>
      </c>
      <c r="N6" s="251"/>
      <c r="O6" s="252"/>
      <c r="P6" s="251"/>
      <c r="Q6" s="252"/>
      <c r="R6" s="251" t="s">
        <v>52</v>
      </c>
      <c r="S6" s="252"/>
      <c r="T6" s="251"/>
      <c r="U6" s="252"/>
      <c r="V6" s="251"/>
      <c r="W6" s="252"/>
      <c r="X6" s="17" t="s">
        <v>53</v>
      </c>
      <c r="Y6" s="251"/>
      <c r="Z6" s="252"/>
      <c r="AA6" s="251"/>
      <c r="AB6" s="252"/>
      <c r="AC6" s="251"/>
      <c r="AD6" s="252"/>
      <c r="AF6" s="14" t="s">
        <v>54</v>
      </c>
    </row>
    <row r="7" spans="1:35" x14ac:dyDescent="0.25">
      <c r="A7" s="18">
        <v>1970</v>
      </c>
      <c r="B7" s="22">
        <f>'stb0304'!$B7/AF7</f>
        <v>4.3590903483159931</v>
      </c>
      <c r="C7" s="20"/>
      <c r="D7" s="22">
        <f>'stb0304'!$D7/AF7</f>
        <v>6.3330180532138014</v>
      </c>
      <c r="E7" s="21" t="s">
        <v>16</v>
      </c>
      <c r="F7" s="19">
        <v>6.51</v>
      </c>
      <c r="G7" s="22">
        <f>[15]stb0304!$G7/AF7</f>
        <v>8.6359337089279116</v>
      </c>
      <c r="H7" s="20"/>
      <c r="I7" s="22">
        <f>'stb0304'!$I7/AF7</f>
        <v>3.0842620389028252</v>
      </c>
      <c r="J7" s="20"/>
      <c r="K7" s="22">
        <f>'stb0304'!$K7/AF7</f>
        <v>3.742237940535428</v>
      </c>
      <c r="L7" s="21" t="s">
        <v>16</v>
      </c>
      <c r="M7" s="19">
        <v>6.09</v>
      </c>
      <c r="N7" s="22">
        <f>'stb0304'!$N7/AF7</f>
        <v>8.1013282888514215</v>
      </c>
      <c r="O7" s="21" t="s">
        <v>16</v>
      </c>
      <c r="P7" s="19">
        <v>0.45</v>
      </c>
      <c r="Q7" s="20"/>
      <c r="R7" s="19">
        <v>0.38</v>
      </c>
      <c r="S7" s="20"/>
      <c r="T7" s="19">
        <v>0.98</v>
      </c>
      <c r="U7" s="20"/>
      <c r="V7" s="19">
        <v>1.59</v>
      </c>
      <c r="W7" s="20"/>
      <c r="X7" s="19">
        <v>2.99</v>
      </c>
      <c r="Y7" s="23">
        <f>[15]stb0304!$Y7/AF7</f>
        <v>3.4543734835711639</v>
      </c>
      <c r="Z7" s="20"/>
      <c r="AA7" s="19">
        <v>2.31</v>
      </c>
      <c r="AB7" s="20"/>
      <c r="AC7" s="23">
        <f>[15]stb0304!$AC7/AF7</f>
        <v>9.4995270798207017</v>
      </c>
      <c r="AD7" s="20"/>
      <c r="AF7" s="14">
        <f>AER10_TableD1!L28</f>
        <v>0.24317</v>
      </c>
      <c r="AI7" s="14">
        <f>$AI$2*G7+$AI$3*N7+$AI$4*Y7+$AI$5*AC7</f>
        <v>7.4227906402928001</v>
      </c>
    </row>
    <row r="8" spans="1:35" x14ac:dyDescent="0.25">
      <c r="A8" s="18">
        <v>1971</v>
      </c>
      <c r="B8" s="22">
        <f>'stb0304'!$B8/AF8</f>
        <v>4.3864802412564137</v>
      </c>
      <c r="C8" s="20"/>
      <c r="D8" s="22">
        <f>'stb0304'!$D8/AF8</f>
        <v>6.2272353424979441</v>
      </c>
      <c r="E8" s="21" t="s">
        <v>16</v>
      </c>
      <c r="F8" s="19">
        <v>6.8</v>
      </c>
      <c r="G8" s="22">
        <f>[15]stb0304!$G8/AF8</f>
        <v>8.7729604825128273</v>
      </c>
      <c r="H8" s="20"/>
      <c r="I8" s="22">
        <f>'stb0304'!$I8/AF8</f>
        <v>3.1332001723260094</v>
      </c>
      <c r="J8" s="20"/>
      <c r="K8" s="22">
        <f>'stb0304'!$K8/AF8</f>
        <v>3.994830219715662</v>
      </c>
      <c r="L8" s="21" t="s">
        <v>16</v>
      </c>
      <c r="M8" s="19">
        <v>6.44</v>
      </c>
      <c r="N8" s="22">
        <f>'stb0304'!$N8/AF8</f>
        <v>8.4204754631261505</v>
      </c>
      <c r="O8" s="21" t="s">
        <v>16</v>
      </c>
      <c r="P8" s="19">
        <v>0.5</v>
      </c>
      <c r="Q8" s="20"/>
      <c r="R8" s="19">
        <v>0.41</v>
      </c>
      <c r="S8" s="20"/>
      <c r="T8" s="19">
        <v>1.05</v>
      </c>
      <c r="U8" s="20"/>
      <c r="V8" s="19">
        <v>1.59</v>
      </c>
      <c r="W8" s="20"/>
      <c r="X8" s="19">
        <v>3.22</v>
      </c>
      <c r="Y8" s="23">
        <f>[15]stb0304!$Y8/AF8</f>
        <v>3.6031801981749112</v>
      </c>
      <c r="Z8" s="20"/>
      <c r="AA8" s="19">
        <v>2.37</v>
      </c>
      <c r="AB8" s="20"/>
      <c r="AC8" s="23">
        <f>[15]stb0304!$AC8/AF8</f>
        <v>9.2821055105158035</v>
      </c>
      <c r="AD8" s="20"/>
      <c r="AF8" s="14">
        <f>AER10_TableD1!L29</f>
        <v>0.25533</v>
      </c>
      <c r="AI8" s="14">
        <f t="shared" ref="AI8:AI48" si="0">$AI$2*G8+$AI$3*N8+$AI$4*Y8+$AI$5*AC8</f>
        <v>7.5196804135824227</v>
      </c>
    </row>
    <row r="9" spans="1:35" x14ac:dyDescent="0.25">
      <c r="A9" s="24">
        <v>1972</v>
      </c>
      <c r="B9" s="22">
        <f>'stb0304'!$B9/AF9</f>
        <v>4.4304272734099266</v>
      </c>
      <c r="C9" s="26"/>
      <c r="D9" s="22">
        <f>'stb0304'!$D9/AF9</f>
        <v>6.0824510024780354</v>
      </c>
      <c r="E9" s="27" t="s">
        <v>16</v>
      </c>
      <c r="F9" s="25">
        <v>7.09</v>
      </c>
      <c r="G9" s="22">
        <f>[15]stb0304!$G9/AF9</f>
        <v>8.8984005406623119</v>
      </c>
      <c r="H9" s="26"/>
      <c r="I9" s="22">
        <f>'stb0304'!$I9/AF9</f>
        <v>3.2289554704513024</v>
      </c>
      <c r="J9" s="20"/>
      <c r="K9" s="22">
        <f>'stb0304'!$K9/AF9</f>
        <v>3.942329353457986</v>
      </c>
      <c r="L9" s="27" t="s">
        <v>16</v>
      </c>
      <c r="M9" s="25">
        <v>6.71</v>
      </c>
      <c r="N9" s="22">
        <f>'stb0304'!$N9/AF9</f>
        <v>8.7106705714500254</v>
      </c>
      <c r="O9" s="27" t="s">
        <v>16</v>
      </c>
      <c r="P9" s="25">
        <v>0.55000000000000004</v>
      </c>
      <c r="Q9" s="26"/>
      <c r="R9" s="25">
        <v>0.46</v>
      </c>
      <c r="S9" s="26"/>
      <c r="T9" s="25">
        <v>1.05</v>
      </c>
      <c r="U9" s="26"/>
      <c r="V9" s="25">
        <v>1.59</v>
      </c>
      <c r="W9" s="26"/>
      <c r="X9" s="25">
        <v>3.4</v>
      </c>
      <c r="Y9" s="23">
        <f>[15]stb0304!$Y9/AF9</f>
        <v>3.7170533904032435</v>
      </c>
      <c r="Z9" s="26"/>
      <c r="AA9" s="25">
        <v>2.38</v>
      </c>
      <c r="AB9" s="26"/>
      <c r="AC9" s="23">
        <f>[15]stb0304!$AC9/AF9</f>
        <v>8.9359465345047671</v>
      </c>
      <c r="AD9" s="26"/>
      <c r="AF9" s="14">
        <f>AER10_TableD1!L30</f>
        <v>0.26634000000000002</v>
      </c>
      <c r="AI9" s="14">
        <f t="shared" si="0"/>
        <v>7.5655177592550871</v>
      </c>
    </row>
    <row r="10" spans="1:35" x14ac:dyDescent="0.25">
      <c r="A10" s="18">
        <v>1973</v>
      </c>
      <c r="B10" s="22">
        <f>'stb0304'!$B10/AF10</f>
        <v>4.4820717131474108</v>
      </c>
      <c r="C10" s="20"/>
      <c r="D10" s="22">
        <f>'stb0304'!$D10/AF10</f>
        <v>7.3989755264655672</v>
      </c>
      <c r="E10" s="21" t="s">
        <v>16</v>
      </c>
      <c r="F10" s="19">
        <v>7.44</v>
      </c>
      <c r="G10" s="22">
        <f>[15]stb0304!$G10/AF10</f>
        <v>9.6400113830392726</v>
      </c>
      <c r="H10" s="21" t="s">
        <v>16</v>
      </c>
      <c r="I10" s="22">
        <f>'stb0304'!$I10/AF10</f>
        <v>3.2370517928286855</v>
      </c>
      <c r="J10" s="20"/>
      <c r="K10" s="22">
        <f>'stb0304'!$K10/AF10</f>
        <v>4.3042117245304494</v>
      </c>
      <c r="L10" s="21" t="s">
        <v>16</v>
      </c>
      <c r="M10" s="19">
        <v>7.06</v>
      </c>
      <c r="N10" s="22">
        <f>'stb0304'!$N10/AF10</f>
        <v>9.0708594194649965</v>
      </c>
      <c r="O10" s="21" t="s">
        <v>16</v>
      </c>
      <c r="P10" s="19">
        <v>0.63</v>
      </c>
      <c r="Q10" s="20"/>
      <c r="R10" s="19">
        <v>0.5</v>
      </c>
      <c r="S10" s="20"/>
      <c r="T10" s="19">
        <v>1.18</v>
      </c>
      <c r="U10" s="20"/>
      <c r="V10" s="19">
        <v>1.6</v>
      </c>
      <c r="W10" s="20"/>
      <c r="X10" s="19">
        <v>3.66</v>
      </c>
      <c r="Y10" s="23">
        <f>[15]stb0304!$Y10/AF10</f>
        <v>3.9129197495731365</v>
      </c>
      <c r="Z10" s="20"/>
      <c r="AA10" s="19">
        <v>2.57</v>
      </c>
      <c r="AB10" s="20"/>
      <c r="AC10" s="23">
        <f>[15]stb0304!$AC10/AF10</f>
        <v>9.1420034149117821</v>
      </c>
      <c r="AD10" s="20"/>
      <c r="AF10" s="14">
        <f>AER10_TableD1!L31</f>
        <v>0.28111999999999998</v>
      </c>
      <c r="AI10" s="14">
        <f t="shared" si="0"/>
        <v>7.9414484917472965</v>
      </c>
    </row>
    <row r="11" spans="1:35" x14ac:dyDescent="0.25">
      <c r="A11" s="18">
        <v>1974</v>
      </c>
      <c r="B11" s="22">
        <f>'stb0304'!$B11/AF11</f>
        <v>4.6308374641273149</v>
      </c>
      <c r="C11" s="20"/>
      <c r="D11" s="22">
        <f>'stb0304'!$D11/AF11</f>
        <v>9.2942864596921471</v>
      </c>
      <c r="E11" s="21" t="s">
        <v>16</v>
      </c>
      <c r="F11" s="19">
        <v>9.09</v>
      </c>
      <c r="G11" s="22">
        <f>[15]stb0304!$G11/AF11</f>
        <v>11.022697625880511</v>
      </c>
      <c r="H11" s="20"/>
      <c r="I11" s="22">
        <f>'stb0304'!$I11/AF11</f>
        <v>3.4242108009392118</v>
      </c>
      <c r="J11" s="20"/>
      <c r="K11" s="22">
        <f>'stb0304'!$K11/AF11</f>
        <v>7.370206104878684</v>
      </c>
      <c r="L11" s="21" t="s">
        <v>16</v>
      </c>
      <c r="M11" s="19">
        <v>8.91</v>
      </c>
      <c r="N11" s="22">
        <f>'stb0304'!$N11/AF11</f>
        <v>11.120532220193059</v>
      </c>
      <c r="O11" s="20"/>
      <c r="P11" s="19">
        <v>1.22</v>
      </c>
      <c r="Q11" s="20"/>
      <c r="R11" s="19">
        <v>0.67</v>
      </c>
      <c r="S11" s="20"/>
      <c r="T11" s="19">
        <v>2.2400000000000002</v>
      </c>
      <c r="U11" s="20"/>
      <c r="V11" s="19">
        <v>1.6</v>
      </c>
      <c r="W11" s="20"/>
      <c r="X11" s="19">
        <v>4.95</v>
      </c>
      <c r="Y11" s="23">
        <f>[15]stb0304!$Y11/AF11</f>
        <v>5.804852595877902</v>
      </c>
      <c r="Z11" s="20"/>
      <c r="AA11" s="19">
        <v>3.7</v>
      </c>
      <c r="AB11" s="20"/>
      <c r="AC11" s="23">
        <f>[15]stb0304!$AC11/AF11</f>
        <v>12.066266631881033</v>
      </c>
      <c r="AD11" s="20"/>
      <c r="AF11" s="14">
        <f>AER10_TableD1!L32</f>
        <v>0.30664000000000002</v>
      </c>
      <c r="AI11" s="14">
        <f t="shared" si="0"/>
        <v>10.003587268458126</v>
      </c>
    </row>
    <row r="12" spans="1:35" x14ac:dyDescent="0.25">
      <c r="A12" s="24">
        <v>1975</v>
      </c>
      <c r="B12" s="22">
        <f>'stb0304'!$B12/AF12</f>
        <v>4.9757173077496049</v>
      </c>
      <c r="C12" s="26"/>
      <c r="D12" s="22">
        <f>'stb0304'!$D12/AF12</f>
        <v>8.9682090397163545</v>
      </c>
      <c r="E12" s="27" t="s">
        <v>16</v>
      </c>
      <c r="F12" s="25">
        <v>10.29</v>
      </c>
      <c r="G12" s="22">
        <f>[15]stb0304!$G12/AF12</f>
        <v>11.321991478711677</v>
      </c>
      <c r="H12" s="27" t="s">
        <v>16</v>
      </c>
      <c r="I12" s="22">
        <f>'stb0304'!$I12/AF12</f>
        <v>3.9329023031314247</v>
      </c>
      <c r="J12" s="20"/>
      <c r="K12" s="22">
        <f>'stb0304'!$K12/AF12</f>
        <v>7.150731460238954</v>
      </c>
      <c r="L12" s="27" t="s">
        <v>16</v>
      </c>
      <c r="M12" s="25">
        <v>10.11</v>
      </c>
      <c r="N12" s="22">
        <f>'stb0304'!$N12/AF12</f>
        <v>12.12644876798856</v>
      </c>
      <c r="O12" s="27" t="s">
        <v>16</v>
      </c>
      <c r="P12" s="25">
        <v>1.5</v>
      </c>
      <c r="Q12" s="26"/>
      <c r="R12" s="25">
        <v>0.95</v>
      </c>
      <c r="S12" s="26"/>
      <c r="T12" s="25">
        <v>2.46</v>
      </c>
      <c r="U12" s="26"/>
      <c r="V12" s="25">
        <v>1.6</v>
      </c>
      <c r="W12" s="26"/>
      <c r="X12" s="25">
        <v>6.07</v>
      </c>
      <c r="Y12" s="23">
        <f>[15]stb0304!$Y12/AF12</f>
        <v>6.5548371718857084</v>
      </c>
      <c r="Z12" s="26"/>
      <c r="AA12" s="25">
        <v>4.0199999999999996</v>
      </c>
      <c r="AB12" s="26"/>
      <c r="AC12" s="23">
        <f>[15]stb0304!$AC12/AF12</f>
        <v>11.977475195900247</v>
      </c>
      <c r="AD12" s="26"/>
      <c r="AF12" s="14">
        <f>AER10_TableD1!L33</f>
        <v>0.33562999999999998</v>
      </c>
      <c r="AI12" s="14">
        <f t="shared" si="0"/>
        <v>10.495188153621548</v>
      </c>
    </row>
    <row r="13" spans="1:35" x14ac:dyDescent="0.25">
      <c r="A13" s="18">
        <v>1976</v>
      </c>
      <c r="B13" s="22">
        <f>'stb0304'!$B13/AF13</f>
        <v>5.4664825720645833</v>
      </c>
      <c r="C13" s="20"/>
      <c r="D13" s="22">
        <f>'stb0304'!$D13/AF13</f>
        <v>9.101411705035364</v>
      </c>
      <c r="E13" s="21" t="s">
        <v>16</v>
      </c>
      <c r="F13" s="19">
        <v>10.93</v>
      </c>
      <c r="G13" s="22">
        <f>[15]stb0304!$G13/AF13</f>
        <v>11.609231029333033</v>
      </c>
      <c r="H13" s="21" t="s">
        <v>16</v>
      </c>
      <c r="I13" s="22">
        <f>'stb0304'!$I13/AF13</f>
        <v>4.5366169799092679</v>
      </c>
      <c r="J13" s="20"/>
      <c r="K13" s="22">
        <f>'stb0304'!$K13/AF13</f>
        <v>7.044436304206938</v>
      </c>
      <c r="L13" s="21" t="s">
        <v>16</v>
      </c>
      <c r="M13" s="19">
        <v>10.82</v>
      </c>
      <c r="N13" s="22">
        <f>'stb0304'!$N13/AF13</f>
        <v>12.341852404970554</v>
      </c>
      <c r="O13" s="21" t="s">
        <v>16</v>
      </c>
      <c r="P13" s="19">
        <v>1.5</v>
      </c>
      <c r="Q13" s="20"/>
      <c r="R13" s="19">
        <v>1.21</v>
      </c>
      <c r="S13" s="20"/>
      <c r="T13" s="19">
        <v>2.57</v>
      </c>
      <c r="U13" s="20"/>
      <c r="V13" s="19">
        <v>1.6</v>
      </c>
      <c r="W13" s="20"/>
      <c r="X13" s="19">
        <v>6.48</v>
      </c>
      <c r="Y13" s="23">
        <f>[15]stb0304!$Y13/AF13</f>
        <v>6.8471920876891437</v>
      </c>
      <c r="Z13" s="20"/>
      <c r="AA13" s="19">
        <v>4.2</v>
      </c>
      <c r="AB13" s="20"/>
      <c r="AC13" s="23">
        <f>[15]stb0304!$AC13/AF13</f>
        <v>11.862830736284483</v>
      </c>
      <c r="AD13" s="20"/>
      <c r="AF13" s="14">
        <f>AER10_TableD1!L34</f>
        <v>0.35488999999999998</v>
      </c>
      <c r="AI13" s="14">
        <f t="shared" si="0"/>
        <v>10.665276564569304</v>
      </c>
    </row>
    <row r="14" spans="1:35" x14ac:dyDescent="0.25">
      <c r="A14" s="18">
        <v>1977</v>
      </c>
      <c r="B14" s="22">
        <f>'stb0304'!$B14/AF14</f>
        <v>6.0925538396333865</v>
      </c>
      <c r="C14" s="20"/>
      <c r="D14" s="22">
        <f>'stb0304'!$D14/AF14</f>
        <v>9.642128685332839</v>
      </c>
      <c r="E14" s="21" t="s">
        <v>16</v>
      </c>
      <c r="F14" s="19">
        <v>11.87</v>
      </c>
      <c r="G14" s="22">
        <f>[15]stb0304!$G14/AF14</f>
        <v>12.608937511589096</v>
      </c>
      <c r="H14" s="21" t="s">
        <v>16</v>
      </c>
      <c r="I14" s="22">
        <f>'stb0304'!$I14/AF14</f>
        <v>5.297872904029032</v>
      </c>
      <c r="J14" s="20"/>
      <c r="K14" s="22">
        <f>'stb0304'!$K14/AF14</f>
        <v>7.5494688882413712</v>
      </c>
      <c r="L14" s="21" t="s">
        <v>16</v>
      </c>
      <c r="M14" s="19">
        <v>11.99</v>
      </c>
      <c r="N14" s="22">
        <f>'stb0304'!$N14/AF14</f>
        <v>13.562554634314322</v>
      </c>
      <c r="O14" s="21" t="s">
        <v>16</v>
      </c>
      <c r="P14" s="19">
        <v>1.56</v>
      </c>
      <c r="Q14" s="20"/>
      <c r="R14" s="19">
        <v>1.48</v>
      </c>
      <c r="S14" s="20"/>
      <c r="T14" s="19">
        <v>2.84</v>
      </c>
      <c r="U14" s="20"/>
      <c r="V14" s="19">
        <v>1.59</v>
      </c>
      <c r="W14" s="20"/>
      <c r="X14" s="19">
        <v>7.33</v>
      </c>
      <c r="Y14" s="23">
        <f>[15]stb0304!$Y14/AF14</f>
        <v>7.3640433366003544</v>
      </c>
      <c r="Z14" s="20"/>
      <c r="AA14" s="19">
        <v>4.47</v>
      </c>
      <c r="AB14" s="20"/>
      <c r="AC14" s="23">
        <f>[15]stb0304!$AC14/AF14</f>
        <v>11.867235305025034</v>
      </c>
      <c r="AD14" s="20"/>
      <c r="AF14" s="14">
        <f>AER10_TableD1!L35</f>
        <v>0.37751000000000001</v>
      </c>
      <c r="AI14" s="14">
        <f t="shared" si="0"/>
        <v>11.350692696882202</v>
      </c>
    </row>
    <row r="15" spans="1:35" x14ac:dyDescent="0.25">
      <c r="A15" s="24">
        <v>1978</v>
      </c>
      <c r="B15" s="22">
        <f>'stb0304'!$B15/AF15</f>
        <v>6.2376237623762369</v>
      </c>
      <c r="C15" s="26"/>
      <c r="D15" s="22">
        <f>'stb0304'!$D15/AF15</f>
        <v>9.3069306930693063</v>
      </c>
      <c r="E15" s="27" t="s">
        <v>16</v>
      </c>
      <c r="F15" s="25">
        <v>12.63</v>
      </c>
      <c r="G15" s="22">
        <f>[15]stb0304!$G15/AF15</f>
        <v>12.698019801980196</v>
      </c>
      <c r="H15" s="26"/>
      <c r="I15" s="22">
        <f>'stb0304'!$I15/AF15</f>
        <v>5.4455445544554459</v>
      </c>
      <c r="J15" s="20"/>
      <c r="K15" s="22">
        <f>'stb0304'!$K15/AF15</f>
        <v>7.2524752475247523</v>
      </c>
      <c r="L15" s="27" t="s">
        <v>16</v>
      </c>
      <c r="M15" s="25">
        <v>12.78</v>
      </c>
      <c r="N15" s="22">
        <f>'stb0304'!$N15/AF15</f>
        <v>13.613861386138613</v>
      </c>
      <c r="O15" s="27" t="s">
        <v>16</v>
      </c>
      <c r="P15" s="25">
        <v>1.73</v>
      </c>
      <c r="Q15" s="26"/>
      <c r="R15" s="25">
        <v>1.66</v>
      </c>
      <c r="S15" s="26"/>
      <c r="T15" s="25">
        <v>2.96</v>
      </c>
      <c r="U15" s="26"/>
      <c r="V15" s="25">
        <v>1.6</v>
      </c>
      <c r="W15" s="26"/>
      <c r="X15" s="25">
        <v>8.18</v>
      </c>
      <c r="Y15" s="23">
        <f>[15]stb0304!$Y15/AF15</f>
        <v>7.4999999999999991</v>
      </c>
      <c r="Z15" s="26"/>
      <c r="AA15" s="25">
        <v>4.59</v>
      </c>
      <c r="AB15" s="26"/>
      <c r="AC15" s="23">
        <f>[15]stb0304!$AC15/AF15</f>
        <v>11.361386138613859</v>
      </c>
      <c r="AD15" s="26"/>
      <c r="AF15" s="14">
        <f>AER10_TableD1!L36</f>
        <v>0.40400000000000003</v>
      </c>
      <c r="AI15" s="14">
        <f t="shared" si="0"/>
        <v>11.293316831683168</v>
      </c>
    </row>
    <row r="16" spans="1:35" x14ac:dyDescent="0.25">
      <c r="A16" s="18">
        <v>1979</v>
      </c>
      <c r="B16" s="22">
        <f>'stb0304'!$B16/AF16</f>
        <v>6.6726080299810331</v>
      </c>
      <c r="C16" s="20"/>
      <c r="D16" s="22">
        <f>'stb0304'!$D16/AF16</f>
        <v>12.134091999725783</v>
      </c>
      <c r="E16" s="21" t="s">
        <v>16</v>
      </c>
      <c r="F16" s="19">
        <v>13.6</v>
      </c>
      <c r="G16" s="22">
        <f>[15]stb0304!$G16/AF16</f>
        <v>13.687987020406299</v>
      </c>
      <c r="H16" s="21" t="s">
        <v>16</v>
      </c>
      <c r="I16" s="22">
        <f>'stb0304'!$I16/AF16</f>
        <v>6.1470258906332118</v>
      </c>
      <c r="J16" s="20"/>
      <c r="K16" s="22">
        <f>'stb0304'!$K16/AF16</f>
        <v>9.4833299056237301</v>
      </c>
      <c r="L16" s="20"/>
      <c r="M16" s="19">
        <v>13.72</v>
      </c>
      <c r="N16" s="22">
        <f>'stb0304'!$N16/AF16</f>
        <v>14.350677543931813</v>
      </c>
      <c r="O16" s="20"/>
      <c r="P16" s="19">
        <v>1.75</v>
      </c>
      <c r="Q16" s="20"/>
      <c r="R16" s="19">
        <v>1.96</v>
      </c>
      <c r="S16" s="20"/>
      <c r="T16" s="19">
        <v>3.99</v>
      </c>
      <c r="U16" s="20"/>
      <c r="V16" s="19">
        <v>1.6</v>
      </c>
      <c r="W16" s="20"/>
      <c r="X16" s="19">
        <v>8.94</v>
      </c>
      <c r="Y16" s="23">
        <f>[15]stb0304!$Y16/AF16</f>
        <v>8.2950572427503939</v>
      </c>
      <c r="Z16" s="20"/>
      <c r="AA16" s="19">
        <v>6.19</v>
      </c>
      <c r="AB16" s="20"/>
      <c r="AC16" s="23">
        <f>[15]stb0304!$AC16/AF16</f>
        <v>14.145014967665274</v>
      </c>
      <c r="AD16" s="20"/>
      <c r="AF16" s="14">
        <f>AER10_TableD1!L37</f>
        <v>0.43761</v>
      </c>
      <c r="AI16" s="14">
        <f t="shared" si="0"/>
        <v>12.619684193688446</v>
      </c>
    </row>
    <row r="17" spans="1:35" x14ac:dyDescent="0.25">
      <c r="A17" s="18">
        <v>1980</v>
      </c>
      <c r="B17" s="22">
        <f>'stb0304'!$B17/AF17</f>
        <v>7.539109128604637</v>
      </c>
      <c r="C17" s="20"/>
      <c r="D17" s="22">
        <f>'stb0304'!$D17/AF17</f>
        <v>15.161986136415992</v>
      </c>
      <c r="E17" s="21" t="s">
        <v>16</v>
      </c>
      <c r="F17" s="19">
        <v>15.71</v>
      </c>
      <c r="G17" s="22">
        <f>[15]stb0304!$G17/AF17</f>
        <v>15.622709472052941</v>
      </c>
      <c r="H17" s="20"/>
      <c r="I17" s="22">
        <f>'stb0304'!$I17/AF17</f>
        <v>6.9527339741576091</v>
      </c>
      <c r="J17" s="20"/>
      <c r="K17" s="22">
        <f>'stb0304'!$K17/AF17</f>
        <v>11.811270968147264</v>
      </c>
      <c r="L17" s="20"/>
      <c r="M17" s="19">
        <v>16.059999999999999</v>
      </c>
      <c r="N17" s="22">
        <f>'stb0304'!$N17/AF17</f>
        <v>16.397562354715085</v>
      </c>
      <c r="O17" s="21" t="s">
        <v>16</v>
      </c>
      <c r="P17" s="19">
        <v>1.87</v>
      </c>
      <c r="Q17" s="20"/>
      <c r="R17" s="19">
        <v>2.52</v>
      </c>
      <c r="S17" s="20"/>
      <c r="T17" s="19">
        <v>5.75</v>
      </c>
      <c r="U17" s="20"/>
      <c r="V17" s="19">
        <v>1.67</v>
      </c>
      <c r="W17" s="20"/>
      <c r="X17" s="19">
        <v>10.81</v>
      </c>
      <c r="Y17" s="23">
        <f>[15]stb0304!$Y17/AF17</f>
        <v>9.8636677765910665</v>
      </c>
      <c r="Z17" s="20"/>
      <c r="AA17" s="19">
        <v>8.6</v>
      </c>
      <c r="AB17" s="20"/>
      <c r="AC17" s="23">
        <f>[15]stb0304!$AC17/AF17</f>
        <v>18.03103599924609</v>
      </c>
      <c r="AD17" s="20"/>
      <c r="AF17" s="14">
        <f>AER10_TableD1!L38</f>
        <v>0.47750999999999999</v>
      </c>
      <c r="AI17" s="14">
        <f t="shared" si="0"/>
        <v>14.978743900651295</v>
      </c>
    </row>
    <row r="18" spans="1:35" x14ac:dyDescent="0.25">
      <c r="A18" s="24">
        <v>1981</v>
      </c>
      <c r="B18" s="22">
        <f>'stb0304'!$B18/AF18</f>
        <v>8.0229775011967455</v>
      </c>
      <c r="C18" s="26"/>
      <c r="D18" s="22">
        <f>'stb0304'!$D18/AF18</f>
        <v>16.582096696984202</v>
      </c>
      <c r="E18" s="27" t="s">
        <v>16</v>
      </c>
      <c r="F18" s="25">
        <v>18.170000000000002</v>
      </c>
      <c r="G18" s="22">
        <f>[15]stb0304!$G18/AF18</f>
        <v>16.888463379607469</v>
      </c>
      <c r="H18" s="26"/>
      <c r="I18" s="22">
        <f>'stb0304'!$I18/AF18</f>
        <v>7.4868358066060319</v>
      </c>
      <c r="J18" s="20"/>
      <c r="K18" s="22">
        <f>'stb0304'!$K18/AF18</f>
        <v>13.34609861177597</v>
      </c>
      <c r="L18" s="27" t="s">
        <v>16</v>
      </c>
      <c r="M18" s="25">
        <v>18.440000000000001</v>
      </c>
      <c r="N18" s="22">
        <f>'stb0304'!$N18/AF18</f>
        <v>18.152225945428437</v>
      </c>
      <c r="O18" s="27" t="s">
        <v>16</v>
      </c>
      <c r="P18" s="25">
        <v>2.06</v>
      </c>
      <c r="Q18" s="26"/>
      <c r="R18" s="25">
        <v>3.07</v>
      </c>
      <c r="S18" s="26"/>
      <c r="T18" s="25">
        <v>6.84</v>
      </c>
      <c r="U18" s="26"/>
      <c r="V18" s="25">
        <v>1.67</v>
      </c>
      <c r="W18" s="26"/>
      <c r="X18" s="25">
        <v>12.57</v>
      </c>
      <c r="Y18" s="23">
        <f>[15]stb0304!$Y18/AF18</f>
        <v>10.569650550502633</v>
      </c>
      <c r="Z18" s="26"/>
      <c r="AA18" s="25">
        <v>9.83</v>
      </c>
      <c r="AB18" s="26"/>
      <c r="AC18" s="23">
        <f>[15]stb0304!$AC18/AF18</f>
        <v>18.84155098133078</v>
      </c>
      <c r="AD18" s="26"/>
      <c r="AF18" s="14">
        <f>AER10_TableD1!L39</f>
        <v>0.52224999999999999</v>
      </c>
      <c r="AI18" s="14">
        <f t="shared" si="0"/>
        <v>16.112972714217332</v>
      </c>
    </row>
    <row r="19" spans="1:35" x14ac:dyDescent="0.25">
      <c r="A19" s="18">
        <v>1982</v>
      </c>
      <c r="B19" s="22">
        <f>'stb0304'!$B19/AF19</f>
        <v>9.1135494116797808</v>
      </c>
      <c r="C19" s="20"/>
      <c r="D19" s="22">
        <f>'stb0304'!$D19/AF19</f>
        <v>15.610337111095072</v>
      </c>
      <c r="E19" s="21" t="s">
        <v>16</v>
      </c>
      <c r="F19" s="19">
        <v>20.11</v>
      </c>
      <c r="G19" s="22">
        <f>[15]stb0304!$G19/AF19</f>
        <v>17.649606583411536</v>
      </c>
      <c r="H19" s="20"/>
      <c r="I19" s="22">
        <f>'stb0304'!$I19/AF19</f>
        <v>8.4819172742366291</v>
      </c>
      <c r="J19" s="20"/>
      <c r="K19" s="22">
        <f>'stb0304'!$K19/AF19</f>
        <v>12.001010611419911</v>
      </c>
      <c r="L19" s="20"/>
      <c r="M19" s="19">
        <v>20.11</v>
      </c>
      <c r="N19" s="22">
        <f>'stb0304'!$N19/AF19</f>
        <v>18.678264635818959</v>
      </c>
      <c r="O19" s="21" t="s">
        <v>16</v>
      </c>
      <c r="P19" s="19">
        <v>2.09</v>
      </c>
      <c r="Q19" s="20"/>
      <c r="R19" s="19">
        <v>3.8</v>
      </c>
      <c r="S19" s="20"/>
      <c r="T19" s="19">
        <v>6.51</v>
      </c>
      <c r="U19" s="20"/>
      <c r="V19" s="19">
        <v>1.67</v>
      </c>
      <c r="W19" s="20"/>
      <c r="X19" s="19">
        <v>14.51</v>
      </c>
      <c r="Y19" s="23">
        <f>[15]stb0304!$Y19/AF19</f>
        <v>10.918212661517362</v>
      </c>
      <c r="Z19" s="20"/>
      <c r="AA19" s="19">
        <v>9.42</v>
      </c>
      <c r="AB19" s="20"/>
      <c r="AC19" s="23">
        <f>[15]stb0304!$AC19/AF19</f>
        <v>17.017974445968385</v>
      </c>
      <c r="AD19" s="20"/>
      <c r="AF19" s="14">
        <f>AER10_TableD1!L40</f>
        <v>0.55411999999999995</v>
      </c>
      <c r="AI19" s="14">
        <f t="shared" si="0"/>
        <v>16.066014581679063</v>
      </c>
    </row>
    <row r="20" spans="1:35" x14ac:dyDescent="0.25">
      <c r="A20" s="18">
        <v>1983</v>
      </c>
      <c r="B20" s="22">
        <f>'stb0304'!$B20/AF20</f>
        <v>10.207801676995988</v>
      </c>
      <c r="C20" s="20"/>
      <c r="D20" s="22">
        <f>'stb0304'!$D20/AF20</f>
        <v>14.530493203478983</v>
      </c>
      <c r="E20" s="21" t="s">
        <v>16</v>
      </c>
      <c r="F20" s="19">
        <v>21.04</v>
      </c>
      <c r="G20" s="22">
        <f>[15]stb0304!$G20/AF20</f>
        <v>18.505980591288647</v>
      </c>
      <c r="H20" s="20"/>
      <c r="I20" s="22">
        <f>'stb0304'!$I20/AF20</f>
        <v>9.4265923649809888</v>
      </c>
      <c r="J20" s="20"/>
      <c r="K20" s="22">
        <f>'stb0304'!$K20/AF20</f>
        <v>11.318854920750654</v>
      </c>
      <c r="L20" s="21" t="s">
        <v>16</v>
      </c>
      <c r="M20" s="19">
        <v>20.57</v>
      </c>
      <c r="N20" s="22">
        <f>'stb0304'!$N20/AF20</f>
        <v>18.957345971563978</v>
      </c>
      <c r="O20" s="21" t="s">
        <v>16</v>
      </c>
      <c r="P20" s="19">
        <v>1.91</v>
      </c>
      <c r="Q20" s="20"/>
      <c r="R20" s="19">
        <v>4.0999999999999996</v>
      </c>
      <c r="S20" s="20"/>
      <c r="T20" s="19">
        <v>6.57</v>
      </c>
      <c r="U20" s="20"/>
      <c r="V20" s="19">
        <v>1.67</v>
      </c>
      <c r="W20" s="20"/>
      <c r="X20" s="19">
        <v>14.54</v>
      </c>
      <c r="Y20" s="23">
        <f>[15]stb0304!$Y20/AF20</f>
        <v>10.780688505806989</v>
      </c>
      <c r="Z20" s="20"/>
      <c r="AA20" s="19">
        <v>8.44</v>
      </c>
      <c r="AB20" s="20"/>
      <c r="AC20" s="23">
        <f>[15]stb0304!$AC20/AF20</f>
        <v>14.669374858948316</v>
      </c>
      <c r="AD20" s="20"/>
      <c r="AF20" s="14">
        <f>AER10_TableD1!L41</f>
        <v>0.57603000000000004</v>
      </c>
      <c r="AI20" s="14">
        <f t="shared" si="0"/>
        <v>15.728347481901984</v>
      </c>
    </row>
    <row r="21" spans="1:35" x14ac:dyDescent="0.25">
      <c r="A21" s="24">
        <v>1984</v>
      </c>
      <c r="B21" s="22">
        <f>'stb0304'!$B21/AF21</f>
        <v>9.9554930897165619</v>
      </c>
      <c r="C21" s="26"/>
      <c r="D21" s="22">
        <f>'stb0304'!$D21/AF21</f>
        <v>14.105009537195061</v>
      </c>
      <c r="E21" s="27" t="s">
        <v>16</v>
      </c>
      <c r="F21" s="25">
        <v>20.96</v>
      </c>
      <c r="G21" s="22">
        <f>[15]stb0304!$G21/AF21</f>
        <v>17.836227955693875</v>
      </c>
      <c r="H21" s="26"/>
      <c r="I21" s="22">
        <f>'stb0304'!$I21/AF21</f>
        <v>9.0352374259612507</v>
      </c>
      <c r="J21" s="20"/>
      <c r="K21" s="22">
        <f>'stb0304'!$K21/AF21</f>
        <v>10.875748753471875</v>
      </c>
      <c r="L21" s="27" t="s">
        <v>16</v>
      </c>
      <c r="M21" s="25">
        <v>20.89</v>
      </c>
      <c r="N21" s="22">
        <f>'stb0304'!$N21/AF21</f>
        <v>18.622628250175687</v>
      </c>
      <c r="O21" s="27" t="s">
        <v>16</v>
      </c>
      <c r="P21" s="25">
        <v>1.91</v>
      </c>
      <c r="Q21" s="26"/>
      <c r="R21" s="25">
        <v>4.13</v>
      </c>
      <c r="S21" s="26"/>
      <c r="T21" s="25">
        <v>6.56</v>
      </c>
      <c r="U21" s="26"/>
      <c r="V21" s="25">
        <v>1.67</v>
      </c>
      <c r="W21" s="26"/>
      <c r="X21" s="25">
        <v>14.16</v>
      </c>
      <c r="Y21" s="23">
        <f>[15]stb0304!$Y21/AF21</f>
        <v>10.239935749422749</v>
      </c>
      <c r="Z21" s="26"/>
      <c r="AA21" s="25">
        <v>8.25</v>
      </c>
      <c r="AB21" s="26"/>
      <c r="AC21" s="23">
        <f>[15]stb0304!$AC21/AF21</f>
        <v>13.820566877488874</v>
      </c>
      <c r="AD21" s="26"/>
      <c r="AF21" s="14">
        <f>AER10_TableD1!L42</f>
        <v>0.59765999999999997</v>
      </c>
      <c r="AI21" s="14">
        <f t="shared" si="0"/>
        <v>15.129839708195297</v>
      </c>
    </row>
    <row r="22" spans="1:35" x14ac:dyDescent="0.25">
      <c r="A22" s="18">
        <v>1985</v>
      </c>
      <c r="B22" s="22">
        <f>'stb0304'!$B22/AF22</f>
        <v>9.6466155645056517</v>
      </c>
      <c r="C22" s="20"/>
      <c r="D22" s="22">
        <f>'stb0304'!$D22/AF22</f>
        <v>13.203196050409252</v>
      </c>
      <c r="E22" s="21" t="s">
        <v>16</v>
      </c>
      <c r="F22" s="19">
        <v>21.66</v>
      </c>
      <c r="G22" s="22">
        <f>[15]stb0304!$G22/AF22</f>
        <v>17.717942055346239</v>
      </c>
      <c r="H22" s="20"/>
      <c r="I22" s="22">
        <f>'stb0304'!$I22/AF22</f>
        <v>8.6722099519293234</v>
      </c>
      <c r="J22" s="20"/>
      <c r="K22" s="22">
        <f>'stb0304'!$K22/AF22</f>
        <v>10.556060802910226</v>
      </c>
      <c r="L22" s="21" t="s">
        <v>16</v>
      </c>
      <c r="M22" s="19">
        <v>21.3</v>
      </c>
      <c r="N22" s="22">
        <f>'stb0304'!$N22/AF22</f>
        <v>18.903468883980775</v>
      </c>
      <c r="O22" s="21" t="s">
        <v>16</v>
      </c>
      <c r="P22" s="19">
        <v>1.9</v>
      </c>
      <c r="Q22" s="20"/>
      <c r="R22" s="19">
        <v>3.87</v>
      </c>
      <c r="S22" s="20"/>
      <c r="T22" s="19">
        <v>6.29</v>
      </c>
      <c r="U22" s="20"/>
      <c r="V22" s="19">
        <v>1.67</v>
      </c>
      <c r="W22" s="20"/>
      <c r="X22" s="19">
        <v>14.57</v>
      </c>
      <c r="Y22" s="23">
        <f>[15]stb0304!$Y22/AF22</f>
        <v>9.7927764063921021</v>
      </c>
      <c r="Z22" s="20"/>
      <c r="AA22" s="19">
        <v>8.26</v>
      </c>
      <c r="AB22" s="20"/>
      <c r="AC22" s="23">
        <f>[15]stb0304!$AC22/AF22</f>
        <v>13.430557360010393</v>
      </c>
      <c r="AD22" s="20"/>
      <c r="AF22" s="14">
        <f>AER10_TableD1!L43</f>
        <v>0.61575999999999997</v>
      </c>
      <c r="AI22" s="14">
        <f t="shared" si="0"/>
        <v>14.961186176432378</v>
      </c>
    </row>
    <row r="23" spans="1:35" x14ac:dyDescent="0.25">
      <c r="A23" s="18">
        <v>1986</v>
      </c>
      <c r="B23" s="22">
        <f>'stb0304'!$B23/AF23</f>
        <v>9.0090090090090094</v>
      </c>
      <c r="C23" s="20"/>
      <c r="D23" s="22">
        <f>'stb0304'!$D23/AF23</f>
        <v>10.740899629788519</v>
      </c>
      <c r="E23" s="21" t="s">
        <v>16</v>
      </c>
      <c r="F23" s="19">
        <v>21.75</v>
      </c>
      <c r="G23" s="22">
        <f>[15]stb0304!$G23/AF23</f>
        <v>17.080572636128192</v>
      </c>
      <c r="H23" s="20"/>
      <c r="I23" s="22">
        <f>'stb0304'!$I23/AF23</f>
        <v>7.8491189602300722</v>
      </c>
      <c r="J23" s="20"/>
      <c r="K23" s="22">
        <f>'stb0304'!$K23/AF23</f>
        <v>7.0864515308959755</v>
      </c>
      <c r="L23" s="21" t="s">
        <v>16</v>
      </c>
      <c r="M23" s="19">
        <v>21.1</v>
      </c>
      <c r="N23" s="22">
        <f>'stb0304'!$N23/AF23</f>
        <v>17.811462255906701</v>
      </c>
      <c r="O23" s="21" t="s">
        <v>16</v>
      </c>
      <c r="P23" s="19">
        <v>1.8</v>
      </c>
      <c r="Q23" s="20"/>
      <c r="R23" s="19">
        <v>3.2</v>
      </c>
      <c r="S23" s="20"/>
      <c r="T23" s="19">
        <v>4.92</v>
      </c>
      <c r="U23" s="20"/>
      <c r="V23" s="19">
        <v>1.65</v>
      </c>
      <c r="W23" s="20"/>
      <c r="X23" s="19">
        <v>14.45</v>
      </c>
      <c r="Y23" s="23">
        <f>[15]stb0304!$Y23/AF23</f>
        <v>8.5164529608974053</v>
      </c>
      <c r="Z23" s="20"/>
      <c r="AA23" s="19">
        <v>6.21</v>
      </c>
      <c r="AB23" s="20"/>
      <c r="AC23" s="23">
        <f>[15]stb0304!$AC23/AF23</f>
        <v>9.8828987717876604</v>
      </c>
      <c r="AD23" s="20"/>
      <c r="AF23" s="14">
        <f>AER10_TableD1!L44</f>
        <v>0.62936999999999999</v>
      </c>
      <c r="AI23" s="14">
        <f t="shared" si="0"/>
        <v>13.322846656179989</v>
      </c>
    </row>
    <row r="24" spans="1:35" x14ac:dyDescent="0.25">
      <c r="A24" s="24">
        <v>1987</v>
      </c>
      <c r="B24" s="22">
        <f>'stb0304'!$B24/AF24</f>
        <v>8.3225248594898389</v>
      </c>
      <c r="C24" s="26"/>
      <c r="D24" s="22">
        <f>'stb0304'!$D24/AF24</f>
        <v>10.144524735964426</v>
      </c>
      <c r="E24" s="27" t="s">
        <v>16</v>
      </c>
      <c r="F24" s="25">
        <v>21.82</v>
      </c>
      <c r="G24" s="22">
        <f>[15]stb0304!$G24/AF24</f>
        <v>16.536964980544749</v>
      </c>
      <c r="H24" s="26"/>
      <c r="I24" s="22">
        <f>'stb0304'!$I24/AF24</f>
        <v>7.1644740905441289</v>
      </c>
      <c r="J24" s="20"/>
      <c r="K24" s="22">
        <f>'stb0304'!$K24/AF24</f>
        <v>7.3652028904947189</v>
      </c>
      <c r="L24" s="27" t="s">
        <v>16</v>
      </c>
      <c r="M24" s="25">
        <v>20.440000000000001</v>
      </c>
      <c r="N24" s="22">
        <f>'stb0304'!$N24/AF24</f>
        <v>16.938422580445927</v>
      </c>
      <c r="O24" s="27" t="s">
        <v>16</v>
      </c>
      <c r="P24" s="25">
        <v>1.67</v>
      </c>
      <c r="Q24" s="26"/>
      <c r="R24" s="25">
        <v>2.88</v>
      </c>
      <c r="S24" s="26"/>
      <c r="T24" s="25">
        <v>4.96</v>
      </c>
      <c r="U24" s="26"/>
      <c r="V24" s="25">
        <v>1.65</v>
      </c>
      <c r="W24" s="26"/>
      <c r="X24" s="25">
        <v>13.98</v>
      </c>
      <c r="Y24" s="23">
        <f>[15]stb0304!$Y24/AF24</f>
        <v>7.982829967265765</v>
      </c>
      <c r="Z24" s="26"/>
      <c r="AA24" s="25">
        <v>6.57</v>
      </c>
      <c r="AB24" s="26"/>
      <c r="AC24" s="23">
        <f>[15]stb0304!$AC24/AF24</f>
        <v>10.175406089802976</v>
      </c>
      <c r="AD24" s="26"/>
      <c r="AF24" s="14">
        <f>AER10_TableD1!L45</f>
        <v>0.64763999999999999</v>
      </c>
      <c r="AI24" s="14">
        <f t="shared" si="0"/>
        <v>12.908405904514854</v>
      </c>
    </row>
    <row r="25" spans="1:35" x14ac:dyDescent="0.25">
      <c r="A25" s="18">
        <v>1988</v>
      </c>
      <c r="B25" s="22">
        <f>'stb0304'!$B25/AF25</f>
        <v>7.9417209052367586</v>
      </c>
      <c r="C25" s="20"/>
      <c r="D25" s="22">
        <f>'stb0304'!$D25/AF25</f>
        <v>9.7927987102167542</v>
      </c>
      <c r="E25" s="21" t="s">
        <v>16</v>
      </c>
      <c r="F25" s="19">
        <v>21.92</v>
      </c>
      <c r="G25" s="22">
        <f>[15]stb0304!$G25/AF25</f>
        <v>15.913297904102226</v>
      </c>
      <c r="H25" s="20"/>
      <c r="I25" s="22">
        <f>'stb0304'!$I25/AF25</f>
        <v>6.7325491132740183</v>
      </c>
      <c r="J25" s="20"/>
      <c r="K25" s="22">
        <f>'stb0304'!$K25/AF25</f>
        <v>6.7474771600883727</v>
      </c>
      <c r="L25" s="21" t="s">
        <v>16</v>
      </c>
      <c r="M25" s="19">
        <v>20.34</v>
      </c>
      <c r="N25" s="22">
        <f>'stb0304'!$N25/AF25</f>
        <v>16.152146653131904</v>
      </c>
      <c r="O25" s="20"/>
      <c r="P25" s="19">
        <v>1.68</v>
      </c>
      <c r="Q25" s="20"/>
      <c r="R25" s="19">
        <v>2.9</v>
      </c>
      <c r="S25" s="20"/>
      <c r="T25" s="19">
        <v>4.62</v>
      </c>
      <c r="U25" s="20"/>
      <c r="V25" s="19">
        <v>1.65</v>
      </c>
      <c r="W25" s="20"/>
      <c r="X25" s="19">
        <v>13.78</v>
      </c>
      <c r="Y25" s="23">
        <f>[15]stb0304!$Y25/AF25</f>
        <v>7.4640234071774048</v>
      </c>
      <c r="Z25" s="20"/>
      <c r="AA25" s="19">
        <v>6.56</v>
      </c>
      <c r="AB25" s="20"/>
      <c r="AC25" s="23">
        <f>[15]stb0304!$AC25/AF25</f>
        <v>9.8077267570311104</v>
      </c>
      <c r="AD25" s="20"/>
      <c r="AF25" s="14">
        <f>AER10_TableD1!L46</f>
        <v>0.66988000000000003</v>
      </c>
      <c r="AI25" s="14">
        <f t="shared" si="0"/>
        <v>12.334298680360662</v>
      </c>
    </row>
    <row r="26" spans="1:35" x14ac:dyDescent="0.25">
      <c r="A26" s="18">
        <v>1989</v>
      </c>
      <c r="B26" s="22">
        <f>'stb0304'!$B26/AF26</f>
        <v>7.8684657211082012</v>
      </c>
      <c r="C26" s="20"/>
      <c r="D26" s="22">
        <f>'stb0304'!$D26/AF26</f>
        <v>10.817342271066485</v>
      </c>
      <c r="E26" s="21" t="s">
        <v>16</v>
      </c>
      <c r="F26" s="19">
        <v>22.41</v>
      </c>
      <c r="G26" s="22">
        <f>[15]stb0304!$G26/AF26</f>
        <v>15.852009551483068</v>
      </c>
      <c r="H26" s="20"/>
      <c r="I26" s="22">
        <f>'stb0304'!$I26/AF26</f>
        <v>6.6313760464915568</v>
      </c>
      <c r="J26" s="20"/>
      <c r="K26" s="22">
        <f>'stb0304'!$K26/AF26</f>
        <v>7.3506142294082109</v>
      </c>
      <c r="L26" s="21" t="s">
        <v>16</v>
      </c>
      <c r="M26" s="19">
        <v>20.77</v>
      </c>
      <c r="N26" s="22">
        <f>'stb0304'!$N26/AF26</f>
        <v>16.197243879283061</v>
      </c>
      <c r="O26" s="21" t="s">
        <v>16</v>
      </c>
      <c r="P26" s="19">
        <v>1.68</v>
      </c>
      <c r="Q26" s="20"/>
      <c r="R26" s="19">
        <v>2.93</v>
      </c>
      <c r="S26" s="20"/>
      <c r="T26" s="19">
        <v>4.6900000000000004</v>
      </c>
      <c r="U26" s="20"/>
      <c r="V26" s="19">
        <v>1.2</v>
      </c>
      <c r="W26" s="20"/>
      <c r="X26" s="19">
        <v>13.85</v>
      </c>
      <c r="Y26" s="23">
        <f>[15]stb0304!$Y26/AF26</f>
        <v>7.0773037198998816</v>
      </c>
      <c r="Z26" s="20"/>
      <c r="AA26" s="19">
        <v>7.17</v>
      </c>
      <c r="AB26" s="20"/>
      <c r="AC26" s="23">
        <f>[15]stb0304!$AC26/AF26</f>
        <v>10.328260306683161</v>
      </c>
      <c r="AD26" s="20"/>
      <c r="AF26" s="14">
        <f>AER10_TableD1!L47</f>
        <v>0.69518000000000002</v>
      </c>
      <c r="AI26" s="14">
        <f t="shared" si="0"/>
        <v>12.363704364337293</v>
      </c>
    </row>
    <row r="27" spans="1:35" x14ac:dyDescent="0.25">
      <c r="A27" s="24">
        <v>1990</v>
      </c>
      <c r="B27" s="22">
        <f>'stb0304'!$B27/AF27</f>
        <v>7.7976759324663085</v>
      </c>
      <c r="C27" s="26"/>
      <c r="D27" s="22">
        <f>'stb0304'!$D27/AF27</f>
        <v>11.994293707843381</v>
      </c>
      <c r="E27" s="27" t="s">
        <v>16</v>
      </c>
      <c r="F27" s="25">
        <v>22.96</v>
      </c>
      <c r="G27" s="22">
        <f>[15]stb0304!$G27/AF27</f>
        <v>16.440215509480478</v>
      </c>
      <c r="H27" s="27" t="s">
        <v>16</v>
      </c>
      <c r="I27" s="22">
        <f>'stb0304'!$I27/AF27</f>
        <v>6.5096051301228517</v>
      </c>
      <c r="J27" s="20"/>
      <c r="K27" s="22">
        <f>'stb0304'!$K27/AF27</f>
        <v>8.4070857744352576</v>
      </c>
      <c r="L27" s="27" t="s">
        <v>16</v>
      </c>
      <c r="M27" s="25">
        <v>21.2</v>
      </c>
      <c r="N27" s="22">
        <f>'stb0304'!$N27/AF27</f>
        <v>16.454065733161592</v>
      </c>
      <c r="O27" s="27" t="s">
        <v>16</v>
      </c>
      <c r="P27" s="25">
        <v>1.69</v>
      </c>
      <c r="Q27" s="26"/>
      <c r="R27" s="25">
        <v>2.95</v>
      </c>
      <c r="S27" s="26"/>
      <c r="T27" s="25">
        <v>5.48</v>
      </c>
      <c r="U27" s="26"/>
      <c r="V27" s="25">
        <v>0.99</v>
      </c>
      <c r="W27" s="26"/>
      <c r="X27" s="25">
        <v>13.92</v>
      </c>
      <c r="Y27" s="23">
        <f>[15]stb0304!$Y27/AF27</f>
        <v>7.2436669852218118</v>
      </c>
      <c r="Z27" s="26"/>
      <c r="AA27" s="25">
        <v>8.27</v>
      </c>
      <c r="AB27" s="26"/>
      <c r="AC27" s="23">
        <f>[15]stb0304!$AC27/AF27</f>
        <v>11.467985207961107</v>
      </c>
      <c r="AD27" s="26"/>
      <c r="AF27" s="14">
        <f>AER10_TableD1!L48</f>
        <v>0.72201000000000004</v>
      </c>
      <c r="AI27" s="14">
        <f t="shared" si="0"/>
        <v>12.901483358956247</v>
      </c>
    </row>
    <row r="28" spans="1:35" x14ac:dyDescent="0.25">
      <c r="A28" s="18">
        <v>1991</v>
      </c>
      <c r="B28" s="22">
        <f>'stb0304'!$B28/AF28</f>
        <v>7.5708935259497059</v>
      </c>
      <c r="C28" s="20"/>
      <c r="D28" s="22">
        <f>'stb0304'!$D28/AF28</f>
        <v>11.289459604066344</v>
      </c>
      <c r="E28" s="21" t="s">
        <v>16</v>
      </c>
      <c r="F28" s="19">
        <v>23.57</v>
      </c>
      <c r="G28" s="22">
        <f>[15]stb0304!$G28/AF28</f>
        <v>16.158373461744247</v>
      </c>
      <c r="H28" s="20"/>
      <c r="I28" s="22">
        <f>'stb0304'!$I28/AF28</f>
        <v>6.273408239700375</v>
      </c>
      <c r="J28" s="20"/>
      <c r="K28" s="22">
        <f>'stb0304'!$K28/AF28</f>
        <v>7.530765115034777</v>
      </c>
      <c r="L28" s="21" t="s">
        <v>16</v>
      </c>
      <c r="M28" s="19">
        <v>21.73</v>
      </c>
      <c r="N28" s="22">
        <f>'stb0304'!$N28/AF28</f>
        <v>16.144997324772604</v>
      </c>
      <c r="O28" s="20"/>
      <c r="P28" s="19">
        <v>1.67</v>
      </c>
      <c r="Q28" s="20"/>
      <c r="R28" s="19">
        <v>2.8</v>
      </c>
      <c r="S28" s="20"/>
      <c r="T28" s="19">
        <v>5.31</v>
      </c>
      <c r="U28" s="20"/>
      <c r="V28" s="19">
        <v>1.1399999999999999</v>
      </c>
      <c r="W28" s="20"/>
      <c r="X28" s="19">
        <v>14.18</v>
      </c>
      <c r="Y28" s="23">
        <f>[15]stb0304!$Y28/AF28</f>
        <v>6.928838951310861</v>
      </c>
      <c r="Z28" s="20"/>
      <c r="AA28" s="19">
        <v>7.98</v>
      </c>
      <c r="AB28" s="20"/>
      <c r="AC28" s="23">
        <f>[15]stb0304!$AC28/AF28</f>
        <v>10.687533440342429</v>
      </c>
      <c r="AD28" s="20"/>
      <c r="AF28" s="14">
        <f>AER10_TableD1!L49</f>
        <v>0.74760000000000004</v>
      </c>
      <c r="AI28" s="14">
        <f t="shared" si="0"/>
        <v>12.479935794542534</v>
      </c>
    </row>
    <row r="29" spans="1:35" x14ac:dyDescent="0.25">
      <c r="A29" s="18">
        <v>1992</v>
      </c>
      <c r="B29" s="22">
        <f>'stb0304'!$B29/AF29</f>
        <v>7.4869664066481132</v>
      </c>
      <c r="C29" s="20"/>
      <c r="D29" s="22">
        <f>'stb0304'!$D29/AF29</f>
        <v>10.139416983523448</v>
      </c>
      <c r="E29" s="21" t="s">
        <v>16</v>
      </c>
      <c r="F29" s="19">
        <v>24.06</v>
      </c>
      <c r="G29" s="22">
        <f>[15]stb0304!$G29/AF29</f>
        <v>15.653378281264292</v>
      </c>
      <c r="H29" s="20"/>
      <c r="I29" s="22">
        <f>'stb0304'!$I29/AF29</f>
        <v>6.2064730247082958</v>
      </c>
      <c r="J29" s="20"/>
      <c r="K29" s="22">
        <f>'stb0304'!$K29/AF29</f>
        <v>7.0557798596683794</v>
      </c>
      <c r="L29" s="21" t="s">
        <v>16</v>
      </c>
      <c r="M29" s="19">
        <v>22.15</v>
      </c>
      <c r="N29" s="22">
        <f>'stb0304'!$N29/AF29</f>
        <v>15.888570943253239</v>
      </c>
      <c r="O29" s="21" t="s">
        <v>16</v>
      </c>
      <c r="P29" s="19">
        <v>1.69</v>
      </c>
      <c r="Q29" s="20"/>
      <c r="R29" s="19">
        <v>2.91</v>
      </c>
      <c r="S29" s="20"/>
      <c r="T29" s="19">
        <v>5</v>
      </c>
      <c r="U29" s="20"/>
      <c r="V29" s="19">
        <v>1.1299999999999999</v>
      </c>
      <c r="W29" s="20"/>
      <c r="X29" s="19">
        <v>14.18</v>
      </c>
      <c r="Y29" s="23">
        <f>[15]stb0304!$Y29/AF29</f>
        <v>6.70299086668496</v>
      </c>
      <c r="Z29" s="20"/>
      <c r="AA29" s="19">
        <v>7.91</v>
      </c>
      <c r="AB29" s="20"/>
      <c r="AC29" s="23">
        <f>[15]stb0304!$AC29/AF29</f>
        <v>10.361543386513008</v>
      </c>
      <c r="AD29" s="20"/>
      <c r="AF29" s="14">
        <f>AER10_TableD1!L50</f>
        <v>0.76532999999999995</v>
      </c>
      <c r="AI29" s="14">
        <f t="shared" si="0"/>
        <v>12.151620869428875</v>
      </c>
    </row>
    <row r="30" spans="1:35" x14ac:dyDescent="0.25">
      <c r="A30" s="24">
        <v>1993</v>
      </c>
      <c r="B30" s="22">
        <f>'stb0304'!$B30/AF30</f>
        <v>7.6574964205358969</v>
      </c>
      <c r="C30" s="26"/>
      <c r="D30" s="22">
        <f>'stb0304'!$D30/AF30</f>
        <v>9.7156882798118218</v>
      </c>
      <c r="E30" s="27" t="s">
        <v>16</v>
      </c>
      <c r="F30" s="25">
        <v>24.4</v>
      </c>
      <c r="G30" s="22">
        <f>[15]stb0304!$G30/AF30</f>
        <v>15.698506852116996</v>
      </c>
      <c r="H30" s="26"/>
      <c r="I30" s="22">
        <f>'stb0304'!$I30/AF30</f>
        <v>6.4941705870321123</v>
      </c>
      <c r="J30" s="20"/>
      <c r="K30" s="22">
        <f>'stb0304'!$K30/AF30</f>
        <v>6.6220085907138468</v>
      </c>
      <c r="L30" s="27" t="s">
        <v>16</v>
      </c>
      <c r="M30" s="25">
        <v>22.4</v>
      </c>
      <c r="N30" s="22">
        <f>'stb0304'!$N30/AF30</f>
        <v>16.056453262425855</v>
      </c>
      <c r="O30" s="27" t="s">
        <v>16</v>
      </c>
      <c r="P30" s="25">
        <v>1.63</v>
      </c>
      <c r="Q30" s="26"/>
      <c r="R30" s="25">
        <v>3.12</v>
      </c>
      <c r="S30" s="26"/>
      <c r="T30" s="25">
        <v>4.92</v>
      </c>
      <c r="U30" s="27" t="s">
        <v>16</v>
      </c>
      <c r="V30" s="25">
        <v>1.1200000000000001</v>
      </c>
      <c r="W30" s="26"/>
      <c r="X30" s="25">
        <v>14.22</v>
      </c>
      <c r="Y30" s="23">
        <f>[15]stb0304!$Y30/AF30</f>
        <v>6.5964409899775003</v>
      </c>
      <c r="Z30" s="26"/>
      <c r="AA30" s="25">
        <v>7.87</v>
      </c>
      <c r="AB30" s="26"/>
      <c r="AC30" s="23">
        <f>[15]stb0304!$AC30/AF30</f>
        <v>10.073634690120679</v>
      </c>
      <c r="AD30" s="26"/>
      <c r="AF30" s="14">
        <f>AER10_TableD1!L51</f>
        <v>0.78224000000000005</v>
      </c>
      <c r="AI30" s="14">
        <f t="shared" si="0"/>
        <v>12.106258948660257</v>
      </c>
    </row>
    <row r="31" spans="1:35" x14ac:dyDescent="0.25">
      <c r="A31" s="18">
        <v>1994</v>
      </c>
      <c r="B31" s="22">
        <f>'stb0304'!$B31/AF31</f>
        <v>7.799979967948719</v>
      </c>
      <c r="C31" s="20"/>
      <c r="D31" s="22">
        <f>'stb0304'!$D31/AF31</f>
        <v>9.615384615384615</v>
      </c>
      <c r="E31" s="21" t="s">
        <v>16</v>
      </c>
      <c r="F31" s="19">
        <v>24.57</v>
      </c>
      <c r="G31" s="22">
        <f>[15]stb0304!$G31/AF31</f>
        <v>15.800280448717949</v>
      </c>
      <c r="H31" s="21" t="s">
        <v>16</v>
      </c>
      <c r="I31" s="22">
        <f>'stb0304'!$I31/AF31</f>
        <v>6.6982171474358969</v>
      </c>
      <c r="J31" s="20"/>
      <c r="K31" s="22">
        <f>'stb0304'!$K31/AF31</f>
        <v>6.3601762820512819</v>
      </c>
      <c r="L31" s="21" t="s">
        <v>16</v>
      </c>
      <c r="M31" s="19">
        <v>22.35</v>
      </c>
      <c r="N31" s="22">
        <f>'stb0304'!$N31/AF31</f>
        <v>15.938000801282053</v>
      </c>
      <c r="O31" s="21" t="s">
        <v>16</v>
      </c>
      <c r="P31" s="19">
        <v>1.62</v>
      </c>
      <c r="Q31" s="20"/>
      <c r="R31" s="19">
        <v>3.09</v>
      </c>
      <c r="S31" s="20"/>
      <c r="T31" s="19">
        <v>5.04</v>
      </c>
      <c r="U31" s="20"/>
      <c r="V31" s="19">
        <v>1.1499999999999999</v>
      </c>
      <c r="W31" s="20"/>
      <c r="X31" s="19">
        <v>14</v>
      </c>
      <c r="Y31" s="23">
        <f>[15]stb0304!$Y31/AF31</f>
        <v>6.4478165064102573</v>
      </c>
      <c r="Z31" s="20"/>
      <c r="AA31" s="19">
        <v>7.91</v>
      </c>
      <c r="AB31" s="20"/>
      <c r="AC31" s="23">
        <f>[15]stb0304!$AC31/AF31</f>
        <v>9.915865384615385</v>
      </c>
      <c r="AD31" s="20"/>
      <c r="AF31" s="14">
        <f>AER10_TableD1!L52</f>
        <v>0.79871999999999999</v>
      </c>
      <c r="AI31" s="14">
        <f t="shared" si="0"/>
        <v>12.025490785256411</v>
      </c>
    </row>
    <row r="32" spans="1:35" x14ac:dyDescent="0.25">
      <c r="A32" s="18">
        <v>1995</v>
      </c>
      <c r="B32" s="22">
        <f>'stb0304'!$B32/AF32</f>
        <v>7.223802982731554</v>
      </c>
      <c r="C32" s="20"/>
      <c r="D32" s="22">
        <f>'stb0304'!$D32/AF32</f>
        <v>9.3333006279434851</v>
      </c>
      <c r="E32" s="21" t="s">
        <v>16</v>
      </c>
      <c r="F32" s="19">
        <v>24.63</v>
      </c>
      <c r="G32" s="22">
        <f>[15]stb0304!$G32/AF32</f>
        <v>15.477825745682889</v>
      </c>
      <c r="H32" s="21" t="s">
        <v>16</v>
      </c>
      <c r="I32" s="22">
        <f>'stb0304'!$I32/AF32</f>
        <v>6.058673469387756</v>
      </c>
      <c r="J32" s="20"/>
      <c r="K32" s="22">
        <f>'stb0304'!$K32/AF32</f>
        <v>6.3530219780219781</v>
      </c>
      <c r="L32" s="21" t="s">
        <v>16</v>
      </c>
      <c r="M32" s="19">
        <v>22.29</v>
      </c>
      <c r="N32" s="22">
        <f>'stb0304'!$N32/AF32</f>
        <v>15.490090266875983</v>
      </c>
      <c r="O32" s="21" t="s">
        <v>16</v>
      </c>
      <c r="P32" s="19">
        <v>1.63</v>
      </c>
      <c r="Q32" s="20"/>
      <c r="R32" s="19">
        <v>2.8</v>
      </c>
      <c r="S32" s="20"/>
      <c r="T32" s="19">
        <v>5.2</v>
      </c>
      <c r="U32" s="20"/>
      <c r="V32" s="19">
        <v>1.21</v>
      </c>
      <c r="W32" s="20"/>
      <c r="X32" s="19">
        <v>13.68</v>
      </c>
      <c r="Y32" s="23">
        <f>[15]stb0304!$Y32/AF32</f>
        <v>6.0954670329670328</v>
      </c>
      <c r="Z32" s="20"/>
      <c r="AA32" s="19">
        <v>8.08</v>
      </c>
      <c r="AB32" s="20"/>
      <c r="AC32" s="23">
        <f>[15]stb0304!$AC32/AF32</f>
        <v>9.9219976452119312</v>
      </c>
      <c r="AD32" s="20"/>
      <c r="AF32" s="14">
        <f>AER10_TableD1!L53</f>
        <v>0.81535999999999997</v>
      </c>
      <c r="AI32" s="14">
        <f t="shared" si="0"/>
        <v>11.74634517268446</v>
      </c>
    </row>
    <row r="33" spans="1:35" x14ac:dyDescent="0.25">
      <c r="A33" s="24">
        <v>1996</v>
      </c>
      <c r="B33" s="22">
        <f>'stb0304'!$B33/AF33</f>
        <v>7.413826304640863</v>
      </c>
      <c r="C33" s="26"/>
      <c r="D33" s="22">
        <f>'stb0304'!$D33/AF33</f>
        <v>10.579145002888504</v>
      </c>
      <c r="E33" s="27" t="s">
        <v>16</v>
      </c>
      <c r="F33" s="25">
        <v>24.5</v>
      </c>
      <c r="G33" s="22">
        <f>[15]stb0304!$G33/AF33</f>
        <v>15.309069901790874</v>
      </c>
      <c r="H33" s="27" t="s">
        <v>16</v>
      </c>
      <c r="I33" s="22">
        <f>'stb0304'!$I33/AF33</f>
        <v>6.3306373964952822</v>
      </c>
      <c r="J33" s="20"/>
      <c r="K33" s="22">
        <f>'stb0304'!$K33/AF33</f>
        <v>7.4980743308299642</v>
      </c>
      <c r="L33" s="27" t="s">
        <v>16</v>
      </c>
      <c r="M33" s="25">
        <v>22.17</v>
      </c>
      <c r="N33" s="22">
        <f>'stb0304'!$N33/AF33</f>
        <v>15.369247063354516</v>
      </c>
      <c r="O33" s="27" t="s">
        <v>16</v>
      </c>
      <c r="P33" s="25">
        <v>1.62</v>
      </c>
      <c r="Q33" s="26"/>
      <c r="R33" s="25">
        <v>3.3</v>
      </c>
      <c r="S33" s="26"/>
      <c r="T33" s="25">
        <v>6.05</v>
      </c>
      <c r="U33" s="27" t="s">
        <v>16</v>
      </c>
      <c r="V33" s="25">
        <v>1.01</v>
      </c>
      <c r="W33" s="26"/>
      <c r="X33" s="25">
        <v>13.49</v>
      </c>
      <c r="Y33" s="23">
        <f>[15]stb0304!$Y33/AF33</f>
        <v>6.4991334488734847</v>
      </c>
      <c r="Z33" s="26"/>
      <c r="AA33" s="25">
        <v>8.76</v>
      </c>
      <c r="AB33" s="26"/>
      <c r="AC33" s="23">
        <f>[15]stb0304!$AC33/AF33</f>
        <v>10.555074138263047</v>
      </c>
      <c r="AD33" s="26"/>
      <c r="AF33" s="14">
        <f>AER10_TableD1!L54</f>
        <v>0.83087999999999995</v>
      </c>
      <c r="AI33" s="14">
        <f t="shared" si="0"/>
        <v>11.933131138070481</v>
      </c>
    </row>
    <row r="34" spans="1:35" x14ac:dyDescent="0.25">
      <c r="A34" s="18">
        <v>1997</v>
      </c>
      <c r="B34" s="22">
        <f>'stb0304'!$B34/AF34</f>
        <v>7.9829696647152737</v>
      </c>
      <c r="C34" s="20"/>
      <c r="D34" s="22">
        <f>'stb0304'!$D34/AF34</f>
        <v>10.371947253267104</v>
      </c>
      <c r="E34" s="21" t="s">
        <v>16</v>
      </c>
      <c r="F34" s="19">
        <v>24.71</v>
      </c>
      <c r="G34" s="22">
        <f>[15]stb0304!$G34/AF34</f>
        <v>15.71758027319496</v>
      </c>
      <c r="H34" s="20"/>
      <c r="I34" s="22">
        <f>'stb0304'!$I34/AF34</f>
        <v>6.7056945183608301</v>
      </c>
      <c r="J34" s="20"/>
      <c r="K34" s="22">
        <f>'stb0304'!$K34/AF34</f>
        <v>7.2851989829105319</v>
      </c>
      <c r="L34" s="21" t="s">
        <v>16</v>
      </c>
      <c r="M34" s="19">
        <v>22.03</v>
      </c>
      <c r="N34" s="22">
        <f>'stb0304'!$N34/AF34</f>
        <v>15.421914730057358</v>
      </c>
      <c r="O34" s="21" t="s">
        <v>16</v>
      </c>
      <c r="P34" s="19">
        <v>1.62</v>
      </c>
      <c r="Q34" s="20"/>
      <c r="R34" s="19">
        <v>3.53</v>
      </c>
      <c r="S34" s="20"/>
      <c r="T34" s="19">
        <v>5.69</v>
      </c>
      <c r="U34" s="21" t="s">
        <v>16</v>
      </c>
      <c r="V34" s="19">
        <v>1.01</v>
      </c>
      <c r="W34" s="20"/>
      <c r="X34" s="19">
        <v>13.29</v>
      </c>
      <c r="Y34" s="23">
        <f>[15]stb0304!$Y34/AF34</f>
        <v>6.3154160014191945</v>
      </c>
      <c r="Z34" s="20"/>
      <c r="AA34" s="19">
        <v>8.69</v>
      </c>
      <c r="AB34" s="20"/>
      <c r="AC34" s="23">
        <f>[15]stb0304!$AC34/AF34</f>
        <v>10.289160901188575</v>
      </c>
      <c r="AD34" s="20"/>
      <c r="AF34" s="14">
        <f>AER10_TableD1!L55</f>
        <v>0.84555000000000002</v>
      </c>
      <c r="AI34" s="14">
        <f t="shared" si="0"/>
        <v>11.936017976465022</v>
      </c>
    </row>
    <row r="35" spans="1:35" x14ac:dyDescent="0.25">
      <c r="A35" s="18">
        <v>1998</v>
      </c>
      <c r="B35" s="22">
        <f>'stb0304'!$B35/AF35</f>
        <v>7.7299996491679437</v>
      </c>
      <c r="C35" s="20"/>
      <c r="D35" s="22">
        <f>'stb0304'!$D35/AF35</f>
        <v>9.0046894551578163</v>
      </c>
      <c r="E35" s="21" t="s">
        <v>16</v>
      </c>
      <c r="F35" s="19">
        <v>24.21</v>
      </c>
      <c r="G35" s="22">
        <f>[15]stb0304!$G35/AF35</f>
        <v>15.75235934558127</v>
      </c>
      <c r="H35" s="21" t="s">
        <v>16</v>
      </c>
      <c r="I35" s="22">
        <f>'stb0304'!$I35/AF35</f>
        <v>6.2915882167206556</v>
      </c>
      <c r="J35" s="20"/>
      <c r="K35" s="22">
        <f>'stb0304'!$K35/AF35</f>
        <v>6.0109225713650867</v>
      </c>
      <c r="L35" s="21" t="s">
        <v>16</v>
      </c>
      <c r="M35" s="19">
        <v>21.48</v>
      </c>
      <c r="N35" s="22">
        <f>'stb0304'!$N35/AF35</f>
        <v>15.272888868098841</v>
      </c>
      <c r="O35" s="21" t="s">
        <v>16</v>
      </c>
      <c r="P35" s="19">
        <v>1.58</v>
      </c>
      <c r="Q35" s="20"/>
      <c r="R35" s="19">
        <v>3.16</v>
      </c>
      <c r="S35" s="20"/>
      <c r="T35" s="19">
        <v>4.53</v>
      </c>
      <c r="U35" s="21" t="s">
        <v>16</v>
      </c>
      <c r="V35" s="19">
        <v>1.24</v>
      </c>
      <c r="W35" s="20"/>
      <c r="X35" s="19">
        <v>13.13</v>
      </c>
      <c r="Y35" s="23">
        <f>[15]stb0304!$Y35/AF35</f>
        <v>5.7419513278993346</v>
      </c>
      <c r="Z35" s="20"/>
      <c r="AA35" s="19">
        <v>7.47</v>
      </c>
      <c r="AB35" s="20"/>
      <c r="AC35" s="23">
        <f>[15]stb0304!$AC35/AF35</f>
        <v>8.7474126135818793</v>
      </c>
      <c r="AD35" s="20"/>
      <c r="AF35" s="14">
        <f>AER10_TableD1!L56</f>
        <v>0.85511000000000004</v>
      </c>
      <c r="AI35" s="14">
        <f t="shared" si="0"/>
        <v>11.378653038790331</v>
      </c>
    </row>
    <row r="36" spans="1:35" x14ac:dyDescent="0.25">
      <c r="A36" s="24">
        <v>1999</v>
      </c>
      <c r="B36" s="22">
        <f>'stb0304'!$B36/AF36</f>
        <v>7.4912410105107874</v>
      </c>
      <c r="C36" s="26"/>
      <c r="D36" s="22">
        <f>'stb0304'!$D36/AF36</f>
        <v>9.1508390189931781</v>
      </c>
      <c r="E36" s="27" t="s">
        <v>16</v>
      </c>
      <c r="F36" s="25">
        <v>23.93</v>
      </c>
      <c r="G36" s="22">
        <f>[15]stb0304!$G36/AF36</f>
        <v>15.189931772081874</v>
      </c>
      <c r="H36" s="27" t="s">
        <v>16</v>
      </c>
      <c r="I36" s="22">
        <f>'stb0304'!$I36/AF36</f>
        <v>6.0160427807486627</v>
      </c>
      <c r="J36" s="20"/>
      <c r="K36" s="22">
        <f>'stb0304'!$K36/AF36</f>
        <v>6.4770422275493269</v>
      </c>
      <c r="L36" s="27" t="s">
        <v>16</v>
      </c>
      <c r="M36" s="25">
        <v>21.01</v>
      </c>
      <c r="N36" s="22">
        <f>'stb0304'!$N36/AF36</f>
        <v>14.821132214641342</v>
      </c>
      <c r="O36" s="27" t="s">
        <v>16</v>
      </c>
      <c r="P36" s="25">
        <v>1.58</v>
      </c>
      <c r="Q36" s="26"/>
      <c r="R36" s="25">
        <v>3.21</v>
      </c>
      <c r="S36" s="26"/>
      <c r="T36" s="25">
        <v>5.08</v>
      </c>
      <c r="U36" s="27" t="s">
        <v>16</v>
      </c>
      <c r="V36" s="25">
        <v>1.38</v>
      </c>
      <c r="W36" s="26"/>
      <c r="X36" s="25">
        <v>12.98</v>
      </c>
      <c r="Y36" s="23">
        <f>[15]stb0304!$Y36/AF36</f>
        <v>5.9007929190484969</v>
      </c>
      <c r="Z36" s="26"/>
      <c r="AA36" s="25">
        <v>8.23</v>
      </c>
      <c r="AB36" s="26"/>
      <c r="AC36" s="23">
        <f>[15]stb0304!$AC36/AF36</f>
        <v>9.4850636179236592</v>
      </c>
      <c r="AD36" s="26"/>
      <c r="AF36" s="14">
        <f>AER10_TableD1!L57</f>
        <v>0.86768000000000001</v>
      </c>
      <c r="AI36" s="14">
        <f t="shared" si="0"/>
        <v>11.349230130923843</v>
      </c>
    </row>
    <row r="37" spans="1:35" x14ac:dyDescent="0.25">
      <c r="A37" s="18">
        <v>2000</v>
      </c>
      <c r="B37" s="22">
        <f>'stb0304'!$B37/AF37</f>
        <v>8.6184529651313628</v>
      </c>
      <c r="C37" s="20"/>
      <c r="D37" s="22">
        <f>'stb0304'!$D37/AF37</f>
        <v>12.814872471713651</v>
      </c>
      <c r="E37" s="21" t="s">
        <v>16</v>
      </c>
      <c r="F37" s="19">
        <v>24.14</v>
      </c>
      <c r="G37" s="22">
        <f>[15]stb0304!$G37/AF37</f>
        <v>16.086274775232102</v>
      </c>
      <c r="H37" s="21" t="s">
        <v>16</v>
      </c>
      <c r="I37" s="22">
        <f>'stb0304'!$I37/AF37</f>
        <v>7.4001376245106991</v>
      </c>
      <c r="J37" s="20"/>
      <c r="K37" s="22">
        <f>'stb0304'!$K37/AF37</f>
        <v>9.4306631922118065</v>
      </c>
      <c r="L37" s="21" t="s">
        <v>16</v>
      </c>
      <c r="M37" s="19">
        <v>21.52</v>
      </c>
      <c r="N37" s="22">
        <f>'stb0304'!$N37/AF37</f>
        <v>15.702731056888558</v>
      </c>
      <c r="O37" s="21" t="s">
        <v>16</v>
      </c>
      <c r="P37" s="19">
        <v>1.55</v>
      </c>
      <c r="Q37" s="20"/>
      <c r="R37" s="19">
        <v>4.6100000000000003</v>
      </c>
      <c r="S37" s="20"/>
      <c r="T37" s="19">
        <v>7.3</v>
      </c>
      <c r="U37" s="21" t="s">
        <v>16</v>
      </c>
      <c r="V37" s="19">
        <v>1.43</v>
      </c>
      <c r="W37" s="20"/>
      <c r="X37" s="19">
        <v>13.6</v>
      </c>
      <c r="Y37" s="23">
        <f>[15]stb0304!$Y37/AF37</f>
        <v>7.2422078581339475</v>
      </c>
      <c r="Z37" s="21" t="s">
        <v>16</v>
      </c>
      <c r="AA37" s="19">
        <v>10.71</v>
      </c>
      <c r="AB37" s="21" t="s">
        <v>16</v>
      </c>
      <c r="AC37" s="23">
        <f>[15]stb0304!$AC37/AF37</f>
        <v>12.092907825419925</v>
      </c>
      <c r="AD37" s="21" t="s">
        <v>16</v>
      </c>
      <c r="AF37" s="14">
        <f>AER10_TableD1!L58</f>
        <v>0.88646999999999998</v>
      </c>
      <c r="AI37" s="14">
        <f t="shared" si="0"/>
        <v>12.781030378918633</v>
      </c>
    </row>
    <row r="38" spans="1:35" x14ac:dyDescent="0.25">
      <c r="A38" s="18">
        <v>2001</v>
      </c>
      <c r="B38" s="22">
        <f>'stb0304'!$B38/AF38</f>
        <v>10.39161610590182</v>
      </c>
      <c r="C38" s="20"/>
      <c r="D38" s="22">
        <f>'stb0304'!$D38/AF38</f>
        <v>12.64202978488693</v>
      </c>
      <c r="E38" s="21" t="s">
        <v>16</v>
      </c>
      <c r="F38" s="19">
        <v>25.16</v>
      </c>
      <c r="G38" s="22">
        <f>[15]stb0304!$G38/AF38</f>
        <v>17.286265857694431</v>
      </c>
      <c r="H38" s="21" t="s">
        <v>16</v>
      </c>
      <c r="I38" s="22">
        <f>'stb0304'!$I38/AF38</f>
        <v>9.1781577495863225</v>
      </c>
      <c r="J38" s="20"/>
      <c r="K38" s="22">
        <f>'stb0304'!$K38/AF38</f>
        <v>8.7810259238830675</v>
      </c>
      <c r="L38" s="21" t="s">
        <v>16</v>
      </c>
      <c r="M38" s="19">
        <v>22.99</v>
      </c>
      <c r="N38" s="22">
        <f>'stb0304'!$N38/AF38</f>
        <v>17.16492002206288</v>
      </c>
      <c r="O38" s="20"/>
      <c r="P38" s="19">
        <v>1.63</v>
      </c>
      <c r="Q38" s="20"/>
      <c r="R38" s="19">
        <v>5.71</v>
      </c>
      <c r="S38" s="20"/>
      <c r="T38" s="19">
        <v>6.77</v>
      </c>
      <c r="U38" s="21" t="s">
        <v>16</v>
      </c>
      <c r="V38" s="19">
        <v>1.95</v>
      </c>
      <c r="W38" s="20"/>
      <c r="X38" s="19">
        <v>14.78</v>
      </c>
      <c r="Y38" s="23">
        <f>[15]stb0304!$Y38/AF38</f>
        <v>7.5896304467733042</v>
      </c>
      <c r="Z38" s="21" t="s">
        <v>16</v>
      </c>
      <c r="AA38" s="19">
        <v>10.199999999999999</v>
      </c>
      <c r="AB38" s="21" t="s">
        <v>16</v>
      </c>
      <c r="AC38" s="23">
        <f>[15]stb0304!$AC38/AF38</f>
        <v>11.263099834528408</v>
      </c>
      <c r="AD38" s="20"/>
      <c r="AF38" s="14">
        <f>AER10_TableD1!L59</f>
        <v>0.90649999999999997</v>
      </c>
      <c r="AI38" s="14">
        <f t="shared" si="0"/>
        <v>13.325979040264755</v>
      </c>
    </row>
    <row r="39" spans="1:35" x14ac:dyDescent="0.25">
      <c r="A39" s="24">
        <v>2002</v>
      </c>
      <c r="B39" s="22">
        <f>'stb0304'!$B39/AF39</f>
        <v>8.3479884495972563</v>
      </c>
      <c r="C39" s="27" t="s">
        <v>16</v>
      </c>
      <c r="D39" s="22">
        <f>'stb0304'!$D39/AF39</f>
        <v>11.072754510519117</v>
      </c>
      <c r="E39" s="27" t="s">
        <v>16</v>
      </c>
      <c r="F39" s="25">
        <v>24.75</v>
      </c>
      <c r="G39" s="22">
        <f>[15]stb0304!$G39/AF39</f>
        <v>15.946937623482924</v>
      </c>
      <c r="H39" s="27" t="s">
        <v>16</v>
      </c>
      <c r="I39" s="22">
        <f>'stb0304'!$I39/AF39</f>
        <v>7.0453114483597128</v>
      </c>
      <c r="J39" s="20"/>
      <c r="K39" s="22">
        <f>'stb0304'!$K39/AF39</f>
        <v>7.8486289324561982</v>
      </c>
      <c r="L39" s="27" t="s">
        <v>16</v>
      </c>
      <c r="M39" s="25">
        <v>22.81</v>
      </c>
      <c r="N39" s="22">
        <f>'stb0304'!$N39/AF39</f>
        <v>15.925226340128965</v>
      </c>
      <c r="O39" s="27" t="s">
        <v>16</v>
      </c>
      <c r="P39" s="25">
        <v>1.75</v>
      </c>
      <c r="Q39" s="26"/>
      <c r="R39" s="25">
        <v>4.47</v>
      </c>
      <c r="S39" s="27" t="s">
        <v>16</v>
      </c>
      <c r="T39" s="25">
        <v>6.46</v>
      </c>
      <c r="U39" s="27" t="s">
        <v>16</v>
      </c>
      <c r="V39" s="25">
        <v>2.11</v>
      </c>
      <c r="W39" s="26"/>
      <c r="X39" s="25">
        <v>14.3</v>
      </c>
      <c r="Y39" s="23">
        <f>[15]stb0304!$Y39/AF39</f>
        <v>6.8390542564971017</v>
      </c>
      <c r="Z39" s="27" t="s">
        <v>16</v>
      </c>
      <c r="AA39" s="25">
        <v>9.64</v>
      </c>
      <c r="AB39" s="27" t="s">
        <v>16</v>
      </c>
      <c r="AC39" s="23">
        <f>[15]stb0304!$AC39/AF39</f>
        <v>10.475694218285243</v>
      </c>
      <c r="AD39" s="27" t="s">
        <v>16</v>
      </c>
      <c r="AF39" s="14">
        <f>AER10_TableD1!L60</f>
        <v>0.92118</v>
      </c>
      <c r="AI39" s="14">
        <f t="shared" si="0"/>
        <v>12.296728109598558</v>
      </c>
    </row>
    <row r="40" spans="1:35" x14ac:dyDescent="0.25">
      <c r="A40" s="18">
        <v>2003</v>
      </c>
      <c r="B40" s="22">
        <f>'stb0304'!$B40/AF40</f>
        <v>9.8193411264612127</v>
      </c>
      <c r="C40" s="21" t="s">
        <v>16</v>
      </c>
      <c r="D40" s="22">
        <f>'stb0304'!$D40/AF40</f>
        <v>12.848034006376196</v>
      </c>
      <c r="E40" s="21" t="s">
        <v>16</v>
      </c>
      <c r="F40" s="19">
        <v>25.56</v>
      </c>
      <c r="G40" s="22">
        <f>[15]stb0304!$G40/AF40</f>
        <v>16.843783209351756</v>
      </c>
      <c r="H40" s="20"/>
      <c r="I40" s="22">
        <f>'stb0304'!$I40/AF40</f>
        <v>8.5759829968119021</v>
      </c>
      <c r="J40" s="20"/>
      <c r="K40" s="22">
        <f>'stb0304'!$K40/AF40</f>
        <v>9.2561105207226362</v>
      </c>
      <c r="L40" s="21" t="s">
        <v>16</v>
      </c>
      <c r="M40" s="19">
        <v>23.54</v>
      </c>
      <c r="N40" s="22">
        <f>'stb0304'!$N40/AF40</f>
        <v>16.620616365568544</v>
      </c>
      <c r="O40" s="21" t="s">
        <v>16</v>
      </c>
      <c r="P40" s="19">
        <v>1.74</v>
      </c>
      <c r="Q40" s="20"/>
      <c r="R40" s="19">
        <v>6.2</v>
      </c>
      <c r="S40" s="21" t="s">
        <v>16</v>
      </c>
      <c r="T40" s="19">
        <v>7.81</v>
      </c>
      <c r="U40" s="21" t="s">
        <v>16</v>
      </c>
      <c r="V40" s="19">
        <v>1.62</v>
      </c>
      <c r="W40" s="20"/>
      <c r="X40" s="19">
        <v>14.97</v>
      </c>
      <c r="Y40" s="23">
        <f>[15]stb0304!$Y40/AF40</f>
        <v>7.9489904357066958</v>
      </c>
      <c r="Z40" s="21" t="s">
        <v>16</v>
      </c>
      <c r="AA40" s="19">
        <v>11.2</v>
      </c>
      <c r="AB40" s="20"/>
      <c r="AC40" s="23">
        <f>[15]stb0304!$AC40/AF40</f>
        <v>11.912858660998939</v>
      </c>
      <c r="AD40" s="20"/>
      <c r="AF40" s="14">
        <f>AER10_TableD1!L61</f>
        <v>0.94099999999999995</v>
      </c>
      <c r="AI40" s="14">
        <f t="shared" si="0"/>
        <v>13.331562167906483</v>
      </c>
    </row>
    <row r="41" spans="1:35" x14ac:dyDescent="0.25">
      <c r="A41" s="18">
        <v>2004</v>
      </c>
      <c r="B41" s="22">
        <f>'stb0304'!$B41/AF41</f>
        <v>10.819468843649892</v>
      </c>
      <c r="C41" s="21" t="s">
        <v>16</v>
      </c>
      <c r="D41" s="22">
        <f>'stb0304'!$D41/AF41</f>
        <v>14.043608556370776</v>
      </c>
      <c r="E41" s="21" t="s">
        <v>16</v>
      </c>
      <c r="F41" s="19">
        <v>26.22</v>
      </c>
      <c r="G41" s="22">
        <f>[15]stb0304!$G41/AF41</f>
        <v>17.629430608659707</v>
      </c>
      <c r="H41" s="21" t="s">
        <v>16</v>
      </c>
      <c r="I41" s="22">
        <f>'stb0304'!$I41/AF41</f>
        <v>9.4967448589438863</v>
      </c>
      <c r="J41" s="20"/>
      <c r="K41" s="22">
        <f>'stb0304'!$K41/AF41</f>
        <v>10.612793221039578</v>
      </c>
      <c r="L41" s="21" t="s">
        <v>16</v>
      </c>
      <c r="M41" s="19">
        <v>23.95</v>
      </c>
      <c r="N41" s="22">
        <f>'stb0304'!$N41/AF41</f>
        <v>17.123075333264442</v>
      </c>
      <c r="O41" s="21" t="s">
        <v>16</v>
      </c>
      <c r="P41" s="19">
        <v>1.99</v>
      </c>
      <c r="Q41" s="20"/>
      <c r="R41" s="19">
        <v>7.02</v>
      </c>
      <c r="S41" s="21" t="s">
        <v>16</v>
      </c>
      <c r="T41" s="19">
        <v>9.36</v>
      </c>
      <c r="U41" s="21" t="s">
        <v>16</v>
      </c>
      <c r="V41" s="19">
        <v>1.79</v>
      </c>
      <c r="W41" s="20"/>
      <c r="X41" s="19">
        <v>15.38</v>
      </c>
      <c r="Y41" s="23">
        <f>[15]stb0304!$Y41/AF41</f>
        <v>8.7320450552857274</v>
      </c>
      <c r="Z41" s="21" t="s">
        <v>16</v>
      </c>
      <c r="AA41" s="19">
        <v>13.43</v>
      </c>
      <c r="AB41" s="21" t="s">
        <v>16</v>
      </c>
      <c r="AC41" s="23">
        <f>[15]stb0304!$AC41/AF41</f>
        <v>13.878268058282526</v>
      </c>
      <c r="AD41" s="21" t="s">
        <v>16</v>
      </c>
      <c r="AF41" s="14">
        <f>AER10_TableD1!L62</f>
        <v>0.9677</v>
      </c>
      <c r="AI41" s="14">
        <f t="shared" si="0"/>
        <v>14.340704763873102</v>
      </c>
    </row>
    <row r="42" spans="1:35" x14ac:dyDescent="0.25">
      <c r="A42" s="24">
        <v>2005</v>
      </c>
      <c r="B42" s="22">
        <f>'stb0304'!$B42/AF42</f>
        <v>12.34</v>
      </c>
      <c r="C42" s="26"/>
      <c r="D42" s="22">
        <f>'stb0304'!$D42/AF42</f>
        <v>17.100000000000001</v>
      </c>
      <c r="E42" s="27" t="s">
        <v>16</v>
      </c>
      <c r="F42" s="25">
        <v>27.68</v>
      </c>
      <c r="G42" s="22">
        <f>[15]stb0304!$G42/AF42</f>
        <v>19.2</v>
      </c>
      <c r="H42" s="27" t="s">
        <v>16</v>
      </c>
      <c r="I42" s="22">
        <f>'stb0304'!$I42/AF42</f>
        <v>10.98</v>
      </c>
      <c r="J42" s="20"/>
      <c r="K42" s="22">
        <f>'stb0304'!$K42/AF42</f>
        <v>13.68</v>
      </c>
      <c r="L42" s="27" t="s">
        <v>16</v>
      </c>
      <c r="M42" s="25">
        <v>25.4</v>
      </c>
      <c r="N42" s="22">
        <f>'stb0304'!$N42/AF42</f>
        <v>18.61</v>
      </c>
      <c r="O42" s="27" t="s">
        <v>16</v>
      </c>
      <c r="P42" s="25">
        <v>2.56</v>
      </c>
      <c r="Q42" s="26"/>
      <c r="R42" s="25">
        <v>9.08</v>
      </c>
      <c r="S42" s="27" t="s">
        <v>16</v>
      </c>
      <c r="T42" s="25">
        <v>11.93</v>
      </c>
      <c r="U42" s="27" t="s">
        <v>16</v>
      </c>
      <c r="V42" s="25">
        <v>2.73</v>
      </c>
      <c r="W42" s="26"/>
      <c r="X42" s="25">
        <v>16.77</v>
      </c>
      <c r="Y42" s="23">
        <f>[15]stb0304!$Y42/AF42</f>
        <v>10.39</v>
      </c>
      <c r="Z42" s="27" t="s">
        <v>16</v>
      </c>
      <c r="AA42" s="25">
        <v>16.89</v>
      </c>
      <c r="AB42" s="27" t="s">
        <v>16</v>
      </c>
      <c r="AC42" s="23">
        <f>[15]stb0304!$AC42/AF42</f>
        <v>16.89</v>
      </c>
      <c r="AD42" s="27" t="s">
        <v>16</v>
      </c>
      <c r="AF42" s="14">
        <f>AER10_TableD1!L63</f>
        <v>1</v>
      </c>
      <c r="AI42" s="14">
        <f t="shared" si="0"/>
        <v>16.272500000000001</v>
      </c>
    </row>
    <row r="43" spans="1:35" x14ac:dyDescent="0.25">
      <c r="A43" s="18">
        <v>2006</v>
      </c>
      <c r="B43" s="22">
        <f>'stb0304'!$B43/AF43</f>
        <v>12.92890554635521</v>
      </c>
      <c r="C43" s="21" t="s">
        <v>16</v>
      </c>
      <c r="D43" s="22">
        <f>'stb0304'!$D43/AF43</f>
        <v>19.039871388864679</v>
      </c>
      <c r="E43" s="21" t="s">
        <v>16</v>
      </c>
      <c r="F43" s="19">
        <v>30.49</v>
      </c>
      <c r="G43" s="22">
        <f>[15]stb0304!$G43/AF43</f>
        <v>20.860571196141667</v>
      </c>
      <c r="H43" s="21" t="s">
        <v>16</v>
      </c>
      <c r="I43" s="22">
        <f>'stb0304'!$I43/AF43</f>
        <v>11.234105193836736</v>
      </c>
      <c r="J43" s="20"/>
      <c r="K43" s="22">
        <f>'stb0304'!$K43/AF43</f>
        <v>15.582478669726992</v>
      </c>
      <c r="L43" s="21" t="s">
        <v>16</v>
      </c>
      <c r="M43" s="19">
        <v>27.72</v>
      </c>
      <c r="N43" s="22">
        <f>'stb0304'!$N43/AF43</f>
        <v>19.998644159717983</v>
      </c>
      <c r="O43" s="21" t="s">
        <v>16</v>
      </c>
      <c r="P43" s="19">
        <v>2.83</v>
      </c>
      <c r="Q43" s="20"/>
      <c r="R43" s="19">
        <v>8.76</v>
      </c>
      <c r="S43" s="21" t="s">
        <v>16</v>
      </c>
      <c r="T43" s="19">
        <v>14.25</v>
      </c>
      <c r="U43" s="21" t="s">
        <v>16</v>
      </c>
      <c r="V43" s="19">
        <v>2.66</v>
      </c>
      <c r="W43" s="21" t="s">
        <v>16</v>
      </c>
      <c r="X43" s="19">
        <v>18.02</v>
      </c>
      <c r="Y43" s="23">
        <f>[15]stb0304!$Y43/AF43</f>
        <v>11.011360004648594</v>
      </c>
      <c r="Z43" s="21" t="s">
        <v>16</v>
      </c>
      <c r="AA43" s="19">
        <v>19.13</v>
      </c>
      <c r="AB43" s="21" t="s">
        <v>16</v>
      </c>
      <c r="AC43" s="23">
        <f>[15]stb0304!$AC43/AF43</f>
        <v>18.526588996387652</v>
      </c>
      <c r="AD43" s="21" t="s">
        <v>16</v>
      </c>
      <c r="AF43" s="14">
        <f>AER10_TableD1!L64</f>
        <v>1.03257</v>
      </c>
      <c r="AI43" s="14">
        <f t="shared" si="0"/>
        <v>17.599291089223975</v>
      </c>
    </row>
    <row r="44" spans="1:35" x14ac:dyDescent="0.25">
      <c r="A44" s="18">
        <v>2007</v>
      </c>
      <c r="B44" s="22">
        <f>'stb0304'!$B44/AF44</f>
        <v>11.966583878979455</v>
      </c>
      <c r="C44" s="21" t="s">
        <v>16</v>
      </c>
      <c r="D44" s="22">
        <f>'stb0304'!$D44/AF44</f>
        <v>20.367652592759843</v>
      </c>
      <c r="E44" s="21" t="s">
        <v>16</v>
      </c>
      <c r="F44" s="19">
        <v>31.22</v>
      </c>
      <c r="G44" s="22">
        <f>[15]stb0304!$G44/AF44</f>
        <v>20.339429517573571</v>
      </c>
      <c r="H44" s="21" t="s">
        <v>16</v>
      </c>
      <c r="I44" s="22">
        <f>'stb0304'!$I44/AF44</f>
        <v>10.329645518175662</v>
      </c>
      <c r="J44" s="20"/>
      <c r="K44" s="22">
        <f>'stb0304'!$K44/AF44</f>
        <v>16.679837435086927</v>
      </c>
      <c r="L44" s="21" t="s">
        <v>16</v>
      </c>
      <c r="M44" s="19">
        <v>28.27</v>
      </c>
      <c r="N44" s="22">
        <f>'stb0304'!$N44/AF44</f>
        <v>19.520960337171672</v>
      </c>
      <c r="O44" s="21" t="s">
        <v>16</v>
      </c>
      <c r="P44" s="19">
        <v>2.92</v>
      </c>
      <c r="Q44" s="21" t="s">
        <v>16</v>
      </c>
      <c r="R44" s="19">
        <v>8.2799999999999994</v>
      </c>
      <c r="S44" s="20"/>
      <c r="T44" s="19">
        <v>15.82</v>
      </c>
      <c r="U44" s="21" t="s">
        <v>16</v>
      </c>
      <c r="V44" s="19">
        <v>2.5299999999999998</v>
      </c>
      <c r="W44" s="21" t="s">
        <v>16</v>
      </c>
      <c r="X44" s="19">
        <v>18.71</v>
      </c>
      <c r="Y44" s="23">
        <f>[15]stb0304!$Y44/AF44</f>
        <v>11.213968540678859</v>
      </c>
      <c r="Z44" s="21" t="s">
        <v>16</v>
      </c>
      <c r="AA44" s="19">
        <v>20.61</v>
      </c>
      <c r="AB44" s="21" t="s">
        <v>16</v>
      </c>
      <c r="AC44" s="23">
        <f>[15]stb0304!$AC44/AF44</f>
        <v>19.38925265296907</v>
      </c>
      <c r="AD44" s="21" t="s">
        <v>16</v>
      </c>
      <c r="AF44" s="14">
        <f>AER10_TableD1!L65</f>
        <v>1.0629599999999999</v>
      </c>
      <c r="AI44" s="14">
        <f t="shared" si="0"/>
        <v>17.615902762098294</v>
      </c>
    </row>
    <row r="45" spans="1:35" x14ac:dyDescent="0.25">
      <c r="A45" s="24">
        <v>2008</v>
      </c>
      <c r="B45" s="22">
        <f>'stb0304'!$B45/AF45</f>
        <v>12.447177749749123</v>
      </c>
      <c r="C45" s="26"/>
      <c r="D45" s="22">
        <f>'stb0304'!$D45/AF45</f>
        <v>24.42482438615712</v>
      </c>
      <c r="E45" s="26"/>
      <c r="F45" s="25">
        <v>33.01</v>
      </c>
      <c r="G45" s="22">
        <f>[15]stb0304!$G45/AF45</f>
        <v>21.29461696388293</v>
      </c>
      <c r="H45" s="26"/>
      <c r="I45" s="22">
        <f>'stb0304'!$I45/AF45</f>
        <v>10.946519485541204</v>
      </c>
      <c r="J45" s="20"/>
      <c r="K45" s="22">
        <f>'stb0304'!$K45/AF45</f>
        <v>21.460333827415091</v>
      </c>
      <c r="L45" s="26"/>
      <c r="M45" s="25">
        <v>30.38</v>
      </c>
      <c r="N45" s="22">
        <f>'stb0304'!$N45/AF45</f>
        <v>20.686988464264999</v>
      </c>
      <c r="O45" s="26"/>
      <c r="P45" s="25">
        <v>3.51</v>
      </c>
      <c r="Q45" s="26"/>
      <c r="R45" s="25">
        <v>10.06</v>
      </c>
      <c r="S45" s="26"/>
      <c r="T45" s="25">
        <v>20.350000000000001</v>
      </c>
      <c r="U45" s="26"/>
      <c r="V45" s="25">
        <v>2.85</v>
      </c>
      <c r="W45" s="26"/>
      <c r="X45" s="25">
        <v>19.96</v>
      </c>
      <c r="Y45" s="23">
        <f>[15]stb0304!$Y45/AF45</f>
        <v>13.156077665970042</v>
      </c>
      <c r="Z45" s="26"/>
      <c r="AA45" s="25">
        <v>25.24</v>
      </c>
      <c r="AB45" s="26"/>
      <c r="AC45" s="23">
        <f>[15]stb0304!$AC45/AF45</f>
        <v>23.227980371758164</v>
      </c>
      <c r="AD45" s="26"/>
      <c r="AF45" s="14">
        <f>AER10_TableD1!L66</f>
        <v>1.08619</v>
      </c>
      <c r="AI45" s="14">
        <f t="shared" si="0"/>
        <v>19.591415866469035</v>
      </c>
    </row>
    <row r="46" spans="1:35" x14ac:dyDescent="0.25">
      <c r="A46" s="18">
        <v>2009</v>
      </c>
      <c r="B46" s="22">
        <f>'stb0304'!$B46/AF46</f>
        <v>10.774072891483831</v>
      </c>
      <c r="C46" s="20"/>
      <c r="D46" s="22">
        <f>'stb0304'!$D46/AF46</f>
        <v>19.604981070109016</v>
      </c>
      <c r="E46" s="20"/>
      <c r="F46" s="19">
        <v>33.72</v>
      </c>
      <c r="G46" s="22">
        <f>[15]stb0304!$G46/AF46</f>
        <v>20.18884276786936</v>
      </c>
      <c r="H46" s="26"/>
      <c r="I46" s="22">
        <f>'stb0304'!$I46/AF46</f>
        <v>8.8400310176526933</v>
      </c>
      <c r="J46" s="20"/>
      <c r="K46" s="22">
        <f>'stb0304'!$K46/AF46</f>
        <v>14.304611595128405</v>
      </c>
      <c r="L46" s="20"/>
      <c r="M46" s="19">
        <v>29.81</v>
      </c>
      <c r="N46" s="22">
        <f>'stb0304'!$N46/AF47</f>
        <v>18.697078412058669</v>
      </c>
      <c r="O46" s="20"/>
      <c r="P46" s="19">
        <v>3.87</v>
      </c>
      <c r="Q46" s="20"/>
      <c r="R46" s="19">
        <v>6.48</v>
      </c>
      <c r="S46" s="20"/>
      <c r="T46" s="19">
        <v>13.75</v>
      </c>
      <c r="U46" s="20"/>
      <c r="V46" s="19">
        <v>2.64</v>
      </c>
      <c r="W46" s="20"/>
      <c r="X46" s="19">
        <v>20</v>
      </c>
      <c r="Y46" s="23">
        <f>[15]stb0304!$Y46/AF47</f>
        <v>9.9765947640951023</v>
      </c>
      <c r="Z46" s="20"/>
      <c r="AA46" s="19">
        <v>17.54</v>
      </c>
      <c r="AB46" s="20"/>
      <c r="AC46" s="23">
        <f>[15]stb0304!$AC46/AF47</f>
        <v>15.850495666868488</v>
      </c>
      <c r="AD46" s="20"/>
      <c r="AF46" s="14">
        <f>AER10_TableD1!L67</f>
        <v>1.09615</v>
      </c>
    </row>
    <row r="47" spans="1:35" x14ac:dyDescent="0.25">
      <c r="A47" s="18">
        <v>2010</v>
      </c>
      <c r="B47" s="22">
        <f>'stb0304'!$B47/AF47</f>
        <v>10.013091705073812</v>
      </c>
      <c r="C47" s="20"/>
      <c r="D47" s="22">
        <f>'stb0304'!$D47/AF47</f>
        <v>22.773351270931645</v>
      </c>
      <c r="E47" s="20"/>
      <c r="F47" s="19">
        <v>33.72</v>
      </c>
      <c r="G47" s="22">
        <f>[15]stb0304!$G47/AF47</f>
        <v>0</v>
      </c>
      <c r="H47" s="26"/>
      <c r="I47" s="22">
        <f>'stb0304'!$I47/AF47</f>
        <v>8.243070876469913</v>
      </c>
      <c r="J47" s="20"/>
      <c r="K47" s="22">
        <f>'stb0304'!$K47/AF47</f>
        <v>16.616386595077159</v>
      </c>
      <c r="L47" s="20"/>
      <c r="M47" s="19">
        <v>29.81</v>
      </c>
      <c r="N47" s="22" t="e">
        <f>'stb0304'!$N48/AF48</f>
        <v>#DIV/0!</v>
      </c>
      <c r="O47" s="20"/>
      <c r="P47" s="19">
        <v>3.87</v>
      </c>
      <c r="Q47" s="20"/>
      <c r="R47" s="19">
        <v>6.48</v>
      </c>
      <c r="S47" s="20"/>
      <c r="T47" s="19">
        <v>13.75</v>
      </c>
      <c r="U47" s="20"/>
      <c r="V47" s="19">
        <v>2.64</v>
      </c>
      <c r="W47" s="20"/>
      <c r="X47" s="19">
        <v>20</v>
      </c>
      <c r="Y47" s="23" t="e">
        <f>[15]stb0304!$Y47/AF48</f>
        <v>#DIV/0!</v>
      </c>
      <c r="Z47" s="20"/>
      <c r="AA47" s="19">
        <v>17.54</v>
      </c>
      <c r="AB47" s="20"/>
      <c r="AC47" s="23" t="e">
        <f>[15]stb0304!$AC47/AF48</f>
        <v>#DIV/0!</v>
      </c>
      <c r="AD47" s="20"/>
      <c r="AF47" s="14">
        <f>AER10_TableD1!L68</f>
        <v>1.10659</v>
      </c>
      <c r="AI47" s="14">
        <f>$AI$2*G46+$AI$3*N46+$AI$4*Y46+$AI$5*AC46</f>
        <v>16.178252902722907</v>
      </c>
    </row>
    <row r="48" spans="1:35" x14ac:dyDescent="0.25">
      <c r="A48" s="273" t="s">
        <v>55</v>
      </c>
      <c r="B48" s="274"/>
      <c r="C48" s="274"/>
      <c r="D48" s="274"/>
      <c r="E48" s="274"/>
      <c r="F48" s="274"/>
      <c r="G48" s="274"/>
      <c r="H48" s="274"/>
      <c r="I48" s="274"/>
      <c r="J48" s="274"/>
      <c r="K48" s="274"/>
      <c r="L48" s="274"/>
      <c r="M48" s="274"/>
      <c r="N48" s="274"/>
      <c r="O48" s="274"/>
      <c r="P48" s="274" t="s">
        <v>56</v>
      </c>
      <c r="Q48" s="274"/>
      <c r="R48" s="274"/>
      <c r="S48" s="274"/>
      <c r="T48" s="274"/>
      <c r="U48" s="274"/>
      <c r="V48" s="274"/>
      <c r="W48" s="274"/>
      <c r="X48" s="274"/>
      <c r="Y48" s="274"/>
      <c r="Z48" s="274"/>
      <c r="AA48" s="274"/>
      <c r="AB48" s="274"/>
      <c r="AC48" s="274"/>
      <c r="AD48" s="275"/>
      <c r="AI48" s="14">
        <f t="shared" si="0"/>
        <v>0</v>
      </c>
    </row>
    <row r="49" spans="1:30" x14ac:dyDescent="0.25">
      <c r="A49" s="267"/>
      <c r="B49" s="268"/>
      <c r="C49" s="268"/>
      <c r="D49" s="268"/>
      <c r="E49" s="268"/>
      <c r="F49" s="268"/>
      <c r="G49" s="268"/>
      <c r="H49" s="268"/>
      <c r="I49" s="268"/>
      <c r="J49" s="268"/>
      <c r="K49" s="268"/>
      <c r="L49" s="268"/>
      <c r="M49" s="268"/>
      <c r="N49" s="268"/>
      <c r="O49" s="268"/>
      <c r="P49" s="276" t="s">
        <v>57</v>
      </c>
      <c r="Q49" s="276"/>
      <c r="R49" s="276"/>
      <c r="S49" s="276"/>
      <c r="T49" s="276"/>
      <c r="U49" s="276"/>
      <c r="V49" s="276"/>
      <c r="W49" s="276"/>
      <c r="X49" s="276"/>
      <c r="Y49" s="276"/>
      <c r="Z49" s="276"/>
      <c r="AA49" s="276"/>
      <c r="AB49" s="276"/>
      <c r="AC49" s="276"/>
      <c r="AD49" s="277"/>
    </row>
    <row r="50" spans="1:30" x14ac:dyDescent="0.25">
      <c r="A50" s="267" t="s">
        <v>58</v>
      </c>
      <c r="B50" s="268"/>
      <c r="C50" s="268"/>
      <c r="D50" s="268"/>
      <c r="E50" s="268"/>
      <c r="F50" s="268"/>
      <c r="G50" s="268"/>
      <c r="H50" s="268"/>
      <c r="I50" s="268"/>
      <c r="J50" s="268"/>
      <c r="K50" s="268"/>
      <c r="L50" s="268"/>
      <c r="M50" s="268"/>
      <c r="N50" s="268"/>
      <c r="O50" s="268"/>
      <c r="P50" s="269" t="s">
        <v>59</v>
      </c>
      <c r="Q50" s="269"/>
      <c r="R50" s="269"/>
      <c r="S50" s="269"/>
      <c r="T50" s="269"/>
      <c r="U50" s="269"/>
      <c r="V50" s="269"/>
      <c r="W50" s="269"/>
      <c r="X50" s="269"/>
      <c r="Y50" s="269"/>
      <c r="Z50" s="269"/>
      <c r="AA50" s="269"/>
      <c r="AB50" s="269"/>
      <c r="AC50" s="269"/>
      <c r="AD50" s="270"/>
    </row>
    <row r="51" spans="1:30" x14ac:dyDescent="0.25">
      <c r="A51" s="267" t="s">
        <v>60</v>
      </c>
      <c r="B51" s="268"/>
      <c r="C51" s="268"/>
      <c r="D51" s="268"/>
      <c r="E51" s="268"/>
      <c r="F51" s="268"/>
      <c r="G51" s="268"/>
      <c r="H51" s="268"/>
      <c r="I51" s="268"/>
      <c r="J51" s="268"/>
      <c r="K51" s="268"/>
      <c r="L51" s="268"/>
      <c r="M51" s="268"/>
      <c r="N51" s="268"/>
      <c r="O51" s="268"/>
      <c r="P51" s="269" t="s">
        <v>61</v>
      </c>
      <c r="Q51" s="269"/>
      <c r="R51" s="269"/>
      <c r="S51" s="269"/>
      <c r="T51" s="269"/>
      <c r="U51" s="269"/>
      <c r="V51" s="269"/>
      <c r="W51" s="269"/>
      <c r="X51" s="269"/>
      <c r="Y51" s="269"/>
      <c r="Z51" s="269"/>
      <c r="AA51" s="269"/>
      <c r="AB51" s="269"/>
      <c r="AC51" s="269"/>
      <c r="AD51" s="270"/>
    </row>
    <row r="52" spans="1:30" x14ac:dyDescent="0.25">
      <c r="A52" s="271" t="s">
        <v>62</v>
      </c>
      <c r="B52" s="272"/>
      <c r="C52" s="272"/>
      <c r="D52" s="272"/>
      <c r="E52" s="272"/>
      <c r="F52" s="272"/>
      <c r="G52" s="272"/>
      <c r="H52" s="272"/>
      <c r="I52" s="272"/>
      <c r="J52" s="272"/>
      <c r="K52" s="272"/>
      <c r="L52" s="272"/>
      <c r="M52" s="272"/>
      <c r="N52" s="272"/>
      <c r="O52" s="272"/>
      <c r="P52" s="269"/>
      <c r="Q52" s="269"/>
      <c r="R52" s="269"/>
      <c r="S52" s="269"/>
      <c r="T52" s="269"/>
      <c r="U52" s="269"/>
      <c r="V52" s="269"/>
      <c r="W52" s="269"/>
      <c r="X52" s="269"/>
      <c r="Y52" s="269"/>
      <c r="Z52" s="269"/>
      <c r="AA52" s="269"/>
      <c r="AB52" s="269"/>
      <c r="AC52" s="269"/>
      <c r="AD52" s="270"/>
    </row>
    <row r="53" spans="1:30" x14ac:dyDescent="0.25">
      <c r="A53" s="267" t="s">
        <v>63</v>
      </c>
      <c r="B53" s="268"/>
      <c r="C53" s="268"/>
      <c r="D53" s="268"/>
      <c r="E53" s="268"/>
      <c r="F53" s="268"/>
      <c r="G53" s="268"/>
      <c r="H53" s="268"/>
      <c r="I53" s="268"/>
      <c r="J53" s="268"/>
      <c r="K53" s="268"/>
      <c r="L53" s="268"/>
      <c r="M53" s="268"/>
      <c r="N53" s="268"/>
      <c r="O53" s="268"/>
      <c r="P53" s="276" t="s">
        <v>64</v>
      </c>
      <c r="Q53" s="276"/>
      <c r="R53" s="276"/>
      <c r="S53" s="276"/>
      <c r="T53" s="276"/>
      <c r="U53" s="276"/>
      <c r="V53" s="276"/>
      <c r="W53" s="276"/>
      <c r="X53" s="276"/>
      <c r="Y53" s="276"/>
      <c r="Z53" s="276"/>
      <c r="AA53" s="276"/>
      <c r="AB53" s="276"/>
      <c r="AC53" s="276"/>
      <c r="AD53" s="277"/>
    </row>
    <row r="54" spans="1:30" x14ac:dyDescent="0.25">
      <c r="A54" s="267" t="s">
        <v>65</v>
      </c>
      <c r="B54" s="268"/>
      <c r="C54" s="268"/>
      <c r="D54" s="268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76" t="s">
        <v>66</v>
      </c>
      <c r="Q54" s="276"/>
      <c r="R54" s="276"/>
      <c r="S54" s="276"/>
      <c r="T54" s="276"/>
      <c r="U54" s="276"/>
      <c r="V54" s="276"/>
      <c r="W54" s="276"/>
      <c r="X54" s="276"/>
      <c r="Y54" s="276"/>
      <c r="Z54" s="276"/>
      <c r="AA54" s="276"/>
      <c r="AB54" s="276"/>
      <c r="AC54" s="276"/>
      <c r="AD54" s="277"/>
    </row>
    <row r="55" spans="1:30" x14ac:dyDescent="0.25">
      <c r="A55" s="267"/>
      <c r="B55" s="268"/>
      <c r="C55" s="268"/>
      <c r="D55" s="268"/>
      <c r="E55" s="268"/>
      <c r="F55" s="268"/>
      <c r="G55" s="268"/>
      <c r="H55" s="268"/>
      <c r="I55" s="268"/>
      <c r="J55" s="268"/>
      <c r="K55" s="268"/>
      <c r="L55" s="268"/>
      <c r="M55" s="268"/>
      <c r="N55" s="268"/>
      <c r="O55" s="268"/>
      <c r="P55" s="276" t="s">
        <v>67</v>
      </c>
      <c r="Q55" s="276"/>
      <c r="R55" s="276"/>
      <c r="S55" s="276"/>
      <c r="T55" s="276"/>
      <c r="U55" s="276"/>
      <c r="V55" s="276"/>
      <c r="W55" s="276"/>
      <c r="X55" s="276"/>
      <c r="Y55" s="276"/>
      <c r="Z55" s="276"/>
      <c r="AA55" s="276"/>
      <c r="AB55" s="276"/>
      <c r="AC55" s="276"/>
      <c r="AD55" s="277"/>
    </row>
    <row r="56" spans="1:30" x14ac:dyDescent="0.25">
      <c r="A56" s="267" t="s">
        <v>68</v>
      </c>
      <c r="B56" s="268"/>
      <c r="C56" s="268"/>
      <c r="D56" s="268"/>
      <c r="E56" s="268"/>
      <c r="F56" s="268"/>
      <c r="G56" s="268"/>
      <c r="H56" s="268"/>
      <c r="I56" s="268"/>
      <c r="J56" s="268"/>
      <c r="K56" s="268"/>
      <c r="L56" s="268"/>
      <c r="M56" s="268"/>
      <c r="N56" s="268"/>
      <c r="O56" s="268"/>
      <c r="P56" s="281" t="s">
        <v>69</v>
      </c>
      <c r="Q56" s="281"/>
      <c r="R56" s="281"/>
      <c r="S56" s="281"/>
      <c r="T56" s="281"/>
      <c r="U56" s="281"/>
      <c r="V56" s="281"/>
      <c r="W56" s="281"/>
      <c r="X56" s="281"/>
      <c r="Y56" s="281"/>
      <c r="Z56" s="281"/>
      <c r="AA56" s="281"/>
      <c r="AB56" s="281"/>
      <c r="AC56" s="281"/>
      <c r="AD56" s="282"/>
    </row>
    <row r="57" spans="1:30" x14ac:dyDescent="0.25">
      <c r="A57" s="271" t="s">
        <v>70</v>
      </c>
      <c r="B57" s="272"/>
      <c r="C57" s="272"/>
      <c r="D57" s="272"/>
      <c r="E57" s="272"/>
      <c r="F57" s="272"/>
      <c r="G57" s="272"/>
      <c r="H57" s="272"/>
      <c r="I57" s="272"/>
      <c r="J57" s="272"/>
      <c r="K57" s="272"/>
      <c r="L57" s="272"/>
      <c r="M57" s="272"/>
      <c r="N57" s="272"/>
      <c r="O57" s="272"/>
      <c r="P57" s="281"/>
      <c r="Q57" s="281"/>
      <c r="R57" s="281"/>
      <c r="S57" s="281"/>
      <c r="T57" s="281"/>
      <c r="U57" s="281"/>
      <c r="V57" s="281"/>
      <c r="W57" s="281"/>
      <c r="X57" s="281"/>
      <c r="Y57" s="281"/>
      <c r="Z57" s="281"/>
      <c r="AA57" s="281"/>
      <c r="AB57" s="281"/>
      <c r="AC57" s="281"/>
      <c r="AD57" s="282"/>
    </row>
    <row r="58" spans="1:30" x14ac:dyDescent="0.25">
      <c r="A58" s="267" t="s">
        <v>71</v>
      </c>
      <c r="B58" s="268"/>
      <c r="C58" s="268"/>
      <c r="D58" s="268"/>
      <c r="E58" s="268"/>
      <c r="F58" s="268"/>
      <c r="G58" s="268"/>
      <c r="H58" s="268"/>
      <c r="I58" s="268"/>
      <c r="J58" s="268"/>
      <c r="K58" s="268"/>
      <c r="L58" s="268"/>
      <c r="M58" s="268"/>
      <c r="N58" s="268"/>
      <c r="O58" s="268"/>
      <c r="P58" s="276" t="s">
        <v>72</v>
      </c>
      <c r="Q58" s="276"/>
      <c r="R58" s="276"/>
      <c r="S58" s="276"/>
      <c r="T58" s="276"/>
      <c r="U58" s="276"/>
      <c r="V58" s="276"/>
      <c r="W58" s="276"/>
      <c r="X58" s="276"/>
      <c r="Y58" s="276"/>
      <c r="Z58" s="276"/>
      <c r="AA58" s="276"/>
      <c r="AB58" s="276"/>
      <c r="AC58" s="276"/>
      <c r="AD58" s="277"/>
    </row>
    <row r="59" spans="1:30" x14ac:dyDescent="0.25">
      <c r="A59" s="278" t="s">
        <v>73</v>
      </c>
      <c r="B59" s="279"/>
      <c r="C59" s="279"/>
      <c r="D59" s="279"/>
      <c r="E59" s="279"/>
      <c r="F59" s="279"/>
      <c r="G59" s="279"/>
      <c r="H59" s="279"/>
      <c r="I59" s="279"/>
      <c r="J59" s="279"/>
      <c r="K59" s="279"/>
      <c r="L59" s="279"/>
      <c r="M59" s="279"/>
      <c r="N59" s="279"/>
      <c r="O59" s="279"/>
      <c r="P59" s="279" t="s">
        <v>74</v>
      </c>
      <c r="Q59" s="279"/>
      <c r="R59" s="279"/>
      <c r="S59" s="279"/>
      <c r="T59" s="279"/>
      <c r="U59" s="279"/>
      <c r="V59" s="279"/>
      <c r="W59" s="279"/>
      <c r="X59" s="279"/>
      <c r="Y59" s="279"/>
      <c r="Z59" s="279"/>
      <c r="AA59" s="279"/>
      <c r="AB59" s="279"/>
      <c r="AC59" s="279"/>
      <c r="AD59" s="280"/>
    </row>
  </sheetData>
  <mergeCells count="46">
    <mergeCell ref="A58:O58"/>
    <mergeCell ref="P58:AD58"/>
    <mergeCell ref="A59:O59"/>
    <mergeCell ref="P59:AD59"/>
    <mergeCell ref="A53:O53"/>
    <mergeCell ref="P53:AD53"/>
    <mergeCell ref="A54:O55"/>
    <mergeCell ref="P54:AD54"/>
    <mergeCell ref="P55:AD55"/>
    <mergeCell ref="A56:O56"/>
    <mergeCell ref="P56:AD57"/>
    <mergeCell ref="A57:O57"/>
    <mergeCell ref="A48:O49"/>
    <mergeCell ref="P48:AD48"/>
    <mergeCell ref="P49:AD49"/>
    <mergeCell ref="A50:O50"/>
    <mergeCell ref="P50:AD50"/>
    <mergeCell ref="A51:O51"/>
    <mergeCell ref="P51:AD52"/>
    <mergeCell ref="A52:O52"/>
    <mergeCell ref="V4:W6"/>
    <mergeCell ref="Y4:Z6"/>
    <mergeCell ref="AA4:AB6"/>
    <mergeCell ref="AC4:AD6"/>
    <mergeCell ref="B5:C5"/>
    <mergeCell ref="I5:J5"/>
    <mergeCell ref="R5:S5"/>
    <mergeCell ref="B6:C6"/>
    <mergeCell ref="I6:J6"/>
    <mergeCell ref="R6:S6"/>
    <mergeCell ref="I4:J4"/>
    <mergeCell ref="K4:L6"/>
    <mergeCell ref="N4:O6"/>
    <mergeCell ref="P4:Q6"/>
    <mergeCell ref="R4:S4"/>
    <mergeCell ref="T4:U6"/>
    <mergeCell ref="A1:AD1"/>
    <mergeCell ref="A2:AD2"/>
    <mergeCell ref="A3:A6"/>
    <mergeCell ref="B3:H3"/>
    <mergeCell ref="I3:O3"/>
    <mergeCell ref="P3:Z3"/>
    <mergeCell ref="AA3:AD3"/>
    <mergeCell ref="B4:C4"/>
    <mergeCell ref="D4:E6"/>
    <mergeCell ref="G4:H6"/>
  </mergeCells>
  <hyperlinks>
    <hyperlink ref="P56" r:id="rId1" display="http://www.eia.gov/state/seds/seds-data-complete.cfm" xr:uid="{00000000-0004-0000-0100-000000000000}"/>
  </hyperlink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102"/>
  <sheetViews>
    <sheetView showGridLines="0" topLeftCell="A20" workbookViewId="0">
      <selection activeCell="E59" sqref="E59"/>
    </sheetView>
  </sheetViews>
  <sheetFormatPr defaultRowHeight="12.75" x14ac:dyDescent="0.2"/>
  <cols>
    <col min="1" max="1" width="5" bestFit="1" customWidth="1"/>
    <col min="2" max="2" width="9.42578125" bestFit="1" customWidth="1"/>
    <col min="3" max="3" width="2.28515625" bestFit="1" customWidth="1"/>
    <col min="4" max="4" width="5.7109375" customWidth="1"/>
    <col min="5" max="5" width="2.85546875" customWidth="1"/>
    <col min="6" max="6" width="9.28515625" bestFit="1" customWidth="1"/>
    <col min="7" max="7" width="4.5703125" bestFit="1" customWidth="1"/>
    <col min="8" max="8" width="2.28515625" bestFit="1" customWidth="1"/>
    <col min="9" max="9" width="11.5703125" bestFit="1" customWidth="1"/>
    <col min="10" max="10" width="2.28515625" bestFit="1" customWidth="1"/>
    <col min="11" max="11" width="6.28515625" customWidth="1"/>
    <col min="12" max="12" width="8.85546875" customWidth="1"/>
    <col min="13" max="13" width="9.28515625" bestFit="1" customWidth="1"/>
    <col min="14" max="14" width="8.140625" bestFit="1" customWidth="1"/>
    <col min="15" max="15" width="2.85546875" customWidth="1"/>
    <col min="16" max="16" width="6" customWidth="1"/>
    <col min="17" max="17" width="5.85546875" customWidth="1"/>
    <col min="18" max="18" width="2.85546875" customWidth="1"/>
    <col min="19" max="19" width="8" customWidth="1"/>
    <col min="20" max="20" width="4" customWidth="1"/>
    <col min="21" max="21" width="6.5703125" customWidth="1"/>
    <col min="22" max="22" width="3.85546875" customWidth="1"/>
    <col min="23" max="23" width="11.85546875" customWidth="1"/>
    <col min="24" max="24" width="5.85546875" customWidth="1"/>
    <col min="25" max="25" width="2.85546875" customWidth="1"/>
    <col min="26" max="26" width="8" customWidth="1"/>
    <col min="27" max="27" width="4" customWidth="1"/>
    <col min="28" max="28" width="5.85546875" customWidth="1"/>
    <col min="29" max="29" width="2.85546875" customWidth="1"/>
  </cols>
  <sheetData>
    <row r="1" spans="1:41" ht="15.75" customHeight="1" x14ac:dyDescent="0.25">
      <c r="A1" s="308" t="s">
        <v>296</v>
      </c>
      <c r="B1" s="309"/>
      <c r="C1" s="309"/>
      <c r="D1" s="309"/>
      <c r="E1" s="309"/>
      <c r="F1" s="309"/>
      <c r="G1" s="309"/>
      <c r="H1" s="309"/>
      <c r="I1" s="309"/>
      <c r="J1" s="309"/>
      <c r="K1" s="309"/>
      <c r="L1" s="309"/>
      <c r="M1" s="309"/>
      <c r="N1" s="309"/>
      <c r="O1" s="309"/>
      <c r="P1" s="309"/>
      <c r="Q1" s="309"/>
      <c r="R1" s="309"/>
      <c r="S1" s="309"/>
      <c r="T1" s="309"/>
      <c r="U1" s="309"/>
      <c r="V1" s="309"/>
      <c r="W1" s="309"/>
      <c r="X1" s="309"/>
      <c r="Y1" s="309"/>
      <c r="Z1" s="309"/>
      <c r="AA1" s="309"/>
      <c r="AB1" s="309"/>
      <c r="AC1" s="310"/>
    </row>
    <row r="2" spans="1:41" ht="12.75" customHeight="1" x14ac:dyDescent="0.2">
      <c r="A2" s="311" t="s">
        <v>297</v>
      </c>
      <c r="B2" s="312"/>
      <c r="C2" s="312"/>
      <c r="D2" s="312"/>
      <c r="E2" s="312"/>
      <c r="F2" s="312"/>
      <c r="G2" s="312"/>
      <c r="H2" s="312"/>
      <c r="I2" s="312"/>
      <c r="J2" s="312"/>
      <c r="K2" s="312"/>
      <c r="L2" s="312"/>
      <c r="M2" s="312"/>
      <c r="N2" s="312"/>
      <c r="O2" s="312"/>
      <c r="P2" s="312"/>
      <c r="Q2" s="312"/>
      <c r="R2" s="312"/>
      <c r="S2" s="312"/>
      <c r="T2" s="312"/>
      <c r="U2" s="312"/>
      <c r="V2" s="312"/>
      <c r="W2" s="312"/>
      <c r="X2" s="312"/>
      <c r="Y2" s="312"/>
      <c r="Z2" s="312"/>
      <c r="AA2" s="312"/>
      <c r="AB2" s="312"/>
      <c r="AC2" s="313"/>
    </row>
    <row r="3" spans="1:41" x14ac:dyDescent="0.2">
      <c r="A3" s="305" t="s">
        <v>1</v>
      </c>
      <c r="B3" s="314" t="s">
        <v>35</v>
      </c>
      <c r="C3" s="315"/>
      <c r="D3" s="315"/>
      <c r="E3" s="315"/>
      <c r="F3" s="315"/>
      <c r="G3" s="315"/>
      <c r="H3" s="316"/>
      <c r="I3" s="314" t="s">
        <v>36</v>
      </c>
      <c r="J3" s="315"/>
      <c r="K3" s="315"/>
      <c r="L3" s="315"/>
      <c r="M3" s="315"/>
      <c r="N3" s="315"/>
      <c r="O3" s="316"/>
      <c r="P3" s="314" t="s">
        <v>37</v>
      </c>
      <c r="Q3" s="315"/>
      <c r="R3" s="315"/>
      <c r="S3" s="315"/>
      <c r="T3" s="315"/>
      <c r="U3" s="315"/>
      <c r="V3" s="315"/>
      <c r="W3" s="315"/>
      <c r="X3" s="315"/>
      <c r="Y3" s="316"/>
      <c r="Z3" s="314" t="s">
        <v>38</v>
      </c>
      <c r="AA3" s="315"/>
      <c r="AB3" s="315"/>
      <c r="AC3" s="316"/>
      <c r="AN3" t="s">
        <v>458</v>
      </c>
    </row>
    <row r="4" spans="1:41" x14ac:dyDescent="0.2">
      <c r="A4" s="306"/>
      <c r="B4" s="303"/>
      <c r="C4" s="304"/>
      <c r="D4" s="297" t="s">
        <v>40</v>
      </c>
      <c r="E4" s="298"/>
      <c r="F4" s="141"/>
      <c r="G4" s="297" t="s">
        <v>298</v>
      </c>
      <c r="H4" s="298"/>
      <c r="I4" s="303"/>
      <c r="J4" s="304"/>
      <c r="K4" s="297" t="s">
        <v>299</v>
      </c>
      <c r="L4" s="298"/>
      <c r="M4" s="141"/>
      <c r="N4" s="297" t="s">
        <v>300</v>
      </c>
      <c r="O4" s="298"/>
      <c r="P4" s="305" t="s">
        <v>44</v>
      </c>
      <c r="Q4" s="303"/>
      <c r="R4" s="304"/>
      <c r="S4" s="297" t="s">
        <v>299</v>
      </c>
      <c r="T4" s="298"/>
      <c r="U4" s="297" t="s">
        <v>301</v>
      </c>
      <c r="V4" s="298"/>
      <c r="W4" s="141"/>
      <c r="X4" s="297" t="s">
        <v>302</v>
      </c>
      <c r="Y4" s="298"/>
      <c r="Z4" s="297" t="s">
        <v>299</v>
      </c>
      <c r="AA4" s="298"/>
      <c r="AB4" s="297" t="s">
        <v>303</v>
      </c>
      <c r="AC4" s="298"/>
    </row>
    <row r="5" spans="1:41" x14ac:dyDescent="0.2">
      <c r="A5" s="306"/>
      <c r="B5" s="299" t="s">
        <v>49</v>
      </c>
      <c r="C5" s="300"/>
      <c r="D5" s="299"/>
      <c r="E5" s="300"/>
      <c r="F5" s="158" t="s">
        <v>50</v>
      </c>
      <c r="G5" s="299"/>
      <c r="H5" s="300"/>
      <c r="I5" s="299" t="s">
        <v>49</v>
      </c>
      <c r="J5" s="300"/>
      <c r="K5" s="299"/>
      <c r="L5" s="300"/>
      <c r="M5" s="158" t="s">
        <v>50</v>
      </c>
      <c r="N5" s="299"/>
      <c r="O5" s="300"/>
      <c r="P5" s="306"/>
      <c r="Q5" s="299" t="s">
        <v>49</v>
      </c>
      <c r="R5" s="300"/>
      <c r="S5" s="299"/>
      <c r="T5" s="300"/>
      <c r="U5" s="299"/>
      <c r="V5" s="300"/>
      <c r="W5" s="158" t="s">
        <v>50</v>
      </c>
      <c r="X5" s="299"/>
      <c r="Y5" s="300"/>
      <c r="Z5" s="299"/>
      <c r="AA5" s="300"/>
      <c r="AB5" s="299"/>
      <c r="AC5" s="300"/>
    </row>
    <row r="6" spans="1:41" x14ac:dyDescent="0.2">
      <c r="A6" s="307"/>
      <c r="B6" s="301" t="s">
        <v>304</v>
      </c>
      <c r="C6" s="302"/>
      <c r="D6" s="301"/>
      <c r="E6" s="302"/>
      <c r="F6" s="159" t="s">
        <v>305</v>
      </c>
      <c r="G6" s="301"/>
      <c r="H6" s="302"/>
      <c r="I6" s="301" t="s">
        <v>304</v>
      </c>
      <c r="J6" s="302"/>
      <c r="K6" s="301"/>
      <c r="L6" s="302"/>
      <c r="M6" s="159" t="s">
        <v>305</v>
      </c>
      <c r="N6" s="301"/>
      <c r="O6" s="302"/>
      <c r="P6" s="307"/>
      <c r="Q6" s="301" t="s">
        <v>304</v>
      </c>
      <c r="R6" s="302"/>
      <c r="S6" s="301"/>
      <c r="T6" s="302"/>
      <c r="U6" s="301"/>
      <c r="V6" s="302"/>
      <c r="W6" s="159" t="s">
        <v>305</v>
      </c>
      <c r="X6" s="301"/>
      <c r="Y6" s="302"/>
      <c r="Z6" s="301"/>
      <c r="AA6" s="302"/>
      <c r="AB6" s="301"/>
      <c r="AC6" s="302"/>
    </row>
    <row r="7" spans="1:41" x14ac:dyDescent="0.2">
      <c r="A7" s="159">
        <v>1960</v>
      </c>
      <c r="B7" s="161">
        <f>[16]Natural_gas_revised!$B7*AD$17</f>
        <v>0.99790738112868294</v>
      </c>
      <c r="C7" s="157"/>
      <c r="D7" s="156">
        <f>[16]SAUS_prices!$E7*AE$17</f>
        <v>1.2476657584014534</v>
      </c>
      <c r="E7" s="157"/>
      <c r="F7" s="163">
        <f>[16]stb0810!$B5*AF$17</f>
        <v>7.6936363636363625</v>
      </c>
      <c r="G7" s="156"/>
      <c r="H7" s="157"/>
      <c r="I7" s="163">
        <f>B7/B$17*I$17</f>
        <v>0.70606654325142659</v>
      </c>
      <c r="J7" s="157"/>
      <c r="K7" s="163">
        <f>D7/D$17*K$17</f>
        <v>0.72915531335149875</v>
      </c>
      <c r="L7" s="157"/>
      <c r="M7" s="193">
        <f>AO7/AO$17*M$17</f>
        <v>6.9599999999999991</v>
      </c>
      <c r="N7" s="156"/>
      <c r="O7" s="157"/>
      <c r="P7" s="159">
        <f>[16]stb0709!$R16*AH$17</f>
        <v>0.34282334384858049</v>
      </c>
      <c r="Q7" s="156">
        <f>[16]Natural_gas_revised!$N7*AI$17</f>
        <v>0.33107837591914024</v>
      </c>
      <c r="R7" s="157"/>
      <c r="S7" s="161">
        <f>[16]SAUS_prices!$N7*AJ$17</f>
        <v>0.86203703703703705</v>
      </c>
      <c r="T7" s="157"/>
      <c r="U7" s="156">
        <f t="shared" ref="U7:U16" si="0">AE$7*U8</f>
        <v>1.5429388253487777</v>
      </c>
      <c r="V7" s="157"/>
      <c r="W7" s="159">
        <f>[16]stb0810!$J5*AK$17</f>
        <v>3.2890000000000006</v>
      </c>
      <c r="X7" s="156"/>
      <c r="Y7" s="157"/>
      <c r="Z7" s="156"/>
      <c r="AA7" s="157"/>
      <c r="AB7" s="156"/>
      <c r="AC7" s="157"/>
      <c r="AD7" t="s">
        <v>396</v>
      </c>
      <c r="AE7">
        <v>0.997</v>
      </c>
      <c r="AN7">
        <f>1960</f>
        <v>1960</v>
      </c>
      <c r="AO7">
        <v>2.4</v>
      </c>
    </row>
    <row r="8" spans="1:41" x14ac:dyDescent="0.2">
      <c r="A8" s="159">
        <f>A7+1</f>
        <v>1961</v>
      </c>
      <c r="B8" s="161">
        <f>[16]Natural_gas_revised!$B8*AD$17</f>
        <v>1.0013625215732582</v>
      </c>
      <c r="C8" s="157"/>
      <c r="D8" s="156">
        <f>[16]SAUS_prices!$E8*AE$17</f>
        <v>1.267728725370723</v>
      </c>
      <c r="E8" s="157"/>
      <c r="F8" s="163">
        <f>[16]stb0810!$B6*AF$17</f>
        <v>7.6936363636363625</v>
      </c>
      <c r="G8" s="156"/>
      <c r="H8" s="157"/>
      <c r="I8" s="163">
        <f t="shared" ref="I8:I15" si="1">B8/B$17*I$17</f>
        <v>0.70851121809428641</v>
      </c>
      <c r="J8" s="157"/>
      <c r="K8" s="163">
        <f t="shared" ref="K8:K15" si="2">D8/D$17*K$17</f>
        <v>0.74088042391795494</v>
      </c>
      <c r="L8" s="157"/>
      <c r="M8" s="193">
        <f t="shared" ref="M8:M16" si="3">AO8/AO$17*M$17</f>
        <v>6.9599999999999991</v>
      </c>
      <c r="N8" s="156"/>
      <c r="O8" s="157"/>
      <c r="P8" s="159">
        <f>[16]stb0709!$R17*AH$17</f>
        <v>0.33572555205047322</v>
      </c>
      <c r="Q8" s="156">
        <f>[16]Natural_gas_revised!$N8*AI$17</f>
        <v>0.33921235521235527</v>
      </c>
      <c r="R8" s="157"/>
      <c r="S8" s="161">
        <f>[16]SAUS_prices!$N8*AJ$17</f>
        <v>0.85296296296296303</v>
      </c>
      <c r="T8" s="157"/>
      <c r="U8" s="156">
        <f t="shared" si="0"/>
        <v>1.5475815700589546</v>
      </c>
      <c r="V8" s="157"/>
      <c r="W8" s="159">
        <f>[16]stb0810!$J6*AK$17</f>
        <v>3.2890000000000006</v>
      </c>
      <c r="X8" s="156"/>
      <c r="Y8" s="157"/>
      <c r="Z8" s="156"/>
      <c r="AA8" s="157"/>
      <c r="AB8" s="156"/>
      <c r="AC8" s="157"/>
      <c r="AN8">
        <f>AN7+1</f>
        <v>1961</v>
      </c>
      <c r="AO8">
        <v>2.4</v>
      </c>
    </row>
    <row r="9" spans="1:41" x14ac:dyDescent="0.2">
      <c r="A9" s="159">
        <f t="shared" ref="A9:A16" si="4">A8+1</f>
        <v>1962</v>
      </c>
      <c r="B9" s="161">
        <f>[16]Natural_gas_revised!$B9*AD$17</f>
        <v>1.0200478273193241</v>
      </c>
      <c r="C9" s="157"/>
      <c r="D9" s="156">
        <f>[16]SAUS_prices!$E9*AE$17</f>
        <v>1.2689826608063024</v>
      </c>
      <c r="E9" s="157"/>
      <c r="F9" s="163">
        <f>[16]stb0810!$B7*AF$17</f>
        <v>7.6936363636363625</v>
      </c>
      <c r="G9" s="156"/>
      <c r="H9" s="157"/>
      <c r="I9" s="163">
        <f t="shared" si="1"/>
        <v>0.72173195329197459</v>
      </c>
      <c r="J9" s="157"/>
      <c r="K9" s="163">
        <f t="shared" si="2"/>
        <v>0.74161324332835854</v>
      </c>
      <c r="L9" s="157"/>
      <c r="M9" s="193">
        <f t="shared" si="3"/>
        <v>6.9599999999999991</v>
      </c>
      <c r="N9" s="156"/>
      <c r="O9" s="157"/>
      <c r="P9" s="159">
        <f>[16]stb0709!$R18*AH$17</f>
        <v>0.32791798107255521</v>
      </c>
      <c r="Q9" s="156">
        <f>[16]Natural_gas_revised!$N9*AI$17</f>
        <v>0.35134105534105536</v>
      </c>
      <c r="R9" s="157"/>
      <c r="S9" s="161">
        <f>[16]SAUS_prices!$N9*AJ$17</f>
        <v>0.84388888888888891</v>
      </c>
      <c r="T9" s="157"/>
      <c r="U9" s="156">
        <f t="shared" si="0"/>
        <v>1.5522382849136958</v>
      </c>
      <c r="V9" s="157"/>
      <c r="W9" s="159">
        <f>[16]stb0810!$J7*AK$17</f>
        <v>3.2890000000000006</v>
      </c>
      <c r="X9" s="156"/>
      <c r="Y9" s="157"/>
      <c r="Z9" s="156"/>
      <c r="AA9" s="157"/>
      <c r="AB9" s="156"/>
      <c r="AC9" s="157"/>
      <c r="AN9">
        <f t="shared" ref="AN9:AN17" si="5">AN8+1</f>
        <v>1962</v>
      </c>
      <c r="AO9">
        <v>2.4</v>
      </c>
    </row>
    <row r="10" spans="1:41" x14ac:dyDescent="0.2">
      <c r="A10" s="159">
        <f t="shared" si="4"/>
        <v>1963</v>
      </c>
      <c r="B10" s="161">
        <f>[16]Natural_gas_revised!$B10*AD$17</f>
        <v>1.0177424973896145</v>
      </c>
      <c r="C10" s="157"/>
      <c r="D10" s="156">
        <f>[16]SAUS_prices!$E10*AE$17</f>
        <v>1.2953153049534687</v>
      </c>
      <c r="E10" s="157"/>
      <c r="F10" s="163">
        <f>[16]stb0810!$B8*AF$17</f>
        <v>7.3977272727272716</v>
      </c>
      <c r="G10" s="156"/>
      <c r="H10" s="157"/>
      <c r="I10" s="163">
        <f t="shared" si="1"/>
        <v>0.72010082362472727</v>
      </c>
      <c r="J10" s="157"/>
      <c r="K10" s="163">
        <f t="shared" si="2"/>
        <v>0.75700245094683238</v>
      </c>
      <c r="L10" s="157"/>
      <c r="M10" s="193">
        <f t="shared" si="3"/>
        <v>6.669999999999999</v>
      </c>
      <c r="N10" s="156"/>
      <c r="O10" s="157"/>
      <c r="P10" s="159">
        <f>[16]stb0709!$R19*AH$17</f>
        <v>0.32294952681388012</v>
      </c>
      <c r="Q10" s="156">
        <f>[16]Natural_gas_revised!$N10*AI$17</f>
        <v>0.34968454505048846</v>
      </c>
      <c r="R10" s="157"/>
      <c r="S10" s="161">
        <f>[16]SAUS_prices!$N10*AJ$17</f>
        <v>0.83481481481481479</v>
      </c>
      <c r="T10" s="157"/>
      <c r="U10" s="156">
        <f t="shared" si="0"/>
        <v>1.5569090119495443</v>
      </c>
      <c r="V10" s="157"/>
      <c r="W10" s="159">
        <f>[16]stb0810!$J8*AK$17</f>
        <v>2.99</v>
      </c>
      <c r="X10" s="156"/>
      <c r="Y10" s="157"/>
      <c r="Z10" s="156"/>
      <c r="AA10" s="157"/>
      <c r="AB10" s="156"/>
      <c r="AC10" s="157"/>
      <c r="AN10">
        <f t="shared" si="5"/>
        <v>1963</v>
      </c>
      <c r="AO10">
        <v>2.2999999999999998</v>
      </c>
    </row>
    <row r="11" spans="1:41" x14ac:dyDescent="0.2">
      <c r="A11" s="159">
        <f t="shared" si="4"/>
        <v>1964</v>
      </c>
      <c r="B11" s="161">
        <f>[16]Natural_gas_revised!$B11*AD$17</f>
        <v>1.0078312717126203</v>
      </c>
      <c r="C11" s="157"/>
      <c r="D11" s="156">
        <f>[16]SAUS_prices!$E11*AE$17</f>
        <v>1.2664747899351436</v>
      </c>
      <c r="E11" s="157"/>
      <c r="F11" s="163">
        <f>[16]stb0810!$B9*AF$17</f>
        <v>7.3977272727272716</v>
      </c>
      <c r="G11" s="156"/>
      <c r="H11" s="157"/>
      <c r="I11" s="163">
        <f t="shared" si="1"/>
        <v>0.71308816394760877</v>
      </c>
      <c r="J11" s="157"/>
      <c r="K11" s="163">
        <f t="shared" si="2"/>
        <v>0.74014760450755146</v>
      </c>
      <c r="L11" s="157"/>
      <c r="M11" s="193">
        <f t="shared" si="3"/>
        <v>6.38</v>
      </c>
      <c r="N11" s="156"/>
      <c r="O11" s="157"/>
      <c r="P11" s="159">
        <f>[16]stb0709!$R20*AH$17</f>
        <v>0.32649842271293372</v>
      </c>
      <c r="Q11" s="156">
        <f>[16]Natural_gas_revised!$N11*AI$17</f>
        <v>0.3457803250766715</v>
      </c>
      <c r="R11" s="157"/>
      <c r="S11" s="161">
        <f>[16]SAUS_prices!$N11*AJ$17</f>
        <v>0.78037037037037038</v>
      </c>
      <c r="T11" s="157"/>
      <c r="U11" s="156">
        <f t="shared" si="0"/>
        <v>1.561593793329533</v>
      </c>
      <c r="V11" s="157"/>
      <c r="W11" s="159">
        <f>[16]stb0810!$J9*AK$17</f>
        <v>2.99</v>
      </c>
      <c r="X11" s="156"/>
      <c r="Y11" s="157"/>
      <c r="Z11" s="156"/>
      <c r="AA11" s="157"/>
      <c r="AB11" s="156"/>
      <c r="AC11" s="157"/>
      <c r="AN11">
        <f t="shared" si="5"/>
        <v>1964</v>
      </c>
      <c r="AO11">
        <v>2.2000000000000002</v>
      </c>
    </row>
    <row r="12" spans="1:41" x14ac:dyDescent="0.2">
      <c r="A12" s="159">
        <f t="shared" si="4"/>
        <v>1965</v>
      </c>
      <c r="B12" s="161">
        <f>[16]Natural_gas_revised!$B12*AD$17</f>
        <v>1.0091250217404928</v>
      </c>
      <c r="C12" s="157"/>
      <c r="D12" s="156">
        <f>[16]SAUS_prices!$E12*AE$17</f>
        <v>1.3231970935513171</v>
      </c>
      <c r="E12" s="157"/>
      <c r="F12" s="163">
        <f>[16]stb0810!$B10*AF$17</f>
        <v>7.1018181818181807</v>
      </c>
      <c r="G12" s="156"/>
      <c r="H12" s="157"/>
      <c r="I12" s="163">
        <f t="shared" si="1"/>
        <v>0.71400355311827313</v>
      </c>
      <c r="J12" s="157"/>
      <c r="K12" s="163">
        <f t="shared" si="2"/>
        <v>0.77329700272479573</v>
      </c>
      <c r="L12" s="157"/>
      <c r="M12" s="193">
        <f t="shared" si="3"/>
        <v>6.09</v>
      </c>
      <c r="N12" s="156"/>
      <c r="O12" s="157"/>
      <c r="P12" s="159">
        <f>[16]stb0709!$R21*AH$17</f>
        <v>0.32294952681388012</v>
      </c>
      <c r="Q12" s="156">
        <f>[16]Natural_gas_revised!$N12*AI$17</f>
        <v>0.34710462232328121</v>
      </c>
      <c r="R12" s="157"/>
      <c r="S12" s="161">
        <f>[16]SAUS_prices!$N12*AJ$17</f>
        <v>0.81666666666666665</v>
      </c>
      <c r="T12" s="157"/>
      <c r="U12" s="156">
        <f t="shared" si="0"/>
        <v>1.5662926713435636</v>
      </c>
      <c r="V12" s="157"/>
      <c r="W12" s="159">
        <f>[16]stb0810!$J10*AK$17</f>
        <v>2.99</v>
      </c>
      <c r="X12" s="156"/>
      <c r="Y12" s="157"/>
      <c r="Z12" s="156"/>
      <c r="AA12" s="157"/>
      <c r="AB12" s="156"/>
      <c r="AC12" s="157"/>
      <c r="AN12">
        <f t="shared" si="5"/>
        <v>1965</v>
      </c>
      <c r="AO12">
        <v>2.1</v>
      </c>
    </row>
    <row r="13" spans="1:41" x14ac:dyDescent="0.2">
      <c r="A13" s="159">
        <f t="shared" si="4"/>
        <v>1966</v>
      </c>
      <c r="B13" s="161">
        <f>[16]Natural_gas_revised!$B13*AD$17</f>
        <v>1.0052655180032635</v>
      </c>
      <c r="C13" s="157"/>
      <c r="D13" s="156">
        <f>[16]SAUS_prices!$E13*AE$17</f>
        <v>1.3266636908429525</v>
      </c>
      <c r="E13" s="157"/>
      <c r="F13" s="163">
        <f>[16]stb0810!$B11*AF$17</f>
        <v>6.8059090909090889</v>
      </c>
      <c r="G13" s="156"/>
      <c r="H13" s="157"/>
      <c r="I13" s="163">
        <f t="shared" si="1"/>
        <v>0.71127277217212037</v>
      </c>
      <c r="J13" s="157"/>
      <c r="K13" s="163">
        <f t="shared" si="2"/>
        <v>0.77532293620692039</v>
      </c>
      <c r="L13" s="157"/>
      <c r="M13" s="193">
        <f t="shared" si="3"/>
        <v>6.09</v>
      </c>
      <c r="N13" s="156"/>
      <c r="O13" s="157"/>
      <c r="P13" s="159">
        <f>[16]stb0709!$R22*AH$17</f>
        <v>0.32791798107255521</v>
      </c>
      <c r="Q13" s="156">
        <f>[16]Natural_gas_revised!$N13*AI$17</f>
        <v>0.34696181690487954</v>
      </c>
      <c r="R13" s="157"/>
      <c r="S13" s="161">
        <f>[16]SAUS_prices!$N13*AJ$17</f>
        <v>0.85296296296296303</v>
      </c>
      <c r="T13" s="157"/>
      <c r="U13" s="156">
        <f t="shared" si="0"/>
        <v>1.57100568840879</v>
      </c>
      <c r="V13" s="157"/>
      <c r="W13" s="159">
        <f>[16]stb0810!$J11*AK$17</f>
        <v>2.99</v>
      </c>
      <c r="X13" s="156"/>
      <c r="Y13" s="157"/>
      <c r="Z13" s="156"/>
      <c r="AA13" s="157"/>
      <c r="AB13" s="156"/>
      <c r="AC13" s="157"/>
      <c r="AN13">
        <f t="shared" si="5"/>
        <v>1966</v>
      </c>
      <c r="AO13">
        <v>2.1</v>
      </c>
    </row>
    <row r="14" spans="1:41" x14ac:dyDescent="0.2">
      <c r="A14" s="159">
        <f t="shared" si="4"/>
        <v>1967</v>
      </c>
      <c r="B14" s="161">
        <f>[16]Natural_gas_revised!$B14*AD$17</f>
        <v>1.0113761467889908</v>
      </c>
      <c r="C14" s="157"/>
      <c r="D14" s="156">
        <f>[16]SAUS_prices!$E14*AE$17</f>
        <v>1.398728428701181</v>
      </c>
      <c r="E14" s="157"/>
      <c r="F14" s="163">
        <f>[16]stb0810!$B12*AF$17</f>
        <v>6.8059090909090889</v>
      </c>
      <c r="G14" s="156"/>
      <c r="H14" s="157"/>
      <c r="I14" s="163">
        <f t="shared" si="1"/>
        <v>0.71559633027522929</v>
      </c>
      <c r="J14" s="157"/>
      <c r="K14" s="163">
        <f t="shared" si="2"/>
        <v>0.81743869209809272</v>
      </c>
      <c r="L14" s="157"/>
      <c r="M14" s="193">
        <f t="shared" si="3"/>
        <v>6.09</v>
      </c>
      <c r="N14" s="156"/>
      <c r="O14" s="157"/>
      <c r="P14" s="159">
        <f>[16]stb0709!$R23*AH$17</f>
        <v>0.3328864353312303</v>
      </c>
      <c r="Q14" s="156">
        <f>[16]Natural_gas_revised!$N14*AI$17</f>
        <v>0.34918918918918918</v>
      </c>
      <c r="R14" s="157"/>
      <c r="S14" s="161">
        <f>[16]SAUS_prices!$N14*AJ$17</f>
        <v>0.89833333333333343</v>
      </c>
      <c r="T14" s="157"/>
      <c r="U14" s="156">
        <f t="shared" si="0"/>
        <v>1.57573288707</v>
      </c>
      <c r="V14" s="157"/>
      <c r="W14" s="159">
        <f>[16]stb0810!$J12*AK$17</f>
        <v>2.99</v>
      </c>
      <c r="X14" s="156"/>
      <c r="Y14" s="157"/>
      <c r="Z14" s="156"/>
      <c r="AA14" s="157"/>
      <c r="AB14" s="156"/>
      <c r="AC14" s="157"/>
      <c r="AD14" t="s">
        <v>341</v>
      </c>
      <c r="AE14" t="s">
        <v>342</v>
      </c>
      <c r="AF14" t="s">
        <v>343</v>
      </c>
      <c r="AH14" t="s">
        <v>345</v>
      </c>
      <c r="AI14" t="s">
        <v>344</v>
      </c>
      <c r="AJ14" t="s">
        <v>346</v>
      </c>
      <c r="AK14" t="s">
        <v>343</v>
      </c>
      <c r="AN14">
        <f t="shared" si="5"/>
        <v>1967</v>
      </c>
      <c r="AO14">
        <v>2.1</v>
      </c>
    </row>
    <row r="15" spans="1:41" x14ac:dyDescent="0.2">
      <c r="A15" s="159">
        <f t="shared" si="4"/>
        <v>1968</v>
      </c>
      <c r="B15" s="161">
        <f>[16]Natural_gas_revised!$B15*AD$17</f>
        <v>1.0113761467889908</v>
      </c>
      <c r="C15" s="157"/>
      <c r="D15" s="156">
        <f>[16]SAUS_prices!$E15*AE$17</f>
        <v>1.4420890099909174</v>
      </c>
      <c r="E15" s="157"/>
      <c r="F15" s="163">
        <f>[16]stb0810!$B13*AF$17</f>
        <v>6.8059090909090889</v>
      </c>
      <c r="G15" s="156"/>
      <c r="H15" s="157"/>
      <c r="I15" s="163">
        <f t="shared" si="1"/>
        <v>0.71559633027522929</v>
      </c>
      <c r="J15" s="157"/>
      <c r="K15" s="163">
        <f t="shared" si="2"/>
        <v>0.84277929155313347</v>
      </c>
      <c r="L15" s="157"/>
      <c r="M15" s="193">
        <f t="shared" si="3"/>
        <v>6.09</v>
      </c>
      <c r="N15" s="156"/>
      <c r="O15" s="157"/>
      <c r="P15" s="159">
        <f>[16]stb0709!$R24*AH$17</f>
        <v>0.33714511041009465</v>
      </c>
      <c r="Q15" s="156">
        <f>[16]Natural_gas_revised!$N15*AI$17</f>
        <v>0.34918918918918918</v>
      </c>
      <c r="R15" s="157"/>
      <c r="S15" s="161">
        <f>[16]SAUS_prices!$N15*AJ$17</f>
        <v>0.92555555555555558</v>
      </c>
      <c r="T15" s="157"/>
      <c r="U15" s="156">
        <f t="shared" si="0"/>
        <v>1.58047431</v>
      </c>
      <c r="V15" s="157"/>
      <c r="W15" s="159">
        <f>[16]stb0810!$J13*AK$17</f>
        <v>2.99</v>
      </c>
      <c r="X15" s="156"/>
      <c r="Y15" s="157"/>
      <c r="Z15" s="156"/>
      <c r="AA15" s="157"/>
      <c r="AB15" s="156"/>
      <c r="AC15" s="157"/>
      <c r="AD15">
        <f>[16]Natural_gas_revised!$B$17</f>
        <v>1.0900000000000001</v>
      </c>
      <c r="AE15">
        <f>[16]SAUS_prices!$E$17</f>
        <v>110.1</v>
      </c>
      <c r="AF15" s="162">
        <f>[16]stb0810!$B$15</f>
        <v>2.2000000000000002</v>
      </c>
      <c r="AH15">
        <f>[16]stb0709!$R$26</f>
        <v>6.34</v>
      </c>
      <c r="AI15">
        <f>[16]Natural_gas_revised!$N$17</f>
        <v>0.37</v>
      </c>
      <c r="AJ15">
        <f>[16]SAUS_prices!$N$17</f>
        <v>0.108</v>
      </c>
      <c r="AK15">
        <f>[16]stb0810!$J$15</f>
        <v>1</v>
      </c>
      <c r="AN15">
        <f t="shared" si="5"/>
        <v>1968</v>
      </c>
      <c r="AO15">
        <v>2.1</v>
      </c>
    </row>
    <row r="16" spans="1:41" x14ac:dyDescent="0.2">
      <c r="A16" s="159">
        <f t="shared" si="4"/>
        <v>1969</v>
      </c>
      <c r="B16" s="161">
        <f>[16]Natural_gas_revised!$B16*AD$17</f>
        <v>1.0211009174311927</v>
      </c>
      <c r="C16" s="157"/>
      <c r="D16" s="156">
        <f>[16]SAUS_prices!$E16*AE$17</f>
        <v>1.4770572207084469</v>
      </c>
      <c r="E16" s="157"/>
      <c r="F16" s="163">
        <f>[16]stb0810!$B14*AF$17</f>
        <v>6.5099999999999989</v>
      </c>
      <c r="G16" s="156"/>
      <c r="H16" s="157"/>
      <c r="I16" s="163">
        <f>B16/B$17*I$17</f>
        <v>0.72247706422018343</v>
      </c>
      <c r="J16" s="157"/>
      <c r="K16" s="163">
        <f>D16/D$17*K$17</f>
        <v>0.86321525885558592</v>
      </c>
      <c r="L16" s="157"/>
      <c r="M16" s="193">
        <f t="shared" si="3"/>
        <v>6.09</v>
      </c>
      <c r="N16" s="156"/>
      <c r="O16" s="157"/>
      <c r="P16" s="159">
        <f>[16]stb0709!$R25*AH$17</f>
        <v>0.36056782334384863</v>
      </c>
      <c r="Q16" s="156">
        <f>[16]Natural_gas_revised!$N16*AI$17</f>
        <v>0.3594594594594594</v>
      </c>
      <c r="R16" s="157"/>
      <c r="S16" s="161">
        <f>[16]SAUS_prices!$N16*AJ$17</f>
        <v>0.94370370370370371</v>
      </c>
      <c r="T16" s="157"/>
      <c r="U16" s="156">
        <f t="shared" si="0"/>
        <v>1.5852300000000001</v>
      </c>
      <c r="V16" s="157"/>
      <c r="W16" s="159">
        <f>[16]stb0810!$J14*AK$17</f>
        <v>2.99</v>
      </c>
      <c r="X16" s="156"/>
      <c r="Y16" s="157"/>
      <c r="Z16" s="156"/>
      <c r="AA16" s="157"/>
      <c r="AB16" s="156"/>
      <c r="AC16" s="157"/>
      <c r="AN16">
        <f t="shared" si="5"/>
        <v>1969</v>
      </c>
      <c r="AO16">
        <v>2.1</v>
      </c>
    </row>
    <row r="17" spans="1:41" x14ac:dyDescent="0.2">
      <c r="A17" s="144">
        <v>1970</v>
      </c>
      <c r="B17" s="145">
        <v>1.06</v>
      </c>
      <c r="C17" s="146"/>
      <c r="D17" s="145">
        <v>1.54</v>
      </c>
      <c r="E17" s="146"/>
      <c r="F17" s="145">
        <v>6.51</v>
      </c>
      <c r="G17" s="145">
        <v>2.1</v>
      </c>
      <c r="H17" s="146"/>
      <c r="I17" s="145">
        <v>0.75</v>
      </c>
      <c r="J17" s="146"/>
      <c r="K17" s="145">
        <v>0.9</v>
      </c>
      <c r="L17" s="147" t="s">
        <v>16</v>
      </c>
      <c r="M17" s="145">
        <v>6.09</v>
      </c>
      <c r="N17" s="145">
        <v>1.97</v>
      </c>
      <c r="O17" s="146"/>
      <c r="P17" s="145">
        <v>0.45</v>
      </c>
      <c r="Q17" s="145">
        <v>0.38</v>
      </c>
      <c r="R17" s="146"/>
      <c r="S17" s="145">
        <v>0.98</v>
      </c>
      <c r="T17" s="146"/>
      <c r="U17" s="145">
        <v>1.59</v>
      </c>
      <c r="V17" s="146"/>
      <c r="W17" s="145">
        <v>2.99</v>
      </c>
      <c r="X17" s="145">
        <v>0.84</v>
      </c>
      <c r="Y17" s="146"/>
      <c r="Z17" s="145">
        <v>2.31</v>
      </c>
      <c r="AA17" s="146"/>
      <c r="AB17" s="145">
        <v>2.31</v>
      </c>
      <c r="AC17" s="146"/>
      <c r="AD17">
        <f>B17/AD15</f>
        <v>0.97247706422018343</v>
      </c>
      <c r="AE17">
        <f>D17/AE15</f>
        <v>1.3987284287011809E-2</v>
      </c>
      <c r="AF17">
        <f>F17/AF15</f>
        <v>2.9590909090909085</v>
      </c>
      <c r="AH17">
        <f>P17/AH15</f>
        <v>7.0977917981072558E-2</v>
      </c>
      <c r="AI17">
        <f>Q17/AI15</f>
        <v>1.027027027027027</v>
      </c>
      <c r="AJ17">
        <f>S17/AJ15</f>
        <v>9.0740740740740744</v>
      </c>
      <c r="AK17">
        <f>W17/AK15</f>
        <v>2.99</v>
      </c>
      <c r="AN17">
        <f t="shared" si="5"/>
        <v>1970</v>
      </c>
      <c r="AO17">
        <v>2.1</v>
      </c>
    </row>
    <row r="18" spans="1:41" x14ac:dyDescent="0.2">
      <c r="A18" s="144">
        <v>1971</v>
      </c>
      <c r="B18" s="145">
        <v>1.1200000000000001</v>
      </c>
      <c r="C18" s="146"/>
      <c r="D18" s="145">
        <v>1.59</v>
      </c>
      <c r="E18" s="146"/>
      <c r="F18" s="145">
        <v>6.8</v>
      </c>
      <c r="G18" s="145">
        <v>2.2400000000000002</v>
      </c>
      <c r="H18" s="146"/>
      <c r="I18" s="145">
        <v>0.8</v>
      </c>
      <c r="J18" s="146"/>
      <c r="K18" s="145">
        <v>1.02</v>
      </c>
      <c r="L18" s="146"/>
      <c r="M18" s="145">
        <v>6.44</v>
      </c>
      <c r="N18" s="145">
        <v>2.15</v>
      </c>
      <c r="O18" s="146"/>
      <c r="P18" s="145">
        <v>0.5</v>
      </c>
      <c r="Q18" s="145">
        <v>0.41</v>
      </c>
      <c r="R18" s="146"/>
      <c r="S18" s="145">
        <v>1.05</v>
      </c>
      <c r="T18" s="146"/>
      <c r="U18" s="145">
        <v>1.59</v>
      </c>
      <c r="V18" s="146"/>
      <c r="W18" s="145">
        <v>3.22</v>
      </c>
      <c r="X18" s="145">
        <v>0.93</v>
      </c>
      <c r="Y18" s="147" t="s">
        <v>16</v>
      </c>
      <c r="Z18" s="145">
        <v>2.37</v>
      </c>
      <c r="AA18" s="146"/>
      <c r="AB18" s="145">
        <v>2.37</v>
      </c>
      <c r="AC18" s="146"/>
    </row>
    <row r="19" spans="1:41" x14ac:dyDescent="0.2">
      <c r="A19" s="148">
        <v>1972</v>
      </c>
      <c r="B19" s="149">
        <v>1.18</v>
      </c>
      <c r="C19" s="150"/>
      <c r="D19" s="149">
        <v>1.61</v>
      </c>
      <c r="E19" s="151" t="s">
        <v>16</v>
      </c>
      <c r="F19" s="149">
        <v>7.09</v>
      </c>
      <c r="G19" s="149">
        <v>2.37</v>
      </c>
      <c r="H19" s="150"/>
      <c r="I19" s="149">
        <v>0.86</v>
      </c>
      <c r="J19" s="150"/>
      <c r="K19" s="149">
        <v>1.05</v>
      </c>
      <c r="L19" s="150"/>
      <c r="M19" s="149">
        <v>6.71</v>
      </c>
      <c r="N19" s="149">
        <v>2.3199999999999998</v>
      </c>
      <c r="O19" s="150"/>
      <c r="P19" s="149">
        <v>0.55000000000000004</v>
      </c>
      <c r="Q19" s="149">
        <v>0.46</v>
      </c>
      <c r="R19" s="150"/>
      <c r="S19" s="149">
        <v>1.05</v>
      </c>
      <c r="T19" s="150"/>
      <c r="U19" s="149">
        <v>1.59</v>
      </c>
      <c r="V19" s="150"/>
      <c r="W19" s="149">
        <v>3.4</v>
      </c>
      <c r="X19" s="149">
        <v>0.99</v>
      </c>
      <c r="Y19" s="150"/>
      <c r="Z19" s="149">
        <v>2.38</v>
      </c>
      <c r="AA19" s="150"/>
      <c r="AB19" s="149">
        <v>2.38</v>
      </c>
      <c r="AC19" s="150"/>
    </row>
    <row r="20" spans="1:41" x14ac:dyDescent="0.2">
      <c r="A20" s="144">
        <v>1973</v>
      </c>
      <c r="B20" s="145">
        <v>1.26</v>
      </c>
      <c r="C20" s="146"/>
      <c r="D20" s="145">
        <v>2.09</v>
      </c>
      <c r="E20" s="147" t="s">
        <v>16</v>
      </c>
      <c r="F20" s="145">
        <v>7.44</v>
      </c>
      <c r="G20" s="145">
        <v>2.71</v>
      </c>
      <c r="H20" s="146"/>
      <c r="I20" s="145">
        <v>0.91</v>
      </c>
      <c r="J20" s="146"/>
      <c r="K20" s="145">
        <v>1.2</v>
      </c>
      <c r="L20" s="147" t="s">
        <v>16</v>
      </c>
      <c r="M20" s="145">
        <v>7.06</v>
      </c>
      <c r="N20" s="145">
        <v>2.5499999999999998</v>
      </c>
      <c r="O20" s="146"/>
      <c r="P20" s="145">
        <v>0.63</v>
      </c>
      <c r="Q20" s="145">
        <v>0.5</v>
      </c>
      <c r="R20" s="146"/>
      <c r="S20" s="145">
        <v>1.18</v>
      </c>
      <c r="T20" s="146"/>
      <c r="U20" s="145">
        <v>1.6</v>
      </c>
      <c r="V20" s="146"/>
      <c r="W20" s="145">
        <v>3.66</v>
      </c>
      <c r="X20" s="145">
        <v>1.1000000000000001</v>
      </c>
      <c r="Y20" s="146"/>
      <c r="Z20" s="145">
        <v>2.57</v>
      </c>
      <c r="AA20" s="146"/>
      <c r="AB20" s="145">
        <v>2.57</v>
      </c>
      <c r="AC20" s="146"/>
    </row>
    <row r="21" spans="1:41" x14ac:dyDescent="0.2">
      <c r="A21" s="144">
        <v>1974</v>
      </c>
      <c r="B21" s="145">
        <v>1.42</v>
      </c>
      <c r="C21" s="146"/>
      <c r="D21" s="145">
        <v>2.85</v>
      </c>
      <c r="E21" s="146"/>
      <c r="F21" s="145">
        <v>9.09</v>
      </c>
      <c r="G21" s="145">
        <v>3.38</v>
      </c>
      <c r="H21" s="146"/>
      <c r="I21" s="145">
        <v>1.05</v>
      </c>
      <c r="J21" s="146"/>
      <c r="K21" s="145">
        <v>2.25</v>
      </c>
      <c r="L21" s="147" t="s">
        <v>16</v>
      </c>
      <c r="M21" s="145">
        <v>8.91</v>
      </c>
      <c r="N21" s="145">
        <v>3.4</v>
      </c>
      <c r="O21" s="147" t="s">
        <v>16</v>
      </c>
      <c r="P21" s="145">
        <v>1.22</v>
      </c>
      <c r="Q21" s="145">
        <v>0.67</v>
      </c>
      <c r="R21" s="146"/>
      <c r="S21" s="145">
        <v>2.25</v>
      </c>
      <c r="T21" s="147" t="s">
        <v>16</v>
      </c>
      <c r="U21" s="145">
        <v>1.6</v>
      </c>
      <c r="V21" s="146"/>
      <c r="W21" s="145">
        <v>4.95</v>
      </c>
      <c r="X21" s="145">
        <v>1.78</v>
      </c>
      <c r="Y21" s="146"/>
      <c r="Z21" s="145">
        <v>3.7</v>
      </c>
      <c r="AA21" s="146"/>
      <c r="AB21" s="145">
        <v>3.7</v>
      </c>
      <c r="AC21" s="146"/>
    </row>
    <row r="22" spans="1:41" x14ac:dyDescent="0.2">
      <c r="A22" s="148">
        <v>1975</v>
      </c>
      <c r="B22" s="149">
        <v>1.67</v>
      </c>
      <c r="C22" s="150"/>
      <c r="D22" s="149">
        <v>3.02</v>
      </c>
      <c r="E22" s="151" t="s">
        <v>16</v>
      </c>
      <c r="F22" s="149">
        <v>10.29</v>
      </c>
      <c r="G22" s="149">
        <v>3.8</v>
      </c>
      <c r="H22" s="150"/>
      <c r="I22" s="149">
        <v>1.32</v>
      </c>
      <c r="J22" s="150"/>
      <c r="K22" s="149">
        <v>2.39</v>
      </c>
      <c r="L22" s="151" t="s">
        <v>16</v>
      </c>
      <c r="M22" s="149">
        <v>10.11</v>
      </c>
      <c r="N22" s="149">
        <v>4.0599999999999996</v>
      </c>
      <c r="O22" s="151" t="s">
        <v>16</v>
      </c>
      <c r="P22" s="149">
        <v>1.5</v>
      </c>
      <c r="Q22" s="149">
        <v>0.95</v>
      </c>
      <c r="R22" s="150"/>
      <c r="S22" s="149">
        <v>2.4700000000000002</v>
      </c>
      <c r="T22" s="151" t="s">
        <v>16</v>
      </c>
      <c r="U22" s="149">
        <v>1.6</v>
      </c>
      <c r="V22" s="150"/>
      <c r="W22" s="149">
        <v>6.07</v>
      </c>
      <c r="X22" s="149">
        <v>2.21</v>
      </c>
      <c r="Y22" s="151" t="s">
        <v>16</v>
      </c>
      <c r="Z22" s="149">
        <v>4.0199999999999996</v>
      </c>
      <c r="AA22" s="150"/>
      <c r="AB22" s="149">
        <v>4.0199999999999996</v>
      </c>
      <c r="AC22" s="150"/>
    </row>
    <row r="23" spans="1:41" x14ac:dyDescent="0.2">
      <c r="A23" s="144">
        <v>1976</v>
      </c>
      <c r="B23" s="145">
        <v>1.94</v>
      </c>
      <c r="C23" s="146"/>
      <c r="D23" s="145">
        <v>3.24</v>
      </c>
      <c r="E23" s="147" t="s">
        <v>16</v>
      </c>
      <c r="F23" s="145">
        <v>10.93</v>
      </c>
      <c r="G23" s="145">
        <v>4.13</v>
      </c>
      <c r="H23" s="147" t="s">
        <v>16</v>
      </c>
      <c r="I23" s="145">
        <v>1.61</v>
      </c>
      <c r="J23" s="146"/>
      <c r="K23" s="145">
        <v>2.4900000000000002</v>
      </c>
      <c r="L23" s="147" t="s">
        <v>16</v>
      </c>
      <c r="M23" s="145">
        <v>10.82</v>
      </c>
      <c r="N23" s="145">
        <v>4.38</v>
      </c>
      <c r="O23" s="146"/>
      <c r="P23" s="145">
        <v>1.5</v>
      </c>
      <c r="Q23" s="145">
        <v>1.21</v>
      </c>
      <c r="R23" s="146"/>
      <c r="S23" s="145">
        <v>2.58</v>
      </c>
      <c r="T23" s="147" t="s">
        <v>16</v>
      </c>
      <c r="U23" s="145">
        <v>1.6</v>
      </c>
      <c r="V23" s="146"/>
      <c r="W23" s="145">
        <v>6.48</v>
      </c>
      <c r="X23" s="145">
        <v>2.4300000000000002</v>
      </c>
      <c r="Y23" s="146"/>
      <c r="Z23" s="145">
        <v>4.2</v>
      </c>
      <c r="AA23" s="146"/>
      <c r="AB23" s="145">
        <v>4.21</v>
      </c>
      <c r="AC23" s="146"/>
    </row>
    <row r="24" spans="1:41" x14ac:dyDescent="0.2">
      <c r="A24" s="144">
        <v>1977</v>
      </c>
      <c r="B24" s="145">
        <v>2.2999999999999998</v>
      </c>
      <c r="C24" s="146"/>
      <c r="D24" s="145">
        <v>3.64</v>
      </c>
      <c r="E24" s="146"/>
      <c r="F24" s="145">
        <v>11.87</v>
      </c>
      <c r="G24" s="145">
        <v>4.76</v>
      </c>
      <c r="H24" s="146"/>
      <c r="I24" s="145">
        <v>2</v>
      </c>
      <c r="J24" s="146"/>
      <c r="K24" s="145">
        <v>2.84</v>
      </c>
      <c r="L24" s="147" t="s">
        <v>16</v>
      </c>
      <c r="M24" s="145">
        <v>11.99</v>
      </c>
      <c r="N24" s="145">
        <v>5.12</v>
      </c>
      <c r="O24" s="146"/>
      <c r="P24" s="145">
        <v>1.56</v>
      </c>
      <c r="Q24" s="145">
        <v>1.48</v>
      </c>
      <c r="R24" s="146"/>
      <c r="S24" s="145">
        <v>2.85</v>
      </c>
      <c r="T24" s="147" t="s">
        <v>16</v>
      </c>
      <c r="U24" s="145">
        <v>1.59</v>
      </c>
      <c r="V24" s="146"/>
      <c r="W24" s="145">
        <v>7.33</v>
      </c>
      <c r="X24" s="145">
        <v>2.78</v>
      </c>
      <c r="Y24" s="146"/>
      <c r="Z24" s="145">
        <v>4.47</v>
      </c>
      <c r="AA24" s="146"/>
      <c r="AB24" s="145">
        <v>4.47</v>
      </c>
      <c r="AC24" s="147" t="s">
        <v>16</v>
      </c>
    </row>
    <row r="25" spans="1:41" x14ac:dyDescent="0.2">
      <c r="A25" s="148">
        <v>1978</v>
      </c>
      <c r="B25" s="149">
        <v>2.52</v>
      </c>
      <c r="C25" s="150"/>
      <c r="D25" s="149">
        <v>3.77</v>
      </c>
      <c r="E25" s="151" t="s">
        <v>16</v>
      </c>
      <c r="F25" s="149">
        <v>12.63</v>
      </c>
      <c r="G25" s="149">
        <v>5.13</v>
      </c>
      <c r="H25" s="150"/>
      <c r="I25" s="149">
        <v>2.2000000000000002</v>
      </c>
      <c r="J25" s="150"/>
      <c r="K25" s="149">
        <v>2.92</v>
      </c>
      <c r="L25" s="151" t="s">
        <v>16</v>
      </c>
      <c r="M25" s="149">
        <v>12.78</v>
      </c>
      <c r="N25" s="149">
        <v>5.49</v>
      </c>
      <c r="O25" s="151" t="s">
        <v>16</v>
      </c>
      <c r="P25" s="149">
        <v>1.73</v>
      </c>
      <c r="Q25" s="149">
        <v>1.66</v>
      </c>
      <c r="R25" s="150"/>
      <c r="S25" s="149">
        <v>2.97</v>
      </c>
      <c r="T25" s="151" t="s">
        <v>16</v>
      </c>
      <c r="U25" s="149">
        <v>1.6</v>
      </c>
      <c r="V25" s="150"/>
      <c r="W25" s="149">
        <v>8.18</v>
      </c>
      <c r="X25" s="149">
        <v>3.04</v>
      </c>
      <c r="Y25" s="151" t="s">
        <v>16</v>
      </c>
      <c r="Z25" s="149">
        <v>4.59</v>
      </c>
      <c r="AA25" s="150"/>
      <c r="AB25" s="149">
        <v>4.59</v>
      </c>
      <c r="AC25" s="150"/>
    </row>
    <row r="26" spans="1:41" x14ac:dyDescent="0.2">
      <c r="A26" s="144">
        <v>1979</v>
      </c>
      <c r="B26" s="145">
        <v>2.92</v>
      </c>
      <c r="C26" s="146"/>
      <c r="D26" s="145">
        <v>5.32</v>
      </c>
      <c r="E26" s="147" t="s">
        <v>16</v>
      </c>
      <c r="F26" s="145">
        <v>13.6</v>
      </c>
      <c r="G26" s="145">
        <v>5.99</v>
      </c>
      <c r="H26" s="146"/>
      <c r="I26" s="145">
        <v>2.69</v>
      </c>
      <c r="J26" s="146"/>
      <c r="K26" s="145">
        <v>4.1399999999999997</v>
      </c>
      <c r="L26" s="147" t="s">
        <v>16</v>
      </c>
      <c r="M26" s="145">
        <v>13.72</v>
      </c>
      <c r="N26" s="145">
        <v>6.27</v>
      </c>
      <c r="O26" s="147" t="s">
        <v>16</v>
      </c>
      <c r="P26" s="145">
        <v>1.75</v>
      </c>
      <c r="Q26" s="145">
        <v>1.96</v>
      </c>
      <c r="R26" s="146"/>
      <c r="S26" s="145">
        <v>4</v>
      </c>
      <c r="T26" s="147" t="s">
        <v>16</v>
      </c>
      <c r="U26" s="145">
        <v>1.6</v>
      </c>
      <c r="V26" s="146"/>
      <c r="W26" s="145">
        <v>8.94</v>
      </c>
      <c r="X26" s="145">
        <v>3.63</v>
      </c>
      <c r="Y26" s="146"/>
      <c r="Z26" s="145">
        <v>6.19</v>
      </c>
      <c r="AA26" s="146"/>
      <c r="AB26" s="145">
        <v>6.19</v>
      </c>
      <c r="AC26" s="146"/>
    </row>
    <row r="27" spans="1:41" x14ac:dyDescent="0.2">
      <c r="A27" s="144">
        <v>1980</v>
      </c>
      <c r="B27" s="145">
        <v>3.6</v>
      </c>
      <c r="C27" s="146"/>
      <c r="D27" s="145">
        <v>7.24</v>
      </c>
      <c r="E27" s="146"/>
      <c r="F27" s="145">
        <v>15.71</v>
      </c>
      <c r="G27" s="145">
        <v>7.46</v>
      </c>
      <c r="H27" s="146"/>
      <c r="I27" s="145">
        <v>3.32</v>
      </c>
      <c r="J27" s="146"/>
      <c r="K27" s="145">
        <v>5.62</v>
      </c>
      <c r="L27" s="147" t="s">
        <v>16</v>
      </c>
      <c r="M27" s="145">
        <v>16.059999999999999</v>
      </c>
      <c r="N27" s="145">
        <v>7.83</v>
      </c>
      <c r="O27" s="146"/>
      <c r="P27" s="145">
        <v>1.87</v>
      </c>
      <c r="Q27" s="145">
        <v>2.52</v>
      </c>
      <c r="R27" s="146"/>
      <c r="S27" s="145">
        <v>5.76</v>
      </c>
      <c r="T27" s="147" t="s">
        <v>16</v>
      </c>
      <c r="U27" s="145">
        <v>1.67</v>
      </c>
      <c r="V27" s="146"/>
      <c r="W27" s="145">
        <v>10.81</v>
      </c>
      <c r="X27" s="145">
        <v>4.71</v>
      </c>
      <c r="Y27" s="146"/>
      <c r="Z27" s="145">
        <v>8.6</v>
      </c>
      <c r="AA27" s="146"/>
      <c r="AB27" s="145">
        <v>8.61</v>
      </c>
      <c r="AC27" s="146"/>
    </row>
    <row r="28" spans="1:41" x14ac:dyDescent="0.2">
      <c r="A28" s="148">
        <v>1981</v>
      </c>
      <c r="B28" s="149">
        <v>4.1900000000000004</v>
      </c>
      <c r="C28" s="150"/>
      <c r="D28" s="149">
        <v>8.65</v>
      </c>
      <c r="E28" s="151" t="s">
        <v>16</v>
      </c>
      <c r="F28" s="149">
        <v>18.170000000000002</v>
      </c>
      <c r="G28" s="149">
        <v>8.82</v>
      </c>
      <c r="H28" s="150"/>
      <c r="I28" s="149">
        <v>3.91</v>
      </c>
      <c r="J28" s="150"/>
      <c r="K28" s="149">
        <v>6.95</v>
      </c>
      <c r="L28" s="151" t="s">
        <v>16</v>
      </c>
      <c r="M28" s="149">
        <v>18.440000000000001</v>
      </c>
      <c r="N28" s="149">
        <v>9.4700000000000006</v>
      </c>
      <c r="O28" s="151" t="s">
        <v>16</v>
      </c>
      <c r="P28" s="149">
        <v>2.06</v>
      </c>
      <c r="Q28" s="149">
        <v>3.07</v>
      </c>
      <c r="R28" s="150"/>
      <c r="S28" s="149">
        <v>6.87</v>
      </c>
      <c r="T28" s="151" t="s">
        <v>16</v>
      </c>
      <c r="U28" s="149">
        <v>1.67</v>
      </c>
      <c r="V28" s="150"/>
      <c r="W28" s="149">
        <v>12.57</v>
      </c>
      <c r="X28" s="149">
        <v>5.52</v>
      </c>
      <c r="Y28" s="150"/>
      <c r="Z28" s="149">
        <v>9.83</v>
      </c>
      <c r="AA28" s="150"/>
      <c r="AB28" s="149">
        <v>9.84</v>
      </c>
      <c r="AC28" s="150"/>
    </row>
    <row r="29" spans="1:41" x14ac:dyDescent="0.2">
      <c r="A29" s="144">
        <v>1982</v>
      </c>
      <c r="B29" s="145">
        <v>5.05</v>
      </c>
      <c r="C29" s="146"/>
      <c r="D29" s="145">
        <v>8.66</v>
      </c>
      <c r="E29" s="147" t="s">
        <v>16</v>
      </c>
      <c r="F29" s="145">
        <v>20.11</v>
      </c>
      <c r="G29" s="145">
        <v>9.77</v>
      </c>
      <c r="H29" s="147" t="s">
        <v>16</v>
      </c>
      <c r="I29" s="145">
        <v>4.7</v>
      </c>
      <c r="J29" s="146"/>
      <c r="K29" s="145">
        <v>6.62</v>
      </c>
      <c r="L29" s="147" t="s">
        <v>16</v>
      </c>
      <c r="M29" s="145">
        <v>20.11</v>
      </c>
      <c r="N29" s="145">
        <v>10.34</v>
      </c>
      <c r="O29" s="147" t="s">
        <v>16</v>
      </c>
      <c r="P29" s="145">
        <v>2.09</v>
      </c>
      <c r="Q29" s="145">
        <v>3.8</v>
      </c>
      <c r="R29" s="146"/>
      <c r="S29" s="145">
        <v>6.53</v>
      </c>
      <c r="T29" s="147" t="s">
        <v>16</v>
      </c>
      <c r="U29" s="145">
        <v>1.67</v>
      </c>
      <c r="V29" s="146"/>
      <c r="W29" s="145">
        <v>14.51</v>
      </c>
      <c r="X29" s="145">
        <v>6.06</v>
      </c>
      <c r="Y29" s="147" t="s">
        <v>16</v>
      </c>
      <c r="Z29" s="145">
        <v>9.42</v>
      </c>
      <c r="AA29" s="146"/>
      <c r="AB29" s="145">
        <v>9.43</v>
      </c>
      <c r="AC29" s="146"/>
    </row>
    <row r="30" spans="1:41" x14ac:dyDescent="0.2">
      <c r="A30" s="144">
        <v>1983</v>
      </c>
      <c r="B30" s="145">
        <v>5.88</v>
      </c>
      <c r="C30" s="146"/>
      <c r="D30" s="145">
        <v>8.39</v>
      </c>
      <c r="E30" s="147" t="s">
        <v>16</v>
      </c>
      <c r="F30" s="145">
        <v>21.04</v>
      </c>
      <c r="G30" s="145">
        <v>10.66</v>
      </c>
      <c r="H30" s="146"/>
      <c r="I30" s="145">
        <v>5.43</v>
      </c>
      <c r="J30" s="146"/>
      <c r="K30" s="145">
        <v>6.49</v>
      </c>
      <c r="L30" s="147" t="s">
        <v>16</v>
      </c>
      <c r="M30" s="145">
        <v>20.57</v>
      </c>
      <c r="N30" s="145">
        <v>10.91</v>
      </c>
      <c r="O30" s="147" t="s">
        <v>16</v>
      </c>
      <c r="P30" s="145">
        <v>1.91</v>
      </c>
      <c r="Q30" s="145">
        <v>4.0999999999999996</v>
      </c>
      <c r="R30" s="146"/>
      <c r="S30" s="145">
        <v>6.6</v>
      </c>
      <c r="T30" s="147" t="s">
        <v>16</v>
      </c>
      <c r="U30" s="145">
        <v>1.67</v>
      </c>
      <c r="V30" s="146"/>
      <c r="W30" s="145">
        <v>14.54</v>
      </c>
      <c r="X30" s="145">
        <v>6.22</v>
      </c>
      <c r="Y30" s="147" t="s">
        <v>16</v>
      </c>
      <c r="Z30" s="145">
        <v>8.43</v>
      </c>
      <c r="AA30" s="147" t="s">
        <v>16</v>
      </c>
      <c r="AB30" s="145">
        <v>8.44</v>
      </c>
      <c r="AC30" s="147" t="s">
        <v>16</v>
      </c>
    </row>
    <row r="31" spans="1:41" x14ac:dyDescent="0.2">
      <c r="A31" s="148">
        <v>1984</v>
      </c>
      <c r="B31" s="149">
        <v>5.95</v>
      </c>
      <c r="C31" s="150"/>
      <c r="D31" s="149">
        <v>8.44</v>
      </c>
      <c r="E31" s="151" t="s">
        <v>16</v>
      </c>
      <c r="F31" s="149">
        <v>20.96</v>
      </c>
      <c r="G31" s="149">
        <v>10.66</v>
      </c>
      <c r="H31" s="150"/>
      <c r="I31" s="149">
        <v>5.4</v>
      </c>
      <c r="J31" s="150"/>
      <c r="K31" s="149">
        <v>6.48</v>
      </c>
      <c r="L31" s="151" t="s">
        <v>16</v>
      </c>
      <c r="M31" s="149">
        <v>20.89</v>
      </c>
      <c r="N31" s="149">
        <v>11.12</v>
      </c>
      <c r="O31" s="151" t="s">
        <v>16</v>
      </c>
      <c r="P31" s="149">
        <v>1.91</v>
      </c>
      <c r="Q31" s="149">
        <v>4.13</v>
      </c>
      <c r="R31" s="150"/>
      <c r="S31" s="149">
        <v>6.58</v>
      </c>
      <c r="T31" s="151" t="s">
        <v>16</v>
      </c>
      <c r="U31" s="149">
        <v>1.67</v>
      </c>
      <c r="V31" s="150"/>
      <c r="W31" s="149">
        <v>14.16</v>
      </c>
      <c r="X31" s="149">
        <v>6.12</v>
      </c>
      <c r="Y31" s="150"/>
      <c r="Z31" s="149">
        <v>8.25</v>
      </c>
      <c r="AA31" s="150"/>
      <c r="AB31" s="149">
        <v>8.26</v>
      </c>
      <c r="AC31" s="150"/>
    </row>
    <row r="32" spans="1:41" x14ac:dyDescent="0.2">
      <c r="A32" s="144">
        <v>1985</v>
      </c>
      <c r="B32" s="145">
        <v>5.94</v>
      </c>
      <c r="C32" s="146"/>
      <c r="D32" s="145">
        <v>8.14</v>
      </c>
      <c r="E32" s="147" t="s">
        <v>16</v>
      </c>
      <c r="F32" s="145">
        <v>21.66</v>
      </c>
      <c r="G32" s="145">
        <v>10.91</v>
      </c>
      <c r="H32" s="146"/>
      <c r="I32" s="145">
        <v>5.34</v>
      </c>
      <c r="J32" s="146"/>
      <c r="K32" s="145">
        <v>6.46</v>
      </c>
      <c r="L32" s="147" t="s">
        <v>16</v>
      </c>
      <c r="M32" s="145">
        <v>21.3</v>
      </c>
      <c r="N32" s="145">
        <v>11.63</v>
      </c>
      <c r="O32" s="147" t="s">
        <v>16</v>
      </c>
      <c r="P32" s="145">
        <v>1.9</v>
      </c>
      <c r="Q32" s="145">
        <v>3.87</v>
      </c>
      <c r="R32" s="146"/>
      <c r="S32" s="145">
        <v>6.32</v>
      </c>
      <c r="T32" s="147" t="s">
        <v>16</v>
      </c>
      <c r="U32" s="145">
        <v>1.67</v>
      </c>
      <c r="V32" s="146"/>
      <c r="W32" s="145">
        <v>14.57</v>
      </c>
      <c r="X32" s="145">
        <v>6.04</v>
      </c>
      <c r="Y32" s="147" t="s">
        <v>16</v>
      </c>
      <c r="Z32" s="145">
        <v>8.26</v>
      </c>
      <c r="AA32" s="146"/>
      <c r="AB32" s="145">
        <v>8.27</v>
      </c>
      <c r="AC32" s="146"/>
    </row>
    <row r="33" spans="1:29" x14ac:dyDescent="0.2">
      <c r="A33" s="144">
        <v>1986</v>
      </c>
      <c r="B33" s="145">
        <v>5.67</v>
      </c>
      <c r="C33" s="146"/>
      <c r="D33" s="145">
        <v>6.77</v>
      </c>
      <c r="E33" s="147" t="s">
        <v>16</v>
      </c>
      <c r="F33" s="145">
        <v>21.75</v>
      </c>
      <c r="G33" s="145">
        <v>10.75</v>
      </c>
      <c r="H33" s="146"/>
      <c r="I33" s="145">
        <v>4.9400000000000004</v>
      </c>
      <c r="J33" s="146"/>
      <c r="K33" s="145">
        <v>4.4400000000000004</v>
      </c>
      <c r="L33" s="147" t="s">
        <v>16</v>
      </c>
      <c r="M33" s="145">
        <v>21.1</v>
      </c>
      <c r="N33" s="145">
        <v>11.2</v>
      </c>
      <c r="O33" s="147" t="s">
        <v>16</v>
      </c>
      <c r="P33" s="145">
        <v>1.8</v>
      </c>
      <c r="Q33" s="145">
        <v>3.2</v>
      </c>
      <c r="R33" s="146"/>
      <c r="S33" s="145">
        <v>4.93</v>
      </c>
      <c r="T33" s="147" t="s">
        <v>16</v>
      </c>
      <c r="U33" s="145">
        <v>1.65</v>
      </c>
      <c r="V33" s="146"/>
      <c r="W33" s="145">
        <v>14.45</v>
      </c>
      <c r="X33" s="145">
        <v>5.37</v>
      </c>
      <c r="Y33" s="147" t="s">
        <v>16</v>
      </c>
      <c r="Z33" s="145">
        <v>6.21</v>
      </c>
      <c r="AA33" s="146"/>
      <c r="AB33" s="145">
        <v>6.22</v>
      </c>
      <c r="AC33" s="146"/>
    </row>
    <row r="34" spans="1:29" x14ac:dyDescent="0.2">
      <c r="A34" s="148">
        <v>1987</v>
      </c>
      <c r="B34" s="149">
        <v>5.39</v>
      </c>
      <c r="C34" s="150"/>
      <c r="D34" s="149">
        <v>6.59</v>
      </c>
      <c r="E34" s="151" t="s">
        <v>16</v>
      </c>
      <c r="F34" s="149">
        <v>21.82</v>
      </c>
      <c r="G34" s="149">
        <v>10.71</v>
      </c>
      <c r="H34" s="150"/>
      <c r="I34" s="149">
        <v>4.6399999999999997</v>
      </c>
      <c r="J34" s="150"/>
      <c r="K34" s="149">
        <v>4.75</v>
      </c>
      <c r="L34" s="151" t="s">
        <v>16</v>
      </c>
      <c r="M34" s="149">
        <v>20.440000000000001</v>
      </c>
      <c r="N34" s="149">
        <v>10.96</v>
      </c>
      <c r="O34" s="151" t="s">
        <v>16</v>
      </c>
      <c r="P34" s="149">
        <v>1.67</v>
      </c>
      <c r="Q34" s="149">
        <v>2.88</v>
      </c>
      <c r="R34" s="150"/>
      <c r="S34" s="149">
        <v>4.9800000000000004</v>
      </c>
      <c r="T34" s="151" t="s">
        <v>16</v>
      </c>
      <c r="U34" s="149">
        <v>1.65</v>
      </c>
      <c r="V34" s="150"/>
      <c r="W34" s="149">
        <v>13.98</v>
      </c>
      <c r="X34" s="149">
        <v>5.17</v>
      </c>
      <c r="Y34" s="150"/>
      <c r="Z34" s="149">
        <v>6.57</v>
      </c>
      <c r="AA34" s="150"/>
      <c r="AB34" s="149">
        <v>6.59</v>
      </c>
      <c r="AC34" s="150"/>
    </row>
    <row r="35" spans="1:29" x14ac:dyDescent="0.2">
      <c r="A35" s="144">
        <v>1988</v>
      </c>
      <c r="B35" s="145">
        <v>5.32</v>
      </c>
      <c r="C35" s="146"/>
      <c r="D35" s="145">
        <v>6.57</v>
      </c>
      <c r="E35" s="147" t="s">
        <v>16</v>
      </c>
      <c r="F35" s="145">
        <v>21.92</v>
      </c>
      <c r="G35" s="145">
        <v>10.66</v>
      </c>
      <c r="H35" s="146"/>
      <c r="I35" s="145">
        <v>4.51</v>
      </c>
      <c r="J35" s="146"/>
      <c r="K35" s="145">
        <v>4.5</v>
      </c>
      <c r="L35" s="147" t="s">
        <v>16</v>
      </c>
      <c r="M35" s="145">
        <v>20.34</v>
      </c>
      <c r="N35" s="145">
        <v>10.81</v>
      </c>
      <c r="O35" s="147" t="s">
        <v>16</v>
      </c>
      <c r="P35" s="145">
        <v>1.68</v>
      </c>
      <c r="Q35" s="145">
        <v>2.9</v>
      </c>
      <c r="R35" s="146"/>
      <c r="S35" s="145">
        <v>4.63</v>
      </c>
      <c r="T35" s="147" t="s">
        <v>16</v>
      </c>
      <c r="U35" s="145">
        <v>1.65</v>
      </c>
      <c r="V35" s="146"/>
      <c r="W35" s="145">
        <v>13.78</v>
      </c>
      <c r="X35" s="145">
        <v>5.01</v>
      </c>
      <c r="Y35" s="147" t="s">
        <v>16</v>
      </c>
      <c r="Z35" s="145">
        <v>6.56</v>
      </c>
      <c r="AA35" s="146"/>
      <c r="AB35" s="145">
        <v>6.57</v>
      </c>
      <c r="AC35" s="146"/>
    </row>
    <row r="36" spans="1:29" x14ac:dyDescent="0.2">
      <c r="A36" s="144">
        <v>1989</v>
      </c>
      <c r="B36" s="145">
        <v>5.47</v>
      </c>
      <c r="C36" s="146"/>
      <c r="D36" s="145">
        <v>7.54</v>
      </c>
      <c r="E36" s="147" t="s">
        <v>16</v>
      </c>
      <c r="F36" s="145">
        <v>22.41</v>
      </c>
      <c r="G36" s="145">
        <v>11.02</v>
      </c>
      <c r="H36" s="146"/>
      <c r="I36" s="145">
        <v>4.6100000000000003</v>
      </c>
      <c r="J36" s="146"/>
      <c r="K36" s="145">
        <v>5.09</v>
      </c>
      <c r="L36" s="147" t="s">
        <v>16</v>
      </c>
      <c r="M36" s="145">
        <v>20.77</v>
      </c>
      <c r="N36" s="145">
        <v>11.25</v>
      </c>
      <c r="O36" s="147" t="s">
        <v>16</v>
      </c>
      <c r="P36" s="145">
        <v>1.68</v>
      </c>
      <c r="Q36" s="145">
        <v>2.93</v>
      </c>
      <c r="R36" s="146"/>
      <c r="S36" s="145">
        <v>4.7</v>
      </c>
      <c r="T36" s="147" t="s">
        <v>16</v>
      </c>
      <c r="U36" s="145">
        <v>1.2</v>
      </c>
      <c r="V36" s="146"/>
      <c r="W36" s="145">
        <v>13.85</v>
      </c>
      <c r="X36" s="145">
        <v>4.92</v>
      </c>
      <c r="Y36" s="146"/>
      <c r="Z36" s="145">
        <v>7.17</v>
      </c>
      <c r="AA36" s="146"/>
      <c r="AB36" s="145">
        <v>7.18</v>
      </c>
      <c r="AC36" s="146"/>
    </row>
    <row r="37" spans="1:29" x14ac:dyDescent="0.2">
      <c r="A37" s="148">
        <v>1990</v>
      </c>
      <c r="B37" s="149">
        <v>5.63</v>
      </c>
      <c r="C37" s="150"/>
      <c r="D37" s="149">
        <v>8.69</v>
      </c>
      <c r="E37" s="151" t="s">
        <v>16</v>
      </c>
      <c r="F37" s="149">
        <v>22.96</v>
      </c>
      <c r="G37" s="149">
        <v>11.87</v>
      </c>
      <c r="H37" s="150"/>
      <c r="I37" s="149">
        <v>4.7</v>
      </c>
      <c r="J37" s="150"/>
      <c r="K37" s="149">
        <v>6.04</v>
      </c>
      <c r="L37" s="151" t="s">
        <v>16</v>
      </c>
      <c r="M37" s="149">
        <v>21.2</v>
      </c>
      <c r="N37" s="149">
        <v>11.87</v>
      </c>
      <c r="O37" s="151" t="s">
        <v>16</v>
      </c>
      <c r="P37" s="149">
        <v>1.69</v>
      </c>
      <c r="Q37" s="149">
        <v>2.95</v>
      </c>
      <c r="R37" s="150"/>
      <c r="S37" s="149">
        <v>5.5</v>
      </c>
      <c r="T37" s="151" t="s">
        <v>16</v>
      </c>
      <c r="U37" s="149">
        <v>0.99</v>
      </c>
      <c r="V37" s="150"/>
      <c r="W37" s="149">
        <v>13.92</v>
      </c>
      <c r="X37" s="149">
        <v>5.24</v>
      </c>
      <c r="Y37" s="151" t="s">
        <v>16</v>
      </c>
      <c r="Z37" s="149">
        <v>8.27</v>
      </c>
      <c r="AA37" s="150"/>
      <c r="AB37" s="149">
        <v>8.2799999999999994</v>
      </c>
      <c r="AC37" s="150"/>
    </row>
    <row r="38" spans="1:29" x14ac:dyDescent="0.2">
      <c r="A38" s="144">
        <v>1991</v>
      </c>
      <c r="B38" s="145">
        <v>5.66</v>
      </c>
      <c r="C38" s="146"/>
      <c r="D38" s="145">
        <v>8.48</v>
      </c>
      <c r="E38" s="147" t="s">
        <v>16</v>
      </c>
      <c r="F38" s="145">
        <v>23.57</v>
      </c>
      <c r="G38" s="145">
        <v>12.08</v>
      </c>
      <c r="H38" s="146"/>
      <c r="I38" s="145">
        <v>4.6900000000000004</v>
      </c>
      <c r="J38" s="146"/>
      <c r="K38" s="145">
        <v>5.59</v>
      </c>
      <c r="L38" s="147" t="s">
        <v>16</v>
      </c>
      <c r="M38" s="145">
        <v>21.73</v>
      </c>
      <c r="N38" s="145">
        <v>12.05</v>
      </c>
      <c r="O38" s="147" t="s">
        <v>16</v>
      </c>
      <c r="P38" s="145">
        <v>1.67</v>
      </c>
      <c r="Q38" s="145">
        <v>2.8</v>
      </c>
      <c r="R38" s="146"/>
      <c r="S38" s="145">
        <v>5.33</v>
      </c>
      <c r="T38" s="147" t="s">
        <v>16</v>
      </c>
      <c r="U38" s="145">
        <v>1.1399999999999999</v>
      </c>
      <c r="V38" s="146"/>
      <c r="W38" s="145">
        <v>14.18</v>
      </c>
      <c r="X38" s="145">
        <v>5.19</v>
      </c>
      <c r="Y38" s="147" t="s">
        <v>16</v>
      </c>
      <c r="Z38" s="145">
        <v>7.98</v>
      </c>
      <c r="AA38" s="146"/>
      <c r="AB38" s="145">
        <v>7.99</v>
      </c>
      <c r="AC38" s="146"/>
    </row>
    <row r="39" spans="1:29" x14ac:dyDescent="0.2">
      <c r="A39" s="144">
        <v>1992</v>
      </c>
      <c r="B39" s="145">
        <v>5.73</v>
      </c>
      <c r="C39" s="146"/>
      <c r="D39" s="145">
        <v>7.8</v>
      </c>
      <c r="E39" s="147" t="s">
        <v>16</v>
      </c>
      <c r="F39" s="145">
        <v>24.06</v>
      </c>
      <c r="G39" s="145">
        <v>11.97</v>
      </c>
      <c r="H39" s="147" t="s">
        <v>16</v>
      </c>
      <c r="I39" s="145">
        <v>4.75</v>
      </c>
      <c r="J39" s="146"/>
      <c r="K39" s="145">
        <v>5.37</v>
      </c>
      <c r="L39" s="147" t="s">
        <v>16</v>
      </c>
      <c r="M39" s="145">
        <v>22.15</v>
      </c>
      <c r="N39" s="145">
        <v>12.15</v>
      </c>
      <c r="O39" s="147" t="s">
        <v>16</v>
      </c>
      <c r="P39" s="145">
        <v>1.69</v>
      </c>
      <c r="Q39" s="145">
        <v>2.91</v>
      </c>
      <c r="R39" s="146"/>
      <c r="S39" s="145">
        <v>5.0199999999999996</v>
      </c>
      <c r="T39" s="147" t="s">
        <v>16</v>
      </c>
      <c r="U39" s="145">
        <v>1.1299999999999999</v>
      </c>
      <c r="V39" s="146"/>
      <c r="W39" s="145">
        <v>14.18</v>
      </c>
      <c r="X39" s="145">
        <v>5.14</v>
      </c>
      <c r="Y39" s="147" t="s">
        <v>16</v>
      </c>
      <c r="Z39" s="145">
        <v>7.91</v>
      </c>
      <c r="AA39" s="146"/>
      <c r="AB39" s="145">
        <v>7.92</v>
      </c>
      <c r="AC39" s="147" t="s">
        <v>16</v>
      </c>
    </row>
    <row r="40" spans="1:29" x14ac:dyDescent="0.2">
      <c r="A40" s="148">
        <v>1993</v>
      </c>
      <c r="B40" s="149">
        <v>5.99</v>
      </c>
      <c r="C40" s="150"/>
      <c r="D40" s="149">
        <v>7.64</v>
      </c>
      <c r="E40" s="151" t="s">
        <v>16</v>
      </c>
      <c r="F40" s="149">
        <v>24.4</v>
      </c>
      <c r="G40" s="149">
        <v>12.27</v>
      </c>
      <c r="H40" s="151" t="s">
        <v>16</v>
      </c>
      <c r="I40" s="149">
        <v>5.08</v>
      </c>
      <c r="J40" s="150"/>
      <c r="K40" s="149">
        <v>5.14</v>
      </c>
      <c r="L40" s="151" t="s">
        <v>16</v>
      </c>
      <c r="M40" s="149">
        <v>22.4</v>
      </c>
      <c r="N40" s="149">
        <v>12.55</v>
      </c>
      <c r="O40" s="151" t="s">
        <v>16</v>
      </c>
      <c r="P40" s="149">
        <v>1.63</v>
      </c>
      <c r="Q40" s="149">
        <v>3.12</v>
      </c>
      <c r="R40" s="150"/>
      <c r="S40" s="149">
        <v>4.95</v>
      </c>
      <c r="T40" s="151" t="s">
        <v>16</v>
      </c>
      <c r="U40" s="149">
        <v>1.1200000000000001</v>
      </c>
      <c r="V40" s="150"/>
      <c r="W40" s="149">
        <v>14.22</v>
      </c>
      <c r="X40" s="149">
        <v>5.17</v>
      </c>
      <c r="Y40" s="151" t="s">
        <v>16</v>
      </c>
      <c r="Z40" s="149">
        <v>7.87</v>
      </c>
      <c r="AA40" s="150"/>
      <c r="AB40" s="149">
        <v>7.88</v>
      </c>
      <c r="AC40" s="150"/>
    </row>
    <row r="41" spans="1:29" x14ac:dyDescent="0.2">
      <c r="A41" s="144">
        <v>1994</v>
      </c>
      <c r="B41" s="145">
        <v>6.23</v>
      </c>
      <c r="C41" s="146"/>
      <c r="D41" s="145">
        <v>7.57</v>
      </c>
      <c r="E41" s="147" t="s">
        <v>16</v>
      </c>
      <c r="F41" s="145">
        <v>24.57</v>
      </c>
      <c r="G41" s="145">
        <v>12.6</v>
      </c>
      <c r="H41" s="147" t="s">
        <v>16</v>
      </c>
      <c r="I41" s="145">
        <v>5.35</v>
      </c>
      <c r="J41" s="146"/>
      <c r="K41" s="145">
        <v>5.05</v>
      </c>
      <c r="L41" s="147" t="s">
        <v>16</v>
      </c>
      <c r="M41" s="145">
        <v>22.35</v>
      </c>
      <c r="N41" s="145">
        <v>12.72</v>
      </c>
      <c r="O41" s="147" t="s">
        <v>16</v>
      </c>
      <c r="P41" s="145">
        <v>1.62</v>
      </c>
      <c r="Q41" s="145">
        <v>3.09</v>
      </c>
      <c r="R41" s="146"/>
      <c r="S41" s="145">
        <v>5.0599999999999996</v>
      </c>
      <c r="T41" s="147" t="s">
        <v>16</v>
      </c>
      <c r="U41" s="145">
        <v>1.1499999999999999</v>
      </c>
      <c r="V41" s="146"/>
      <c r="W41" s="145">
        <v>14</v>
      </c>
      <c r="X41" s="145">
        <v>5.16</v>
      </c>
      <c r="Y41" s="147" t="s">
        <v>16</v>
      </c>
      <c r="Z41" s="145">
        <v>7.91</v>
      </c>
      <c r="AA41" s="146"/>
      <c r="AB41" s="145">
        <v>7.92</v>
      </c>
      <c r="AC41" s="146"/>
    </row>
    <row r="42" spans="1:29" x14ac:dyDescent="0.2">
      <c r="A42" s="144">
        <v>1995</v>
      </c>
      <c r="B42" s="145">
        <v>5.89</v>
      </c>
      <c r="C42" s="146"/>
      <c r="D42" s="145">
        <v>7.49</v>
      </c>
      <c r="E42" s="147" t="s">
        <v>16</v>
      </c>
      <c r="F42" s="145">
        <v>24.63</v>
      </c>
      <c r="G42" s="145">
        <v>12.6</v>
      </c>
      <c r="H42" s="147" t="s">
        <v>16</v>
      </c>
      <c r="I42" s="145">
        <v>4.9400000000000004</v>
      </c>
      <c r="J42" s="146"/>
      <c r="K42" s="145">
        <v>5.14</v>
      </c>
      <c r="L42" s="147" t="s">
        <v>16</v>
      </c>
      <c r="M42" s="145">
        <v>22.29</v>
      </c>
      <c r="N42" s="145">
        <v>12.62</v>
      </c>
      <c r="O42" s="147" t="s">
        <v>16</v>
      </c>
      <c r="P42" s="145">
        <v>1.63</v>
      </c>
      <c r="Q42" s="145">
        <v>2.8</v>
      </c>
      <c r="R42" s="146"/>
      <c r="S42" s="145">
        <v>5.23</v>
      </c>
      <c r="T42" s="147" t="s">
        <v>16</v>
      </c>
      <c r="U42" s="145">
        <v>1.21</v>
      </c>
      <c r="V42" s="146"/>
      <c r="W42" s="145">
        <v>13.68</v>
      </c>
      <c r="X42" s="145">
        <v>4.9800000000000004</v>
      </c>
      <c r="Y42" s="147" t="s">
        <v>16</v>
      </c>
      <c r="Z42" s="145">
        <v>8.08</v>
      </c>
      <c r="AA42" s="146"/>
      <c r="AB42" s="145">
        <v>8.09</v>
      </c>
      <c r="AC42" s="146"/>
    </row>
    <row r="43" spans="1:29" x14ac:dyDescent="0.2">
      <c r="A43" s="148">
        <v>1996</v>
      </c>
      <c r="B43" s="149">
        <v>6.16</v>
      </c>
      <c r="C43" s="150"/>
      <c r="D43" s="149">
        <v>8.6300000000000008</v>
      </c>
      <c r="E43" s="151" t="s">
        <v>16</v>
      </c>
      <c r="F43" s="149">
        <v>24.5</v>
      </c>
      <c r="G43" s="149">
        <v>12.69</v>
      </c>
      <c r="H43" s="151" t="s">
        <v>16</v>
      </c>
      <c r="I43" s="149">
        <v>5.26</v>
      </c>
      <c r="J43" s="150"/>
      <c r="K43" s="149">
        <v>6.17</v>
      </c>
      <c r="L43" s="151" t="s">
        <v>16</v>
      </c>
      <c r="M43" s="149">
        <v>22.17</v>
      </c>
      <c r="N43" s="149">
        <v>12.76</v>
      </c>
      <c r="O43" s="151" t="s">
        <v>16</v>
      </c>
      <c r="P43" s="149">
        <v>1.62</v>
      </c>
      <c r="Q43" s="149">
        <v>3.3</v>
      </c>
      <c r="R43" s="150"/>
      <c r="S43" s="149">
        <v>6.08</v>
      </c>
      <c r="T43" s="151" t="s">
        <v>16</v>
      </c>
      <c r="U43" s="149">
        <v>1.01</v>
      </c>
      <c r="V43" s="150"/>
      <c r="W43" s="149">
        <v>13.49</v>
      </c>
      <c r="X43" s="149">
        <v>5.41</v>
      </c>
      <c r="Y43" s="151" t="s">
        <v>16</v>
      </c>
      <c r="Z43" s="149">
        <v>8.76</v>
      </c>
      <c r="AA43" s="150"/>
      <c r="AB43" s="149">
        <v>8.77</v>
      </c>
      <c r="AC43" s="150"/>
    </row>
    <row r="44" spans="1:29" x14ac:dyDescent="0.2">
      <c r="A44" s="144">
        <v>1997</v>
      </c>
      <c r="B44" s="145">
        <v>6.75</v>
      </c>
      <c r="C44" s="146"/>
      <c r="D44" s="145">
        <v>8.61</v>
      </c>
      <c r="E44" s="147" t="s">
        <v>16</v>
      </c>
      <c r="F44" s="145">
        <v>24.71</v>
      </c>
      <c r="G44" s="145">
        <v>13.25</v>
      </c>
      <c r="H44" s="147" t="s">
        <v>16</v>
      </c>
      <c r="I44" s="145">
        <v>5.67</v>
      </c>
      <c r="J44" s="146"/>
      <c r="K44" s="145">
        <v>6.1</v>
      </c>
      <c r="L44" s="147" t="s">
        <v>16</v>
      </c>
      <c r="M44" s="145">
        <v>22.03</v>
      </c>
      <c r="N44" s="145">
        <v>13.03</v>
      </c>
      <c r="O44" s="147" t="s">
        <v>16</v>
      </c>
      <c r="P44" s="145">
        <v>1.62</v>
      </c>
      <c r="Q44" s="145">
        <v>3.53</v>
      </c>
      <c r="R44" s="146"/>
      <c r="S44" s="145">
        <v>5.71</v>
      </c>
      <c r="T44" s="147" t="s">
        <v>16</v>
      </c>
      <c r="U44" s="145">
        <v>1.01</v>
      </c>
      <c r="V44" s="146"/>
      <c r="W44" s="145">
        <v>13.29</v>
      </c>
      <c r="X44" s="145">
        <v>5.35</v>
      </c>
      <c r="Y44" s="147" t="s">
        <v>16</v>
      </c>
      <c r="Z44" s="145">
        <v>8.69</v>
      </c>
      <c r="AA44" s="146"/>
      <c r="AB44" s="145">
        <v>8.6999999999999993</v>
      </c>
      <c r="AC44" s="146"/>
    </row>
    <row r="45" spans="1:29" x14ac:dyDescent="0.2">
      <c r="A45" s="144">
        <v>1998</v>
      </c>
      <c r="B45" s="145">
        <v>6.61</v>
      </c>
      <c r="C45" s="146"/>
      <c r="D45" s="145">
        <v>7.55</v>
      </c>
      <c r="E45" s="147" t="s">
        <v>16</v>
      </c>
      <c r="F45" s="145">
        <v>24.21</v>
      </c>
      <c r="G45" s="145">
        <v>13.44</v>
      </c>
      <c r="H45" s="147" t="s">
        <v>16</v>
      </c>
      <c r="I45" s="145">
        <v>5.38</v>
      </c>
      <c r="J45" s="146"/>
      <c r="K45" s="145">
        <v>5.09</v>
      </c>
      <c r="L45" s="147" t="s">
        <v>16</v>
      </c>
      <c r="M45" s="145">
        <v>21.48</v>
      </c>
      <c r="N45" s="145">
        <v>13.05</v>
      </c>
      <c r="O45" s="147" t="s">
        <v>16</v>
      </c>
      <c r="P45" s="145">
        <v>1.58</v>
      </c>
      <c r="Q45" s="145">
        <v>3.16</v>
      </c>
      <c r="R45" s="146"/>
      <c r="S45" s="145">
        <v>4.55</v>
      </c>
      <c r="T45" s="147" t="s">
        <v>16</v>
      </c>
      <c r="U45" s="145">
        <v>1.24</v>
      </c>
      <c r="V45" s="146"/>
      <c r="W45" s="145">
        <v>13.13</v>
      </c>
      <c r="X45" s="145">
        <v>4.91</v>
      </c>
      <c r="Y45" s="146"/>
      <c r="Z45" s="145">
        <v>7.47</v>
      </c>
      <c r="AA45" s="146"/>
      <c r="AB45" s="145">
        <v>7.48</v>
      </c>
      <c r="AC45" s="146"/>
    </row>
    <row r="46" spans="1:29" x14ac:dyDescent="0.2">
      <c r="A46" s="148">
        <v>1999</v>
      </c>
      <c r="B46" s="149">
        <v>6.5</v>
      </c>
      <c r="C46" s="150"/>
      <c r="D46" s="149">
        <v>7.78</v>
      </c>
      <c r="E46" s="151" t="s">
        <v>16</v>
      </c>
      <c r="F46" s="149">
        <v>23.93</v>
      </c>
      <c r="G46" s="149">
        <v>13.15</v>
      </c>
      <c r="H46" s="151" t="s">
        <v>16</v>
      </c>
      <c r="I46" s="149">
        <v>5.22</v>
      </c>
      <c r="J46" s="150"/>
      <c r="K46" s="149">
        <v>5.56</v>
      </c>
      <c r="L46" s="151" t="s">
        <v>16</v>
      </c>
      <c r="M46" s="149">
        <v>21.01</v>
      </c>
      <c r="N46" s="149">
        <v>12.84</v>
      </c>
      <c r="O46" s="151" t="s">
        <v>16</v>
      </c>
      <c r="P46" s="149">
        <v>1.58</v>
      </c>
      <c r="Q46" s="149">
        <v>3.21</v>
      </c>
      <c r="R46" s="150"/>
      <c r="S46" s="149">
        <v>5.0999999999999996</v>
      </c>
      <c r="T46" s="151" t="s">
        <v>16</v>
      </c>
      <c r="U46" s="149">
        <v>1.38</v>
      </c>
      <c r="V46" s="150"/>
      <c r="W46" s="149">
        <v>12.98</v>
      </c>
      <c r="X46" s="149">
        <v>5.13</v>
      </c>
      <c r="Y46" s="151" t="s">
        <v>16</v>
      </c>
      <c r="Z46" s="149">
        <v>8.23</v>
      </c>
      <c r="AA46" s="150"/>
      <c r="AB46" s="149">
        <v>8.23</v>
      </c>
      <c r="AC46" s="150"/>
    </row>
    <row r="47" spans="1:29" x14ac:dyDescent="0.2">
      <c r="A47" s="144">
        <v>2000</v>
      </c>
      <c r="B47" s="145">
        <v>7.63</v>
      </c>
      <c r="C47" s="147" t="s">
        <v>16</v>
      </c>
      <c r="D47" s="145">
        <v>11.12</v>
      </c>
      <c r="E47" s="147" t="s">
        <v>16</v>
      </c>
      <c r="F47" s="145">
        <v>24.14</v>
      </c>
      <c r="G47" s="145">
        <v>14.21</v>
      </c>
      <c r="H47" s="147" t="s">
        <v>16</v>
      </c>
      <c r="I47" s="145">
        <v>6.54</v>
      </c>
      <c r="J47" s="147" t="s">
        <v>16</v>
      </c>
      <c r="K47" s="145">
        <v>8.27</v>
      </c>
      <c r="L47" s="147" t="s">
        <v>16</v>
      </c>
      <c r="M47" s="145">
        <v>21.52</v>
      </c>
      <c r="N47" s="145">
        <v>13.9</v>
      </c>
      <c r="O47" s="147" t="s">
        <v>16</v>
      </c>
      <c r="P47" s="145">
        <v>1.55</v>
      </c>
      <c r="Q47" s="145">
        <v>4.5999999999999996</v>
      </c>
      <c r="R47" s="147" t="s">
        <v>16</v>
      </c>
      <c r="S47" s="145">
        <v>7.35</v>
      </c>
      <c r="T47" s="147" t="s">
        <v>16</v>
      </c>
      <c r="U47" s="145">
        <v>1.43</v>
      </c>
      <c r="V47" s="146"/>
      <c r="W47" s="145">
        <v>13.6</v>
      </c>
      <c r="X47" s="145">
        <v>6.43</v>
      </c>
      <c r="Y47" s="147" t="s">
        <v>16</v>
      </c>
      <c r="Z47" s="145">
        <v>10.71</v>
      </c>
      <c r="AA47" s="146"/>
      <c r="AB47" s="145">
        <v>10.72</v>
      </c>
      <c r="AC47" s="146"/>
    </row>
    <row r="48" spans="1:29" x14ac:dyDescent="0.2">
      <c r="A48" s="144">
        <v>2001</v>
      </c>
      <c r="B48" s="145">
        <v>9.42</v>
      </c>
      <c r="C48" s="146"/>
      <c r="D48" s="145">
        <v>11.23</v>
      </c>
      <c r="E48" s="147" t="s">
        <v>16</v>
      </c>
      <c r="F48" s="145">
        <v>25.16</v>
      </c>
      <c r="G48" s="145">
        <v>15.62</v>
      </c>
      <c r="H48" s="147" t="s">
        <v>16</v>
      </c>
      <c r="I48" s="145">
        <v>8.32</v>
      </c>
      <c r="J48" s="146"/>
      <c r="K48" s="145">
        <v>7.88</v>
      </c>
      <c r="L48" s="147" t="s">
        <v>16</v>
      </c>
      <c r="M48" s="145">
        <v>22.99</v>
      </c>
      <c r="N48" s="145">
        <v>15.54</v>
      </c>
      <c r="O48" s="147" t="s">
        <v>16</v>
      </c>
      <c r="P48" s="145">
        <v>1.63</v>
      </c>
      <c r="Q48" s="145">
        <v>5.71</v>
      </c>
      <c r="R48" s="146"/>
      <c r="S48" s="145">
        <v>6.81</v>
      </c>
      <c r="T48" s="147" t="s">
        <v>16</v>
      </c>
      <c r="U48" s="145">
        <v>1.95</v>
      </c>
      <c r="V48" s="146"/>
      <c r="W48" s="145">
        <v>14.78</v>
      </c>
      <c r="X48" s="145">
        <v>6.9</v>
      </c>
      <c r="Y48" s="147" t="s">
        <v>16</v>
      </c>
      <c r="Z48" s="145">
        <v>10.199999999999999</v>
      </c>
      <c r="AA48" s="146"/>
      <c r="AB48" s="145">
        <v>10.210000000000001</v>
      </c>
      <c r="AC48" s="146"/>
    </row>
    <row r="49" spans="1:29" x14ac:dyDescent="0.2">
      <c r="A49" s="148">
        <v>2002</v>
      </c>
      <c r="B49" s="149">
        <v>7.69</v>
      </c>
      <c r="C49" s="150"/>
      <c r="D49" s="149">
        <v>9.99</v>
      </c>
      <c r="E49" s="151" t="s">
        <v>16</v>
      </c>
      <c r="F49" s="149">
        <v>24.75</v>
      </c>
      <c r="G49" s="149">
        <v>14.65</v>
      </c>
      <c r="H49" s="151" t="s">
        <v>16</v>
      </c>
      <c r="I49" s="149">
        <v>6.49</v>
      </c>
      <c r="J49" s="150"/>
      <c r="K49" s="149">
        <v>7.14</v>
      </c>
      <c r="L49" s="151" t="s">
        <v>16</v>
      </c>
      <c r="M49" s="149">
        <v>22.81</v>
      </c>
      <c r="N49" s="149">
        <v>14.66</v>
      </c>
      <c r="O49" s="151" t="s">
        <v>16</v>
      </c>
      <c r="P49" s="149">
        <v>1.75</v>
      </c>
      <c r="Q49" s="149">
        <v>4.4800000000000004</v>
      </c>
      <c r="R49" s="151" t="s">
        <v>16</v>
      </c>
      <c r="S49" s="149">
        <v>6.49</v>
      </c>
      <c r="T49" s="151" t="s">
        <v>16</v>
      </c>
      <c r="U49" s="149">
        <v>2.11</v>
      </c>
      <c r="V49" s="150"/>
      <c r="W49" s="149">
        <v>14.3</v>
      </c>
      <c r="X49" s="149">
        <v>6.31</v>
      </c>
      <c r="Y49" s="151" t="s">
        <v>16</v>
      </c>
      <c r="Z49" s="149">
        <v>9.64</v>
      </c>
      <c r="AA49" s="150"/>
      <c r="AB49" s="149">
        <v>9.65</v>
      </c>
      <c r="AC49" s="150"/>
    </row>
    <row r="50" spans="1:29" x14ac:dyDescent="0.2">
      <c r="A50" s="144">
        <v>2003</v>
      </c>
      <c r="B50" s="145">
        <v>9.24</v>
      </c>
      <c r="C50" s="146"/>
      <c r="D50" s="145">
        <v>11.85</v>
      </c>
      <c r="E50" s="147" t="s">
        <v>16</v>
      </c>
      <c r="F50" s="145">
        <v>25.56</v>
      </c>
      <c r="G50" s="145">
        <v>15.81</v>
      </c>
      <c r="H50" s="147" t="s">
        <v>16</v>
      </c>
      <c r="I50" s="145">
        <v>8.07</v>
      </c>
      <c r="J50" s="146"/>
      <c r="K50" s="145">
        <v>8.6199999999999992</v>
      </c>
      <c r="L50" s="147" t="s">
        <v>16</v>
      </c>
      <c r="M50" s="145">
        <v>23.54</v>
      </c>
      <c r="N50" s="145">
        <v>15.63</v>
      </c>
      <c r="O50" s="147" t="s">
        <v>16</v>
      </c>
      <c r="P50" s="145">
        <v>1.74</v>
      </c>
      <c r="Q50" s="145">
        <v>6.2</v>
      </c>
      <c r="R50" s="146"/>
      <c r="S50" s="145">
        <v>7.86</v>
      </c>
      <c r="T50" s="147" t="s">
        <v>16</v>
      </c>
      <c r="U50" s="145">
        <v>1.62</v>
      </c>
      <c r="V50" s="146"/>
      <c r="W50" s="145">
        <v>14.97</v>
      </c>
      <c r="X50" s="145">
        <v>7.49</v>
      </c>
      <c r="Y50" s="147" t="s">
        <v>16</v>
      </c>
      <c r="Z50" s="145">
        <v>11.2</v>
      </c>
      <c r="AA50" s="146"/>
      <c r="AB50" s="145">
        <v>11.21</v>
      </c>
      <c r="AC50" s="146"/>
    </row>
    <row r="51" spans="1:29" x14ac:dyDescent="0.2">
      <c r="A51" s="144">
        <v>2004</v>
      </c>
      <c r="B51" s="145">
        <v>10.47</v>
      </c>
      <c r="C51" s="146"/>
      <c r="D51" s="145">
        <v>13.33</v>
      </c>
      <c r="E51" s="147" t="s">
        <v>16</v>
      </c>
      <c r="F51" s="145">
        <v>26.22</v>
      </c>
      <c r="G51" s="145">
        <v>17.010000000000002</v>
      </c>
      <c r="H51" s="147" t="s">
        <v>16</v>
      </c>
      <c r="I51" s="145">
        <v>9.19</v>
      </c>
      <c r="J51" s="146"/>
      <c r="K51" s="145">
        <v>10.16</v>
      </c>
      <c r="L51" s="147" t="s">
        <v>16</v>
      </c>
      <c r="M51" s="145">
        <v>23.95</v>
      </c>
      <c r="N51" s="145">
        <v>16.55</v>
      </c>
      <c r="O51" s="147" t="s">
        <v>16</v>
      </c>
      <c r="P51" s="145">
        <v>1.99</v>
      </c>
      <c r="Q51" s="145">
        <v>7.02</v>
      </c>
      <c r="R51" s="146"/>
      <c r="S51" s="145">
        <v>9.41</v>
      </c>
      <c r="T51" s="147" t="s">
        <v>16</v>
      </c>
      <c r="U51" s="145">
        <v>1.79</v>
      </c>
      <c r="V51" s="146"/>
      <c r="W51" s="145">
        <v>15.38</v>
      </c>
      <c r="X51" s="145">
        <v>8.4700000000000006</v>
      </c>
      <c r="Y51" s="147" t="s">
        <v>16</v>
      </c>
      <c r="Z51" s="145">
        <v>13.43</v>
      </c>
      <c r="AA51" s="146"/>
      <c r="AB51" s="145">
        <v>13.43</v>
      </c>
      <c r="AC51" s="146"/>
    </row>
    <row r="52" spans="1:29" x14ac:dyDescent="0.2">
      <c r="A52" s="148">
        <v>2005</v>
      </c>
      <c r="B52" s="149">
        <v>12.34</v>
      </c>
      <c r="C52" s="150"/>
      <c r="D52" s="149">
        <v>16.760000000000002</v>
      </c>
      <c r="E52" s="151" t="s">
        <v>16</v>
      </c>
      <c r="F52" s="149">
        <v>27.68</v>
      </c>
      <c r="G52" s="149">
        <v>19.16</v>
      </c>
      <c r="H52" s="151" t="s">
        <v>16</v>
      </c>
      <c r="I52" s="149">
        <v>10.98</v>
      </c>
      <c r="J52" s="150"/>
      <c r="K52" s="149">
        <v>13.55</v>
      </c>
      <c r="L52" s="151" t="s">
        <v>16</v>
      </c>
      <c r="M52" s="149">
        <v>25.4</v>
      </c>
      <c r="N52" s="149">
        <v>18.59</v>
      </c>
      <c r="O52" s="151" t="s">
        <v>16</v>
      </c>
      <c r="P52" s="149">
        <v>2.56</v>
      </c>
      <c r="Q52" s="149">
        <v>9.08</v>
      </c>
      <c r="R52" s="150"/>
      <c r="S52" s="149">
        <v>11.99</v>
      </c>
      <c r="T52" s="151" t="s">
        <v>16</v>
      </c>
      <c r="U52" s="149">
        <v>2.73</v>
      </c>
      <c r="V52" s="150"/>
      <c r="W52" s="149">
        <v>16.77</v>
      </c>
      <c r="X52" s="149">
        <v>10.41</v>
      </c>
      <c r="Y52" s="151" t="s">
        <v>16</v>
      </c>
      <c r="Z52" s="149">
        <v>16.88</v>
      </c>
      <c r="AA52" s="151" t="s">
        <v>16</v>
      </c>
      <c r="AB52" s="149">
        <v>16.89</v>
      </c>
      <c r="AC52" s="150"/>
    </row>
    <row r="53" spans="1:29" x14ac:dyDescent="0.2">
      <c r="A53" s="144">
        <v>2006</v>
      </c>
      <c r="B53" s="145">
        <v>13.35</v>
      </c>
      <c r="C53" s="146"/>
      <c r="D53" s="145">
        <v>19.22</v>
      </c>
      <c r="E53" s="147" t="s">
        <v>16</v>
      </c>
      <c r="F53" s="145">
        <v>30.49</v>
      </c>
      <c r="G53" s="145">
        <v>21.49</v>
      </c>
      <c r="H53" s="147" t="s">
        <v>16</v>
      </c>
      <c r="I53" s="145">
        <v>11.6</v>
      </c>
      <c r="J53" s="146"/>
      <c r="K53" s="145">
        <v>15.91</v>
      </c>
      <c r="L53" s="147" t="s">
        <v>16</v>
      </c>
      <c r="M53" s="145">
        <v>27.72</v>
      </c>
      <c r="N53" s="145">
        <v>20.63</v>
      </c>
      <c r="O53" s="147" t="s">
        <v>16</v>
      </c>
      <c r="P53" s="145">
        <v>2.83</v>
      </c>
      <c r="Q53" s="145">
        <v>8.77</v>
      </c>
      <c r="R53" s="147" t="s">
        <v>16</v>
      </c>
      <c r="S53" s="145">
        <v>14.32</v>
      </c>
      <c r="T53" s="147" t="s">
        <v>16</v>
      </c>
      <c r="U53" s="145">
        <v>2.65</v>
      </c>
      <c r="V53" s="147" t="s">
        <v>16</v>
      </c>
      <c r="W53" s="145">
        <v>18.02</v>
      </c>
      <c r="X53" s="145">
        <v>11.39</v>
      </c>
      <c r="Y53" s="147" t="s">
        <v>16</v>
      </c>
      <c r="Z53" s="145">
        <v>19.12</v>
      </c>
      <c r="AA53" s="147" t="s">
        <v>16</v>
      </c>
      <c r="AB53" s="145">
        <v>19.12</v>
      </c>
      <c r="AC53" s="147" t="s">
        <v>16</v>
      </c>
    </row>
    <row r="54" spans="1:29" x14ac:dyDescent="0.2">
      <c r="A54" s="144">
        <v>2007</v>
      </c>
      <c r="B54" s="145">
        <v>12.7</v>
      </c>
      <c r="C54" s="147" t="s">
        <v>16</v>
      </c>
      <c r="D54" s="145">
        <v>21.11</v>
      </c>
      <c r="E54" s="147" t="s">
        <v>16</v>
      </c>
      <c r="F54" s="145">
        <v>31.22</v>
      </c>
      <c r="G54" s="145">
        <v>21.56</v>
      </c>
      <c r="H54" s="147" t="s">
        <v>16</v>
      </c>
      <c r="I54" s="209">
        <f>I79</f>
        <v>11.34</v>
      </c>
      <c r="J54" s="147" t="s">
        <v>16</v>
      </c>
      <c r="K54" s="145">
        <v>17.52</v>
      </c>
      <c r="L54" s="147" t="s">
        <v>16</v>
      </c>
      <c r="M54" s="145">
        <v>28.27</v>
      </c>
      <c r="N54" s="145">
        <v>20.73</v>
      </c>
      <c r="O54" s="147" t="s">
        <v>16</v>
      </c>
      <c r="P54" s="145">
        <v>2.92</v>
      </c>
      <c r="Q54" s="145">
        <v>8.2899999999999991</v>
      </c>
      <c r="R54" s="147" t="s">
        <v>16</v>
      </c>
      <c r="S54" s="145">
        <v>15.9</v>
      </c>
      <c r="T54" s="147" t="s">
        <v>16</v>
      </c>
      <c r="U54" s="145">
        <v>2.52</v>
      </c>
      <c r="V54" s="147" t="s">
        <v>16</v>
      </c>
      <c r="W54" s="145">
        <v>18.71</v>
      </c>
      <c r="X54" s="145">
        <v>11.93</v>
      </c>
      <c r="Y54" s="147" t="s">
        <v>16</v>
      </c>
      <c r="Z54" s="145">
        <v>20.61</v>
      </c>
      <c r="AA54" s="146"/>
      <c r="AB54" s="145">
        <v>20.61</v>
      </c>
      <c r="AC54" s="146"/>
    </row>
    <row r="55" spans="1:29" x14ac:dyDescent="0.2">
      <c r="A55" s="148">
        <v>2008</v>
      </c>
      <c r="B55" s="149">
        <v>13.52</v>
      </c>
      <c r="C55" s="150"/>
      <c r="D55" s="149">
        <v>25.8</v>
      </c>
      <c r="E55" s="151" t="s">
        <v>16</v>
      </c>
      <c r="F55" s="149">
        <v>33.01</v>
      </c>
      <c r="G55" s="149">
        <v>23.06</v>
      </c>
      <c r="H55" s="151" t="s">
        <v>16</v>
      </c>
      <c r="I55" s="209">
        <f>I80</f>
        <v>12.23</v>
      </c>
      <c r="J55" s="150"/>
      <c r="K55" s="149">
        <v>22.96</v>
      </c>
      <c r="L55" s="151" t="s">
        <v>16</v>
      </c>
      <c r="M55" s="149">
        <v>30.38</v>
      </c>
      <c r="N55" s="149">
        <v>22.44</v>
      </c>
      <c r="O55" s="151" t="s">
        <v>16</v>
      </c>
      <c r="P55" s="149">
        <v>3.51</v>
      </c>
      <c r="Q55" s="149">
        <v>10.06</v>
      </c>
      <c r="R55" s="150"/>
      <c r="S55" s="149">
        <v>20.49</v>
      </c>
      <c r="T55" s="151" t="s">
        <v>16</v>
      </c>
      <c r="U55" s="149">
        <v>2.83</v>
      </c>
      <c r="V55" s="151" t="s">
        <v>16</v>
      </c>
      <c r="W55" s="149">
        <v>19.96</v>
      </c>
      <c r="X55" s="149">
        <v>14.32</v>
      </c>
      <c r="Y55" s="151" t="s">
        <v>16</v>
      </c>
      <c r="Z55" s="149">
        <v>25.24</v>
      </c>
      <c r="AA55" s="150"/>
      <c r="AB55" s="149">
        <v>25.23</v>
      </c>
      <c r="AC55" s="150"/>
    </row>
    <row r="56" spans="1:29" x14ac:dyDescent="0.2">
      <c r="A56" s="144">
        <v>2009</v>
      </c>
      <c r="B56" s="145">
        <v>11.81</v>
      </c>
      <c r="C56" s="146"/>
      <c r="D56" s="145">
        <v>20.76</v>
      </c>
      <c r="E56" s="147" t="s">
        <v>16</v>
      </c>
      <c r="F56" s="145">
        <v>33.72</v>
      </c>
      <c r="G56" s="145">
        <v>22.05</v>
      </c>
      <c r="H56" s="147" t="s">
        <v>16</v>
      </c>
      <c r="I56" s="209">
        <f>I81</f>
        <v>10.06</v>
      </c>
      <c r="J56" s="147" t="s">
        <v>16</v>
      </c>
      <c r="K56" s="145">
        <v>15.45</v>
      </c>
      <c r="L56" s="147" t="s">
        <v>16</v>
      </c>
      <c r="M56" s="145">
        <v>29.81</v>
      </c>
      <c r="N56" s="145">
        <v>20.67</v>
      </c>
      <c r="O56" s="147" t="s">
        <v>16</v>
      </c>
      <c r="P56" s="145">
        <v>3.87</v>
      </c>
      <c r="Q56" s="145">
        <v>6.46</v>
      </c>
      <c r="R56" s="147" t="s">
        <v>16</v>
      </c>
      <c r="S56" s="145">
        <v>13.87</v>
      </c>
      <c r="T56" s="147" t="s">
        <v>16</v>
      </c>
      <c r="U56" s="145">
        <v>2.62</v>
      </c>
      <c r="V56" s="147" t="s">
        <v>16</v>
      </c>
      <c r="W56" s="145">
        <v>20</v>
      </c>
      <c r="X56" s="145">
        <v>11.05</v>
      </c>
      <c r="Y56" s="147" t="s">
        <v>16</v>
      </c>
      <c r="Z56" s="145">
        <v>17.54</v>
      </c>
      <c r="AA56" s="146"/>
      <c r="AB56" s="145">
        <v>17.54</v>
      </c>
      <c r="AC56" s="146"/>
    </row>
    <row r="57" spans="1:29" x14ac:dyDescent="0.2">
      <c r="A57" s="144">
        <v>2010</v>
      </c>
      <c r="B57" s="207">
        <v>11.13</v>
      </c>
      <c r="C57" s="146"/>
      <c r="D57" s="145">
        <v>23.46</v>
      </c>
      <c r="E57" s="146"/>
      <c r="F57" s="145">
        <v>33.81</v>
      </c>
      <c r="G57" s="145">
        <v>22.4</v>
      </c>
      <c r="H57" s="146"/>
      <c r="I57" s="209">
        <f>I82</f>
        <v>9.4700000000000006</v>
      </c>
      <c r="J57" s="146"/>
      <c r="K57" s="145">
        <v>18.690000000000001</v>
      </c>
      <c r="L57" s="146"/>
      <c r="M57" s="145">
        <v>29.87</v>
      </c>
      <c r="N57" s="145">
        <v>20.9</v>
      </c>
      <c r="O57" s="146"/>
      <c r="P57" s="145">
        <v>3.96</v>
      </c>
      <c r="Q57" s="145">
        <v>6.25</v>
      </c>
      <c r="R57" s="146"/>
      <c r="S57" s="145">
        <v>17.579999999999998</v>
      </c>
      <c r="T57" s="146"/>
      <c r="U57" s="145">
        <v>2.74</v>
      </c>
      <c r="V57" s="146"/>
      <c r="W57" s="145">
        <v>19.89</v>
      </c>
      <c r="X57" s="145">
        <v>12.04</v>
      </c>
      <c r="Y57" s="146"/>
      <c r="Z57" s="145">
        <v>21.01</v>
      </c>
      <c r="AA57" s="146"/>
      <c r="AB57" s="145">
        <v>21</v>
      </c>
      <c r="AC57" s="146"/>
    </row>
    <row r="58" spans="1:29" x14ac:dyDescent="0.2">
      <c r="A58" s="144">
        <v>2011</v>
      </c>
      <c r="B58" s="207"/>
      <c r="C58" s="146"/>
      <c r="D58" s="236">
        <f>(MER_14_Table9.7!F46/MER_14_Table9.7!F45)*D57</f>
        <v>30.42558082859464</v>
      </c>
      <c r="E58" s="146"/>
      <c r="F58" s="145"/>
      <c r="G58" s="145"/>
      <c r="H58" s="146"/>
      <c r="I58" s="209">
        <f>I83</f>
        <v>8.91</v>
      </c>
      <c r="J58" s="146"/>
      <c r="K58" s="209">
        <f>(K95/K94)*K57</f>
        <v>24.239305442729489</v>
      </c>
      <c r="L58" s="207"/>
      <c r="M58" s="146"/>
      <c r="N58" s="209">
        <f>(K95/K94)*N57</f>
        <v>27.105483346872461</v>
      </c>
      <c r="O58" s="146"/>
      <c r="P58" s="145"/>
      <c r="Q58" s="145"/>
      <c r="R58" s="146"/>
      <c r="S58" s="209">
        <f t="shared" ref="S58:S59" si="6">S83</f>
        <v>0</v>
      </c>
      <c r="T58" s="146"/>
      <c r="U58" s="145"/>
      <c r="V58" s="146"/>
      <c r="W58" s="145"/>
      <c r="X58" s="145"/>
      <c r="Y58" s="146"/>
      <c r="Z58" s="145"/>
      <c r="AA58" s="146"/>
      <c r="AB58" s="145"/>
      <c r="AC58" s="146"/>
    </row>
    <row r="59" spans="1:29" x14ac:dyDescent="0.2">
      <c r="A59" s="144">
        <v>2012</v>
      </c>
      <c r="B59" s="207"/>
      <c r="C59" s="146"/>
      <c r="D59" s="236">
        <f>(MER_14_Table9.7!F47/MER_14_Table9.7!F46)*D58</f>
        <v>31.99783915515841</v>
      </c>
      <c r="E59" s="146"/>
      <c r="F59" s="145"/>
      <c r="G59" s="145"/>
      <c r="H59" s="146"/>
      <c r="I59" s="209">
        <f>I84</f>
        <v>8.1</v>
      </c>
      <c r="J59" s="146"/>
      <c r="K59" s="209">
        <f>(K96/K95)*K58</f>
        <v>25.491884646628755</v>
      </c>
      <c r="L59" s="207"/>
      <c r="M59" s="146"/>
      <c r="N59" s="209">
        <f>(K96/K95)*N58</f>
        <v>28.506173842404547</v>
      </c>
      <c r="O59" s="146"/>
      <c r="P59" s="145"/>
      <c r="Q59" s="145"/>
      <c r="R59" s="146"/>
      <c r="S59" s="209">
        <f t="shared" si="6"/>
        <v>0</v>
      </c>
      <c r="T59" s="146"/>
      <c r="U59" s="145"/>
      <c r="V59" s="146"/>
      <c r="W59" s="145"/>
      <c r="X59" s="145"/>
      <c r="Y59" s="146"/>
      <c r="Z59" s="145"/>
      <c r="AA59" s="146"/>
      <c r="AB59" s="145"/>
      <c r="AC59" s="146"/>
    </row>
    <row r="60" spans="1:29" x14ac:dyDescent="0.2">
      <c r="A60" s="212">
        <v>2013</v>
      </c>
      <c r="B60" s="227"/>
      <c r="C60" s="213"/>
      <c r="D60" s="236">
        <f>(MER_14_Table9.7!F48/MER_14_Table9.7!F47)*D59</f>
        <v>31.778675873273762</v>
      </c>
      <c r="E60" s="213"/>
      <c r="F60" s="216"/>
      <c r="G60" s="216"/>
      <c r="H60" s="213"/>
      <c r="I60" s="209">
        <f>I85</f>
        <v>8.08</v>
      </c>
      <c r="J60" s="213"/>
      <c r="K60" s="209">
        <f>(K97/K96)*K59</f>
        <v>25.317282696994312</v>
      </c>
      <c r="L60" s="227"/>
      <c r="M60" s="213"/>
      <c r="N60" s="209">
        <f>(K97/K96)*N59</f>
        <v>28.31092607636068</v>
      </c>
      <c r="O60" s="213"/>
      <c r="P60" s="216"/>
      <c r="Q60" s="216"/>
      <c r="R60" s="213"/>
      <c r="S60" s="228"/>
      <c r="T60" s="213"/>
      <c r="U60" s="216"/>
      <c r="V60" s="213"/>
      <c r="W60" s="216"/>
      <c r="X60" s="216"/>
      <c r="Y60" s="213"/>
      <c r="Z60" s="216"/>
      <c r="AA60" s="213"/>
      <c r="AB60" s="216"/>
      <c r="AC60" s="217"/>
    </row>
    <row r="61" spans="1:29" x14ac:dyDescent="0.2">
      <c r="A61" s="212">
        <v>2014</v>
      </c>
      <c r="B61" s="227"/>
      <c r="C61" s="213"/>
      <c r="D61" s="236">
        <f>(MER_14_Table9.7!F49/MER_14_Table9.7!F48)*D60</f>
        <v>31.7215028432169</v>
      </c>
      <c r="E61" s="213"/>
      <c r="F61" s="216"/>
      <c r="G61" s="216"/>
      <c r="H61" s="213"/>
      <c r="I61" s="209"/>
      <c r="J61" s="213"/>
      <c r="K61" s="209"/>
      <c r="L61" s="227"/>
      <c r="M61" s="213"/>
      <c r="N61" s="209"/>
      <c r="O61" s="213"/>
      <c r="P61" s="216"/>
      <c r="Q61" s="216"/>
      <c r="R61" s="213"/>
      <c r="S61" s="228"/>
      <c r="T61" s="213"/>
      <c r="U61" s="216"/>
      <c r="V61" s="213"/>
      <c r="W61" s="216"/>
      <c r="X61" s="216"/>
      <c r="Y61" s="213"/>
      <c r="Z61" s="216"/>
      <c r="AA61" s="213"/>
      <c r="AB61" s="216"/>
      <c r="AC61" s="217"/>
    </row>
    <row r="62" spans="1:29" x14ac:dyDescent="0.2">
      <c r="A62" s="212">
        <v>2015</v>
      </c>
      <c r="B62" s="227"/>
      <c r="C62" s="213"/>
      <c r="D62" s="236">
        <f>(MER_14_Table9.7!F50/MER_14_Table9.7!F49)*D61</f>
        <v>19.210138099106416</v>
      </c>
      <c r="E62" s="213"/>
      <c r="F62" s="216"/>
      <c r="G62" s="216"/>
      <c r="H62" s="213"/>
      <c r="I62" s="209"/>
      <c r="J62" s="213"/>
      <c r="K62" s="209"/>
      <c r="L62" s="227"/>
      <c r="M62" s="213"/>
      <c r="N62" s="209"/>
      <c r="O62" s="213"/>
      <c r="P62" s="216"/>
      <c r="Q62" s="216"/>
      <c r="R62" s="213"/>
      <c r="S62" s="228"/>
      <c r="T62" s="213"/>
      <c r="U62" s="216"/>
      <c r="V62" s="213"/>
      <c r="W62" s="216"/>
      <c r="X62" s="216"/>
      <c r="Y62" s="213"/>
      <c r="Z62" s="216"/>
      <c r="AA62" s="213"/>
      <c r="AB62" s="216"/>
      <c r="AC62" s="217"/>
    </row>
    <row r="63" spans="1:29" x14ac:dyDescent="0.2">
      <c r="A63" s="212">
        <v>2016</v>
      </c>
      <c r="B63" s="227"/>
      <c r="C63" s="213"/>
      <c r="D63" s="236">
        <f>(MER_14_Table9.7!F51/MER_14_Table9.7!F50)*D62</f>
        <v>16.3514865962632</v>
      </c>
      <c r="E63" s="213"/>
      <c r="F63" s="216"/>
      <c r="G63" s="216"/>
      <c r="H63" s="213"/>
      <c r="I63" s="209"/>
      <c r="J63" s="213"/>
      <c r="K63" s="209"/>
      <c r="L63" s="227"/>
      <c r="M63" s="213"/>
      <c r="N63" s="209"/>
      <c r="O63" s="213"/>
      <c r="P63" s="216"/>
      <c r="Q63" s="216"/>
      <c r="R63" s="213"/>
      <c r="S63" s="228"/>
      <c r="T63" s="213"/>
      <c r="U63" s="216"/>
      <c r="V63" s="213"/>
      <c r="W63" s="216"/>
      <c r="X63" s="216"/>
      <c r="Y63" s="213"/>
      <c r="Z63" s="216"/>
      <c r="AA63" s="213"/>
      <c r="AB63" s="216"/>
      <c r="AC63" s="217"/>
    </row>
    <row r="64" spans="1:29" x14ac:dyDescent="0.2">
      <c r="A64" s="212">
        <v>2017</v>
      </c>
      <c r="B64" s="227"/>
      <c r="C64" s="213"/>
      <c r="D64" s="236">
        <f>(MER_14_Table9.7!F52/MER_14_Table9.7!F51)*D63</f>
        <v>19.15296506904955</v>
      </c>
      <c r="E64" s="213"/>
      <c r="F64" s="216"/>
      <c r="G64" s="216"/>
      <c r="H64" s="213"/>
      <c r="I64" s="209"/>
      <c r="J64" s="213"/>
      <c r="K64" s="209"/>
      <c r="L64" s="227"/>
      <c r="M64" s="213"/>
      <c r="N64" s="209"/>
      <c r="O64" s="213"/>
      <c r="P64" s="216"/>
      <c r="Q64" s="216"/>
      <c r="R64" s="213"/>
      <c r="S64" s="228"/>
      <c r="T64" s="213"/>
      <c r="U64" s="216"/>
      <c r="V64" s="213"/>
      <c r="W64" s="216"/>
      <c r="X64" s="216"/>
      <c r="Y64" s="213"/>
      <c r="Z64" s="216"/>
      <c r="AA64" s="213"/>
      <c r="AB64" s="216"/>
      <c r="AC64" s="217"/>
    </row>
    <row r="65" spans="1:29" x14ac:dyDescent="0.2">
      <c r="A65" s="212">
        <v>2018</v>
      </c>
      <c r="B65" s="227"/>
      <c r="C65" s="213"/>
      <c r="D65" s="236">
        <f>(MER_14_Table9.7!F53/MER_14_Table9.7!F52)*D64</f>
        <v>22.678635255889521</v>
      </c>
      <c r="E65" s="213"/>
      <c r="F65" s="216"/>
      <c r="G65" s="216"/>
      <c r="H65" s="213"/>
      <c r="I65" s="209">
        <f t="shared" ref="I65" si="7">I86</f>
        <v>8.9</v>
      </c>
      <c r="J65" s="213"/>
      <c r="K65" s="209">
        <f>(K98/K97)*K60</f>
        <v>25.271734362307068</v>
      </c>
      <c r="L65" s="227"/>
      <c r="M65" s="213"/>
      <c r="N65" s="209">
        <f>(K98/K97)*N60</f>
        <v>28.259991876523152</v>
      </c>
      <c r="O65" s="213"/>
      <c r="P65" s="216"/>
      <c r="Q65" s="216"/>
      <c r="R65" s="213"/>
      <c r="S65" s="228"/>
      <c r="T65" s="213"/>
      <c r="U65" s="216"/>
      <c r="V65" s="213"/>
      <c r="W65" s="216"/>
      <c r="X65" s="216"/>
      <c r="Y65" s="213"/>
      <c r="Z65" s="216"/>
      <c r="AA65" s="213"/>
      <c r="AB65" s="216"/>
      <c r="AC65" s="217"/>
    </row>
    <row r="66" spans="1:29" ht="12.75" customHeight="1" x14ac:dyDescent="0.2">
      <c r="A66" s="293" t="s">
        <v>306</v>
      </c>
      <c r="B66" s="294"/>
      <c r="C66" s="294"/>
      <c r="D66" s="294"/>
      <c r="E66" s="294"/>
      <c r="F66" s="294"/>
      <c r="G66" s="294"/>
      <c r="H66" s="294"/>
      <c r="I66" s="294"/>
      <c r="J66" s="294"/>
      <c r="K66" s="294"/>
      <c r="L66" s="294"/>
      <c r="M66" s="294"/>
      <c r="N66" s="294"/>
      <c r="O66" s="294" t="s">
        <v>307</v>
      </c>
      <c r="P66" s="294"/>
      <c r="Q66" s="294"/>
      <c r="R66" s="294"/>
      <c r="S66" s="294"/>
      <c r="T66" s="294"/>
      <c r="U66" s="294"/>
      <c r="V66" s="294"/>
      <c r="W66" s="294"/>
      <c r="X66" s="294"/>
      <c r="Y66" s="294"/>
      <c r="Z66" s="294"/>
      <c r="AA66" s="294"/>
      <c r="AB66" s="294"/>
      <c r="AC66" s="295"/>
    </row>
    <row r="67" spans="1:29" x14ac:dyDescent="0.2">
      <c r="A67" s="283"/>
      <c r="B67" s="486"/>
      <c r="C67" s="486"/>
      <c r="D67" s="486"/>
      <c r="E67" s="486"/>
      <c r="F67" s="486"/>
      <c r="G67" s="486"/>
      <c r="H67" s="486"/>
      <c r="I67" s="486"/>
      <c r="J67" s="486"/>
      <c r="K67" s="486"/>
      <c r="L67" s="486"/>
      <c r="M67" s="486"/>
      <c r="N67" s="486"/>
      <c r="O67" s="285" t="s">
        <v>57</v>
      </c>
      <c r="P67" s="285"/>
      <c r="Q67" s="285"/>
      <c r="R67" s="285"/>
      <c r="S67" s="285"/>
      <c r="T67" s="285"/>
      <c r="U67" s="285"/>
      <c r="V67" s="285"/>
      <c r="W67" s="285"/>
      <c r="X67" s="285"/>
      <c r="Y67" s="285"/>
      <c r="Z67" s="285"/>
      <c r="AA67" s="285"/>
      <c r="AB67" s="285"/>
      <c r="AC67" s="286"/>
    </row>
    <row r="68" spans="1:29" ht="12.75" customHeight="1" x14ac:dyDescent="0.2">
      <c r="A68" s="283" t="s">
        <v>308</v>
      </c>
      <c r="B68" s="486"/>
      <c r="C68" s="486"/>
      <c r="D68" s="486"/>
      <c r="E68" s="486"/>
      <c r="F68" s="486"/>
      <c r="G68" s="486"/>
      <c r="H68" s="486"/>
      <c r="I68" s="486"/>
      <c r="J68" s="486"/>
      <c r="K68" s="486"/>
      <c r="L68" s="486"/>
      <c r="M68" s="486"/>
      <c r="N68" s="486"/>
      <c r="O68" s="284" t="s">
        <v>309</v>
      </c>
      <c r="P68" s="284"/>
      <c r="Q68" s="284"/>
      <c r="R68" s="284"/>
      <c r="S68" s="284"/>
      <c r="T68" s="284"/>
      <c r="U68" s="284"/>
      <c r="V68" s="284"/>
      <c r="W68" s="284"/>
      <c r="X68" s="284"/>
      <c r="Y68" s="284"/>
      <c r="Z68" s="284"/>
      <c r="AA68" s="284"/>
      <c r="AB68" s="284"/>
      <c r="AC68" s="296"/>
    </row>
    <row r="69" spans="1:29" ht="12.75" customHeight="1" x14ac:dyDescent="0.2">
      <c r="A69" s="283" t="s">
        <v>310</v>
      </c>
      <c r="B69" s="486"/>
      <c r="C69" s="486"/>
      <c r="D69" s="486"/>
      <c r="E69" s="486"/>
      <c r="F69" s="486"/>
      <c r="G69" s="486"/>
      <c r="H69" s="486"/>
      <c r="I69" s="486"/>
      <c r="J69" s="486"/>
      <c r="K69" s="486"/>
      <c r="L69" s="486"/>
      <c r="M69" s="486"/>
      <c r="N69" s="486"/>
      <c r="O69" s="284" t="s">
        <v>311</v>
      </c>
      <c r="P69" s="284"/>
      <c r="Q69" s="284"/>
      <c r="R69" s="284"/>
      <c r="S69" s="284"/>
      <c r="T69" s="284"/>
      <c r="U69" s="284"/>
      <c r="V69" s="284"/>
      <c r="W69" s="284"/>
      <c r="X69" s="284"/>
      <c r="Y69" s="284"/>
      <c r="Z69" s="284"/>
      <c r="AA69" s="284"/>
      <c r="AB69" s="284"/>
      <c r="AC69" s="296"/>
    </row>
    <row r="70" spans="1:29" ht="12.75" customHeight="1" x14ac:dyDescent="0.2">
      <c r="A70" s="292" t="s">
        <v>62</v>
      </c>
      <c r="B70" s="487"/>
      <c r="C70" s="487"/>
      <c r="D70" s="487"/>
      <c r="E70" s="487"/>
      <c r="F70" s="487"/>
      <c r="G70" s="487"/>
      <c r="H70" s="487"/>
      <c r="I70" s="487"/>
      <c r="J70" s="487"/>
      <c r="K70" s="487"/>
      <c r="L70" s="487"/>
      <c r="M70" s="487"/>
      <c r="N70" s="487"/>
      <c r="O70" s="284"/>
      <c r="P70" s="284"/>
      <c r="Q70" s="284"/>
      <c r="R70" s="284"/>
      <c r="S70" s="284"/>
      <c r="T70" s="284"/>
      <c r="U70" s="284"/>
      <c r="V70" s="284"/>
      <c r="W70" s="284"/>
      <c r="X70" s="284"/>
      <c r="Y70" s="284"/>
      <c r="Z70" s="284"/>
      <c r="AA70" s="284"/>
      <c r="AB70" s="284"/>
      <c r="AC70" s="296"/>
    </row>
    <row r="71" spans="1:29" ht="12.75" customHeight="1" x14ac:dyDescent="0.2">
      <c r="A71" s="283" t="s">
        <v>312</v>
      </c>
      <c r="B71" s="486"/>
      <c r="C71" s="486"/>
      <c r="D71" s="486"/>
      <c r="E71" s="486"/>
      <c r="F71" s="486"/>
      <c r="G71" s="486"/>
      <c r="H71" s="486"/>
      <c r="I71" s="486"/>
      <c r="J71" s="486"/>
      <c r="K71" s="486"/>
      <c r="L71" s="486"/>
      <c r="M71" s="486"/>
      <c r="N71" s="486"/>
      <c r="O71" s="285" t="s">
        <v>64</v>
      </c>
      <c r="P71" s="285"/>
      <c r="Q71" s="285"/>
      <c r="R71" s="285"/>
      <c r="S71" s="285"/>
      <c r="T71" s="285"/>
      <c r="U71" s="285"/>
      <c r="V71" s="285"/>
      <c r="W71" s="285"/>
      <c r="X71" s="285"/>
      <c r="Y71" s="285"/>
      <c r="Z71" s="285"/>
      <c r="AA71" s="285"/>
      <c r="AB71" s="285"/>
      <c r="AC71" s="286"/>
    </row>
    <row r="72" spans="1:29" ht="12.75" customHeight="1" x14ac:dyDescent="0.2">
      <c r="A72" s="283" t="s">
        <v>313</v>
      </c>
      <c r="B72" s="486"/>
      <c r="C72" s="486"/>
      <c r="D72" s="486"/>
      <c r="E72" s="486"/>
      <c r="F72" s="486"/>
      <c r="G72" s="486"/>
      <c r="H72" s="486"/>
      <c r="I72" s="486"/>
      <c r="J72" s="486"/>
      <c r="K72" s="486"/>
      <c r="L72" s="486"/>
      <c r="M72" s="486"/>
      <c r="N72" s="486"/>
      <c r="O72" s="285" t="s">
        <v>314</v>
      </c>
      <c r="P72" s="285"/>
      <c r="Q72" s="285"/>
      <c r="R72" s="285"/>
      <c r="S72" s="285"/>
      <c r="T72" s="285"/>
      <c r="U72" s="285"/>
      <c r="V72" s="285"/>
      <c r="W72" s="285"/>
      <c r="X72" s="285"/>
      <c r="Y72" s="285"/>
      <c r="Z72" s="285"/>
      <c r="AA72" s="285"/>
      <c r="AB72" s="285"/>
      <c r="AC72" s="286"/>
    </row>
    <row r="73" spans="1:29" x14ac:dyDescent="0.2">
      <c r="A73" s="283"/>
      <c r="B73" s="486"/>
      <c r="C73" s="486"/>
      <c r="D73" s="486"/>
      <c r="E73" s="486"/>
      <c r="F73" s="486"/>
      <c r="G73" s="486"/>
      <c r="H73" s="486"/>
      <c r="I73" s="486"/>
      <c r="J73" s="486"/>
      <c r="K73" s="486"/>
      <c r="L73" s="486"/>
      <c r="M73" s="486"/>
      <c r="N73" s="486"/>
      <c r="O73" s="285" t="s">
        <v>67</v>
      </c>
      <c r="P73" s="285"/>
      <c r="Q73" s="285"/>
      <c r="R73" s="285"/>
      <c r="S73" s="285"/>
      <c r="T73" s="285"/>
      <c r="U73" s="285"/>
      <c r="V73" s="285"/>
      <c r="W73" s="285"/>
      <c r="X73" s="285"/>
      <c r="Y73" s="285"/>
      <c r="Z73" s="285"/>
      <c r="AA73" s="285"/>
      <c r="AB73" s="285"/>
      <c r="AC73" s="286"/>
    </row>
    <row r="74" spans="1:29" ht="12.75" customHeight="1" x14ac:dyDescent="0.2">
      <c r="A74" s="283" t="s">
        <v>315</v>
      </c>
      <c r="B74" s="486"/>
      <c r="C74" s="486"/>
      <c r="D74" s="486"/>
      <c r="E74" s="486"/>
      <c r="F74" s="486"/>
      <c r="G74" s="486"/>
      <c r="H74" s="486"/>
      <c r="I74" s="486"/>
      <c r="J74" s="486"/>
      <c r="K74" s="486"/>
      <c r="L74" s="486"/>
      <c r="M74" s="486"/>
      <c r="N74" s="486"/>
      <c r="O74" s="290" t="s">
        <v>69</v>
      </c>
      <c r="P74" s="290"/>
      <c r="Q74" s="290"/>
      <c r="R74" s="290"/>
      <c r="S74" s="290"/>
      <c r="T74" s="290"/>
      <c r="U74" s="290"/>
      <c r="V74" s="290"/>
      <c r="W74" s="290"/>
      <c r="X74" s="290"/>
      <c r="Y74" s="290"/>
      <c r="Z74" s="290"/>
      <c r="AA74" s="290"/>
      <c r="AB74" s="290"/>
      <c r="AC74" s="291"/>
    </row>
    <row r="75" spans="1:29" ht="12.75" customHeight="1" x14ac:dyDescent="0.2">
      <c r="A75" s="292" t="s">
        <v>70</v>
      </c>
      <c r="B75" s="487"/>
      <c r="C75" s="487"/>
      <c r="D75" s="487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290"/>
      <c r="P75" s="290"/>
      <c r="Q75" s="290"/>
      <c r="R75" s="290"/>
      <c r="S75" s="290"/>
      <c r="T75" s="290"/>
      <c r="U75" s="290"/>
      <c r="V75" s="290"/>
      <c r="W75" s="290"/>
      <c r="X75" s="290"/>
      <c r="Y75" s="290"/>
      <c r="Z75" s="290"/>
      <c r="AA75" s="290"/>
      <c r="AB75" s="290"/>
      <c r="AC75" s="291"/>
    </row>
    <row r="76" spans="1:29" ht="12.75" customHeight="1" x14ac:dyDescent="0.2">
      <c r="A76" s="283" t="s">
        <v>316</v>
      </c>
      <c r="B76" s="486"/>
      <c r="C76" s="486"/>
      <c r="D76" s="486"/>
      <c r="E76" s="486"/>
      <c r="F76" s="486"/>
      <c r="G76" s="486"/>
      <c r="H76" s="486"/>
      <c r="I76" s="486"/>
      <c r="J76" s="486"/>
      <c r="K76" s="486"/>
      <c r="L76" s="486"/>
      <c r="M76" s="486"/>
      <c r="N76" s="486"/>
      <c r="O76" s="285" t="s">
        <v>317</v>
      </c>
      <c r="P76" s="285"/>
      <c r="Q76" s="285"/>
      <c r="R76" s="285"/>
      <c r="S76" s="285"/>
      <c r="T76" s="285"/>
      <c r="U76" s="285"/>
      <c r="V76" s="285"/>
      <c r="W76" s="285"/>
      <c r="X76" s="285"/>
      <c r="Y76" s="285"/>
      <c r="Z76" s="285"/>
      <c r="AA76" s="285"/>
      <c r="AB76" s="285"/>
      <c r="AC76" s="286"/>
    </row>
    <row r="77" spans="1:29" ht="12.75" customHeight="1" x14ac:dyDescent="0.2">
      <c r="A77" s="287" t="s">
        <v>73</v>
      </c>
      <c r="B77" s="288"/>
      <c r="C77" s="288"/>
      <c r="D77" s="288"/>
      <c r="E77" s="288"/>
      <c r="F77" s="288"/>
      <c r="G77" s="288"/>
      <c r="H77" s="288"/>
      <c r="I77" s="288"/>
      <c r="J77" s="288"/>
      <c r="K77" s="288"/>
      <c r="L77" s="288"/>
      <c r="M77" s="288"/>
      <c r="N77" s="288"/>
      <c r="O77" s="288" t="s">
        <v>318</v>
      </c>
      <c r="P77" s="288"/>
      <c r="Q77" s="288"/>
      <c r="R77" s="288"/>
      <c r="S77" s="288"/>
      <c r="T77" s="288"/>
      <c r="U77" s="288"/>
      <c r="V77" s="288"/>
      <c r="W77" s="288"/>
      <c r="X77" s="288"/>
      <c r="Y77" s="288"/>
      <c r="Z77" s="288"/>
      <c r="AA77" s="288"/>
      <c r="AB77" s="288"/>
      <c r="AC77" s="289"/>
    </row>
    <row r="78" spans="1:29" x14ac:dyDescent="0.2">
      <c r="A78" s="245"/>
      <c r="B78" s="245"/>
      <c r="C78" s="245"/>
      <c r="D78" s="245"/>
      <c r="E78" s="245"/>
      <c r="F78" s="245"/>
      <c r="G78" s="245"/>
      <c r="H78" s="245"/>
      <c r="I78" t="s">
        <v>490</v>
      </c>
      <c r="J78" s="245"/>
      <c r="K78" s="245"/>
      <c r="L78" s="245"/>
      <c r="M78" s="245"/>
      <c r="N78" s="245"/>
      <c r="O78" s="245"/>
      <c r="P78" s="245"/>
      <c r="Q78" s="245"/>
      <c r="R78" s="245"/>
      <c r="S78" s="245"/>
      <c r="T78" s="245"/>
      <c r="U78" s="245"/>
      <c r="V78" s="245"/>
      <c r="W78" s="245"/>
      <c r="X78" s="245"/>
      <c r="Y78" s="245"/>
      <c r="Z78" s="245"/>
      <c r="AA78" s="245"/>
      <c r="AB78" s="245"/>
      <c r="AC78" s="245"/>
    </row>
    <row r="79" spans="1:29" x14ac:dyDescent="0.2">
      <c r="A79">
        <v>2007</v>
      </c>
      <c r="I79" s="162">
        <v>11.34</v>
      </c>
    </row>
    <row r="80" spans="1:29" x14ac:dyDescent="0.2">
      <c r="A80">
        <v>2008</v>
      </c>
      <c r="I80" s="162">
        <v>12.23</v>
      </c>
    </row>
    <row r="81" spans="1:11" x14ac:dyDescent="0.2">
      <c r="A81">
        <v>2009</v>
      </c>
      <c r="I81" s="162">
        <v>10.06</v>
      </c>
    </row>
    <row r="82" spans="1:11" x14ac:dyDescent="0.2">
      <c r="A82">
        <v>2010</v>
      </c>
      <c r="I82" s="162">
        <v>9.4700000000000006</v>
      </c>
    </row>
    <row r="83" spans="1:11" x14ac:dyDescent="0.2">
      <c r="A83">
        <v>2011</v>
      </c>
      <c r="I83" s="162">
        <v>8.91</v>
      </c>
    </row>
    <row r="84" spans="1:11" x14ac:dyDescent="0.2">
      <c r="A84">
        <v>2012</v>
      </c>
      <c r="I84" s="162">
        <v>8.1</v>
      </c>
    </row>
    <row r="85" spans="1:11" x14ac:dyDescent="0.2">
      <c r="A85">
        <v>2013</v>
      </c>
      <c r="I85" s="162">
        <v>8.08</v>
      </c>
    </row>
    <row r="86" spans="1:11" x14ac:dyDescent="0.2">
      <c r="A86">
        <v>2014</v>
      </c>
      <c r="I86" s="162">
        <v>8.9</v>
      </c>
    </row>
    <row r="87" spans="1:11" x14ac:dyDescent="0.2">
      <c r="A87">
        <v>2015</v>
      </c>
      <c r="I87" s="162">
        <v>7.91</v>
      </c>
    </row>
    <row r="88" spans="1:11" x14ac:dyDescent="0.2">
      <c r="A88">
        <v>2016</v>
      </c>
      <c r="I88" s="162">
        <v>7.28</v>
      </c>
    </row>
    <row r="89" spans="1:11" x14ac:dyDescent="0.2">
      <c r="A89">
        <v>2017</v>
      </c>
      <c r="I89" s="162">
        <v>7.88</v>
      </c>
    </row>
    <row r="90" spans="1:11" x14ac:dyDescent="0.2">
      <c r="A90">
        <v>2018</v>
      </c>
      <c r="I90" s="162">
        <v>7.78</v>
      </c>
    </row>
    <row r="93" spans="1:11" x14ac:dyDescent="0.2">
      <c r="I93" t="s">
        <v>491</v>
      </c>
    </row>
    <row r="94" spans="1:11" x14ac:dyDescent="0.2">
      <c r="A94">
        <v>2010</v>
      </c>
      <c r="K94" s="181">
        <v>2.4620000000000002</v>
      </c>
    </row>
    <row r="95" spans="1:11" x14ac:dyDescent="0.2">
      <c r="A95">
        <v>2011</v>
      </c>
      <c r="K95" s="181">
        <v>3.1930000000000001</v>
      </c>
    </row>
    <row r="96" spans="1:11" x14ac:dyDescent="0.2">
      <c r="A96">
        <v>2012</v>
      </c>
      <c r="K96" s="181">
        <v>3.3580000000000001</v>
      </c>
    </row>
    <row r="97" spans="1:15" x14ac:dyDescent="0.2">
      <c r="A97">
        <v>2013</v>
      </c>
      <c r="K97" s="181">
        <v>3.335</v>
      </c>
    </row>
    <row r="98" spans="1:15" x14ac:dyDescent="0.2">
      <c r="A98">
        <v>2014</v>
      </c>
      <c r="K98" s="181">
        <v>3.3290000000000002</v>
      </c>
    </row>
    <row r="99" spans="1:15" x14ac:dyDescent="0.2">
      <c r="A99">
        <v>2015</v>
      </c>
      <c r="K99" s="181">
        <v>2.016</v>
      </c>
      <c r="L99" s="246">
        <f>K99/K$98</f>
        <v>0.60558726344247515</v>
      </c>
      <c r="M99">
        <f>L99*K$65</f>
        <v>15.304240454914702</v>
      </c>
      <c r="O99" t="s">
        <v>492</v>
      </c>
    </row>
    <row r="100" spans="1:15" x14ac:dyDescent="0.2">
      <c r="A100">
        <v>2016</v>
      </c>
      <c r="K100" s="181">
        <v>1.716</v>
      </c>
      <c r="L100" s="246">
        <f t="shared" ref="L100:L102" si="8">K100/K$98</f>
        <v>0.51547011114448782</v>
      </c>
      <c r="M100">
        <f t="shared" ref="M100:M102" si="9">L100*K$65</f>
        <v>13.026823720552397</v>
      </c>
    </row>
    <row r="101" spans="1:15" x14ac:dyDescent="0.2">
      <c r="A101">
        <v>2017</v>
      </c>
      <c r="K101" s="181">
        <v>2.0099999999999998</v>
      </c>
      <c r="L101" s="246">
        <f t="shared" si="8"/>
        <v>0.60378492039651532</v>
      </c>
      <c r="M101">
        <f t="shared" si="9"/>
        <v>15.258692120227455</v>
      </c>
    </row>
    <row r="102" spans="1:15" x14ac:dyDescent="0.2">
      <c r="A102">
        <v>2018</v>
      </c>
      <c r="K102" s="181">
        <v>2.38</v>
      </c>
      <c r="L102" s="246">
        <f t="shared" si="8"/>
        <v>0.71492940823069984</v>
      </c>
      <c r="M102">
        <f t="shared" si="9"/>
        <v>18.067506092607633</v>
      </c>
    </row>
  </sheetData>
  <mergeCells count="46">
    <mergeCell ref="P4:P6"/>
    <mergeCell ref="Q4:R4"/>
    <mergeCell ref="S4:T6"/>
    <mergeCell ref="A1:AC1"/>
    <mergeCell ref="A2:AC2"/>
    <mergeCell ref="A3:A6"/>
    <mergeCell ref="B3:H3"/>
    <mergeCell ref="I3:O3"/>
    <mergeCell ref="P3:Y3"/>
    <mergeCell ref="Z3:AC3"/>
    <mergeCell ref="B4:C4"/>
    <mergeCell ref="D4:E6"/>
    <mergeCell ref="G4:H6"/>
    <mergeCell ref="A69:N69"/>
    <mergeCell ref="O69:AC70"/>
    <mergeCell ref="A70:N70"/>
    <mergeCell ref="U4:V6"/>
    <mergeCell ref="X4:Y6"/>
    <mergeCell ref="Z4:AA6"/>
    <mergeCell ref="AB4:AC6"/>
    <mergeCell ref="B5:C5"/>
    <mergeCell ref="I5:J5"/>
    <mergeCell ref="Q5:R5"/>
    <mergeCell ref="B6:C6"/>
    <mergeCell ref="I6:J6"/>
    <mergeCell ref="Q6:R6"/>
    <mergeCell ref="I4:J4"/>
    <mergeCell ref="K4:L6"/>
    <mergeCell ref="N4:O6"/>
    <mergeCell ref="A66:N67"/>
    <mergeCell ref="O66:AC66"/>
    <mergeCell ref="O67:AC67"/>
    <mergeCell ref="A68:N68"/>
    <mergeCell ref="O68:AC68"/>
    <mergeCell ref="A76:N76"/>
    <mergeCell ref="O76:AC76"/>
    <mergeCell ref="A77:N77"/>
    <mergeCell ref="O77:AC77"/>
    <mergeCell ref="A71:N71"/>
    <mergeCell ref="O71:AC71"/>
    <mergeCell ref="A72:N73"/>
    <mergeCell ref="O72:AC72"/>
    <mergeCell ref="O73:AC73"/>
    <mergeCell ref="A74:N74"/>
    <mergeCell ref="O74:AC75"/>
    <mergeCell ref="A75:N75"/>
  </mergeCells>
  <hyperlinks>
    <hyperlink ref="O74" r:id="rId1" display="http://www.eia.gov/state/seds/seds-data-complete.cfm" xr:uid="{00000000-0004-0000-0200-000000000000}"/>
  </hyperlinks>
  <pageMargins left="0.75" right="0.75" top="1" bottom="1" header="0.5" footer="0.5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59"/>
  <sheetViews>
    <sheetView showGridLines="0" workbookViewId="0">
      <selection activeCell="F46" sqref="F46"/>
    </sheetView>
  </sheetViews>
  <sheetFormatPr defaultRowHeight="12.75" x14ac:dyDescent="0.2"/>
  <cols>
    <col min="1" max="2" width="4.5703125" bestFit="1" customWidth="1"/>
    <col min="3" max="3" width="2.28515625" bestFit="1" customWidth="1"/>
    <col min="4" max="4" width="5.7109375" customWidth="1"/>
    <col min="5" max="5" width="2.85546875" customWidth="1"/>
    <col min="6" max="6" width="9.28515625" bestFit="1" customWidth="1"/>
    <col min="7" max="7" width="4.5703125" bestFit="1" customWidth="1"/>
    <col min="8" max="8" width="2.28515625" bestFit="1" customWidth="1"/>
    <col min="9" max="9" width="4.5703125" bestFit="1" customWidth="1"/>
    <col min="10" max="10" width="2.28515625" bestFit="1" customWidth="1"/>
    <col min="11" max="11" width="6.28515625" customWidth="1"/>
    <col min="12" max="12" width="3.140625" customWidth="1"/>
    <col min="13" max="13" width="9.28515625" bestFit="1" customWidth="1"/>
    <col min="14" max="14" width="4.5703125" bestFit="1" customWidth="1"/>
    <col min="15" max="15" width="2.85546875" customWidth="1"/>
    <col min="16" max="16" width="6" customWidth="1"/>
    <col min="17" max="17" width="5.85546875" customWidth="1"/>
    <col min="18" max="18" width="2.85546875" customWidth="1"/>
    <col min="19" max="19" width="8" customWidth="1"/>
    <col min="20" max="20" width="4" customWidth="1"/>
    <col min="21" max="21" width="6.5703125" customWidth="1"/>
    <col min="22" max="22" width="3.85546875" customWidth="1"/>
    <col min="23" max="23" width="11.85546875" customWidth="1"/>
    <col min="24" max="24" width="5.85546875" customWidth="1"/>
    <col min="25" max="25" width="2.85546875" customWidth="1"/>
    <col min="26" max="26" width="8" customWidth="1"/>
    <col min="27" max="27" width="4" customWidth="1"/>
    <col min="28" max="28" width="5.85546875" customWidth="1"/>
    <col min="29" max="29" width="2.85546875" customWidth="1"/>
  </cols>
  <sheetData>
    <row r="1" spans="1:29" ht="15.75" customHeight="1" x14ac:dyDescent="0.25">
      <c r="A1" s="308" t="s">
        <v>296</v>
      </c>
      <c r="B1" s="309"/>
      <c r="C1" s="309"/>
      <c r="D1" s="309"/>
      <c r="E1" s="309"/>
      <c r="F1" s="309"/>
      <c r="G1" s="309"/>
      <c r="H1" s="309"/>
      <c r="I1" s="309"/>
      <c r="J1" s="309"/>
      <c r="K1" s="309"/>
      <c r="L1" s="309"/>
      <c r="M1" s="309"/>
      <c r="N1" s="309"/>
      <c r="O1" s="309"/>
      <c r="P1" s="309"/>
      <c r="Q1" s="309"/>
      <c r="R1" s="309"/>
      <c r="S1" s="309"/>
      <c r="T1" s="309"/>
      <c r="U1" s="309"/>
      <c r="V1" s="309"/>
      <c r="W1" s="309"/>
      <c r="X1" s="309"/>
      <c r="Y1" s="309"/>
      <c r="Z1" s="309"/>
      <c r="AA1" s="309"/>
      <c r="AB1" s="309"/>
      <c r="AC1" s="310"/>
    </row>
    <row r="2" spans="1:29" ht="12.75" customHeight="1" x14ac:dyDescent="0.2">
      <c r="A2" s="311" t="s">
        <v>297</v>
      </c>
      <c r="B2" s="312"/>
      <c r="C2" s="312"/>
      <c r="D2" s="312"/>
      <c r="E2" s="312"/>
      <c r="F2" s="312"/>
      <c r="G2" s="312"/>
      <c r="H2" s="312"/>
      <c r="I2" s="312"/>
      <c r="J2" s="312"/>
      <c r="K2" s="312"/>
      <c r="L2" s="312"/>
      <c r="M2" s="312"/>
      <c r="N2" s="312"/>
      <c r="O2" s="312"/>
      <c r="P2" s="312"/>
      <c r="Q2" s="312"/>
      <c r="R2" s="312"/>
      <c r="S2" s="312"/>
      <c r="T2" s="312"/>
      <c r="U2" s="312"/>
      <c r="V2" s="312"/>
      <c r="W2" s="312"/>
      <c r="X2" s="312"/>
      <c r="Y2" s="312"/>
      <c r="Z2" s="312"/>
      <c r="AA2" s="312"/>
      <c r="AB2" s="312"/>
      <c r="AC2" s="313"/>
    </row>
    <row r="3" spans="1:29" x14ac:dyDescent="0.2">
      <c r="A3" s="305" t="s">
        <v>1</v>
      </c>
      <c r="B3" s="314" t="s">
        <v>35</v>
      </c>
      <c r="C3" s="315"/>
      <c r="D3" s="315"/>
      <c r="E3" s="315"/>
      <c r="F3" s="315"/>
      <c r="G3" s="315"/>
      <c r="H3" s="316"/>
      <c r="I3" s="314" t="s">
        <v>36</v>
      </c>
      <c r="J3" s="315"/>
      <c r="K3" s="315"/>
      <c r="L3" s="315"/>
      <c r="M3" s="315"/>
      <c r="N3" s="315"/>
      <c r="O3" s="316"/>
      <c r="P3" s="314" t="s">
        <v>37</v>
      </c>
      <c r="Q3" s="315"/>
      <c r="R3" s="315"/>
      <c r="S3" s="315"/>
      <c r="T3" s="315"/>
      <c r="U3" s="315"/>
      <c r="V3" s="315"/>
      <c r="W3" s="315"/>
      <c r="X3" s="315"/>
      <c r="Y3" s="316"/>
      <c r="Z3" s="314" t="s">
        <v>38</v>
      </c>
      <c r="AA3" s="315"/>
      <c r="AB3" s="315"/>
      <c r="AC3" s="316"/>
    </row>
    <row r="4" spans="1:29" x14ac:dyDescent="0.2">
      <c r="A4" s="306"/>
      <c r="B4" s="303"/>
      <c r="C4" s="304"/>
      <c r="D4" s="297" t="s">
        <v>40</v>
      </c>
      <c r="E4" s="298"/>
      <c r="F4" s="141"/>
      <c r="G4" s="297" t="s">
        <v>298</v>
      </c>
      <c r="H4" s="298"/>
      <c r="I4" s="303"/>
      <c r="J4" s="304"/>
      <c r="K4" s="297" t="s">
        <v>299</v>
      </c>
      <c r="L4" s="298"/>
      <c r="M4" s="141"/>
      <c r="N4" s="297" t="s">
        <v>300</v>
      </c>
      <c r="O4" s="298"/>
      <c r="P4" s="305" t="s">
        <v>44</v>
      </c>
      <c r="Q4" s="303"/>
      <c r="R4" s="304"/>
      <c r="S4" s="297" t="s">
        <v>299</v>
      </c>
      <c r="T4" s="298"/>
      <c r="U4" s="297" t="s">
        <v>301</v>
      </c>
      <c r="V4" s="298"/>
      <c r="W4" s="141"/>
      <c r="X4" s="297" t="s">
        <v>302</v>
      </c>
      <c r="Y4" s="298"/>
      <c r="Z4" s="297" t="s">
        <v>299</v>
      </c>
      <c r="AA4" s="298"/>
      <c r="AB4" s="297" t="s">
        <v>303</v>
      </c>
      <c r="AC4" s="298"/>
    </row>
    <row r="5" spans="1:29" x14ac:dyDescent="0.2">
      <c r="A5" s="306"/>
      <c r="B5" s="299" t="s">
        <v>49</v>
      </c>
      <c r="C5" s="300"/>
      <c r="D5" s="299"/>
      <c r="E5" s="300"/>
      <c r="F5" s="142" t="s">
        <v>50</v>
      </c>
      <c r="G5" s="299"/>
      <c r="H5" s="300"/>
      <c r="I5" s="299" t="s">
        <v>49</v>
      </c>
      <c r="J5" s="300"/>
      <c r="K5" s="299"/>
      <c r="L5" s="300"/>
      <c r="M5" s="142" t="s">
        <v>50</v>
      </c>
      <c r="N5" s="299"/>
      <c r="O5" s="300"/>
      <c r="P5" s="306"/>
      <c r="Q5" s="299" t="s">
        <v>49</v>
      </c>
      <c r="R5" s="300"/>
      <c r="S5" s="299"/>
      <c r="T5" s="300"/>
      <c r="U5" s="299"/>
      <c r="V5" s="300"/>
      <c r="W5" s="142" t="s">
        <v>50</v>
      </c>
      <c r="X5" s="299"/>
      <c r="Y5" s="300"/>
      <c r="Z5" s="299"/>
      <c r="AA5" s="300"/>
      <c r="AB5" s="299"/>
      <c r="AC5" s="300"/>
    </row>
    <row r="6" spans="1:29" x14ac:dyDescent="0.2">
      <c r="A6" s="307"/>
      <c r="B6" s="301" t="s">
        <v>304</v>
      </c>
      <c r="C6" s="302"/>
      <c r="D6" s="301"/>
      <c r="E6" s="302"/>
      <c r="F6" s="143" t="s">
        <v>305</v>
      </c>
      <c r="G6" s="301"/>
      <c r="H6" s="302"/>
      <c r="I6" s="301" t="s">
        <v>304</v>
      </c>
      <c r="J6" s="302"/>
      <c r="K6" s="301"/>
      <c r="L6" s="302"/>
      <c r="M6" s="143" t="s">
        <v>305</v>
      </c>
      <c r="N6" s="301"/>
      <c r="O6" s="302"/>
      <c r="P6" s="307"/>
      <c r="Q6" s="301" t="s">
        <v>304</v>
      </c>
      <c r="R6" s="302"/>
      <c r="S6" s="301"/>
      <c r="T6" s="302"/>
      <c r="U6" s="301"/>
      <c r="V6" s="302"/>
      <c r="W6" s="143" t="s">
        <v>305</v>
      </c>
      <c r="X6" s="301"/>
      <c r="Y6" s="302"/>
      <c r="Z6" s="301"/>
      <c r="AA6" s="302"/>
      <c r="AB6" s="301"/>
      <c r="AC6" s="302"/>
    </row>
    <row r="7" spans="1:29" x14ac:dyDescent="0.2">
      <c r="A7" s="144">
        <v>1970</v>
      </c>
      <c r="B7" s="145">
        <v>1.06</v>
      </c>
      <c r="C7" s="146"/>
      <c r="D7" s="145">
        <v>1.54</v>
      </c>
      <c r="E7" s="146"/>
      <c r="F7" s="145">
        <v>6.51</v>
      </c>
      <c r="G7" s="145">
        <v>2.1</v>
      </c>
      <c r="H7" s="146"/>
      <c r="I7" s="145">
        <v>0.75</v>
      </c>
      <c r="J7" s="146"/>
      <c r="K7" s="145">
        <v>0.9</v>
      </c>
      <c r="L7" s="147" t="s">
        <v>16</v>
      </c>
      <c r="M7" s="145">
        <v>6.09</v>
      </c>
      <c r="N7" s="145">
        <v>1.97</v>
      </c>
      <c r="O7" s="146"/>
      <c r="P7" s="145">
        <v>0.45</v>
      </c>
      <c r="Q7" s="145">
        <v>0.38</v>
      </c>
      <c r="R7" s="146"/>
      <c r="S7" s="145">
        <v>0.98</v>
      </c>
      <c r="T7" s="146"/>
      <c r="U7" s="145">
        <v>1.59</v>
      </c>
      <c r="V7" s="146"/>
      <c r="W7" s="145">
        <v>2.99</v>
      </c>
      <c r="X7" s="145">
        <v>0.84</v>
      </c>
      <c r="Y7" s="146"/>
      <c r="Z7" s="145">
        <v>2.31</v>
      </c>
      <c r="AA7" s="146"/>
      <c r="AB7" s="145">
        <v>2.31</v>
      </c>
      <c r="AC7" s="146"/>
    </row>
    <row r="8" spans="1:29" x14ac:dyDescent="0.2">
      <c r="A8" s="144">
        <v>1971</v>
      </c>
      <c r="B8" s="145">
        <v>1.1200000000000001</v>
      </c>
      <c r="C8" s="146"/>
      <c r="D8" s="145">
        <v>1.59</v>
      </c>
      <c r="E8" s="146"/>
      <c r="F8" s="145">
        <v>6.8</v>
      </c>
      <c r="G8" s="145">
        <v>2.2400000000000002</v>
      </c>
      <c r="H8" s="146"/>
      <c r="I8" s="145">
        <v>0.8</v>
      </c>
      <c r="J8" s="146"/>
      <c r="K8" s="145">
        <v>1.02</v>
      </c>
      <c r="L8" s="146"/>
      <c r="M8" s="145">
        <v>6.44</v>
      </c>
      <c r="N8" s="145">
        <v>2.15</v>
      </c>
      <c r="O8" s="146"/>
      <c r="P8" s="145">
        <v>0.5</v>
      </c>
      <c r="Q8" s="145">
        <v>0.41</v>
      </c>
      <c r="R8" s="146"/>
      <c r="S8" s="145">
        <v>1.05</v>
      </c>
      <c r="T8" s="146"/>
      <c r="U8" s="145">
        <v>1.59</v>
      </c>
      <c r="V8" s="146"/>
      <c r="W8" s="145">
        <v>3.22</v>
      </c>
      <c r="X8" s="145">
        <v>0.93</v>
      </c>
      <c r="Y8" s="147" t="s">
        <v>16</v>
      </c>
      <c r="Z8" s="145">
        <v>2.37</v>
      </c>
      <c r="AA8" s="146"/>
      <c r="AB8" s="145">
        <v>2.37</v>
      </c>
      <c r="AC8" s="146"/>
    </row>
    <row r="9" spans="1:29" x14ac:dyDescent="0.2">
      <c r="A9" s="148">
        <v>1972</v>
      </c>
      <c r="B9" s="149">
        <v>1.18</v>
      </c>
      <c r="C9" s="150"/>
      <c r="D9" s="149">
        <v>1.61</v>
      </c>
      <c r="E9" s="151" t="s">
        <v>16</v>
      </c>
      <c r="F9" s="149">
        <v>7.09</v>
      </c>
      <c r="G9" s="149">
        <v>2.37</v>
      </c>
      <c r="H9" s="150"/>
      <c r="I9" s="149">
        <v>0.86</v>
      </c>
      <c r="J9" s="150"/>
      <c r="K9" s="149">
        <v>1.05</v>
      </c>
      <c r="L9" s="150"/>
      <c r="M9" s="149">
        <v>6.71</v>
      </c>
      <c r="N9" s="149">
        <v>2.3199999999999998</v>
      </c>
      <c r="O9" s="150"/>
      <c r="P9" s="149">
        <v>0.55000000000000004</v>
      </c>
      <c r="Q9" s="149">
        <v>0.46</v>
      </c>
      <c r="R9" s="150"/>
      <c r="S9" s="149">
        <v>1.05</v>
      </c>
      <c r="T9" s="150"/>
      <c r="U9" s="149">
        <v>1.59</v>
      </c>
      <c r="V9" s="150"/>
      <c r="W9" s="149">
        <v>3.4</v>
      </c>
      <c r="X9" s="149">
        <v>0.99</v>
      </c>
      <c r="Y9" s="150"/>
      <c r="Z9" s="149">
        <v>2.38</v>
      </c>
      <c r="AA9" s="150"/>
      <c r="AB9" s="149">
        <v>2.38</v>
      </c>
      <c r="AC9" s="150"/>
    </row>
    <row r="10" spans="1:29" x14ac:dyDescent="0.2">
      <c r="A10" s="144">
        <v>1973</v>
      </c>
      <c r="B10" s="145">
        <v>1.26</v>
      </c>
      <c r="C10" s="146"/>
      <c r="D10" s="145">
        <v>2.09</v>
      </c>
      <c r="E10" s="147" t="s">
        <v>16</v>
      </c>
      <c r="F10" s="145">
        <v>7.44</v>
      </c>
      <c r="G10" s="145">
        <v>2.71</v>
      </c>
      <c r="H10" s="146"/>
      <c r="I10" s="145">
        <v>0.91</v>
      </c>
      <c r="J10" s="146"/>
      <c r="K10" s="145">
        <v>1.2</v>
      </c>
      <c r="L10" s="147" t="s">
        <v>16</v>
      </c>
      <c r="M10" s="145">
        <v>7.06</v>
      </c>
      <c r="N10" s="145">
        <v>2.5499999999999998</v>
      </c>
      <c r="O10" s="146"/>
      <c r="P10" s="145">
        <v>0.63</v>
      </c>
      <c r="Q10" s="145">
        <v>0.5</v>
      </c>
      <c r="R10" s="146"/>
      <c r="S10" s="145">
        <v>1.18</v>
      </c>
      <c r="T10" s="146"/>
      <c r="U10" s="145">
        <v>1.6</v>
      </c>
      <c r="V10" s="146"/>
      <c r="W10" s="145">
        <v>3.66</v>
      </c>
      <c r="X10" s="145">
        <v>1.1000000000000001</v>
      </c>
      <c r="Y10" s="146"/>
      <c r="Z10" s="145">
        <v>2.57</v>
      </c>
      <c r="AA10" s="146"/>
      <c r="AB10" s="145">
        <v>2.57</v>
      </c>
      <c r="AC10" s="146"/>
    </row>
    <row r="11" spans="1:29" x14ac:dyDescent="0.2">
      <c r="A11" s="144">
        <v>1974</v>
      </c>
      <c r="B11" s="145">
        <v>1.42</v>
      </c>
      <c r="C11" s="146"/>
      <c r="D11" s="145">
        <v>2.85</v>
      </c>
      <c r="E11" s="146"/>
      <c r="F11" s="145">
        <v>9.09</v>
      </c>
      <c r="G11" s="145">
        <v>3.38</v>
      </c>
      <c r="H11" s="146"/>
      <c r="I11" s="145">
        <v>1.05</v>
      </c>
      <c r="J11" s="146"/>
      <c r="K11" s="145">
        <v>2.25</v>
      </c>
      <c r="L11" s="147" t="s">
        <v>16</v>
      </c>
      <c r="M11" s="145">
        <v>8.91</v>
      </c>
      <c r="N11" s="145">
        <v>3.4</v>
      </c>
      <c r="O11" s="147" t="s">
        <v>16</v>
      </c>
      <c r="P11" s="145">
        <v>1.22</v>
      </c>
      <c r="Q11" s="145">
        <v>0.67</v>
      </c>
      <c r="R11" s="146"/>
      <c r="S11" s="145">
        <v>2.25</v>
      </c>
      <c r="T11" s="147" t="s">
        <v>16</v>
      </c>
      <c r="U11" s="145">
        <v>1.6</v>
      </c>
      <c r="V11" s="146"/>
      <c r="W11" s="145">
        <v>4.95</v>
      </c>
      <c r="X11" s="145">
        <v>1.78</v>
      </c>
      <c r="Y11" s="146"/>
      <c r="Z11" s="145">
        <v>3.7</v>
      </c>
      <c r="AA11" s="146"/>
      <c r="AB11" s="145">
        <v>3.7</v>
      </c>
      <c r="AC11" s="146"/>
    </row>
    <row r="12" spans="1:29" x14ac:dyDescent="0.2">
      <c r="A12" s="148">
        <v>1975</v>
      </c>
      <c r="B12" s="149">
        <v>1.67</v>
      </c>
      <c r="C12" s="150"/>
      <c r="D12" s="149">
        <v>3.02</v>
      </c>
      <c r="E12" s="151" t="s">
        <v>16</v>
      </c>
      <c r="F12" s="149">
        <v>10.29</v>
      </c>
      <c r="G12" s="149">
        <v>3.8</v>
      </c>
      <c r="H12" s="150"/>
      <c r="I12" s="149">
        <v>1.32</v>
      </c>
      <c r="J12" s="150"/>
      <c r="K12" s="149">
        <v>2.39</v>
      </c>
      <c r="L12" s="151" t="s">
        <v>16</v>
      </c>
      <c r="M12" s="149">
        <v>10.11</v>
      </c>
      <c r="N12" s="149">
        <v>4.0599999999999996</v>
      </c>
      <c r="O12" s="151" t="s">
        <v>16</v>
      </c>
      <c r="P12" s="149">
        <v>1.5</v>
      </c>
      <c r="Q12" s="149">
        <v>0.95</v>
      </c>
      <c r="R12" s="150"/>
      <c r="S12" s="149">
        <v>2.4700000000000002</v>
      </c>
      <c r="T12" s="151" t="s">
        <v>16</v>
      </c>
      <c r="U12" s="149">
        <v>1.6</v>
      </c>
      <c r="V12" s="150"/>
      <c r="W12" s="149">
        <v>6.07</v>
      </c>
      <c r="X12" s="149">
        <v>2.21</v>
      </c>
      <c r="Y12" s="151" t="s">
        <v>16</v>
      </c>
      <c r="Z12" s="149">
        <v>4.0199999999999996</v>
      </c>
      <c r="AA12" s="150"/>
      <c r="AB12" s="149">
        <v>4.0199999999999996</v>
      </c>
      <c r="AC12" s="150"/>
    </row>
    <row r="13" spans="1:29" x14ac:dyDescent="0.2">
      <c r="A13" s="144">
        <v>1976</v>
      </c>
      <c r="B13" s="145">
        <v>1.94</v>
      </c>
      <c r="C13" s="146"/>
      <c r="D13" s="145">
        <v>3.24</v>
      </c>
      <c r="E13" s="147" t="s">
        <v>16</v>
      </c>
      <c r="F13" s="145">
        <v>10.93</v>
      </c>
      <c r="G13" s="145">
        <v>4.13</v>
      </c>
      <c r="H13" s="147" t="s">
        <v>16</v>
      </c>
      <c r="I13" s="145">
        <v>1.61</v>
      </c>
      <c r="J13" s="146"/>
      <c r="K13" s="145">
        <v>2.4900000000000002</v>
      </c>
      <c r="L13" s="147" t="s">
        <v>16</v>
      </c>
      <c r="M13" s="145">
        <v>10.82</v>
      </c>
      <c r="N13" s="145">
        <v>4.38</v>
      </c>
      <c r="O13" s="146"/>
      <c r="P13" s="145">
        <v>1.5</v>
      </c>
      <c r="Q13" s="145">
        <v>1.21</v>
      </c>
      <c r="R13" s="146"/>
      <c r="S13" s="145">
        <v>2.58</v>
      </c>
      <c r="T13" s="147" t="s">
        <v>16</v>
      </c>
      <c r="U13" s="145">
        <v>1.6</v>
      </c>
      <c r="V13" s="146"/>
      <c r="W13" s="145">
        <v>6.48</v>
      </c>
      <c r="X13" s="145">
        <v>2.4300000000000002</v>
      </c>
      <c r="Y13" s="146"/>
      <c r="Z13" s="145">
        <v>4.2</v>
      </c>
      <c r="AA13" s="146"/>
      <c r="AB13" s="145">
        <v>4.21</v>
      </c>
      <c r="AC13" s="146"/>
    </row>
    <row r="14" spans="1:29" x14ac:dyDescent="0.2">
      <c r="A14" s="144">
        <v>1977</v>
      </c>
      <c r="B14" s="145">
        <v>2.2999999999999998</v>
      </c>
      <c r="C14" s="146"/>
      <c r="D14" s="145">
        <v>3.64</v>
      </c>
      <c r="E14" s="146"/>
      <c r="F14" s="145">
        <v>11.87</v>
      </c>
      <c r="G14" s="145">
        <v>4.76</v>
      </c>
      <c r="H14" s="146"/>
      <c r="I14" s="145">
        <v>2</v>
      </c>
      <c r="J14" s="146"/>
      <c r="K14" s="145">
        <v>2.84</v>
      </c>
      <c r="L14" s="147" t="s">
        <v>16</v>
      </c>
      <c r="M14" s="145">
        <v>11.99</v>
      </c>
      <c r="N14" s="145">
        <v>5.12</v>
      </c>
      <c r="O14" s="146"/>
      <c r="P14" s="145">
        <v>1.56</v>
      </c>
      <c r="Q14" s="145">
        <v>1.48</v>
      </c>
      <c r="R14" s="146"/>
      <c r="S14" s="145">
        <v>2.85</v>
      </c>
      <c r="T14" s="147" t="s">
        <v>16</v>
      </c>
      <c r="U14" s="145">
        <v>1.59</v>
      </c>
      <c r="V14" s="146"/>
      <c r="W14" s="145">
        <v>7.33</v>
      </c>
      <c r="X14" s="145">
        <v>2.78</v>
      </c>
      <c r="Y14" s="146"/>
      <c r="Z14" s="145">
        <v>4.47</v>
      </c>
      <c r="AA14" s="146"/>
      <c r="AB14" s="145">
        <v>4.47</v>
      </c>
      <c r="AC14" s="147" t="s">
        <v>16</v>
      </c>
    </row>
    <row r="15" spans="1:29" x14ac:dyDescent="0.2">
      <c r="A15" s="148">
        <v>1978</v>
      </c>
      <c r="B15" s="149">
        <v>2.52</v>
      </c>
      <c r="C15" s="150"/>
      <c r="D15" s="149">
        <v>3.77</v>
      </c>
      <c r="E15" s="151" t="s">
        <v>16</v>
      </c>
      <c r="F15" s="149">
        <v>12.63</v>
      </c>
      <c r="G15" s="149">
        <v>5.13</v>
      </c>
      <c r="H15" s="150"/>
      <c r="I15" s="149">
        <v>2.2000000000000002</v>
      </c>
      <c r="J15" s="150"/>
      <c r="K15" s="149">
        <v>2.92</v>
      </c>
      <c r="L15" s="151" t="s">
        <v>16</v>
      </c>
      <c r="M15" s="149">
        <v>12.78</v>
      </c>
      <c r="N15" s="149">
        <v>5.49</v>
      </c>
      <c r="O15" s="151" t="s">
        <v>16</v>
      </c>
      <c r="P15" s="149">
        <v>1.73</v>
      </c>
      <c r="Q15" s="149">
        <v>1.66</v>
      </c>
      <c r="R15" s="150"/>
      <c r="S15" s="149">
        <v>2.97</v>
      </c>
      <c r="T15" s="151" t="s">
        <v>16</v>
      </c>
      <c r="U15" s="149">
        <v>1.6</v>
      </c>
      <c r="V15" s="150"/>
      <c r="W15" s="149">
        <v>8.18</v>
      </c>
      <c r="X15" s="149">
        <v>3.04</v>
      </c>
      <c r="Y15" s="151" t="s">
        <v>16</v>
      </c>
      <c r="Z15" s="149">
        <v>4.59</v>
      </c>
      <c r="AA15" s="150"/>
      <c r="AB15" s="149">
        <v>4.59</v>
      </c>
      <c r="AC15" s="150"/>
    </row>
    <row r="16" spans="1:29" x14ac:dyDescent="0.2">
      <c r="A16" s="144">
        <v>1979</v>
      </c>
      <c r="B16" s="145">
        <v>2.92</v>
      </c>
      <c r="C16" s="146"/>
      <c r="D16" s="145">
        <v>5.32</v>
      </c>
      <c r="E16" s="147" t="s">
        <v>16</v>
      </c>
      <c r="F16" s="145">
        <v>13.6</v>
      </c>
      <c r="G16" s="145">
        <v>5.99</v>
      </c>
      <c r="H16" s="146"/>
      <c r="I16" s="145">
        <v>2.69</v>
      </c>
      <c r="J16" s="146"/>
      <c r="K16" s="145">
        <v>4.1399999999999997</v>
      </c>
      <c r="L16" s="147" t="s">
        <v>16</v>
      </c>
      <c r="M16" s="145">
        <v>13.72</v>
      </c>
      <c r="N16" s="145">
        <v>6.27</v>
      </c>
      <c r="O16" s="147" t="s">
        <v>16</v>
      </c>
      <c r="P16" s="145">
        <v>1.75</v>
      </c>
      <c r="Q16" s="145">
        <v>1.96</v>
      </c>
      <c r="R16" s="146"/>
      <c r="S16" s="145">
        <v>4</v>
      </c>
      <c r="T16" s="147" t="s">
        <v>16</v>
      </c>
      <c r="U16" s="145">
        <v>1.6</v>
      </c>
      <c r="V16" s="146"/>
      <c r="W16" s="145">
        <v>8.94</v>
      </c>
      <c r="X16" s="145">
        <v>3.63</v>
      </c>
      <c r="Y16" s="146"/>
      <c r="Z16" s="145">
        <v>6.19</v>
      </c>
      <c r="AA16" s="146"/>
      <c r="AB16" s="145">
        <v>6.19</v>
      </c>
      <c r="AC16" s="146"/>
    </row>
    <row r="17" spans="1:29" x14ac:dyDescent="0.2">
      <c r="A17" s="144">
        <v>1980</v>
      </c>
      <c r="B17" s="145">
        <v>3.6</v>
      </c>
      <c r="C17" s="146"/>
      <c r="D17" s="145">
        <v>7.24</v>
      </c>
      <c r="E17" s="146"/>
      <c r="F17" s="145">
        <v>15.71</v>
      </c>
      <c r="G17" s="145">
        <v>7.46</v>
      </c>
      <c r="H17" s="146"/>
      <c r="I17" s="145">
        <v>3.32</v>
      </c>
      <c r="J17" s="146"/>
      <c r="K17" s="145">
        <v>5.62</v>
      </c>
      <c r="L17" s="147" t="s">
        <v>16</v>
      </c>
      <c r="M17" s="145">
        <v>16.059999999999999</v>
      </c>
      <c r="N17" s="145">
        <v>7.83</v>
      </c>
      <c r="O17" s="146"/>
      <c r="P17" s="145">
        <v>1.87</v>
      </c>
      <c r="Q17" s="145">
        <v>2.52</v>
      </c>
      <c r="R17" s="146"/>
      <c r="S17" s="145">
        <v>5.76</v>
      </c>
      <c r="T17" s="147" t="s">
        <v>16</v>
      </c>
      <c r="U17" s="145">
        <v>1.67</v>
      </c>
      <c r="V17" s="146"/>
      <c r="W17" s="145">
        <v>10.81</v>
      </c>
      <c r="X17" s="145">
        <v>4.71</v>
      </c>
      <c r="Y17" s="146"/>
      <c r="Z17" s="145">
        <v>8.6</v>
      </c>
      <c r="AA17" s="146"/>
      <c r="AB17" s="145">
        <v>8.61</v>
      </c>
      <c r="AC17" s="146"/>
    </row>
    <row r="18" spans="1:29" x14ac:dyDescent="0.2">
      <c r="A18" s="148">
        <v>1981</v>
      </c>
      <c r="B18" s="149">
        <v>4.1900000000000004</v>
      </c>
      <c r="C18" s="150"/>
      <c r="D18" s="149">
        <v>8.65</v>
      </c>
      <c r="E18" s="151" t="s">
        <v>16</v>
      </c>
      <c r="F18" s="149">
        <v>18.170000000000002</v>
      </c>
      <c r="G18" s="149">
        <v>8.82</v>
      </c>
      <c r="H18" s="150"/>
      <c r="I18" s="149">
        <v>3.91</v>
      </c>
      <c r="J18" s="150"/>
      <c r="K18" s="149">
        <v>6.95</v>
      </c>
      <c r="L18" s="151" t="s">
        <v>16</v>
      </c>
      <c r="M18" s="149">
        <v>18.440000000000001</v>
      </c>
      <c r="N18" s="149">
        <v>9.4700000000000006</v>
      </c>
      <c r="O18" s="151" t="s">
        <v>16</v>
      </c>
      <c r="P18" s="149">
        <v>2.06</v>
      </c>
      <c r="Q18" s="149">
        <v>3.07</v>
      </c>
      <c r="R18" s="150"/>
      <c r="S18" s="149">
        <v>6.87</v>
      </c>
      <c r="T18" s="151" t="s">
        <v>16</v>
      </c>
      <c r="U18" s="149">
        <v>1.67</v>
      </c>
      <c r="V18" s="150"/>
      <c r="W18" s="149">
        <v>12.57</v>
      </c>
      <c r="X18" s="149">
        <v>5.52</v>
      </c>
      <c r="Y18" s="150"/>
      <c r="Z18" s="149">
        <v>9.83</v>
      </c>
      <c r="AA18" s="150"/>
      <c r="AB18" s="149">
        <v>9.84</v>
      </c>
      <c r="AC18" s="150"/>
    </row>
    <row r="19" spans="1:29" x14ac:dyDescent="0.2">
      <c r="A19" s="144">
        <v>1982</v>
      </c>
      <c r="B19" s="145">
        <v>5.05</v>
      </c>
      <c r="C19" s="146"/>
      <c r="D19" s="145">
        <v>8.66</v>
      </c>
      <c r="E19" s="147" t="s">
        <v>16</v>
      </c>
      <c r="F19" s="145">
        <v>20.11</v>
      </c>
      <c r="G19" s="145">
        <v>9.77</v>
      </c>
      <c r="H19" s="147" t="s">
        <v>16</v>
      </c>
      <c r="I19" s="145">
        <v>4.7</v>
      </c>
      <c r="J19" s="146"/>
      <c r="K19" s="145">
        <v>6.62</v>
      </c>
      <c r="L19" s="147" t="s">
        <v>16</v>
      </c>
      <c r="M19" s="145">
        <v>20.11</v>
      </c>
      <c r="N19" s="145">
        <v>10.34</v>
      </c>
      <c r="O19" s="147" t="s">
        <v>16</v>
      </c>
      <c r="P19" s="145">
        <v>2.09</v>
      </c>
      <c r="Q19" s="145">
        <v>3.8</v>
      </c>
      <c r="R19" s="146"/>
      <c r="S19" s="145">
        <v>6.53</v>
      </c>
      <c r="T19" s="147" t="s">
        <v>16</v>
      </c>
      <c r="U19" s="145">
        <v>1.67</v>
      </c>
      <c r="V19" s="146"/>
      <c r="W19" s="145">
        <v>14.51</v>
      </c>
      <c r="X19" s="145">
        <v>6.06</v>
      </c>
      <c r="Y19" s="147" t="s">
        <v>16</v>
      </c>
      <c r="Z19" s="145">
        <v>9.42</v>
      </c>
      <c r="AA19" s="146"/>
      <c r="AB19" s="145">
        <v>9.43</v>
      </c>
      <c r="AC19" s="146"/>
    </row>
    <row r="20" spans="1:29" x14ac:dyDescent="0.2">
      <c r="A20" s="144">
        <v>1983</v>
      </c>
      <c r="B20" s="145">
        <v>5.88</v>
      </c>
      <c r="C20" s="146"/>
      <c r="D20" s="145">
        <v>8.39</v>
      </c>
      <c r="E20" s="147" t="s">
        <v>16</v>
      </c>
      <c r="F20" s="145">
        <v>21.04</v>
      </c>
      <c r="G20" s="145">
        <v>10.66</v>
      </c>
      <c r="H20" s="146"/>
      <c r="I20" s="145">
        <v>5.43</v>
      </c>
      <c r="J20" s="146"/>
      <c r="K20" s="145">
        <v>6.49</v>
      </c>
      <c r="L20" s="147" t="s">
        <v>16</v>
      </c>
      <c r="M20" s="145">
        <v>20.57</v>
      </c>
      <c r="N20" s="145">
        <v>10.91</v>
      </c>
      <c r="O20" s="147" t="s">
        <v>16</v>
      </c>
      <c r="P20" s="145">
        <v>1.91</v>
      </c>
      <c r="Q20" s="145">
        <v>4.0999999999999996</v>
      </c>
      <c r="R20" s="146"/>
      <c r="S20" s="145">
        <v>6.6</v>
      </c>
      <c r="T20" s="147" t="s">
        <v>16</v>
      </c>
      <c r="U20" s="145">
        <v>1.67</v>
      </c>
      <c r="V20" s="146"/>
      <c r="W20" s="145">
        <v>14.54</v>
      </c>
      <c r="X20" s="145">
        <v>6.22</v>
      </c>
      <c r="Y20" s="147" t="s">
        <v>16</v>
      </c>
      <c r="Z20" s="145">
        <v>8.43</v>
      </c>
      <c r="AA20" s="147" t="s">
        <v>16</v>
      </c>
      <c r="AB20" s="145">
        <v>8.44</v>
      </c>
      <c r="AC20" s="147" t="s">
        <v>16</v>
      </c>
    </row>
    <row r="21" spans="1:29" x14ac:dyDescent="0.2">
      <c r="A21" s="148">
        <v>1984</v>
      </c>
      <c r="B21" s="149">
        <v>5.95</v>
      </c>
      <c r="C21" s="150"/>
      <c r="D21" s="149">
        <v>8.44</v>
      </c>
      <c r="E21" s="151" t="s">
        <v>16</v>
      </c>
      <c r="F21" s="149">
        <v>20.96</v>
      </c>
      <c r="G21" s="149">
        <v>10.66</v>
      </c>
      <c r="H21" s="150"/>
      <c r="I21" s="149">
        <v>5.4</v>
      </c>
      <c r="J21" s="150"/>
      <c r="K21" s="149">
        <v>6.48</v>
      </c>
      <c r="L21" s="151" t="s">
        <v>16</v>
      </c>
      <c r="M21" s="149">
        <v>20.89</v>
      </c>
      <c r="N21" s="149">
        <v>11.12</v>
      </c>
      <c r="O21" s="151" t="s">
        <v>16</v>
      </c>
      <c r="P21" s="149">
        <v>1.91</v>
      </c>
      <c r="Q21" s="149">
        <v>4.13</v>
      </c>
      <c r="R21" s="150"/>
      <c r="S21" s="149">
        <v>6.58</v>
      </c>
      <c r="T21" s="151" t="s">
        <v>16</v>
      </c>
      <c r="U21" s="149">
        <v>1.67</v>
      </c>
      <c r="V21" s="150"/>
      <c r="W21" s="149">
        <v>14.16</v>
      </c>
      <c r="X21" s="149">
        <v>6.12</v>
      </c>
      <c r="Y21" s="150"/>
      <c r="Z21" s="149">
        <v>8.25</v>
      </c>
      <c r="AA21" s="150"/>
      <c r="AB21" s="149">
        <v>8.26</v>
      </c>
      <c r="AC21" s="150"/>
    </row>
    <row r="22" spans="1:29" x14ac:dyDescent="0.2">
      <c r="A22" s="144">
        <v>1985</v>
      </c>
      <c r="B22" s="145">
        <v>5.94</v>
      </c>
      <c r="C22" s="146"/>
      <c r="D22" s="145">
        <v>8.14</v>
      </c>
      <c r="E22" s="147" t="s">
        <v>16</v>
      </c>
      <c r="F22" s="145">
        <v>21.66</v>
      </c>
      <c r="G22" s="145">
        <v>10.91</v>
      </c>
      <c r="H22" s="146"/>
      <c r="I22" s="145">
        <v>5.34</v>
      </c>
      <c r="J22" s="146"/>
      <c r="K22" s="145">
        <v>6.46</v>
      </c>
      <c r="L22" s="147" t="s">
        <v>16</v>
      </c>
      <c r="M22" s="145">
        <v>21.3</v>
      </c>
      <c r="N22" s="145">
        <v>11.63</v>
      </c>
      <c r="O22" s="147" t="s">
        <v>16</v>
      </c>
      <c r="P22" s="145">
        <v>1.9</v>
      </c>
      <c r="Q22" s="145">
        <v>3.87</v>
      </c>
      <c r="R22" s="146"/>
      <c r="S22" s="145">
        <v>6.32</v>
      </c>
      <c r="T22" s="147" t="s">
        <v>16</v>
      </c>
      <c r="U22" s="145">
        <v>1.67</v>
      </c>
      <c r="V22" s="146"/>
      <c r="W22" s="145">
        <v>14.57</v>
      </c>
      <c r="X22" s="145">
        <v>6.04</v>
      </c>
      <c r="Y22" s="147" t="s">
        <v>16</v>
      </c>
      <c r="Z22" s="145">
        <v>8.26</v>
      </c>
      <c r="AA22" s="146"/>
      <c r="AB22" s="145">
        <v>8.27</v>
      </c>
      <c r="AC22" s="146"/>
    </row>
    <row r="23" spans="1:29" x14ac:dyDescent="0.2">
      <c r="A23" s="144">
        <v>1986</v>
      </c>
      <c r="B23" s="145">
        <v>5.67</v>
      </c>
      <c r="C23" s="146"/>
      <c r="D23" s="145">
        <v>6.77</v>
      </c>
      <c r="E23" s="147" t="s">
        <v>16</v>
      </c>
      <c r="F23" s="145">
        <v>21.75</v>
      </c>
      <c r="G23" s="145">
        <v>10.75</v>
      </c>
      <c r="H23" s="146"/>
      <c r="I23" s="145">
        <v>4.9400000000000004</v>
      </c>
      <c r="J23" s="146"/>
      <c r="K23" s="145">
        <v>4.4400000000000004</v>
      </c>
      <c r="L23" s="147" t="s">
        <v>16</v>
      </c>
      <c r="M23" s="145">
        <v>21.1</v>
      </c>
      <c r="N23" s="145">
        <v>11.2</v>
      </c>
      <c r="O23" s="147" t="s">
        <v>16</v>
      </c>
      <c r="P23" s="145">
        <v>1.8</v>
      </c>
      <c r="Q23" s="145">
        <v>3.2</v>
      </c>
      <c r="R23" s="146"/>
      <c r="S23" s="145">
        <v>4.93</v>
      </c>
      <c r="T23" s="147" t="s">
        <v>16</v>
      </c>
      <c r="U23" s="145">
        <v>1.65</v>
      </c>
      <c r="V23" s="146"/>
      <c r="W23" s="145">
        <v>14.45</v>
      </c>
      <c r="X23" s="145">
        <v>5.37</v>
      </c>
      <c r="Y23" s="147" t="s">
        <v>16</v>
      </c>
      <c r="Z23" s="145">
        <v>6.21</v>
      </c>
      <c r="AA23" s="146"/>
      <c r="AB23" s="145">
        <v>6.22</v>
      </c>
      <c r="AC23" s="146"/>
    </row>
    <row r="24" spans="1:29" x14ac:dyDescent="0.2">
      <c r="A24" s="148">
        <v>1987</v>
      </c>
      <c r="B24" s="149">
        <v>5.39</v>
      </c>
      <c r="C24" s="150"/>
      <c r="D24" s="149">
        <v>6.59</v>
      </c>
      <c r="E24" s="151" t="s">
        <v>16</v>
      </c>
      <c r="F24" s="149">
        <v>21.82</v>
      </c>
      <c r="G24" s="149">
        <v>10.71</v>
      </c>
      <c r="H24" s="150"/>
      <c r="I24" s="149">
        <v>4.6399999999999997</v>
      </c>
      <c r="J24" s="150"/>
      <c r="K24" s="149">
        <v>4.75</v>
      </c>
      <c r="L24" s="151" t="s">
        <v>16</v>
      </c>
      <c r="M24" s="149">
        <v>20.440000000000001</v>
      </c>
      <c r="N24" s="149">
        <v>10.96</v>
      </c>
      <c r="O24" s="151" t="s">
        <v>16</v>
      </c>
      <c r="P24" s="149">
        <v>1.67</v>
      </c>
      <c r="Q24" s="149">
        <v>2.88</v>
      </c>
      <c r="R24" s="150"/>
      <c r="S24" s="149">
        <v>4.9800000000000004</v>
      </c>
      <c r="T24" s="151" t="s">
        <v>16</v>
      </c>
      <c r="U24" s="149">
        <v>1.65</v>
      </c>
      <c r="V24" s="150"/>
      <c r="W24" s="149">
        <v>13.98</v>
      </c>
      <c r="X24" s="149">
        <v>5.17</v>
      </c>
      <c r="Y24" s="150"/>
      <c r="Z24" s="149">
        <v>6.57</v>
      </c>
      <c r="AA24" s="150"/>
      <c r="AB24" s="149">
        <v>6.59</v>
      </c>
      <c r="AC24" s="150"/>
    </row>
    <row r="25" spans="1:29" x14ac:dyDescent="0.2">
      <c r="A25" s="144">
        <v>1988</v>
      </c>
      <c r="B25" s="145">
        <v>5.32</v>
      </c>
      <c r="C25" s="146"/>
      <c r="D25" s="145">
        <v>6.57</v>
      </c>
      <c r="E25" s="147" t="s">
        <v>16</v>
      </c>
      <c r="F25" s="145">
        <v>21.92</v>
      </c>
      <c r="G25" s="145">
        <v>10.66</v>
      </c>
      <c r="H25" s="146"/>
      <c r="I25" s="145">
        <v>4.51</v>
      </c>
      <c r="J25" s="146"/>
      <c r="K25" s="145">
        <v>4.5</v>
      </c>
      <c r="L25" s="147" t="s">
        <v>16</v>
      </c>
      <c r="M25" s="145">
        <v>20.34</v>
      </c>
      <c r="N25" s="145">
        <v>10.81</v>
      </c>
      <c r="O25" s="147" t="s">
        <v>16</v>
      </c>
      <c r="P25" s="145">
        <v>1.68</v>
      </c>
      <c r="Q25" s="145">
        <v>2.9</v>
      </c>
      <c r="R25" s="146"/>
      <c r="S25" s="145">
        <v>4.63</v>
      </c>
      <c r="T25" s="147" t="s">
        <v>16</v>
      </c>
      <c r="U25" s="145">
        <v>1.65</v>
      </c>
      <c r="V25" s="146"/>
      <c r="W25" s="145">
        <v>13.78</v>
      </c>
      <c r="X25" s="145">
        <v>5.01</v>
      </c>
      <c r="Y25" s="147" t="s">
        <v>16</v>
      </c>
      <c r="Z25" s="145">
        <v>6.56</v>
      </c>
      <c r="AA25" s="146"/>
      <c r="AB25" s="145">
        <v>6.57</v>
      </c>
      <c r="AC25" s="146"/>
    </row>
    <row r="26" spans="1:29" x14ac:dyDescent="0.2">
      <c r="A26" s="144">
        <v>1989</v>
      </c>
      <c r="B26" s="145">
        <v>5.47</v>
      </c>
      <c r="C26" s="146"/>
      <c r="D26" s="145">
        <v>7.54</v>
      </c>
      <c r="E26" s="147" t="s">
        <v>16</v>
      </c>
      <c r="F26" s="145">
        <v>22.41</v>
      </c>
      <c r="G26" s="145">
        <v>11.02</v>
      </c>
      <c r="H26" s="146"/>
      <c r="I26" s="145">
        <v>4.6100000000000003</v>
      </c>
      <c r="J26" s="146"/>
      <c r="K26" s="145">
        <v>5.09</v>
      </c>
      <c r="L26" s="147" t="s">
        <v>16</v>
      </c>
      <c r="M26" s="145">
        <v>20.77</v>
      </c>
      <c r="N26" s="145">
        <v>11.25</v>
      </c>
      <c r="O26" s="147" t="s">
        <v>16</v>
      </c>
      <c r="P26" s="145">
        <v>1.68</v>
      </c>
      <c r="Q26" s="145">
        <v>2.93</v>
      </c>
      <c r="R26" s="146"/>
      <c r="S26" s="145">
        <v>4.7</v>
      </c>
      <c r="T26" s="147" t="s">
        <v>16</v>
      </c>
      <c r="U26" s="145">
        <v>1.2</v>
      </c>
      <c r="V26" s="146"/>
      <c r="W26" s="145">
        <v>13.85</v>
      </c>
      <c r="X26" s="145">
        <v>4.92</v>
      </c>
      <c r="Y26" s="146"/>
      <c r="Z26" s="145">
        <v>7.17</v>
      </c>
      <c r="AA26" s="146"/>
      <c r="AB26" s="145">
        <v>7.18</v>
      </c>
      <c r="AC26" s="146"/>
    </row>
    <row r="27" spans="1:29" x14ac:dyDescent="0.2">
      <c r="A27" s="148">
        <v>1990</v>
      </c>
      <c r="B27" s="149">
        <v>5.63</v>
      </c>
      <c r="C27" s="150"/>
      <c r="D27" s="149">
        <v>8.69</v>
      </c>
      <c r="E27" s="151" t="s">
        <v>16</v>
      </c>
      <c r="F27" s="149">
        <v>22.96</v>
      </c>
      <c r="G27" s="149">
        <v>11.87</v>
      </c>
      <c r="H27" s="150"/>
      <c r="I27" s="149">
        <v>4.7</v>
      </c>
      <c r="J27" s="150"/>
      <c r="K27" s="149">
        <v>6.04</v>
      </c>
      <c r="L27" s="151" t="s">
        <v>16</v>
      </c>
      <c r="M27" s="149">
        <v>21.2</v>
      </c>
      <c r="N27" s="149">
        <v>11.87</v>
      </c>
      <c r="O27" s="151" t="s">
        <v>16</v>
      </c>
      <c r="P27" s="149">
        <v>1.69</v>
      </c>
      <c r="Q27" s="149">
        <v>2.95</v>
      </c>
      <c r="R27" s="150"/>
      <c r="S27" s="149">
        <v>5.5</v>
      </c>
      <c r="T27" s="151" t="s">
        <v>16</v>
      </c>
      <c r="U27" s="149">
        <v>0.99</v>
      </c>
      <c r="V27" s="150"/>
      <c r="W27" s="149">
        <v>13.92</v>
      </c>
      <c r="X27" s="149">
        <v>5.24</v>
      </c>
      <c r="Y27" s="151" t="s">
        <v>16</v>
      </c>
      <c r="Z27" s="149">
        <v>8.27</v>
      </c>
      <c r="AA27" s="150"/>
      <c r="AB27" s="149">
        <v>8.2799999999999994</v>
      </c>
      <c r="AC27" s="150"/>
    </row>
    <row r="28" spans="1:29" x14ac:dyDescent="0.2">
      <c r="A28" s="144">
        <v>1991</v>
      </c>
      <c r="B28" s="145">
        <v>5.66</v>
      </c>
      <c r="C28" s="146"/>
      <c r="D28" s="145">
        <v>8.48</v>
      </c>
      <c r="E28" s="147" t="s">
        <v>16</v>
      </c>
      <c r="F28" s="145">
        <v>23.57</v>
      </c>
      <c r="G28" s="145">
        <v>12.08</v>
      </c>
      <c r="H28" s="146"/>
      <c r="I28" s="145">
        <v>4.6900000000000004</v>
      </c>
      <c r="J28" s="146"/>
      <c r="K28" s="145">
        <v>5.59</v>
      </c>
      <c r="L28" s="147" t="s">
        <v>16</v>
      </c>
      <c r="M28" s="145">
        <v>21.73</v>
      </c>
      <c r="N28" s="145">
        <v>12.05</v>
      </c>
      <c r="O28" s="147" t="s">
        <v>16</v>
      </c>
      <c r="P28" s="145">
        <v>1.67</v>
      </c>
      <c r="Q28" s="145">
        <v>2.8</v>
      </c>
      <c r="R28" s="146"/>
      <c r="S28" s="145">
        <v>5.33</v>
      </c>
      <c r="T28" s="147" t="s">
        <v>16</v>
      </c>
      <c r="U28" s="145">
        <v>1.1399999999999999</v>
      </c>
      <c r="V28" s="146"/>
      <c r="W28" s="145">
        <v>14.18</v>
      </c>
      <c r="X28" s="145">
        <v>5.19</v>
      </c>
      <c r="Y28" s="147" t="s">
        <v>16</v>
      </c>
      <c r="Z28" s="145">
        <v>7.98</v>
      </c>
      <c r="AA28" s="146"/>
      <c r="AB28" s="145">
        <v>7.99</v>
      </c>
      <c r="AC28" s="146"/>
    </row>
    <row r="29" spans="1:29" x14ac:dyDescent="0.2">
      <c r="A29" s="144">
        <v>1992</v>
      </c>
      <c r="B29" s="145">
        <v>5.73</v>
      </c>
      <c r="C29" s="146"/>
      <c r="D29" s="145">
        <v>7.8</v>
      </c>
      <c r="E29" s="147" t="s">
        <v>16</v>
      </c>
      <c r="F29" s="145">
        <v>24.06</v>
      </c>
      <c r="G29" s="145">
        <v>11.97</v>
      </c>
      <c r="H29" s="147" t="s">
        <v>16</v>
      </c>
      <c r="I29" s="145">
        <v>4.75</v>
      </c>
      <c r="J29" s="146"/>
      <c r="K29" s="145">
        <v>5.37</v>
      </c>
      <c r="L29" s="147" t="s">
        <v>16</v>
      </c>
      <c r="M29" s="145">
        <v>22.15</v>
      </c>
      <c r="N29" s="145">
        <v>12.15</v>
      </c>
      <c r="O29" s="147" t="s">
        <v>16</v>
      </c>
      <c r="P29" s="145">
        <v>1.69</v>
      </c>
      <c r="Q29" s="145">
        <v>2.91</v>
      </c>
      <c r="R29" s="146"/>
      <c r="S29" s="145">
        <v>5.0199999999999996</v>
      </c>
      <c r="T29" s="147" t="s">
        <v>16</v>
      </c>
      <c r="U29" s="145">
        <v>1.1299999999999999</v>
      </c>
      <c r="V29" s="146"/>
      <c r="W29" s="145">
        <v>14.18</v>
      </c>
      <c r="X29" s="145">
        <v>5.14</v>
      </c>
      <c r="Y29" s="147" t="s">
        <v>16</v>
      </c>
      <c r="Z29" s="145">
        <v>7.91</v>
      </c>
      <c r="AA29" s="146"/>
      <c r="AB29" s="145">
        <v>7.92</v>
      </c>
      <c r="AC29" s="147" t="s">
        <v>16</v>
      </c>
    </row>
    <row r="30" spans="1:29" x14ac:dyDescent="0.2">
      <c r="A30" s="148">
        <v>1993</v>
      </c>
      <c r="B30" s="149">
        <v>5.99</v>
      </c>
      <c r="C30" s="150"/>
      <c r="D30" s="149">
        <v>7.64</v>
      </c>
      <c r="E30" s="151" t="s">
        <v>16</v>
      </c>
      <c r="F30" s="149">
        <v>24.4</v>
      </c>
      <c r="G30" s="149">
        <v>12.27</v>
      </c>
      <c r="H30" s="151" t="s">
        <v>16</v>
      </c>
      <c r="I30" s="149">
        <v>5.08</v>
      </c>
      <c r="J30" s="150"/>
      <c r="K30" s="149">
        <v>5.14</v>
      </c>
      <c r="L30" s="151" t="s">
        <v>16</v>
      </c>
      <c r="M30" s="149">
        <v>22.4</v>
      </c>
      <c r="N30" s="149">
        <v>12.55</v>
      </c>
      <c r="O30" s="151" t="s">
        <v>16</v>
      </c>
      <c r="P30" s="149">
        <v>1.63</v>
      </c>
      <c r="Q30" s="149">
        <v>3.12</v>
      </c>
      <c r="R30" s="150"/>
      <c r="S30" s="149">
        <v>4.95</v>
      </c>
      <c r="T30" s="151" t="s">
        <v>16</v>
      </c>
      <c r="U30" s="149">
        <v>1.1200000000000001</v>
      </c>
      <c r="V30" s="150"/>
      <c r="W30" s="149">
        <v>14.22</v>
      </c>
      <c r="X30" s="149">
        <v>5.17</v>
      </c>
      <c r="Y30" s="151" t="s">
        <v>16</v>
      </c>
      <c r="Z30" s="149">
        <v>7.87</v>
      </c>
      <c r="AA30" s="150"/>
      <c r="AB30" s="149">
        <v>7.88</v>
      </c>
      <c r="AC30" s="150"/>
    </row>
    <row r="31" spans="1:29" x14ac:dyDescent="0.2">
      <c r="A31" s="144">
        <v>1994</v>
      </c>
      <c r="B31" s="145">
        <v>6.23</v>
      </c>
      <c r="C31" s="146"/>
      <c r="D31" s="145">
        <v>7.57</v>
      </c>
      <c r="E31" s="147" t="s">
        <v>16</v>
      </c>
      <c r="F31" s="145">
        <v>24.57</v>
      </c>
      <c r="G31" s="145">
        <v>12.6</v>
      </c>
      <c r="H31" s="147" t="s">
        <v>16</v>
      </c>
      <c r="I31" s="145">
        <v>5.35</v>
      </c>
      <c r="J31" s="146"/>
      <c r="K31" s="145">
        <v>5.05</v>
      </c>
      <c r="L31" s="147" t="s">
        <v>16</v>
      </c>
      <c r="M31" s="145">
        <v>22.35</v>
      </c>
      <c r="N31" s="145">
        <v>12.72</v>
      </c>
      <c r="O31" s="147" t="s">
        <v>16</v>
      </c>
      <c r="P31" s="145">
        <v>1.62</v>
      </c>
      <c r="Q31" s="145">
        <v>3.09</v>
      </c>
      <c r="R31" s="146"/>
      <c r="S31" s="145">
        <v>5.0599999999999996</v>
      </c>
      <c r="T31" s="147" t="s">
        <v>16</v>
      </c>
      <c r="U31" s="145">
        <v>1.1499999999999999</v>
      </c>
      <c r="V31" s="146"/>
      <c r="W31" s="145">
        <v>14</v>
      </c>
      <c r="X31" s="145">
        <v>5.16</v>
      </c>
      <c r="Y31" s="147" t="s">
        <v>16</v>
      </c>
      <c r="Z31" s="145">
        <v>7.91</v>
      </c>
      <c r="AA31" s="146"/>
      <c r="AB31" s="145">
        <v>7.92</v>
      </c>
      <c r="AC31" s="146"/>
    </row>
    <row r="32" spans="1:29" x14ac:dyDescent="0.2">
      <c r="A32" s="144">
        <v>1995</v>
      </c>
      <c r="B32" s="145">
        <v>5.89</v>
      </c>
      <c r="C32" s="146"/>
      <c r="D32" s="145">
        <v>7.49</v>
      </c>
      <c r="E32" s="147" t="s">
        <v>16</v>
      </c>
      <c r="F32" s="145">
        <v>24.63</v>
      </c>
      <c r="G32" s="145">
        <v>12.6</v>
      </c>
      <c r="H32" s="147" t="s">
        <v>16</v>
      </c>
      <c r="I32" s="145">
        <v>4.9400000000000004</v>
      </c>
      <c r="J32" s="146"/>
      <c r="K32" s="145">
        <v>5.14</v>
      </c>
      <c r="L32" s="147" t="s">
        <v>16</v>
      </c>
      <c r="M32" s="145">
        <v>22.29</v>
      </c>
      <c r="N32" s="145">
        <v>12.62</v>
      </c>
      <c r="O32" s="147" t="s">
        <v>16</v>
      </c>
      <c r="P32" s="145">
        <v>1.63</v>
      </c>
      <c r="Q32" s="145">
        <v>2.8</v>
      </c>
      <c r="R32" s="146"/>
      <c r="S32" s="145">
        <v>5.23</v>
      </c>
      <c r="T32" s="147" t="s">
        <v>16</v>
      </c>
      <c r="U32" s="145">
        <v>1.21</v>
      </c>
      <c r="V32" s="146"/>
      <c r="W32" s="145">
        <v>13.68</v>
      </c>
      <c r="X32" s="145">
        <v>4.9800000000000004</v>
      </c>
      <c r="Y32" s="147" t="s">
        <v>16</v>
      </c>
      <c r="Z32" s="145">
        <v>8.08</v>
      </c>
      <c r="AA32" s="146"/>
      <c r="AB32" s="145">
        <v>8.09</v>
      </c>
      <c r="AC32" s="146"/>
    </row>
    <row r="33" spans="1:29" x14ac:dyDescent="0.2">
      <c r="A33" s="148">
        <v>1996</v>
      </c>
      <c r="B33" s="149">
        <v>6.16</v>
      </c>
      <c r="C33" s="150"/>
      <c r="D33" s="149">
        <v>8.6300000000000008</v>
      </c>
      <c r="E33" s="151" t="s">
        <v>16</v>
      </c>
      <c r="F33" s="149">
        <v>24.5</v>
      </c>
      <c r="G33" s="149">
        <v>12.69</v>
      </c>
      <c r="H33" s="151" t="s">
        <v>16</v>
      </c>
      <c r="I33" s="149">
        <v>5.26</v>
      </c>
      <c r="J33" s="150"/>
      <c r="K33" s="149">
        <v>6.17</v>
      </c>
      <c r="L33" s="151" t="s">
        <v>16</v>
      </c>
      <c r="M33" s="149">
        <v>22.17</v>
      </c>
      <c r="N33" s="149">
        <v>12.76</v>
      </c>
      <c r="O33" s="151" t="s">
        <v>16</v>
      </c>
      <c r="P33" s="149">
        <v>1.62</v>
      </c>
      <c r="Q33" s="149">
        <v>3.3</v>
      </c>
      <c r="R33" s="150"/>
      <c r="S33" s="149">
        <v>6.08</v>
      </c>
      <c r="T33" s="151" t="s">
        <v>16</v>
      </c>
      <c r="U33" s="149">
        <v>1.01</v>
      </c>
      <c r="V33" s="150"/>
      <c r="W33" s="149">
        <v>13.49</v>
      </c>
      <c r="X33" s="149">
        <v>5.41</v>
      </c>
      <c r="Y33" s="151" t="s">
        <v>16</v>
      </c>
      <c r="Z33" s="149">
        <v>8.76</v>
      </c>
      <c r="AA33" s="150"/>
      <c r="AB33" s="149">
        <v>8.77</v>
      </c>
      <c r="AC33" s="150"/>
    </row>
    <row r="34" spans="1:29" x14ac:dyDescent="0.2">
      <c r="A34" s="144">
        <v>1997</v>
      </c>
      <c r="B34" s="145">
        <v>6.75</v>
      </c>
      <c r="C34" s="146"/>
      <c r="D34" s="145">
        <v>8.61</v>
      </c>
      <c r="E34" s="147" t="s">
        <v>16</v>
      </c>
      <c r="F34" s="145">
        <v>24.71</v>
      </c>
      <c r="G34" s="145">
        <v>13.25</v>
      </c>
      <c r="H34" s="147" t="s">
        <v>16</v>
      </c>
      <c r="I34" s="145">
        <v>5.67</v>
      </c>
      <c r="J34" s="146"/>
      <c r="K34" s="145">
        <v>6.1</v>
      </c>
      <c r="L34" s="147" t="s">
        <v>16</v>
      </c>
      <c r="M34" s="145">
        <v>22.03</v>
      </c>
      <c r="N34" s="145">
        <v>13.03</v>
      </c>
      <c r="O34" s="147" t="s">
        <v>16</v>
      </c>
      <c r="P34" s="145">
        <v>1.62</v>
      </c>
      <c r="Q34" s="145">
        <v>3.53</v>
      </c>
      <c r="R34" s="146"/>
      <c r="S34" s="145">
        <v>5.71</v>
      </c>
      <c r="T34" s="147" t="s">
        <v>16</v>
      </c>
      <c r="U34" s="145">
        <v>1.01</v>
      </c>
      <c r="V34" s="146"/>
      <c r="W34" s="145">
        <v>13.29</v>
      </c>
      <c r="X34" s="145">
        <v>5.35</v>
      </c>
      <c r="Y34" s="147" t="s">
        <v>16</v>
      </c>
      <c r="Z34" s="145">
        <v>8.69</v>
      </c>
      <c r="AA34" s="146"/>
      <c r="AB34" s="145">
        <v>8.6999999999999993</v>
      </c>
      <c r="AC34" s="146"/>
    </row>
    <row r="35" spans="1:29" x14ac:dyDescent="0.2">
      <c r="A35" s="144">
        <v>1998</v>
      </c>
      <c r="B35" s="145">
        <v>6.61</v>
      </c>
      <c r="C35" s="146"/>
      <c r="D35" s="145">
        <v>7.55</v>
      </c>
      <c r="E35" s="147" t="s">
        <v>16</v>
      </c>
      <c r="F35" s="145">
        <v>24.21</v>
      </c>
      <c r="G35" s="145">
        <v>13.44</v>
      </c>
      <c r="H35" s="147" t="s">
        <v>16</v>
      </c>
      <c r="I35" s="145">
        <v>5.38</v>
      </c>
      <c r="J35" s="146"/>
      <c r="K35" s="145">
        <v>5.09</v>
      </c>
      <c r="L35" s="147" t="s">
        <v>16</v>
      </c>
      <c r="M35" s="145">
        <v>21.48</v>
      </c>
      <c r="N35" s="145">
        <v>13.05</v>
      </c>
      <c r="O35" s="147" t="s">
        <v>16</v>
      </c>
      <c r="P35" s="145">
        <v>1.58</v>
      </c>
      <c r="Q35" s="145">
        <v>3.16</v>
      </c>
      <c r="R35" s="146"/>
      <c r="S35" s="145">
        <v>4.55</v>
      </c>
      <c r="T35" s="147" t="s">
        <v>16</v>
      </c>
      <c r="U35" s="145">
        <v>1.24</v>
      </c>
      <c r="V35" s="146"/>
      <c r="W35" s="145">
        <v>13.13</v>
      </c>
      <c r="X35" s="145">
        <v>4.91</v>
      </c>
      <c r="Y35" s="146"/>
      <c r="Z35" s="145">
        <v>7.47</v>
      </c>
      <c r="AA35" s="146"/>
      <c r="AB35" s="145">
        <v>7.48</v>
      </c>
      <c r="AC35" s="146"/>
    </row>
    <row r="36" spans="1:29" x14ac:dyDescent="0.2">
      <c r="A36" s="148">
        <v>1999</v>
      </c>
      <c r="B36" s="149">
        <v>6.5</v>
      </c>
      <c r="C36" s="150"/>
      <c r="D36" s="149">
        <v>7.78</v>
      </c>
      <c r="E36" s="151" t="s">
        <v>16</v>
      </c>
      <c r="F36" s="149">
        <v>23.93</v>
      </c>
      <c r="G36" s="149">
        <v>13.15</v>
      </c>
      <c r="H36" s="151" t="s">
        <v>16</v>
      </c>
      <c r="I36" s="149">
        <v>5.22</v>
      </c>
      <c r="J36" s="150"/>
      <c r="K36" s="149">
        <v>5.56</v>
      </c>
      <c r="L36" s="151" t="s">
        <v>16</v>
      </c>
      <c r="M36" s="149">
        <v>21.01</v>
      </c>
      <c r="N36" s="149">
        <v>12.84</v>
      </c>
      <c r="O36" s="151" t="s">
        <v>16</v>
      </c>
      <c r="P36" s="149">
        <v>1.58</v>
      </c>
      <c r="Q36" s="149">
        <v>3.21</v>
      </c>
      <c r="R36" s="150"/>
      <c r="S36" s="149">
        <v>5.0999999999999996</v>
      </c>
      <c r="T36" s="151" t="s">
        <v>16</v>
      </c>
      <c r="U36" s="149">
        <v>1.38</v>
      </c>
      <c r="V36" s="150"/>
      <c r="W36" s="149">
        <v>12.98</v>
      </c>
      <c r="X36" s="149">
        <v>5.13</v>
      </c>
      <c r="Y36" s="151" t="s">
        <v>16</v>
      </c>
      <c r="Z36" s="149">
        <v>8.23</v>
      </c>
      <c r="AA36" s="150"/>
      <c r="AB36" s="149">
        <v>8.23</v>
      </c>
      <c r="AC36" s="150"/>
    </row>
    <row r="37" spans="1:29" x14ac:dyDescent="0.2">
      <c r="A37" s="144">
        <v>2000</v>
      </c>
      <c r="B37" s="145">
        <v>7.63</v>
      </c>
      <c r="C37" s="147" t="s">
        <v>16</v>
      </c>
      <c r="D37" s="145">
        <v>11.12</v>
      </c>
      <c r="E37" s="147" t="s">
        <v>16</v>
      </c>
      <c r="F37" s="145">
        <v>24.14</v>
      </c>
      <c r="G37" s="145">
        <v>14.21</v>
      </c>
      <c r="H37" s="147" t="s">
        <v>16</v>
      </c>
      <c r="I37" s="145">
        <v>6.54</v>
      </c>
      <c r="J37" s="147" t="s">
        <v>16</v>
      </c>
      <c r="K37" s="145">
        <v>8.27</v>
      </c>
      <c r="L37" s="147" t="s">
        <v>16</v>
      </c>
      <c r="M37" s="145">
        <v>21.52</v>
      </c>
      <c r="N37" s="145">
        <v>13.9</v>
      </c>
      <c r="O37" s="147" t="s">
        <v>16</v>
      </c>
      <c r="P37" s="145">
        <v>1.55</v>
      </c>
      <c r="Q37" s="145">
        <v>4.5999999999999996</v>
      </c>
      <c r="R37" s="147" t="s">
        <v>16</v>
      </c>
      <c r="S37" s="145">
        <v>7.35</v>
      </c>
      <c r="T37" s="147" t="s">
        <v>16</v>
      </c>
      <c r="U37" s="145">
        <v>1.43</v>
      </c>
      <c r="V37" s="146"/>
      <c r="W37" s="145">
        <v>13.6</v>
      </c>
      <c r="X37" s="145">
        <v>6.43</v>
      </c>
      <c r="Y37" s="147" t="s">
        <v>16</v>
      </c>
      <c r="Z37" s="145">
        <v>10.71</v>
      </c>
      <c r="AA37" s="146"/>
      <c r="AB37" s="145">
        <v>10.72</v>
      </c>
      <c r="AC37" s="146"/>
    </row>
    <row r="38" spans="1:29" x14ac:dyDescent="0.2">
      <c r="A38" s="144">
        <v>2001</v>
      </c>
      <c r="B38" s="145">
        <v>9.42</v>
      </c>
      <c r="C38" s="146"/>
      <c r="D38" s="145">
        <v>11.23</v>
      </c>
      <c r="E38" s="147" t="s">
        <v>16</v>
      </c>
      <c r="F38" s="145">
        <v>25.16</v>
      </c>
      <c r="G38" s="145">
        <v>15.62</v>
      </c>
      <c r="H38" s="147" t="s">
        <v>16</v>
      </c>
      <c r="I38" s="145">
        <v>8.32</v>
      </c>
      <c r="J38" s="146"/>
      <c r="K38" s="145">
        <v>7.88</v>
      </c>
      <c r="L38" s="147" t="s">
        <v>16</v>
      </c>
      <c r="M38" s="145">
        <v>22.99</v>
      </c>
      <c r="N38" s="145">
        <v>15.54</v>
      </c>
      <c r="O38" s="147" t="s">
        <v>16</v>
      </c>
      <c r="P38" s="145">
        <v>1.63</v>
      </c>
      <c r="Q38" s="145">
        <v>5.71</v>
      </c>
      <c r="R38" s="146"/>
      <c r="S38" s="145">
        <v>6.81</v>
      </c>
      <c r="T38" s="147" t="s">
        <v>16</v>
      </c>
      <c r="U38" s="145">
        <v>1.95</v>
      </c>
      <c r="V38" s="146"/>
      <c r="W38" s="145">
        <v>14.78</v>
      </c>
      <c r="X38" s="145">
        <v>6.9</v>
      </c>
      <c r="Y38" s="147" t="s">
        <v>16</v>
      </c>
      <c r="Z38" s="145">
        <v>10.199999999999999</v>
      </c>
      <c r="AA38" s="146"/>
      <c r="AB38" s="145">
        <v>10.210000000000001</v>
      </c>
      <c r="AC38" s="146"/>
    </row>
    <row r="39" spans="1:29" x14ac:dyDescent="0.2">
      <c r="A39" s="148">
        <v>2002</v>
      </c>
      <c r="B39" s="149">
        <v>7.69</v>
      </c>
      <c r="C39" s="150"/>
      <c r="D39" s="149">
        <v>9.99</v>
      </c>
      <c r="E39" s="151" t="s">
        <v>16</v>
      </c>
      <c r="F39" s="149">
        <v>24.75</v>
      </c>
      <c r="G39" s="149">
        <v>14.65</v>
      </c>
      <c r="H39" s="151" t="s">
        <v>16</v>
      </c>
      <c r="I39" s="149">
        <v>6.49</v>
      </c>
      <c r="J39" s="150"/>
      <c r="K39" s="149">
        <v>7.14</v>
      </c>
      <c r="L39" s="151" t="s">
        <v>16</v>
      </c>
      <c r="M39" s="149">
        <v>22.81</v>
      </c>
      <c r="N39" s="149">
        <v>14.66</v>
      </c>
      <c r="O39" s="151" t="s">
        <v>16</v>
      </c>
      <c r="P39" s="149">
        <v>1.75</v>
      </c>
      <c r="Q39" s="149">
        <v>4.4800000000000004</v>
      </c>
      <c r="R39" s="151" t="s">
        <v>16</v>
      </c>
      <c r="S39" s="149">
        <v>6.49</v>
      </c>
      <c r="T39" s="151" t="s">
        <v>16</v>
      </c>
      <c r="U39" s="149">
        <v>2.11</v>
      </c>
      <c r="V39" s="150"/>
      <c r="W39" s="149">
        <v>14.3</v>
      </c>
      <c r="X39" s="149">
        <v>6.31</v>
      </c>
      <c r="Y39" s="151" t="s">
        <v>16</v>
      </c>
      <c r="Z39" s="149">
        <v>9.64</v>
      </c>
      <c r="AA39" s="150"/>
      <c r="AB39" s="149">
        <v>9.65</v>
      </c>
      <c r="AC39" s="150"/>
    </row>
    <row r="40" spans="1:29" x14ac:dyDescent="0.2">
      <c r="A40" s="144">
        <v>2003</v>
      </c>
      <c r="B40" s="145">
        <v>9.24</v>
      </c>
      <c r="C40" s="146"/>
      <c r="D40" s="145">
        <v>11.85</v>
      </c>
      <c r="E40" s="147" t="s">
        <v>16</v>
      </c>
      <c r="F40" s="145">
        <v>25.56</v>
      </c>
      <c r="G40" s="145">
        <v>15.81</v>
      </c>
      <c r="H40" s="147" t="s">
        <v>16</v>
      </c>
      <c r="I40" s="145">
        <v>8.07</v>
      </c>
      <c r="J40" s="146"/>
      <c r="K40" s="145">
        <v>8.6199999999999992</v>
      </c>
      <c r="L40" s="147" t="s">
        <v>16</v>
      </c>
      <c r="M40" s="145">
        <v>23.54</v>
      </c>
      <c r="N40" s="145">
        <v>15.63</v>
      </c>
      <c r="O40" s="147" t="s">
        <v>16</v>
      </c>
      <c r="P40" s="145">
        <v>1.74</v>
      </c>
      <c r="Q40" s="145">
        <v>6.2</v>
      </c>
      <c r="R40" s="146"/>
      <c r="S40" s="145">
        <v>7.86</v>
      </c>
      <c r="T40" s="147" t="s">
        <v>16</v>
      </c>
      <c r="U40" s="145">
        <v>1.62</v>
      </c>
      <c r="V40" s="146"/>
      <c r="W40" s="145">
        <v>14.97</v>
      </c>
      <c r="X40" s="145">
        <v>7.49</v>
      </c>
      <c r="Y40" s="147" t="s">
        <v>16</v>
      </c>
      <c r="Z40" s="145">
        <v>11.2</v>
      </c>
      <c r="AA40" s="146"/>
      <c r="AB40" s="145">
        <v>11.21</v>
      </c>
      <c r="AC40" s="146"/>
    </row>
    <row r="41" spans="1:29" x14ac:dyDescent="0.2">
      <c r="A41" s="144">
        <v>2004</v>
      </c>
      <c r="B41" s="145">
        <v>10.47</v>
      </c>
      <c r="C41" s="146"/>
      <c r="D41" s="145">
        <v>13.33</v>
      </c>
      <c r="E41" s="147" t="s">
        <v>16</v>
      </c>
      <c r="F41" s="145">
        <v>26.22</v>
      </c>
      <c r="G41" s="145">
        <v>17.010000000000002</v>
      </c>
      <c r="H41" s="147" t="s">
        <v>16</v>
      </c>
      <c r="I41" s="145">
        <v>9.19</v>
      </c>
      <c r="J41" s="146"/>
      <c r="K41" s="145">
        <v>10.16</v>
      </c>
      <c r="L41" s="147" t="s">
        <v>16</v>
      </c>
      <c r="M41" s="145">
        <v>23.95</v>
      </c>
      <c r="N41" s="145">
        <v>16.55</v>
      </c>
      <c r="O41" s="147" t="s">
        <v>16</v>
      </c>
      <c r="P41" s="145">
        <v>1.99</v>
      </c>
      <c r="Q41" s="145">
        <v>7.02</v>
      </c>
      <c r="R41" s="146"/>
      <c r="S41" s="145">
        <v>9.41</v>
      </c>
      <c r="T41" s="147" t="s">
        <v>16</v>
      </c>
      <c r="U41" s="145">
        <v>1.79</v>
      </c>
      <c r="V41" s="146"/>
      <c r="W41" s="145">
        <v>15.38</v>
      </c>
      <c r="X41" s="145">
        <v>8.4700000000000006</v>
      </c>
      <c r="Y41" s="147" t="s">
        <v>16</v>
      </c>
      <c r="Z41" s="145">
        <v>13.43</v>
      </c>
      <c r="AA41" s="146"/>
      <c r="AB41" s="145">
        <v>13.43</v>
      </c>
      <c r="AC41" s="146"/>
    </row>
    <row r="42" spans="1:29" x14ac:dyDescent="0.2">
      <c r="A42" s="148">
        <v>2005</v>
      </c>
      <c r="B42" s="149">
        <v>12.34</v>
      </c>
      <c r="C42" s="150"/>
      <c r="D42" s="149">
        <v>16.760000000000002</v>
      </c>
      <c r="E42" s="151" t="s">
        <v>16</v>
      </c>
      <c r="F42" s="149">
        <v>27.68</v>
      </c>
      <c r="G42" s="149">
        <v>19.16</v>
      </c>
      <c r="H42" s="151" t="s">
        <v>16</v>
      </c>
      <c r="I42" s="149">
        <v>10.98</v>
      </c>
      <c r="J42" s="150"/>
      <c r="K42" s="149">
        <v>13.55</v>
      </c>
      <c r="L42" s="151" t="s">
        <v>16</v>
      </c>
      <c r="M42" s="149">
        <v>25.4</v>
      </c>
      <c r="N42" s="149">
        <v>18.59</v>
      </c>
      <c r="O42" s="151" t="s">
        <v>16</v>
      </c>
      <c r="P42" s="149">
        <v>2.56</v>
      </c>
      <c r="Q42" s="149">
        <v>9.08</v>
      </c>
      <c r="R42" s="150"/>
      <c r="S42" s="149">
        <v>11.99</v>
      </c>
      <c r="T42" s="151" t="s">
        <v>16</v>
      </c>
      <c r="U42" s="149">
        <v>2.73</v>
      </c>
      <c r="V42" s="150"/>
      <c r="W42" s="149">
        <v>16.77</v>
      </c>
      <c r="X42" s="149">
        <v>10.41</v>
      </c>
      <c r="Y42" s="151" t="s">
        <v>16</v>
      </c>
      <c r="Z42" s="149">
        <v>16.88</v>
      </c>
      <c r="AA42" s="151" t="s">
        <v>16</v>
      </c>
      <c r="AB42" s="149">
        <v>16.89</v>
      </c>
      <c r="AC42" s="150"/>
    </row>
    <row r="43" spans="1:29" x14ac:dyDescent="0.2">
      <c r="A43" s="144">
        <v>2006</v>
      </c>
      <c r="B43" s="145">
        <v>13.35</v>
      </c>
      <c r="C43" s="146"/>
      <c r="D43" s="145">
        <v>19.22</v>
      </c>
      <c r="E43" s="147" t="s">
        <v>16</v>
      </c>
      <c r="F43" s="145">
        <v>30.49</v>
      </c>
      <c r="G43" s="145">
        <v>21.49</v>
      </c>
      <c r="H43" s="147" t="s">
        <v>16</v>
      </c>
      <c r="I43" s="145">
        <v>11.6</v>
      </c>
      <c r="J43" s="146"/>
      <c r="K43" s="145">
        <v>15.91</v>
      </c>
      <c r="L43" s="147" t="s">
        <v>16</v>
      </c>
      <c r="M43" s="145">
        <v>27.72</v>
      </c>
      <c r="N43" s="145">
        <v>20.63</v>
      </c>
      <c r="O43" s="147" t="s">
        <v>16</v>
      </c>
      <c r="P43" s="145">
        <v>2.83</v>
      </c>
      <c r="Q43" s="145">
        <v>8.77</v>
      </c>
      <c r="R43" s="147" t="s">
        <v>16</v>
      </c>
      <c r="S43" s="145">
        <v>14.32</v>
      </c>
      <c r="T43" s="147" t="s">
        <v>16</v>
      </c>
      <c r="U43" s="145">
        <v>2.65</v>
      </c>
      <c r="V43" s="147" t="s">
        <v>16</v>
      </c>
      <c r="W43" s="145">
        <v>18.02</v>
      </c>
      <c r="X43" s="145">
        <v>11.39</v>
      </c>
      <c r="Y43" s="147" t="s">
        <v>16</v>
      </c>
      <c r="Z43" s="145">
        <v>19.12</v>
      </c>
      <c r="AA43" s="147" t="s">
        <v>16</v>
      </c>
      <c r="AB43" s="145">
        <v>19.12</v>
      </c>
      <c r="AC43" s="147" t="s">
        <v>16</v>
      </c>
    </row>
    <row r="44" spans="1:29" x14ac:dyDescent="0.2">
      <c r="A44" s="144">
        <v>2007</v>
      </c>
      <c r="B44" s="145">
        <v>12.7</v>
      </c>
      <c r="C44" s="147" t="s">
        <v>16</v>
      </c>
      <c r="D44" s="145">
        <v>21.11</v>
      </c>
      <c r="E44" s="147" t="s">
        <v>16</v>
      </c>
      <c r="F44" s="145">
        <v>31.22</v>
      </c>
      <c r="G44" s="145">
        <v>21.56</v>
      </c>
      <c r="H44" s="147" t="s">
        <v>16</v>
      </c>
      <c r="I44" s="145">
        <v>10.99</v>
      </c>
      <c r="J44" s="147" t="s">
        <v>16</v>
      </c>
      <c r="K44" s="145">
        <v>17.52</v>
      </c>
      <c r="L44" s="147" t="s">
        <v>16</v>
      </c>
      <c r="M44" s="145">
        <v>28.27</v>
      </c>
      <c r="N44" s="145">
        <v>20.73</v>
      </c>
      <c r="O44" s="147" t="s">
        <v>16</v>
      </c>
      <c r="P44" s="145">
        <v>2.92</v>
      </c>
      <c r="Q44" s="145">
        <v>8.2899999999999991</v>
      </c>
      <c r="R44" s="147" t="s">
        <v>16</v>
      </c>
      <c r="S44" s="145">
        <v>15.9</v>
      </c>
      <c r="T44" s="147" t="s">
        <v>16</v>
      </c>
      <c r="U44" s="145">
        <v>2.52</v>
      </c>
      <c r="V44" s="147" t="s">
        <v>16</v>
      </c>
      <c r="W44" s="145">
        <v>18.71</v>
      </c>
      <c r="X44" s="145">
        <v>11.93</v>
      </c>
      <c r="Y44" s="147" t="s">
        <v>16</v>
      </c>
      <c r="Z44" s="145">
        <v>20.61</v>
      </c>
      <c r="AA44" s="146"/>
      <c r="AB44" s="145">
        <v>20.61</v>
      </c>
      <c r="AC44" s="146"/>
    </row>
    <row r="45" spans="1:29" x14ac:dyDescent="0.2">
      <c r="A45" s="148">
        <v>2008</v>
      </c>
      <c r="B45" s="149">
        <v>13.52</v>
      </c>
      <c r="C45" s="150"/>
      <c r="D45" s="149">
        <v>25.8</v>
      </c>
      <c r="E45" s="151" t="s">
        <v>16</v>
      </c>
      <c r="F45" s="149">
        <v>33.01</v>
      </c>
      <c r="G45" s="149">
        <v>23.06</v>
      </c>
      <c r="H45" s="151" t="s">
        <v>16</v>
      </c>
      <c r="I45" s="149">
        <v>11.89</v>
      </c>
      <c r="J45" s="150"/>
      <c r="K45" s="149">
        <v>22.96</v>
      </c>
      <c r="L45" s="151" t="s">
        <v>16</v>
      </c>
      <c r="M45" s="149">
        <v>30.38</v>
      </c>
      <c r="N45" s="149">
        <v>22.44</v>
      </c>
      <c r="O45" s="151" t="s">
        <v>16</v>
      </c>
      <c r="P45" s="149">
        <v>3.51</v>
      </c>
      <c r="Q45" s="149">
        <v>10.06</v>
      </c>
      <c r="R45" s="150"/>
      <c r="S45" s="149">
        <v>20.49</v>
      </c>
      <c r="T45" s="151" t="s">
        <v>16</v>
      </c>
      <c r="U45" s="149">
        <v>2.83</v>
      </c>
      <c r="V45" s="151" t="s">
        <v>16</v>
      </c>
      <c r="W45" s="149">
        <v>19.96</v>
      </c>
      <c r="X45" s="149">
        <v>14.32</v>
      </c>
      <c r="Y45" s="151" t="s">
        <v>16</v>
      </c>
      <c r="Z45" s="149">
        <v>25.24</v>
      </c>
      <c r="AA45" s="150"/>
      <c r="AB45" s="149">
        <v>25.23</v>
      </c>
      <c r="AC45" s="150"/>
    </row>
    <row r="46" spans="1:29" x14ac:dyDescent="0.2">
      <c r="A46" s="144">
        <v>2009</v>
      </c>
      <c r="B46" s="145">
        <v>11.81</v>
      </c>
      <c r="C46" s="146"/>
      <c r="D46" s="145">
        <v>20.76</v>
      </c>
      <c r="E46" s="147" t="s">
        <v>16</v>
      </c>
      <c r="F46" s="145">
        <v>33.72</v>
      </c>
      <c r="G46" s="145">
        <v>22.05</v>
      </c>
      <c r="H46" s="147" t="s">
        <v>16</v>
      </c>
      <c r="I46" s="145">
        <v>9.6999999999999993</v>
      </c>
      <c r="J46" s="147" t="s">
        <v>16</v>
      </c>
      <c r="K46" s="145">
        <v>15.45</v>
      </c>
      <c r="L46" s="147" t="s">
        <v>16</v>
      </c>
      <c r="M46" s="145">
        <v>29.81</v>
      </c>
      <c r="N46" s="145">
        <v>20.67</v>
      </c>
      <c r="O46" s="147" t="s">
        <v>16</v>
      </c>
      <c r="P46" s="145">
        <v>3.87</v>
      </c>
      <c r="Q46" s="145">
        <v>6.46</v>
      </c>
      <c r="R46" s="147" t="s">
        <v>16</v>
      </c>
      <c r="S46" s="145">
        <v>13.87</v>
      </c>
      <c r="T46" s="147" t="s">
        <v>16</v>
      </c>
      <c r="U46" s="145">
        <v>2.62</v>
      </c>
      <c r="V46" s="147" t="s">
        <v>16</v>
      </c>
      <c r="W46" s="145">
        <v>20</v>
      </c>
      <c r="X46" s="145">
        <v>11.05</v>
      </c>
      <c r="Y46" s="147" t="s">
        <v>16</v>
      </c>
      <c r="Z46" s="145">
        <v>17.54</v>
      </c>
      <c r="AA46" s="146"/>
      <c r="AB46" s="145">
        <v>17.54</v>
      </c>
      <c r="AC46" s="146"/>
    </row>
    <row r="47" spans="1:29" x14ac:dyDescent="0.2">
      <c r="A47" s="144">
        <v>2010</v>
      </c>
      <c r="B47" s="145">
        <v>11.13</v>
      </c>
      <c r="C47" s="146"/>
      <c r="D47" s="145">
        <v>23.46</v>
      </c>
      <c r="E47" s="146"/>
      <c r="F47" s="145">
        <v>33.81</v>
      </c>
      <c r="G47" s="145">
        <v>22.4</v>
      </c>
      <c r="H47" s="146"/>
      <c r="I47" s="145">
        <v>9.1999999999999993</v>
      </c>
      <c r="J47" s="146"/>
      <c r="K47" s="145">
        <v>18.690000000000001</v>
      </c>
      <c r="L47" s="146"/>
      <c r="M47" s="145">
        <v>29.87</v>
      </c>
      <c r="N47" s="145">
        <v>20.9</v>
      </c>
      <c r="O47" s="146"/>
      <c r="P47" s="145">
        <v>3.96</v>
      </c>
      <c r="Q47" s="145">
        <v>6.25</v>
      </c>
      <c r="R47" s="146"/>
      <c r="S47" s="145">
        <v>17.579999999999998</v>
      </c>
      <c r="T47" s="146"/>
      <c r="U47" s="145">
        <v>2.74</v>
      </c>
      <c r="V47" s="146"/>
      <c r="W47" s="145">
        <v>19.89</v>
      </c>
      <c r="X47" s="145">
        <v>12.04</v>
      </c>
      <c r="Y47" s="146"/>
      <c r="Z47" s="145">
        <v>21.01</v>
      </c>
      <c r="AA47" s="146"/>
      <c r="AB47" s="145">
        <v>21</v>
      </c>
      <c r="AC47" s="146"/>
    </row>
    <row r="48" spans="1:29" x14ac:dyDescent="0.2">
      <c r="A48" s="293" t="s">
        <v>306</v>
      </c>
      <c r="B48" s="294"/>
      <c r="C48" s="294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 t="s">
        <v>307</v>
      </c>
      <c r="P48" s="294"/>
      <c r="Q48" s="294"/>
      <c r="R48" s="294"/>
      <c r="S48" s="294"/>
      <c r="T48" s="294"/>
      <c r="U48" s="294"/>
      <c r="V48" s="294"/>
      <c r="W48" s="294"/>
      <c r="X48" s="294"/>
      <c r="Y48" s="294"/>
      <c r="Z48" s="294"/>
      <c r="AA48" s="294"/>
      <c r="AB48" s="294"/>
      <c r="AC48" s="295"/>
    </row>
    <row r="49" spans="1:29" x14ac:dyDescent="0.2">
      <c r="A49" s="283"/>
      <c r="B49" s="284"/>
      <c r="C49" s="284"/>
      <c r="D49" s="284"/>
      <c r="E49" s="284"/>
      <c r="F49" s="284"/>
      <c r="G49" s="284"/>
      <c r="H49" s="284"/>
      <c r="I49" s="284"/>
      <c r="J49" s="284"/>
      <c r="K49" s="284"/>
      <c r="L49" s="284"/>
      <c r="M49" s="284"/>
      <c r="N49" s="284"/>
      <c r="O49" s="285" t="s">
        <v>57</v>
      </c>
      <c r="P49" s="285"/>
      <c r="Q49" s="285"/>
      <c r="R49" s="285"/>
      <c r="S49" s="285"/>
      <c r="T49" s="285"/>
      <c r="U49" s="285"/>
      <c r="V49" s="285"/>
      <c r="W49" s="285"/>
      <c r="X49" s="285"/>
      <c r="Y49" s="285"/>
      <c r="Z49" s="285"/>
      <c r="AA49" s="285"/>
      <c r="AB49" s="285"/>
      <c r="AC49" s="286"/>
    </row>
    <row r="50" spans="1:29" x14ac:dyDescent="0.2">
      <c r="A50" s="283" t="s">
        <v>308</v>
      </c>
      <c r="B50" s="284"/>
      <c r="C50" s="284"/>
      <c r="D50" s="284"/>
      <c r="E50" s="284"/>
      <c r="F50" s="284"/>
      <c r="G50" s="284"/>
      <c r="H50" s="284"/>
      <c r="I50" s="284"/>
      <c r="J50" s="284"/>
      <c r="K50" s="284"/>
      <c r="L50" s="284"/>
      <c r="M50" s="284"/>
      <c r="N50" s="284"/>
      <c r="O50" s="284" t="s">
        <v>309</v>
      </c>
      <c r="P50" s="284"/>
      <c r="Q50" s="284"/>
      <c r="R50" s="284"/>
      <c r="S50" s="284"/>
      <c r="T50" s="284"/>
      <c r="U50" s="284"/>
      <c r="V50" s="284"/>
      <c r="W50" s="284"/>
      <c r="X50" s="284"/>
      <c r="Y50" s="284"/>
      <c r="Z50" s="284"/>
      <c r="AA50" s="284"/>
      <c r="AB50" s="284"/>
      <c r="AC50" s="296"/>
    </row>
    <row r="51" spans="1:29" x14ac:dyDescent="0.2">
      <c r="A51" s="283" t="s">
        <v>310</v>
      </c>
      <c r="B51" s="284"/>
      <c r="C51" s="284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 t="s">
        <v>311</v>
      </c>
      <c r="P51" s="284"/>
      <c r="Q51" s="284"/>
      <c r="R51" s="284"/>
      <c r="S51" s="284"/>
      <c r="T51" s="284"/>
      <c r="U51" s="284"/>
      <c r="V51" s="284"/>
      <c r="W51" s="284"/>
      <c r="X51" s="284"/>
      <c r="Y51" s="284"/>
      <c r="Z51" s="284"/>
      <c r="AA51" s="284"/>
      <c r="AB51" s="284"/>
      <c r="AC51" s="296"/>
    </row>
    <row r="52" spans="1:29" x14ac:dyDescent="0.2">
      <c r="A52" s="292" t="s">
        <v>62</v>
      </c>
      <c r="B52" s="285"/>
      <c r="C52" s="285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4"/>
      <c r="P52" s="284"/>
      <c r="Q52" s="284"/>
      <c r="R52" s="284"/>
      <c r="S52" s="284"/>
      <c r="T52" s="284"/>
      <c r="U52" s="284"/>
      <c r="V52" s="284"/>
      <c r="W52" s="284"/>
      <c r="X52" s="284"/>
      <c r="Y52" s="284"/>
      <c r="Z52" s="284"/>
      <c r="AA52" s="284"/>
      <c r="AB52" s="284"/>
      <c r="AC52" s="296"/>
    </row>
    <row r="53" spans="1:29" x14ac:dyDescent="0.2">
      <c r="A53" s="283" t="s">
        <v>312</v>
      </c>
      <c r="B53" s="284"/>
      <c r="C53" s="284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5" t="s">
        <v>64</v>
      </c>
      <c r="P53" s="285"/>
      <c r="Q53" s="285"/>
      <c r="R53" s="285"/>
      <c r="S53" s="285"/>
      <c r="T53" s="285"/>
      <c r="U53" s="285"/>
      <c r="V53" s="285"/>
      <c r="W53" s="285"/>
      <c r="X53" s="285"/>
      <c r="Y53" s="285"/>
      <c r="Z53" s="285"/>
      <c r="AA53" s="285"/>
      <c r="AB53" s="285"/>
      <c r="AC53" s="286"/>
    </row>
    <row r="54" spans="1:29" x14ac:dyDescent="0.2">
      <c r="A54" s="283" t="s">
        <v>313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5" t="s">
        <v>314</v>
      </c>
      <c r="P54" s="285"/>
      <c r="Q54" s="285"/>
      <c r="R54" s="285"/>
      <c r="S54" s="285"/>
      <c r="T54" s="285"/>
      <c r="U54" s="285"/>
      <c r="V54" s="285"/>
      <c r="W54" s="285"/>
      <c r="X54" s="285"/>
      <c r="Y54" s="285"/>
      <c r="Z54" s="285"/>
      <c r="AA54" s="285"/>
      <c r="AB54" s="285"/>
      <c r="AC54" s="286"/>
    </row>
    <row r="55" spans="1:29" x14ac:dyDescent="0.2">
      <c r="A55" s="283"/>
      <c r="B55" s="284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5" t="s">
        <v>67</v>
      </c>
      <c r="P55" s="285"/>
      <c r="Q55" s="285"/>
      <c r="R55" s="285"/>
      <c r="S55" s="285"/>
      <c r="T55" s="285"/>
      <c r="U55" s="285"/>
      <c r="V55" s="285"/>
      <c r="W55" s="285"/>
      <c r="X55" s="285"/>
      <c r="Y55" s="285"/>
      <c r="Z55" s="285"/>
      <c r="AA55" s="285"/>
      <c r="AB55" s="285"/>
      <c r="AC55" s="286"/>
    </row>
    <row r="56" spans="1:29" x14ac:dyDescent="0.2">
      <c r="A56" s="283" t="s">
        <v>315</v>
      </c>
      <c r="B56" s="284"/>
      <c r="C56" s="284"/>
      <c r="D56" s="284"/>
      <c r="E56" s="284"/>
      <c r="F56" s="284"/>
      <c r="G56" s="284"/>
      <c r="H56" s="284"/>
      <c r="I56" s="284"/>
      <c r="J56" s="284"/>
      <c r="K56" s="284"/>
      <c r="L56" s="284"/>
      <c r="M56" s="284"/>
      <c r="N56" s="284"/>
      <c r="O56" s="290" t="s">
        <v>69</v>
      </c>
      <c r="P56" s="290"/>
      <c r="Q56" s="290"/>
      <c r="R56" s="290"/>
      <c r="S56" s="290"/>
      <c r="T56" s="290"/>
      <c r="U56" s="290"/>
      <c r="V56" s="290"/>
      <c r="W56" s="290"/>
      <c r="X56" s="290"/>
      <c r="Y56" s="290"/>
      <c r="Z56" s="290"/>
      <c r="AA56" s="290"/>
      <c r="AB56" s="290"/>
      <c r="AC56" s="291"/>
    </row>
    <row r="57" spans="1:29" x14ac:dyDescent="0.2">
      <c r="A57" s="292" t="s">
        <v>70</v>
      </c>
      <c r="B57" s="285"/>
      <c r="C57" s="285"/>
      <c r="D57" s="285"/>
      <c r="E57" s="285"/>
      <c r="F57" s="285"/>
      <c r="G57" s="285"/>
      <c r="H57" s="285"/>
      <c r="I57" s="285"/>
      <c r="J57" s="285"/>
      <c r="K57" s="285"/>
      <c r="L57" s="285"/>
      <c r="M57" s="285"/>
      <c r="N57" s="285"/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0"/>
      <c r="AA57" s="290"/>
      <c r="AB57" s="290"/>
      <c r="AC57" s="291"/>
    </row>
    <row r="58" spans="1:29" x14ac:dyDescent="0.2">
      <c r="A58" s="283" t="s">
        <v>316</v>
      </c>
      <c r="B58" s="284"/>
      <c r="C58" s="284"/>
      <c r="D58" s="284"/>
      <c r="E58" s="284"/>
      <c r="F58" s="284"/>
      <c r="G58" s="284"/>
      <c r="H58" s="284"/>
      <c r="I58" s="284"/>
      <c r="J58" s="284"/>
      <c r="K58" s="284"/>
      <c r="L58" s="284"/>
      <c r="M58" s="284"/>
      <c r="N58" s="284"/>
      <c r="O58" s="285" t="s">
        <v>317</v>
      </c>
      <c r="P58" s="285"/>
      <c r="Q58" s="285"/>
      <c r="R58" s="285"/>
      <c r="S58" s="285"/>
      <c r="T58" s="285"/>
      <c r="U58" s="285"/>
      <c r="V58" s="285"/>
      <c r="W58" s="285"/>
      <c r="X58" s="285"/>
      <c r="Y58" s="285"/>
      <c r="Z58" s="285"/>
      <c r="AA58" s="285"/>
      <c r="AB58" s="285"/>
      <c r="AC58" s="286"/>
    </row>
    <row r="59" spans="1:29" x14ac:dyDescent="0.2">
      <c r="A59" s="287" t="s">
        <v>73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 t="s">
        <v>318</v>
      </c>
      <c r="P59" s="288"/>
      <c r="Q59" s="288"/>
      <c r="R59" s="288"/>
      <c r="S59" s="288"/>
      <c r="T59" s="288"/>
      <c r="U59" s="288"/>
      <c r="V59" s="288"/>
      <c r="W59" s="288"/>
      <c r="X59" s="288"/>
      <c r="Y59" s="288"/>
      <c r="Z59" s="288"/>
      <c r="AA59" s="288"/>
      <c r="AB59" s="288"/>
      <c r="AC59" s="289"/>
    </row>
  </sheetData>
  <mergeCells count="46">
    <mergeCell ref="P4:P6"/>
    <mergeCell ref="Q4:R4"/>
    <mergeCell ref="S4:T6"/>
    <mergeCell ref="A1:AC1"/>
    <mergeCell ref="A2:AC2"/>
    <mergeCell ref="A3:A6"/>
    <mergeCell ref="B3:H3"/>
    <mergeCell ref="I3:O3"/>
    <mergeCell ref="P3:Y3"/>
    <mergeCell ref="Z3:AC3"/>
    <mergeCell ref="B4:C4"/>
    <mergeCell ref="D4:E6"/>
    <mergeCell ref="G4:H6"/>
    <mergeCell ref="A51:N51"/>
    <mergeCell ref="O51:AC52"/>
    <mergeCell ref="A52:N52"/>
    <mergeCell ref="U4:V6"/>
    <mergeCell ref="X4:Y6"/>
    <mergeCell ref="Z4:AA6"/>
    <mergeCell ref="AB4:AC6"/>
    <mergeCell ref="B5:C5"/>
    <mergeCell ref="I5:J5"/>
    <mergeCell ref="Q5:R5"/>
    <mergeCell ref="B6:C6"/>
    <mergeCell ref="I6:J6"/>
    <mergeCell ref="Q6:R6"/>
    <mergeCell ref="I4:J4"/>
    <mergeCell ref="K4:L6"/>
    <mergeCell ref="N4:O6"/>
    <mergeCell ref="A48:N49"/>
    <mergeCell ref="O48:AC48"/>
    <mergeCell ref="O49:AC49"/>
    <mergeCell ref="A50:N50"/>
    <mergeCell ref="O50:AC50"/>
    <mergeCell ref="A58:N58"/>
    <mergeCell ref="O58:AC58"/>
    <mergeCell ref="A59:N59"/>
    <mergeCell ref="O59:AC59"/>
    <mergeCell ref="A53:N53"/>
    <mergeCell ref="O53:AC53"/>
    <mergeCell ref="A54:N55"/>
    <mergeCell ref="O54:AC54"/>
    <mergeCell ref="O55:AC55"/>
    <mergeCell ref="A56:N56"/>
    <mergeCell ref="O56:AC57"/>
    <mergeCell ref="A57:N57"/>
  </mergeCells>
  <hyperlinks>
    <hyperlink ref="O56" r:id="rId1" display="http://www.eia.gov/state/seds/seds-data-complete.cfm" xr:uid="{00000000-0004-0000-0300-000000000000}"/>
  </hyperlink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71"/>
  <sheetViews>
    <sheetView topLeftCell="C38" workbookViewId="0">
      <selection activeCell="H69" sqref="H69"/>
    </sheetView>
  </sheetViews>
  <sheetFormatPr defaultRowHeight="12.75" x14ac:dyDescent="0.2"/>
  <cols>
    <col min="1" max="1" width="13.7109375" customWidth="1"/>
    <col min="2" max="2" width="25.140625" customWidth="1"/>
    <col min="3" max="3" width="18.140625" customWidth="1"/>
    <col min="4" max="4" width="19.42578125" customWidth="1"/>
    <col min="5" max="5" width="16.5703125" customWidth="1"/>
    <col min="7" max="7" width="15" customWidth="1"/>
    <col min="8" max="8" width="33.42578125" customWidth="1"/>
    <col min="9" max="9" width="18" customWidth="1"/>
    <col min="10" max="10" width="15" customWidth="1"/>
  </cols>
  <sheetData>
    <row r="1" spans="1:10" ht="18" x14ac:dyDescent="0.25">
      <c r="A1" s="219" t="s">
        <v>459</v>
      </c>
      <c r="B1" s="218"/>
      <c r="C1" s="218"/>
      <c r="D1" s="218"/>
      <c r="E1" s="218"/>
      <c r="F1" s="218"/>
      <c r="G1" s="218"/>
      <c r="H1" s="218"/>
      <c r="I1" s="218"/>
      <c r="J1" s="218"/>
    </row>
    <row r="2" spans="1:10" ht="18.75" x14ac:dyDescent="0.3">
      <c r="A2" s="220" t="s">
        <v>460</v>
      </c>
      <c r="B2" s="218"/>
      <c r="C2" s="218"/>
      <c r="D2" s="218"/>
      <c r="E2" s="218"/>
      <c r="F2" s="218"/>
      <c r="G2" s="218"/>
      <c r="H2" s="218"/>
      <c r="I2" s="218"/>
      <c r="J2" s="218"/>
    </row>
    <row r="3" spans="1:10" x14ac:dyDescent="0.2">
      <c r="A3" s="218" t="s">
        <v>241</v>
      </c>
      <c r="B3" s="218"/>
      <c r="C3" s="218"/>
      <c r="D3" s="218"/>
      <c r="E3" s="218"/>
      <c r="F3" s="218"/>
      <c r="G3" s="218"/>
      <c r="H3" s="218"/>
      <c r="I3" s="218"/>
      <c r="J3" s="218"/>
    </row>
    <row r="4" spans="1:10" x14ac:dyDescent="0.2">
      <c r="A4" s="221" t="s">
        <v>461</v>
      </c>
      <c r="B4" s="218"/>
      <c r="C4" s="218"/>
      <c r="D4" s="218"/>
      <c r="E4" s="218"/>
      <c r="F4" s="218"/>
      <c r="G4" s="218"/>
      <c r="H4" s="218"/>
      <c r="I4" s="218"/>
      <c r="J4" s="218"/>
    </row>
    <row r="5" spans="1:10" x14ac:dyDescent="0.2">
      <c r="A5" s="218" t="s">
        <v>241</v>
      </c>
      <c r="B5" s="218"/>
      <c r="C5" s="218"/>
      <c r="D5" s="218"/>
      <c r="E5" s="218"/>
      <c r="F5" s="218"/>
      <c r="G5" s="218"/>
      <c r="H5" s="218"/>
      <c r="I5" s="218"/>
      <c r="J5" s="218"/>
    </row>
    <row r="6" spans="1:10" x14ac:dyDescent="0.2">
      <c r="A6" s="218" t="s">
        <v>462</v>
      </c>
      <c r="B6" s="218"/>
      <c r="C6" s="218"/>
      <c r="D6" s="218"/>
      <c r="E6" s="218"/>
      <c r="F6" s="218"/>
      <c r="G6" s="218"/>
      <c r="H6" s="218"/>
      <c r="I6" s="218"/>
      <c r="J6" s="218"/>
    </row>
    <row r="7" spans="1:10" x14ac:dyDescent="0.2">
      <c r="A7" s="218" t="s">
        <v>463</v>
      </c>
      <c r="B7" s="218"/>
      <c r="C7" s="218"/>
      <c r="D7" s="218"/>
      <c r="E7" s="218"/>
      <c r="F7" s="218"/>
      <c r="G7" s="218"/>
      <c r="H7" s="218"/>
      <c r="I7" s="218"/>
      <c r="J7" s="218"/>
    </row>
    <row r="8" spans="1:10" x14ac:dyDescent="0.2">
      <c r="A8" s="218" t="s">
        <v>241</v>
      </c>
      <c r="B8" s="218"/>
      <c r="C8" s="218"/>
      <c r="D8" s="218"/>
      <c r="E8" s="218"/>
      <c r="F8" s="218"/>
      <c r="G8" s="218"/>
      <c r="H8" s="218"/>
      <c r="I8" s="218"/>
      <c r="J8" s="218"/>
    </row>
    <row r="9" spans="1:10" ht="15.75" x14ac:dyDescent="0.25">
      <c r="A9" s="222" t="s">
        <v>464</v>
      </c>
      <c r="B9" s="218"/>
      <c r="C9" s="218"/>
      <c r="D9" s="218"/>
      <c r="E9" s="218"/>
      <c r="F9" s="218"/>
      <c r="G9" s="218"/>
      <c r="H9" s="218"/>
      <c r="I9" s="218"/>
      <c r="J9" s="218"/>
    </row>
    <row r="10" spans="1:10" x14ac:dyDescent="0.2">
      <c r="A10" s="218" t="s">
        <v>241</v>
      </c>
      <c r="B10" s="218"/>
      <c r="C10" s="218"/>
      <c r="D10" s="218"/>
      <c r="E10" s="218"/>
      <c r="F10" s="218"/>
      <c r="G10" s="218"/>
      <c r="H10" s="218"/>
      <c r="I10" s="218"/>
      <c r="J10" s="218"/>
    </row>
    <row r="11" spans="1:10" x14ac:dyDescent="0.2">
      <c r="A11" s="223" t="s">
        <v>465</v>
      </c>
      <c r="B11" s="223" t="s">
        <v>466</v>
      </c>
      <c r="C11" s="223" t="s">
        <v>467</v>
      </c>
      <c r="D11" s="223" t="s">
        <v>467</v>
      </c>
      <c r="E11" s="223" t="s">
        <v>468</v>
      </c>
      <c r="F11" s="223" t="s">
        <v>468</v>
      </c>
      <c r="G11" s="223" t="s">
        <v>469</v>
      </c>
      <c r="H11" s="223" t="s">
        <v>469</v>
      </c>
      <c r="I11" s="223" t="s">
        <v>470</v>
      </c>
      <c r="J11" s="223" t="s">
        <v>470</v>
      </c>
    </row>
    <row r="12" spans="1:10" x14ac:dyDescent="0.2">
      <c r="A12" s="218"/>
      <c r="B12" s="223" t="s">
        <v>471</v>
      </c>
      <c r="C12" s="223" t="s">
        <v>472</v>
      </c>
      <c r="D12" s="223" t="s">
        <v>473</v>
      </c>
      <c r="E12" s="223" t="s">
        <v>472</v>
      </c>
      <c r="F12" s="223" t="s">
        <v>473</v>
      </c>
      <c r="G12" s="223" t="s">
        <v>474</v>
      </c>
      <c r="H12" s="223" t="s">
        <v>473</v>
      </c>
      <c r="I12" s="223" t="s">
        <v>475</v>
      </c>
      <c r="J12" s="223" t="s">
        <v>473</v>
      </c>
    </row>
    <row r="13" spans="1:10" x14ac:dyDescent="0.2">
      <c r="A13" s="224">
        <v>1960</v>
      </c>
      <c r="B13" s="218">
        <v>29.6</v>
      </c>
      <c r="C13" s="218" t="s">
        <v>476</v>
      </c>
      <c r="D13" s="218" t="s">
        <v>476</v>
      </c>
      <c r="E13" s="218" t="s">
        <v>476</v>
      </c>
      <c r="F13" s="218" t="s">
        <v>476</v>
      </c>
      <c r="G13" s="218" t="s">
        <v>476</v>
      </c>
      <c r="H13" s="218" t="s">
        <v>476</v>
      </c>
      <c r="I13" s="218">
        <v>8.7840000000000007</v>
      </c>
      <c r="J13" s="218">
        <v>25.744</v>
      </c>
    </row>
    <row r="14" spans="1:10" x14ac:dyDescent="0.2">
      <c r="A14" s="224">
        <v>1961</v>
      </c>
      <c r="B14" s="218">
        <v>29.9</v>
      </c>
      <c r="C14" s="218" t="s">
        <v>476</v>
      </c>
      <c r="D14" s="218" t="s">
        <v>476</v>
      </c>
      <c r="E14" s="218" t="s">
        <v>476</v>
      </c>
      <c r="F14" s="218" t="s">
        <v>476</v>
      </c>
      <c r="G14" s="218" t="s">
        <v>476</v>
      </c>
      <c r="H14" s="218" t="s">
        <v>476</v>
      </c>
      <c r="I14" s="218">
        <v>8.6959999999999997</v>
      </c>
      <c r="J14" s="218">
        <v>25.484999999999999</v>
      </c>
    </row>
    <row r="15" spans="1:10" x14ac:dyDescent="0.2">
      <c r="A15" s="224">
        <v>1962</v>
      </c>
      <c r="B15" s="218">
        <v>30.2</v>
      </c>
      <c r="C15" s="218" t="s">
        <v>476</v>
      </c>
      <c r="D15" s="218" t="s">
        <v>476</v>
      </c>
      <c r="E15" s="218" t="s">
        <v>476</v>
      </c>
      <c r="F15" s="218" t="s">
        <v>476</v>
      </c>
      <c r="G15" s="218" t="s">
        <v>476</v>
      </c>
      <c r="H15" s="218" t="s">
        <v>476</v>
      </c>
      <c r="I15" s="218">
        <v>8.609</v>
      </c>
      <c r="J15" s="218">
        <v>25.231999999999999</v>
      </c>
    </row>
    <row r="16" spans="1:10" x14ac:dyDescent="0.2">
      <c r="A16" s="224">
        <v>1963</v>
      </c>
      <c r="B16" s="218">
        <v>30.6</v>
      </c>
      <c r="C16" s="218" t="s">
        <v>476</v>
      </c>
      <c r="D16" s="218" t="s">
        <v>476</v>
      </c>
      <c r="E16" s="218" t="s">
        <v>476</v>
      </c>
      <c r="F16" s="218" t="s">
        <v>476</v>
      </c>
      <c r="G16" s="218" t="s">
        <v>476</v>
      </c>
      <c r="H16" s="218" t="s">
        <v>476</v>
      </c>
      <c r="I16" s="218">
        <v>8.17</v>
      </c>
      <c r="J16" s="218">
        <v>23.945</v>
      </c>
    </row>
    <row r="17" spans="1:10" x14ac:dyDescent="0.2">
      <c r="A17" s="224">
        <v>1964</v>
      </c>
      <c r="B17" s="218">
        <v>31</v>
      </c>
      <c r="C17" s="218" t="s">
        <v>476</v>
      </c>
      <c r="D17" s="218" t="s">
        <v>476</v>
      </c>
      <c r="E17" s="218" t="s">
        <v>476</v>
      </c>
      <c r="F17" s="218" t="s">
        <v>476</v>
      </c>
      <c r="G17" s="218" t="s">
        <v>476</v>
      </c>
      <c r="H17" s="218" t="s">
        <v>476</v>
      </c>
      <c r="I17" s="218">
        <v>8.0649999999999995</v>
      </c>
      <c r="J17" s="218">
        <v>23.635999999999999</v>
      </c>
    </row>
    <row r="18" spans="1:10" x14ac:dyDescent="0.2">
      <c r="A18" s="224">
        <v>1965</v>
      </c>
      <c r="B18" s="218">
        <v>31.5</v>
      </c>
      <c r="C18" s="218" t="s">
        <v>476</v>
      </c>
      <c r="D18" s="218" t="s">
        <v>476</v>
      </c>
      <c r="E18" s="218" t="s">
        <v>476</v>
      </c>
      <c r="F18" s="218" t="s">
        <v>476</v>
      </c>
      <c r="G18" s="218" t="s">
        <v>476</v>
      </c>
      <c r="H18" s="218" t="s">
        <v>476</v>
      </c>
      <c r="I18" s="218">
        <v>7.6189999999999998</v>
      </c>
      <c r="J18" s="218">
        <v>22.33</v>
      </c>
    </row>
    <row r="19" spans="1:10" x14ac:dyDescent="0.2">
      <c r="A19" s="224">
        <v>1966</v>
      </c>
      <c r="B19" s="218">
        <v>32.4</v>
      </c>
      <c r="C19" s="218" t="s">
        <v>476</v>
      </c>
      <c r="D19" s="218" t="s">
        <v>476</v>
      </c>
      <c r="E19" s="218" t="s">
        <v>476</v>
      </c>
      <c r="F19" s="218" t="s">
        <v>476</v>
      </c>
      <c r="G19" s="218" t="s">
        <v>476</v>
      </c>
      <c r="H19" s="218" t="s">
        <v>476</v>
      </c>
      <c r="I19" s="218">
        <v>7.0990000000000002</v>
      </c>
      <c r="J19" s="218">
        <v>20.805</v>
      </c>
    </row>
    <row r="20" spans="1:10" x14ac:dyDescent="0.2">
      <c r="A20" s="224">
        <v>1967</v>
      </c>
      <c r="B20" s="218">
        <v>33.4</v>
      </c>
      <c r="C20" s="218" t="s">
        <v>476</v>
      </c>
      <c r="D20" s="218" t="s">
        <v>476</v>
      </c>
      <c r="E20" s="218" t="s">
        <v>476</v>
      </c>
      <c r="F20" s="218" t="s">
        <v>476</v>
      </c>
      <c r="G20" s="218">
        <v>3.1139999999999999</v>
      </c>
      <c r="H20" s="225">
        <v>3.0169999999999999</v>
      </c>
      <c r="I20" s="218">
        <v>6.8860000000000001</v>
      </c>
      <c r="J20" s="218">
        <v>20.181999999999999</v>
      </c>
    </row>
    <row r="21" spans="1:10" x14ac:dyDescent="0.2">
      <c r="A21" s="224">
        <v>1968</v>
      </c>
      <c r="B21" s="218">
        <v>34.799999999999997</v>
      </c>
      <c r="C21" s="218" t="s">
        <v>476</v>
      </c>
      <c r="D21" s="218" t="s">
        <v>476</v>
      </c>
      <c r="E21" s="218" t="s">
        <v>476</v>
      </c>
      <c r="F21" s="218" t="s">
        <v>476</v>
      </c>
      <c r="G21" s="218">
        <v>2.9889999999999999</v>
      </c>
      <c r="H21" s="225">
        <v>2.899</v>
      </c>
      <c r="I21" s="218">
        <v>6.609</v>
      </c>
      <c r="J21" s="218">
        <v>19.37</v>
      </c>
    </row>
    <row r="22" spans="1:10" x14ac:dyDescent="0.2">
      <c r="A22" s="224">
        <v>1969</v>
      </c>
      <c r="B22" s="218">
        <v>36.700000000000003</v>
      </c>
      <c r="C22" s="218" t="s">
        <v>476</v>
      </c>
      <c r="D22" s="218" t="s">
        <v>476</v>
      </c>
      <c r="E22" s="218" t="s">
        <v>476</v>
      </c>
      <c r="F22" s="218" t="s">
        <v>476</v>
      </c>
      <c r="G22" s="218">
        <v>2.8610000000000002</v>
      </c>
      <c r="H22" s="225">
        <v>2.7749999999999999</v>
      </c>
      <c r="I22" s="218">
        <v>5.9950000000000001</v>
      </c>
      <c r="J22" s="218">
        <v>17.568999999999999</v>
      </c>
    </row>
    <row r="23" spans="1:10" x14ac:dyDescent="0.2">
      <c r="A23" s="224">
        <v>1970</v>
      </c>
      <c r="B23" s="218">
        <v>38.799999999999997</v>
      </c>
      <c r="C23" s="218" t="s">
        <v>476</v>
      </c>
      <c r="D23" s="218" t="s">
        <v>476</v>
      </c>
      <c r="E23" s="218" t="s">
        <v>476</v>
      </c>
      <c r="F23" s="218" t="s">
        <v>476</v>
      </c>
      <c r="G23" s="218">
        <v>2.8090000000000002</v>
      </c>
      <c r="H23" s="225">
        <v>2.7250000000000001</v>
      </c>
      <c r="I23" s="218">
        <v>5.67</v>
      </c>
      <c r="J23" s="218">
        <v>16.617999999999999</v>
      </c>
    </row>
    <row r="24" spans="1:10" x14ac:dyDescent="0.2">
      <c r="A24" s="224">
        <v>1971</v>
      </c>
      <c r="B24" s="218">
        <v>40.5</v>
      </c>
      <c r="C24" s="218" t="s">
        <v>476</v>
      </c>
      <c r="D24" s="218" t="s">
        <v>476</v>
      </c>
      <c r="E24" s="218" t="s">
        <v>476</v>
      </c>
      <c r="F24" s="218" t="s">
        <v>476</v>
      </c>
      <c r="G24" s="218">
        <v>2.84</v>
      </c>
      <c r="H24" s="225">
        <v>2.754</v>
      </c>
      <c r="I24" s="218">
        <v>5.6790000000000003</v>
      </c>
      <c r="J24" s="218">
        <v>16.643999999999998</v>
      </c>
    </row>
    <row r="25" spans="1:10" x14ac:dyDescent="0.2">
      <c r="A25" s="224">
        <v>1972</v>
      </c>
      <c r="B25" s="218">
        <v>41.8</v>
      </c>
      <c r="C25" s="218" t="s">
        <v>476</v>
      </c>
      <c r="D25" s="218" t="s">
        <v>476</v>
      </c>
      <c r="E25" s="218" t="s">
        <v>476</v>
      </c>
      <c r="F25" s="218" t="s">
        <v>476</v>
      </c>
      <c r="G25" s="218">
        <v>2.895</v>
      </c>
      <c r="H25" s="225">
        <v>2.819</v>
      </c>
      <c r="I25" s="218">
        <v>5.742</v>
      </c>
      <c r="J25" s="218">
        <v>16.827999999999999</v>
      </c>
    </row>
    <row r="26" spans="1:10" x14ac:dyDescent="0.2">
      <c r="A26" s="224">
        <v>1973</v>
      </c>
      <c r="B26" s="218">
        <v>44.4</v>
      </c>
      <c r="C26" s="218" t="s">
        <v>476</v>
      </c>
      <c r="D26" s="218" t="s">
        <v>476</v>
      </c>
      <c r="E26" s="218" t="s">
        <v>476</v>
      </c>
      <c r="F26" s="218" t="s">
        <v>476</v>
      </c>
      <c r="G26" s="218">
        <v>2.9049999999999998</v>
      </c>
      <c r="H26" s="225">
        <v>2.8479999999999999</v>
      </c>
      <c r="I26" s="218">
        <v>5.6310000000000002</v>
      </c>
      <c r="J26" s="218">
        <v>16.501999999999999</v>
      </c>
    </row>
    <row r="27" spans="1:10" x14ac:dyDescent="0.2">
      <c r="A27" s="224">
        <v>1974</v>
      </c>
      <c r="B27" s="218">
        <v>49.3</v>
      </c>
      <c r="C27" s="218" t="s">
        <v>476</v>
      </c>
      <c r="D27" s="218" t="s">
        <v>476</v>
      </c>
      <c r="E27" s="218" t="s">
        <v>476</v>
      </c>
      <c r="F27" s="218" t="s">
        <v>476</v>
      </c>
      <c r="G27" s="218">
        <v>2.9009999999999998</v>
      </c>
      <c r="H27" s="225">
        <v>2.8330000000000002</v>
      </c>
      <c r="I27" s="218">
        <v>6.2880000000000003</v>
      </c>
      <c r="J27" s="218">
        <v>18.428999999999998</v>
      </c>
    </row>
    <row r="28" spans="1:10" x14ac:dyDescent="0.2">
      <c r="A28" s="224">
        <v>1975</v>
      </c>
      <c r="B28" s="218">
        <v>53.8</v>
      </c>
      <c r="C28" s="218" t="s">
        <v>476</v>
      </c>
      <c r="D28" s="218" t="s">
        <v>476</v>
      </c>
      <c r="E28" s="218" t="s">
        <v>476</v>
      </c>
      <c r="F28" s="218" t="s">
        <v>476</v>
      </c>
      <c r="G28" s="218">
        <v>3.1779999999999999</v>
      </c>
      <c r="H28" s="225">
        <v>3.1160000000000001</v>
      </c>
      <c r="I28" s="218">
        <v>6.5060000000000002</v>
      </c>
      <c r="J28" s="218">
        <v>19.067</v>
      </c>
    </row>
    <row r="29" spans="1:10" x14ac:dyDescent="0.2">
      <c r="A29" s="224">
        <v>1976</v>
      </c>
      <c r="B29" s="218">
        <v>56.9</v>
      </c>
      <c r="C29" s="218" t="s">
        <v>476</v>
      </c>
      <c r="D29" s="218" t="s">
        <v>476</v>
      </c>
      <c r="E29" s="218" t="s">
        <v>476</v>
      </c>
      <c r="F29" s="218" t="s">
        <v>476</v>
      </c>
      <c r="G29" s="218">
        <v>3.48</v>
      </c>
      <c r="H29" s="225">
        <v>3.415</v>
      </c>
      <c r="I29" s="218">
        <v>6.5030000000000001</v>
      </c>
      <c r="J29" s="218">
        <v>19.058</v>
      </c>
    </row>
    <row r="30" spans="1:10" x14ac:dyDescent="0.2">
      <c r="A30" s="224">
        <v>1977</v>
      </c>
      <c r="B30" s="218">
        <v>60.6</v>
      </c>
      <c r="C30" s="218" t="s">
        <v>476</v>
      </c>
      <c r="D30" s="218" t="s">
        <v>476</v>
      </c>
      <c r="E30" s="218" t="s">
        <v>476</v>
      </c>
      <c r="F30" s="218" t="s">
        <v>476</v>
      </c>
      <c r="G30" s="218">
        <v>3.8780000000000001</v>
      </c>
      <c r="H30" s="225">
        <v>3.806</v>
      </c>
      <c r="I30" s="218">
        <v>6.766</v>
      </c>
      <c r="J30" s="218">
        <v>19.829000000000001</v>
      </c>
    </row>
    <row r="31" spans="1:10" x14ac:dyDescent="0.2">
      <c r="A31" s="224">
        <v>1978</v>
      </c>
      <c r="B31" s="218">
        <v>65.2</v>
      </c>
      <c r="C31" s="218">
        <v>1</v>
      </c>
      <c r="D31" s="218">
        <v>7.9950000000000001</v>
      </c>
      <c r="E31" s="218">
        <v>0.752</v>
      </c>
      <c r="F31" s="218">
        <v>5.4189999999999996</v>
      </c>
      <c r="G31" s="218">
        <v>3.9260000000000002</v>
      </c>
      <c r="H31" s="225">
        <v>3.8650000000000002</v>
      </c>
      <c r="I31" s="218">
        <v>6.5949999999999998</v>
      </c>
      <c r="J31" s="218">
        <v>19.329000000000001</v>
      </c>
    </row>
    <row r="32" spans="1:10" x14ac:dyDescent="0.2">
      <c r="A32" s="224">
        <v>1979</v>
      </c>
      <c r="B32" s="218">
        <v>72.599999999999994</v>
      </c>
      <c r="C32" s="218">
        <v>1.2150000000000001</v>
      </c>
      <c r="D32" s="218">
        <v>9.7129999999999992</v>
      </c>
      <c r="E32" s="218">
        <v>0.97</v>
      </c>
      <c r="F32" s="218">
        <v>6.992</v>
      </c>
      <c r="G32" s="218">
        <v>4.1050000000000004</v>
      </c>
      <c r="H32" s="225">
        <v>4.032</v>
      </c>
      <c r="I32" s="218">
        <v>6.3360000000000003</v>
      </c>
      <c r="J32" s="218">
        <v>18.57</v>
      </c>
    </row>
    <row r="33" spans="1:10" x14ac:dyDescent="0.2">
      <c r="A33" s="224">
        <v>1980</v>
      </c>
      <c r="B33" s="218">
        <v>82.4</v>
      </c>
      <c r="C33" s="218">
        <v>1.482</v>
      </c>
      <c r="D33" s="218">
        <v>11.848000000000001</v>
      </c>
      <c r="E33" s="218">
        <v>1.1819999999999999</v>
      </c>
      <c r="F33" s="218">
        <v>8.5229999999999997</v>
      </c>
      <c r="G33" s="218">
        <v>4.4660000000000002</v>
      </c>
      <c r="H33" s="225">
        <v>4.3609999999999998</v>
      </c>
      <c r="I33" s="218">
        <v>6.5529999999999999</v>
      </c>
      <c r="J33" s="218">
        <v>19.207000000000001</v>
      </c>
    </row>
    <row r="34" spans="1:10" x14ac:dyDescent="0.2">
      <c r="A34" s="224">
        <v>1981</v>
      </c>
      <c r="B34" s="218">
        <v>90.9</v>
      </c>
      <c r="C34" s="218">
        <v>1.488</v>
      </c>
      <c r="D34" s="218">
        <v>11.901</v>
      </c>
      <c r="E34" s="218">
        <v>1.3140000000000001</v>
      </c>
      <c r="F34" s="218">
        <v>9.4710000000000001</v>
      </c>
      <c r="G34" s="218">
        <v>4.7190000000000003</v>
      </c>
      <c r="H34" s="225">
        <v>4.6040000000000001</v>
      </c>
      <c r="I34" s="218">
        <v>6.8209999999999997</v>
      </c>
      <c r="J34" s="218">
        <v>19.989999999999998</v>
      </c>
    </row>
    <row r="35" spans="1:10" x14ac:dyDescent="0.2">
      <c r="A35" s="224">
        <v>1982</v>
      </c>
      <c r="B35" s="218">
        <v>96.5</v>
      </c>
      <c r="C35" s="218">
        <v>1.327</v>
      </c>
      <c r="D35" s="218">
        <v>10.614000000000001</v>
      </c>
      <c r="E35" s="218">
        <v>1.202</v>
      </c>
      <c r="F35" s="218">
        <v>8.6669999999999998</v>
      </c>
      <c r="G35" s="218">
        <v>5.3579999999999997</v>
      </c>
      <c r="H35" s="225">
        <v>5.2220000000000004</v>
      </c>
      <c r="I35" s="218">
        <v>7.15</v>
      </c>
      <c r="J35" s="218">
        <v>20.956</v>
      </c>
    </row>
    <row r="36" spans="1:10" x14ac:dyDescent="0.2">
      <c r="A36" s="224">
        <v>1983</v>
      </c>
      <c r="B36" s="218">
        <v>99.6</v>
      </c>
      <c r="C36" s="218">
        <v>1.23</v>
      </c>
      <c r="D36" s="218">
        <v>9.8339999999999996</v>
      </c>
      <c r="E36" s="218">
        <v>1.0820000000000001</v>
      </c>
      <c r="F36" s="218">
        <v>7.8040000000000003</v>
      </c>
      <c r="G36" s="218">
        <v>6.0839999999999996</v>
      </c>
      <c r="H36" s="225">
        <v>5.9009999999999998</v>
      </c>
      <c r="I36" s="218">
        <v>7.2290000000000001</v>
      </c>
      <c r="J36" s="218">
        <v>21.187000000000001</v>
      </c>
    </row>
    <row r="37" spans="1:10" x14ac:dyDescent="0.2">
      <c r="A37" s="224">
        <v>1984</v>
      </c>
      <c r="B37" s="218">
        <v>103.9</v>
      </c>
      <c r="C37" s="218">
        <v>1.153</v>
      </c>
      <c r="D37" s="218">
        <v>9.2189999999999994</v>
      </c>
      <c r="E37" s="218">
        <v>1.05</v>
      </c>
      <c r="F37" s="218">
        <v>7.5709999999999997</v>
      </c>
      <c r="G37" s="218">
        <v>5.89</v>
      </c>
      <c r="H37" s="225">
        <v>5.7190000000000003</v>
      </c>
      <c r="I37" s="218">
        <v>6.8819999999999997</v>
      </c>
      <c r="J37" s="218">
        <v>20.169</v>
      </c>
    </row>
    <row r="38" spans="1:10" x14ac:dyDescent="0.2">
      <c r="A38" s="224">
        <v>1985</v>
      </c>
      <c r="B38" s="218">
        <v>107.6</v>
      </c>
      <c r="C38" s="218">
        <v>1.1120000000000001</v>
      </c>
      <c r="D38" s="218">
        <v>8.8870000000000005</v>
      </c>
      <c r="E38" s="218">
        <v>0.97899999999999998</v>
      </c>
      <c r="F38" s="218">
        <v>7.056</v>
      </c>
      <c r="G38" s="218">
        <v>5.6879999999999997</v>
      </c>
      <c r="H38" s="225">
        <v>5.5170000000000003</v>
      </c>
      <c r="I38" s="218">
        <v>6.8680000000000003</v>
      </c>
      <c r="J38" s="218">
        <v>20.129000000000001</v>
      </c>
    </row>
    <row r="39" spans="1:10" x14ac:dyDescent="0.2">
      <c r="A39" s="224">
        <v>1986</v>
      </c>
      <c r="B39" s="218">
        <v>109.6</v>
      </c>
      <c r="C39" s="218">
        <v>0.84899999999999998</v>
      </c>
      <c r="D39" s="218">
        <v>6.7919999999999998</v>
      </c>
      <c r="E39" s="218">
        <v>0.76300000000000001</v>
      </c>
      <c r="F39" s="218">
        <v>5.5</v>
      </c>
      <c r="G39" s="218">
        <v>5.319</v>
      </c>
      <c r="H39" s="225">
        <v>5.1689999999999996</v>
      </c>
      <c r="I39" s="218">
        <v>6.77</v>
      </c>
      <c r="J39" s="218">
        <v>19.841999999999999</v>
      </c>
    </row>
    <row r="40" spans="1:10" x14ac:dyDescent="0.2">
      <c r="A40" s="224">
        <v>1987</v>
      </c>
      <c r="B40" s="218">
        <v>113.6</v>
      </c>
      <c r="C40" s="218">
        <v>0.84199999999999997</v>
      </c>
      <c r="D40" s="218">
        <v>6.7359999999999998</v>
      </c>
      <c r="E40" s="218">
        <v>0.70699999999999996</v>
      </c>
      <c r="F40" s="218">
        <v>5.0970000000000004</v>
      </c>
      <c r="G40" s="218">
        <v>4.8769999999999998</v>
      </c>
      <c r="H40" s="225">
        <v>4.7300000000000004</v>
      </c>
      <c r="I40" s="218">
        <v>6.5579999999999998</v>
      </c>
      <c r="J40" s="218">
        <v>19.221</v>
      </c>
    </row>
    <row r="41" spans="1:10" x14ac:dyDescent="0.2">
      <c r="A41" s="224">
        <v>1988</v>
      </c>
      <c r="B41" s="218">
        <v>118.3</v>
      </c>
      <c r="C41" s="218">
        <v>0.81499999999999995</v>
      </c>
      <c r="D41" s="218">
        <v>6.5149999999999997</v>
      </c>
      <c r="E41" s="218">
        <v>0.68700000000000006</v>
      </c>
      <c r="F41" s="218">
        <v>4.9550000000000001</v>
      </c>
      <c r="G41" s="218">
        <v>4.6239999999999997</v>
      </c>
      <c r="H41" s="225">
        <v>4.4939999999999998</v>
      </c>
      <c r="I41" s="218">
        <v>6.3230000000000004</v>
      </c>
      <c r="J41" s="218">
        <v>18.530999999999999</v>
      </c>
    </row>
    <row r="42" spans="1:10" x14ac:dyDescent="0.2">
      <c r="A42" s="224">
        <v>1989</v>
      </c>
      <c r="B42" s="218">
        <v>124</v>
      </c>
      <c r="C42" s="218">
        <v>0.85499999999999998</v>
      </c>
      <c r="D42" s="218">
        <v>6.835</v>
      </c>
      <c r="E42" s="218">
        <v>0.72599999999999998</v>
      </c>
      <c r="F42" s="218">
        <v>5.2329999999999997</v>
      </c>
      <c r="G42" s="218">
        <v>4.548</v>
      </c>
      <c r="H42" s="225">
        <v>4.4119999999999999</v>
      </c>
      <c r="I42" s="218">
        <v>6.1689999999999996</v>
      </c>
      <c r="J42" s="218">
        <v>18.081</v>
      </c>
    </row>
    <row r="43" spans="1:10" x14ac:dyDescent="0.2">
      <c r="A43" s="224">
        <v>1990</v>
      </c>
      <c r="B43" s="218">
        <v>130.69999999999999</v>
      </c>
      <c r="C43" s="218">
        <v>0.93100000000000005</v>
      </c>
      <c r="D43" s="218">
        <v>7.4450000000000003</v>
      </c>
      <c r="E43" s="218">
        <v>0.81299999999999994</v>
      </c>
      <c r="F43" s="218">
        <v>5.8639999999999999</v>
      </c>
      <c r="G43" s="218">
        <v>4.4379999999999997</v>
      </c>
      <c r="H43" s="225">
        <v>4.3079999999999998</v>
      </c>
      <c r="I43" s="218">
        <v>5.9909999999999997</v>
      </c>
      <c r="J43" s="218">
        <v>17.558</v>
      </c>
    </row>
    <row r="44" spans="1:10" x14ac:dyDescent="0.2">
      <c r="A44" s="224">
        <v>1991</v>
      </c>
      <c r="B44" s="218">
        <v>136.19999999999999</v>
      </c>
      <c r="C44" s="218">
        <v>0.878</v>
      </c>
      <c r="D44" s="218">
        <v>7.0209999999999999</v>
      </c>
      <c r="E44" s="218">
        <v>0.748</v>
      </c>
      <c r="F44" s="218">
        <v>5.3940000000000001</v>
      </c>
      <c r="G44" s="218">
        <v>4.2729999999999997</v>
      </c>
      <c r="H44" s="225">
        <v>4.1449999999999996</v>
      </c>
      <c r="I44" s="218">
        <v>5.9029999999999996</v>
      </c>
      <c r="J44" s="218">
        <v>17.300999999999998</v>
      </c>
    </row>
    <row r="45" spans="1:10" x14ac:dyDescent="0.2">
      <c r="A45" s="224">
        <v>1992</v>
      </c>
      <c r="B45" s="218">
        <v>140.30000000000001</v>
      </c>
      <c r="C45" s="218">
        <v>0.84799999999999998</v>
      </c>
      <c r="D45" s="218">
        <v>6.782</v>
      </c>
      <c r="E45" s="218">
        <v>0.66600000000000004</v>
      </c>
      <c r="F45" s="218">
        <v>4.8</v>
      </c>
      <c r="G45" s="218">
        <v>4.1980000000000004</v>
      </c>
      <c r="H45" s="225">
        <v>4.0720000000000001</v>
      </c>
      <c r="I45" s="218">
        <v>5.8520000000000003</v>
      </c>
      <c r="J45" s="218">
        <v>17.149999999999999</v>
      </c>
    </row>
    <row r="46" spans="1:10" x14ac:dyDescent="0.2">
      <c r="A46" s="224">
        <v>1993</v>
      </c>
      <c r="B46" s="218">
        <v>144.5</v>
      </c>
      <c r="C46" s="218">
        <v>0.81200000000000006</v>
      </c>
      <c r="D46" s="218">
        <v>6.516</v>
      </c>
      <c r="E46" s="218">
        <v>0.63</v>
      </c>
      <c r="F46" s="218">
        <v>4.5460000000000003</v>
      </c>
      <c r="G46" s="218">
        <v>4.2629999999999999</v>
      </c>
      <c r="H46" s="225">
        <v>4.1470000000000002</v>
      </c>
      <c r="I46" s="218">
        <v>5.758</v>
      </c>
      <c r="J46" s="218">
        <v>16.875</v>
      </c>
    </row>
    <row r="47" spans="1:10" x14ac:dyDescent="0.2">
      <c r="A47" s="224">
        <v>1994</v>
      </c>
      <c r="B47" s="218">
        <v>148.19999999999999</v>
      </c>
      <c r="C47" s="218">
        <v>0.79200000000000004</v>
      </c>
      <c r="D47" s="218">
        <v>6.36</v>
      </c>
      <c r="E47" s="218">
        <v>0.59599999999999997</v>
      </c>
      <c r="F47" s="218">
        <v>4.3010000000000002</v>
      </c>
      <c r="G47" s="218">
        <v>4.3250000000000002</v>
      </c>
      <c r="H47" s="225">
        <v>4.2030000000000003</v>
      </c>
      <c r="I47" s="218">
        <v>5.6550000000000002</v>
      </c>
      <c r="J47" s="218">
        <v>16.571999999999999</v>
      </c>
    </row>
    <row r="48" spans="1:10" x14ac:dyDescent="0.2">
      <c r="A48" s="224">
        <v>1995</v>
      </c>
      <c r="B48" s="218">
        <v>152.4</v>
      </c>
      <c r="C48" s="218">
        <v>0.79100000000000004</v>
      </c>
      <c r="D48" s="218">
        <v>6.3639999999999999</v>
      </c>
      <c r="E48" s="218">
        <v>0.56899999999999995</v>
      </c>
      <c r="F48" s="218">
        <v>4.1020000000000003</v>
      </c>
      <c r="G48" s="218">
        <v>3.976</v>
      </c>
      <c r="H48" s="225">
        <v>3.8719999999999999</v>
      </c>
      <c r="I48" s="218">
        <v>5.5119999999999996</v>
      </c>
      <c r="J48" s="218">
        <v>16.154</v>
      </c>
    </row>
    <row r="49" spans="1:10" x14ac:dyDescent="0.2">
      <c r="A49" s="224">
        <v>1996</v>
      </c>
      <c r="B49" s="218">
        <v>156.9</v>
      </c>
      <c r="C49" s="218">
        <v>0.82099999999999995</v>
      </c>
      <c r="D49" s="218">
        <v>6.6079999999999997</v>
      </c>
      <c r="E49" s="218">
        <v>0.63</v>
      </c>
      <c r="F49" s="218">
        <v>4.5449999999999999</v>
      </c>
      <c r="G49" s="218">
        <v>4.0430000000000001</v>
      </c>
      <c r="H49" s="225">
        <v>3.9369999999999998</v>
      </c>
      <c r="I49" s="218">
        <v>5.3280000000000003</v>
      </c>
      <c r="J49" s="218">
        <v>15.616</v>
      </c>
    </row>
    <row r="50" spans="1:10" x14ac:dyDescent="0.2">
      <c r="A50" s="224">
        <v>1997</v>
      </c>
      <c r="B50" s="218">
        <v>160.5</v>
      </c>
      <c r="C50" s="218">
        <v>0.80400000000000005</v>
      </c>
      <c r="D50" s="218">
        <v>6.4779999999999998</v>
      </c>
      <c r="E50" s="218">
        <v>0.61299999999999999</v>
      </c>
      <c r="F50" s="218">
        <v>4.4210000000000003</v>
      </c>
      <c r="G50" s="218">
        <v>4.3239999999999998</v>
      </c>
      <c r="H50" s="225">
        <v>4.21</v>
      </c>
      <c r="I50" s="218">
        <v>5.2519999999999998</v>
      </c>
      <c r="J50" s="218">
        <v>15.394</v>
      </c>
    </row>
    <row r="51" spans="1:10" x14ac:dyDescent="0.2">
      <c r="A51" s="224">
        <v>1998</v>
      </c>
      <c r="B51" s="218">
        <v>163</v>
      </c>
      <c r="C51" s="218">
        <v>0.68400000000000005</v>
      </c>
      <c r="D51" s="218">
        <v>5.5090000000000003</v>
      </c>
      <c r="E51" s="218">
        <v>0.52300000000000002</v>
      </c>
      <c r="F51" s="218">
        <v>3.7690000000000001</v>
      </c>
      <c r="G51" s="218">
        <v>4.1840000000000002</v>
      </c>
      <c r="H51" s="225">
        <v>4.05</v>
      </c>
      <c r="I51" s="218">
        <v>5.0670000000000002</v>
      </c>
      <c r="J51" s="218">
        <v>14.852</v>
      </c>
    </row>
    <row r="52" spans="1:10" x14ac:dyDescent="0.2">
      <c r="A52" s="224">
        <v>1999</v>
      </c>
      <c r="B52" s="218">
        <v>166.6</v>
      </c>
      <c r="C52" s="218">
        <v>0.73299999999999998</v>
      </c>
      <c r="D52" s="218">
        <v>5.9050000000000002</v>
      </c>
      <c r="E52" s="218">
        <v>0.52600000000000002</v>
      </c>
      <c r="F52" s="218">
        <v>3.7909999999999999</v>
      </c>
      <c r="G52" s="218">
        <v>4.016</v>
      </c>
      <c r="H52" s="225">
        <v>3.9060000000000001</v>
      </c>
      <c r="I52" s="218">
        <v>4.8979999999999997</v>
      </c>
      <c r="J52" s="218">
        <v>14.355</v>
      </c>
    </row>
    <row r="53" spans="1:10" x14ac:dyDescent="0.2">
      <c r="A53" s="224">
        <v>2000</v>
      </c>
      <c r="B53" s="218">
        <v>172.2</v>
      </c>
      <c r="C53" s="218">
        <v>0.90800000000000003</v>
      </c>
      <c r="D53" s="218">
        <v>7.3109999999999999</v>
      </c>
      <c r="E53" s="218">
        <v>0.76100000000000001</v>
      </c>
      <c r="F53" s="218">
        <v>5.4889999999999999</v>
      </c>
      <c r="G53" s="218">
        <v>4.5060000000000002</v>
      </c>
      <c r="H53" s="225">
        <v>4.3920000000000003</v>
      </c>
      <c r="I53" s="218">
        <v>4.7850000000000001</v>
      </c>
      <c r="J53" s="218">
        <v>14.023999999999999</v>
      </c>
    </row>
    <row r="54" spans="1:10" x14ac:dyDescent="0.2">
      <c r="A54" s="224">
        <v>2001</v>
      </c>
      <c r="B54" s="218">
        <v>177.1</v>
      </c>
      <c r="C54" s="218">
        <v>0.86399999999999999</v>
      </c>
      <c r="D54" s="218">
        <v>6.9640000000000004</v>
      </c>
      <c r="E54" s="218">
        <v>0.70599999999999996</v>
      </c>
      <c r="F54" s="218">
        <v>5.0890000000000004</v>
      </c>
      <c r="G54" s="218">
        <v>5.4379999999999997</v>
      </c>
      <c r="H54" s="225">
        <v>5.2839999999999998</v>
      </c>
      <c r="I54" s="218">
        <v>4.8449999999999998</v>
      </c>
      <c r="J54" s="218">
        <v>14.199</v>
      </c>
    </row>
    <row r="55" spans="1:10" x14ac:dyDescent="0.2">
      <c r="A55" s="224">
        <v>2002</v>
      </c>
      <c r="B55" s="218">
        <v>179.9</v>
      </c>
      <c r="C55" s="218">
        <v>0.80100000000000005</v>
      </c>
      <c r="D55" s="218">
        <v>6.4560000000000004</v>
      </c>
      <c r="E55" s="218">
        <v>0.628</v>
      </c>
      <c r="F55" s="218">
        <v>4.5250000000000004</v>
      </c>
      <c r="G55" s="218">
        <v>4.3860000000000001</v>
      </c>
      <c r="H55" s="225">
        <v>4.2789999999999999</v>
      </c>
      <c r="I55" s="218">
        <v>4.6909999999999998</v>
      </c>
      <c r="J55" s="218">
        <v>13.75</v>
      </c>
    </row>
    <row r="56" spans="1:10" x14ac:dyDescent="0.2">
      <c r="A56" s="224">
        <v>2003</v>
      </c>
      <c r="B56" s="218">
        <v>184</v>
      </c>
      <c r="C56" s="218">
        <v>0.89</v>
      </c>
      <c r="D56" s="218">
        <v>7.1859999999999999</v>
      </c>
      <c r="E56" s="218">
        <v>0.73599999999999999</v>
      </c>
      <c r="F56" s="218">
        <v>5.31</v>
      </c>
      <c r="G56" s="218">
        <v>5.234</v>
      </c>
      <c r="H56" s="225">
        <v>5.0860000000000003</v>
      </c>
      <c r="I56" s="218">
        <v>4.7389999999999999</v>
      </c>
      <c r="J56" s="218">
        <v>13.89</v>
      </c>
    </row>
    <row r="57" spans="1:10" x14ac:dyDescent="0.2">
      <c r="A57" s="224">
        <v>2004</v>
      </c>
      <c r="B57" s="218">
        <v>188.9</v>
      </c>
      <c r="C57" s="218">
        <v>1.018</v>
      </c>
      <c r="D57" s="218">
        <v>8.2210000000000001</v>
      </c>
      <c r="E57" s="218">
        <v>0.81899999999999995</v>
      </c>
      <c r="F57" s="218">
        <v>5.9089999999999998</v>
      </c>
      <c r="G57" s="218">
        <v>5.6909999999999998</v>
      </c>
      <c r="H57" s="225">
        <v>5.5469999999999997</v>
      </c>
      <c r="I57" s="218">
        <v>4.7380000000000004</v>
      </c>
      <c r="J57" s="218">
        <v>13.885999999999999</v>
      </c>
    </row>
    <row r="58" spans="1:10" x14ac:dyDescent="0.2">
      <c r="A58" s="224">
        <v>2005</v>
      </c>
      <c r="B58" s="218">
        <v>195.3</v>
      </c>
      <c r="C58" s="218">
        <v>1.1970000000000001</v>
      </c>
      <c r="D58" s="218">
        <v>9.673</v>
      </c>
      <c r="E58" s="218">
        <v>1.0509999999999999</v>
      </c>
      <c r="F58" s="218">
        <v>7.5759999999999996</v>
      </c>
      <c r="G58" s="218">
        <v>6.5030000000000001</v>
      </c>
      <c r="H58" s="225">
        <v>6.3259999999999996</v>
      </c>
      <c r="I58" s="218">
        <v>4.8390000000000004</v>
      </c>
      <c r="J58" s="218">
        <v>14.180999999999999</v>
      </c>
    </row>
    <row r="59" spans="1:10" x14ac:dyDescent="0.2">
      <c r="A59" s="224">
        <v>2006</v>
      </c>
      <c r="B59" s="218">
        <v>201.6</v>
      </c>
      <c r="C59" s="218">
        <v>1.3069999999999999</v>
      </c>
      <c r="D59" s="218">
        <v>10.574999999999999</v>
      </c>
      <c r="E59" s="218">
        <v>1.173</v>
      </c>
      <c r="F59" s="218">
        <v>8.4589999999999996</v>
      </c>
      <c r="G59" s="218">
        <v>6.8109999999999999</v>
      </c>
      <c r="H59" s="225">
        <v>6.625</v>
      </c>
      <c r="I59" s="218">
        <v>5.1589999999999998</v>
      </c>
      <c r="J59" s="218">
        <v>15.119</v>
      </c>
    </row>
    <row r="60" spans="1:10" x14ac:dyDescent="0.2">
      <c r="A60" s="224">
        <v>2007</v>
      </c>
      <c r="B60" s="218">
        <v>207.34200000000001</v>
      </c>
      <c r="C60" s="218">
        <v>1.3740000000000001</v>
      </c>
      <c r="D60" s="218">
        <v>11.195</v>
      </c>
      <c r="E60" s="218">
        <v>1.25</v>
      </c>
      <c r="F60" s="218">
        <v>9.0139999999999993</v>
      </c>
      <c r="G60" s="218">
        <v>6.3079999999999998</v>
      </c>
      <c r="H60" s="225">
        <v>6.1429999999999998</v>
      </c>
      <c r="I60" s="218">
        <v>5.1360000000000001</v>
      </c>
      <c r="J60" s="218">
        <v>15.054</v>
      </c>
    </row>
    <row r="61" spans="1:10" x14ac:dyDescent="0.2">
      <c r="A61" s="224">
        <v>2008</v>
      </c>
      <c r="B61" s="218">
        <v>215.303</v>
      </c>
      <c r="C61" s="218">
        <v>1.5409999999999999</v>
      </c>
      <c r="D61" s="218">
        <v>12.622999999999999</v>
      </c>
      <c r="E61" s="218">
        <v>1.4950000000000001</v>
      </c>
      <c r="F61" s="218">
        <v>10.78</v>
      </c>
      <c r="G61" s="218">
        <v>6.4509999999999996</v>
      </c>
      <c r="H61" s="225">
        <v>6.282</v>
      </c>
      <c r="I61" s="218">
        <v>5.23</v>
      </c>
      <c r="J61" s="218">
        <v>15.327999999999999</v>
      </c>
    </row>
    <row r="62" spans="1:10" x14ac:dyDescent="0.2">
      <c r="A62" s="224">
        <v>2009</v>
      </c>
      <c r="B62" s="218">
        <v>214.53700000000001</v>
      </c>
      <c r="C62" s="218">
        <v>1.119</v>
      </c>
      <c r="D62" s="218">
        <v>9.2149999999999999</v>
      </c>
      <c r="E62" s="218">
        <v>1.1120000000000001</v>
      </c>
      <c r="F62" s="218">
        <v>8.0190000000000001</v>
      </c>
      <c r="G62" s="218">
        <v>5.6589999999999998</v>
      </c>
      <c r="H62" s="225">
        <v>5.5209999999999999</v>
      </c>
      <c r="I62" s="218">
        <v>5.3650000000000002</v>
      </c>
      <c r="J62" s="218">
        <v>15.724</v>
      </c>
    </row>
    <row r="63" spans="1:10" x14ac:dyDescent="0.2">
      <c r="A63" s="224">
        <v>2010</v>
      </c>
      <c r="B63" s="218">
        <v>218.05600000000001</v>
      </c>
      <c r="C63" s="218">
        <v>1.3009999999999999</v>
      </c>
      <c r="D63" s="218">
        <v>10.757</v>
      </c>
      <c r="E63" s="218">
        <v>1.2829999999999999</v>
      </c>
      <c r="F63" s="218">
        <v>9.2520000000000007</v>
      </c>
      <c r="G63" s="218">
        <v>5.2229999999999999</v>
      </c>
      <c r="H63" s="225">
        <v>5.1059999999999999</v>
      </c>
      <c r="I63" s="218">
        <v>5.2919999999999998</v>
      </c>
      <c r="J63" s="218">
        <v>15.510999999999999</v>
      </c>
    </row>
    <row r="64" spans="1:10" x14ac:dyDescent="0.2">
      <c r="A64" s="224">
        <v>2011</v>
      </c>
      <c r="B64" s="218">
        <v>224.93899999999999</v>
      </c>
      <c r="C64" s="218">
        <v>1.59</v>
      </c>
      <c r="D64" s="218">
        <v>13.179</v>
      </c>
      <c r="E64" s="218" t="s">
        <v>476</v>
      </c>
      <c r="F64" s="218" t="s">
        <v>476</v>
      </c>
      <c r="G64" s="218">
        <v>4.9039999999999999</v>
      </c>
      <c r="H64" s="225">
        <v>4.798</v>
      </c>
      <c r="I64" s="218">
        <v>5.21</v>
      </c>
      <c r="J64" s="218">
        <v>15.271000000000001</v>
      </c>
    </row>
    <row r="65" spans="1:10" x14ac:dyDescent="0.2">
      <c r="A65" s="224">
        <v>2012</v>
      </c>
      <c r="B65" s="218">
        <v>229.59399999999999</v>
      </c>
      <c r="C65" s="218">
        <v>1.609</v>
      </c>
      <c r="D65" s="218">
        <v>13.35</v>
      </c>
      <c r="E65" s="218" t="s">
        <v>476</v>
      </c>
      <c r="F65" s="218" t="s">
        <v>476</v>
      </c>
      <c r="G65" s="218">
        <v>4.6390000000000002</v>
      </c>
      <c r="H65" s="225">
        <v>4.5250000000000004</v>
      </c>
      <c r="I65" s="218">
        <v>5.1740000000000004</v>
      </c>
      <c r="J65" s="218">
        <v>15.164999999999999</v>
      </c>
    </row>
    <row r="66" spans="1:10" x14ac:dyDescent="0.2">
      <c r="A66" s="224">
        <v>2013</v>
      </c>
      <c r="B66" s="218">
        <v>232.95699999999999</v>
      </c>
      <c r="C66" s="218">
        <v>1.538</v>
      </c>
      <c r="D66" s="218">
        <v>12.765000000000001</v>
      </c>
      <c r="E66" s="218" t="s">
        <v>476</v>
      </c>
      <c r="F66" s="218" t="s">
        <v>476</v>
      </c>
      <c r="G66" s="218">
        <v>4.43</v>
      </c>
      <c r="H66" s="225">
        <v>4.3090000000000002</v>
      </c>
      <c r="I66" s="218">
        <v>5.2069999999999999</v>
      </c>
      <c r="J66" s="218">
        <v>15.260999999999999</v>
      </c>
    </row>
    <row r="67" spans="1:10" x14ac:dyDescent="0.2">
      <c r="A67" s="224">
        <v>2014</v>
      </c>
      <c r="B67" s="218">
        <v>236.73599999999999</v>
      </c>
      <c r="C67" s="218">
        <v>1.4470000000000001</v>
      </c>
      <c r="D67" s="218">
        <v>12.009</v>
      </c>
      <c r="E67" s="218" t="s">
        <v>476</v>
      </c>
      <c r="F67" s="218" t="s">
        <v>476</v>
      </c>
      <c r="G67" s="218">
        <v>4.6340000000000003</v>
      </c>
      <c r="H67" s="218">
        <v>4.49</v>
      </c>
      <c r="I67" s="218">
        <v>5.2889999999999997</v>
      </c>
      <c r="J67" s="218">
        <v>15.5</v>
      </c>
    </row>
    <row r="68" spans="1:10" x14ac:dyDescent="0.2">
      <c r="A68" s="224">
        <v>2015</v>
      </c>
      <c r="B68" s="218"/>
      <c r="C68" s="218"/>
      <c r="D68" s="218"/>
      <c r="E68" s="218"/>
      <c r="F68" s="218"/>
      <c r="G68" s="218"/>
      <c r="H68" s="218">
        <v>4.22</v>
      </c>
      <c r="I68" s="218"/>
      <c r="J68" s="218"/>
    </row>
    <row r="69" spans="1:10" x14ac:dyDescent="0.2">
      <c r="A69" s="224">
        <v>2016</v>
      </c>
      <c r="H69" s="485">
        <v>4.03</v>
      </c>
    </row>
    <row r="70" spans="1:10" x14ac:dyDescent="0.2">
      <c r="A70" s="224">
        <v>2017</v>
      </c>
      <c r="H70" s="485">
        <v>4.29</v>
      </c>
    </row>
    <row r="71" spans="1:10" x14ac:dyDescent="0.2">
      <c r="A71" s="224">
        <v>2018</v>
      </c>
      <c r="H71" s="485">
        <v>4.03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3"/>
  <sheetViews>
    <sheetView topLeftCell="C38" workbookViewId="0">
      <selection activeCell="F51" sqref="F51"/>
    </sheetView>
  </sheetViews>
  <sheetFormatPr defaultRowHeight="12.75" x14ac:dyDescent="0.2"/>
  <cols>
    <col min="2" max="8" width="39.28515625" customWidth="1"/>
  </cols>
  <sheetData>
    <row r="1" spans="1:8" ht="18" x14ac:dyDescent="0.25">
      <c r="A1" s="230" t="s">
        <v>459</v>
      </c>
      <c r="B1" s="229"/>
      <c r="C1" s="229"/>
      <c r="D1" s="229"/>
      <c r="E1" s="229"/>
      <c r="F1" s="229"/>
      <c r="G1" s="229"/>
      <c r="H1" s="229"/>
    </row>
    <row r="2" spans="1:8" ht="18.75" x14ac:dyDescent="0.3">
      <c r="A2" s="231" t="s">
        <v>460</v>
      </c>
      <c r="B2" s="229"/>
      <c r="C2" s="229"/>
      <c r="D2" s="229"/>
      <c r="E2" s="229"/>
      <c r="F2" s="229"/>
      <c r="G2" s="229"/>
      <c r="H2" s="229"/>
    </row>
    <row r="3" spans="1:8" x14ac:dyDescent="0.2">
      <c r="A3" s="229" t="s">
        <v>241</v>
      </c>
      <c r="B3" s="229"/>
      <c r="C3" s="229"/>
      <c r="D3" s="229"/>
      <c r="E3" s="229"/>
      <c r="F3" s="229"/>
      <c r="G3" s="229"/>
      <c r="H3" s="229"/>
    </row>
    <row r="4" spans="1:8" x14ac:dyDescent="0.2">
      <c r="A4" s="232">
        <v>0</v>
      </c>
      <c r="B4" s="229"/>
      <c r="C4" s="229"/>
      <c r="D4" s="229"/>
      <c r="E4" s="229"/>
      <c r="F4" s="229"/>
      <c r="G4" s="229"/>
      <c r="H4" s="229"/>
    </row>
    <row r="5" spans="1:8" x14ac:dyDescent="0.2">
      <c r="A5" s="229" t="s">
        <v>241</v>
      </c>
      <c r="B5" s="229"/>
      <c r="C5" s="229"/>
      <c r="D5" s="229"/>
      <c r="E5" s="229"/>
      <c r="F5" s="229"/>
      <c r="G5" s="229"/>
      <c r="H5" s="229"/>
    </row>
    <row r="6" spans="1:8" x14ac:dyDescent="0.2">
      <c r="A6" s="229" t="s">
        <v>462</v>
      </c>
      <c r="B6" s="229"/>
      <c r="C6" s="229"/>
      <c r="D6" s="229"/>
      <c r="E6" s="229"/>
      <c r="F6" s="229"/>
      <c r="G6" s="229"/>
      <c r="H6" s="229"/>
    </row>
    <row r="7" spans="1:8" x14ac:dyDescent="0.2">
      <c r="A7" s="229" t="s">
        <v>463</v>
      </c>
      <c r="B7" s="229"/>
      <c r="C7" s="229"/>
      <c r="D7" s="229"/>
      <c r="E7" s="229"/>
      <c r="F7" s="229"/>
      <c r="G7" s="229"/>
      <c r="H7" s="229"/>
    </row>
    <row r="8" spans="1:8" x14ac:dyDescent="0.2">
      <c r="A8" s="229" t="s">
        <v>241</v>
      </c>
      <c r="B8" s="229"/>
      <c r="C8" s="229"/>
      <c r="D8" s="229"/>
      <c r="E8" s="229"/>
      <c r="F8" s="229"/>
      <c r="G8" s="229"/>
      <c r="H8" s="229"/>
    </row>
    <row r="9" spans="1:8" ht="15.75" x14ac:dyDescent="0.25">
      <c r="A9" s="233" t="s">
        <v>477</v>
      </c>
      <c r="B9" s="229"/>
      <c r="C9" s="229"/>
      <c r="D9" s="229"/>
      <c r="E9" s="229"/>
      <c r="F9" s="229"/>
      <c r="G9" s="229"/>
      <c r="H9" s="229"/>
    </row>
    <row r="10" spans="1:8" x14ac:dyDescent="0.2">
      <c r="A10" s="229" t="s">
        <v>241</v>
      </c>
      <c r="B10" s="229"/>
      <c r="C10" s="229"/>
      <c r="D10" s="229"/>
      <c r="E10" s="229"/>
      <c r="F10" s="229"/>
      <c r="G10" s="229"/>
      <c r="H10" s="229"/>
    </row>
    <row r="11" spans="1:8" x14ac:dyDescent="0.2">
      <c r="A11" s="234" t="s">
        <v>465</v>
      </c>
      <c r="B11" s="234" t="s">
        <v>478</v>
      </c>
      <c r="C11" s="234" t="s">
        <v>479</v>
      </c>
      <c r="D11" s="234" t="s">
        <v>480</v>
      </c>
      <c r="E11" s="234" t="s">
        <v>481</v>
      </c>
      <c r="F11" s="234" t="s">
        <v>482</v>
      </c>
      <c r="G11" s="234" t="s">
        <v>483</v>
      </c>
      <c r="H11" s="234" t="s">
        <v>484</v>
      </c>
    </row>
    <row r="12" spans="1:8" x14ac:dyDescent="0.2">
      <c r="A12" s="229"/>
      <c r="B12" s="234" t="s">
        <v>485</v>
      </c>
      <c r="C12" s="234" t="s">
        <v>485</v>
      </c>
      <c r="D12" s="234" t="s">
        <v>485</v>
      </c>
      <c r="E12" s="234" t="s">
        <v>485</v>
      </c>
      <c r="F12" s="234" t="s">
        <v>485</v>
      </c>
      <c r="G12" s="234" t="s">
        <v>485</v>
      </c>
      <c r="H12" s="234" t="s">
        <v>485</v>
      </c>
    </row>
    <row r="13" spans="1:8" x14ac:dyDescent="0.2">
      <c r="A13" s="235">
        <v>1978</v>
      </c>
      <c r="B13" s="229">
        <v>0.48399999999999999</v>
      </c>
      <c r="C13" s="229">
        <v>0.51600000000000001</v>
      </c>
      <c r="D13" s="229">
        <v>0.38700000000000001</v>
      </c>
      <c r="E13" s="229">
        <v>0.42099999999999999</v>
      </c>
      <c r="F13" s="229">
        <v>0.4</v>
      </c>
      <c r="G13" s="229">
        <v>0.377</v>
      </c>
      <c r="H13" s="229">
        <v>0.33500000000000002</v>
      </c>
    </row>
    <row r="14" spans="1:8" x14ac:dyDescent="0.2">
      <c r="A14" s="235">
        <v>1979</v>
      </c>
      <c r="B14" s="229">
        <v>0.71299999999999997</v>
      </c>
      <c r="C14" s="229">
        <v>0.68899999999999995</v>
      </c>
      <c r="D14" s="229">
        <v>0.54700000000000004</v>
      </c>
      <c r="E14" s="229">
        <v>0.58499999999999996</v>
      </c>
      <c r="F14" s="229">
        <v>0.51600000000000001</v>
      </c>
      <c r="G14" s="229">
        <v>0.58499999999999996</v>
      </c>
      <c r="H14" s="229">
        <v>0.35699999999999998</v>
      </c>
    </row>
    <row r="15" spans="1:8" x14ac:dyDescent="0.2">
      <c r="A15" s="235">
        <v>1980</v>
      </c>
      <c r="B15" s="229">
        <v>1.0349999999999999</v>
      </c>
      <c r="C15" s="229">
        <v>1.0840000000000001</v>
      </c>
      <c r="D15" s="229">
        <v>0.86799999999999999</v>
      </c>
      <c r="E15" s="229">
        <v>0.90200000000000002</v>
      </c>
      <c r="F15" s="229">
        <v>0.78800000000000003</v>
      </c>
      <c r="G15" s="229">
        <v>0.81799999999999995</v>
      </c>
      <c r="H15" s="229">
        <v>0.48199999999999998</v>
      </c>
    </row>
    <row r="16" spans="1:8" x14ac:dyDescent="0.2">
      <c r="A16" s="235">
        <v>1981</v>
      </c>
      <c r="B16" s="229">
        <v>1.147</v>
      </c>
      <c r="C16" s="229">
        <v>1.3029999999999999</v>
      </c>
      <c r="D16" s="229">
        <v>1.024</v>
      </c>
      <c r="E16" s="229">
        <v>1.123</v>
      </c>
      <c r="F16" s="229">
        <v>0.91400000000000003</v>
      </c>
      <c r="G16" s="229">
        <v>0.995</v>
      </c>
      <c r="H16" s="229">
        <v>0.56499999999999995</v>
      </c>
    </row>
    <row r="17" spans="1:8" x14ac:dyDescent="0.2">
      <c r="A17" s="235">
        <v>1982</v>
      </c>
      <c r="B17" s="229">
        <v>1.06</v>
      </c>
      <c r="C17" s="229">
        <v>1.3120000000000001</v>
      </c>
      <c r="D17" s="229">
        <v>0.96299999999999997</v>
      </c>
      <c r="E17" s="229">
        <v>1.089</v>
      </c>
      <c r="F17" s="229">
        <v>0.90500000000000003</v>
      </c>
      <c r="G17" s="229">
        <v>0.94199999999999995</v>
      </c>
      <c r="H17" s="229">
        <v>0.59199999999999997</v>
      </c>
    </row>
    <row r="18" spans="1:8" x14ac:dyDescent="0.2">
      <c r="A18" s="235">
        <v>1983</v>
      </c>
      <c r="B18" s="229">
        <v>0.95399999999999996</v>
      </c>
      <c r="C18" s="229">
        <v>1.2549999999999999</v>
      </c>
      <c r="D18" s="229">
        <v>0.878</v>
      </c>
      <c r="E18" s="229">
        <v>0.96099999999999997</v>
      </c>
      <c r="F18" s="229">
        <v>0.91600000000000004</v>
      </c>
      <c r="G18" s="229">
        <v>0.82599999999999996</v>
      </c>
      <c r="H18" s="229">
        <v>0.70899999999999996</v>
      </c>
    </row>
    <row r="19" spans="1:8" x14ac:dyDescent="0.2">
      <c r="A19" s="235">
        <v>1984</v>
      </c>
      <c r="B19" s="229">
        <v>0.90700000000000003</v>
      </c>
      <c r="C19" s="229">
        <v>1.234</v>
      </c>
      <c r="D19" s="229">
        <v>0.84199999999999997</v>
      </c>
      <c r="E19" s="229">
        <v>1.036</v>
      </c>
      <c r="F19" s="229">
        <v>0.91600000000000004</v>
      </c>
      <c r="G19" s="229">
        <v>0.82299999999999995</v>
      </c>
      <c r="H19" s="229">
        <v>0.73699999999999999</v>
      </c>
    </row>
    <row r="20" spans="1:8" x14ac:dyDescent="0.2">
      <c r="A20" s="235">
        <v>1985</v>
      </c>
      <c r="B20" s="229">
        <v>0.91200000000000003</v>
      </c>
      <c r="C20" s="229">
        <v>1.2010000000000001</v>
      </c>
      <c r="D20" s="229">
        <v>0.79600000000000004</v>
      </c>
      <c r="E20" s="229">
        <v>1.03</v>
      </c>
      <c r="F20" s="229">
        <v>0.84899999999999998</v>
      </c>
      <c r="G20" s="229">
        <v>0.78900000000000003</v>
      </c>
      <c r="H20" s="229">
        <v>0.71699999999999997</v>
      </c>
    </row>
    <row r="21" spans="1:8" x14ac:dyDescent="0.2">
      <c r="A21" s="235">
        <v>1986</v>
      </c>
      <c r="B21" s="229">
        <v>0.624</v>
      </c>
      <c r="C21" s="229">
        <v>1.0109999999999999</v>
      </c>
      <c r="D21" s="229">
        <v>0.52900000000000003</v>
      </c>
      <c r="E21" s="229">
        <v>0.79</v>
      </c>
      <c r="F21" s="229">
        <v>0.56000000000000005</v>
      </c>
      <c r="G21" s="229">
        <v>0.47799999999999998</v>
      </c>
      <c r="H21" s="229">
        <v>0.745</v>
      </c>
    </row>
    <row r="22" spans="1:8" x14ac:dyDescent="0.2">
      <c r="A22" s="235">
        <v>1987</v>
      </c>
      <c r="B22" s="229">
        <v>0.66900000000000004</v>
      </c>
      <c r="C22" s="229">
        <v>0.90700000000000003</v>
      </c>
      <c r="D22" s="229">
        <v>0.54300000000000004</v>
      </c>
      <c r="E22" s="229">
        <v>0.77</v>
      </c>
      <c r="F22" s="229">
        <v>0.58099999999999996</v>
      </c>
      <c r="G22" s="229">
        <v>0.55100000000000005</v>
      </c>
      <c r="H22" s="229">
        <v>0.70099999999999996</v>
      </c>
    </row>
    <row r="23" spans="1:8" x14ac:dyDescent="0.2">
      <c r="A23" s="235">
        <v>1988</v>
      </c>
      <c r="B23" s="229">
        <v>0.67300000000000004</v>
      </c>
      <c r="C23" s="229">
        <v>0.89100000000000001</v>
      </c>
      <c r="D23" s="229">
        <v>0.51300000000000001</v>
      </c>
      <c r="E23" s="229">
        <v>0.73799999999999999</v>
      </c>
      <c r="F23" s="229">
        <v>0.54400000000000004</v>
      </c>
      <c r="G23" s="229">
        <v>0.5</v>
      </c>
      <c r="H23" s="229">
        <v>0.71399999999999997</v>
      </c>
    </row>
    <row r="24" spans="1:8" x14ac:dyDescent="0.2">
      <c r="A24" s="235">
        <v>1989</v>
      </c>
      <c r="B24" s="229">
        <v>0.75600000000000001</v>
      </c>
      <c r="C24" s="229">
        <v>0.995</v>
      </c>
      <c r="D24" s="229">
        <v>0.59199999999999997</v>
      </c>
      <c r="E24" s="229">
        <v>0.70899999999999996</v>
      </c>
      <c r="F24" s="229">
        <v>0.58699999999999997</v>
      </c>
      <c r="G24" s="229">
        <v>0.58499999999999996</v>
      </c>
      <c r="H24" s="229">
        <v>0.61499999999999999</v>
      </c>
    </row>
    <row r="25" spans="1:8" x14ac:dyDescent="0.2">
      <c r="A25" s="235">
        <v>1990</v>
      </c>
      <c r="B25" s="229">
        <v>0.88300000000000001</v>
      </c>
      <c r="C25" s="229">
        <v>1.1200000000000001</v>
      </c>
      <c r="D25" s="229">
        <v>0.76600000000000001</v>
      </c>
      <c r="E25" s="229">
        <v>0.92300000000000004</v>
      </c>
      <c r="F25" s="229">
        <v>0.73399999999999999</v>
      </c>
      <c r="G25" s="229">
        <v>0.72499999999999998</v>
      </c>
      <c r="H25" s="229">
        <v>0.745</v>
      </c>
    </row>
    <row r="26" spans="1:8" x14ac:dyDescent="0.2">
      <c r="A26" s="235">
        <v>1991</v>
      </c>
      <c r="B26" s="229">
        <v>0.79700000000000004</v>
      </c>
      <c r="C26" s="229">
        <v>1.0469999999999999</v>
      </c>
      <c r="D26" s="229">
        <v>0.65200000000000002</v>
      </c>
      <c r="E26" s="229">
        <v>0.83799999999999997</v>
      </c>
      <c r="F26" s="229">
        <v>0.66500000000000004</v>
      </c>
      <c r="G26" s="229">
        <v>0.64800000000000002</v>
      </c>
      <c r="H26" s="229">
        <v>0.73</v>
      </c>
    </row>
    <row r="27" spans="1:8" x14ac:dyDescent="0.2">
      <c r="A27" s="235">
        <v>1992</v>
      </c>
      <c r="B27" s="229">
        <v>0.78700000000000003</v>
      </c>
      <c r="C27" s="229">
        <v>1.0269999999999999</v>
      </c>
      <c r="D27" s="229">
        <v>0.61</v>
      </c>
      <c r="E27" s="229">
        <v>0.78800000000000003</v>
      </c>
      <c r="F27" s="229">
        <v>0.627</v>
      </c>
      <c r="G27" s="229">
        <v>0.61899999999999999</v>
      </c>
      <c r="H27" s="229">
        <v>0.64300000000000002</v>
      </c>
    </row>
    <row r="28" spans="1:8" x14ac:dyDescent="0.2">
      <c r="A28" s="235">
        <v>1993</v>
      </c>
      <c r="B28" s="229">
        <v>0.75900000000000001</v>
      </c>
      <c r="C28" s="229">
        <v>0.99</v>
      </c>
      <c r="D28" s="229">
        <v>0.57999999999999996</v>
      </c>
      <c r="E28" s="229">
        <v>0.754</v>
      </c>
      <c r="F28" s="229">
        <v>0.60199999999999998</v>
      </c>
      <c r="G28" s="229">
        <v>0.60199999999999998</v>
      </c>
      <c r="H28" s="229">
        <v>0.67300000000000004</v>
      </c>
    </row>
    <row r="29" spans="1:8" x14ac:dyDescent="0.2">
      <c r="A29" s="235">
        <v>1994</v>
      </c>
      <c r="B29" s="229">
        <v>0.73799999999999999</v>
      </c>
      <c r="C29" s="229">
        <v>0.95699999999999996</v>
      </c>
      <c r="D29" s="229">
        <v>0.53400000000000003</v>
      </c>
      <c r="E29" s="229">
        <v>0.66</v>
      </c>
      <c r="F29" s="229">
        <v>0.57199999999999995</v>
      </c>
      <c r="G29" s="229">
        <v>0.55400000000000005</v>
      </c>
      <c r="H29" s="229">
        <v>0.53</v>
      </c>
    </row>
    <row r="30" spans="1:8" x14ac:dyDescent="0.2">
      <c r="A30" s="235">
        <v>1995</v>
      </c>
      <c r="B30" s="229">
        <v>0.76500000000000001</v>
      </c>
      <c r="C30" s="229">
        <v>1.0049999999999999</v>
      </c>
      <c r="D30" s="229">
        <v>0.54</v>
      </c>
      <c r="E30" s="229">
        <v>0.58899999999999997</v>
      </c>
      <c r="F30" s="229">
        <v>0.56200000000000006</v>
      </c>
      <c r="G30" s="229">
        <v>0.56000000000000005</v>
      </c>
      <c r="H30" s="229">
        <v>0.49199999999999999</v>
      </c>
    </row>
    <row r="31" spans="1:8" x14ac:dyDescent="0.2">
      <c r="A31" s="235">
        <v>1996</v>
      </c>
      <c r="B31" s="229">
        <v>0.84699999999999998</v>
      </c>
      <c r="C31" s="229">
        <v>1.1160000000000001</v>
      </c>
      <c r="D31" s="229">
        <v>0.65100000000000002</v>
      </c>
      <c r="E31" s="229">
        <v>0.74</v>
      </c>
      <c r="F31" s="229">
        <v>0.67300000000000004</v>
      </c>
      <c r="G31" s="229">
        <v>0.68100000000000005</v>
      </c>
      <c r="H31" s="229">
        <v>0.60499999999999998</v>
      </c>
    </row>
    <row r="32" spans="1:8" x14ac:dyDescent="0.2">
      <c r="A32" s="235">
        <v>1997</v>
      </c>
      <c r="B32" s="229">
        <v>0.83899999999999997</v>
      </c>
      <c r="C32" s="229">
        <v>1.1279999999999999</v>
      </c>
      <c r="D32" s="229">
        <v>0.61299999999999999</v>
      </c>
      <c r="E32" s="229">
        <v>0.745</v>
      </c>
      <c r="F32" s="229">
        <v>0.63600000000000001</v>
      </c>
      <c r="G32" s="229">
        <v>0.64200000000000002</v>
      </c>
      <c r="H32" s="229">
        <v>0.55200000000000005</v>
      </c>
    </row>
    <row r="33" spans="1:8" x14ac:dyDescent="0.2">
      <c r="A33" s="235">
        <v>1998</v>
      </c>
      <c r="B33" s="229">
        <v>0.67300000000000004</v>
      </c>
      <c r="C33" s="229">
        <v>0.97499999999999998</v>
      </c>
      <c r="D33" s="229">
        <v>0.45200000000000001</v>
      </c>
      <c r="E33" s="229">
        <v>0.501</v>
      </c>
      <c r="F33" s="229">
        <v>0.48199999999999998</v>
      </c>
      <c r="G33" s="229">
        <v>0.49399999999999999</v>
      </c>
      <c r="H33" s="229">
        <v>0.40500000000000003</v>
      </c>
    </row>
    <row r="34" spans="1:8" x14ac:dyDescent="0.2">
      <c r="A34" s="235">
        <v>1999</v>
      </c>
      <c r="B34" s="229">
        <v>0.78100000000000003</v>
      </c>
      <c r="C34" s="229">
        <v>1.0589999999999999</v>
      </c>
      <c r="D34" s="229">
        <v>0.54300000000000004</v>
      </c>
      <c r="E34" s="229">
        <v>0.60499999999999998</v>
      </c>
      <c r="F34" s="229">
        <v>0.55800000000000005</v>
      </c>
      <c r="G34" s="229">
        <v>0.58399999999999996</v>
      </c>
      <c r="H34" s="229">
        <v>0.45800000000000002</v>
      </c>
    </row>
    <row r="35" spans="1:8" x14ac:dyDescent="0.2">
      <c r="A35" s="235">
        <v>2000</v>
      </c>
      <c r="B35" s="229">
        <v>1.1060000000000001</v>
      </c>
      <c r="C35" s="229">
        <v>1.306</v>
      </c>
      <c r="D35" s="229">
        <v>0.89900000000000002</v>
      </c>
      <c r="E35" s="229">
        <v>1.123</v>
      </c>
      <c r="F35" s="229">
        <v>0.92700000000000005</v>
      </c>
      <c r="G35" s="229">
        <v>0.93500000000000005</v>
      </c>
      <c r="H35" s="229">
        <v>0.60299999999999998</v>
      </c>
    </row>
    <row r="36" spans="1:8" x14ac:dyDescent="0.2">
      <c r="A36" s="235">
        <v>2001</v>
      </c>
      <c r="B36" s="229">
        <v>1.032</v>
      </c>
      <c r="C36" s="229">
        <v>1.323</v>
      </c>
      <c r="D36" s="229">
        <v>0.77500000000000002</v>
      </c>
      <c r="E36" s="229">
        <v>1.0449999999999999</v>
      </c>
      <c r="F36" s="229">
        <v>0.82899999999999996</v>
      </c>
      <c r="G36" s="229">
        <v>0.84199999999999997</v>
      </c>
      <c r="H36" s="229">
        <v>0.50600000000000001</v>
      </c>
    </row>
    <row r="37" spans="1:8" x14ac:dyDescent="0.2">
      <c r="A37" s="235">
        <v>2002</v>
      </c>
      <c r="B37" s="229">
        <v>0.94699999999999995</v>
      </c>
      <c r="C37" s="229">
        <v>1.288</v>
      </c>
      <c r="D37" s="229">
        <v>0.72099999999999997</v>
      </c>
      <c r="E37" s="229">
        <v>0.99</v>
      </c>
      <c r="F37" s="229">
        <v>0.73699999999999999</v>
      </c>
      <c r="G37" s="229">
        <v>0.76200000000000001</v>
      </c>
      <c r="H37" s="229">
        <v>0.41899999999999998</v>
      </c>
    </row>
    <row r="38" spans="1:8" x14ac:dyDescent="0.2">
      <c r="A38" s="235">
        <v>2003</v>
      </c>
      <c r="B38" s="229">
        <v>1.1559999999999999</v>
      </c>
      <c r="C38" s="229">
        <v>1.4930000000000001</v>
      </c>
      <c r="D38" s="229">
        <v>0.872</v>
      </c>
      <c r="E38" s="229">
        <v>1.224</v>
      </c>
      <c r="F38" s="229">
        <v>0.93300000000000005</v>
      </c>
      <c r="G38" s="229">
        <v>0.94399999999999995</v>
      </c>
      <c r="H38" s="229">
        <v>0.57699999999999996</v>
      </c>
    </row>
    <row r="39" spans="1:8" x14ac:dyDescent="0.2">
      <c r="A39" s="235">
        <v>2004</v>
      </c>
      <c r="B39" s="229">
        <v>1.4350000000000001</v>
      </c>
      <c r="C39" s="229">
        <v>1.819</v>
      </c>
      <c r="D39" s="229">
        <v>1.2070000000000001</v>
      </c>
      <c r="E39" s="229">
        <v>1.1599999999999999</v>
      </c>
      <c r="F39" s="229">
        <v>1.173</v>
      </c>
      <c r="G39" s="229">
        <v>1.2430000000000001</v>
      </c>
      <c r="H39" s="229">
        <v>0.83899999999999997</v>
      </c>
    </row>
    <row r="40" spans="1:8" x14ac:dyDescent="0.2">
      <c r="A40" s="235">
        <v>2005</v>
      </c>
      <c r="B40" s="229">
        <v>1.829</v>
      </c>
      <c r="C40" s="229">
        <v>2.2309999999999999</v>
      </c>
      <c r="D40" s="229">
        <v>1.7350000000000001</v>
      </c>
      <c r="E40" s="229">
        <v>1.9570000000000001</v>
      </c>
      <c r="F40" s="229">
        <v>1.7050000000000001</v>
      </c>
      <c r="G40" s="229">
        <v>1.786</v>
      </c>
      <c r="H40" s="229">
        <v>1.089</v>
      </c>
    </row>
    <row r="41" spans="1:8" x14ac:dyDescent="0.2">
      <c r="A41" s="235">
        <v>2006</v>
      </c>
      <c r="B41" s="229">
        <v>2.1280000000000001</v>
      </c>
      <c r="C41" s="229">
        <v>2.6819999999999999</v>
      </c>
      <c r="D41" s="229">
        <v>1.998</v>
      </c>
      <c r="E41" s="229">
        <v>2.2440000000000002</v>
      </c>
      <c r="F41" s="229">
        <v>1.982</v>
      </c>
      <c r="G41" s="229">
        <v>2.0960000000000001</v>
      </c>
      <c r="H41" s="229">
        <v>1.3580000000000001</v>
      </c>
    </row>
    <row r="42" spans="1:8" x14ac:dyDescent="0.2">
      <c r="A42" s="235">
        <v>2007</v>
      </c>
      <c r="B42" s="229">
        <v>2.3450000000000002</v>
      </c>
      <c r="C42" s="229">
        <v>2.8490000000000002</v>
      </c>
      <c r="D42" s="229">
        <v>2.165</v>
      </c>
      <c r="E42" s="229">
        <v>2.2629999999999999</v>
      </c>
      <c r="F42" s="229">
        <v>2.2410000000000001</v>
      </c>
      <c r="G42" s="229">
        <v>2.2669999999999999</v>
      </c>
      <c r="H42" s="229">
        <v>1.4890000000000001</v>
      </c>
    </row>
    <row r="43" spans="1:8" x14ac:dyDescent="0.2">
      <c r="A43" s="235">
        <v>2008</v>
      </c>
      <c r="B43" s="229">
        <v>2.7749999999999999</v>
      </c>
      <c r="C43" s="229">
        <v>3.2730000000000001</v>
      </c>
      <c r="D43" s="229">
        <v>3.052</v>
      </c>
      <c r="E43" s="229">
        <v>3.2829999999999999</v>
      </c>
      <c r="F43" s="229">
        <v>2.9860000000000002</v>
      </c>
      <c r="G43" s="229">
        <v>3.15</v>
      </c>
      <c r="H43" s="229">
        <v>1.8919999999999999</v>
      </c>
    </row>
    <row r="44" spans="1:8" x14ac:dyDescent="0.2">
      <c r="A44" s="235">
        <v>2009</v>
      </c>
      <c r="B44" s="229">
        <v>1.8879999999999999</v>
      </c>
      <c r="C44" s="229">
        <v>2.4420000000000002</v>
      </c>
      <c r="D44" s="229">
        <v>1.704</v>
      </c>
      <c r="E44" s="229">
        <v>2.6749999999999998</v>
      </c>
      <c r="F44" s="229">
        <v>1.962</v>
      </c>
      <c r="G44" s="229">
        <v>1.8340000000000001</v>
      </c>
      <c r="H44" s="229">
        <v>1.22</v>
      </c>
    </row>
    <row r="45" spans="1:8" x14ac:dyDescent="0.2">
      <c r="A45" s="235">
        <v>2010</v>
      </c>
      <c r="B45" s="229">
        <v>2.3010000000000002</v>
      </c>
      <c r="C45" s="229">
        <v>3.028</v>
      </c>
      <c r="D45" s="229">
        <v>2.2010000000000001</v>
      </c>
      <c r="E45" s="229">
        <v>3.0630000000000002</v>
      </c>
      <c r="F45" s="229">
        <v>2.4620000000000002</v>
      </c>
      <c r="G45" s="229">
        <v>2.3140000000000001</v>
      </c>
      <c r="H45" s="229">
        <v>1.4810000000000001</v>
      </c>
    </row>
    <row r="46" spans="1:8" x14ac:dyDescent="0.2">
      <c r="A46" s="235">
        <v>2011</v>
      </c>
      <c r="B46" s="229">
        <v>3.05</v>
      </c>
      <c r="C46" s="229">
        <v>3.8029999999999999</v>
      </c>
      <c r="D46" s="229">
        <v>3.0539999999999998</v>
      </c>
      <c r="E46" s="229">
        <v>3.6160000000000001</v>
      </c>
      <c r="F46" s="229">
        <v>3.1930000000000001</v>
      </c>
      <c r="G46" s="229">
        <v>3.117</v>
      </c>
      <c r="H46" s="229">
        <v>1.7090000000000001</v>
      </c>
    </row>
    <row r="47" spans="1:8" x14ac:dyDescent="0.2">
      <c r="A47" s="235">
        <v>2012</v>
      </c>
      <c r="B47" s="229">
        <v>3.1539999999999999</v>
      </c>
      <c r="C47" s="229">
        <v>3.9710000000000001</v>
      </c>
      <c r="D47" s="229">
        <v>3.1040000000000001</v>
      </c>
      <c r="E47" s="229">
        <v>3.843</v>
      </c>
      <c r="F47" s="229">
        <v>3.3580000000000001</v>
      </c>
      <c r="G47" s="229">
        <v>3.202</v>
      </c>
      <c r="H47" s="229">
        <v>1.139</v>
      </c>
    </row>
    <row r="48" spans="1:8" x14ac:dyDescent="0.2">
      <c r="A48" s="235">
        <v>2013</v>
      </c>
      <c r="B48" s="229">
        <v>3.0489999999999999</v>
      </c>
      <c r="C48" s="229">
        <v>3.9319999999999999</v>
      </c>
      <c r="D48" s="229">
        <v>2.9790000000000001</v>
      </c>
      <c r="E48" s="229">
        <v>3.8420000000000001</v>
      </c>
      <c r="F48" s="229">
        <v>3.335</v>
      </c>
      <c r="G48" s="229">
        <v>3.1219999999999999</v>
      </c>
      <c r="H48" s="229">
        <v>1.028</v>
      </c>
    </row>
    <row r="49" spans="1:8" x14ac:dyDescent="0.2">
      <c r="A49" s="235">
        <v>2014</v>
      </c>
      <c r="B49" s="229">
        <v>2.855</v>
      </c>
      <c r="C49" s="229">
        <v>3.9860000000000002</v>
      </c>
      <c r="D49" s="229">
        <v>2.7719999999999998</v>
      </c>
      <c r="E49" s="229" t="s">
        <v>486</v>
      </c>
      <c r="F49" s="229">
        <v>3.3290000000000002</v>
      </c>
      <c r="G49" s="229">
        <v>2.923</v>
      </c>
      <c r="H49" s="229">
        <v>1.097</v>
      </c>
    </row>
    <row r="50" spans="1:8" x14ac:dyDescent="0.2">
      <c r="A50" s="235"/>
      <c r="B50" s="229"/>
      <c r="C50" s="229"/>
      <c r="D50" s="229"/>
      <c r="E50" s="229"/>
      <c r="F50" s="229">
        <v>2.016</v>
      </c>
      <c r="G50" s="229"/>
      <c r="H50" s="229"/>
    </row>
    <row r="51" spans="1:8" x14ac:dyDescent="0.2">
      <c r="F51" s="488">
        <v>1.716</v>
      </c>
    </row>
    <row r="52" spans="1:8" x14ac:dyDescent="0.2">
      <c r="F52" s="488">
        <v>2.0099999999999998</v>
      </c>
    </row>
    <row r="53" spans="1:8" x14ac:dyDescent="0.2">
      <c r="F53" s="488">
        <v>2.38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78"/>
  <sheetViews>
    <sheetView showGridLines="0" topLeftCell="A47" workbookViewId="0">
      <selection activeCell="D60" sqref="D60"/>
    </sheetView>
  </sheetViews>
  <sheetFormatPr defaultRowHeight="12.75" x14ac:dyDescent="0.2"/>
  <cols>
    <col min="1" max="1" width="4.5703125" bestFit="1" customWidth="1"/>
    <col min="2" max="2" width="8.42578125" bestFit="1" customWidth="1"/>
    <col min="3" max="3" width="2.28515625" bestFit="1" customWidth="1"/>
    <col min="4" max="4" width="5.7109375" customWidth="1"/>
    <col min="5" max="5" width="2.85546875" customWidth="1"/>
    <col min="6" max="6" width="9.28515625" bestFit="1" customWidth="1"/>
    <col min="7" max="7" width="8.42578125" bestFit="1" customWidth="1"/>
    <col min="8" max="8" width="2.28515625" bestFit="1" customWidth="1"/>
    <col min="9" max="9" width="4.5703125" customWidth="1"/>
    <col min="10" max="10" width="2.28515625" bestFit="1" customWidth="1"/>
    <col min="11" max="11" width="6.28515625" customWidth="1"/>
    <col min="12" max="12" width="3.140625" customWidth="1"/>
    <col min="13" max="13" width="10.28515625" bestFit="1" customWidth="1"/>
    <col min="14" max="14" width="8.42578125" bestFit="1" customWidth="1"/>
    <col min="15" max="15" width="2.85546875" customWidth="1"/>
    <col min="16" max="16" width="6" customWidth="1"/>
    <col min="17" max="17" width="5.85546875" customWidth="1"/>
    <col min="18" max="18" width="2.85546875" customWidth="1"/>
    <col min="19" max="19" width="8" customWidth="1"/>
    <col min="20" max="20" width="4" customWidth="1"/>
    <col min="21" max="21" width="6.5703125" customWidth="1"/>
    <col min="22" max="22" width="3.85546875" customWidth="1"/>
    <col min="23" max="23" width="11.85546875" customWidth="1"/>
    <col min="24" max="24" width="5.85546875" customWidth="1"/>
    <col min="25" max="25" width="2.85546875" customWidth="1"/>
    <col min="26" max="26" width="8" customWidth="1"/>
    <col min="27" max="27" width="4" customWidth="1"/>
    <col min="28" max="28" width="5.85546875" customWidth="1"/>
    <col min="29" max="29" width="2.85546875" customWidth="1"/>
  </cols>
  <sheetData>
    <row r="1" spans="1:35" ht="15.75" customHeight="1" x14ac:dyDescent="0.25">
      <c r="A1" s="308" t="s">
        <v>296</v>
      </c>
      <c r="B1" s="309"/>
      <c r="C1" s="309"/>
      <c r="D1" s="309"/>
      <c r="E1" s="309"/>
      <c r="F1" s="309"/>
      <c r="G1" s="309"/>
      <c r="H1" s="309"/>
      <c r="I1" s="309"/>
      <c r="J1" s="309"/>
      <c r="K1" s="309"/>
      <c r="L1" s="309"/>
      <c r="M1" s="309"/>
      <c r="N1" s="309"/>
      <c r="O1" s="309"/>
      <c r="P1" s="309"/>
      <c r="Q1" s="309"/>
      <c r="R1" s="309"/>
      <c r="S1" s="309"/>
      <c r="T1" s="309"/>
      <c r="U1" s="309"/>
      <c r="V1" s="309"/>
      <c r="W1" s="309"/>
      <c r="X1" s="309"/>
      <c r="Y1" s="309"/>
      <c r="Z1" s="309"/>
      <c r="AA1" s="309"/>
      <c r="AB1" s="309"/>
      <c r="AC1" s="310"/>
      <c r="AF1" s="14"/>
      <c r="AG1" s="14"/>
      <c r="AH1" s="14"/>
      <c r="AI1" s="14" t="s">
        <v>32</v>
      </c>
    </row>
    <row r="2" spans="1:35" ht="12.75" customHeight="1" x14ac:dyDescent="0.25">
      <c r="A2" s="311" t="s">
        <v>297</v>
      </c>
      <c r="B2" s="312"/>
      <c r="C2" s="312"/>
      <c r="D2" s="312"/>
      <c r="E2" s="312"/>
      <c r="F2" s="312"/>
      <c r="G2" s="312"/>
      <c r="H2" s="312"/>
      <c r="I2" s="312"/>
      <c r="J2" s="312"/>
      <c r="K2" s="312"/>
      <c r="L2" s="312"/>
      <c r="M2" s="312"/>
      <c r="N2" s="312"/>
      <c r="O2" s="312"/>
      <c r="P2" s="312"/>
      <c r="Q2" s="312"/>
      <c r="R2" s="312"/>
      <c r="S2" s="312"/>
      <c r="T2" s="312"/>
      <c r="U2" s="312"/>
      <c r="V2" s="312"/>
      <c r="W2" s="312"/>
      <c r="X2" s="312"/>
      <c r="Y2" s="312"/>
      <c r="Z2" s="312"/>
      <c r="AA2" s="312"/>
      <c r="AB2" s="312"/>
      <c r="AC2" s="313"/>
      <c r="AF2" s="14"/>
      <c r="AG2" s="14"/>
      <c r="AH2" s="14" t="s">
        <v>34</v>
      </c>
      <c r="AI2" s="14">
        <v>0.25</v>
      </c>
    </row>
    <row r="3" spans="1:35" ht="15" x14ac:dyDescent="0.25">
      <c r="A3" s="305" t="s">
        <v>1</v>
      </c>
      <c r="B3" s="314" t="s">
        <v>35</v>
      </c>
      <c r="C3" s="315"/>
      <c r="D3" s="315"/>
      <c r="E3" s="315"/>
      <c r="F3" s="315"/>
      <c r="G3" s="315"/>
      <c r="H3" s="316"/>
      <c r="I3" s="314" t="s">
        <v>36</v>
      </c>
      <c r="J3" s="315"/>
      <c r="K3" s="315"/>
      <c r="L3" s="315"/>
      <c r="M3" s="315"/>
      <c r="N3" s="315"/>
      <c r="O3" s="316"/>
      <c r="P3" s="314" t="s">
        <v>37</v>
      </c>
      <c r="Q3" s="315"/>
      <c r="R3" s="315"/>
      <c r="S3" s="315"/>
      <c r="T3" s="315"/>
      <c r="U3" s="315"/>
      <c r="V3" s="315"/>
      <c r="W3" s="315"/>
      <c r="X3" s="315"/>
      <c r="Y3" s="316"/>
      <c r="Z3" s="314" t="s">
        <v>38</v>
      </c>
      <c r="AA3" s="315"/>
      <c r="AB3" s="315"/>
      <c r="AC3" s="316"/>
      <c r="AF3" s="14"/>
      <c r="AG3" s="14"/>
      <c r="AH3" s="14" t="s">
        <v>39</v>
      </c>
      <c r="AI3" s="14">
        <v>0.25</v>
      </c>
    </row>
    <row r="4" spans="1:35" ht="15" x14ac:dyDescent="0.25">
      <c r="A4" s="306"/>
      <c r="B4" s="303"/>
      <c r="C4" s="304"/>
      <c r="D4" s="297" t="s">
        <v>40</v>
      </c>
      <c r="E4" s="298"/>
      <c r="F4" s="141"/>
      <c r="G4" s="297" t="s">
        <v>298</v>
      </c>
      <c r="H4" s="298"/>
      <c r="I4" s="303"/>
      <c r="J4" s="304"/>
      <c r="K4" s="297" t="s">
        <v>299</v>
      </c>
      <c r="L4" s="298"/>
      <c r="M4" s="141"/>
      <c r="N4" s="297" t="s">
        <v>300</v>
      </c>
      <c r="O4" s="298"/>
      <c r="P4" s="305" t="s">
        <v>44</v>
      </c>
      <c r="Q4" s="303"/>
      <c r="R4" s="304"/>
      <c r="S4" s="297" t="s">
        <v>299</v>
      </c>
      <c r="T4" s="298"/>
      <c r="U4" s="297" t="s">
        <v>301</v>
      </c>
      <c r="V4" s="298"/>
      <c r="W4" s="141"/>
      <c r="X4" s="297" t="s">
        <v>302</v>
      </c>
      <c r="Y4" s="298"/>
      <c r="Z4" s="297" t="s">
        <v>299</v>
      </c>
      <c r="AA4" s="298"/>
      <c r="AB4" s="297" t="s">
        <v>303</v>
      </c>
      <c r="AC4" s="298"/>
      <c r="AF4" s="14"/>
      <c r="AG4" s="14"/>
      <c r="AH4" s="14" t="s">
        <v>48</v>
      </c>
      <c r="AI4" s="14">
        <v>0.25</v>
      </c>
    </row>
    <row r="5" spans="1:35" ht="15" x14ac:dyDescent="0.25">
      <c r="A5" s="306"/>
      <c r="B5" s="299" t="s">
        <v>49</v>
      </c>
      <c r="C5" s="300"/>
      <c r="D5" s="299"/>
      <c r="E5" s="300"/>
      <c r="F5" s="142" t="s">
        <v>50</v>
      </c>
      <c r="G5" s="299"/>
      <c r="H5" s="300"/>
      <c r="I5" s="299" t="s">
        <v>49</v>
      </c>
      <c r="J5" s="300"/>
      <c r="K5" s="299"/>
      <c r="L5" s="300"/>
      <c r="M5" s="142" t="s">
        <v>50</v>
      </c>
      <c r="N5" s="299"/>
      <c r="O5" s="300"/>
      <c r="P5" s="306"/>
      <c r="Q5" s="299" t="s">
        <v>49</v>
      </c>
      <c r="R5" s="300"/>
      <c r="S5" s="299"/>
      <c r="T5" s="300"/>
      <c r="U5" s="299"/>
      <c r="V5" s="300"/>
      <c r="W5" s="142" t="s">
        <v>50</v>
      </c>
      <c r="X5" s="299"/>
      <c r="Y5" s="300"/>
      <c r="Z5" s="299"/>
      <c r="AA5" s="300"/>
      <c r="AB5" s="299"/>
      <c r="AC5" s="300"/>
      <c r="AF5" s="14"/>
      <c r="AG5" s="14"/>
      <c r="AH5" s="14" t="s">
        <v>51</v>
      </c>
      <c r="AI5" s="14">
        <v>0.25</v>
      </c>
    </row>
    <row r="6" spans="1:35" ht="15" x14ac:dyDescent="0.25">
      <c r="A6" s="307"/>
      <c r="B6" s="301" t="s">
        <v>304</v>
      </c>
      <c r="C6" s="302"/>
      <c r="D6" s="301"/>
      <c r="E6" s="302"/>
      <c r="F6" s="143" t="s">
        <v>305</v>
      </c>
      <c r="G6" s="301"/>
      <c r="H6" s="302"/>
      <c r="I6" s="301" t="s">
        <v>304</v>
      </c>
      <c r="J6" s="302"/>
      <c r="K6" s="301"/>
      <c r="L6" s="302"/>
      <c r="M6" s="143" t="s">
        <v>305</v>
      </c>
      <c r="N6" s="301"/>
      <c r="O6" s="302"/>
      <c r="P6" s="307"/>
      <c r="Q6" s="301" t="s">
        <v>304</v>
      </c>
      <c r="R6" s="302"/>
      <c r="S6" s="301"/>
      <c r="T6" s="302"/>
      <c r="U6" s="301"/>
      <c r="V6" s="302"/>
      <c r="W6" s="143" t="s">
        <v>305</v>
      </c>
      <c r="X6" s="301"/>
      <c r="Y6" s="302"/>
      <c r="Z6" s="301"/>
      <c r="AA6" s="302"/>
      <c r="AB6" s="301"/>
      <c r="AC6" s="302"/>
      <c r="AF6" s="14" t="s">
        <v>54</v>
      </c>
      <c r="AG6" s="239" t="s">
        <v>487</v>
      </c>
      <c r="AH6" s="14"/>
      <c r="AI6" s="14"/>
    </row>
    <row r="7" spans="1:35" ht="15" x14ac:dyDescent="0.25">
      <c r="A7" s="159">
        <v>1960</v>
      </c>
      <c r="B7" s="22">
        <f>AER_11!$B7/AG7</f>
        <v>5.2427775718167204</v>
      </c>
      <c r="C7" s="157"/>
      <c r="D7" s="22">
        <f>AER_11!$D7/AG7</f>
        <v>6.5549510695796016</v>
      </c>
      <c r="E7" s="157"/>
      <c r="F7" s="22">
        <f>AER_11!$F7/AG7</f>
        <v>40.420609102384056</v>
      </c>
      <c r="G7" s="164"/>
      <c r="H7" s="157"/>
      <c r="I7" s="205">
        <f>AER_11!$I7/AG7</f>
        <v>3.7095124328891891</v>
      </c>
      <c r="J7" s="157"/>
      <c r="K7" s="205">
        <f>AER_11!$K7/AG7</f>
        <v>3.8308155601439231</v>
      </c>
      <c r="L7" s="157"/>
      <c r="M7" s="206">
        <f>AER_11!$M7/AG7</f>
        <v>36.566251127006062</v>
      </c>
      <c r="N7" s="164"/>
      <c r="O7" s="157"/>
      <c r="P7" s="178">
        <f>AER_11!$P7/AG7</f>
        <v>1.8011155866906818</v>
      </c>
      <c r="Q7" s="178">
        <f>AER_11!$Q7/AG7</f>
        <v>1.7394102064052588</v>
      </c>
      <c r="R7" s="157"/>
      <c r="S7" s="178">
        <f>AER_11!$S7/AG7</f>
        <v>4.5289458013040989</v>
      </c>
      <c r="T7" s="157"/>
      <c r="U7" s="178">
        <f>AER_11!$U7/AG7</f>
        <v>8.1062483565102248</v>
      </c>
      <c r="V7" s="157"/>
      <c r="W7" s="178">
        <f>AER_11!$W7/AG7</f>
        <v>17.27965516619583</v>
      </c>
      <c r="X7" s="164"/>
      <c r="Y7" s="157"/>
      <c r="Z7" s="156"/>
      <c r="AA7" s="157"/>
      <c r="AB7" s="164"/>
      <c r="AC7" s="157"/>
      <c r="AF7" s="14">
        <f>AER11_TableD1!L18</f>
        <v>0.18612000000000001</v>
      </c>
      <c r="AG7" s="240">
        <f>[17]Sheet1!M40</f>
        <v>0.19033944649742013</v>
      </c>
      <c r="AH7" s="14"/>
      <c r="AI7" s="14"/>
    </row>
    <row r="8" spans="1:35" ht="15" x14ac:dyDescent="0.25">
      <c r="A8" s="159">
        <f>A7+1</f>
        <v>1961</v>
      </c>
      <c r="B8" s="22">
        <f>AER_11!$B8/AG8</f>
        <v>5.2055485858899591</v>
      </c>
      <c r="C8" s="157"/>
      <c r="D8" s="22">
        <f>AER_11!$D8/AG8</f>
        <v>6.5902441238538589</v>
      </c>
      <c r="E8" s="157"/>
      <c r="F8" s="22">
        <f>AER_11!$F8/AG8</f>
        <v>39.995103701460899</v>
      </c>
      <c r="G8" s="164"/>
      <c r="H8" s="157"/>
      <c r="I8" s="205">
        <f>AER_11!$I8/AG8</f>
        <v>3.6831711692617635</v>
      </c>
      <c r="J8" s="157"/>
      <c r="K8" s="205">
        <f>AER_11!$K8/AG8</f>
        <v>3.8514413710834234</v>
      </c>
      <c r="L8" s="157"/>
      <c r="M8" s="206">
        <f>AER_11!$M8/AG8</f>
        <v>36.181320328297836</v>
      </c>
      <c r="N8" s="164"/>
      <c r="O8" s="157"/>
      <c r="P8" s="178">
        <f>AER_11!$P8/AG8</f>
        <v>1.7452577214271268</v>
      </c>
      <c r="Q8" s="178">
        <f>AER_11!$Q8/AG8</f>
        <v>1.7633837475940486</v>
      </c>
      <c r="R8" s="157"/>
      <c r="S8" s="178">
        <f>AER_11!$S8/AG8</f>
        <v>4.4340985906806054</v>
      </c>
      <c r="T8" s="157"/>
      <c r="U8" s="178">
        <f>AER_11!$U8/AG8</f>
        <v>8.0450495000679805</v>
      </c>
      <c r="V8" s="157"/>
      <c r="W8" s="178">
        <f>AER_11!$W8/AG8</f>
        <v>17.097753241346499</v>
      </c>
      <c r="X8" s="164"/>
      <c r="Y8" s="157"/>
      <c r="Z8" s="156"/>
      <c r="AA8" s="157"/>
      <c r="AB8" s="164"/>
      <c r="AC8" s="157"/>
      <c r="AF8" s="14">
        <f>AER11_TableD1!L19</f>
        <v>0.18820999999999999</v>
      </c>
      <c r="AG8" s="240">
        <f>[17]Sheet1!M41</f>
        <v>0.19236445593602344</v>
      </c>
      <c r="AH8" s="14"/>
      <c r="AI8" s="14"/>
    </row>
    <row r="9" spans="1:35" ht="15" x14ac:dyDescent="0.25">
      <c r="A9" s="159">
        <f t="shared" ref="A9:A16" si="0">A8+1</f>
        <v>1962</v>
      </c>
      <c r="B9" s="22">
        <f>AER_11!$B9/AG9</f>
        <v>5.2388107669369619</v>
      </c>
      <c r="C9" s="157"/>
      <c r="D9" s="22">
        <f>AER_11!$D9/AG9</f>
        <v>6.5173022758738162</v>
      </c>
      <c r="E9" s="157"/>
      <c r="F9" s="22">
        <f>AER_11!$F9/AG9</f>
        <v>39.513348236462988</v>
      </c>
      <c r="G9" s="164"/>
      <c r="H9" s="157"/>
      <c r="I9" s="205">
        <f>AER_11!$I9/AG9</f>
        <v>3.7067057313233223</v>
      </c>
      <c r="J9" s="157"/>
      <c r="K9" s="205">
        <f>AER_11!$K9/AG9</f>
        <v>3.8088130183678146</v>
      </c>
      <c r="L9" s="157"/>
      <c r="M9" s="206">
        <f>AER_11!$M9/AG9</f>
        <v>35.74550326106116</v>
      </c>
      <c r="N9" s="164"/>
      <c r="O9" s="157"/>
      <c r="P9" s="178">
        <f>AER_11!$P9/AG9</f>
        <v>1.6841369629008069</v>
      </c>
      <c r="Q9" s="178">
        <f>AER_11!$Q9/AG9</f>
        <v>1.8044343160112595</v>
      </c>
      <c r="R9" s="157"/>
      <c r="S9" s="178">
        <f>AER_11!$S9/AG9</f>
        <v>4.3340852054240031</v>
      </c>
      <c r="T9" s="157"/>
      <c r="U9" s="178">
        <f>AER_11!$U9/AG9</f>
        <v>7.9720601545009346</v>
      </c>
      <c r="V9" s="157"/>
      <c r="W9" s="178">
        <f>AER_11!$W9/AG9</f>
        <v>16.891804630119282</v>
      </c>
      <c r="X9" s="164"/>
      <c r="Y9" s="157"/>
      <c r="Z9" s="156"/>
      <c r="AA9" s="157"/>
      <c r="AB9" s="164"/>
      <c r="AC9" s="157"/>
      <c r="AF9" s="14">
        <f>AER11_TableD1!L20</f>
        <v>0.19078000000000001</v>
      </c>
      <c r="AG9" s="240">
        <f>[17]Sheet1!M42</f>
        <v>0.19470980585078998</v>
      </c>
      <c r="AH9" s="14"/>
      <c r="AI9" s="14"/>
    </row>
    <row r="10" spans="1:35" ht="15" x14ac:dyDescent="0.25">
      <c r="A10" s="159">
        <f t="shared" si="0"/>
        <v>1963</v>
      </c>
      <c r="B10" s="22">
        <f>AER_11!$B10/AG10</f>
        <v>5.1677598739011295</v>
      </c>
      <c r="C10" s="157"/>
      <c r="D10" s="22">
        <f>AER_11!$D10/AG10</f>
        <v>6.5771828081833297</v>
      </c>
      <c r="E10" s="157"/>
      <c r="F10" s="22">
        <f>AER_11!$F10/AG10</f>
        <v>37.563212950346966</v>
      </c>
      <c r="G10" s="164"/>
      <c r="H10" s="157"/>
      <c r="I10" s="205">
        <f>AER_11!$I10/AG10</f>
        <v>3.6564338730432517</v>
      </c>
      <c r="J10" s="157"/>
      <c r="K10" s="205">
        <f>AER_11!$K10/AG10</f>
        <v>3.8438081346525954</v>
      </c>
      <c r="L10" s="157"/>
      <c r="M10" s="206">
        <f>AER_11!$M10/AG10</f>
        <v>33.868054490530959</v>
      </c>
      <c r="N10" s="164"/>
      <c r="O10" s="157"/>
      <c r="P10" s="178">
        <f>AER_11!$P10/AG10</f>
        <v>1.6398309103183932</v>
      </c>
      <c r="Q10" s="178">
        <f>AER_11!$Q10/AG10</f>
        <v>1.7755824926936241</v>
      </c>
      <c r="R10" s="157"/>
      <c r="S10" s="178">
        <f>AER_11!$S10/AG10</f>
        <v>4.2389135888531726</v>
      </c>
      <c r="T10" s="157"/>
      <c r="U10" s="178">
        <f>AER_11!$U10/AG10</f>
        <v>7.9054691534491592</v>
      </c>
      <c r="V10" s="157"/>
      <c r="W10" s="178">
        <f>AER_11!$W10/AG10</f>
        <v>15.182231323341467</v>
      </c>
      <c r="X10" s="164"/>
      <c r="Y10" s="157"/>
      <c r="Z10" s="156"/>
      <c r="AA10" s="157"/>
      <c r="AB10" s="164"/>
      <c r="AC10" s="157"/>
      <c r="AF10" s="14">
        <f>AER11_TableD1!L21</f>
        <v>0.19281000000000001</v>
      </c>
      <c r="AG10" s="240">
        <f>[17]Sheet1!M43</f>
        <v>0.19694074845264109</v>
      </c>
      <c r="AH10" s="14"/>
      <c r="AI10" s="14"/>
    </row>
    <row r="11" spans="1:35" ht="15" x14ac:dyDescent="0.25">
      <c r="A11" s="159">
        <f t="shared" si="0"/>
        <v>1964</v>
      </c>
      <c r="B11" s="22">
        <f>AER_11!$B11/AG11</f>
        <v>5.0407134336567294</v>
      </c>
      <c r="C11" s="157"/>
      <c r="D11" s="22">
        <f>AER_11!$D11/AG11</f>
        <v>6.3343306227890306</v>
      </c>
      <c r="E11" s="157"/>
      <c r="F11" s="22">
        <f>AER_11!$F11/AG11</f>
        <v>37.000065674483444</v>
      </c>
      <c r="G11" s="164"/>
      <c r="H11" s="157"/>
      <c r="I11" s="205">
        <f>AER_11!$I11/AG11</f>
        <v>3.5665425238137241</v>
      </c>
      <c r="J11" s="157"/>
      <c r="K11" s="205">
        <f>AER_11!$K11/AG11</f>
        <v>3.701881532798784</v>
      </c>
      <c r="L11" s="157"/>
      <c r="M11" s="206">
        <f>AER_11!$M11/AG11</f>
        <v>31.90985694666972</v>
      </c>
      <c r="N11" s="164"/>
      <c r="O11" s="157"/>
      <c r="P11" s="178">
        <f>AER_11!$P11/AG11</f>
        <v>1.6329965457810367</v>
      </c>
      <c r="Q11" s="178">
        <f>AER_11!$Q11/AG11</f>
        <v>1.7294358476754765</v>
      </c>
      <c r="R11" s="157"/>
      <c r="S11" s="178">
        <f>AER_11!$S11/AG11</f>
        <v>3.9030575053194649</v>
      </c>
      <c r="T11" s="157"/>
      <c r="U11" s="178">
        <f>AER_11!$U11/AG11</f>
        <v>7.810381591528639</v>
      </c>
      <c r="V11" s="157"/>
      <c r="W11" s="178">
        <f>AER_11!$W11/AG11</f>
        <v>14.954619478141453</v>
      </c>
      <c r="X11" s="164"/>
      <c r="Y11" s="157"/>
      <c r="Z11" s="156"/>
      <c r="AA11" s="157"/>
      <c r="AB11" s="164"/>
      <c r="AC11" s="157"/>
      <c r="AF11" s="14">
        <f>AER11_TableD1!L22</f>
        <v>0.1958</v>
      </c>
      <c r="AG11" s="240">
        <f>[17]Sheet1!M44</f>
        <v>0.19993822005102566</v>
      </c>
      <c r="AH11" s="14"/>
      <c r="AI11" s="14"/>
    </row>
    <row r="12" spans="1:35" ht="15" x14ac:dyDescent="0.25">
      <c r="A12" s="159">
        <f t="shared" si="0"/>
        <v>1965</v>
      </c>
      <c r="B12" s="22">
        <f>AER_11!$B12/AG12</f>
        <v>4.9564278925191765</v>
      </c>
      <c r="C12" s="157"/>
      <c r="D12" s="22">
        <f>AER_11!$D12/AG12</f>
        <v>6.499027217129691</v>
      </c>
      <c r="E12" s="157"/>
      <c r="F12" s="22">
        <f>AER_11!$F12/AG12</f>
        <v>34.881356586771282</v>
      </c>
      <c r="G12" s="164"/>
      <c r="H12" s="157"/>
      <c r="I12" s="205">
        <f>AER_11!$I12/AG12</f>
        <v>3.5069065277258318</v>
      </c>
      <c r="J12" s="157"/>
      <c r="K12" s="205">
        <f>AER_11!$K12/AG12</f>
        <v>3.7981327892316377</v>
      </c>
      <c r="L12" s="157"/>
      <c r="M12" s="206">
        <f>AER_11!$M12/AG12</f>
        <v>29.911700944032368</v>
      </c>
      <c r="N12" s="164"/>
      <c r="O12" s="157"/>
      <c r="P12" s="178">
        <f>AER_11!$P12/AG12</f>
        <v>1.5862019156114195</v>
      </c>
      <c r="Q12" s="178">
        <f>AER_11!$Q12/AG12</f>
        <v>1.7048423085755813</v>
      </c>
      <c r="R12" s="157"/>
      <c r="S12" s="178">
        <f>AER_11!$S12/AG12</f>
        <v>4.0111476361729226</v>
      </c>
      <c r="T12" s="157"/>
      <c r="U12" s="178">
        <f>AER_11!$U12/AG12</f>
        <v>7.6930177300588261</v>
      </c>
      <c r="V12" s="157"/>
      <c r="W12" s="178">
        <f>AER_11!$W12/AG12</f>
        <v>14.685711957743315</v>
      </c>
      <c r="X12" s="164"/>
      <c r="Y12" s="157"/>
      <c r="Z12" s="156"/>
      <c r="AA12" s="157"/>
      <c r="AB12" s="164"/>
      <c r="AC12" s="157"/>
      <c r="AF12" s="14">
        <f>AER11_TableD1!L23</f>
        <v>0.19936000000000001</v>
      </c>
      <c r="AG12" s="240">
        <f>[17]Sheet1!M45</f>
        <v>0.20359925406431978</v>
      </c>
      <c r="AH12" s="14"/>
      <c r="AI12" s="14"/>
    </row>
    <row r="13" spans="1:35" ht="15" x14ac:dyDescent="0.25">
      <c r="A13" s="159">
        <f t="shared" si="0"/>
        <v>1966</v>
      </c>
      <c r="B13" s="22">
        <f>AER_11!$B13/AG13</f>
        <v>4.8028009364367987</v>
      </c>
      <c r="C13" s="157"/>
      <c r="D13" s="22">
        <f>AER_11!$D13/AG13</f>
        <v>6.3383270415692774</v>
      </c>
      <c r="E13" s="157"/>
      <c r="F13" s="22">
        <f>AER_11!$F13/AG13</f>
        <v>32.51621185619517</v>
      </c>
      <c r="G13" s="164"/>
      <c r="H13" s="157"/>
      <c r="I13" s="205">
        <f>AER_11!$I13/AG13</f>
        <v>3.398208209743018</v>
      </c>
      <c r="J13" s="157"/>
      <c r="K13" s="205">
        <f>AER_11!$K13/AG13</f>
        <v>3.7042171022158121</v>
      </c>
      <c r="L13" s="157"/>
      <c r="M13" s="206">
        <f>AER_11!$M13/AG13</f>
        <v>29.095852965291058</v>
      </c>
      <c r="N13" s="164"/>
      <c r="O13" s="157"/>
      <c r="P13" s="178">
        <f>AER_11!$P13/AG13</f>
        <v>1.5666754288936229</v>
      </c>
      <c r="Q13" s="178">
        <f>AER_11!$Q13/AG13</f>
        <v>1.6576601000385243</v>
      </c>
      <c r="R13" s="157"/>
      <c r="S13" s="178">
        <f>AER_11!$S13/AG13</f>
        <v>4.0751535230228857</v>
      </c>
      <c r="T13" s="157"/>
      <c r="U13" s="178">
        <f>AER_11!$U13/AG13</f>
        <v>7.5057061605218411</v>
      </c>
      <c r="V13" s="157"/>
      <c r="W13" s="178">
        <f>AER_11!$W13/AG13</f>
        <v>14.285156053566547</v>
      </c>
      <c r="X13" s="164"/>
      <c r="Y13" s="157"/>
      <c r="Z13" s="156"/>
      <c r="AA13" s="157"/>
      <c r="AB13" s="164"/>
      <c r="AC13" s="157"/>
      <c r="AF13" s="14">
        <f>AER11_TableD1!L24</f>
        <v>0.20502000000000001</v>
      </c>
      <c r="AG13" s="240">
        <f>[17]Sheet1!M46</f>
        <v>0.20930817897880036</v>
      </c>
      <c r="AH13" s="14"/>
      <c r="AI13" s="14"/>
    </row>
    <row r="14" spans="1:35" ht="15" x14ac:dyDescent="0.25">
      <c r="A14" s="159">
        <f t="shared" si="0"/>
        <v>1967</v>
      </c>
      <c r="B14" s="22">
        <f>AER_11!$B14/AG14</f>
        <v>4.6959551055715973</v>
      </c>
      <c r="C14" s="157"/>
      <c r="D14" s="22">
        <f>AER_11!$D14/AG14</f>
        <v>6.4944837061080545</v>
      </c>
      <c r="E14" s="157"/>
      <c r="F14" s="22">
        <f>AER_11!$F14/AG14</f>
        <v>31.600748786671488</v>
      </c>
      <c r="G14" s="164"/>
      <c r="H14" s="157"/>
      <c r="I14" s="205">
        <f>AER_11!$I14/AG14</f>
        <v>3.3226097445082057</v>
      </c>
      <c r="J14" s="157"/>
      <c r="K14" s="205">
        <f>AER_11!$K14/AG14</f>
        <v>3.7954774905826292</v>
      </c>
      <c r="L14" s="157"/>
      <c r="M14" s="206">
        <f>AER_11!$M14/AG14</f>
        <v>28.276686852589641</v>
      </c>
      <c r="N14" s="164"/>
      <c r="O14" s="157"/>
      <c r="P14" s="178">
        <f>AER_11!$P14/AG14</f>
        <v>1.5456363693491022</v>
      </c>
      <c r="Q14" s="178">
        <f>AER_11!$Q14/AG14</f>
        <v>1.6213322422023617</v>
      </c>
      <c r="R14" s="157"/>
      <c r="S14" s="178">
        <f>AER_11!$S14/AG14</f>
        <v>4.1710821602478978</v>
      </c>
      <c r="T14" s="157"/>
      <c r="U14" s="178">
        <f>AER_11!$U14/AG14</f>
        <v>7.3163391479483399</v>
      </c>
      <c r="V14" s="157"/>
      <c r="W14" s="178">
        <f>AER_11!$W14/AG14</f>
        <v>13.882971049136788</v>
      </c>
      <c r="X14" s="164"/>
      <c r="Y14" s="157"/>
      <c r="Z14" s="156"/>
      <c r="AA14" s="157"/>
      <c r="AB14" s="164"/>
      <c r="AC14" s="157"/>
      <c r="AF14" s="14">
        <f>AER11_TableD1!L25</f>
        <v>0.21132999999999999</v>
      </c>
      <c r="AG14" s="240">
        <f>[17]Sheet1!M47</f>
        <v>0.21537176656331872</v>
      </c>
      <c r="AH14" s="14"/>
      <c r="AI14" s="14"/>
    </row>
    <row r="15" spans="1:35" ht="15" x14ac:dyDescent="0.25">
      <c r="A15" s="159">
        <f t="shared" si="0"/>
        <v>1968</v>
      </c>
      <c r="B15" s="22">
        <f>AER_11!$B15/AG15</f>
        <v>4.5040686229370417</v>
      </c>
      <c r="C15" s="157"/>
      <c r="D15" s="22">
        <f>AER_11!$D15/AG15</f>
        <v>6.4222078818095545</v>
      </c>
      <c r="E15" s="157"/>
      <c r="F15" s="22">
        <f>AER_11!$F15/AG15</f>
        <v>30.309476532791091</v>
      </c>
      <c r="G15" s="164"/>
      <c r="H15" s="157"/>
      <c r="I15" s="205">
        <f>AER_11!$I15/AG15</f>
        <v>3.1868410067950768</v>
      </c>
      <c r="J15" s="157"/>
      <c r="K15" s="205">
        <f>AER_11!$K15/AG15</f>
        <v>3.7532383724861029</v>
      </c>
      <c r="L15" s="157"/>
      <c r="M15" s="206">
        <f>AER_11!$M15/AG15</f>
        <v>27.121242675905641</v>
      </c>
      <c r="N15" s="164"/>
      <c r="O15" s="157"/>
      <c r="P15" s="178">
        <f>AER_11!$P15/AG15</f>
        <v>1.5014440650947749</v>
      </c>
      <c r="Q15" s="178">
        <f>AER_11!$Q15/AG15</f>
        <v>1.5550812380628452</v>
      </c>
      <c r="R15" s="157"/>
      <c r="S15" s="178">
        <f>AER_11!$S15/AG15</f>
        <v>4.1218746850993249</v>
      </c>
      <c r="T15" s="157"/>
      <c r="U15" s="178">
        <f>AER_11!$U15/AG15</f>
        <v>7.0384938102700367</v>
      </c>
      <c r="V15" s="157"/>
      <c r="W15" s="178">
        <f>AER_11!$W15/AG15</f>
        <v>13.315684006725432</v>
      </c>
      <c r="X15" s="164"/>
      <c r="Y15" s="157"/>
      <c r="Z15" s="156"/>
      <c r="AA15" s="157"/>
      <c r="AB15" s="164"/>
      <c r="AC15" s="157"/>
      <c r="AF15" s="14">
        <f>AER11_TableD1!L26</f>
        <v>0.22031000000000001</v>
      </c>
      <c r="AG15" s="240">
        <f>[17]Sheet1!M48</f>
        <v>0.22454723305913712</v>
      </c>
      <c r="AH15" s="14"/>
      <c r="AI15" s="14"/>
    </row>
    <row r="16" spans="1:35" ht="15" x14ac:dyDescent="0.25">
      <c r="A16" s="159">
        <f t="shared" si="0"/>
        <v>1969</v>
      </c>
      <c r="B16" s="22">
        <f>AER_11!$B16/AG16</f>
        <v>4.3346948950902506</v>
      </c>
      <c r="C16" s="157"/>
      <c r="D16" s="22">
        <f>AER_11!$D16/AG16</f>
        <v>6.2702836566519293</v>
      </c>
      <c r="E16" s="157"/>
      <c r="F16" s="22">
        <f>AER_11!$F16/AG16</f>
        <v>27.635724623603686</v>
      </c>
      <c r="G16" s="164"/>
      <c r="H16" s="157"/>
      <c r="I16" s="205">
        <f>AER_11!$I16/AG16</f>
        <v>3.0670011050166863</v>
      </c>
      <c r="J16" s="157"/>
      <c r="K16" s="205">
        <f>AER_11!$K16/AG16</f>
        <v>3.6644514876537251</v>
      </c>
      <c r="L16" s="157"/>
      <c r="M16" s="206">
        <f>AER_11!$M16/AG16</f>
        <v>25.852774647887323</v>
      </c>
      <c r="N16" s="164"/>
      <c r="O16" s="157"/>
      <c r="P16" s="178">
        <f>AER_11!$P16/AG16</f>
        <v>1.5306533139881386</v>
      </c>
      <c r="Q16" s="178">
        <f>AER_11!$Q16/AG16</f>
        <v>1.5259481774149086</v>
      </c>
      <c r="R16" s="157"/>
      <c r="S16" s="178">
        <f>AER_11!$S16/AG16</f>
        <v>4.0061345133380097</v>
      </c>
      <c r="T16" s="157"/>
      <c r="U16" s="178">
        <f>AER_11!$U16/AG16</f>
        <v>6.7294899762020401</v>
      </c>
      <c r="V16" s="157"/>
      <c r="W16" s="178">
        <f>AER_11!$W16/AG16</f>
        <v>12.692905779504615</v>
      </c>
      <c r="X16" s="164"/>
      <c r="Y16" s="157"/>
      <c r="Z16" s="156"/>
      <c r="AA16" s="157"/>
      <c r="AB16" s="164"/>
      <c r="AC16" s="157"/>
      <c r="AF16" s="14">
        <f>AER11_TableD1!L27</f>
        <v>0.23119000000000001</v>
      </c>
      <c r="AG16" s="240">
        <f>[17]Sheet1!M49</f>
        <v>0.23556465729289416</v>
      </c>
      <c r="AH16" s="14"/>
      <c r="AI16" s="14"/>
    </row>
    <row r="17" spans="1:35" ht="15" x14ac:dyDescent="0.25">
      <c r="A17" s="144">
        <v>1970</v>
      </c>
      <c r="B17" s="22">
        <f>AER_11!$B17/AG17</f>
        <v>4.2743781140431816</v>
      </c>
      <c r="C17" s="146"/>
      <c r="D17" s="22">
        <f>AER_11!$D17/AG17</f>
        <v>6.209945561911792</v>
      </c>
      <c r="E17" s="146"/>
      <c r="F17" s="22">
        <f>AER_11!$F17/AG17</f>
        <v>26.251133511718031</v>
      </c>
      <c r="G17" s="22">
        <f>AER_11!$G17/AG17</f>
        <v>8.4681075844251712</v>
      </c>
      <c r="H17" s="146"/>
      <c r="I17" s="205">
        <f>AER_11!$I17/AG17</f>
        <v>3.0243241372947041</v>
      </c>
      <c r="J17" s="146"/>
      <c r="K17" s="205">
        <f>AER_11!$K17/AG17</f>
        <v>3.6291889647536451</v>
      </c>
      <c r="L17" s="147" t="s">
        <v>16</v>
      </c>
      <c r="M17" s="206">
        <f>AER_11!$M17/AG17</f>
        <v>24.557511994832996</v>
      </c>
      <c r="N17" s="22">
        <f>AER_11_origa!$N7/AG17</f>
        <v>7.9438914006274226</v>
      </c>
      <c r="O17" s="146"/>
      <c r="P17" s="178">
        <f>AER_11!$P17/AG17</f>
        <v>1.8145944823768225</v>
      </c>
      <c r="Q17" s="178">
        <f>AER_11!$Q17/AG17</f>
        <v>1.53232422956265</v>
      </c>
      <c r="R17" s="146"/>
      <c r="S17" s="178">
        <f>AER_11!$S17/AG17</f>
        <v>3.9517835393984133</v>
      </c>
      <c r="T17" s="146"/>
      <c r="U17" s="178">
        <f>AER_11!$U17/AG17</f>
        <v>6.4115671710647728</v>
      </c>
      <c r="V17" s="146"/>
      <c r="W17" s="178">
        <f>AER_11!$W17/AG17</f>
        <v>12.05697222734822</v>
      </c>
      <c r="X17" s="22">
        <f>AER_11_origa!$X7/AG17</f>
        <v>3.3872430337700683</v>
      </c>
      <c r="Y17" s="146"/>
      <c r="Z17" s="145">
        <v>2.31</v>
      </c>
      <c r="AA17" s="146"/>
      <c r="AB17" s="22">
        <f>AER_11_origa!$AB7/AG17</f>
        <v>9.3149183428676885</v>
      </c>
      <c r="AC17" s="146"/>
      <c r="AF17" s="14">
        <f>AER11_TableD1!L28</f>
        <v>0.2430514325307534</v>
      </c>
      <c r="AG17" s="240">
        <f>[17]Sheet1!M50</f>
        <v>0.2479892914755111</v>
      </c>
      <c r="AH17" s="14"/>
      <c r="AI17" s="14">
        <f>$AI$2*G17+$AI$3*N17+$AI$4*X17+$AI$5*AB17</f>
        <v>7.2785400904225881</v>
      </c>
    </row>
    <row r="18" spans="1:35" ht="15" x14ac:dyDescent="0.25">
      <c r="A18" s="144">
        <v>1971</v>
      </c>
      <c r="B18" s="22">
        <f>AER_11!$B18/AG18</f>
        <v>4.2982016157358629</v>
      </c>
      <c r="C18" s="146"/>
      <c r="D18" s="22">
        <f>AER_11!$D18/AG18</f>
        <v>6.1019112223393055</v>
      </c>
      <c r="E18" s="146"/>
      <c r="F18" s="22">
        <f>AER_11!$F18/AG18</f>
        <v>26.096224095539164</v>
      </c>
      <c r="G18" s="22">
        <f>AER_11!$G18/AG18</f>
        <v>8.5964032314717258</v>
      </c>
      <c r="H18" s="146"/>
      <c r="I18" s="205">
        <f>AER_11!$I18/AG18</f>
        <v>3.0701440112399019</v>
      </c>
      <c r="J18" s="146"/>
      <c r="K18" s="205">
        <f>AER_11!$K18/AG18</f>
        <v>3.9144336143308749</v>
      </c>
      <c r="L18" s="146"/>
      <c r="M18" s="206">
        <f>AER_11!$M18/AG18</f>
        <v>24.714659290481212</v>
      </c>
      <c r="N18" s="22">
        <f>AER_11_origa!$N8/AG18</f>
        <v>8.2510120302072352</v>
      </c>
      <c r="O18" s="146"/>
      <c r="P18" s="178">
        <f>AER_11!$P18/AG18</f>
        <v>1.9188400070249387</v>
      </c>
      <c r="Q18" s="178">
        <f>AER_11!$Q18/AG18</f>
        <v>1.5734488057604497</v>
      </c>
      <c r="R18" s="146"/>
      <c r="S18" s="178">
        <f>AER_11!$S18/AG18</f>
        <v>4.0295640147523715</v>
      </c>
      <c r="T18" s="146"/>
      <c r="U18" s="178">
        <f>AER_11!$U18/AG18</f>
        <v>6.1019112223393055</v>
      </c>
      <c r="V18" s="146"/>
      <c r="W18" s="178">
        <f>AER_11!$W18/AG18</f>
        <v>12.357329645240606</v>
      </c>
      <c r="X18" s="22">
        <f>AER_11_origa!$X8/AG18</f>
        <v>3.569042413066386</v>
      </c>
      <c r="Y18" s="147" t="s">
        <v>16</v>
      </c>
      <c r="Z18" s="145">
        <v>2.37</v>
      </c>
      <c r="AA18" s="146"/>
      <c r="AB18" s="22">
        <f>AER_11_origa!$AB8/AG18</f>
        <v>9.0953016332982095</v>
      </c>
      <c r="AC18" s="146"/>
      <c r="AF18" s="14">
        <f>AER11_TableD1!L29</f>
        <v>0.25586413241194661</v>
      </c>
      <c r="AG18" s="240">
        <f>[17]Sheet1!M51</f>
        <v>0.26057409589620967</v>
      </c>
      <c r="AH18" s="14"/>
      <c r="AI18" s="14">
        <f>$AI$2*G18+$AI$3*N18+$AI$4*X18+$AI$5*AB18</f>
        <v>7.3779398270108887</v>
      </c>
    </row>
    <row r="19" spans="1:35" ht="15" x14ac:dyDescent="0.25">
      <c r="A19" s="148">
        <v>1972</v>
      </c>
      <c r="B19" s="22">
        <f>AER_11!$B19/AG19</f>
        <v>4.3409200336700335</v>
      </c>
      <c r="C19" s="150"/>
      <c r="D19" s="22">
        <f>AER_11!$D19/AG19</f>
        <v>5.9227807239057242</v>
      </c>
      <c r="E19" s="151" t="s">
        <v>16</v>
      </c>
      <c r="F19" s="22">
        <f>AER_11!$F19/AG19</f>
        <v>26.08230765993266</v>
      </c>
      <c r="G19" s="22">
        <f>AER_11!$G19/AG19</f>
        <v>8.7186275252525256</v>
      </c>
      <c r="H19" s="150"/>
      <c r="I19" s="205">
        <f>AER_11!$I19/AG19</f>
        <v>3.1637213804713804</v>
      </c>
      <c r="J19" s="150"/>
      <c r="K19" s="205">
        <f>AER_11!$K19/AG19</f>
        <v>3.8626830808080808</v>
      </c>
      <c r="L19" s="150"/>
      <c r="M19" s="206">
        <f>AER_11!$M19/AG19</f>
        <v>24.684384259259257</v>
      </c>
      <c r="N19" s="22">
        <f>AER_11_origa!$N9/AG19</f>
        <v>8.5346902356902348</v>
      </c>
      <c r="O19" s="150"/>
      <c r="P19" s="178">
        <f>AER_11!$P19/AG19</f>
        <v>2.0233101851851854</v>
      </c>
      <c r="Q19" s="178">
        <f>AER_11!$Q19/AG19</f>
        <v>1.692223063973064</v>
      </c>
      <c r="R19" s="150"/>
      <c r="S19" s="178">
        <f>AER_11!$S19/AG19</f>
        <v>3.8626830808080808</v>
      </c>
      <c r="T19" s="150"/>
      <c r="U19" s="178">
        <f>AER_11!$U19/AG19</f>
        <v>5.849205808080808</v>
      </c>
      <c r="V19" s="150"/>
      <c r="W19" s="178">
        <f>AER_11!$W19/AG19</f>
        <v>12.507735690235689</v>
      </c>
      <c r="X19" s="22">
        <f>AER_11_origa!$X9/AG19</f>
        <v>3.6419583333333332</v>
      </c>
      <c r="Y19" s="150"/>
      <c r="Z19" s="149">
        <v>2.38</v>
      </c>
      <c r="AA19" s="150"/>
      <c r="AB19" s="22">
        <f>AER_11_origa!$AB9/AG19</f>
        <v>8.7554149831649823</v>
      </c>
      <c r="AC19" s="150"/>
      <c r="AF19" s="14">
        <f>AER11_TableD1!L30</f>
        <v>0.2688684740323079</v>
      </c>
      <c r="AG19" s="240">
        <f>[17]Sheet1!M52</f>
        <v>0.27183177548708914</v>
      </c>
      <c r="AH19" s="14"/>
      <c r="AI19" s="14">
        <f t="shared" ref="AI19:AI57" si="1">$AI$2*G19+$AI$3*N19+$AI$4*X19+$AI$5*AB19</f>
        <v>7.4126727693602685</v>
      </c>
    </row>
    <row r="20" spans="1:35" ht="15" x14ac:dyDescent="0.25">
      <c r="A20" s="144">
        <v>1973</v>
      </c>
      <c r="B20" s="22">
        <f>AER_11!$B20/AG20</f>
        <v>4.3945900003990257</v>
      </c>
      <c r="C20" s="146"/>
      <c r="D20" s="22">
        <f>AER_11!$D20/AG20</f>
        <v>7.2894389689158441</v>
      </c>
      <c r="E20" s="147" t="s">
        <v>16</v>
      </c>
      <c r="F20" s="22">
        <f>AER_11!$F20/AG20</f>
        <v>25.949007621403773</v>
      </c>
      <c r="G20" s="22">
        <f>AER_11!$G20/AG20</f>
        <v>9.4518562706994924</v>
      </c>
      <c r="H20" s="146"/>
      <c r="I20" s="205">
        <f>AER_11!$I20/AG20</f>
        <v>3.1738705558437412</v>
      </c>
      <c r="J20" s="146"/>
      <c r="K20" s="205">
        <f>AER_11!$K20/AG20</f>
        <v>4.1853238099038341</v>
      </c>
      <c r="L20" s="147" t="s">
        <v>16</v>
      </c>
      <c r="M20" s="206">
        <f>AER_11!$M20/AG20</f>
        <v>24.623655081600891</v>
      </c>
      <c r="N20" s="22">
        <f>AER_11_origa!$N10/AG20</f>
        <v>8.8938130960456476</v>
      </c>
      <c r="O20" s="146"/>
      <c r="P20" s="178">
        <f>AER_11!$P20/AG20</f>
        <v>2.1972950001995128</v>
      </c>
      <c r="Q20" s="178">
        <f>AER_11!$Q20/AG20</f>
        <v>1.7438849207932643</v>
      </c>
      <c r="R20" s="146"/>
      <c r="S20" s="178">
        <f>AER_11!$S20/AG20</f>
        <v>4.1155684130721033</v>
      </c>
      <c r="T20" s="146"/>
      <c r="U20" s="178">
        <f>AER_11!$U20/AG20</f>
        <v>5.5804317465384461</v>
      </c>
      <c r="V20" s="146"/>
      <c r="W20" s="178">
        <f>AER_11!$W20/AG20</f>
        <v>12.765237620206696</v>
      </c>
      <c r="X20" s="22">
        <f>AER_11_origa!$X10/AG20</f>
        <v>3.8365468257451818</v>
      </c>
      <c r="Y20" s="146"/>
      <c r="Z20" s="145">
        <v>2.57</v>
      </c>
      <c r="AA20" s="146"/>
      <c r="AB20" s="22">
        <f>AER_11_origa!$AB10/AG20</f>
        <v>8.9635684928773784</v>
      </c>
      <c r="AC20" s="146"/>
      <c r="AF20" s="14">
        <f>AER11_TableD1!L31</f>
        <v>0.28052758195761601</v>
      </c>
      <c r="AG20" s="240">
        <f>[17]Sheet1!M53</f>
        <v>0.2867161668973881</v>
      </c>
      <c r="AH20" s="14"/>
      <c r="AI20" s="14">
        <f t="shared" si="1"/>
        <v>7.7864461713419253</v>
      </c>
    </row>
    <row r="21" spans="1:35" ht="15" x14ac:dyDescent="0.25">
      <c r="A21" s="144">
        <v>1974</v>
      </c>
      <c r="B21" s="22">
        <f>AER_11!$B21/AG21</f>
        <v>4.5449463546816062</v>
      </c>
      <c r="C21" s="146"/>
      <c r="D21" s="22">
        <f>AER_11!$D21/AG21</f>
        <v>9.121899373832802</v>
      </c>
      <c r="E21" s="146"/>
      <c r="F21" s="22">
        <f>AER_11!$F21/AG21</f>
        <v>29.094058002856197</v>
      </c>
      <c r="G21" s="22">
        <f>AER_11!$G21/AG21</f>
        <v>10.818252590721006</v>
      </c>
      <c r="H21" s="146"/>
      <c r="I21" s="205">
        <f>AER_11!$I21/AG21</f>
        <v>3.3606997693068217</v>
      </c>
      <c r="J21" s="146"/>
      <c r="K21" s="205">
        <f>AER_11!$K21/AG21</f>
        <v>7.2014995056574742</v>
      </c>
      <c r="L21" s="147" t="s">
        <v>16</v>
      </c>
      <c r="M21" s="206">
        <f>AER_11!$M21/AG21</f>
        <v>28.5179380424036</v>
      </c>
      <c r="N21" s="22">
        <f>AER_11_origa!$N11/AG21</f>
        <v>10.882265919660183</v>
      </c>
      <c r="O21" s="147" t="s">
        <v>16</v>
      </c>
      <c r="P21" s="178">
        <f>AER_11!$P21/AG21</f>
        <v>3.9048130652898303</v>
      </c>
      <c r="Q21" s="178">
        <f>AER_11!$Q21/AG21</f>
        <v>2.144446519462448</v>
      </c>
      <c r="R21" s="146"/>
      <c r="S21" s="178">
        <f>AER_11!$S21/AG21</f>
        <v>7.2014995056574742</v>
      </c>
      <c r="T21" s="147" t="s">
        <v>16</v>
      </c>
      <c r="U21" s="178">
        <f>AER_11!$U21/AG21</f>
        <v>5.121066315134204</v>
      </c>
      <c r="V21" s="146"/>
      <c r="W21" s="178">
        <f>AER_11!$W21/AG21</f>
        <v>15.843298912446445</v>
      </c>
      <c r="X21" s="22">
        <f>AER_11_origa!$X11/AG21</f>
        <v>5.6971862755868017</v>
      </c>
      <c r="Y21" s="146"/>
      <c r="Z21" s="145">
        <v>3.7</v>
      </c>
      <c r="AA21" s="146"/>
      <c r="AB21" s="22">
        <f>AER_11_origa!$AB11/AG21</f>
        <v>11.842465853747848</v>
      </c>
      <c r="AC21" s="146"/>
      <c r="AF21" s="14">
        <f>AER11_TableD1!L32</f>
        <v>0.29579650317539552</v>
      </c>
      <c r="AG21" s="240">
        <f>[17]Sheet1!M54</f>
        <v>0.31243493084077939</v>
      </c>
      <c r="AH21" s="14"/>
      <c r="AI21" s="14">
        <f t="shared" si="1"/>
        <v>9.8100426599289587</v>
      </c>
    </row>
    <row r="22" spans="1:35" ht="15" x14ac:dyDescent="0.25">
      <c r="A22" s="148">
        <v>1975</v>
      </c>
      <c r="B22" s="22">
        <f>AER_11!$B22/AG22</f>
        <v>4.8907622461971449</v>
      </c>
      <c r="C22" s="150"/>
      <c r="D22" s="22">
        <f>AER_11!$D22/AG22</f>
        <v>8.8443724452187897</v>
      </c>
      <c r="E22" s="151" t="s">
        <v>16</v>
      </c>
      <c r="F22" s="22">
        <f>AER_11!$F22/AG22</f>
        <v>30.135295516987199</v>
      </c>
      <c r="G22" s="22">
        <f>AER_11!$G22/AG22</f>
        <v>11.128680560209073</v>
      </c>
      <c r="H22" s="150"/>
      <c r="I22" s="205">
        <f>AER_11!$I22/AG22</f>
        <v>3.8657521945989415</v>
      </c>
      <c r="J22" s="150"/>
      <c r="K22" s="205">
        <f>AER_11!$K22/AG22</f>
        <v>6.9993543523420234</v>
      </c>
      <c r="L22" s="151" t="s">
        <v>16</v>
      </c>
      <c r="M22" s="206">
        <f>AER_11!$M22/AG22</f>
        <v>29.608147490450982</v>
      </c>
      <c r="N22" s="22">
        <f>AER_11_origa!$N12/AG22</f>
        <v>11.890116598539167</v>
      </c>
      <c r="O22" s="151" t="s">
        <v>16</v>
      </c>
      <c r="P22" s="178">
        <f>AER_11!$P22/AG22</f>
        <v>4.3929002211351609</v>
      </c>
      <c r="Q22" s="178">
        <f>AER_11!$Q22/AG22</f>
        <v>2.7821701400522683</v>
      </c>
      <c r="R22" s="150"/>
      <c r="S22" s="178">
        <f>AER_11!$S22/AG22</f>
        <v>7.233642364135898</v>
      </c>
      <c r="T22" s="151" t="s">
        <v>16</v>
      </c>
      <c r="U22" s="178">
        <f>AER_11!$U22/AG22</f>
        <v>4.6857602358775052</v>
      </c>
      <c r="V22" s="150"/>
      <c r="W22" s="178">
        <f>AER_11!$W22/AG22</f>
        <v>17.776602894860286</v>
      </c>
      <c r="X22" s="22">
        <f>AER_11_origa!$X12/AG22</f>
        <v>6.4722063258058036</v>
      </c>
      <c r="Y22" s="151" t="s">
        <v>16</v>
      </c>
      <c r="Z22" s="149">
        <v>4.0199999999999996</v>
      </c>
      <c r="AA22" s="150"/>
      <c r="AB22" s="22">
        <f>AER_11_origa!$AB12/AG22</f>
        <v>11.77297259264223</v>
      </c>
      <c r="AC22" s="150"/>
      <c r="AF22" s="14">
        <f>AER11_TableD1!L33</f>
        <v>0.32237271961136232</v>
      </c>
      <c r="AG22" s="240">
        <f>[17]Sheet1!M55</f>
        <v>0.34146006612742685</v>
      </c>
      <c r="AH22" s="14"/>
      <c r="AI22" s="14">
        <f t="shared" si="1"/>
        <v>10.315994019299069</v>
      </c>
    </row>
    <row r="23" spans="1:35" ht="15" x14ac:dyDescent="0.25">
      <c r="A23" s="144">
        <v>1976</v>
      </c>
      <c r="B23" s="22">
        <f>AER_11!$B23/AG23</f>
        <v>5.3848707526198796</v>
      </c>
      <c r="C23" s="146"/>
      <c r="D23" s="22">
        <f>AER_11!$D23/AG23</f>
        <v>8.993289298189902</v>
      </c>
      <c r="E23" s="147" t="s">
        <v>16</v>
      </c>
      <c r="F23" s="22">
        <f>AER_11!$F23/AG23</f>
        <v>30.338472848523342</v>
      </c>
      <c r="G23" s="22">
        <f>AER_11!$G23/AG23</f>
        <v>11.463668148618609</v>
      </c>
      <c r="H23" s="147" t="s">
        <v>16</v>
      </c>
      <c r="I23" s="205">
        <f>AER_11!$I23/AG23</f>
        <v>4.4688875833597974</v>
      </c>
      <c r="J23" s="146"/>
      <c r="K23" s="205">
        <f>AER_11!$K23/AG23</f>
        <v>6.911509368053351</v>
      </c>
      <c r="L23" s="147" t="s">
        <v>16</v>
      </c>
      <c r="M23" s="206">
        <f>AER_11!$M23/AG23</f>
        <v>30.033145125436651</v>
      </c>
      <c r="N23" s="22">
        <f>AER_11_origa!$N13/AG23</f>
        <v>12.157594791997461</v>
      </c>
      <c r="O23" s="146"/>
      <c r="P23" s="178">
        <f>AER_11!$P23/AG23</f>
        <v>4.1635598602731028</v>
      </c>
      <c r="Q23" s="178">
        <f>AER_11!$Q23/AG23</f>
        <v>3.3586049539536362</v>
      </c>
      <c r="R23" s="146"/>
      <c r="S23" s="178">
        <f>AER_11!$S23/AG23</f>
        <v>7.1613229596697368</v>
      </c>
      <c r="T23" s="147" t="s">
        <v>16</v>
      </c>
      <c r="U23" s="178">
        <f>AER_11!$U23/AG23</f>
        <v>4.4411305176246429</v>
      </c>
      <c r="V23" s="146"/>
      <c r="W23" s="178">
        <f>AER_11!$W23/AG23</f>
        <v>17.986578596379804</v>
      </c>
      <c r="X23" s="22">
        <f>AER_11_origa!$X13/AG23</f>
        <v>6.7449669736424269</v>
      </c>
      <c r="Y23" s="146"/>
      <c r="Z23" s="145">
        <v>4.2</v>
      </c>
      <c r="AA23" s="146"/>
      <c r="AB23" s="22">
        <f>AER_11_origa!$AB13/AG23</f>
        <v>11.685724674499841</v>
      </c>
      <c r="AC23" s="146"/>
      <c r="AF23" s="14">
        <f>AER11_TableD1!L34</f>
        <v>0.35223284179803954</v>
      </c>
      <c r="AG23" s="240">
        <f>[17]Sheet1!M56</f>
        <v>0.36026862837072543</v>
      </c>
      <c r="AH23" s="14"/>
      <c r="AI23" s="14">
        <f t="shared" si="1"/>
        <v>10.512988647189584</v>
      </c>
    </row>
    <row r="24" spans="1:35" ht="15" x14ac:dyDescent="0.25">
      <c r="A24" s="144">
        <v>1977</v>
      </c>
      <c r="B24" s="22">
        <f>AER_11!$B24/AG24</f>
        <v>6.0109463297951855</v>
      </c>
      <c r="C24" s="146"/>
      <c r="D24" s="22">
        <f>AER_11!$D24/AG24</f>
        <v>9.5129759306323809</v>
      </c>
      <c r="E24" s="146"/>
      <c r="F24" s="22">
        <f>AER_11!$F24/AG24</f>
        <v>31.021709971595151</v>
      </c>
      <c r="G24" s="22">
        <f>AER_11!$G24/AG24</f>
        <v>12.440045447750036</v>
      </c>
      <c r="H24" s="146"/>
      <c r="I24" s="205">
        <f>AER_11!$I24/AG24</f>
        <v>5.2269098519958135</v>
      </c>
      <c r="J24" s="146"/>
      <c r="K24" s="205">
        <f>AER_11!$K24/AG24</f>
        <v>7.4222119898340546</v>
      </c>
      <c r="L24" s="147" t="s">
        <v>16</v>
      </c>
      <c r="M24" s="206">
        <f>AER_11!$M24/AG24</f>
        <v>31.335324562714902</v>
      </c>
      <c r="N24" s="22">
        <f>AER_11_origa!$N14/AG24</f>
        <v>13.380889221109284</v>
      </c>
      <c r="O24" s="146"/>
      <c r="P24" s="178">
        <f>AER_11!$P24/AG24</f>
        <v>4.076989684556735</v>
      </c>
      <c r="Q24" s="178">
        <f>AER_11!$Q24/AG24</f>
        <v>3.8679132904769018</v>
      </c>
      <c r="R24" s="146"/>
      <c r="S24" s="178">
        <f>AER_11!$S24/AG24</f>
        <v>7.4483465390940342</v>
      </c>
      <c r="T24" s="147" t="s">
        <v>16</v>
      </c>
      <c r="U24" s="178">
        <f>AER_11!$U24/AG24</f>
        <v>4.1553933323366721</v>
      </c>
      <c r="V24" s="146"/>
      <c r="W24" s="178">
        <f>AER_11!$W24/AG24</f>
        <v>19.156624607564655</v>
      </c>
      <c r="X24" s="22">
        <f>AER_11_origa!$X14/AG24</f>
        <v>7.2654046942741806</v>
      </c>
      <c r="Y24" s="146"/>
      <c r="Z24" s="145">
        <v>4.47</v>
      </c>
      <c r="AA24" s="146"/>
      <c r="AB24" s="22">
        <f>AER_11_origa!$AB14/AG24</f>
        <v>11.682143519210642</v>
      </c>
      <c r="AC24" s="147" t="s">
        <v>16</v>
      </c>
      <c r="AF24" s="14">
        <f>AER11_TableD1!L35</f>
        <v>0.3715706998236506</v>
      </c>
      <c r="AG24" s="240">
        <f>[17]Sheet1!M57</f>
        <v>0.38263525804569432</v>
      </c>
      <c r="AH24" s="14"/>
      <c r="AI24" s="14">
        <f t="shared" si="1"/>
        <v>11.192120720586034</v>
      </c>
    </row>
    <row r="25" spans="1:35" ht="15" x14ac:dyDescent="0.25">
      <c r="A25" s="148">
        <v>1978</v>
      </c>
      <c r="B25" s="22">
        <f>AER_11!$B25/AG25</f>
        <v>6.1530152522487285</v>
      </c>
      <c r="C25" s="150"/>
      <c r="D25" s="22">
        <f>AER_11!$D25/AG25</f>
        <v>9.2051061511816297</v>
      </c>
      <c r="E25" s="151" t="s">
        <v>16</v>
      </c>
      <c r="F25" s="22">
        <f>AER_11!$F25/AG25</f>
        <v>30.838326442818033</v>
      </c>
      <c r="G25" s="22">
        <f>AER_11!$G25/AG25</f>
        <v>12.525781049220626</v>
      </c>
      <c r="H25" s="150"/>
      <c r="I25" s="205">
        <f>AER_11!$I25/AG25</f>
        <v>5.3716799821219059</v>
      </c>
      <c r="J25" s="150"/>
      <c r="K25" s="205">
        <f>AER_11!$K25/AG25</f>
        <v>7.1296843399072571</v>
      </c>
      <c r="L25" s="151" t="s">
        <v>16</v>
      </c>
      <c r="M25" s="206">
        <f>AER_11!$M25/AG25</f>
        <v>31.204577350689981</v>
      </c>
      <c r="N25" s="22">
        <f>AER_11_origa!$N15/AG25</f>
        <v>13.404783228113303</v>
      </c>
      <c r="O25" s="151" t="s">
        <v>16</v>
      </c>
      <c r="P25" s="178">
        <f>AER_11!$P25/AG25</f>
        <v>4.2240938041231351</v>
      </c>
      <c r="Q25" s="178">
        <f>AER_11!$Q25/AG25</f>
        <v>4.053176713782892</v>
      </c>
      <c r="R25" s="150"/>
      <c r="S25" s="178">
        <f>AER_11!$S25/AG25</f>
        <v>7.2517679758645732</v>
      </c>
      <c r="T25" s="151" t="s">
        <v>16</v>
      </c>
      <c r="U25" s="178">
        <f>AER_11!$U25/AG25</f>
        <v>3.9066763506341138</v>
      </c>
      <c r="V25" s="150"/>
      <c r="W25" s="178">
        <f>AER_11!$W25/AG25</f>
        <v>19.972882842616904</v>
      </c>
      <c r="X25" s="22">
        <f>AER_11_origa!$X15/AG25</f>
        <v>7.4226850662048154</v>
      </c>
      <c r="Y25" s="151" t="s">
        <v>16</v>
      </c>
      <c r="Z25" s="149">
        <v>4.59</v>
      </c>
      <c r="AA25" s="150"/>
      <c r="AB25" s="22">
        <f>AER_11_origa!$AB15/AG25</f>
        <v>11.207277780881613</v>
      </c>
      <c r="AC25" s="150"/>
      <c r="AF25" s="14">
        <f>AER11_TableD1!L36</f>
        <v>0.39462399934145287</v>
      </c>
      <c r="AG25" s="240">
        <f>[17]Sheet1!M58</f>
        <v>0.40955529877469771</v>
      </c>
      <c r="AH25" s="14"/>
      <c r="AI25" s="14">
        <f t="shared" si="1"/>
        <v>11.140131781105088</v>
      </c>
    </row>
    <row r="26" spans="1:35" ht="15" x14ac:dyDescent="0.25">
      <c r="A26" s="144">
        <v>1979</v>
      </c>
      <c r="B26" s="22">
        <f>AER_11!$B26/AG26</f>
        <v>6.5838219057937373</v>
      </c>
      <c r="C26" s="146"/>
      <c r="D26" s="22">
        <f>AER_11!$D26/AG26</f>
        <v>11.995182376309138</v>
      </c>
      <c r="E26" s="147" t="s">
        <v>16</v>
      </c>
      <c r="F26" s="22">
        <f>AER_11!$F26/AG26</f>
        <v>30.664375999587268</v>
      </c>
      <c r="G26" s="22">
        <f>AER_11!$G26/AG26</f>
        <v>13.505853840994687</v>
      </c>
      <c r="H26" s="146"/>
      <c r="I26" s="205">
        <f>AER_11!$I26/AG26</f>
        <v>6.0652331940360114</v>
      </c>
      <c r="J26" s="146"/>
      <c r="K26" s="205">
        <f>AER_11!$K26/AG26</f>
        <v>9.3345968116390647</v>
      </c>
      <c r="L26" s="147" t="s">
        <v>16</v>
      </c>
      <c r="M26" s="206">
        <f>AER_11!$M26/AG26</f>
        <v>30.93494402311304</v>
      </c>
      <c r="N26" s="22">
        <f>AER_11_origa!$N16/AG26</f>
        <v>14.137179229221482</v>
      </c>
      <c r="O26" s="147" t="s">
        <v>16</v>
      </c>
      <c r="P26" s="178">
        <f>AER_11!$P26/AG26</f>
        <v>3.9457836764174794</v>
      </c>
      <c r="Q26" s="178">
        <f>AER_11!$Q26/AG26</f>
        <v>4.419277717587577</v>
      </c>
      <c r="R26" s="146"/>
      <c r="S26" s="178">
        <f>AER_11!$S26/AG26</f>
        <v>9.0189341175256672</v>
      </c>
      <c r="T26" s="147" t="s">
        <v>16</v>
      </c>
      <c r="U26" s="178">
        <f>AER_11!$U26/AG26</f>
        <v>3.6075736470102671</v>
      </c>
      <c r="V26" s="146"/>
      <c r="W26" s="178">
        <f>AER_11!$W26/AG26</f>
        <v>20.157317752669865</v>
      </c>
      <c r="X26" s="22">
        <f>AER_11_origa!$X16/AG26</f>
        <v>8.184682711654542</v>
      </c>
      <c r="Y26" s="146"/>
      <c r="Z26" s="145">
        <v>6.19</v>
      </c>
      <c r="AA26" s="146"/>
      <c r="AB26" s="22">
        <f>AER_11_origa!$AB16/AG26</f>
        <v>13.956800546870971</v>
      </c>
      <c r="AC26" s="146"/>
      <c r="AF26" s="14">
        <f>AER11_TableD1!L37</f>
        <v>0.42232968975935847</v>
      </c>
      <c r="AG26" s="240">
        <f>[17]Sheet1!M59</f>
        <v>0.44351138924800071</v>
      </c>
      <c r="AH26" s="14"/>
      <c r="AI26" s="14">
        <f t="shared" si="1"/>
        <v>12.44612908218542</v>
      </c>
    </row>
    <row r="27" spans="1:35" ht="15" x14ac:dyDescent="0.25">
      <c r="A27" s="144">
        <v>1980</v>
      </c>
      <c r="B27" s="22">
        <f>AER_11!$B27/AG27</f>
        <v>7.4427645583991673</v>
      </c>
      <c r="C27" s="146"/>
      <c r="D27" s="22">
        <f>AER_11!$D27/AG27</f>
        <v>14.968226500780549</v>
      </c>
      <c r="E27" s="146"/>
      <c r="F27" s="22">
        <f>AER_11!$F27/AG27</f>
        <v>32.479397559014146</v>
      </c>
      <c r="G27" s="22">
        <f>AER_11!$G27/AG27</f>
        <v>15.42306211268272</v>
      </c>
      <c r="H27" s="146"/>
      <c r="I27" s="205">
        <f>AER_11!$I27/AG27</f>
        <v>6.8638828705236765</v>
      </c>
      <c r="J27" s="146"/>
      <c r="K27" s="205">
        <f>AER_11!$K27/AG27</f>
        <v>11.618982449500923</v>
      </c>
      <c r="L27" s="147" t="s">
        <v>16</v>
      </c>
      <c r="M27" s="206">
        <f>AER_11!$M27/AG27</f>
        <v>33.202999668858503</v>
      </c>
      <c r="N27" s="22">
        <f>AER_11_origa!$N17/AG27</f>
        <v>16.18801291451819</v>
      </c>
      <c r="O27" s="146"/>
      <c r="P27" s="178">
        <f>AER_11!$P27/AG27</f>
        <v>3.8661027011684568</v>
      </c>
      <c r="Q27" s="178">
        <f>AER_11!$Q27/AG27</f>
        <v>5.2099351908794169</v>
      </c>
      <c r="R27" s="146"/>
      <c r="S27" s="178">
        <f>AER_11!$S27/AG27</f>
        <v>11.908423293438668</v>
      </c>
      <c r="T27" s="147" t="s">
        <v>16</v>
      </c>
      <c r="U27" s="178">
        <f>AER_11!$U27/AG27</f>
        <v>3.4526157812573914</v>
      </c>
      <c r="V27" s="146"/>
      <c r="W27" s="178">
        <f>AER_11!$W27/AG27</f>
        <v>22.348968021193055</v>
      </c>
      <c r="X27" s="22">
        <f>AER_11_origa!$X17/AG27</f>
        <v>9.7376169639055767</v>
      </c>
      <c r="Y27" s="146"/>
      <c r="Z27" s="145">
        <v>8.6</v>
      </c>
      <c r="AA27" s="146"/>
      <c r="AB27" s="22">
        <f>AER_11_origa!$AB17/AG27</f>
        <v>17.80061190217134</v>
      </c>
      <c r="AC27" s="146"/>
      <c r="AF27" s="14">
        <f>AER11_TableD1!L38</f>
        <v>0.45718447673752655</v>
      </c>
      <c r="AG27" s="240">
        <f>[17]Sheet1!M60</f>
        <v>0.48369123754390381</v>
      </c>
      <c r="AH27" s="14"/>
      <c r="AI27" s="14">
        <f t="shared" si="1"/>
        <v>14.787325973319458</v>
      </c>
    </row>
    <row r="28" spans="1:35" ht="15" x14ac:dyDescent="0.25">
      <c r="A28" s="148">
        <v>1981</v>
      </c>
      <c r="B28" s="22">
        <f>AER_11!$B28/AG28</f>
        <v>7.915350018370833</v>
      </c>
      <c r="C28" s="150"/>
      <c r="D28" s="22">
        <f>AER_11!$D28/AG28</f>
        <v>16.340758391147421</v>
      </c>
      <c r="E28" s="151" t="s">
        <v>16</v>
      </c>
      <c r="F28" s="22">
        <f>AER_11!$F28/AG28</f>
        <v>34.325038146491174</v>
      </c>
      <c r="G28" s="22">
        <f>AER_11!$G28/AG28</f>
        <v>16.661906243921418</v>
      </c>
      <c r="H28" s="150"/>
      <c r="I28" s="205">
        <f>AER_11!$I28/AG28</f>
        <v>7.3864006138018983</v>
      </c>
      <c r="J28" s="150"/>
      <c r="K28" s="205">
        <f>AER_11!$K28/AG28</f>
        <v>13.129279863407467</v>
      </c>
      <c r="L28" s="151" t="s">
        <v>16</v>
      </c>
      <c r="M28" s="206">
        <f>AER_11!$M28/AG28</f>
        <v>34.835096500896931</v>
      </c>
      <c r="N28" s="22">
        <f>AER_11_origa!$N18/AG28</f>
        <v>17.889824504527873</v>
      </c>
      <c r="O28" s="151" t="s">
        <v>16</v>
      </c>
      <c r="P28" s="178">
        <f>AER_11!$P28/AG28</f>
        <v>3.8915563336142993</v>
      </c>
      <c r="Q28" s="178">
        <f>AER_11!$Q28/AG28</f>
        <v>5.799552400095096</v>
      </c>
      <c r="R28" s="150"/>
      <c r="S28" s="178">
        <f>AER_11!$S28/AG28</f>
        <v>12.978151462102057</v>
      </c>
      <c r="T28" s="151" t="s">
        <v>16</v>
      </c>
      <c r="U28" s="178">
        <f>AER_11!$U28/AG28</f>
        <v>3.154805377250427</v>
      </c>
      <c r="V28" s="150"/>
      <c r="W28" s="178">
        <f>AER_11!$W28/AG28</f>
        <v>23.746050055112498</v>
      </c>
      <c r="X28" s="22">
        <f>AER_11_origa!$X18/AG28</f>
        <v>10.427859690073268</v>
      </c>
      <c r="Y28" s="150"/>
      <c r="Z28" s="149">
        <v>9.83</v>
      </c>
      <c r="AA28" s="150"/>
      <c r="AB28" s="22">
        <f>AER_11_origa!$AB18/AG28</f>
        <v>18.58879336056539</v>
      </c>
      <c r="AC28" s="150"/>
      <c r="AF28" s="14">
        <f>AER11_TableD1!L39</f>
        <v>0.49842317275104209</v>
      </c>
      <c r="AG28" s="240">
        <f>[17]Sheet1!M61</f>
        <v>0.52935119612845649</v>
      </c>
      <c r="AH28" s="14"/>
      <c r="AI28" s="14">
        <f t="shared" si="1"/>
        <v>15.892095949771987</v>
      </c>
    </row>
    <row r="29" spans="1:35" ht="15" x14ac:dyDescent="0.25">
      <c r="A29" s="144">
        <v>1982</v>
      </c>
      <c r="B29" s="22">
        <f>AER_11!$B29/AG29</f>
        <v>8.9844361897007925</v>
      </c>
      <c r="C29" s="146"/>
      <c r="D29" s="22">
        <f>AER_11!$D29/AG29</f>
        <v>15.406973743130468</v>
      </c>
      <c r="E29" s="147" t="s">
        <v>16</v>
      </c>
      <c r="F29" s="22">
        <f>AER_11!$F29/AG29</f>
        <v>35.777626094036222</v>
      </c>
      <c r="G29" s="22">
        <f>AER_11!$G29/AG29</f>
        <v>17.381770608589452</v>
      </c>
      <c r="H29" s="147" t="s">
        <v>16</v>
      </c>
      <c r="I29" s="205">
        <f>AER_11!$I29/AG29</f>
        <v>8.3617524933848966</v>
      </c>
      <c r="J29" s="146"/>
      <c r="K29" s="205">
        <f>AER_11!$K29/AG29</f>
        <v>11.777617341746385</v>
      </c>
      <c r="L29" s="147" t="s">
        <v>16</v>
      </c>
      <c r="M29" s="206">
        <f>AER_11!$M29/AG29</f>
        <v>35.777626094036222</v>
      </c>
      <c r="N29" s="22">
        <f>AER_11_origa!$N19/AG29</f>
        <v>18.39585548544677</v>
      </c>
      <c r="O29" s="147" t="s">
        <v>16</v>
      </c>
      <c r="P29" s="178">
        <f>AER_11!$P29/AG29</f>
        <v>3.7183112151434958</v>
      </c>
      <c r="Q29" s="178">
        <f>AER_11!$Q29/AG29</f>
        <v>6.7605658457154476</v>
      </c>
      <c r="R29" s="146"/>
      <c r="S29" s="178">
        <f>AER_11!$S29/AG29</f>
        <v>11.617498676979441</v>
      </c>
      <c r="T29" s="147" t="s">
        <v>16</v>
      </c>
      <c r="U29" s="178">
        <f>AER_11!$U29/AG29</f>
        <v>2.9710907795644204</v>
      </c>
      <c r="V29" s="146"/>
      <c r="W29" s="178">
        <f>AER_11!$W29/AG29</f>
        <v>25.81468695298188</v>
      </c>
      <c r="X29" s="22">
        <f>AER_11_origa!$X19/AG29</f>
        <v>10.781323427640951</v>
      </c>
      <c r="Y29" s="147" t="s">
        <v>16</v>
      </c>
      <c r="Z29" s="145">
        <v>9.42</v>
      </c>
      <c r="AA29" s="146"/>
      <c r="AB29" s="22">
        <f>AER_11_origa!$AB19/AG29</f>
        <v>16.776877875025441</v>
      </c>
      <c r="AC29" s="146"/>
      <c r="AF29" s="14">
        <f>AER11_TableD1!L40</f>
        <v>0.54494631938992355</v>
      </c>
      <c r="AG29" s="240">
        <f>[17]Sheet1!M62</f>
        <v>0.56208312835356444</v>
      </c>
      <c r="AH29" s="14"/>
      <c r="AI29" s="14">
        <f t="shared" si="1"/>
        <v>15.833956849175653</v>
      </c>
    </row>
    <row r="30" spans="1:35" ht="15" x14ac:dyDescent="0.25">
      <c r="A30" s="144">
        <v>1983</v>
      </c>
      <c r="B30" s="22">
        <f>AER_11!$B30/AG30</f>
        <v>10.06744549568079</v>
      </c>
      <c r="C30" s="146"/>
      <c r="D30" s="22">
        <f>AER_11!$D30/AG30</f>
        <v>14.364943487884664</v>
      </c>
      <c r="E30" s="147" t="s">
        <v>16</v>
      </c>
      <c r="F30" s="22">
        <f>AER_11!$F30/AG30</f>
        <v>36.023648508354391</v>
      </c>
      <c r="G30" s="22">
        <f>AER_11!$G30/AG30</f>
        <v>18.251525337407692</v>
      </c>
      <c r="H30" s="146"/>
      <c r="I30" s="205">
        <f>AER_11!$I30/AG30</f>
        <v>9.2969777281541983</v>
      </c>
      <c r="J30" s="146"/>
      <c r="K30" s="205">
        <f>AER_11!$K30/AG30</f>
        <v>11.111857358327947</v>
      </c>
      <c r="L30" s="147" t="s">
        <v>16</v>
      </c>
      <c r="M30" s="206">
        <f>AER_11!$M30/AG30</f>
        <v>35.218937728937732</v>
      </c>
      <c r="N30" s="22">
        <f>AER_11_origa!$N20/AG30</f>
        <v>18.679562986033574</v>
      </c>
      <c r="O30" s="147" t="s">
        <v>16</v>
      </c>
      <c r="P30" s="178">
        <f>AER_11!$P30/AG30</f>
        <v>3.2702076355017531</v>
      </c>
      <c r="Q30" s="178">
        <f>AER_11!$Q30/AG30</f>
        <v>7.0198174374644955</v>
      </c>
      <c r="R30" s="146"/>
      <c r="S30" s="178">
        <f>AER_11!$S30/AG30</f>
        <v>11.300193923723334</v>
      </c>
      <c r="T30" s="147" t="s">
        <v>16</v>
      </c>
      <c r="U30" s="178">
        <f>AER_11!$U30/AG30</f>
        <v>2.8592914928209043</v>
      </c>
      <c r="V30" s="146"/>
      <c r="W30" s="178">
        <f>AER_11!$W30/AG30</f>
        <v>24.894669644081407</v>
      </c>
      <c r="X30" s="22">
        <f>AER_11_origa!$X20/AG30</f>
        <v>10.649576697811991</v>
      </c>
      <c r="Y30" s="147" t="s">
        <v>16</v>
      </c>
      <c r="Z30" s="145">
        <v>8.43</v>
      </c>
      <c r="AA30" s="147" t="s">
        <v>16</v>
      </c>
      <c r="AB30" s="22">
        <f>AER_11_origa!$AB20/AG30</f>
        <v>14.45055101760984</v>
      </c>
      <c r="AC30" s="147" t="s">
        <v>16</v>
      </c>
      <c r="AF30" s="14">
        <f>AER11_TableD1!L41</f>
        <v>0.57876311493994714</v>
      </c>
      <c r="AG30" s="240">
        <f>[17]Sheet1!M63</f>
        <v>0.58406077316462068</v>
      </c>
      <c r="AH30" s="14"/>
      <c r="AI30" s="14">
        <f t="shared" si="1"/>
        <v>15.507804009715773</v>
      </c>
    </row>
    <row r="31" spans="1:35" ht="15" x14ac:dyDescent="0.25">
      <c r="A31" s="148">
        <v>1984</v>
      </c>
      <c r="B31" s="22">
        <f>AER_11!$B31/AG31</f>
        <v>9.832337316141718</v>
      </c>
      <c r="C31" s="150"/>
      <c r="D31" s="22">
        <f>AER_11!$D31/AG31</f>
        <v>13.947046545922033</v>
      </c>
      <c r="E31" s="151" t="s">
        <v>16</v>
      </c>
      <c r="F31" s="22">
        <f>AER_11!$F31/AG31</f>
        <v>34.636267251484107</v>
      </c>
      <c r="G31" s="22">
        <f>AER_11!$G31/AG31</f>
        <v>17.615582485726172</v>
      </c>
      <c r="H31" s="150"/>
      <c r="I31" s="205">
        <f>AER_11!$I31/AG31</f>
        <v>8.9234657995235764</v>
      </c>
      <c r="J31" s="150"/>
      <c r="K31" s="205">
        <f>AER_11!$K31/AG31</f>
        <v>10.708158959428292</v>
      </c>
      <c r="L31" s="151" t="s">
        <v>16</v>
      </c>
      <c r="M31" s="206">
        <f>AER_11!$M31/AG31</f>
        <v>34.520592694823613</v>
      </c>
      <c r="N31" s="22">
        <f>AER_11_origa!$N21/AG31</f>
        <v>18.375729572352252</v>
      </c>
      <c r="O31" s="151" t="s">
        <v>16</v>
      </c>
      <c r="P31" s="178">
        <f>AER_11!$P31/AG31</f>
        <v>3.1562629031648202</v>
      </c>
      <c r="Q31" s="178">
        <f>AER_11!$Q31/AG31</f>
        <v>6.8247988429689572</v>
      </c>
      <c r="R31" s="150"/>
      <c r="S31" s="178">
        <f>AER_11!$S31/AG31</f>
        <v>10.873408326086135</v>
      </c>
      <c r="T31" s="151" t="s">
        <v>16</v>
      </c>
      <c r="U31" s="178">
        <f>AER_11!$U31/AG31</f>
        <v>2.7596644231859946</v>
      </c>
      <c r="V31" s="150"/>
      <c r="W31" s="178">
        <f>AER_11!$W31/AG31</f>
        <v>23.399310318750711</v>
      </c>
      <c r="X31" s="22">
        <f>AER_11_origa!$X21/AG31</f>
        <v>10.113261239460053</v>
      </c>
      <c r="Y31" s="150"/>
      <c r="Z31" s="149">
        <v>8.25</v>
      </c>
      <c r="AA31" s="150"/>
      <c r="AB31" s="22">
        <f>AER_11_origa!$AB21/AG31</f>
        <v>13.649597685937914</v>
      </c>
      <c r="AC31" s="150"/>
      <c r="AF31" s="14">
        <f>AER11_TableD1!L42</f>
        <v>0.60160551097618331</v>
      </c>
      <c r="AG31" s="240">
        <f>[17]Sheet1!M64</f>
        <v>0.60514604093493651</v>
      </c>
      <c r="AH31" s="14"/>
      <c r="AI31" s="14">
        <f t="shared" si="1"/>
        <v>14.938542745869096</v>
      </c>
    </row>
    <row r="32" spans="1:35" ht="15" x14ac:dyDescent="0.25">
      <c r="A32" s="144">
        <v>1985</v>
      </c>
      <c r="B32" s="22">
        <f>AER_11!$B32/AG32</f>
        <v>9.5146895616478524</v>
      </c>
      <c r="C32" s="146"/>
      <c r="D32" s="22">
        <f>AER_11!$D32/AG32</f>
        <v>13.038648658554465</v>
      </c>
      <c r="E32" s="147" t="s">
        <v>16</v>
      </c>
      <c r="F32" s="22">
        <f>AER_11!$F32/AG32</f>
        <v>34.694979108635096</v>
      </c>
      <c r="G32" s="22">
        <f>AER_11!$G32/AG32</f>
        <v>17.475633521477789</v>
      </c>
      <c r="H32" s="146"/>
      <c r="I32" s="205">
        <f>AER_11!$I32/AG32</f>
        <v>8.5536098079460476</v>
      </c>
      <c r="J32" s="146"/>
      <c r="K32" s="205">
        <f>AER_11!$K32/AG32</f>
        <v>10.347625348189414</v>
      </c>
      <c r="L32" s="147" t="s">
        <v>16</v>
      </c>
      <c r="M32" s="206">
        <f>AER_11!$M32/AG32</f>
        <v>34.118331256414017</v>
      </c>
      <c r="N32" s="22">
        <f>AER_11_origa!$N22/AG32</f>
        <v>18.628929225919954</v>
      </c>
      <c r="O32" s="147" t="s">
        <v>16</v>
      </c>
      <c r="P32" s="178">
        <f>AER_11!$P32/AG32</f>
        <v>3.0434192200557102</v>
      </c>
      <c r="Q32" s="178">
        <f>AER_11!$Q32/AG32</f>
        <v>6.1989644113766307</v>
      </c>
      <c r="R32" s="146"/>
      <c r="S32" s="178">
        <f>AER_11!$S32/AG32</f>
        <v>10.123373405658993</v>
      </c>
      <c r="T32" s="147" t="s">
        <v>16</v>
      </c>
      <c r="U32" s="178">
        <f>AER_11!$U32/AG32</f>
        <v>2.675005314470019</v>
      </c>
      <c r="V32" s="146"/>
      <c r="W32" s="178">
        <f>AER_11!$W32/AG32</f>
        <v>23.338220019058788</v>
      </c>
      <c r="X32" s="22">
        <f>AER_11_origa!$X22/AG32</f>
        <v>9.6748695205981523</v>
      </c>
      <c r="Y32" s="147" t="s">
        <v>16</v>
      </c>
      <c r="Z32" s="145">
        <v>8.26</v>
      </c>
      <c r="AA32" s="146"/>
      <c r="AB32" s="22">
        <f>AER_11_origa!$AB22/AG32</f>
        <v>13.246882605189853</v>
      </c>
      <c r="AC32" s="146"/>
      <c r="AF32" s="14">
        <f>AER11_TableD1!L43</f>
        <v>0.62295993962735485</v>
      </c>
      <c r="AG32" s="240">
        <f>[17]Sheet1!M65</f>
        <v>0.62429782511698151</v>
      </c>
      <c r="AH32" s="14"/>
      <c r="AI32" s="14">
        <f t="shared" si="1"/>
        <v>14.756578718296437</v>
      </c>
    </row>
    <row r="33" spans="1:35" ht="15" x14ac:dyDescent="0.25">
      <c r="A33" s="144">
        <v>1986</v>
      </c>
      <c r="B33" s="22">
        <f>AER_11!$B33/AG33</f>
        <v>8.901939719433118</v>
      </c>
      <c r="C33" s="146"/>
      <c r="D33" s="22">
        <f>AER_11!$D33/AG33</f>
        <v>10.628947425143245</v>
      </c>
      <c r="E33" s="147" t="s">
        <v>16</v>
      </c>
      <c r="F33" s="22">
        <f>AER_11!$F33/AG33</f>
        <v>34.147652362904815</v>
      </c>
      <c r="G33" s="22">
        <f>AER_11!$G33/AG33</f>
        <v>16.877575305803528</v>
      </c>
      <c r="H33" s="146"/>
      <c r="I33" s="205">
        <f>AER_11!$I33/AG33</f>
        <v>7.7558346056436696</v>
      </c>
      <c r="J33" s="146"/>
      <c r="K33" s="205">
        <f>AER_11!$K33/AG33</f>
        <v>6.9708311030481562</v>
      </c>
      <c r="L33" s="147" t="s">
        <v>16</v>
      </c>
      <c r="M33" s="206">
        <f>AER_11!$M33/AG33</f>
        <v>33.127147809530655</v>
      </c>
      <c r="N33" s="22">
        <f>AER_11_origa!$N23/AG33</f>
        <v>17.584078458139491</v>
      </c>
      <c r="O33" s="147" t="s">
        <v>16</v>
      </c>
      <c r="P33" s="178">
        <f>AER_11!$P33/AG33</f>
        <v>2.8260126093438469</v>
      </c>
      <c r="Q33" s="178">
        <f>AER_11!$Q33/AG33</f>
        <v>5.0240224166112837</v>
      </c>
      <c r="R33" s="146"/>
      <c r="S33" s="178">
        <f>AER_11!$S33/AG33</f>
        <v>7.7401345355917579</v>
      </c>
      <c r="T33" s="147" t="s">
        <v>16</v>
      </c>
      <c r="U33" s="178">
        <f>AER_11!$U33/AG33</f>
        <v>2.590511558565193</v>
      </c>
      <c r="V33" s="146"/>
      <c r="W33" s="178">
        <f>AER_11!$W33/AG33</f>
        <v>22.686601225010325</v>
      </c>
      <c r="X33" s="22">
        <f>AER_11_origa!$X23/AG33</f>
        <v>8.4309376178758093</v>
      </c>
      <c r="Y33" s="147" t="s">
        <v>16</v>
      </c>
      <c r="Z33" s="145">
        <v>6.21</v>
      </c>
      <c r="AA33" s="146"/>
      <c r="AB33" s="22">
        <f>AER_11_origa!$AB23/AG33</f>
        <v>9.7654435722881807</v>
      </c>
      <c r="AC33" s="146"/>
      <c r="AF33" s="14">
        <f>AER11_TableD1!L44</f>
        <v>0.64288282986137513</v>
      </c>
      <c r="AG33" s="240">
        <f>[17]Sheet1!M66</f>
        <v>0.63693983319413783</v>
      </c>
      <c r="AH33" s="14"/>
      <c r="AI33" s="14">
        <f t="shared" si="1"/>
        <v>13.164508738526752</v>
      </c>
    </row>
    <row r="34" spans="1:35" ht="15" x14ac:dyDescent="0.25">
      <c r="A34" s="148">
        <v>1987</v>
      </c>
      <c r="B34" s="22">
        <f>AER_11!$B34/AG34</f>
        <v>8.259387633456635</v>
      </c>
      <c r="C34" s="150"/>
      <c r="D34" s="22">
        <f>AER_11!$D34/AG34</f>
        <v>10.098212338493363</v>
      </c>
      <c r="E34" s="151" t="s">
        <v>16</v>
      </c>
      <c r="F34" s="22">
        <f>AER_11!$F34/AG34</f>
        <v>33.435962553251173</v>
      </c>
      <c r="G34" s="22">
        <f>AER_11!$G34/AG34</f>
        <v>16.411510492452798</v>
      </c>
      <c r="H34" s="150"/>
      <c r="I34" s="205">
        <f>AER_11!$I34/AG34</f>
        <v>7.1101221928086806</v>
      </c>
      <c r="J34" s="150"/>
      <c r="K34" s="205">
        <f>AER_11!$K34/AG34</f>
        <v>7.2786811241037146</v>
      </c>
      <c r="L34" s="151" t="s">
        <v>16</v>
      </c>
      <c r="M34" s="206">
        <f>AER_11!$M34/AG34</f>
        <v>31.321314142458935</v>
      </c>
      <c r="N34" s="22">
        <f>AER_11_origa!$N24/AG34</f>
        <v>16.794598972668783</v>
      </c>
      <c r="O34" s="151" t="s">
        <v>16</v>
      </c>
      <c r="P34" s="178">
        <f>AER_11!$P34/AG34</f>
        <v>2.5590310478427796</v>
      </c>
      <c r="Q34" s="178">
        <f>AER_11!$Q34/AG34</f>
        <v>4.413179292088147</v>
      </c>
      <c r="R34" s="150"/>
      <c r="S34" s="178">
        <f>AER_11!$S34/AG34</f>
        <v>7.6311225259024216</v>
      </c>
      <c r="T34" s="151" t="s">
        <v>16</v>
      </c>
      <c r="U34" s="178">
        <f>AER_11!$U34/AG34</f>
        <v>2.5283839694255006</v>
      </c>
      <c r="V34" s="150"/>
      <c r="W34" s="178">
        <f>AER_11!$W34/AG34</f>
        <v>21.422307813677882</v>
      </c>
      <c r="X34" s="22">
        <f>AER_11_origa!$X24/AG34</f>
        <v>7.9222697708665697</v>
      </c>
      <c r="Y34" s="150"/>
      <c r="Z34" s="149">
        <v>6.57</v>
      </c>
      <c r="AA34" s="150"/>
      <c r="AB34" s="22">
        <f>AER_11_origa!$AB24/AG34</f>
        <v>10.098212338493363</v>
      </c>
      <c r="AC34" s="150"/>
      <c r="AF34" s="14">
        <f>AER11_TableD1!L45</f>
        <v>0.65584943402164042</v>
      </c>
      <c r="AG34" s="240">
        <f>[17]Sheet1!M67</f>
        <v>0.65259075360097019</v>
      </c>
      <c r="AH34" s="14"/>
      <c r="AI34" s="14">
        <f t="shared" si="1"/>
        <v>12.806647893620379</v>
      </c>
    </row>
    <row r="35" spans="1:35" ht="15" x14ac:dyDescent="0.25">
      <c r="A35" s="144">
        <v>1988</v>
      </c>
      <c r="B35" s="22">
        <f>AER_11!$B35/AG35</f>
        <v>7.8741044788756254</v>
      </c>
      <c r="C35" s="146"/>
      <c r="D35" s="22">
        <f>AER_11!$D35/AG35</f>
        <v>9.7242230124460249</v>
      </c>
      <c r="E35" s="147" t="s">
        <v>16</v>
      </c>
      <c r="F35" s="22">
        <f>AER_11!$F35/AG35</f>
        <v>32.443678604690547</v>
      </c>
      <c r="G35" s="22">
        <f>AER_11!$G35/AG35</f>
        <v>15.777810854288376</v>
      </c>
      <c r="H35" s="146"/>
      <c r="I35" s="205">
        <f>AER_11!$I35/AG35</f>
        <v>6.6752276691220045</v>
      </c>
      <c r="J35" s="146"/>
      <c r="K35" s="205">
        <f>AER_11!$K35/AG35</f>
        <v>6.660426720853442</v>
      </c>
      <c r="L35" s="147" t="s">
        <v>16</v>
      </c>
      <c r="M35" s="206">
        <f>AER_11!$M35/AG35</f>
        <v>30.105128778257559</v>
      </c>
      <c r="N35" s="22">
        <f>AER_11_origa!$N25/AG35</f>
        <v>15.999825078316825</v>
      </c>
      <c r="O35" s="147" t="s">
        <v>16</v>
      </c>
      <c r="P35" s="178">
        <f>AER_11!$P35/AG35</f>
        <v>2.4865593091186184</v>
      </c>
      <c r="Q35" s="178">
        <f>AER_11!$Q35/AG35</f>
        <v>4.2922749978833288</v>
      </c>
      <c r="R35" s="146"/>
      <c r="S35" s="178">
        <f>AER_11!$S35/AG35</f>
        <v>6.8528390483447632</v>
      </c>
      <c r="T35" s="147" t="s">
        <v>16</v>
      </c>
      <c r="U35" s="178">
        <f>AER_11!$U35/AG35</f>
        <v>2.4421564643129288</v>
      </c>
      <c r="V35" s="146"/>
      <c r="W35" s="178">
        <f>AER_11!$W35/AG35</f>
        <v>20.395706714080095</v>
      </c>
      <c r="X35" s="22">
        <f>AER_11_origa!$X25/AG35</f>
        <v>7.4152750825501652</v>
      </c>
      <c r="Y35" s="147" t="s">
        <v>16</v>
      </c>
      <c r="Z35" s="145">
        <v>6.56</v>
      </c>
      <c r="AA35" s="146"/>
      <c r="AB35" s="22">
        <f>AER_11_origa!$AB25/AG35</f>
        <v>9.7242230124460249</v>
      </c>
      <c r="AC35" s="146"/>
      <c r="AF35" s="14">
        <f>AER11_TableD1!L46</f>
        <v>0.67258944912609442</v>
      </c>
      <c r="AG35" s="240">
        <f>[17]Sheet1!M68</f>
        <v>0.67563238642214007</v>
      </c>
      <c r="AH35" s="14"/>
      <c r="AI35" s="14">
        <f t="shared" si="1"/>
        <v>12.229283506900348</v>
      </c>
    </row>
    <row r="36" spans="1:35" ht="15" x14ac:dyDescent="0.25">
      <c r="A36" s="144">
        <v>1989</v>
      </c>
      <c r="B36" s="22">
        <f>AER_11!$B36/AG36</f>
        <v>7.7907167997392861</v>
      </c>
      <c r="C36" s="146"/>
      <c r="D36" s="22">
        <f>AER_11!$D36/AG36</f>
        <v>10.738940524686329</v>
      </c>
      <c r="E36" s="147" t="s">
        <v>16</v>
      </c>
      <c r="F36" s="22">
        <f>AER_11!$F36/AG36</f>
        <v>31.917726413557112</v>
      </c>
      <c r="G36" s="22">
        <f>AER_11!$G36/AG36</f>
        <v>15.695374613003095</v>
      </c>
      <c r="H36" s="146"/>
      <c r="I36" s="205">
        <f>AER_11!$I36/AG36</f>
        <v>6.5658509043506603</v>
      </c>
      <c r="J36" s="146"/>
      <c r="K36" s="205">
        <f>AER_11!$K36/AG36</f>
        <v>7.2494969854978004</v>
      </c>
      <c r="L36" s="147" t="s">
        <v>16</v>
      </c>
      <c r="M36" s="206">
        <f>AER_11!$M36/AG36</f>
        <v>29.581935636304383</v>
      </c>
      <c r="N36" s="22">
        <f>AER_11_origa!$N26/AG36</f>
        <v>16.022955026886102</v>
      </c>
      <c r="O36" s="147" t="s">
        <v>16</v>
      </c>
      <c r="P36" s="178">
        <f>AER_11!$P36/AG36</f>
        <v>2.3927612840149908</v>
      </c>
      <c r="Q36" s="178">
        <f>AER_11!$Q36/AG36</f>
        <v>4.1730896203356691</v>
      </c>
      <c r="R36" s="146"/>
      <c r="S36" s="178">
        <f>AER_11!$S36/AG36</f>
        <v>6.6940345445657492</v>
      </c>
      <c r="T36" s="147" t="s">
        <v>16</v>
      </c>
      <c r="U36" s="178">
        <f>AER_11!$U36/AG36</f>
        <v>1.7091152028678507</v>
      </c>
      <c r="V36" s="146"/>
      <c r="W36" s="178">
        <f>AER_11!$W36/AG36</f>
        <v>19.726037966433111</v>
      </c>
      <c r="X36" s="22">
        <f>AER_11_origa!$X26/AG36</f>
        <v>7.0073723317581882</v>
      </c>
      <c r="Y36" s="146"/>
      <c r="Z36" s="145">
        <v>7.17</v>
      </c>
      <c r="AA36" s="146"/>
      <c r="AB36" s="22">
        <f>AER_11_origa!$AB26/AG36</f>
        <v>10.226205963825974</v>
      </c>
      <c r="AC36" s="146"/>
      <c r="AF36" s="14">
        <f>AER11_TableD1!L47</f>
        <v>0.69613692140972838</v>
      </c>
      <c r="AG36" s="240">
        <f>[17]Sheet1!M69</f>
        <v>0.70211767936206482</v>
      </c>
      <c r="AH36" s="14"/>
      <c r="AI36" s="14">
        <f t="shared" si="1"/>
        <v>12.237976983868341</v>
      </c>
    </row>
    <row r="37" spans="1:35" ht="15" x14ac:dyDescent="0.25">
      <c r="A37" s="148">
        <v>1990</v>
      </c>
      <c r="B37" s="22">
        <f>AER_11!$B37/AG37</f>
        <v>7.7282085872228148</v>
      </c>
      <c r="C37" s="150"/>
      <c r="D37" s="22">
        <f>AER_11!$D37/AG37</f>
        <v>11.928620359319051</v>
      </c>
      <c r="E37" s="151" t="s">
        <v>16</v>
      </c>
      <c r="F37" s="22">
        <f>AER_11!$F37/AG37</f>
        <v>31.516815126578305</v>
      </c>
      <c r="G37" s="22">
        <f>AER_11!$G37/AG37</f>
        <v>16.293754161693574</v>
      </c>
      <c r="H37" s="150"/>
      <c r="I37" s="205">
        <f>AER_11!$I37/AG37</f>
        <v>6.4516128525661163</v>
      </c>
      <c r="J37" s="150"/>
      <c r="K37" s="205">
        <f>AER_11!$K37/AG37</f>
        <v>8.2910088573402856</v>
      </c>
      <c r="L37" s="151" t="s">
        <v>16</v>
      </c>
      <c r="M37" s="206">
        <f>AER_11!$M37/AG37</f>
        <v>29.100892015830137</v>
      </c>
      <c r="N37" s="22">
        <f>AER_11_origa!$N27/AG37</f>
        <v>16.293754161693574</v>
      </c>
      <c r="O37" s="151" t="s">
        <v>16</v>
      </c>
      <c r="P37" s="178">
        <f>AER_11!$P37/AG37</f>
        <v>2.3198352597524967</v>
      </c>
      <c r="Q37" s="178">
        <f>AER_11!$Q37/AG37</f>
        <v>4.049416577674477</v>
      </c>
      <c r="R37" s="150"/>
      <c r="S37" s="178">
        <f>AER_11!$S37/AG37</f>
        <v>7.5497597210880079</v>
      </c>
      <c r="T37" s="151" t="s">
        <v>16</v>
      </c>
      <c r="U37" s="178">
        <f>AER_11!$U37/AG37</f>
        <v>1.3589567497958415</v>
      </c>
      <c r="V37" s="150"/>
      <c r="W37" s="178">
        <f>AER_11!$W37/AG37</f>
        <v>19.107755512280921</v>
      </c>
      <c r="X37" s="22">
        <f>AER_11_origa!$X27/AG37</f>
        <v>7.1928619888183931</v>
      </c>
      <c r="Y37" s="151" t="s">
        <v>16</v>
      </c>
      <c r="Z37" s="149">
        <v>8.27</v>
      </c>
      <c r="AA37" s="150"/>
      <c r="AB37" s="22">
        <f>AER_11_origa!$AB27/AG37</f>
        <v>11.365820089201582</v>
      </c>
      <c r="AC37" s="150"/>
      <c r="AF37" s="14">
        <f>AER11_TableD1!L48</f>
        <v>0.72320536574610228</v>
      </c>
      <c r="AG37" s="240">
        <f>[17]Sheet1!M70</f>
        <v>0.72850000572036566</v>
      </c>
      <c r="AH37" s="14"/>
      <c r="AI37" s="14">
        <f t="shared" si="1"/>
        <v>12.786547600351781</v>
      </c>
    </row>
    <row r="38" spans="1:35" ht="15" x14ac:dyDescent="0.25">
      <c r="A38" s="144">
        <v>1991</v>
      </c>
      <c r="B38" s="22">
        <f>AER_11!$B38/AG38</f>
        <v>7.5164256521673076</v>
      </c>
      <c r="C38" s="146"/>
      <c r="D38" s="22">
        <f>AER_11!$D38/AG38</f>
        <v>11.261358574271867</v>
      </c>
      <c r="E38" s="147" t="s">
        <v>16</v>
      </c>
      <c r="F38" s="22">
        <f>AER_11!$F38/AG38</f>
        <v>31.300733678724988</v>
      </c>
      <c r="G38" s="22">
        <f>AER_11!$G38/AG38</f>
        <v>16.042124006745773</v>
      </c>
      <c r="H38" s="146"/>
      <c r="I38" s="205">
        <f>AER_11!$I38/AG38</f>
        <v>6.2282749661951717</v>
      </c>
      <c r="J38" s="146"/>
      <c r="K38" s="205">
        <f>AER_11!$K38/AG38</f>
        <v>7.4234663243136474</v>
      </c>
      <c r="L38" s="147" t="s">
        <v>16</v>
      </c>
      <c r="M38" s="206">
        <f>AER_11!$M38/AG38</f>
        <v>28.857231346571659</v>
      </c>
      <c r="N38" s="22">
        <f>AER_11_origa!$N28/AG38</f>
        <v>16.00228429480849</v>
      </c>
      <c r="O38" s="147" t="s">
        <v>16</v>
      </c>
      <c r="P38" s="178">
        <f>AER_11!$P38/AG38</f>
        <v>2.2177439645087285</v>
      </c>
      <c r="Q38" s="178">
        <f>AER_11!$Q38/AG38</f>
        <v>3.7183731141463707</v>
      </c>
      <c r="R38" s="146"/>
      <c r="S38" s="178">
        <f>AER_11!$S38/AG38</f>
        <v>7.078188820857199</v>
      </c>
      <c r="T38" s="147" t="s">
        <v>16</v>
      </c>
      <c r="U38" s="178">
        <f>AER_11!$U38/AG38</f>
        <v>1.5139090536167366</v>
      </c>
      <c r="V38" s="146"/>
      <c r="W38" s="178">
        <f>AER_11!$W38/AG38</f>
        <v>18.83090384235555</v>
      </c>
      <c r="X38" s="22">
        <f>AER_11_origa!$X28/AG38</f>
        <v>6.8922701651498812</v>
      </c>
      <c r="Y38" s="147" t="s">
        <v>16</v>
      </c>
      <c r="Z38" s="145">
        <v>7.98</v>
      </c>
      <c r="AA38" s="146"/>
      <c r="AB38" s="22">
        <f>AER_11_origa!$AB28/AG38</f>
        <v>10.610643279296252</v>
      </c>
      <c r="AC38" s="146"/>
      <c r="AF38" s="14">
        <f>AER11_TableD1!L49</f>
        <v>0.74996360997425282</v>
      </c>
      <c r="AG38" s="240">
        <f>[17]Sheet1!M71</f>
        <v>0.75301749287814479</v>
      </c>
      <c r="AH38" s="14"/>
      <c r="AI38" s="14">
        <f t="shared" si="1"/>
        <v>12.386830436500098</v>
      </c>
    </row>
    <row r="39" spans="1:35" ht="15" x14ac:dyDescent="0.25">
      <c r="A39" s="144">
        <v>1992</v>
      </c>
      <c r="B39" s="22">
        <f>AER_11!$B39/AG39</f>
        <v>7.4396118595980463</v>
      </c>
      <c r="C39" s="146"/>
      <c r="D39" s="22">
        <f>AER_11!$D39/AG39</f>
        <v>10.12722033243713</v>
      </c>
      <c r="E39" s="147" t="s">
        <v>16</v>
      </c>
      <c r="F39" s="22">
        <f>AER_11!$F39/AG39</f>
        <v>31.2385796408253</v>
      </c>
      <c r="G39" s="22">
        <f>AER_11!$G39/AG39</f>
        <v>15.54138812554775</v>
      </c>
      <c r="H39" s="147" t="s">
        <v>16</v>
      </c>
      <c r="I39" s="205">
        <f>AER_11!$I39/AG39</f>
        <v>6.1672175101379958</v>
      </c>
      <c r="J39" s="146"/>
      <c r="K39" s="205">
        <f>AER_11!$K39/AG39</f>
        <v>6.9722016904086397</v>
      </c>
      <c r="L39" s="147" t="s">
        <v>16</v>
      </c>
      <c r="M39" s="206">
        <f>AER_11!$M39/AG39</f>
        <v>28.758709020959284</v>
      </c>
      <c r="N39" s="22">
        <f>AER_11_origa!$N29/AG39</f>
        <v>15.775093210142453</v>
      </c>
      <c r="O39" s="147" t="s">
        <v>16</v>
      </c>
      <c r="P39" s="178">
        <f>AER_11!$P39/AG39</f>
        <v>2.1942310720280447</v>
      </c>
      <c r="Q39" s="178">
        <f>AER_11!$Q39/AG39</f>
        <v>3.7782322009476985</v>
      </c>
      <c r="R39" s="146"/>
      <c r="S39" s="178">
        <f>AER_11!$S39/AG39</f>
        <v>6.5177751370300498</v>
      </c>
      <c r="T39" s="147" t="s">
        <v>16</v>
      </c>
      <c r="U39" s="178">
        <f>AER_11!$U39/AG39</f>
        <v>1.467148586622302</v>
      </c>
      <c r="V39" s="146"/>
      <c r="W39" s="178">
        <f>AER_11!$W39/AG39</f>
        <v>18.410767219738268</v>
      </c>
      <c r="X39" s="22">
        <f>AER_11_origa!$X29/AG39</f>
        <v>6.6735785267598517</v>
      </c>
      <c r="Y39" s="147" t="s">
        <v>16</v>
      </c>
      <c r="Z39" s="145">
        <v>7.91</v>
      </c>
      <c r="AA39" s="146"/>
      <c r="AB39" s="22">
        <f>AER_11_origa!$AB29/AG39</f>
        <v>10.283023722166933</v>
      </c>
      <c r="AC39" s="147" t="s">
        <v>16</v>
      </c>
      <c r="AF39" s="14">
        <f>AER11_TableD1!L50</f>
        <v>0.77490840081898249</v>
      </c>
      <c r="AG39" s="240">
        <f>[17]Sheet1!M72</f>
        <v>0.77020147127804406</v>
      </c>
      <c r="AH39" s="14"/>
      <c r="AI39" s="14">
        <f t="shared" si="1"/>
        <v>12.068270896154246</v>
      </c>
    </row>
    <row r="40" spans="1:35" ht="15" x14ac:dyDescent="0.25">
      <c r="A40" s="148">
        <v>1993</v>
      </c>
      <c r="B40" s="22">
        <f>AER_11!$B40/AG40</f>
        <v>7.5970795304496708</v>
      </c>
      <c r="C40" s="150"/>
      <c r="D40" s="22">
        <f>AER_11!$D40/AG40</f>
        <v>9.6897642091211154</v>
      </c>
      <c r="E40" s="151" t="s">
        <v>16</v>
      </c>
      <c r="F40" s="22">
        <f>AER_11!$F40/AG40</f>
        <v>30.946367369444399</v>
      </c>
      <c r="G40" s="22">
        <f>AER_11!$G40/AG40</f>
        <v>15.561964246847655</v>
      </c>
      <c r="H40" s="151" t="s">
        <v>16</v>
      </c>
      <c r="I40" s="205">
        <f>AER_11!$I40/AG40</f>
        <v>6.4429322228187527</v>
      </c>
      <c r="J40" s="150"/>
      <c r="K40" s="205">
        <f>AER_11!$K40/AG40</f>
        <v>6.5190298474977135</v>
      </c>
      <c r="L40" s="151" t="s">
        <v>16</v>
      </c>
      <c r="M40" s="206">
        <f>AER_11!$M40/AG40</f>
        <v>28.409779880145678</v>
      </c>
      <c r="N40" s="22">
        <f>AER_11_origa!$N30/AG40</f>
        <v>15.917086495349478</v>
      </c>
      <c r="O40" s="151" t="s">
        <v>16</v>
      </c>
      <c r="P40" s="178">
        <f>AER_11!$P40/AG40</f>
        <v>2.0673188037784578</v>
      </c>
      <c r="Q40" s="178">
        <f>AER_11!$Q40/AG40</f>
        <v>3.9570764833060057</v>
      </c>
      <c r="R40" s="150"/>
      <c r="S40" s="178">
        <f>AER_11!$S40/AG40</f>
        <v>6.2780540360143355</v>
      </c>
      <c r="T40" s="151" t="s">
        <v>16</v>
      </c>
      <c r="U40" s="178">
        <f>AER_11!$U40/AG40</f>
        <v>1.420488994007284</v>
      </c>
      <c r="V40" s="150"/>
      <c r="W40" s="178">
        <f>AER_11!$W40/AG40</f>
        <v>18.03513704891391</v>
      </c>
      <c r="X40" s="22">
        <f>AER_11_origa!$X30/AG40</f>
        <v>6.5570786598371944</v>
      </c>
      <c r="Y40" s="151" t="s">
        <v>16</v>
      </c>
      <c r="Z40" s="149">
        <v>7.87</v>
      </c>
      <c r="AA40" s="150"/>
      <c r="AB40" s="22">
        <f>AER_11_origa!$AB30/AG40</f>
        <v>9.9941547078369624</v>
      </c>
      <c r="AC40" s="150"/>
      <c r="AF40" s="14">
        <f>AER11_TableD1!L51</f>
        <v>0.79257961030916846</v>
      </c>
      <c r="AG40" s="240">
        <f>[17]Sheet1!M73</f>
        <v>0.78846087841934864</v>
      </c>
      <c r="AH40" s="14"/>
      <c r="AI40" s="14">
        <f t="shared" si="1"/>
        <v>12.007571027467822</v>
      </c>
    </row>
    <row r="41" spans="1:35" ht="15" x14ac:dyDescent="0.25">
      <c r="A41" s="144">
        <v>1994</v>
      </c>
      <c r="B41" s="22">
        <f>AER_11!$B41/AG41</f>
        <v>7.7365613900491583</v>
      </c>
      <c r="C41" s="146"/>
      <c r="D41" s="22">
        <f>AER_11!$D41/AG41</f>
        <v>9.4006050919216904</v>
      </c>
      <c r="E41" s="147" t="s">
        <v>16</v>
      </c>
      <c r="F41" s="22">
        <f>AER_11!$F41/AG41</f>
        <v>30.511607279856793</v>
      </c>
      <c r="G41" s="22">
        <f>AER_11!$G41/AG41</f>
        <v>15.646978092234251</v>
      </c>
      <c r="H41" s="147" t="s">
        <v>16</v>
      </c>
      <c r="I41" s="205">
        <f>AER_11!$I41/AG41</f>
        <v>6.6437565709089874</v>
      </c>
      <c r="J41" s="146"/>
      <c r="K41" s="205">
        <f>AER_11!$K41/AG41</f>
        <v>6.2712094734748387</v>
      </c>
      <c r="L41" s="147" t="s">
        <v>16</v>
      </c>
      <c r="M41" s="206">
        <f>AER_11!$M41/AG41</f>
        <v>27.75475875884409</v>
      </c>
      <c r="N41" s="22">
        <f>AER_11_origa!$N31/AG41</f>
        <v>15.795996931207913</v>
      </c>
      <c r="O41" s="147" t="s">
        <v>16</v>
      </c>
      <c r="P41" s="178">
        <f>AER_11!$P41/AG41</f>
        <v>2.0117543261444042</v>
      </c>
      <c r="Q41" s="178">
        <f>AER_11!$Q41/AG41</f>
        <v>3.8372351035717331</v>
      </c>
      <c r="R41" s="146"/>
      <c r="S41" s="178">
        <f>AER_11!$S41/AG41</f>
        <v>6.2836277100559768</v>
      </c>
      <c r="T41" s="147" t="s">
        <v>16</v>
      </c>
      <c r="U41" s="178">
        <f>AER_11!$U41/AG41</f>
        <v>1.4280972068309039</v>
      </c>
      <c r="V41" s="146"/>
      <c r="W41" s="178">
        <f>AER_11!$W41/AG41</f>
        <v>17.385531213593612</v>
      </c>
      <c r="X41" s="22">
        <f>AER_11_origa!$X31/AG41</f>
        <v>6.4078100758673608</v>
      </c>
      <c r="Y41" s="147" t="s">
        <v>16</v>
      </c>
      <c r="Z41" s="145">
        <v>7.91</v>
      </c>
      <c r="AA41" s="146"/>
      <c r="AB41" s="22">
        <f>AER_11_origa!$AB31/AG41</f>
        <v>9.8352433722615302</v>
      </c>
      <c r="AC41" s="146"/>
      <c r="AF41" s="14">
        <f>AER11_TableD1!L52</f>
        <v>0.81144136439288672</v>
      </c>
      <c r="AG41" s="240">
        <f>[17]Sheet1!M74</f>
        <v>0.80526731268662688</v>
      </c>
      <c r="AH41" s="14"/>
      <c r="AI41" s="14">
        <f t="shared" si="1"/>
        <v>11.921507117892764</v>
      </c>
    </row>
    <row r="42" spans="1:35" ht="15" x14ac:dyDescent="0.25">
      <c r="A42" s="144">
        <v>1995</v>
      </c>
      <c r="B42" s="22">
        <f>AER_11!$B42/AG42</f>
        <v>7.1639100244907041</v>
      </c>
      <c r="C42" s="146"/>
      <c r="D42" s="22">
        <f>AER_11!$D42/AG42</f>
        <v>9.109963681398197</v>
      </c>
      <c r="E42" s="147" t="s">
        <v>16</v>
      </c>
      <c r="F42" s="22">
        <f>AER_11!$F42/AG42</f>
        <v>29.957063481019702</v>
      </c>
      <c r="G42" s="22">
        <f>AER_11!$G42/AG42</f>
        <v>15.325172548146497</v>
      </c>
      <c r="H42" s="147" t="s">
        <v>16</v>
      </c>
      <c r="I42" s="205">
        <f>AER_11!$I42/AG42</f>
        <v>6.0084406657018814</v>
      </c>
      <c r="J42" s="146"/>
      <c r="K42" s="205">
        <f>AER_11!$K42/AG42</f>
        <v>6.2516973728153173</v>
      </c>
      <c r="L42" s="147" t="s">
        <v>16</v>
      </c>
      <c r="M42" s="206">
        <f>AER_11!$M42/AG42</f>
        <v>27.110960007792496</v>
      </c>
      <c r="N42" s="22">
        <f>AER_11_origa!$N32/AG42</f>
        <v>15.349498218857841</v>
      </c>
      <c r="O42" s="147" t="s">
        <v>16</v>
      </c>
      <c r="P42" s="178">
        <f>AER_11!$P42/AG42</f>
        <v>1.9825421629745072</v>
      </c>
      <c r="Q42" s="178">
        <f>AER_11!$Q42/AG42</f>
        <v>3.4055938995881103</v>
      </c>
      <c r="R42" s="146"/>
      <c r="S42" s="178">
        <f>AER_11!$S42/AG42</f>
        <v>6.361162891016364</v>
      </c>
      <c r="T42" s="147" t="s">
        <v>16</v>
      </c>
      <c r="U42" s="178">
        <f>AER_11!$U42/AG42</f>
        <v>1.4717030780362907</v>
      </c>
      <c r="V42" s="146"/>
      <c r="W42" s="178">
        <f>AER_11!$W42/AG42</f>
        <v>16.638758766559054</v>
      </c>
      <c r="X42" s="22">
        <f>AER_11_origa!$X32/AG42</f>
        <v>6.0570920071245684</v>
      </c>
      <c r="Y42" s="147" t="s">
        <v>16</v>
      </c>
      <c r="Z42" s="145">
        <v>8.08</v>
      </c>
      <c r="AA42" s="146"/>
      <c r="AB42" s="22">
        <f>AER_11_origa!$AB32/AG42</f>
        <v>9.8397338027385057</v>
      </c>
      <c r="AC42" s="146"/>
      <c r="AF42" s="14">
        <f>AER11_TableD1!L53</f>
        <v>0.82871524338710245</v>
      </c>
      <c r="AG42" s="240">
        <f>[17]Sheet1!M75</f>
        <v>0.82217671353552924</v>
      </c>
      <c r="AH42" s="14"/>
      <c r="AI42" s="14">
        <f t="shared" si="1"/>
        <v>11.642874144216853</v>
      </c>
    </row>
    <row r="43" spans="1:35" ht="15" x14ac:dyDescent="0.25">
      <c r="A43" s="148">
        <v>1996</v>
      </c>
      <c r="B43" s="22">
        <f>AER_11!$B43/AG43</f>
        <v>7.3577731012052805</v>
      </c>
      <c r="C43" s="150"/>
      <c r="D43" s="22">
        <f>AER_11!$D43/AG43</f>
        <v>10.308049003798956</v>
      </c>
      <c r="E43" s="151" t="s">
        <v>16</v>
      </c>
      <c r="F43" s="22">
        <f>AER_11!$F43/AG43</f>
        <v>29.263870288884636</v>
      </c>
      <c r="G43" s="22">
        <f>AER_11!$G43/AG43</f>
        <v>15.157490365956981</v>
      </c>
      <c r="H43" s="151" t="s">
        <v>16</v>
      </c>
      <c r="I43" s="205">
        <f>AER_11!$I43/AG43</f>
        <v>6.2827737844707423</v>
      </c>
      <c r="J43" s="150"/>
      <c r="K43" s="205">
        <f>AER_11!$K43/AG43</f>
        <v>7.3697175380578859</v>
      </c>
      <c r="L43" s="151" t="s">
        <v>16</v>
      </c>
      <c r="M43" s="206">
        <f>AER_11!$M43/AG43</f>
        <v>26.480816502227448</v>
      </c>
      <c r="N43" s="22">
        <f>AER_11_origa!$N33/AG43</f>
        <v>15.241101423925222</v>
      </c>
      <c r="O43" s="151" t="s">
        <v>16</v>
      </c>
      <c r="P43" s="178">
        <f>AER_11!$P43/AG43</f>
        <v>1.934998770122168</v>
      </c>
      <c r="Q43" s="178">
        <f>AER_11!$Q43/AG43</f>
        <v>3.9416641613599714</v>
      </c>
      <c r="R43" s="150"/>
      <c r="S43" s="178">
        <f>AER_11!$S43/AG43</f>
        <v>7.262217606384433</v>
      </c>
      <c r="T43" s="151" t="s">
        <v>16</v>
      </c>
      <c r="U43" s="178">
        <f>AER_11!$U43/AG43</f>
        <v>1.2063881221132033</v>
      </c>
      <c r="V43" s="150"/>
      <c r="W43" s="178">
        <f>AER_11!$W43/AG43</f>
        <v>16.113045314165461</v>
      </c>
      <c r="X43" s="22">
        <f>AER_11_origa!$X33/AG43</f>
        <v>6.4619403372598327</v>
      </c>
      <c r="Y43" s="151" t="s">
        <v>16</v>
      </c>
      <c r="Z43" s="149">
        <v>8.76</v>
      </c>
      <c r="AA43" s="150"/>
      <c r="AB43" s="22">
        <f>AER_11_origa!$AB33/AG43</f>
        <v>10.475271119735439</v>
      </c>
      <c r="AC43" s="150"/>
      <c r="AF43" s="14">
        <f>AER11_TableD1!L54</f>
        <v>0.84600217835515068</v>
      </c>
      <c r="AG43" s="240">
        <f>[17]Sheet1!M76</f>
        <v>0.83720983445261821</v>
      </c>
      <c r="AH43" s="14"/>
      <c r="AI43" s="14">
        <f t="shared" si="1"/>
        <v>11.833950811719369</v>
      </c>
    </row>
    <row r="44" spans="1:35" ht="15" x14ac:dyDescent="0.25">
      <c r="A44" s="144">
        <v>1997</v>
      </c>
      <c r="B44" s="22">
        <f>AER_11!$B44/AG44</f>
        <v>7.9251705934502858</v>
      </c>
      <c r="C44" s="146"/>
      <c r="D44" s="22">
        <f>AER_11!$D44/AG44</f>
        <v>10.10899537920103</v>
      </c>
      <c r="E44" s="147" t="s">
        <v>16</v>
      </c>
      <c r="F44" s="22">
        <f>AER_11!$F44/AG44</f>
        <v>29.011994868763935</v>
      </c>
      <c r="G44" s="22">
        <f>AER_11!$G44/AG44</f>
        <v>15.556816350106116</v>
      </c>
      <c r="H44" s="147" t="s">
        <v>16</v>
      </c>
      <c r="I44" s="205">
        <f>AER_11!$I44/AG44</f>
        <v>6.6571432984982399</v>
      </c>
      <c r="J44" s="146"/>
      <c r="K44" s="205">
        <f>AER_11!$K44/AG44</f>
        <v>7.1620060177847025</v>
      </c>
      <c r="L44" s="147" t="s">
        <v>16</v>
      </c>
      <c r="M44" s="206">
        <f>AER_11!$M44/AG44</f>
        <v>25.865408618327379</v>
      </c>
      <c r="N44" s="22">
        <f>AER_11_origa!$N34/AG44</f>
        <v>15.298514493726994</v>
      </c>
      <c r="O44" s="147" t="s">
        <v>16</v>
      </c>
      <c r="P44" s="178">
        <f>AER_11!$P44/AG44</f>
        <v>1.9020409424280686</v>
      </c>
      <c r="Q44" s="178">
        <f>AER_11!$Q44/AG44</f>
        <v>4.1445706955377046</v>
      </c>
      <c r="R44" s="146"/>
      <c r="S44" s="178">
        <f>AER_11!$S44/AG44</f>
        <v>6.704107272385353</v>
      </c>
      <c r="T44" s="147" t="s">
        <v>16</v>
      </c>
      <c r="U44" s="178">
        <f>AER_11!$U44/AG44</f>
        <v>1.1858403406495983</v>
      </c>
      <c r="V44" s="146"/>
      <c r="W44" s="178">
        <f>AER_11!$W44/AG44</f>
        <v>15.603780323993227</v>
      </c>
      <c r="X44" s="22">
        <f>AER_11_origa!$X34/AG44</f>
        <v>6.2814315074013374</v>
      </c>
      <c r="Y44" s="147" t="s">
        <v>16</v>
      </c>
      <c r="Z44" s="145">
        <v>8.69</v>
      </c>
      <c r="AA44" s="146"/>
      <c r="AB44" s="22">
        <f>AER_11_origa!$AB34/AG44</f>
        <v>10.214664320447033</v>
      </c>
      <c r="AC44" s="146"/>
      <c r="AF44" s="14">
        <f>AER11_TableD1!L55</f>
        <v>0.86145319962512956</v>
      </c>
      <c r="AG44" s="240">
        <f>[17]Sheet1!M77</f>
        <v>0.85171668173029624</v>
      </c>
      <c r="AH44" s="14"/>
      <c r="AI44" s="14">
        <f t="shared" si="1"/>
        <v>11.83785666792037</v>
      </c>
    </row>
    <row r="45" spans="1:35" ht="15" x14ac:dyDescent="0.25">
      <c r="A45" s="144">
        <v>1998</v>
      </c>
      <c r="B45" s="22">
        <f>AER_11!$B45/AG45</f>
        <v>7.6761431968857536</v>
      </c>
      <c r="C45" s="146"/>
      <c r="D45" s="22">
        <f>AER_11!$D45/AG45</f>
        <v>8.7677581144459058</v>
      </c>
      <c r="E45" s="147" t="s">
        <v>16</v>
      </c>
      <c r="F45" s="22">
        <f>AER_11!$F45/AG45</f>
        <v>28.114890589501375</v>
      </c>
      <c r="G45" s="22">
        <f>AER_11!$G45/AG45</f>
        <v>15.607770736179202</v>
      </c>
      <c r="H45" s="147" t="s">
        <v>16</v>
      </c>
      <c r="I45" s="205">
        <f>AER_11!$I45/AG45</f>
        <v>6.2477534643336385</v>
      </c>
      <c r="J45" s="146"/>
      <c r="K45" s="205">
        <f>AER_11!$K45/AG45</f>
        <v>5.9109786493416765</v>
      </c>
      <c r="L45" s="147" t="s">
        <v>16</v>
      </c>
      <c r="M45" s="206">
        <f>AER_11!$M45/AG45</f>
        <v>24.944562158714977</v>
      </c>
      <c r="N45" s="22">
        <f>AER_11_origa!$N35/AG45</f>
        <v>15.154866674638289</v>
      </c>
      <c r="O45" s="147" t="s">
        <v>16</v>
      </c>
      <c r="P45" s="178">
        <f>AER_11!$P45/AG45</f>
        <v>1.8348420954734479</v>
      </c>
      <c r="Q45" s="178">
        <f>AER_11!$Q45/AG45</f>
        <v>3.6696841909468958</v>
      </c>
      <c r="R45" s="146"/>
      <c r="S45" s="178">
        <f>AER_11!$S45/AG45</f>
        <v>5.2838807179773335</v>
      </c>
      <c r="T45" s="147" t="s">
        <v>16</v>
      </c>
      <c r="U45" s="178">
        <f>AER_11!$U45/AG45</f>
        <v>1.4400026572070097</v>
      </c>
      <c r="V45" s="146"/>
      <c r="W45" s="178">
        <f>AER_11!$W45/AG45</f>
        <v>15.247770071877451</v>
      </c>
      <c r="X45" s="22">
        <f>AER_11_origa!$X35/AG45</f>
        <v>5.7019460055535625</v>
      </c>
      <c r="Y45" s="146"/>
      <c r="Z45" s="145">
        <v>7.47</v>
      </c>
      <c r="AA45" s="146"/>
      <c r="AB45" s="22">
        <f>AER_11_origa!$AB35/AG45</f>
        <v>8.6864676418616398</v>
      </c>
      <c r="AC45" s="146"/>
      <c r="AF45" s="14">
        <f>AER11_TableD1!L56</f>
        <v>0.87619231379789431</v>
      </c>
      <c r="AG45" s="240">
        <f>[17]Sheet1!M78</f>
        <v>0.86110952212065395</v>
      </c>
      <c r="AH45" s="14"/>
      <c r="AI45" s="14">
        <f t="shared" si="1"/>
        <v>11.287762764558174</v>
      </c>
    </row>
    <row r="46" spans="1:35" ht="15" x14ac:dyDescent="0.25">
      <c r="A46" s="148">
        <v>1999</v>
      </c>
      <c r="B46" s="22">
        <f>AER_11!$B46/AG46</f>
        <v>7.4417192780237338</v>
      </c>
      <c r="C46" s="150"/>
      <c r="D46" s="22">
        <f>AER_11!$D46/AG46</f>
        <v>8.9071655358499466</v>
      </c>
      <c r="E46" s="151" t="s">
        <v>16</v>
      </c>
      <c r="F46" s="22">
        <f>AER_11!$F46/AG46</f>
        <v>27.396975742016608</v>
      </c>
      <c r="G46" s="22">
        <f>AER_11!$G46/AG46</f>
        <v>15.055170539386477</v>
      </c>
      <c r="H46" s="151" t="s">
        <v>16</v>
      </c>
      <c r="I46" s="205">
        <f>AER_11!$I46/AG46</f>
        <v>5.9762730201975209</v>
      </c>
      <c r="J46" s="150"/>
      <c r="K46" s="205">
        <f>AER_11!$K46/AG46</f>
        <v>6.3655321824326085</v>
      </c>
      <c r="L46" s="151" t="s">
        <v>16</v>
      </c>
      <c r="M46" s="206">
        <f>AER_11!$M46/AG46</f>
        <v>24.053926466350564</v>
      </c>
      <c r="N46" s="22">
        <f>AER_11_origa!$N36/AG46</f>
        <v>14.700257773819191</v>
      </c>
      <c r="O46" s="151" t="s">
        <v>16</v>
      </c>
      <c r="P46" s="178">
        <f>AER_11!$P46/AG46</f>
        <v>1.8089102245042308</v>
      </c>
      <c r="Q46" s="178">
        <f>AER_11!$Q46/AG46</f>
        <v>3.6750644434547977</v>
      </c>
      <c r="R46" s="150"/>
      <c r="S46" s="178">
        <f>AER_11!$S46/AG46</f>
        <v>5.8388874335263141</v>
      </c>
      <c r="T46" s="151" t="s">
        <v>16</v>
      </c>
      <c r="U46" s="178">
        <f>AER_11!$U46/AG46</f>
        <v>1.5799342467188848</v>
      </c>
      <c r="V46" s="150"/>
      <c r="W46" s="178">
        <f>AER_11!$W46/AG46</f>
        <v>14.860540958268933</v>
      </c>
      <c r="X46" s="22">
        <f>AER_11_origa!$X36/AG46</f>
        <v>5.873233830194116</v>
      </c>
      <c r="Y46" s="151" t="s">
        <v>16</v>
      </c>
      <c r="Z46" s="149">
        <v>8.23</v>
      </c>
      <c r="AA46" s="150"/>
      <c r="AB46" s="22">
        <f>AER_11_origa!$AB36/AG46</f>
        <v>9.4223614858669738</v>
      </c>
      <c r="AC46" s="150"/>
      <c r="AF46" s="14">
        <f>AER11_TableD1!L57</f>
        <v>0.88569687264787345</v>
      </c>
      <c r="AG46" s="240">
        <f>[17]Sheet1!M79</f>
        <v>0.87345407118423013</v>
      </c>
      <c r="AH46" s="14"/>
      <c r="AI46" s="14">
        <f t="shared" si="1"/>
        <v>11.26275590731669</v>
      </c>
    </row>
    <row r="47" spans="1:35" ht="15" x14ac:dyDescent="0.25">
      <c r="A47" s="144">
        <v>2000</v>
      </c>
      <c r="B47" s="22">
        <f>AER_11!$B47/AG47</f>
        <v>8.5426406127912475</v>
      </c>
      <c r="C47" s="147" t="s">
        <v>16</v>
      </c>
      <c r="D47" s="22">
        <f>AER_11!$D47/AG47</f>
        <v>12.450086974343208</v>
      </c>
      <c r="E47" s="147" t="s">
        <v>16</v>
      </c>
      <c r="F47" s="22">
        <f>AER_11!$F47/AG47</f>
        <v>27.027437010849376</v>
      </c>
      <c r="G47" s="22">
        <f>AER_11!$G47/AG47</f>
        <v>15.909688480702968</v>
      </c>
      <c r="H47" s="147" t="s">
        <v>16</v>
      </c>
      <c r="I47" s="205">
        <f>AER_11!$I47/AG47</f>
        <v>7.3222633823924985</v>
      </c>
      <c r="J47" s="147" t="s">
        <v>16</v>
      </c>
      <c r="K47" s="205">
        <f>AER_11!$K47/AG47</f>
        <v>9.2591923810987709</v>
      </c>
      <c r="L47" s="147" t="s">
        <v>16</v>
      </c>
      <c r="M47" s="206">
        <f>AER_11!$M47/AG47</f>
        <v>24.094053209340455</v>
      </c>
      <c r="N47" s="22">
        <f>AER_11_origa!$N37/AG47</f>
        <v>15.562608717929011</v>
      </c>
      <c r="O47" s="147" t="s">
        <v>16</v>
      </c>
      <c r="P47" s="178">
        <f>AER_11!$P47/AG47</f>
        <v>1.7353988138697818</v>
      </c>
      <c r="Q47" s="178">
        <f>AER_11!$Q47/AG47</f>
        <v>5.1502158347103197</v>
      </c>
      <c r="R47" s="147" t="s">
        <v>16</v>
      </c>
      <c r="S47" s="178">
        <f>AER_11!$S47/AG47</f>
        <v>8.2291492141567062</v>
      </c>
      <c r="T47" s="147" t="s">
        <v>16</v>
      </c>
      <c r="U47" s="178">
        <f>AER_11!$U47/AG47</f>
        <v>1.6010453573121211</v>
      </c>
      <c r="V47" s="146"/>
      <c r="W47" s="178">
        <f>AER_11!$W47/AG47</f>
        <v>15.226725076534859</v>
      </c>
      <c r="X47" s="22">
        <f>AER_11_origa!$X37/AG47</f>
        <v>7.1991060472146424</v>
      </c>
      <c r="Y47" s="147" t="s">
        <v>16</v>
      </c>
      <c r="Z47" s="145">
        <v>10.71</v>
      </c>
      <c r="AA47" s="146"/>
      <c r="AB47" s="22">
        <f>AER_11_origa!$AB37/AG47</f>
        <v>12.002242119151008</v>
      </c>
      <c r="AC47" s="146"/>
      <c r="AF47" s="14">
        <f>AER11_TableD1!L58</f>
        <v>0.89834569997202818</v>
      </c>
      <c r="AG47" s="240">
        <f>[17]Sheet1!M80</f>
        <v>0.89316645119956073</v>
      </c>
      <c r="AH47" s="14"/>
      <c r="AI47" s="14">
        <f t="shared" si="1"/>
        <v>12.668411341249406</v>
      </c>
    </row>
    <row r="48" spans="1:35" ht="15" x14ac:dyDescent="0.25">
      <c r="A48" s="144">
        <v>2001</v>
      </c>
      <c r="B48" s="22">
        <f>AER_11!$B48/AG48</f>
        <v>10.315125404023952</v>
      </c>
      <c r="C48" s="146"/>
      <c r="D48" s="22">
        <f>AER_11!$D48/AG48</f>
        <v>12.297118714138959</v>
      </c>
      <c r="E48" s="147" t="s">
        <v>16</v>
      </c>
      <c r="F48" s="22">
        <f>AER_11!$F48/AG48</f>
        <v>27.550802034526818</v>
      </c>
      <c r="G48" s="22">
        <f>AER_11!$G48/AG48</f>
        <v>17.104273759114026</v>
      </c>
      <c r="H48" s="147" t="s">
        <v>16</v>
      </c>
      <c r="I48" s="205">
        <f>AER_11!$I48/AG48</f>
        <v>9.1105990829595846</v>
      </c>
      <c r="J48" s="146"/>
      <c r="K48" s="205">
        <f>AER_11!$K48/AG48</f>
        <v>8.6287885545338359</v>
      </c>
      <c r="L48" s="147" t="s">
        <v>16</v>
      </c>
      <c r="M48" s="206">
        <f>AER_11!$M48/AG48</f>
        <v>25.17460011024529</v>
      </c>
      <c r="N48" s="22">
        <f>AER_11_origa!$N38/AG48</f>
        <v>17.016671844854798</v>
      </c>
      <c r="O48" s="147" t="s">
        <v>16</v>
      </c>
      <c r="P48" s="178">
        <f>AER_11!$P48/AG48</f>
        <v>1.7848890030317452</v>
      </c>
      <c r="Q48" s="178">
        <f>AER_11!$Q48/AG48</f>
        <v>6.2525866302523108</v>
      </c>
      <c r="R48" s="146"/>
      <c r="S48" s="178">
        <f>AER_11!$S48/AG48</f>
        <v>7.4571129513166783</v>
      </c>
      <c r="T48" s="147" t="s">
        <v>16</v>
      </c>
      <c r="U48" s="178">
        <f>AER_11!$U48/AG48</f>
        <v>2.1352966600686525</v>
      </c>
      <c r="V48" s="146"/>
      <c r="W48" s="178">
        <f>AER_11!$W48/AG48</f>
        <v>16.184453659392144</v>
      </c>
      <c r="X48" s="22">
        <f>AER_11_origa!$X38/AG48</f>
        <v>7.555665104858309</v>
      </c>
      <c r="Y48" s="147" t="s">
        <v>16</v>
      </c>
      <c r="Z48" s="145">
        <v>10.199999999999999</v>
      </c>
      <c r="AA48" s="146"/>
      <c r="AB48" s="22">
        <f>AER_11_origa!$AB38/AG48</f>
        <v>11.180194307333817</v>
      </c>
      <c r="AC48" s="146"/>
      <c r="AF48" s="14">
        <f>AER11_TableD1!L59</f>
        <v>0.91875799240787814</v>
      </c>
      <c r="AG48" s="240">
        <f>[17]Sheet1!M81</f>
        <v>0.91322205315363769</v>
      </c>
      <c r="AH48" s="14"/>
      <c r="AI48" s="14">
        <f t="shared" si="1"/>
        <v>13.214201254040237</v>
      </c>
    </row>
    <row r="49" spans="1:35" ht="15" x14ac:dyDescent="0.25">
      <c r="A49" s="148">
        <v>2002</v>
      </c>
      <c r="B49" s="22">
        <f>AER_11!$B49/AG49</f>
        <v>8.2942759658929646</v>
      </c>
      <c r="C49" s="150"/>
      <c r="D49" s="22">
        <f>AER_11!$D49/AG49</f>
        <v>10.775008699515048</v>
      </c>
      <c r="E49" s="151" t="s">
        <v>16</v>
      </c>
      <c r="F49" s="22">
        <f>AER_11!$F49/AG49</f>
        <v>26.694841372672414</v>
      </c>
      <c r="G49" s="22">
        <f>AER_11!$G49/AG49</f>
        <v>15.801188933723267</v>
      </c>
      <c r="H49" s="151" t="s">
        <v>16</v>
      </c>
      <c r="I49" s="205">
        <f>AER_11!$I49/AG49</f>
        <v>6.9999806266118778</v>
      </c>
      <c r="J49" s="150"/>
      <c r="K49" s="205">
        <f>AER_11!$K49/AG49</f>
        <v>7.7010572687224661</v>
      </c>
      <c r="L49" s="151" t="s">
        <v>16</v>
      </c>
      <c r="M49" s="206">
        <f>AER_11!$M49/AG49</f>
        <v>24.602397240834655</v>
      </c>
      <c r="N49" s="22">
        <f>AER_11_origa!$N39/AG49</f>
        <v>15.811974728217276</v>
      </c>
      <c r="O49" s="151" t="s">
        <v>16</v>
      </c>
      <c r="P49" s="178">
        <f>AER_11!$P49/AG49</f>
        <v>1.8875140364515848</v>
      </c>
      <c r="Q49" s="178">
        <f>AER_11!$Q49/AG49</f>
        <v>4.8320359333160576</v>
      </c>
      <c r="R49" s="151" t="s">
        <v>16</v>
      </c>
      <c r="S49" s="178">
        <f>AER_11!$S49/AG49</f>
        <v>6.9999806266118778</v>
      </c>
      <c r="T49" s="151" t="s">
        <v>16</v>
      </c>
      <c r="U49" s="178">
        <f>AER_11!$U49/AG49</f>
        <v>2.2758026382359109</v>
      </c>
      <c r="V49" s="150"/>
      <c r="W49" s="178">
        <f>AER_11!$W49/AG49</f>
        <v>15.423686126432951</v>
      </c>
      <c r="X49" s="22">
        <f>AER_11_origa!$X39/AG49</f>
        <v>6.8058363257197145</v>
      </c>
      <c r="Y49" s="151" t="s">
        <v>16</v>
      </c>
      <c r="Z49" s="149">
        <v>9.64</v>
      </c>
      <c r="AA49" s="150"/>
      <c r="AB49" s="22">
        <f>AER_11_origa!$AB39/AG49</f>
        <v>10.408291686718739</v>
      </c>
      <c r="AC49" s="150"/>
      <c r="AF49" s="14">
        <f>AER11_TableD1!L60</f>
        <v>0.93980790748343013</v>
      </c>
      <c r="AG49" s="240">
        <f>[17]Sheet1!M82</f>
        <v>0.9271454231354469</v>
      </c>
      <c r="AH49" s="14"/>
      <c r="AI49" s="14">
        <f t="shared" si="1"/>
        <v>12.206822918594749</v>
      </c>
    </row>
    <row r="50" spans="1:35" ht="15" x14ac:dyDescent="0.25">
      <c r="A50" s="144">
        <v>2003</v>
      </c>
      <c r="B50" s="22">
        <f>AER_11!$B50/AG50</f>
        <v>9.7816401225671292</v>
      </c>
      <c r="C50" s="146"/>
      <c r="D50" s="22">
        <f>AER_11!$D50/AG50</f>
        <v>12.544635871474076</v>
      </c>
      <c r="E50" s="147" t="s">
        <v>16</v>
      </c>
      <c r="F50" s="22">
        <f>AER_11!$F50/AG50</f>
        <v>27.058303196192185</v>
      </c>
      <c r="G50" s="22">
        <f>AER_11!$G50/AG50</f>
        <v>16.736767352574276</v>
      </c>
      <c r="H50" s="147" t="s">
        <v>16</v>
      </c>
      <c r="I50" s="205">
        <f>AER_11!$I50/AG50</f>
        <v>8.5430558213329792</v>
      </c>
      <c r="J50" s="146"/>
      <c r="K50" s="205">
        <f>AER_11!$K50/AG50</f>
        <v>9.1252963048191162</v>
      </c>
      <c r="L50" s="147" t="s">
        <v>16</v>
      </c>
      <c r="M50" s="206">
        <f>AER_11!$M50/AG50</f>
        <v>24.91989269320673</v>
      </c>
      <c r="N50" s="22">
        <f>AER_11_origa!$N40/AG50</f>
        <v>16.546215921615175</v>
      </c>
      <c r="O50" s="147" t="s">
        <v>16</v>
      </c>
      <c r="P50" s="178">
        <f>AER_11!$P50/AG50</f>
        <v>1.8419971659379657</v>
      </c>
      <c r="Q50" s="178">
        <f>AER_11!$Q50/AG50</f>
        <v>6.5634381774801076</v>
      </c>
      <c r="R50" s="146"/>
      <c r="S50" s="178">
        <f>AER_11!$S50/AG50</f>
        <v>8.3207458185473619</v>
      </c>
      <c r="T50" s="147" t="s">
        <v>16</v>
      </c>
      <c r="U50" s="178">
        <f>AER_11!$U50/AG50</f>
        <v>1.7149628786318991</v>
      </c>
      <c r="V50" s="146"/>
      <c r="W50" s="178">
        <f>AER_11!$W50/AG50</f>
        <v>15.847527341431809</v>
      </c>
      <c r="X50" s="22">
        <f>AER_11_origa!$X40/AG50</f>
        <v>7.9290567660203237</v>
      </c>
      <c r="Y50" s="147" t="s">
        <v>16</v>
      </c>
      <c r="Z50" s="145">
        <v>11.2</v>
      </c>
      <c r="AA50" s="146"/>
      <c r="AB50" s="22">
        <f>AER_11_origa!$AB40/AG50</f>
        <v>11.867119672508389</v>
      </c>
      <c r="AC50" s="146"/>
      <c r="AF50" s="14">
        <f>AER11_TableD1!L61</f>
        <v>0.95424946117711607</v>
      </c>
      <c r="AG50" s="240">
        <f>[17]Sheet1!M83</f>
        <v>0.94462686054892619</v>
      </c>
      <c r="AH50" s="14"/>
      <c r="AI50" s="14">
        <f t="shared" si="1"/>
        <v>13.26978992817954</v>
      </c>
    </row>
    <row r="51" spans="1:35" ht="15" x14ac:dyDescent="0.25">
      <c r="A51" s="144">
        <v>2004</v>
      </c>
      <c r="B51" s="22">
        <f>AER_11!$B51/AG51</f>
        <v>10.794678926136497</v>
      </c>
      <c r="C51" s="146"/>
      <c r="D51" s="22">
        <f>AER_11!$D51/AG51</f>
        <v>13.743368680553916</v>
      </c>
      <c r="E51" s="147" t="s">
        <v>16</v>
      </c>
      <c r="F51" s="22">
        <f>AER_11!$F51/AG51</f>
        <v>27.03309278350515</v>
      </c>
      <c r="G51" s="22">
        <f>AER_11!$G51/AG51</f>
        <v>17.537486965958148</v>
      </c>
      <c r="H51" s="147" t="s">
        <v>16</v>
      </c>
      <c r="I51" s="205">
        <f>AER_11!$I51/AG51</f>
        <v>9.4749856094741549</v>
      </c>
      <c r="J51" s="146"/>
      <c r="K51" s="205">
        <f>AER_11!$K51/AG51</f>
        <v>10.475065701007336</v>
      </c>
      <c r="L51" s="147" t="s">
        <v>16</v>
      </c>
      <c r="M51" s="206">
        <f>AER_11!$M51/AG51</f>
        <v>24.692699167236782</v>
      </c>
      <c r="N51" s="22">
        <f>AER_11_origa!$N41/AG51</f>
        <v>17.063222180282619</v>
      </c>
      <c r="O51" s="147" t="s">
        <v>16</v>
      </c>
      <c r="P51" s="178">
        <f>AER_11!$P51/AG51</f>
        <v>2.0517107032484843</v>
      </c>
      <c r="Q51" s="178">
        <f>AER_11!$Q51/AG51</f>
        <v>7.2376930335700287</v>
      </c>
      <c r="R51" s="146"/>
      <c r="S51" s="178">
        <f>AER_11!$S51/AG51</f>
        <v>9.7018078982754954</v>
      </c>
      <c r="T51" s="147" t="s">
        <v>16</v>
      </c>
      <c r="U51" s="178">
        <f>AER_11!$U51/AG51</f>
        <v>1.8455086225199933</v>
      </c>
      <c r="V51" s="146"/>
      <c r="W51" s="178">
        <f>AER_11!$W51/AG51</f>
        <v>15.856940008020949</v>
      </c>
      <c r="X51" s="22">
        <f>AER_11_origa!$X41/AG51</f>
        <v>8.7326581188515888</v>
      </c>
      <c r="Y51" s="147" t="s">
        <v>16</v>
      </c>
      <c r="Z51" s="145">
        <v>13.43</v>
      </c>
      <c r="AA51" s="146"/>
      <c r="AB51" s="22">
        <f>AER_11_origa!$AB41/AG51</f>
        <v>13.846469720918162</v>
      </c>
      <c r="AC51" s="146"/>
      <c r="AF51" s="14">
        <f>AER11_TableD1!L62</f>
        <v>0.97331905520023576</v>
      </c>
      <c r="AG51" s="240">
        <f>[17]Sheet1!M84</f>
        <v>0.9699223174345305</v>
      </c>
      <c r="AH51" s="14"/>
      <c r="AI51" s="14">
        <f t="shared" si="1"/>
        <v>14.294959246502629</v>
      </c>
    </row>
    <row r="52" spans="1:35" ht="15" x14ac:dyDescent="0.25">
      <c r="A52" s="148">
        <v>2005</v>
      </c>
      <c r="B52" s="22">
        <f>AER_11!$B52/AG52</f>
        <v>12.34</v>
      </c>
      <c r="C52" s="150"/>
      <c r="D52" s="22">
        <f>AER_11!$D52/AG52</f>
        <v>16.760000000000002</v>
      </c>
      <c r="E52" s="151" t="s">
        <v>16</v>
      </c>
      <c r="F52" s="22">
        <f>AER_11!$F52/AG52</f>
        <v>27.68</v>
      </c>
      <c r="G52" s="22">
        <f>AER_11!$G52/AG52</f>
        <v>19.16</v>
      </c>
      <c r="H52" s="151" t="s">
        <v>16</v>
      </c>
      <c r="I52" s="205">
        <f>AER_11!$I52/AG52</f>
        <v>10.98</v>
      </c>
      <c r="J52" s="150"/>
      <c r="K52" s="205">
        <f>AER_11!$K52/AG52</f>
        <v>13.55</v>
      </c>
      <c r="L52" s="151" t="s">
        <v>16</v>
      </c>
      <c r="M52" s="206">
        <f>AER_11!$M52/AG52</f>
        <v>25.4</v>
      </c>
      <c r="N52" s="22">
        <f>AER_11_origa!$N42/AG52</f>
        <v>18.59</v>
      </c>
      <c r="O52" s="151" t="s">
        <v>16</v>
      </c>
      <c r="P52" s="178">
        <f>AER_11!$P52/AG52</f>
        <v>2.56</v>
      </c>
      <c r="Q52" s="178">
        <f>AER_11!$Q52/AG52</f>
        <v>9.08</v>
      </c>
      <c r="R52" s="150"/>
      <c r="S52" s="178">
        <f>AER_11!$S52/AG52</f>
        <v>11.99</v>
      </c>
      <c r="T52" s="151" t="s">
        <v>16</v>
      </c>
      <c r="U52" s="178">
        <f>AER_11!$U52/AG52</f>
        <v>2.73</v>
      </c>
      <c r="V52" s="150"/>
      <c r="W52" s="178">
        <f>AER_11!$W52/AG52</f>
        <v>16.77</v>
      </c>
      <c r="X52" s="22">
        <f>AER_11_origa!$X42/AG52</f>
        <v>10.41</v>
      </c>
      <c r="Y52" s="151" t="s">
        <v>16</v>
      </c>
      <c r="Z52" s="149">
        <v>16.88</v>
      </c>
      <c r="AA52" s="151" t="s">
        <v>16</v>
      </c>
      <c r="AB52" s="22">
        <f>AER_11_origa!$AB42/AG52</f>
        <v>16.89</v>
      </c>
      <c r="AC52" s="150"/>
      <c r="AF52" s="14">
        <f>AER11_TableD1!L63</f>
        <v>1</v>
      </c>
      <c r="AG52" s="240">
        <f>[17]Sheet1!M85</f>
        <v>1</v>
      </c>
      <c r="AH52" s="14"/>
      <c r="AI52" s="14">
        <f t="shared" si="1"/>
        <v>16.262499999999999</v>
      </c>
    </row>
    <row r="53" spans="1:35" ht="15" x14ac:dyDescent="0.25">
      <c r="A53" s="144">
        <v>2006</v>
      </c>
      <c r="B53" s="22">
        <f>AER_11!$B53/AG53</f>
        <v>12.954720007993426</v>
      </c>
      <c r="C53" s="146"/>
      <c r="D53" s="22">
        <f>AER_11!$D53/AG53</f>
        <v>18.650915247463196</v>
      </c>
      <c r="E53" s="147" t="s">
        <v>16</v>
      </c>
      <c r="F53" s="22">
        <f>AER_11!$F53/AG53</f>
        <v>29.587221950840416</v>
      </c>
      <c r="G53" s="22">
        <f>AER_11!$G53/AG53</f>
        <v>20.853702844327994</v>
      </c>
      <c r="H53" s="147" t="s">
        <v>16</v>
      </c>
      <c r="I53" s="205">
        <f>AER_11!$I53/AG53</f>
        <v>11.256535737282677</v>
      </c>
      <c r="J53" s="146"/>
      <c r="K53" s="205">
        <f>AER_11!$K53/AG53</f>
        <v>15.438920998290294</v>
      </c>
      <c r="L53" s="147" t="s">
        <v>16</v>
      </c>
      <c r="M53" s="206">
        <f>AER_11!$M53/AG53</f>
        <v>26.89923884805826</v>
      </c>
      <c r="N53" s="22">
        <f>AER_11_origa!$N43/AG53</f>
        <v>20.019166574150141</v>
      </c>
      <c r="O53" s="147" t="s">
        <v>16</v>
      </c>
      <c r="P53" s="178">
        <f>AER_11!$P53/AG53</f>
        <v>2.7462065634922395</v>
      </c>
      <c r="Q53" s="178">
        <f>AER_11!$Q53/AG53</f>
        <v>8.5103291737904385</v>
      </c>
      <c r="R53" s="147" t="s">
        <v>16</v>
      </c>
      <c r="S53" s="178">
        <f>AER_11!$S53/AG53</f>
        <v>13.895999289473099</v>
      </c>
      <c r="T53" s="147" t="s">
        <v>16</v>
      </c>
      <c r="U53" s="178">
        <f>AER_11!$U53/AG53</f>
        <v>2.5715361813619912</v>
      </c>
      <c r="V53" s="147" t="s">
        <v>16</v>
      </c>
      <c r="W53" s="178">
        <f>AER_11!$W53/AG53</f>
        <v>17.48644603326154</v>
      </c>
      <c r="X53" s="22">
        <f>AER_11_origa!$X43/AG53</f>
        <v>11.052753624797388</v>
      </c>
      <c r="Y53" s="147" t="s">
        <v>16</v>
      </c>
      <c r="Z53" s="145">
        <v>19.12</v>
      </c>
      <c r="AA53" s="147" t="s">
        <v>16</v>
      </c>
      <c r="AB53" s="22">
        <f>AER_11_origa!$AB43/AG53</f>
        <v>18.553876146279727</v>
      </c>
      <c r="AC53" s="147" t="s">
        <v>16</v>
      </c>
      <c r="AF53" s="14">
        <f>AER11_TableD1!L64</f>
        <v>1.0320739463723518</v>
      </c>
      <c r="AG53" s="240">
        <f>[17]Sheet1!M86</f>
        <v>1.0305124303545483</v>
      </c>
      <c r="AH53" s="14"/>
      <c r="AI53" s="14">
        <f t="shared" si="1"/>
        <v>17.61987479738881</v>
      </c>
    </row>
    <row r="54" spans="1:35" ht="15" x14ac:dyDescent="0.25">
      <c r="A54" s="144">
        <v>2007</v>
      </c>
      <c r="B54" s="22">
        <f>AER_11!$B54/AG54</f>
        <v>12.001004346039913</v>
      </c>
      <c r="C54" s="147" t="s">
        <v>16</v>
      </c>
      <c r="D54" s="22">
        <f>AER_11!$D54/AG54</f>
        <v>19.948126121645871</v>
      </c>
      <c r="E54" s="147" t="s">
        <v>16</v>
      </c>
      <c r="F54" s="22">
        <f>AER_11!$F54/AG54</f>
        <v>29.501681549871346</v>
      </c>
      <c r="G54" s="22">
        <f>AER_11!$G54/AG54</f>
        <v>20.373358559103977</v>
      </c>
      <c r="H54" s="147" t="s">
        <v>16</v>
      </c>
      <c r="I54" s="205">
        <f>AER_11!$I54/AG54</f>
        <v>10.7158574239443</v>
      </c>
      <c r="J54" s="147" t="s">
        <v>16</v>
      </c>
      <c r="K54" s="205">
        <f>AER_11!$K54/AG54</f>
        <v>16.555716231702306</v>
      </c>
      <c r="L54" s="147" t="s">
        <v>16</v>
      </c>
      <c r="M54" s="206">
        <f>AER_11!$M54/AG54</f>
        <v>26.714046682090419</v>
      </c>
      <c r="N54" s="22">
        <f>AER_11_origa!$N44/AG54</f>
        <v>19.589040952236804</v>
      </c>
      <c r="O54" s="147" t="s">
        <v>16</v>
      </c>
      <c r="P54" s="178">
        <f>AER_11!$P54/AG54</f>
        <v>2.7592860386170508</v>
      </c>
      <c r="Q54" s="178">
        <f>AER_11!$Q54/AG54</f>
        <v>7.833726458950462</v>
      </c>
      <c r="R54" s="147" t="s">
        <v>16</v>
      </c>
      <c r="S54" s="178">
        <f>AER_11!$S54/AG54</f>
        <v>15.024879456853121</v>
      </c>
      <c r="T54" s="147" t="s">
        <v>16</v>
      </c>
      <c r="U54" s="178">
        <f>AER_11!$U54/AG54</f>
        <v>2.3813016497654003</v>
      </c>
      <c r="V54" s="147" t="s">
        <v>16</v>
      </c>
      <c r="W54" s="178">
        <f>AER_11!$W54/AG54</f>
        <v>17.680219788535968</v>
      </c>
      <c r="X54" s="22">
        <f>AER_11_origa!$X44/AG54</f>
        <v>11.273384397500486</v>
      </c>
      <c r="Y54" s="147" t="s">
        <v>16</v>
      </c>
      <c r="Z54" s="145">
        <v>20.61</v>
      </c>
      <c r="AA54" s="146"/>
      <c r="AB54" s="22">
        <f>AER_11_origa!$AB44/AG54</f>
        <v>19.475645635581309</v>
      </c>
      <c r="AC54" s="146"/>
      <c r="AF54" s="14">
        <f>AER11_TableD1!L65</f>
        <v>1.0638012177199641</v>
      </c>
      <c r="AG54" s="240">
        <f>[17]Sheet1!M87</f>
        <v>1.0582447630052514</v>
      </c>
      <c r="AH54" s="14"/>
      <c r="AI54" s="14">
        <f t="shared" si="1"/>
        <v>17.677857386105643</v>
      </c>
    </row>
    <row r="55" spans="1:35" ht="15" x14ac:dyDescent="0.25">
      <c r="A55" s="148">
        <v>2008</v>
      </c>
      <c r="B55" s="22">
        <f>AER_11!$B55/AG55</f>
        <v>12.536521259441567</v>
      </c>
      <c r="C55" s="150"/>
      <c r="D55" s="22">
        <f>AER_11!$D55/AG55</f>
        <v>23.923243231774592</v>
      </c>
      <c r="E55" s="151" t="s">
        <v>16</v>
      </c>
      <c r="F55" s="22">
        <f>AER_11!$F55/AG55</f>
        <v>30.608769731817024</v>
      </c>
      <c r="G55" s="22">
        <f>AER_11!$G55/AG55</f>
        <v>21.382557710260546</v>
      </c>
      <c r="H55" s="151" t="s">
        <v>16</v>
      </c>
      <c r="I55" s="205">
        <f>AER_11!$I55/AG55</f>
        <v>11.34035909785284</v>
      </c>
      <c r="J55" s="150"/>
      <c r="K55" s="205">
        <f>AER_11!$K55/AG55</f>
        <v>21.28983196130018</v>
      </c>
      <c r="L55" s="151" t="s">
        <v>16</v>
      </c>
      <c r="M55" s="206">
        <f>AER_11!$M55/AG55</f>
        <v>28.170082534159381</v>
      </c>
      <c r="N55" s="22">
        <f>AER_11_origa!$N45/AG55</f>
        <v>20.807658066706274</v>
      </c>
      <c r="O55" s="151" t="s">
        <v>16</v>
      </c>
      <c r="P55" s="178">
        <f>AER_11!$P55/AG55</f>
        <v>3.2546737885088688</v>
      </c>
      <c r="Q55" s="178">
        <f>AER_11!$Q55/AG55</f>
        <v>9.3282103454128844</v>
      </c>
      <c r="R55" s="150"/>
      <c r="S55" s="178">
        <f>AER_11!$S55/AG55</f>
        <v>18.999505961979121</v>
      </c>
      <c r="T55" s="151" t="s">
        <v>16</v>
      </c>
      <c r="U55" s="178">
        <f>AER_11!$U55/AG55</f>
        <v>2.6241386955783756</v>
      </c>
      <c r="V55" s="151" t="s">
        <v>16</v>
      </c>
      <c r="W55" s="178">
        <f>AER_11!$W55/AG55</f>
        <v>18.508059492489181</v>
      </c>
      <c r="X55" s="22">
        <f>AER_11_origa!$X45/AG55</f>
        <v>13.278327251124502</v>
      </c>
      <c r="Y55" s="151" t="s">
        <v>16</v>
      </c>
      <c r="Z55" s="149">
        <v>25.24</v>
      </c>
      <c r="AA55" s="150"/>
      <c r="AB55" s="22">
        <f>AER_11_origa!$AB45/AG55</f>
        <v>23.394706462700501</v>
      </c>
      <c r="AC55" s="150"/>
      <c r="AF55" s="14">
        <f>AER11_TableD1!L66</f>
        <v>1.0920332399615509</v>
      </c>
      <c r="AG55" s="240">
        <f>[17]Sheet1!M88</f>
        <v>1.0784490944661183</v>
      </c>
      <c r="AH55" s="14"/>
      <c r="AI55" s="14">
        <f t="shared" si="1"/>
        <v>19.715812372697957</v>
      </c>
    </row>
    <row r="56" spans="1:35" ht="15" x14ac:dyDescent="0.25">
      <c r="A56" s="144">
        <v>2009</v>
      </c>
      <c r="B56" s="22">
        <f>AER_11!$B56/AG56</f>
        <v>10.866184591416751</v>
      </c>
      <c r="C56" s="146"/>
      <c r="D56" s="22">
        <f>AER_11!$D56/AG56</f>
        <v>19.100930746639438</v>
      </c>
      <c r="E56" s="147" t="s">
        <v>16</v>
      </c>
      <c r="F56" s="22">
        <f>AER_11!$F56/AG56</f>
        <v>31.025211212749603</v>
      </c>
      <c r="G56" s="22">
        <f>AER_11!$G56/AG56</f>
        <v>20.287838293034664</v>
      </c>
      <c r="H56" s="147" t="s">
        <v>16</v>
      </c>
      <c r="I56" s="205">
        <f>AER_11!$I56/AG56</f>
        <v>9.2560386951441593</v>
      </c>
      <c r="J56" s="147" t="s">
        <v>16</v>
      </c>
      <c r="K56" s="205">
        <f>AER_11!$K56/AG56</f>
        <v>14.215288055663741</v>
      </c>
      <c r="L56" s="147" t="s">
        <v>16</v>
      </c>
      <c r="M56" s="206">
        <f>AER_11!$M56/AG56</f>
        <v>27.427685238791984</v>
      </c>
      <c r="N56" s="22">
        <f>AER_11_origa!$N46/AG56</f>
        <v>19.018123243402563</v>
      </c>
      <c r="O56" s="147" t="s">
        <v>16</v>
      </c>
      <c r="P56" s="178">
        <f>AER_11!$P56/AG56</f>
        <v>3.5607226391856757</v>
      </c>
      <c r="Q56" s="178">
        <f>AER_11!$Q56/AG56</f>
        <v>5.9437385656691122</v>
      </c>
      <c r="R56" s="147" t="s">
        <v>16</v>
      </c>
      <c r="S56" s="178">
        <f>AER_11!$S56/AG56</f>
        <v>12.761556332171915</v>
      </c>
      <c r="T56" s="147" t="s">
        <v>16</v>
      </c>
      <c r="U56" s="178">
        <f>AER_11!$U56/AG56</f>
        <v>2.4106184275623952</v>
      </c>
      <c r="V56" s="147" t="s">
        <v>16</v>
      </c>
      <c r="W56" s="178">
        <f>AER_11!$W56/AG56</f>
        <v>18.401667385972484</v>
      </c>
      <c r="X56" s="22">
        <f>AER_11_origa!$X46/AG56</f>
        <v>10.166921230749796</v>
      </c>
      <c r="Y56" s="147" t="s">
        <v>16</v>
      </c>
      <c r="Z56" s="145">
        <v>17.54</v>
      </c>
      <c r="AA56" s="146"/>
      <c r="AB56" s="22">
        <f>AER_11_origa!$AB46/AG56</f>
        <v>16.138262297497867</v>
      </c>
      <c r="AC56" s="146"/>
      <c r="AF56" s="14">
        <f>AER11_TableD1!L67</f>
        <v>1.1133659113467222</v>
      </c>
      <c r="AG56" s="240">
        <f>[17]Sheet1!M89</f>
        <v>1.0868580319654033</v>
      </c>
      <c r="AH56" s="14"/>
      <c r="AI56" s="14">
        <f t="shared" si="1"/>
        <v>16.402786266171219</v>
      </c>
    </row>
    <row r="57" spans="1:35" ht="15" x14ac:dyDescent="0.25">
      <c r="A57" s="144">
        <v>2010</v>
      </c>
      <c r="B57" s="241">
        <f>MER_14_Table1.6!H63/MER_14_Table1.6!H62*B56</f>
        <v>10.04940020354536</v>
      </c>
      <c r="C57" s="146"/>
      <c r="D57" s="22">
        <f>AER_11!$D57/AG57</f>
        <v>21.335860533352754</v>
      </c>
      <c r="E57" s="146"/>
      <c r="F57" s="22">
        <f>AER_11!$F57/AG57</f>
        <v>30.74874018042015</v>
      </c>
      <c r="G57" s="22">
        <f>AER_11!$G57/AG57</f>
        <v>20.371836144377735</v>
      </c>
      <c r="H57" s="146"/>
      <c r="I57" s="205">
        <f>AER_11!$I57/AG57</f>
        <v>8.6125575128239813</v>
      </c>
      <c r="J57" s="146"/>
      <c r="K57" s="205">
        <f>AER_11!$K57/AG57</f>
        <v>16.997750782965173</v>
      </c>
      <c r="L57" s="146"/>
      <c r="M57" s="206">
        <f>AER_11!$M57/AG57</f>
        <v>27.165479715739419</v>
      </c>
      <c r="N57" s="22">
        <f>AER_11_origa!$N47/AG57</f>
        <v>19.007650688281011</v>
      </c>
      <c r="O57" s="146"/>
      <c r="P57" s="178">
        <f>AER_11!$P57/AG57</f>
        <v>3.6014496040953499</v>
      </c>
      <c r="Q57" s="178">
        <f>AER_11!$Q57/AG57</f>
        <v>5.6841060670696812</v>
      </c>
      <c r="R57" s="146"/>
      <c r="S57" s="178">
        <f>AER_11!$S57/AG57</f>
        <v>15.988253545453597</v>
      </c>
      <c r="T57" s="146"/>
      <c r="U57" s="178">
        <f>AER_11!$U57/AG57</f>
        <v>2.4919120998033484</v>
      </c>
      <c r="V57" s="146"/>
      <c r="W57" s="178">
        <f>AER_11!$W57/AG57</f>
        <v>18.089099147842553</v>
      </c>
      <c r="X57" s="22">
        <f>AER_11_origa!$X47/AG57</f>
        <v>10.949861927603033</v>
      </c>
      <c r="Y57" s="146"/>
      <c r="Z57" s="145">
        <v>21.01</v>
      </c>
      <c r="AA57" s="146"/>
      <c r="AB57" s="22">
        <f>AER_11_origa!$AB47/AG57</f>
        <v>19.098596385354128</v>
      </c>
      <c r="AC57" s="146"/>
      <c r="AF57" s="14">
        <f>AER11_TableD1!L68</f>
        <v>1.1219353262197604</v>
      </c>
      <c r="AG57" s="240">
        <f>[17]Sheet1!M90</f>
        <v>1.0995572436990173</v>
      </c>
      <c r="AH57" s="14"/>
      <c r="AI57" s="14">
        <f t="shared" si="1"/>
        <v>17.356986286403973</v>
      </c>
    </row>
    <row r="58" spans="1:35" ht="15" x14ac:dyDescent="0.25">
      <c r="A58" s="144">
        <v>2011</v>
      </c>
      <c r="B58" s="241">
        <f>MER_14_Table1.6!H64/MER_14_Table1.6!H63*B57</f>
        <v>9.4432084168841843</v>
      </c>
      <c r="C58" s="146"/>
      <c r="D58" s="22">
        <f>AER_11!$D58/AG58</f>
        <v>27.105845803622106</v>
      </c>
      <c r="E58" s="146"/>
      <c r="F58" s="22">
        <f>AER_11!$F58/AG58</f>
        <v>0</v>
      </c>
      <c r="G58" s="22"/>
      <c r="H58" s="146"/>
      <c r="I58" s="205">
        <f>AER_11!$I58/AG58</f>
        <v>7.9378299290606664</v>
      </c>
      <c r="J58" s="146"/>
      <c r="K58" s="205">
        <f>AER_11!$K58/AG58</f>
        <v>21.594554904931677</v>
      </c>
      <c r="L58" s="146"/>
      <c r="M58" s="22"/>
      <c r="N58" s="22"/>
      <c r="O58" s="146"/>
      <c r="P58" s="178"/>
      <c r="Q58" s="178"/>
      <c r="R58" s="146"/>
      <c r="S58" s="178"/>
      <c r="T58" s="146"/>
      <c r="U58" s="178"/>
      <c r="V58" s="146"/>
      <c r="W58" s="178"/>
      <c r="X58" s="22"/>
      <c r="Y58" s="146"/>
      <c r="Z58" s="145"/>
      <c r="AA58" s="146"/>
      <c r="AB58" s="22"/>
      <c r="AC58" s="146"/>
      <c r="AF58" s="14">
        <f>AER11_TableD1!L69</f>
        <v>1.1355160013392318</v>
      </c>
      <c r="AG58" s="240">
        <f>[17]Sheet1!M91</f>
        <v>1.1224730284759801</v>
      </c>
      <c r="AH58" s="14" t="e">
        <f>#REF!*F56+#REF!*M56+#REF!*X56+#REF!*AB56</f>
        <v>#REF!</v>
      </c>
    </row>
    <row r="59" spans="1:35" ht="15" x14ac:dyDescent="0.25">
      <c r="A59" s="144">
        <v>2012</v>
      </c>
      <c r="B59" s="241">
        <f>MER_14_Table1.6!H65/MER_14_Table1.6!H64*B58</f>
        <v>8.9059020605254151</v>
      </c>
      <c r="C59" s="146"/>
      <c r="D59" s="22">
        <f>AER_11!$D59/AG59</f>
        <v>27.968351270349313</v>
      </c>
      <c r="E59" s="146"/>
      <c r="F59" s="22">
        <f>AER_11!$F59/AG59</f>
        <v>0</v>
      </c>
      <c r="G59" s="22"/>
      <c r="H59" s="146"/>
      <c r="I59" s="205">
        <f>AER_11!$I59/AG59</f>
        <v>7.0799669999999999</v>
      </c>
      <c r="J59" s="146"/>
      <c r="K59" s="205">
        <f>AER_11!$K59/AG59</f>
        <v>22.281691613078795</v>
      </c>
      <c r="L59" s="146"/>
      <c r="M59" s="22"/>
      <c r="N59" s="22"/>
      <c r="O59" s="146"/>
      <c r="P59" s="178"/>
      <c r="Q59" s="178"/>
      <c r="R59" s="146"/>
      <c r="S59" s="178"/>
      <c r="T59" s="146"/>
      <c r="U59" s="178"/>
      <c r="V59" s="146"/>
      <c r="W59" s="178"/>
      <c r="X59" s="22"/>
      <c r="Y59" s="146"/>
      <c r="Z59" s="145"/>
      <c r="AA59" s="146"/>
      <c r="AB59" s="22"/>
      <c r="AC59" s="146"/>
      <c r="AF59" s="14">
        <f>AER11_TableD1!L70</f>
        <v>1.1578166252845072</v>
      </c>
      <c r="AG59" s="240">
        <f>[17]Sheet1!M92</f>
        <v>1.1440731291544155</v>
      </c>
      <c r="AH59" s="14"/>
    </row>
    <row r="60" spans="1:35" ht="15" x14ac:dyDescent="0.25">
      <c r="A60" s="212">
        <v>2013</v>
      </c>
      <c r="B60" s="241">
        <f>MER_14_Table1.6!H66/MER_14_Table1.6!H65*B59</f>
        <v>8.4807805478019915</v>
      </c>
      <c r="C60" s="213"/>
      <c r="D60" s="241">
        <f>AER_11!$D60/AG60</f>
        <v>27.292884380486374</v>
      </c>
      <c r="E60" s="213"/>
      <c r="F60" s="214"/>
      <c r="G60" s="214"/>
      <c r="H60" s="213"/>
      <c r="I60" s="244">
        <f>AER_11!$I60/AG60</f>
        <v>6.9394491662818227</v>
      </c>
      <c r="J60" s="213"/>
      <c r="K60" s="205">
        <f>AER_11!$K60/AG60</f>
        <v>21.74356389903198</v>
      </c>
      <c r="L60" s="213"/>
      <c r="M60" s="214"/>
      <c r="N60" s="214"/>
      <c r="O60" s="213"/>
      <c r="P60" s="215"/>
      <c r="Q60" s="215"/>
      <c r="R60" s="213"/>
      <c r="S60" s="215"/>
      <c r="T60" s="213"/>
      <c r="U60" s="215"/>
      <c r="V60" s="213"/>
      <c r="W60" s="215"/>
      <c r="X60" s="214"/>
      <c r="Y60" s="213"/>
      <c r="Z60" s="216"/>
      <c r="AA60" s="213"/>
      <c r="AB60" s="214"/>
      <c r="AC60" s="217"/>
      <c r="AF60" s="238"/>
      <c r="AG60" s="240">
        <f>[17]Sheet1!M93</f>
        <v>1.1643575457343234</v>
      </c>
      <c r="AH60" s="14"/>
    </row>
    <row r="61" spans="1:35" ht="15" x14ac:dyDescent="0.25">
      <c r="A61" s="212">
        <v>2014</v>
      </c>
      <c r="B61" s="241">
        <f>MER_14_Table1.6!H67/MER_14_Table1.6!H66*B60</f>
        <v>8.8370166302230064</v>
      </c>
      <c r="C61" s="213"/>
      <c r="D61" s="241">
        <f>AER_11!$D61/AG61</f>
        <v>26.751197806179235</v>
      </c>
      <c r="E61" s="213"/>
      <c r="F61" s="214"/>
      <c r="G61" s="214"/>
      <c r="H61" s="213"/>
      <c r="I61" s="244">
        <f>AER_11!$I65/AG61</f>
        <v>7.5054975059577211</v>
      </c>
      <c r="J61" s="213"/>
      <c r="K61" s="205">
        <f>AER_11!$K65/AG61</f>
        <v>21.31201564354177</v>
      </c>
      <c r="L61" s="213"/>
      <c r="M61" s="214"/>
      <c r="N61" s="214"/>
      <c r="O61" s="213"/>
      <c r="P61" s="215"/>
      <c r="Q61" s="215"/>
      <c r="R61" s="213"/>
      <c r="S61" s="215"/>
      <c r="T61" s="213"/>
      <c r="U61" s="215"/>
      <c r="V61" s="213"/>
      <c r="W61" s="215"/>
      <c r="X61" s="214"/>
      <c r="Y61" s="213"/>
      <c r="Z61" s="216"/>
      <c r="AA61" s="213"/>
      <c r="AB61" s="214"/>
      <c r="AC61" s="217"/>
      <c r="AF61" s="238"/>
      <c r="AG61" s="240">
        <f>[17]Sheet1!M94</f>
        <v>1.1857974761746772</v>
      </c>
      <c r="AH61" s="14"/>
    </row>
    <row r="62" spans="1:35" ht="15" x14ac:dyDescent="0.25">
      <c r="A62" s="212">
        <v>2015</v>
      </c>
      <c r="B62" s="241">
        <f>MER_14_Table1.6!H68/MER_14_Table1.6!H67*B61</f>
        <v>8.3056147393187256</v>
      </c>
      <c r="C62" s="213"/>
      <c r="D62" s="241">
        <f>AER_11!$D62/AG62</f>
        <v>16.039092740606321</v>
      </c>
      <c r="E62" s="213"/>
      <c r="F62" s="214"/>
      <c r="G62" s="214"/>
      <c r="H62" s="213"/>
      <c r="I62" s="244">
        <f>AER_11!$I87/AG62</f>
        <v>6.6042848272963468</v>
      </c>
      <c r="J62" s="213"/>
      <c r="K62" s="205">
        <f>AER_11!$M99/AG62</f>
        <v>12.777947285674855</v>
      </c>
      <c r="L62" s="213"/>
      <c r="M62" s="214"/>
      <c r="N62" s="214"/>
      <c r="O62" s="213"/>
      <c r="P62" s="215"/>
      <c r="Q62" s="215"/>
      <c r="R62" s="213"/>
      <c r="S62" s="215"/>
      <c r="T62" s="213"/>
      <c r="U62" s="215"/>
      <c r="V62" s="213"/>
      <c r="W62" s="215"/>
      <c r="X62" s="214"/>
      <c r="Y62" s="213"/>
      <c r="Z62" s="216"/>
      <c r="AA62" s="213"/>
      <c r="AB62" s="214"/>
      <c r="AC62" s="217"/>
      <c r="AF62" s="238"/>
      <c r="AG62" s="240">
        <f>[17]Sheet1!M95</f>
        <v>1.1977072774491746</v>
      </c>
      <c r="AH62" s="14"/>
    </row>
    <row r="63" spans="1:35" ht="15" x14ac:dyDescent="0.25">
      <c r="A63" s="212">
        <v>2016</v>
      </c>
      <c r="B63" s="241">
        <f>MER_14_Table1.6!H69/MER_14_Table1.6!H68*B62</f>
        <v>7.9316652605342348</v>
      </c>
      <c r="C63" s="213"/>
      <c r="D63" s="241">
        <f>AER_11!$D63/AG63</f>
        <v>13.512663221325306</v>
      </c>
      <c r="E63" s="213"/>
      <c r="F63" s="214"/>
      <c r="G63" s="214"/>
      <c r="H63" s="213"/>
      <c r="I63" s="244">
        <f>AER_11!$I88/AG63</f>
        <v>6.0161005956320324</v>
      </c>
      <c r="J63" s="213"/>
      <c r="K63" s="205">
        <f>AER_11!$M100/AG63</f>
        <v>10.765203563792412</v>
      </c>
      <c r="L63" s="213"/>
      <c r="M63" s="214"/>
      <c r="N63" s="214"/>
      <c r="O63" s="213"/>
      <c r="P63" s="215"/>
      <c r="Q63" s="215"/>
      <c r="R63" s="213"/>
      <c r="S63" s="215"/>
      <c r="T63" s="213"/>
      <c r="U63" s="215"/>
      <c r="V63" s="213"/>
      <c r="W63" s="215"/>
      <c r="X63" s="214"/>
      <c r="Y63" s="213"/>
      <c r="Z63" s="216"/>
      <c r="AA63" s="213"/>
      <c r="AB63" s="214"/>
      <c r="AC63" s="217"/>
      <c r="AF63" s="238"/>
      <c r="AG63" s="240">
        <f>[17]Sheet1!M96</f>
        <v>1.2100861487066252</v>
      </c>
      <c r="AH63" s="14"/>
    </row>
    <row r="64" spans="1:35" ht="15" x14ac:dyDescent="0.25">
      <c r="A64" s="212">
        <v>2017</v>
      </c>
      <c r="B64" s="241">
        <f>MER_14_Table1.6!H70/MER_14_Table1.6!H69*B63</f>
        <v>8.4433855999235394</v>
      </c>
      <c r="C64" s="213"/>
      <c r="D64" s="241">
        <f>AER_11!$D64/AG64</f>
        <v>15.530434786311183</v>
      </c>
      <c r="E64" s="213"/>
      <c r="F64" s="214"/>
      <c r="G64" s="214"/>
      <c r="H64" s="213"/>
      <c r="I64" s="244">
        <f>AER_11!$I89/AG64</f>
        <v>6.3896021151259337</v>
      </c>
      <c r="J64" s="213"/>
      <c r="K64" s="205">
        <f>AER_11!$M101/AG64</f>
        <v>12.372712112368117</v>
      </c>
      <c r="L64" s="213"/>
      <c r="M64" s="214"/>
      <c r="N64" s="214"/>
      <c r="O64" s="213"/>
      <c r="P64" s="215"/>
      <c r="Q64" s="215"/>
      <c r="R64" s="213"/>
      <c r="S64" s="215"/>
      <c r="T64" s="213"/>
      <c r="U64" s="215"/>
      <c r="V64" s="213"/>
      <c r="W64" s="215"/>
      <c r="X64" s="214"/>
      <c r="Y64" s="213"/>
      <c r="Z64" s="216"/>
      <c r="AA64" s="213"/>
      <c r="AB64" s="214"/>
      <c r="AC64" s="217"/>
      <c r="AF64" s="238"/>
      <c r="AG64" s="240">
        <f>[17]Sheet1!M97</f>
        <v>1.2332536295720022</v>
      </c>
      <c r="AH64" s="14"/>
    </row>
    <row r="65" spans="1:34" ht="15" x14ac:dyDescent="0.25">
      <c r="A65" s="212">
        <v>2018</v>
      </c>
      <c r="B65" s="241">
        <f>MER_14_Table1.6!H71/MER_14_Table1.6!H70*B64</f>
        <v>7.9316652605342348</v>
      </c>
      <c r="C65" s="213"/>
      <c r="D65" s="241">
        <f>AER_11!$D65/AG65</f>
        <v>17.958285515858883</v>
      </c>
      <c r="E65" s="213"/>
      <c r="F65" s="214"/>
      <c r="G65" s="214"/>
      <c r="H65" s="213"/>
      <c r="I65" s="244">
        <f>AER_11!$I90/AG65</f>
        <v>6.1606644199235374</v>
      </c>
      <c r="J65" s="213"/>
      <c r="K65" s="205">
        <f>AER_11!$M102/AG65</f>
        <v>14.306920558030795</v>
      </c>
      <c r="L65" s="213"/>
      <c r="M65" s="214"/>
      <c r="N65" s="214"/>
      <c r="O65" s="213"/>
      <c r="P65" s="215"/>
      <c r="Q65" s="215"/>
      <c r="R65" s="213"/>
      <c r="S65" s="215"/>
      <c r="T65" s="213"/>
      <c r="U65" s="215"/>
      <c r="V65" s="213"/>
      <c r="W65" s="215"/>
      <c r="X65" s="214"/>
      <c r="Y65" s="213"/>
      <c r="Z65" s="216"/>
      <c r="AA65" s="213"/>
      <c r="AB65" s="214"/>
      <c r="AC65" s="217"/>
      <c r="AF65" s="238"/>
      <c r="AG65" s="240">
        <f>[17]Sheet1!M98</f>
        <v>1.2628508014232271</v>
      </c>
      <c r="AH65" s="14"/>
    </row>
    <row r="66" spans="1:34" x14ac:dyDescent="0.2">
      <c r="A66" s="293" t="s">
        <v>306</v>
      </c>
      <c r="B66" s="294"/>
      <c r="C66" s="294"/>
      <c r="D66" s="294"/>
      <c r="E66" s="294"/>
      <c r="F66" s="294"/>
      <c r="G66" s="294"/>
      <c r="H66" s="294"/>
      <c r="I66" s="294"/>
      <c r="J66" s="294"/>
      <c r="K66" s="294"/>
      <c r="L66" s="294"/>
      <c r="M66" s="294"/>
      <c r="N66" s="294"/>
      <c r="O66" s="294" t="s">
        <v>307</v>
      </c>
      <c r="P66" s="294"/>
      <c r="Q66" s="294"/>
      <c r="R66" s="294"/>
      <c r="S66" s="294"/>
      <c r="T66" s="294"/>
      <c r="U66" s="294"/>
      <c r="V66" s="294"/>
      <c r="W66" s="294"/>
      <c r="X66" s="294"/>
      <c r="Y66" s="294"/>
      <c r="Z66" s="294"/>
      <c r="AA66" s="294"/>
      <c r="AB66" s="294"/>
      <c r="AC66" s="295"/>
      <c r="AF66" s="237"/>
    </row>
    <row r="67" spans="1:34" x14ac:dyDescent="0.2">
      <c r="A67" s="283"/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 t="s">
        <v>57</v>
      </c>
      <c r="P67" s="285"/>
      <c r="Q67" s="285"/>
      <c r="R67" s="285"/>
      <c r="S67" s="285"/>
      <c r="T67" s="285"/>
      <c r="U67" s="285"/>
      <c r="V67" s="285"/>
      <c r="W67" s="285"/>
      <c r="X67" s="285"/>
      <c r="Y67" s="285"/>
      <c r="Z67" s="285"/>
      <c r="AA67" s="285"/>
      <c r="AB67" s="285"/>
      <c r="AC67" s="286"/>
    </row>
    <row r="68" spans="1:34" x14ac:dyDescent="0.2">
      <c r="A68" s="283" t="s">
        <v>308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 t="s">
        <v>309</v>
      </c>
      <c r="P68" s="284"/>
      <c r="Q68" s="284"/>
      <c r="R68" s="284"/>
      <c r="S68" s="284"/>
      <c r="T68" s="284"/>
      <c r="U68" s="284"/>
      <c r="V68" s="284"/>
      <c r="W68" s="284"/>
      <c r="X68" s="284"/>
      <c r="Y68" s="284"/>
      <c r="Z68" s="284"/>
      <c r="AA68" s="284"/>
      <c r="AB68" s="284"/>
      <c r="AC68" s="296"/>
    </row>
    <row r="69" spans="1:34" x14ac:dyDescent="0.2">
      <c r="A69" s="283" t="s">
        <v>310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4" t="s">
        <v>311</v>
      </c>
      <c r="P69" s="284"/>
      <c r="Q69" s="284"/>
      <c r="R69" s="284"/>
      <c r="S69" s="284"/>
      <c r="T69" s="284"/>
      <c r="U69" s="284"/>
      <c r="V69" s="284"/>
      <c r="W69" s="284"/>
      <c r="X69" s="284"/>
      <c r="Y69" s="284"/>
      <c r="Z69" s="284"/>
      <c r="AA69" s="284"/>
      <c r="AB69" s="284"/>
      <c r="AC69" s="296"/>
      <c r="AG69" t="s">
        <v>488</v>
      </c>
    </row>
    <row r="70" spans="1:34" x14ac:dyDescent="0.2">
      <c r="A70" s="292" t="s">
        <v>62</v>
      </c>
      <c r="B70" s="285"/>
      <c r="C70" s="285"/>
      <c r="D70" s="285"/>
      <c r="E70" s="285"/>
      <c r="F70" s="285"/>
      <c r="G70" s="285"/>
      <c r="H70" s="285"/>
      <c r="I70" s="285"/>
      <c r="J70" s="285"/>
      <c r="K70" s="285"/>
      <c r="L70" s="285"/>
      <c r="M70" s="285"/>
      <c r="N70" s="285"/>
      <c r="O70" s="284"/>
      <c r="P70" s="284"/>
      <c r="Q70" s="284"/>
      <c r="R70" s="284"/>
      <c r="S70" s="284"/>
      <c r="T70" s="284"/>
      <c r="U70" s="284"/>
      <c r="V70" s="284"/>
      <c r="W70" s="284"/>
      <c r="X70" s="284"/>
      <c r="Y70" s="284"/>
      <c r="Z70" s="284"/>
      <c r="AA70" s="284"/>
      <c r="AB70" s="284"/>
      <c r="AC70" s="296"/>
    </row>
    <row r="71" spans="1:34" x14ac:dyDescent="0.2">
      <c r="A71" s="283" t="s">
        <v>312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5" t="s">
        <v>64</v>
      </c>
      <c r="P71" s="285"/>
      <c r="Q71" s="285"/>
      <c r="R71" s="285"/>
      <c r="S71" s="285"/>
      <c r="T71" s="285"/>
      <c r="U71" s="285"/>
      <c r="V71" s="285"/>
      <c r="W71" s="285"/>
      <c r="X71" s="285"/>
      <c r="Y71" s="285"/>
      <c r="Z71" s="285"/>
      <c r="AA71" s="285"/>
      <c r="AB71" s="285"/>
      <c r="AC71" s="286"/>
    </row>
    <row r="72" spans="1:34" x14ac:dyDescent="0.2">
      <c r="A72" s="283" t="s">
        <v>313</v>
      </c>
      <c r="B72" s="284"/>
      <c r="C72" s="284"/>
      <c r="D72" s="284"/>
      <c r="E72" s="284"/>
      <c r="F72" s="284"/>
      <c r="G72" s="284"/>
      <c r="H72" s="284"/>
      <c r="I72" s="284"/>
      <c r="J72" s="284"/>
      <c r="K72" s="284"/>
      <c r="L72" s="284"/>
      <c r="M72" s="284"/>
      <c r="N72" s="284"/>
      <c r="O72" s="285" t="s">
        <v>314</v>
      </c>
      <c r="P72" s="285"/>
      <c r="Q72" s="285"/>
      <c r="R72" s="285"/>
      <c r="S72" s="285"/>
      <c r="T72" s="285"/>
      <c r="U72" s="285"/>
      <c r="V72" s="285"/>
      <c r="W72" s="285"/>
      <c r="X72" s="285"/>
      <c r="Y72" s="285"/>
      <c r="Z72" s="285"/>
      <c r="AA72" s="285"/>
      <c r="AB72" s="285"/>
      <c r="AC72" s="286"/>
    </row>
    <row r="73" spans="1:34" x14ac:dyDescent="0.2">
      <c r="A73" s="283"/>
      <c r="B73" s="284"/>
      <c r="C73" s="284"/>
      <c r="D73" s="284"/>
      <c r="E73" s="284"/>
      <c r="F73" s="284"/>
      <c r="G73" s="284"/>
      <c r="H73" s="284"/>
      <c r="I73" s="284"/>
      <c r="J73" s="284"/>
      <c r="K73" s="284"/>
      <c r="L73" s="284"/>
      <c r="M73" s="284"/>
      <c r="N73" s="284"/>
      <c r="O73" s="285" t="s">
        <v>67</v>
      </c>
      <c r="P73" s="285"/>
      <c r="Q73" s="285"/>
      <c r="R73" s="285"/>
      <c r="S73" s="285"/>
      <c r="T73" s="285"/>
      <c r="U73" s="285"/>
      <c r="V73" s="285"/>
      <c r="W73" s="285"/>
      <c r="X73" s="285"/>
      <c r="Y73" s="285"/>
      <c r="Z73" s="285"/>
      <c r="AA73" s="285"/>
      <c r="AB73" s="285"/>
      <c r="AC73" s="286"/>
    </row>
    <row r="74" spans="1:34" x14ac:dyDescent="0.2">
      <c r="A74" s="283" t="s">
        <v>315</v>
      </c>
      <c r="B74" s="284"/>
      <c r="C74" s="284"/>
      <c r="D74" s="284"/>
      <c r="E74" s="284"/>
      <c r="F74" s="284"/>
      <c r="G74" s="284"/>
      <c r="H74" s="284"/>
      <c r="I74" s="284"/>
      <c r="J74" s="284"/>
      <c r="K74" s="284"/>
      <c r="L74" s="284"/>
      <c r="M74" s="284"/>
      <c r="N74" s="284"/>
      <c r="O74" s="290" t="s">
        <v>69</v>
      </c>
      <c r="P74" s="290"/>
      <c r="Q74" s="290"/>
      <c r="R74" s="290"/>
      <c r="S74" s="290"/>
      <c r="T74" s="290"/>
      <c r="U74" s="290"/>
      <c r="V74" s="290"/>
      <c r="W74" s="290"/>
      <c r="X74" s="290"/>
      <c r="Y74" s="290"/>
      <c r="Z74" s="290"/>
      <c r="AA74" s="290"/>
      <c r="AB74" s="290"/>
      <c r="AC74" s="291"/>
    </row>
    <row r="75" spans="1:34" x14ac:dyDescent="0.2">
      <c r="A75" s="292" t="s">
        <v>70</v>
      </c>
      <c r="B75" s="285"/>
      <c r="C75" s="285"/>
      <c r="D75" s="285"/>
      <c r="E75" s="285"/>
      <c r="F75" s="285"/>
      <c r="G75" s="285"/>
      <c r="H75" s="285"/>
      <c r="I75" s="285"/>
      <c r="J75" s="285"/>
      <c r="K75" s="285"/>
      <c r="L75" s="285"/>
      <c r="M75" s="285"/>
      <c r="N75" s="285"/>
      <c r="O75" s="290"/>
      <c r="P75" s="290"/>
      <c r="Q75" s="290"/>
      <c r="R75" s="290"/>
      <c r="S75" s="290"/>
      <c r="T75" s="290"/>
      <c r="U75" s="290"/>
      <c r="V75" s="290"/>
      <c r="W75" s="290"/>
      <c r="X75" s="290"/>
      <c r="Y75" s="290"/>
      <c r="Z75" s="290"/>
      <c r="AA75" s="290"/>
      <c r="AB75" s="290"/>
      <c r="AC75" s="291"/>
    </row>
    <row r="76" spans="1:34" x14ac:dyDescent="0.2">
      <c r="A76" s="283" t="s">
        <v>316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5" t="s">
        <v>317</v>
      </c>
      <c r="P76" s="285"/>
      <c r="Q76" s="285"/>
      <c r="R76" s="285"/>
      <c r="S76" s="285"/>
      <c r="T76" s="285"/>
      <c r="U76" s="285"/>
      <c r="V76" s="285"/>
      <c r="W76" s="285"/>
      <c r="X76" s="285"/>
      <c r="Y76" s="285"/>
      <c r="Z76" s="285"/>
      <c r="AA76" s="285"/>
      <c r="AB76" s="285"/>
      <c r="AC76" s="286"/>
    </row>
    <row r="77" spans="1:34" x14ac:dyDescent="0.2">
      <c r="A77" s="287" t="s">
        <v>73</v>
      </c>
      <c r="B77" s="288"/>
      <c r="C77" s="288"/>
      <c r="D77" s="288"/>
      <c r="E77" s="288"/>
      <c r="F77" s="288"/>
      <c r="G77" s="288"/>
      <c r="H77" s="288"/>
      <c r="I77" s="288"/>
      <c r="J77" s="288"/>
      <c r="K77" s="288"/>
      <c r="L77" s="288"/>
      <c r="M77" s="288"/>
      <c r="N77" s="288"/>
      <c r="O77" s="288" t="s">
        <v>318</v>
      </c>
      <c r="P77" s="288"/>
      <c r="Q77" s="288"/>
      <c r="R77" s="288"/>
      <c r="S77" s="288"/>
      <c r="T77" s="288"/>
      <c r="U77" s="288"/>
      <c r="V77" s="288"/>
      <c r="W77" s="288"/>
      <c r="X77" s="288"/>
      <c r="Y77" s="288"/>
      <c r="Z77" s="288"/>
      <c r="AA77" s="288"/>
      <c r="AB77" s="288"/>
      <c r="AC77" s="289"/>
    </row>
    <row r="78" spans="1:34" x14ac:dyDescent="0.2">
      <c r="A78" s="226"/>
    </row>
  </sheetData>
  <mergeCells count="46">
    <mergeCell ref="P4:P6"/>
    <mergeCell ref="Q4:R4"/>
    <mergeCell ref="S4:T6"/>
    <mergeCell ref="A1:AC1"/>
    <mergeCell ref="A2:AC2"/>
    <mergeCell ref="A3:A6"/>
    <mergeCell ref="B3:H3"/>
    <mergeCell ref="I3:O3"/>
    <mergeCell ref="P3:Y3"/>
    <mergeCell ref="Z3:AC3"/>
    <mergeCell ref="B4:C4"/>
    <mergeCell ref="D4:E6"/>
    <mergeCell ref="G4:H6"/>
    <mergeCell ref="A69:N69"/>
    <mergeCell ref="O69:AC70"/>
    <mergeCell ref="A70:N70"/>
    <mergeCell ref="U4:V6"/>
    <mergeCell ref="X4:Y6"/>
    <mergeCell ref="Z4:AA6"/>
    <mergeCell ref="AB4:AC6"/>
    <mergeCell ref="B5:C5"/>
    <mergeCell ref="I5:J5"/>
    <mergeCell ref="Q5:R5"/>
    <mergeCell ref="B6:C6"/>
    <mergeCell ref="I6:J6"/>
    <mergeCell ref="Q6:R6"/>
    <mergeCell ref="I4:J4"/>
    <mergeCell ref="K4:L6"/>
    <mergeCell ref="N4:O6"/>
    <mergeCell ref="A66:N67"/>
    <mergeCell ref="O66:AC66"/>
    <mergeCell ref="O67:AC67"/>
    <mergeCell ref="A68:N68"/>
    <mergeCell ref="O68:AC68"/>
    <mergeCell ref="A76:N76"/>
    <mergeCell ref="O76:AC76"/>
    <mergeCell ref="A77:N77"/>
    <mergeCell ref="O77:AC77"/>
    <mergeCell ref="A71:N71"/>
    <mergeCell ref="O71:AC71"/>
    <mergeCell ref="A72:N73"/>
    <mergeCell ref="O72:AC72"/>
    <mergeCell ref="O73:AC73"/>
    <mergeCell ref="A74:N74"/>
    <mergeCell ref="O74:AC75"/>
    <mergeCell ref="A75:N75"/>
  </mergeCells>
  <hyperlinks>
    <hyperlink ref="O74" r:id="rId1" display="http://www.eia.gov/state/seds/seds-data-complete.cfm" xr:uid="{00000000-0004-0000-0600-000000000000}"/>
  </hyperlinks>
  <pageMargins left="0.75" right="0.75" top="1" bottom="1" header="0.5" footer="0.5"/>
  <pageSetup orientation="portrait" horizontalDpi="1200" verticalDpi="1200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GW793"/>
  <sheetViews>
    <sheetView tabSelected="1" workbookViewId="0">
      <pane xSplit="2" ySplit="7" topLeftCell="EO140" activePane="bottomRight" state="frozen"/>
      <selection pane="topRight" activeCell="C1" sqref="C1"/>
      <selection pane="bottomLeft" activeCell="A7" sqref="A7"/>
      <selection pane="bottomRight" activeCell="EU3" sqref="EU3"/>
    </sheetView>
  </sheetViews>
  <sheetFormatPr defaultColWidth="9.140625" defaultRowHeight="12.75" x14ac:dyDescent="0.2"/>
  <cols>
    <col min="1" max="1" width="10.7109375" style="32" customWidth="1"/>
    <col min="2" max="2" width="6.85546875" style="32" customWidth="1"/>
    <col min="3" max="3" width="9.140625" style="32"/>
    <col min="4" max="4" width="11.5703125" style="32" customWidth="1"/>
    <col min="5" max="6" width="10.5703125" style="32" customWidth="1"/>
    <col min="7" max="7" width="11.28515625" style="32" customWidth="1"/>
    <col min="8" max="8" width="10.5703125" style="32" customWidth="1"/>
    <col min="9" max="9" width="9.140625" style="32"/>
    <col min="10" max="10" width="11.85546875" style="32" customWidth="1"/>
    <col min="11" max="11" width="12.42578125" style="32" customWidth="1"/>
    <col min="12" max="12" width="12.140625" style="32" customWidth="1"/>
    <col min="13" max="13" width="12.28515625" style="32" customWidth="1"/>
    <col min="14" max="14" width="12.7109375" style="32" customWidth="1"/>
    <col min="15" max="18" width="9.140625" style="32"/>
    <col min="19" max="19" width="11.42578125" style="32" customWidth="1"/>
    <col min="20" max="21" width="9.140625" style="32"/>
    <col min="22" max="22" width="10.7109375" style="32" customWidth="1"/>
    <col min="23" max="23" width="10.28515625" style="32" customWidth="1"/>
    <col min="24" max="24" width="10" style="32" customWidth="1"/>
    <col min="25" max="25" width="10.85546875" style="32" customWidth="1"/>
    <col min="26" max="26" width="9.85546875" style="32" customWidth="1"/>
    <col min="27" max="27" width="11.7109375" style="32" customWidth="1"/>
    <col min="28" max="28" width="9.140625" style="32"/>
    <col min="29" max="29" width="16.7109375" style="32" bestFit="1" customWidth="1"/>
    <col min="30" max="30" width="9.140625" style="32"/>
    <col min="31" max="31" width="10.140625" style="32" customWidth="1"/>
    <col min="32" max="32" width="11.5703125" style="32" customWidth="1"/>
    <col min="33" max="53" width="9.140625" style="32"/>
    <col min="54" max="54" width="11.7109375" style="32" customWidth="1"/>
    <col min="55" max="57" width="11.140625" style="32" customWidth="1"/>
    <col min="58" max="58" width="11.7109375" style="32" customWidth="1"/>
    <col min="59" max="62" width="11.140625" style="32" customWidth="1"/>
    <col min="63" max="63" width="5.5703125" style="32" customWidth="1"/>
    <col min="64" max="67" width="11.140625" style="32" customWidth="1"/>
    <col min="68" max="68" width="13" style="32" customWidth="1"/>
    <col min="69" max="69" width="10.42578125" style="32" customWidth="1"/>
    <col min="70" max="70" width="10.28515625" style="32" customWidth="1"/>
    <col min="71" max="71" width="9.28515625" style="32" customWidth="1"/>
    <col min="72" max="72" width="9.140625" style="32"/>
    <col min="73" max="73" width="11.140625" style="32" customWidth="1"/>
    <col min="74" max="74" width="11" style="32" customWidth="1"/>
    <col min="75" max="75" width="11.42578125" style="32" customWidth="1"/>
    <col min="76" max="76" width="10" style="32" customWidth="1"/>
    <col min="77" max="77" width="9.28515625" style="32" customWidth="1"/>
    <col min="78" max="88" width="9.140625" style="32"/>
    <col min="89" max="89" width="11.85546875" style="32" customWidth="1"/>
    <col min="90" max="91" width="10.28515625" style="32" customWidth="1"/>
    <col min="92" max="92" width="9.5703125" style="32" bestFit="1" customWidth="1"/>
    <col min="93" max="94" width="10.5703125" style="32" bestFit="1" customWidth="1"/>
    <col min="95" max="95" width="10.42578125" style="32" customWidth="1"/>
    <col min="96" max="96" width="10.28515625" style="32" customWidth="1"/>
    <col min="97" max="97" width="10.5703125" style="32" bestFit="1" customWidth="1"/>
    <col min="98" max="98" width="5.7109375" style="32" customWidth="1"/>
    <col min="99" max="99" width="9.5703125" style="32" bestFit="1" customWidth="1"/>
    <col min="100" max="101" width="9.140625" style="32"/>
    <col min="102" max="102" width="6.42578125" style="32" customWidth="1"/>
    <col min="103" max="103" width="9.140625" style="32"/>
    <col min="104" max="104" width="10.28515625" style="32" customWidth="1"/>
    <col min="105" max="105" width="9.85546875" style="32" customWidth="1"/>
    <col min="106" max="106" width="9.42578125" style="32" customWidth="1"/>
    <col min="107" max="107" width="10.5703125" style="32" customWidth="1"/>
    <col min="108" max="108" width="9.140625" style="32"/>
    <col min="109" max="109" width="11.140625" style="32" customWidth="1"/>
    <col min="110" max="110" width="9.140625" style="32"/>
    <col min="111" max="112" width="10.7109375" style="32" customWidth="1"/>
    <col min="113" max="113" width="9.5703125" style="32" customWidth="1"/>
    <col min="114" max="114" width="9.140625" style="32"/>
    <col min="115" max="115" width="11.42578125" style="32" customWidth="1"/>
    <col min="116" max="117" width="9.140625" style="32"/>
    <col min="118" max="118" width="10.28515625" style="32" customWidth="1"/>
    <col min="119" max="120" width="9.140625" style="32"/>
    <col min="121" max="121" width="11.7109375" style="32" customWidth="1"/>
    <col min="122" max="124" width="10.85546875" style="32" customWidth="1"/>
    <col min="125" max="125" width="7.140625" style="32" customWidth="1"/>
    <col min="126" max="126" width="12.85546875" style="32" customWidth="1"/>
    <col min="127" max="130" width="11" style="32" customWidth="1"/>
    <col min="131" max="131" width="9.140625" style="32"/>
    <col min="132" max="132" width="11.140625" style="32" customWidth="1"/>
    <col min="133" max="133" width="8.42578125" style="32" customWidth="1"/>
    <col min="134" max="134" width="9.140625" style="32"/>
    <col min="135" max="135" width="10.7109375" style="32" customWidth="1"/>
    <col min="136" max="141" width="9.140625" style="32"/>
    <col min="142" max="145" width="9.5703125" style="32" bestFit="1" customWidth="1"/>
    <col min="146" max="180" width="9.140625" style="32"/>
    <col min="181" max="181" width="11" style="32" customWidth="1"/>
    <col min="182" max="183" width="9.140625" style="32"/>
    <col min="184" max="184" width="9.5703125" style="32" bestFit="1" customWidth="1"/>
    <col min="185" max="185" width="10.5703125" style="32" customWidth="1"/>
    <col min="186" max="191" width="9.140625" style="32"/>
    <col min="192" max="192" width="10.42578125" style="32" customWidth="1"/>
    <col min="193" max="16384" width="9.140625" style="32"/>
  </cols>
  <sheetData>
    <row r="1" spans="1:205" ht="15.75" x14ac:dyDescent="0.25">
      <c r="A1" s="31"/>
      <c r="B1" s="31"/>
      <c r="D1" s="33" t="s">
        <v>127</v>
      </c>
      <c r="BQ1" s="317" t="s">
        <v>128</v>
      </c>
      <c r="BR1" s="317"/>
      <c r="BS1" s="318"/>
      <c r="BT1" s="318"/>
      <c r="BU1" s="318"/>
      <c r="BV1" s="318"/>
      <c r="BW1" s="318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X1" s="35"/>
      <c r="CZ1" s="36" t="s">
        <v>129</v>
      </c>
      <c r="FQ1" s="37"/>
    </row>
    <row r="2" spans="1:205" x14ac:dyDescent="0.2">
      <c r="A2" s="31"/>
      <c r="B2" s="31"/>
      <c r="BQ2" s="38"/>
      <c r="BR2" s="38"/>
      <c r="BS2" s="39" t="s">
        <v>130</v>
      </c>
      <c r="BT2" s="38"/>
      <c r="BU2" s="38"/>
      <c r="BV2" s="38"/>
      <c r="BW2" s="40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X2" s="35"/>
      <c r="FQ2" s="37"/>
    </row>
    <row r="3" spans="1:205" ht="15" x14ac:dyDescent="0.2">
      <c r="A3" s="31"/>
      <c r="B3" s="31"/>
      <c r="D3" s="42" t="s">
        <v>255</v>
      </c>
      <c r="J3" s="42" t="s">
        <v>252</v>
      </c>
      <c r="P3" s="42" t="s">
        <v>252</v>
      </c>
      <c r="V3" s="42" t="s">
        <v>256</v>
      </c>
      <c r="AC3" s="42" t="s">
        <v>134</v>
      </c>
      <c r="AI3" s="42" t="s">
        <v>135</v>
      </c>
      <c r="AO3" s="42" t="s">
        <v>136</v>
      </c>
      <c r="AU3" s="42" t="s">
        <v>137</v>
      </c>
      <c r="BB3" s="42" t="s">
        <v>138</v>
      </c>
      <c r="BQ3" s="42" t="s">
        <v>139</v>
      </c>
      <c r="BV3" s="42" t="s">
        <v>140</v>
      </c>
      <c r="CA3" s="42" t="s">
        <v>141</v>
      </c>
      <c r="CF3" s="42" t="s">
        <v>142</v>
      </c>
      <c r="CK3" s="42" t="s">
        <v>143</v>
      </c>
      <c r="CL3" s="42"/>
      <c r="CM3" s="42"/>
      <c r="CN3" s="42" t="str">
        <f>index_label</f>
        <v>1985 = 1</v>
      </c>
      <c r="CX3" s="35"/>
      <c r="CZ3" s="42" t="s">
        <v>253</v>
      </c>
      <c r="DE3" s="42" t="s">
        <v>145</v>
      </c>
      <c r="DK3" s="42" t="s">
        <v>146</v>
      </c>
      <c r="DL3" s="42"/>
      <c r="DM3" s="42"/>
      <c r="DN3" s="42"/>
      <c r="DQ3" s="42" t="s">
        <v>147</v>
      </c>
      <c r="DV3" s="42" t="s">
        <v>148</v>
      </c>
      <c r="EB3" s="42" t="s">
        <v>149</v>
      </c>
      <c r="EG3" s="42" t="s">
        <v>150</v>
      </c>
      <c r="EH3" s="42"/>
      <c r="EI3" s="42"/>
      <c r="EL3" s="42" t="s">
        <v>151</v>
      </c>
      <c r="EM3" s="42"/>
      <c r="EN3" s="42"/>
      <c r="EQ3" s="42" t="s">
        <v>152</v>
      </c>
      <c r="EW3" s="42" t="s">
        <v>254</v>
      </c>
      <c r="FA3" s="42" t="s">
        <v>154</v>
      </c>
      <c r="FE3" s="42" t="s">
        <v>155</v>
      </c>
      <c r="FI3" s="42" t="s">
        <v>156</v>
      </c>
      <c r="FM3" s="42" t="s">
        <v>157</v>
      </c>
      <c r="FQ3" s="37"/>
      <c r="FS3" s="43" t="s">
        <v>158</v>
      </c>
    </row>
    <row r="4" spans="1:205" ht="15" customHeight="1" x14ac:dyDescent="0.2">
      <c r="A4" s="31"/>
      <c r="B4" s="31"/>
      <c r="BP4" s="44"/>
      <c r="CK4" s="45" t="s">
        <v>159</v>
      </c>
      <c r="CL4" s="45" t="s">
        <v>160</v>
      </c>
      <c r="CM4" s="45" t="s">
        <v>161</v>
      </c>
      <c r="CN4" s="45" t="s">
        <v>162</v>
      </c>
      <c r="CO4" s="45" t="s">
        <v>163</v>
      </c>
      <c r="CP4" s="45" t="s">
        <v>164</v>
      </c>
      <c r="CQ4" s="45" t="s">
        <v>165</v>
      </c>
      <c r="CR4" s="45" t="s">
        <v>166</v>
      </c>
      <c r="CS4" s="46" t="s">
        <v>167</v>
      </c>
      <c r="CU4" s="46" t="s">
        <v>168</v>
      </c>
      <c r="CX4" s="35"/>
      <c r="DK4" s="42"/>
      <c r="DL4" s="42"/>
      <c r="DM4" s="42"/>
      <c r="DN4" s="42"/>
      <c r="FA4" s="47" t="s">
        <v>169</v>
      </c>
      <c r="FE4" s="47" t="s">
        <v>170</v>
      </c>
      <c r="FI4" s="47" t="s">
        <v>171</v>
      </c>
      <c r="FM4" s="47" t="s">
        <v>172</v>
      </c>
      <c r="FQ4" s="37"/>
    </row>
    <row r="5" spans="1:205" ht="41.25" customHeight="1" x14ac:dyDescent="0.2">
      <c r="A5" s="31"/>
      <c r="B5" s="31"/>
      <c r="D5" s="48" t="str">
        <f>D12</f>
        <v>Natural Gas</v>
      </c>
      <c r="E5" s="48" t="str">
        <f>E12</f>
        <v>Petroleum</v>
      </c>
      <c r="F5" s="48" t="str">
        <f>F12</f>
        <v>South</v>
      </c>
      <c r="G5" s="48" t="str">
        <f>G12</f>
        <v>West</v>
      </c>
      <c r="H5" s="48" t="str">
        <f>H12</f>
        <v>Total</v>
      </c>
      <c r="J5" s="48" t="str">
        <f>D5</f>
        <v>Natural Gas</v>
      </c>
      <c r="K5" s="48" t="str">
        <f>E5</f>
        <v>Petroleum</v>
      </c>
      <c r="L5" s="48" t="str">
        <f>F5</f>
        <v>South</v>
      </c>
      <c r="M5" s="48" t="str">
        <f>G5</f>
        <v>West</v>
      </c>
      <c r="N5" s="48" t="str">
        <f>N12</f>
        <v>Total</v>
      </c>
      <c r="P5" s="48" t="str">
        <f>D5</f>
        <v>Natural Gas</v>
      </c>
      <c r="Q5" s="48" t="str">
        <f>E5</f>
        <v>Petroleum</v>
      </c>
      <c r="R5" s="48" t="str">
        <f>F5</f>
        <v>South</v>
      </c>
      <c r="S5" s="48" t="str">
        <f>G5</f>
        <v>West</v>
      </c>
      <c r="T5" s="48" t="str">
        <f>T12</f>
        <v>Total</v>
      </c>
      <c r="V5" s="48" t="str">
        <f>V12</f>
        <v>Natural Gas</v>
      </c>
      <c r="W5" s="48" t="str">
        <f>W12</f>
        <v>Petroleum</v>
      </c>
      <c r="X5" s="48" t="str">
        <f>X12</f>
        <v>South</v>
      </c>
      <c r="Y5" s="48" t="str">
        <f>Y12</f>
        <v>West</v>
      </c>
      <c r="Z5" s="48" t="str">
        <f>Z12</f>
        <v>Total</v>
      </c>
      <c r="AC5" s="48" t="str">
        <f>AC12</f>
        <v>Natural Gas</v>
      </c>
      <c r="AD5" s="48" t="str">
        <f>AD12</f>
        <v>Petroleum</v>
      </c>
      <c r="AE5" s="48" t="str">
        <f>AE12</f>
        <v>South</v>
      </c>
      <c r="AF5" s="48" t="str">
        <f>AF12</f>
        <v>West</v>
      </c>
      <c r="AG5" s="48" t="str">
        <f>AG12</f>
        <v>Total</v>
      </c>
      <c r="AI5" s="48" t="str">
        <f>AI12</f>
        <v>Northeast</v>
      </c>
      <c r="AJ5" s="48" t="str">
        <f>AJ12</f>
        <v>Midwest</v>
      </c>
      <c r="AK5" s="48" t="str">
        <f>AK12</f>
        <v>South</v>
      </c>
      <c r="AL5" s="48" t="str">
        <f>AL12</f>
        <v>West</v>
      </c>
      <c r="AM5" s="48" t="str">
        <f>AM12</f>
        <v>Total</v>
      </c>
      <c r="AO5" s="48" t="str">
        <f>AO12</f>
        <v>Northeast</v>
      </c>
      <c r="AP5" s="48" t="str">
        <f>AP12</f>
        <v>Midwest</v>
      </c>
      <c r="AQ5" s="48" t="str">
        <f>AQ12</f>
        <v>South</v>
      </c>
      <c r="AR5" s="48" t="str">
        <f>AR12</f>
        <v>West</v>
      </c>
      <c r="AS5" s="48" t="str">
        <f>AS12</f>
        <v>Total</v>
      </c>
      <c r="AU5" s="48" t="str">
        <f>AU12</f>
        <v>Northeast</v>
      </c>
      <c r="AV5" s="48" t="str">
        <f>AV12</f>
        <v>Midwest</v>
      </c>
      <c r="AW5" s="48" t="str">
        <f>AW12</f>
        <v>South</v>
      </c>
      <c r="AX5" s="48" t="str">
        <f>AX12</f>
        <v>West</v>
      </c>
      <c r="AY5" s="48" t="str">
        <f>AY12</f>
        <v>Total</v>
      </c>
      <c r="BB5" s="48" t="str">
        <f>BB12</f>
        <v>Natural Gas</v>
      </c>
      <c r="BC5" s="48" t="str">
        <f>BC12</f>
        <v>Petroleum</v>
      </c>
      <c r="BD5" s="48" t="str">
        <f>BD12</f>
        <v>South</v>
      </c>
      <c r="BE5" s="48" t="str">
        <f>BE12</f>
        <v>West</v>
      </c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50" t="str">
        <f>BB12</f>
        <v>Natural Gas</v>
      </c>
      <c r="BR5" s="50" t="str">
        <f>BC12</f>
        <v>Petroleum</v>
      </c>
      <c r="BS5" s="50" t="str">
        <f>BD12</f>
        <v>South</v>
      </c>
      <c r="BT5" s="50" t="str">
        <f>BE12</f>
        <v>West</v>
      </c>
      <c r="BU5" s="49"/>
      <c r="BV5" s="50" t="str">
        <f>D5</f>
        <v>Natural Gas</v>
      </c>
      <c r="BW5" s="50" t="str">
        <f>E5</f>
        <v>Petroleum</v>
      </c>
      <c r="BX5" s="50" t="str">
        <f>F5</f>
        <v>South</v>
      </c>
      <c r="BY5" s="50" t="str">
        <f>G5</f>
        <v>West</v>
      </c>
      <c r="CA5" s="50" t="str">
        <f>D5</f>
        <v>Natural Gas</v>
      </c>
      <c r="CB5" s="50" t="str">
        <f>E5</f>
        <v>Petroleum</v>
      </c>
      <c r="CC5" s="50" t="str">
        <f>F5</f>
        <v>South</v>
      </c>
      <c r="CD5" s="50" t="str">
        <f>G5</f>
        <v>West</v>
      </c>
      <c r="CF5" s="50" t="str">
        <f>D5</f>
        <v>Natural Gas</v>
      </c>
      <c r="CG5" s="50" t="str">
        <f>E5</f>
        <v>Petroleum</v>
      </c>
      <c r="CH5" s="50" t="str">
        <f>F5</f>
        <v>South</v>
      </c>
      <c r="CI5" s="50" t="str">
        <f>G5</f>
        <v>West</v>
      </c>
      <c r="CK5" s="51" t="s">
        <v>173</v>
      </c>
      <c r="CL5" s="52" t="s">
        <v>174</v>
      </c>
      <c r="CM5" s="53" t="s">
        <v>175</v>
      </c>
      <c r="CN5" s="53" t="s">
        <v>176</v>
      </c>
      <c r="CO5" s="53" t="s">
        <v>177</v>
      </c>
      <c r="CP5" s="53" t="s">
        <v>178</v>
      </c>
      <c r="CQ5" s="53" t="s">
        <v>179</v>
      </c>
      <c r="CR5" s="54" t="s">
        <v>180</v>
      </c>
      <c r="CS5" s="52" t="s">
        <v>181</v>
      </c>
      <c r="CT5" s="55"/>
      <c r="CU5" s="54" t="s">
        <v>182</v>
      </c>
      <c r="CX5" s="35"/>
      <c r="CZ5" s="50" t="str">
        <f>D5</f>
        <v>Natural Gas</v>
      </c>
      <c r="DA5" s="50" t="str">
        <f>E5</f>
        <v>Petroleum</v>
      </c>
      <c r="DB5" s="50" t="str">
        <f>F5</f>
        <v>South</v>
      </c>
      <c r="DC5" s="50" t="str">
        <f>G5</f>
        <v>West</v>
      </c>
      <c r="DE5" s="50" t="str">
        <f>D5</f>
        <v>Natural Gas</v>
      </c>
      <c r="DF5" s="50" t="str">
        <f>E5</f>
        <v>Petroleum</v>
      </c>
      <c r="DG5" s="50" t="str">
        <f>F5</f>
        <v>South</v>
      </c>
      <c r="DH5" s="50" t="str">
        <f>G5</f>
        <v>West</v>
      </c>
      <c r="DI5" s="50" t="s">
        <v>78</v>
      </c>
      <c r="DJ5" s="56"/>
      <c r="DK5" s="50" t="str">
        <f>D5</f>
        <v>Natural Gas</v>
      </c>
      <c r="DL5" s="50" t="str">
        <f>E5</f>
        <v>Petroleum</v>
      </c>
      <c r="DM5" s="50" t="str">
        <f>F5</f>
        <v>South</v>
      </c>
      <c r="DN5" s="50" t="str">
        <f>G5</f>
        <v>West</v>
      </c>
      <c r="DO5" s="56"/>
      <c r="DP5" s="56"/>
      <c r="DQ5" s="50" t="str">
        <f>D5</f>
        <v>Natural Gas</v>
      </c>
      <c r="DR5" s="50" t="str">
        <f>E5</f>
        <v>Petroleum</v>
      </c>
      <c r="DS5" s="50" t="str">
        <f>F5</f>
        <v>South</v>
      </c>
      <c r="DT5" s="50" t="str">
        <f>G5</f>
        <v>West</v>
      </c>
      <c r="DU5" s="56"/>
      <c r="DV5" s="50" t="str">
        <f>D5</f>
        <v>Natural Gas</v>
      </c>
      <c r="DW5" s="50" t="str">
        <f>E5</f>
        <v>Petroleum</v>
      </c>
      <c r="DX5" s="50" t="str">
        <f>F5</f>
        <v>South</v>
      </c>
      <c r="DY5" s="50" t="str">
        <f>G5</f>
        <v>West</v>
      </c>
      <c r="DZ5" s="57"/>
      <c r="EA5" s="56"/>
      <c r="EB5" s="50" t="str">
        <f>D5</f>
        <v>Natural Gas</v>
      </c>
      <c r="EC5" s="50" t="str">
        <f>E5</f>
        <v>Petroleum</v>
      </c>
      <c r="ED5" s="50" t="str">
        <f>F5</f>
        <v>South</v>
      </c>
      <c r="EE5" s="50" t="str">
        <f>G5</f>
        <v>West</v>
      </c>
      <c r="EF5" s="56"/>
      <c r="EG5" s="50" t="str">
        <f>D5</f>
        <v>Natural Gas</v>
      </c>
      <c r="EH5" s="50" t="str">
        <f>E5</f>
        <v>Petroleum</v>
      </c>
      <c r="EI5" s="50" t="str">
        <f>F5</f>
        <v>South</v>
      </c>
      <c r="EJ5" s="50" t="str">
        <f>G5</f>
        <v>West</v>
      </c>
      <c r="EK5" s="56"/>
      <c r="EL5" s="50" t="str">
        <f>D5</f>
        <v>Natural Gas</v>
      </c>
      <c r="EM5" s="50" t="str">
        <f>E5</f>
        <v>Petroleum</v>
      </c>
      <c r="EN5" s="50" t="str">
        <f>F5</f>
        <v>South</v>
      </c>
      <c r="EO5" s="50" t="str">
        <f>G5</f>
        <v>West</v>
      </c>
      <c r="EP5" s="58"/>
      <c r="EQ5" s="50" t="s">
        <v>183</v>
      </c>
      <c r="ER5" s="50" t="s">
        <v>183</v>
      </c>
      <c r="ES5" s="50" t="s">
        <v>184</v>
      </c>
      <c r="ET5" s="50" t="s">
        <v>185</v>
      </c>
      <c r="EU5" s="56"/>
      <c r="EW5" s="59" t="s">
        <v>186</v>
      </c>
      <c r="EX5" s="59" t="s">
        <v>187</v>
      </c>
      <c r="EY5" s="59" t="s">
        <v>187</v>
      </c>
      <c r="EZ5" s="44"/>
      <c r="FA5" s="60" t="s">
        <v>186</v>
      </c>
      <c r="FB5" s="60" t="s">
        <v>187</v>
      </c>
      <c r="FC5" s="60" t="s">
        <v>187</v>
      </c>
      <c r="FE5" s="60" t="s">
        <v>186</v>
      </c>
      <c r="FF5" s="60" t="s">
        <v>187</v>
      </c>
      <c r="FG5" s="60" t="s">
        <v>187</v>
      </c>
      <c r="FI5" s="60" t="s">
        <v>186</v>
      </c>
      <c r="FJ5" s="60" t="s">
        <v>187</v>
      </c>
      <c r="FK5" s="60" t="s">
        <v>187</v>
      </c>
      <c r="FM5" s="59" t="s">
        <v>186</v>
      </c>
      <c r="FN5" s="59" t="s">
        <v>187</v>
      </c>
      <c r="FO5" s="59" t="s">
        <v>187</v>
      </c>
      <c r="FQ5" s="37"/>
    </row>
    <row r="6" spans="1:205" ht="24.75" customHeight="1" x14ac:dyDescent="0.2">
      <c r="A6" s="61" t="s">
        <v>188</v>
      </c>
      <c r="B6" s="31"/>
      <c r="D6" s="48"/>
      <c r="E6" s="48"/>
      <c r="F6" s="48"/>
      <c r="G6" s="48"/>
      <c r="H6" s="48"/>
      <c r="J6" s="48"/>
      <c r="K6" s="48"/>
      <c r="L6" s="48"/>
      <c r="M6" s="48"/>
      <c r="N6" s="48"/>
      <c r="P6" s="48"/>
      <c r="Q6" s="48"/>
      <c r="R6" s="48"/>
      <c r="S6" s="48"/>
      <c r="T6" s="48"/>
      <c r="V6" s="48"/>
      <c r="W6" s="48"/>
      <c r="X6" s="48"/>
      <c r="Y6" s="48"/>
      <c r="Z6" s="48"/>
      <c r="AC6" s="48"/>
      <c r="AD6" s="48"/>
      <c r="AE6" s="48"/>
      <c r="AF6" s="48"/>
      <c r="AG6" s="48"/>
      <c r="AI6" s="48"/>
      <c r="AJ6" s="48"/>
      <c r="AK6" s="48"/>
      <c r="AL6" s="48"/>
      <c r="AM6" s="48"/>
      <c r="AO6" s="48"/>
      <c r="AP6" s="48"/>
      <c r="AQ6" s="48"/>
      <c r="AR6" s="48"/>
      <c r="AS6" s="48"/>
      <c r="AU6" s="48"/>
      <c r="AV6" s="48"/>
      <c r="AW6" s="48"/>
      <c r="AX6" s="48"/>
      <c r="AY6" s="48"/>
      <c r="BB6" s="48"/>
      <c r="BC6" s="48"/>
      <c r="BD6" s="48"/>
      <c r="BE6" s="48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8"/>
      <c r="BR6" s="48"/>
      <c r="BS6" s="48"/>
      <c r="BT6" s="48"/>
      <c r="BU6" s="49"/>
      <c r="BV6" s="48"/>
      <c r="BW6" s="48"/>
      <c r="BX6" s="48"/>
      <c r="BY6" s="48"/>
      <c r="CA6" s="48"/>
      <c r="CB6" s="48"/>
      <c r="CC6" s="48"/>
      <c r="CD6" s="48"/>
      <c r="CF6" s="48"/>
      <c r="CG6" s="48"/>
      <c r="CH6" s="48"/>
      <c r="CI6" s="48"/>
      <c r="CK6" s="62"/>
      <c r="CL6" s="51"/>
      <c r="CM6" s="51"/>
      <c r="CN6" s="62"/>
      <c r="CO6" s="62"/>
      <c r="CP6" s="62"/>
      <c r="CQ6" s="62"/>
      <c r="CR6" s="63" t="s">
        <v>189</v>
      </c>
      <c r="CS6" s="64" t="s">
        <v>190</v>
      </c>
      <c r="CT6" s="65"/>
      <c r="CU6" s="63" t="s">
        <v>191</v>
      </c>
      <c r="CX6" s="35"/>
      <c r="EW6" s="32" t="s">
        <v>192</v>
      </c>
      <c r="EX6" s="32" t="s">
        <v>192</v>
      </c>
      <c r="EY6" s="32" t="str">
        <f>index_label</f>
        <v>1985 = 1</v>
      </c>
      <c r="FA6" s="32" t="s">
        <v>192</v>
      </c>
      <c r="FB6" s="32" t="s">
        <v>192</v>
      </c>
      <c r="FC6" s="32" t="str">
        <f>index_label</f>
        <v>1985 = 1</v>
      </c>
      <c r="FE6" s="32" t="s">
        <v>192</v>
      </c>
      <c r="FF6" s="32" t="s">
        <v>192</v>
      </c>
      <c r="FG6" s="32" t="str">
        <f>index_label</f>
        <v>1985 = 1</v>
      </c>
      <c r="FI6" s="32" t="s">
        <v>192</v>
      </c>
      <c r="FJ6" s="32" t="s">
        <v>192</v>
      </c>
      <c r="FK6" s="32" t="str">
        <f>index_label</f>
        <v>1985 = 1</v>
      </c>
      <c r="FM6" s="32" t="s">
        <v>192</v>
      </c>
      <c r="FN6" s="32" t="s">
        <v>192</v>
      </c>
      <c r="FO6" s="32" t="str">
        <f>index_label</f>
        <v>1985 = 1</v>
      </c>
      <c r="FQ6" s="37"/>
    </row>
    <row r="7" spans="1:205" ht="16.5" customHeight="1" thickBot="1" x14ac:dyDescent="0.25">
      <c r="A7" s="31"/>
      <c r="B7" s="31"/>
      <c r="D7" s="66" t="str">
        <f>D14</f>
        <v xml:space="preserve"> (TBtu)</v>
      </c>
      <c r="E7" s="66" t="str">
        <f>E14</f>
        <v xml:space="preserve">   (TBtu)</v>
      </c>
      <c r="F7" s="66" t="str">
        <f>F14</f>
        <v xml:space="preserve">   (TBtu)</v>
      </c>
      <c r="G7" s="66" t="str">
        <f>G14</f>
        <v xml:space="preserve">   (TBtu)</v>
      </c>
      <c r="H7" s="66" t="str">
        <f>H14</f>
        <v xml:space="preserve">   (TBtu)</v>
      </c>
      <c r="J7" s="67" t="s">
        <v>193</v>
      </c>
      <c r="K7" s="67" t="s">
        <v>193</v>
      </c>
      <c r="L7" s="67" t="s">
        <v>193</v>
      </c>
      <c r="M7" s="67" t="s">
        <v>193</v>
      </c>
      <c r="N7" s="67" t="s">
        <v>193</v>
      </c>
      <c r="P7" s="66" t="str">
        <f>P14</f>
        <v>Billion SF</v>
      </c>
      <c r="Q7" s="66" t="str">
        <f>Q14</f>
        <v>Billion SF</v>
      </c>
      <c r="R7" s="66" t="str">
        <f>R14</f>
        <v>Billion SF</v>
      </c>
      <c r="S7" s="66" t="str">
        <f>S14</f>
        <v>Billion SF</v>
      </c>
      <c r="T7" s="66" t="str">
        <f>T14</f>
        <v>Billion SF</v>
      </c>
      <c r="V7" s="66" t="str">
        <f>V14</f>
        <v>MMBtu/HH</v>
      </c>
      <c r="W7" s="66" t="str">
        <f>W14</f>
        <v>MMBtu/HH</v>
      </c>
      <c r="X7" s="66" t="str">
        <f>X14</f>
        <v>MMBtu/HH</v>
      </c>
      <c r="Y7" s="66" t="str">
        <f>Y14</f>
        <v>MMBtu/HH</v>
      </c>
      <c r="Z7" s="66" t="str">
        <f>Z14</f>
        <v>MMBtu/HH</v>
      </c>
      <c r="AA7" s="68" t="s">
        <v>194</v>
      </c>
      <c r="AC7" s="66" t="str">
        <f>AC14</f>
        <v xml:space="preserve"> kBtu/SF</v>
      </c>
      <c r="AD7" s="66" t="str">
        <f>AD14</f>
        <v xml:space="preserve"> kBtu/SF</v>
      </c>
      <c r="AE7" s="66" t="str">
        <f>AE14</f>
        <v xml:space="preserve"> kBtu/SF</v>
      </c>
      <c r="AF7" s="66" t="str">
        <f>AF14</f>
        <v xml:space="preserve"> kBtu/SF</v>
      </c>
      <c r="AG7" s="66" t="str">
        <f>AG14</f>
        <v xml:space="preserve"> kBtu/SF</v>
      </c>
      <c r="AI7" s="66" t="str">
        <f>AI14</f>
        <v xml:space="preserve"> kBtu/SF</v>
      </c>
      <c r="AJ7" s="66" t="str">
        <f>AJ14</f>
        <v xml:space="preserve"> kBtu/SF</v>
      </c>
      <c r="AK7" s="66" t="str">
        <f>AK14</f>
        <v xml:space="preserve"> kBtu/SF</v>
      </c>
      <c r="AL7" s="66" t="str">
        <f>AL14</f>
        <v xml:space="preserve"> kBtu/SF</v>
      </c>
      <c r="AM7" s="66" t="str">
        <f>AM14</f>
        <v xml:space="preserve"> kBtu/SF</v>
      </c>
      <c r="AO7" s="66" t="str">
        <f>AO14</f>
        <v xml:space="preserve">  Actual/    normal</v>
      </c>
      <c r="AP7" s="66" t="str">
        <f>AP14</f>
        <v xml:space="preserve">  Actual/    normal</v>
      </c>
      <c r="AQ7" s="66" t="str">
        <f>AQ14</f>
        <v xml:space="preserve">  Actual/    normal</v>
      </c>
      <c r="AR7" s="66" t="str">
        <f>AR14</f>
        <v xml:space="preserve">  Actual/    normal</v>
      </c>
      <c r="AS7" s="66" t="str">
        <f>AS14</f>
        <v xml:space="preserve"> kBtu/SF</v>
      </c>
      <c r="AU7" s="66" t="str">
        <f>AU14</f>
        <v>SF/HU</v>
      </c>
      <c r="AV7" s="66" t="str">
        <f>AV14</f>
        <v>SF/HU</v>
      </c>
      <c r="AW7" s="66" t="str">
        <f>AW14</f>
        <v>SF/HU</v>
      </c>
      <c r="AX7" s="66" t="str">
        <f>AX14</f>
        <v>SF/HU</v>
      </c>
      <c r="AY7" s="66" t="str">
        <f>AY14</f>
        <v>SF/HU</v>
      </c>
      <c r="BB7" s="66" t="str">
        <f>BB14</f>
        <v>1985 = 1</v>
      </c>
      <c r="BC7" s="66" t="str">
        <f>BC14</f>
        <v>1985 = 1</v>
      </c>
      <c r="BD7" s="66" t="str">
        <f>BD14</f>
        <v>1985 = 1</v>
      </c>
      <c r="BE7" s="66" t="str">
        <f>BE14</f>
        <v>1985 = 1</v>
      </c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66"/>
      <c r="BR7" s="66"/>
      <c r="BS7" s="66"/>
      <c r="BT7" s="66"/>
      <c r="BU7" s="57"/>
      <c r="BV7" s="66"/>
      <c r="BW7" s="66"/>
      <c r="BX7" s="66"/>
      <c r="BY7" s="66"/>
      <c r="CA7" s="66"/>
      <c r="CB7" s="66"/>
      <c r="CC7" s="66"/>
      <c r="CD7" s="66"/>
      <c r="CF7" s="66"/>
      <c r="CG7" s="66"/>
      <c r="CH7" s="66"/>
      <c r="CI7" s="66"/>
      <c r="CK7" s="69"/>
      <c r="CL7" s="70" t="s">
        <v>195</v>
      </c>
      <c r="CM7" s="70"/>
      <c r="CN7" s="69"/>
      <c r="CO7" s="69"/>
      <c r="CP7" s="69"/>
      <c r="CQ7" s="71" t="s">
        <v>196</v>
      </c>
      <c r="CR7" s="72"/>
      <c r="CS7" s="69"/>
      <c r="CT7" s="72"/>
      <c r="CU7" s="72"/>
      <c r="CX7" s="35"/>
      <c r="FQ7" s="37"/>
    </row>
    <row r="8" spans="1:205" ht="14.25" x14ac:dyDescent="0.2">
      <c r="A8" s="31"/>
      <c r="B8" s="31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U8" s="44"/>
      <c r="BW8" s="73"/>
      <c r="BX8" s="73"/>
      <c r="BY8" s="73"/>
      <c r="BZ8" s="73"/>
      <c r="CA8" s="73"/>
      <c r="CB8" s="73"/>
      <c r="CC8" s="73"/>
      <c r="CD8" s="73"/>
      <c r="CE8" s="73"/>
      <c r="CF8" s="73"/>
      <c r="CG8" s="73"/>
      <c r="CH8" s="73"/>
      <c r="CI8" s="73"/>
      <c r="CJ8" s="73"/>
      <c r="CK8" s="73"/>
      <c r="CL8" s="73"/>
      <c r="CM8" s="73"/>
      <c r="CN8" s="73"/>
      <c r="CO8" s="73"/>
      <c r="CP8" s="73"/>
      <c r="CQ8" s="73"/>
      <c r="CR8" s="73"/>
      <c r="CS8" s="73"/>
      <c r="CT8" s="73"/>
      <c r="CU8" s="73"/>
      <c r="CV8" s="73"/>
      <c r="CX8" s="35"/>
      <c r="CZ8" s="36" t="s">
        <v>129</v>
      </c>
      <c r="FQ8" s="37"/>
    </row>
    <row r="9" spans="1:205" x14ac:dyDescent="0.2">
      <c r="A9" s="31"/>
      <c r="B9" s="31"/>
      <c r="BU9" s="44"/>
      <c r="BW9" s="73"/>
      <c r="BX9" s="73"/>
      <c r="BY9" s="73"/>
      <c r="BZ9" s="73"/>
      <c r="CA9" s="73"/>
      <c r="CB9" s="73"/>
      <c r="CC9" s="73"/>
      <c r="CD9" s="73"/>
      <c r="CE9" s="73"/>
      <c r="CF9" s="73"/>
      <c r="CG9" s="73"/>
      <c r="CH9" s="73"/>
      <c r="CI9" s="73"/>
      <c r="CJ9" s="73"/>
      <c r="CK9" s="73"/>
      <c r="CL9" s="73"/>
      <c r="CM9" s="73"/>
      <c r="CN9" s="73"/>
      <c r="CO9" s="73"/>
      <c r="CP9" s="73"/>
      <c r="CQ9" s="73"/>
      <c r="CR9" s="73"/>
      <c r="CS9" s="73"/>
      <c r="CT9" s="73"/>
      <c r="CU9" s="73"/>
      <c r="CV9" s="73"/>
      <c r="CX9" s="35"/>
      <c r="FQ9" s="37"/>
    </row>
    <row r="10" spans="1:205" x14ac:dyDescent="0.2">
      <c r="A10" s="31"/>
      <c r="B10" s="31"/>
      <c r="D10" s="42" t="s">
        <v>131</v>
      </c>
      <c r="J10" s="42" t="s">
        <v>197</v>
      </c>
      <c r="P10" s="42" t="s">
        <v>132</v>
      </c>
      <c r="V10" s="42" t="s">
        <v>133</v>
      </c>
      <c r="AC10" s="42" t="s">
        <v>134</v>
      </c>
      <c r="AI10" s="42" t="s">
        <v>135</v>
      </c>
      <c r="AO10" s="42" t="s">
        <v>136</v>
      </c>
      <c r="AU10" s="42" t="s">
        <v>137</v>
      </c>
      <c r="BB10" s="42" t="s">
        <v>138</v>
      </c>
      <c r="BU10" s="44"/>
      <c r="CK10" s="42" t="s">
        <v>143</v>
      </c>
      <c r="CL10" s="42"/>
      <c r="CM10" s="42"/>
      <c r="CN10" s="42" t="str">
        <f>index_label</f>
        <v>1985 = 1</v>
      </c>
      <c r="CX10" s="35"/>
      <c r="CZ10" s="42" t="s">
        <v>144</v>
      </c>
      <c r="DE10" s="42" t="s">
        <v>145</v>
      </c>
      <c r="DK10" s="42" t="s">
        <v>198</v>
      </c>
      <c r="DL10" s="42"/>
      <c r="DM10" s="42"/>
      <c r="DN10" s="42"/>
      <c r="DQ10" s="42" t="s">
        <v>147</v>
      </c>
      <c r="DV10" s="42" t="s">
        <v>199</v>
      </c>
      <c r="EB10" s="42" t="s">
        <v>149</v>
      </c>
      <c r="EL10" s="42" t="s">
        <v>151</v>
      </c>
      <c r="EM10" s="42"/>
      <c r="EN10" s="42"/>
      <c r="EQ10" s="42" t="s">
        <v>152</v>
      </c>
      <c r="EW10" s="42" t="s">
        <v>153</v>
      </c>
      <c r="FE10" s="42" t="s">
        <v>200</v>
      </c>
      <c r="FI10" s="42" t="s">
        <v>200</v>
      </c>
      <c r="FM10" s="42" t="s">
        <v>200</v>
      </c>
      <c r="FQ10" s="37"/>
    </row>
    <row r="11" spans="1:205" x14ac:dyDescent="0.2">
      <c r="A11" s="74"/>
      <c r="B11" s="31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CK11" s="45" t="s">
        <v>159</v>
      </c>
      <c r="CL11" s="45" t="s">
        <v>160</v>
      </c>
      <c r="CM11" s="45" t="s">
        <v>161</v>
      </c>
      <c r="CN11" s="45" t="s">
        <v>162</v>
      </c>
      <c r="CO11" s="45" t="s">
        <v>163</v>
      </c>
      <c r="CP11" s="45" t="s">
        <v>164</v>
      </c>
      <c r="CQ11" s="45" t="s">
        <v>165</v>
      </c>
      <c r="CR11" s="45" t="s">
        <v>166</v>
      </c>
      <c r="CS11" s="46" t="s">
        <v>167</v>
      </c>
      <c r="CU11" s="46" t="s">
        <v>168</v>
      </c>
      <c r="CX11" s="35"/>
      <c r="DK11" s="42" t="s">
        <v>201</v>
      </c>
      <c r="DL11" s="42"/>
      <c r="DM11" s="42"/>
      <c r="DN11" s="42"/>
      <c r="FE11" s="47" t="s">
        <v>170</v>
      </c>
      <c r="FI11" s="47" t="s">
        <v>171</v>
      </c>
      <c r="FM11" s="47" t="s">
        <v>202</v>
      </c>
      <c r="FQ11" s="37"/>
    </row>
    <row r="12" spans="1:205" ht="48.75" customHeight="1" x14ac:dyDescent="0.2">
      <c r="A12" s="31"/>
      <c r="B12" s="31"/>
      <c r="D12" s="48" t="s">
        <v>251</v>
      </c>
      <c r="E12" s="48" t="s">
        <v>40</v>
      </c>
      <c r="F12" s="48" t="s">
        <v>205</v>
      </c>
      <c r="G12" s="48" t="s">
        <v>206</v>
      </c>
      <c r="H12" s="50" t="s">
        <v>78</v>
      </c>
      <c r="I12" s="75"/>
      <c r="J12" s="50" t="str">
        <f>D12</f>
        <v>Natural Gas</v>
      </c>
      <c r="K12" s="50" t="str">
        <f>E12</f>
        <v>Petroleum</v>
      </c>
      <c r="L12" s="50" t="str">
        <f>F12</f>
        <v>South</v>
      </c>
      <c r="M12" s="50" t="str">
        <f>G12</f>
        <v>West</v>
      </c>
      <c r="N12" s="50" t="s">
        <v>78</v>
      </c>
      <c r="O12" s="75"/>
      <c r="P12" s="76" t="str">
        <f>J12</f>
        <v>Natural Gas</v>
      </c>
      <c r="Q12" s="76" t="str">
        <f>K12</f>
        <v>Petroleum</v>
      </c>
      <c r="R12" s="76" t="str">
        <f>L12</f>
        <v>South</v>
      </c>
      <c r="S12" s="50" t="str">
        <f>M12</f>
        <v>West</v>
      </c>
      <c r="T12" s="76" t="s">
        <v>78</v>
      </c>
      <c r="U12" s="75"/>
      <c r="V12" s="50" t="str">
        <f>D12</f>
        <v>Natural Gas</v>
      </c>
      <c r="W12" s="50" t="str">
        <f>E12</f>
        <v>Petroleum</v>
      </c>
      <c r="X12" s="50" t="str">
        <f>F12</f>
        <v>South</v>
      </c>
      <c r="Y12" s="50" t="str">
        <f>G12</f>
        <v>West</v>
      </c>
      <c r="Z12" s="50" t="s">
        <v>78</v>
      </c>
      <c r="AA12" s="75"/>
      <c r="AB12" s="75"/>
      <c r="AC12" s="50" t="str">
        <f>J12</f>
        <v>Natural Gas</v>
      </c>
      <c r="AD12" s="50" t="str">
        <f>K12</f>
        <v>Petroleum</v>
      </c>
      <c r="AE12" s="50" t="str">
        <f>L12</f>
        <v>South</v>
      </c>
      <c r="AF12" s="50" t="str">
        <f>M12</f>
        <v>West</v>
      </c>
      <c r="AG12" s="50" t="s">
        <v>78</v>
      </c>
      <c r="AH12" s="75"/>
      <c r="AI12" s="48" t="s">
        <v>203</v>
      </c>
      <c r="AJ12" s="48" t="s">
        <v>204</v>
      </c>
      <c r="AK12" s="48" t="s">
        <v>205</v>
      </c>
      <c r="AL12" s="48" t="s">
        <v>206</v>
      </c>
      <c r="AM12" s="76" t="s">
        <v>78</v>
      </c>
      <c r="AN12" s="75"/>
      <c r="AO12" s="48" t="s">
        <v>203</v>
      </c>
      <c r="AP12" s="48" t="s">
        <v>204</v>
      </c>
      <c r="AQ12" s="48" t="s">
        <v>205</v>
      </c>
      <c r="AR12" s="48" t="s">
        <v>206</v>
      </c>
      <c r="AS12" s="50" t="s">
        <v>78</v>
      </c>
      <c r="AT12" s="75"/>
      <c r="AU12" s="48" t="s">
        <v>203</v>
      </c>
      <c r="AV12" s="48" t="s">
        <v>204</v>
      </c>
      <c r="AW12" s="48" t="s">
        <v>205</v>
      </c>
      <c r="AX12" s="48" t="s">
        <v>206</v>
      </c>
      <c r="AY12" s="50" t="s">
        <v>78</v>
      </c>
      <c r="AZ12" s="75"/>
      <c r="BA12" s="75"/>
      <c r="BB12" s="76" t="str">
        <f>D12</f>
        <v>Natural Gas</v>
      </c>
      <c r="BC12" s="76" t="str">
        <f>E12</f>
        <v>Petroleum</v>
      </c>
      <c r="BD12" s="76" t="str">
        <f>F12</f>
        <v>South</v>
      </c>
      <c r="BE12" s="76" t="str">
        <f>G12</f>
        <v>West</v>
      </c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57"/>
      <c r="BR12" s="57"/>
      <c r="BS12" s="57"/>
      <c r="BT12" s="57"/>
      <c r="BU12" s="77"/>
      <c r="BV12" s="77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51" t="s">
        <v>197</v>
      </c>
      <c r="CL12" s="52" t="s">
        <v>174</v>
      </c>
      <c r="CM12" s="53" t="s">
        <v>175</v>
      </c>
      <c r="CN12" s="53" t="s">
        <v>176</v>
      </c>
      <c r="CO12" s="53" t="s">
        <v>177</v>
      </c>
      <c r="CP12" s="51" t="s">
        <v>178</v>
      </c>
      <c r="CQ12" s="53" t="s">
        <v>179</v>
      </c>
      <c r="CR12" s="55" t="s">
        <v>180</v>
      </c>
      <c r="CS12" s="52" t="s">
        <v>181</v>
      </c>
      <c r="CT12" s="55"/>
      <c r="CU12" s="54" t="s">
        <v>182</v>
      </c>
      <c r="CX12" s="35"/>
      <c r="CZ12" s="50" t="str">
        <f>V12</f>
        <v>Natural Gas</v>
      </c>
      <c r="DA12" s="50" t="str">
        <f>E12</f>
        <v>Petroleum</v>
      </c>
      <c r="DB12" s="50" t="str">
        <f>F12</f>
        <v>South</v>
      </c>
      <c r="DC12" s="50" t="str">
        <f>G12</f>
        <v>West</v>
      </c>
      <c r="DD12" s="58"/>
      <c r="DE12" s="50" t="str">
        <f>D12</f>
        <v>Natural Gas</v>
      </c>
      <c r="DF12" s="50" t="str">
        <f>E12</f>
        <v>Petroleum</v>
      </c>
      <c r="DG12" s="50" t="str">
        <f>F12</f>
        <v>South</v>
      </c>
      <c r="DH12" s="50" t="str">
        <f>G12</f>
        <v>West</v>
      </c>
      <c r="DI12" s="50" t="s">
        <v>78</v>
      </c>
      <c r="DJ12" s="56"/>
      <c r="DK12" s="50" t="str">
        <f>D12</f>
        <v>Natural Gas</v>
      </c>
      <c r="DL12" s="50" t="str">
        <f>E12</f>
        <v>Petroleum</v>
      </c>
      <c r="DM12" s="50" t="str">
        <f>F12</f>
        <v>South</v>
      </c>
      <c r="DN12" s="50" t="str">
        <f>G12</f>
        <v>West</v>
      </c>
      <c r="DO12" s="56"/>
      <c r="DP12" s="56"/>
      <c r="DQ12" s="50" t="str">
        <f>D12</f>
        <v>Natural Gas</v>
      </c>
      <c r="DR12" s="50" t="str">
        <f>E12</f>
        <v>Petroleum</v>
      </c>
      <c r="DS12" s="50" t="str">
        <f>F12</f>
        <v>South</v>
      </c>
      <c r="DT12" s="50" t="str">
        <f>G12</f>
        <v>West</v>
      </c>
      <c r="DU12" s="56"/>
      <c r="DV12" s="50" t="str">
        <f>D12</f>
        <v>Natural Gas</v>
      </c>
      <c r="DW12" s="50" t="str">
        <f>E12</f>
        <v>Petroleum</v>
      </c>
      <c r="DX12" s="50" t="str">
        <f>F12</f>
        <v>South</v>
      </c>
      <c r="DY12" s="50" t="str">
        <f>G12</f>
        <v>West</v>
      </c>
      <c r="DZ12" s="50"/>
      <c r="EA12" s="56"/>
      <c r="EB12" s="50" t="str">
        <f>D12</f>
        <v>Natural Gas</v>
      </c>
      <c r="EC12" s="50" t="str">
        <f>E12</f>
        <v>Petroleum</v>
      </c>
      <c r="ED12" s="50" t="str">
        <f>F12</f>
        <v>South</v>
      </c>
      <c r="EE12" s="50" t="str">
        <f>G12</f>
        <v>West</v>
      </c>
      <c r="EF12" s="56"/>
      <c r="EG12" s="56"/>
      <c r="EH12" s="56"/>
      <c r="EI12" s="56"/>
      <c r="EJ12" s="56"/>
      <c r="EK12" s="56"/>
      <c r="EL12" s="50" t="str">
        <f>D12</f>
        <v>Natural Gas</v>
      </c>
      <c r="EM12" s="50" t="str">
        <f>E12</f>
        <v>Petroleum</v>
      </c>
      <c r="EN12" s="50" t="str">
        <f>F12</f>
        <v>South</v>
      </c>
      <c r="EO12" s="50" t="str">
        <f>G12</f>
        <v>West</v>
      </c>
      <c r="EP12" s="56"/>
      <c r="EQ12" s="50" t="s">
        <v>183</v>
      </c>
      <c r="ER12" s="50" t="s">
        <v>183</v>
      </c>
      <c r="ES12" s="50" t="s">
        <v>184</v>
      </c>
      <c r="ET12" s="50" t="s">
        <v>185</v>
      </c>
      <c r="EU12" s="56"/>
      <c r="EV12" s="56"/>
      <c r="EW12" s="60" t="s">
        <v>186</v>
      </c>
      <c r="EX12" s="60" t="s">
        <v>187</v>
      </c>
      <c r="EY12" s="60" t="s">
        <v>187</v>
      </c>
      <c r="EZ12" s="60"/>
      <c r="FA12" s="60"/>
      <c r="FB12" s="60"/>
      <c r="FC12" s="60"/>
      <c r="FD12" s="58"/>
      <c r="FE12" s="60" t="s">
        <v>186</v>
      </c>
      <c r="FF12" s="60" t="s">
        <v>187</v>
      </c>
      <c r="FG12" s="60" t="s">
        <v>187</v>
      </c>
      <c r="FH12" s="58"/>
      <c r="FI12" s="60" t="s">
        <v>186</v>
      </c>
      <c r="FJ12" s="60" t="s">
        <v>187</v>
      </c>
      <c r="FK12" s="60" t="s">
        <v>187</v>
      </c>
      <c r="FL12" s="58"/>
      <c r="FM12" s="60" t="s">
        <v>186</v>
      </c>
      <c r="FN12" s="60" t="s">
        <v>187</v>
      </c>
      <c r="FO12" s="60" t="s">
        <v>187</v>
      </c>
      <c r="FQ12" s="37"/>
      <c r="GU12" s="47" t="s">
        <v>207</v>
      </c>
      <c r="GV12" s="47" t="s">
        <v>208</v>
      </c>
      <c r="GW12" s="47" t="s">
        <v>209</v>
      </c>
    </row>
    <row r="13" spans="1:205" ht="27" customHeight="1" x14ac:dyDescent="0.2">
      <c r="A13" s="61" t="s">
        <v>188</v>
      </c>
      <c r="B13" s="31"/>
      <c r="D13" s="67" t="s">
        <v>210</v>
      </c>
      <c r="E13" s="67" t="s">
        <v>210</v>
      </c>
      <c r="F13" s="67" t="s">
        <v>210</v>
      </c>
      <c r="G13" s="67" t="s">
        <v>210</v>
      </c>
      <c r="H13" s="67" t="s">
        <v>210</v>
      </c>
      <c r="I13" s="75"/>
      <c r="J13" s="78"/>
      <c r="K13" s="78"/>
      <c r="L13" s="78"/>
      <c r="M13" s="78"/>
      <c r="N13" s="78"/>
      <c r="O13" s="75"/>
      <c r="P13" s="78"/>
      <c r="Q13" s="78"/>
      <c r="R13" s="78"/>
      <c r="S13" s="78"/>
      <c r="T13" s="78"/>
      <c r="U13" s="75"/>
      <c r="V13" s="67" t="s">
        <v>210</v>
      </c>
      <c r="W13" s="67" t="s">
        <v>210</v>
      </c>
      <c r="X13" s="67" t="s">
        <v>210</v>
      </c>
      <c r="Y13" s="67" t="s">
        <v>210</v>
      </c>
      <c r="Z13" s="67" t="s">
        <v>210</v>
      </c>
      <c r="AA13" s="75"/>
      <c r="AB13" s="75"/>
      <c r="AC13" s="67" t="s">
        <v>210</v>
      </c>
      <c r="AD13" s="67" t="s">
        <v>210</v>
      </c>
      <c r="AE13" s="67" t="s">
        <v>210</v>
      </c>
      <c r="AF13" s="67" t="s">
        <v>210</v>
      </c>
      <c r="AG13" s="67" t="s">
        <v>210</v>
      </c>
      <c r="AH13" s="75"/>
      <c r="AI13" s="67" t="s">
        <v>210</v>
      </c>
      <c r="AJ13" s="67" t="s">
        <v>210</v>
      </c>
      <c r="AK13" s="67" t="s">
        <v>210</v>
      </c>
      <c r="AL13" s="67" t="s">
        <v>210</v>
      </c>
      <c r="AM13" s="67" t="s">
        <v>210</v>
      </c>
      <c r="AN13" s="75"/>
      <c r="AO13" s="79"/>
      <c r="AP13" s="79"/>
      <c r="AQ13" s="79"/>
      <c r="AR13" s="79"/>
      <c r="AS13" s="79"/>
      <c r="AT13" s="75"/>
      <c r="AU13" s="78"/>
      <c r="AV13" s="78"/>
      <c r="AW13" s="78"/>
      <c r="AX13" s="78"/>
      <c r="AY13" s="78"/>
      <c r="AZ13" s="75"/>
      <c r="BA13" s="75"/>
      <c r="BB13" s="67" t="s">
        <v>210</v>
      </c>
      <c r="BC13" s="67" t="s">
        <v>210</v>
      </c>
      <c r="BD13" s="67" t="s">
        <v>210</v>
      </c>
      <c r="BE13" s="67" t="s">
        <v>210</v>
      </c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62"/>
      <c r="CL13" s="51"/>
      <c r="CM13" s="51"/>
      <c r="CN13" s="62"/>
      <c r="CO13" s="62"/>
      <c r="CP13" s="62"/>
      <c r="CQ13" s="62"/>
      <c r="CR13" s="63" t="s">
        <v>189</v>
      </c>
      <c r="CS13" s="64" t="s">
        <v>190</v>
      </c>
      <c r="CT13" s="65"/>
      <c r="CU13" s="63" t="s">
        <v>191</v>
      </c>
      <c r="CX13" s="35"/>
      <c r="EW13" s="32" t="s">
        <v>192</v>
      </c>
      <c r="EX13" s="32" t="s">
        <v>192</v>
      </c>
      <c r="EY13" s="32" t="str">
        <f>index_label</f>
        <v>1985 = 1</v>
      </c>
      <c r="FE13" s="32" t="s">
        <v>192</v>
      </c>
      <c r="FF13" s="32" t="s">
        <v>192</v>
      </c>
      <c r="FG13" s="32" t="str">
        <f>index_label</f>
        <v>1985 = 1</v>
      </c>
      <c r="FI13" s="32" t="s">
        <v>192</v>
      </c>
      <c r="FJ13" s="32" t="s">
        <v>192</v>
      </c>
      <c r="FK13" s="32" t="str">
        <f>index_label</f>
        <v>1985 = 1</v>
      </c>
      <c r="FM13" s="32" t="s">
        <v>192</v>
      </c>
      <c r="FN13" s="32" t="s">
        <v>192</v>
      </c>
      <c r="FO13" s="32" t="str">
        <f>index_label</f>
        <v>1985 = 1</v>
      </c>
      <c r="FQ13" s="37"/>
      <c r="GT13" s="32">
        <v>1985</v>
      </c>
      <c r="GU13" s="80">
        <f t="shared" ref="GU13:GU36" si="0">CS51</f>
        <v>1</v>
      </c>
      <c r="GV13" s="80">
        <f t="shared" ref="GV13:GW29" si="1">CK51</f>
        <v>1</v>
      </c>
      <c r="GW13" s="80">
        <f t="shared" si="1"/>
        <v>1</v>
      </c>
    </row>
    <row r="14" spans="1:205" ht="27.75" customHeight="1" thickBot="1" x14ac:dyDescent="0.25">
      <c r="A14" s="74"/>
      <c r="B14" s="31"/>
      <c r="D14" s="66" t="s">
        <v>211</v>
      </c>
      <c r="E14" s="66" t="s">
        <v>212</v>
      </c>
      <c r="F14" s="66" t="s">
        <v>212</v>
      </c>
      <c r="G14" s="66" t="s">
        <v>212</v>
      </c>
      <c r="H14" s="66" t="s">
        <v>212</v>
      </c>
      <c r="I14" s="75"/>
      <c r="J14" s="67" t="s">
        <v>193</v>
      </c>
      <c r="K14" s="67" t="s">
        <v>193</v>
      </c>
      <c r="L14" s="67" t="s">
        <v>193</v>
      </c>
      <c r="M14" s="67" t="s">
        <v>193</v>
      </c>
      <c r="N14" s="67" t="s">
        <v>193</v>
      </c>
      <c r="O14" s="75"/>
      <c r="P14" s="67" t="s">
        <v>213</v>
      </c>
      <c r="Q14" s="67" t="s">
        <v>213</v>
      </c>
      <c r="R14" s="67" t="s">
        <v>213</v>
      </c>
      <c r="S14" s="67" t="s">
        <v>213</v>
      </c>
      <c r="T14" s="67" t="s">
        <v>213</v>
      </c>
      <c r="U14" s="75"/>
      <c r="V14" s="81" t="s">
        <v>214</v>
      </c>
      <c r="W14" s="81" t="s">
        <v>214</v>
      </c>
      <c r="X14" s="81" t="s">
        <v>214</v>
      </c>
      <c r="Y14" s="81" t="s">
        <v>214</v>
      </c>
      <c r="Z14" s="81" t="s">
        <v>214</v>
      </c>
      <c r="AA14" s="75"/>
      <c r="AB14" s="75"/>
      <c r="AC14" s="81" t="s">
        <v>215</v>
      </c>
      <c r="AD14" s="81" t="s">
        <v>215</v>
      </c>
      <c r="AE14" s="81" t="s">
        <v>215</v>
      </c>
      <c r="AF14" s="81" t="s">
        <v>215</v>
      </c>
      <c r="AG14" s="81" t="s">
        <v>215</v>
      </c>
      <c r="AH14" s="75"/>
      <c r="AI14" s="78" t="s">
        <v>215</v>
      </c>
      <c r="AJ14" s="78" t="s">
        <v>215</v>
      </c>
      <c r="AK14" s="78" t="s">
        <v>215</v>
      </c>
      <c r="AL14" s="78" t="s">
        <v>215</v>
      </c>
      <c r="AM14" s="78" t="s">
        <v>215</v>
      </c>
      <c r="AN14" s="75"/>
      <c r="AO14" s="67" t="s">
        <v>216</v>
      </c>
      <c r="AP14" s="67" t="s">
        <v>216</v>
      </c>
      <c r="AQ14" s="67" t="s">
        <v>216</v>
      </c>
      <c r="AR14" s="67" t="s">
        <v>216</v>
      </c>
      <c r="AS14" s="81" t="s">
        <v>215</v>
      </c>
      <c r="AT14" s="75"/>
      <c r="AU14" s="67" t="s">
        <v>217</v>
      </c>
      <c r="AV14" s="67" t="s">
        <v>217</v>
      </c>
      <c r="AW14" s="67" t="s">
        <v>217</v>
      </c>
      <c r="AX14" s="67" t="s">
        <v>217</v>
      </c>
      <c r="AY14" s="67" t="s">
        <v>217</v>
      </c>
      <c r="AZ14" s="75"/>
      <c r="BA14" s="75"/>
      <c r="BB14" s="66" t="str">
        <f>index_label</f>
        <v>1985 = 1</v>
      </c>
      <c r="BC14" s="66" t="str">
        <f>index_label</f>
        <v>1985 = 1</v>
      </c>
      <c r="BD14" s="66" t="str">
        <f>index_label</f>
        <v>1985 = 1</v>
      </c>
      <c r="BE14" s="66" t="str">
        <f>index_label</f>
        <v>1985 = 1</v>
      </c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69"/>
      <c r="CL14" s="70" t="s">
        <v>195</v>
      </c>
      <c r="CM14" s="70"/>
      <c r="CN14" s="69"/>
      <c r="CO14" s="69"/>
      <c r="CP14" s="69"/>
      <c r="CQ14" s="71" t="s">
        <v>196</v>
      </c>
      <c r="CR14" s="72"/>
      <c r="CS14" s="69"/>
      <c r="CT14" s="72"/>
      <c r="CU14" s="72"/>
      <c r="CX14" s="35"/>
      <c r="EW14" s="82"/>
      <c r="EX14" s="82"/>
      <c r="EY14" s="82"/>
      <c r="EZ14" s="83"/>
      <c r="FA14" s="83"/>
      <c r="FB14" s="83"/>
      <c r="FC14" s="83"/>
      <c r="FE14" s="82"/>
      <c r="FF14" s="82"/>
      <c r="FG14" s="82"/>
      <c r="FI14" s="82"/>
      <c r="FJ14" s="82"/>
      <c r="FK14" s="82"/>
      <c r="FQ14" s="37"/>
      <c r="GB14" s="84" t="s">
        <v>207</v>
      </c>
      <c r="GC14" s="84" t="s">
        <v>218</v>
      </c>
      <c r="GD14" s="84" t="s">
        <v>219</v>
      </c>
      <c r="GE14" s="84" t="s">
        <v>220</v>
      </c>
      <c r="GF14" s="84" t="s">
        <v>221</v>
      </c>
      <c r="GI14" s="84" t="s">
        <v>207</v>
      </c>
      <c r="GJ14" s="84" t="s">
        <v>218</v>
      </c>
      <c r="GK14" s="84" t="s">
        <v>219</v>
      </c>
      <c r="GL14" s="84" t="s">
        <v>220</v>
      </c>
      <c r="GM14" s="84" t="s">
        <v>221</v>
      </c>
      <c r="GT14" s="32">
        <f>GT13+1</f>
        <v>1986</v>
      </c>
      <c r="GU14" s="80">
        <f t="shared" si="0"/>
        <v>0.99592074589532653</v>
      </c>
      <c r="GV14" s="80">
        <f t="shared" si="1"/>
        <v>1.0210857681179182</v>
      </c>
      <c r="GW14" s="80">
        <f t="shared" si="1"/>
        <v>0.97535464403839822</v>
      </c>
    </row>
    <row r="15" spans="1:205" x14ac:dyDescent="0.2">
      <c r="A15" s="74" t="s">
        <v>36</v>
      </c>
      <c r="B15" s="31">
        <v>1949</v>
      </c>
      <c r="D15" s="85"/>
      <c r="E15" s="85"/>
      <c r="F15" s="85"/>
      <c r="G15" s="85"/>
      <c r="H15" s="85"/>
      <c r="J15" s="86"/>
      <c r="K15" s="86"/>
      <c r="L15" s="86"/>
      <c r="M15" s="86"/>
      <c r="N15" s="86"/>
      <c r="V15" s="87"/>
      <c r="W15" s="87"/>
      <c r="X15" s="87"/>
      <c r="Y15" s="87"/>
      <c r="Z15" s="87"/>
      <c r="BB15" s="80"/>
      <c r="BC15" s="80"/>
      <c r="BD15" s="80"/>
      <c r="BE15" s="80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CK15" s="89"/>
      <c r="CL15" s="89"/>
      <c r="CM15" s="89"/>
      <c r="CN15" s="89"/>
      <c r="CO15" s="89"/>
      <c r="CP15" s="89"/>
      <c r="CQ15" s="89"/>
      <c r="CR15" s="89"/>
      <c r="CS15" s="89"/>
      <c r="CT15" s="89"/>
      <c r="CU15" s="89"/>
      <c r="CX15" s="35"/>
      <c r="CZ15" s="80"/>
      <c r="DA15" s="80"/>
      <c r="DB15" s="80"/>
      <c r="DC15" s="80"/>
      <c r="DE15" s="80"/>
      <c r="DF15" s="80"/>
      <c r="DG15" s="80"/>
      <c r="DH15" s="80"/>
      <c r="DI15" s="80"/>
      <c r="DJ15" s="80"/>
      <c r="DK15" s="80"/>
      <c r="DL15" s="80"/>
      <c r="DM15" s="80"/>
      <c r="DN15" s="80"/>
      <c r="DV15" s="80"/>
      <c r="DW15" s="80"/>
      <c r="DX15" s="80"/>
      <c r="DY15" s="80"/>
      <c r="DZ15" s="80"/>
      <c r="EB15" s="80"/>
      <c r="EC15" s="80"/>
      <c r="ED15" s="80"/>
      <c r="EE15" s="80"/>
      <c r="EW15" s="80"/>
      <c r="EX15" s="80">
        <v>1</v>
      </c>
      <c r="EY15" s="80">
        <f t="shared" ref="EY15:EY46" si="2">EX15/EX$86</f>
        <v>0.34299576257563835</v>
      </c>
      <c r="EZ15" s="80"/>
      <c r="FA15" s="80"/>
      <c r="FB15" s="80">
        <v>1</v>
      </c>
      <c r="FC15" s="80">
        <f t="shared" ref="FC15:FC46" si="3">FB15/FB$86</f>
        <v>1.7130009836341737</v>
      </c>
      <c r="FD15" s="80"/>
      <c r="FE15" s="80"/>
      <c r="FF15" s="80">
        <v>1</v>
      </c>
      <c r="FG15" s="80">
        <f t="shared" ref="FG15:FG46" si="4">FF15/FF$86</f>
        <v>0.99942793806731656</v>
      </c>
      <c r="FH15" s="80"/>
      <c r="FI15" s="80"/>
      <c r="FJ15" s="80">
        <v>1</v>
      </c>
      <c r="FK15" s="80">
        <f t="shared" ref="FK15:FK46" si="5">FJ15/FJ$86</f>
        <v>0.96284239258301718</v>
      </c>
      <c r="FM15" s="80"/>
      <c r="FN15" s="80">
        <v>1</v>
      </c>
      <c r="FO15" s="80">
        <f t="shared" ref="FO15:FO46" si="6">FN15/FN$86</f>
        <v>1.0195010577402639</v>
      </c>
      <c r="FQ15" s="37"/>
      <c r="GA15" s="32">
        <v>1970</v>
      </c>
      <c r="GB15" s="90">
        <f>CR36</f>
        <v>0.17293981553567087</v>
      </c>
      <c r="GC15" s="90">
        <f>CK36</f>
        <v>0.30002279642134333</v>
      </c>
      <c r="GD15" s="90">
        <f>CO36</f>
        <v>0.96284239258301718</v>
      </c>
      <c r="GE15" s="90">
        <f>CM36*CN36*CP36</f>
        <v>1.7454072621535004</v>
      </c>
      <c r="GF15" s="90">
        <f>CQ36</f>
        <v>0.34299576257563835</v>
      </c>
      <c r="GH15" s="32">
        <f t="shared" ref="GH15:GH40" si="7">GH14+1</f>
        <v>1</v>
      </c>
      <c r="GI15" s="90">
        <f>CR43</f>
        <v>0.76573031657322221</v>
      </c>
      <c r="GJ15" s="90">
        <f>CK43</f>
        <v>0.84596843429438839</v>
      </c>
      <c r="GK15" s="90">
        <f>CO43</f>
        <v>0.98560723528761751</v>
      </c>
      <c r="GL15" s="90">
        <f>CM43*CN43*CP43</f>
        <v>1.4300634039442863</v>
      </c>
      <c r="GM15" s="90">
        <f>CQ43</f>
        <v>0.64218847534876045</v>
      </c>
      <c r="GT15" s="32">
        <f t="shared" ref="GT15:GT32" si="8">GT14+1</f>
        <v>1987</v>
      </c>
      <c r="GU15" s="80">
        <f t="shared" si="0"/>
        <v>1.0140051497945426</v>
      </c>
      <c r="GV15" s="80">
        <f t="shared" si="1"/>
        <v>1.044664585625801</v>
      </c>
      <c r="GW15" s="80">
        <f t="shared" si="1"/>
        <v>0.97065140691747298</v>
      </c>
    </row>
    <row r="16" spans="1:205" x14ac:dyDescent="0.2">
      <c r="A16" s="74" t="s">
        <v>36</v>
      </c>
      <c r="B16" s="31">
        <f t="shared" ref="B16:B78" si="9">B15+1</f>
        <v>1950</v>
      </c>
      <c r="D16" s="85"/>
      <c r="E16" s="85"/>
      <c r="F16" s="85"/>
      <c r="G16" s="85"/>
      <c r="H16" s="85"/>
      <c r="J16" s="86"/>
      <c r="K16" s="86"/>
      <c r="L16" s="86"/>
      <c r="M16" s="86"/>
      <c r="N16" s="86"/>
      <c r="V16" s="87"/>
      <c r="W16" s="87"/>
      <c r="X16" s="87"/>
      <c r="Y16" s="87"/>
      <c r="Z16" s="87"/>
      <c r="BB16" s="80"/>
      <c r="BC16" s="80"/>
      <c r="BD16" s="80"/>
      <c r="BE16" s="80"/>
      <c r="BF16" s="80"/>
      <c r="BG16" s="80"/>
      <c r="BH16" s="80"/>
      <c r="BI16" s="80"/>
      <c r="BJ16" s="80"/>
      <c r="BK16" s="80"/>
      <c r="BL16" s="80"/>
      <c r="BM16" s="80"/>
      <c r="BN16" s="80"/>
      <c r="BO16" s="80"/>
      <c r="BP16" s="80"/>
      <c r="BQ16" s="88"/>
      <c r="BR16" s="88"/>
      <c r="BS16" s="88"/>
      <c r="BT16" s="88"/>
      <c r="BU16" s="88"/>
      <c r="BV16" s="80"/>
      <c r="CK16" s="89"/>
      <c r="CL16" s="89"/>
      <c r="CM16" s="89"/>
      <c r="CN16" s="89"/>
      <c r="CO16" s="89"/>
      <c r="CP16" s="89"/>
      <c r="CQ16" s="89"/>
      <c r="CR16" s="89"/>
      <c r="CS16" s="89"/>
      <c r="CT16" s="89"/>
      <c r="CU16" s="89"/>
      <c r="CX16" s="35"/>
      <c r="CZ16" s="80"/>
      <c r="DA16" s="80"/>
      <c r="DB16" s="80"/>
      <c r="DC16" s="80"/>
      <c r="DE16" s="80"/>
      <c r="DF16" s="80"/>
      <c r="DG16" s="80"/>
      <c r="DH16" s="80"/>
      <c r="DI16" s="80"/>
      <c r="DJ16" s="80"/>
      <c r="DK16" s="80"/>
      <c r="DL16" s="80"/>
      <c r="DM16" s="80"/>
      <c r="DN16" s="80"/>
      <c r="DQ16" s="80"/>
      <c r="DR16" s="80"/>
      <c r="DS16" s="80"/>
      <c r="DT16" s="80"/>
      <c r="DV16" s="80"/>
      <c r="DW16" s="80"/>
      <c r="DX16" s="80"/>
      <c r="DY16" s="80"/>
      <c r="DZ16" s="80"/>
      <c r="EB16" s="80" t="e">
        <f t="shared" ref="EB16:EE47" si="10">LN(DV16/DV15)</f>
        <v>#DIV/0!</v>
      </c>
      <c r="EC16" s="80" t="e">
        <f t="shared" si="10"/>
        <v>#DIV/0!</v>
      </c>
      <c r="ED16" s="80" t="e">
        <f t="shared" si="10"/>
        <v>#DIV/0!</v>
      </c>
      <c r="EE16" s="80" t="e">
        <f t="shared" si="10"/>
        <v>#DIV/0!</v>
      </c>
      <c r="EG16" s="80" t="e">
        <f>LN(BV16/BV15)</f>
        <v>#DIV/0!</v>
      </c>
      <c r="EH16" s="80" t="e">
        <f t="shared" ref="EH16:EJ67" si="11">LN(BW16/BW15)</f>
        <v>#DIV/0!</v>
      </c>
      <c r="EI16" s="80" t="e">
        <f t="shared" si="11"/>
        <v>#DIV/0!</v>
      </c>
      <c r="EJ16" s="80" t="e">
        <f t="shared" si="11"/>
        <v>#DIV/0!</v>
      </c>
      <c r="EL16" s="80" t="e">
        <f>LN(CA16/CA15)</f>
        <v>#DIV/0!</v>
      </c>
      <c r="EM16" s="80" t="e">
        <f t="shared" ref="EM16:EO67" si="12">LN(CB16/CB15)</f>
        <v>#DIV/0!</v>
      </c>
      <c r="EN16" s="80" t="e">
        <f t="shared" si="12"/>
        <v>#DIV/0!</v>
      </c>
      <c r="EO16" s="80" t="e">
        <f t="shared" si="12"/>
        <v>#DIV/0!</v>
      </c>
      <c r="EQ16" s="80" t="e">
        <f>LN(CF16/CF15)</f>
        <v>#DIV/0!</v>
      </c>
      <c r="ER16" s="80" t="e">
        <f t="shared" ref="ER16:ET67" si="13">LN(CG16/CG15)</f>
        <v>#DIV/0!</v>
      </c>
      <c r="ES16" s="80" t="e">
        <f t="shared" si="13"/>
        <v>#DIV/0!</v>
      </c>
      <c r="ET16" s="80" t="e">
        <f t="shared" si="13"/>
        <v>#DIV/0!</v>
      </c>
      <c r="EW16" s="80">
        <f t="shared" ref="EW16:EW76" si="14">EXP(SUMPRODUCT($DK16:$DN16,DQ16:DT16))</f>
        <v>1</v>
      </c>
      <c r="EX16" s="80">
        <f t="shared" ref="EX16:EX76" si="15">IF(ISERR(EW16),EX15,EW16*EX15)</f>
        <v>1</v>
      </c>
      <c r="EY16" s="80">
        <f t="shared" si="2"/>
        <v>0.34299576257563835</v>
      </c>
      <c r="EZ16" s="80"/>
      <c r="FA16" s="80" t="e">
        <f t="shared" ref="FA16:FA76" si="16">EXP(SUMPRODUCT($DK16:$DN16,EB16:EE16))</f>
        <v>#DIV/0!</v>
      </c>
      <c r="FB16" s="80">
        <f t="shared" ref="FB16:FB76" si="17">IF(ISERR(FA16),FB15,FA16*FB15)</f>
        <v>1</v>
      </c>
      <c r="FC16" s="80">
        <f t="shared" si="3"/>
        <v>1.7130009836341737</v>
      </c>
      <c r="FD16" s="80"/>
      <c r="FE16" s="80" t="e">
        <f t="shared" ref="FE16:FE76" si="18">EXP(SUMPRODUCT($DK16:$DN16,EG16:EJ16))</f>
        <v>#DIV/0!</v>
      </c>
      <c r="FF16" s="80">
        <f t="shared" ref="FF16:FF76" si="19">IF(ISERR(FE16),FF15,FE16*FF15)</f>
        <v>1</v>
      </c>
      <c r="FG16" s="80">
        <f t="shared" si="4"/>
        <v>0.99942793806731656</v>
      </c>
      <c r="FH16" s="80"/>
      <c r="FI16" s="80" t="e">
        <f t="shared" ref="FI16:FI76" si="20">EXP(SUMPRODUCT($DK16:$DN16,EL16:EO16))</f>
        <v>#DIV/0!</v>
      </c>
      <c r="FJ16" s="80">
        <f t="shared" ref="FJ16:FJ76" si="21">IF(ISERR(FI16),FJ15,FI16*FJ15)</f>
        <v>1</v>
      </c>
      <c r="FK16" s="80">
        <f t="shared" si="5"/>
        <v>0.96284239258301718</v>
      </c>
      <c r="FM16" s="80" t="e">
        <f t="shared" ref="FM16:FM76" si="22">EXP(SUMPRODUCT($DK16:$DN16,EQ16:ET16))</f>
        <v>#DIV/0!</v>
      </c>
      <c r="FN16" s="80">
        <f t="shared" ref="FN16:FN76" si="23">IF(ISERR(FM16),FN15,FM16*FN15)</f>
        <v>1</v>
      </c>
      <c r="FO16" s="80">
        <f t="shared" si="6"/>
        <v>1.0195010577402639</v>
      </c>
      <c r="FQ16" s="37"/>
      <c r="GA16" s="32">
        <v>1971</v>
      </c>
      <c r="GB16" s="90">
        <f t="shared" ref="GB16:GB55" si="24">CR37</f>
        <v>0.41939014423744259</v>
      </c>
      <c r="GC16" s="90">
        <f t="shared" ref="GC16:GC55" si="25">CK37</f>
        <v>0.70445691755504491</v>
      </c>
      <c r="GD16" s="90">
        <f t="shared" ref="GD16:GD55" si="26">CO37</f>
        <v>0.96635711305111471</v>
      </c>
      <c r="GE16" s="90">
        <f t="shared" ref="GE16:GE55" si="27">CM37*CN37*CP37</f>
        <v>1.7233197727808631</v>
      </c>
      <c r="GF16" s="90">
        <f t="shared" ref="GF16:GF55" si="28">CQ37</f>
        <v>0.3574870083034587</v>
      </c>
      <c r="GH16" s="32">
        <f t="shared" si="7"/>
        <v>2</v>
      </c>
      <c r="GI16" s="90">
        <f t="shared" ref="GI16:GI47" si="29">CR44</f>
        <v>0.78641256193174258</v>
      </c>
      <c r="GJ16" s="90">
        <f t="shared" ref="GJ16:GJ47" si="30">CK44</f>
        <v>0.87173632160287451</v>
      </c>
      <c r="GK16" s="90">
        <f t="shared" ref="GK16:GK47" si="31">CO44</f>
        <v>0.98610397351028156</v>
      </c>
      <c r="GL16" s="90">
        <f t="shared" ref="GL16:GL47" si="32">CM44*CN44*CP44</f>
        <v>1.4285346778093839</v>
      </c>
      <c r="GM16" s="90">
        <f t="shared" ref="GM16:GM47" si="33">CQ44</f>
        <v>0.64040070949646866</v>
      </c>
      <c r="GT16" s="32">
        <f t="shared" si="8"/>
        <v>1988</v>
      </c>
      <c r="GU16" s="80">
        <f t="shared" si="0"/>
        <v>1.0684317732388759</v>
      </c>
      <c r="GV16" s="80">
        <f t="shared" si="1"/>
        <v>1.066264193775313</v>
      </c>
      <c r="GW16" s="80">
        <f t="shared" si="1"/>
        <v>1.0020328727872669</v>
      </c>
    </row>
    <row r="17" spans="1:205" x14ac:dyDescent="0.2">
      <c r="A17" s="74" t="s">
        <v>36</v>
      </c>
      <c r="B17" s="31">
        <f t="shared" si="9"/>
        <v>1951</v>
      </c>
      <c r="D17" s="85"/>
      <c r="E17" s="85"/>
      <c r="F17" s="85"/>
      <c r="G17" s="85"/>
      <c r="H17" s="85"/>
      <c r="J17" s="86"/>
      <c r="K17" s="86"/>
      <c r="L17" s="86"/>
      <c r="M17" s="86"/>
      <c r="N17" s="86"/>
      <c r="V17" s="87"/>
      <c r="W17" s="87"/>
      <c r="X17" s="87"/>
      <c r="Y17" s="87"/>
      <c r="Z17" s="87"/>
      <c r="BB17" s="80"/>
      <c r="BC17" s="80"/>
      <c r="BD17" s="80"/>
      <c r="BE17" s="80"/>
      <c r="BF17" s="80"/>
      <c r="BG17" s="80"/>
      <c r="BH17" s="80"/>
      <c r="BI17" s="80"/>
      <c r="BJ17" s="80"/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CK17" s="89"/>
      <c r="CL17" s="89"/>
      <c r="CM17" s="89"/>
      <c r="CN17" s="89"/>
      <c r="CO17" s="89"/>
      <c r="CP17" s="89"/>
      <c r="CQ17" s="89"/>
      <c r="CR17" s="89"/>
      <c r="CS17" s="89"/>
      <c r="CT17" s="89"/>
      <c r="CU17" s="89"/>
      <c r="CX17" s="35"/>
      <c r="CZ17" s="80"/>
      <c r="DA17" s="80"/>
      <c r="DB17" s="80"/>
      <c r="DC17" s="80"/>
      <c r="DE17" s="80"/>
      <c r="DF17" s="80"/>
      <c r="DG17" s="80"/>
      <c r="DH17" s="80"/>
      <c r="DI17" s="80"/>
      <c r="DJ17" s="80"/>
      <c r="DK17" s="80"/>
      <c r="DL17" s="80"/>
      <c r="DM17" s="80"/>
      <c r="DN17" s="80"/>
      <c r="DQ17" s="80"/>
      <c r="DR17" s="80"/>
      <c r="DS17" s="80"/>
      <c r="DT17" s="80"/>
      <c r="DV17" s="80"/>
      <c r="DW17" s="80"/>
      <c r="DX17" s="80"/>
      <c r="DY17" s="80"/>
      <c r="DZ17" s="80"/>
      <c r="EB17" s="80" t="e">
        <f t="shared" si="10"/>
        <v>#DIV/0!</v>
      </c>
      <c r="EC17" s="80" t="e">
        <f t="shared" si="10"/>
        <v>#DIV/0!</v>
      </c>
      <c r="ED17" s="80" t="e">
        <f t="shared" si="10"/>
        <v>#DIV/0!</v>
      </c>
      <c r="EE17" s="80" t="e">
        <f t="shared" si="10"/>
        <v>#DIV/0!</v>
      </c>
      <c r="EG17" s="80" t="e">
        <f t="shared" ref="EG17:EJ68" si="34">LN(BV17/BV16)</f>
        <v>#DIV/0!</v>
      </c>
      <c r="EH17" s="80" t="e">
        <f t="shared" si="11"/>
        <v>#DIV/0!</v>
      </c>
      <c r="EI17" s="80" t="e">
        <f t="shared" si="11"/>
        <v>#DIV/0!</v>
      </c>
      <c r="EJ17" s="80" t="e">
        <f t="shared" si="11"/>
        <v>#DIV/0!</v>
      </c>
      <c r="EL17" s="80" t="e">
        <f t="shared" ref="EL17:EO68" si="35">LN(CA17/CA16)</f>
        <v>#DIV/0!</v>
      </c>
      <c r="EM17" s="80" t="e">
        <f t="shared" si="12"/>
        <v>#DIV/0!</v>
      </c>
      <c r="EN17" s="80" t="e">
        <f t="shared" si="12"/>
        <v>#DIV/0!</v>
      </c>
      <c r="EO17" s="80" t="e">
        <f t="shared" si="12"/>
        <v>#DIV/0!</v>
      </c>
      <c r="EQ17" s="80" t="e">
        <f t="shared" ref="EQ17:ET68" si="36">LN(CF17/CF16)</f>
        <v>#DIV/0!</v>
      </c>
      <c r="ER17" s="80" t="e">
        <f t="shared" si="13"/>
        <v>#DIV/0!</v>
      </c>
      <c r="ES17" s="80" t="e">
        <f t="shared" si="13"/>
        <v>#DIV/0!</v>
      </c>
      <c r="ET17" s="80" t="e">
        <f t="shared" si="13"/>
        <v>#DIV/0!</v>
      </c>
      <c r="EW17" s="80">
        <f t="shared" si="14"/>
        <v>1</v>
      </c>
      <c r="EX17" s="80">
        <f t="shared" si="15"/>
        <v>1</v>
      </c>
      <c r="EY17" s="80">
        <f t="shared" si="2"/>
        <v>0.34299576257563835</v>
      </c>
      <c r="EZ17" s="80"/>
      <c r="FA17" s="80" t="e">
        <f t="shared" si="16"/>
        <v>#DIV/0!</v>
      </c>
      <c r="FB17" s="80">
        <f t="shared" si="17"/>
        <v>1</v>
      </c>
      <c r="FC17" s="80">
        <f t="shared" si="3"/>
        <v>1.7130009836341737</v>
      </c>
      <c r="FD17" s="80"/>
      <c r="FE17" s="80" t="e">
        <f t="shared" si="18"/>
        <v>#DIV/0!</v>
      </c>
      <c r="FF17" s="80">
        <f t="shared" si="19"/>
        <v>1</v>
      </c>
      <c r="FG17" s="80">
        <f t="shared" si="4"/>
        <v>0.99942793806731656</v>
      </c>
      <c r="FH17" s="80"/>
      <c r="FI17" s="80" t="e">
        <f t="shared" si="20"/>
        <v>#DIV/0!</v>
      </c>
      <c r="FJ17" s="80">
        <f t="shared" si="21"/>
        <v>1</v>
      </c>
      <c r="FK17" s="80">
        <f t="shared" si="5"/>
        <v>0.96284239258301718</v>
      </c>
      <c r="FM17" s="80" t="e">
        <f t="shared" si="22"/>
        <v>#DIV/0!</v>
      </c>
      <c r="FN17" s="80">
        <f t="shared" si="23"/>
        <v>1</v>
      </c>
      <c r="FO17" s="80">
        <f t="shared" si="6"/>
        <v>1.0195010577402639</v>
      </c>
      <c r="FQ17" s="37"/>
      <c r="GA17" s="32">
        <v>1972</v>
      </c>
      <c r="GB17" s="90">
        <f t="shared" si="24"/>
        <v>0.44437088110667777</v>
      </c>
      <c r="GC17" s="90">
        <f t="shared" si="25"/>
        <v>0.73439358679914613</v>
      </c>
      <c r="GD17" s="90">
        <f t="shared" si="26"/>
        <v>0.97010648784447662</v>
      </c>
      <c r="GE17" s="90">
        <f t="shared" si="27"/>
        <v>1.7246612239494041</v>
      </c>
      <c r="GF17" s="90">
        <f t="shared" si="28"/>
        <v>0.3616541964271246</v>
      </c>
      <c r="GH17" s="32">
        <f t="shared" si="7"/>
        <v>3</v>
      </c>
      <c r="GI17" s="90">
        <f t="shared" si="29"/>
        <v>0.92911756500237708</v>
      </c>
      <c r="GJ17" s="90">
        <f t="shared" si="30"/>
        <v>0.88979475801317431</v>
      </c>
      <c r="GK17" s="90">
        <f t="shared" si="31"/>
        <v>0.99426678172390648</v>
      </c>
      <c r="GL17" s="90">
        <f t="shared" si="32"/>
        <v>1.3634577814356041</v>
      </c>
      <c r="GM17" s="90">
        <f t="shared" si="33"/>
        <v>0.77025797368743565</v>
      </c>
      <c r="GT17" s="32">
        <f t="shared" si="8"/>
        <v>1989</v>
      </c>
      <c r="GU17" s="80">
        <f t="shared" si="0"/>
        <v>1.1093619755404829</v>
      </c>
      <c r="GV17" s="80">
        <f t="shared" si="1"/>
        <v>1.0825629818040023</v>
      </c>
      <c r="GW17" s="80">
        <f t="shared" si="1"/>
        <v>1.0247551359014901</v>
      </c>
    </row>
    <row r="18" spans="1:205" x14ac:dyDescent="0.2">
      <c r="A18" s="74" t="s">
        <v>36</v>
      </c>
      <c r="B18" s="31">
        <f t="shared" si="9"/>
        <v>1952</v>
      </c>
      <c r="D18" s="85"/>
      <c r="E18" s="85"/>
      <c r="F18" s="85"/>
      <c r="G18" s="85"/>
      <c r="H18" s="85"/>
      <c r="J18" s="86"/>
      <c r="K18" s="86"/>
      <c r="L18" s="86"/>
      <c r="M18" s="86"/>
      <c r="N18" s="86"/>
      <c r="V18" s="87"/>
      <c r="W18" s="87"/>
      <c r="X18" s="87"/>
      <c r="Y18" s="87"/>
      <c r="Z18" s="87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CK18" s="89"/>
      <c r="CL18" s="89"/>
      <c r="CM18" s="89"/>
      <c r="CN18" s="89"/>
      <c r="CO18" s="89"/>
      <c r="CP18" s="89"/>
      <c r="CQ18" s="89"/>
      <c r="CR18" s="89"/>
      <c r="CS18" s="89"/>
      <c r="CT18" s="89"/>
      <c r="CU18" s="89"/>
      <c r="CX18" s="35"/>
      <c r="CZ18" s="80"/>
      <c r="DA18" s="80"/>
      <c r="DB18" s="80"/>
      <c r="DC18" s="80"/>
      <c r="DE18" s="80"/>
      <c r="DF18" s="80"/>
      <c r="DG18" s="80"/>
      <c r="DH18" s="80"/>
      <c r="DI18" s="80"/>
      <c r="DJ18" s="80"/>
      <c r="DK18" s="80"/>
      <c r="DL18" s="80"/>
      <c r="DM18" s="80"/>
      <c r="DN18" s="80"/>
      <c r="DQ18" s="80"/>
      <c r="DR18" s="80"/>
      <c r="DS18" s="80"/>
      <c r="DT18" s="80"/>
      <c r="DV18" s="80"/>
      <c r="DW18" s="80"/>
      <c r="DX18" s="80"/>
      <c r="DY18" s="80"/>
      <c r="DZ18" s="80"/>
      <c r="EB18" s="80" t="e">
        <f t="shared" si="10"/>
        <v>#DIV/0!</v>
      </c>
      <c r="EC18" s="80" t="e">
        <f t="shared" si="10"/>
        <v>#DIV/0!</v>
      </c>
      <c r="ED18" s="80" t="e">
        <f t="shared" si="10"/>
        <v>#DIV/0!</v>
      </c>
      <c r="EE18" s="80" t="e">
        <f t="shared" si="10"/>
        <v>#DIV/0!</v>
      </c>
      <c r="EG18" s="80" t="e">
        <f t="shared" si="34"/>
        <v>#DIV/0!</v>
      </c>
      <c r="EH18" s="80" t="e">
        <f t="shared" si="11"/>
        <v>#DIV/0!</v>
      </c>
      <c r="EI18" s="80" t="e">
        <f t="shared" si="11"/>
        <v>#DIV/0!</v>
      </c>
      <c r="EJ18" s="80" t="e">
        <f t="shared" si="11"/>
        <v>#DIV/0!</v>
      </c>
      <c r="EL18" s="80" t="e">
        <f t="shared" si="35"/>
        <v>#DIV/0!</v>
      </c>
      <c r="EM18" s="80" t="e">
        <f t="shared" si="12"/>
        <v>#DIV/0!</v>
      </c>
      <c r="EN18" s="80" t="e">
        <f t="shared" si="12"/>
        <v>#DIV/0!</v>
      </c>
      <c r="EO18" s="80" t="e">
        <f t="shared" si="12"/>
        <v>#DIV/0!</v>
      </c>
      <c r="EQ18" s="80" t="e">
        <f t="shared" si="36"/>
        <v>#DIV/0!</v>
      </c>
      <c r="ER18" s="80" t="e">
        <f t="shared" si="13"/>
        <v>#DIV/0!</v>
      </c>
      <c r="ES18" s="80" t="e">
        <f t="shared" si="13"/>
        <v>#DIV/0!</v>
      </c>
      <c r="ET18" s="80" t="e">
        <f t="shared" si="13"/>
        <v>#DIV/0!</v>
      </c>
      <c r="EW18" s="80">
        <f t="shared" si="14"/>
        <v>1</v>
      </c>
      <c r="EX18" s="80">
        <f t="shared" si="15"/>
        <v>1</v>
      </c>
      <c r="EY18" s="80">
        <f t="shared" si="2"/>
        <v>0.34299576257563835</v>
      </c>
      <c r="EZ18" s="80"/>
      <c r="FA18" s="80" t="e">
        <f t="shared" si="16"/>
        <v>#DIV/0!</v>
      </c>
      <c r="FB18" s="80">
        <f t="shared" si="17"/>
        <v>1</v>
      </c>
      <c r="FC18" s="80">
        <f t="shared" si="3"/>
        <v>1.7130009836341737</v>
      </c>
      <c r="FD18" s="80"/>
      <c r="FE18" s="80" t="e">
        <f t="shared" si="18"/>
        <v>#DIV/0!</v>
      </c>
      <c r="FF18" s="80">
        <f t="shared" si="19"/>
        <v>1</v>
      </c>
      <c r="FG18" s="80">
        <f t="shared" si="4"/>
        <v>0.99942793806731656</v>
      </c>
      <c r="FH18" s="80"/>
      <c r="FI18" s="80" t="e">
        <f t="shared" si="20"/>
        <v>#DIV/0!</v>
      </c>
      <c r="FJ18" s="80">
        <f t="shared" si="21"/>
        <v>1</v>
      </c>
      <c r="FK18" s="80">
        <f t="shared" si="5"/>
        <v>0.96284239258301718</v>
      </c>
      <c r="FM18" s="80" t="e">
        <f t="shared" si="22"/>
        <v>#DIV/0!</v>
      </c>
      <c r="FN18" s="80">
        <f t="shared" si="23"/>
        <v>1</v>
      </c>
      <c r="FO18" s="80">
        <f t="shared" si="6"/>
        <v>1.0195010577402639</v>
      </c>
      <c r="FQ18" s="37"/>
      <c r="GA18" s="32">
        <v>1973</v>
      </c>
      <c r="GB18" s="90">
        <f t="shared" si="24"/>
        <v>0.44718709723530431</v>
      </c>
      <c r="GC18" s="90">
        <f t="shared" si="25"/>
        <v>0.76133362591829912</v>
      </c>
      <c r="GD18" s="90">
        <f t="shared" si="26"/>
        <v>0.97226404152172374</v>
      </c>
      <c r="GE18" s="90">
        <f t="shared" si="27"/>
        <v>1.6107502646302376</v>
      </c>
      <c r="GF18" s="90">
        <f t="shared" si="28"/>
        <v>0.37506092224130222</v>
      </c>
      <c r="GH18" s="32">
        <f t="shared" si="7"/>
        <v>4</v>
      </c>
      <c r="GI18" s="90">
        <f t="shared" si="29"/>
        <v>1.0647511789866473</v>
      </c>
      <c r="GJ18" s="90">
        <f t="shared" si="30"/>
        <v>0.90694231509051915</v>
      </c>
      <c r="GK18" s="90">
        <f t="shared" si="31"/>
        <v>0.99853322567372249</v>
      </c>
      <c r="GL18" s="90">
        <f t="shared" si="32"/>
        <v>1.2932861386120906</v>
      </c>
      <c r="GM18" s="90">
        <f t="shared" si="33"/>
        <v>0.9090992955288113</v>
      </c>
      <c r="GT18" s="32">
        <f t="shared" si="8"/>
        <v>1990</v>
      </c>
      <c r="GU18" s="80">
        <f t="shared" si="0"/>
        <v>1.0568618723691674</v>
      </c>
      <c r="GV18" s="80">
        <f t="shared" si="1"/>
        <v>1.0894926364026878</v>
      </c>
      <c r="GW18" s="80">
        <f t="shared" si="1"/>
        <v>0.97004957817680959</v>
      </c>
    </row>
    <row r="19" spans="1:205" x14ac:dyDescent="0.2">
      <c r="A19" s="74" t="s">
        <v>36</v>
      </c>
      <c r="B19" s="31">
        <f t="shared" si="9"/>
        <v>1953</v>
      </c>
      <c r="D19" s="85"/>
      <c r="E19" s="85"/>
      <c r="F19" s="85"/>
      <c r="G19" s="85"/>
      <c r="H19" s="85"/>
      <c r="J19" s="86"/>
      <c r="K19" s="86"/>
      <c r="L19" s="86"/>
      <c r="M19" s="86"/>
      <c r="N19" s="86"/>
      <c r="V19" s="87"/>
      <c r="W19" s="87"/>
      <c r="X19" s="87"/>
      <c r="Y19" s="87"/>
      <c r="Z19" s="87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CK19" s="89"/>
      <c r="CL19" s="89"/>
      <c r="CM19" s="89"/>
      <c r="CN19" s="89"/>
      <c r="CO19" s="89"/>
      <c r="CP19" s="89"/>
      <c r="CQ19" s="89"/>
      <c r="CR19" s="89"/>
      <c r="CS19" s="89"/>
      <c r="CT19" s="89"/>
      <c r="CU19" s="89"/>
      <c r="CX19" s="35"/>
      <c r="CZ19" s="80"/>
      <c r="DA19" s="80"/>
      <c r="DB19" s="80"/>
      <c r="DC19" s="80"/>
      <c r="DE19" s="80"/>
      <c r="DF19" s="80"/>
      <c r="DG19" s="80"/>
      <c r="DH19" s="80"/>
      <c r="DI19" s="80"/>
      <c r="DJ19" s="80"/>
      <c r="DK19" s="80"/>
      <c r="DL19" s="80"/>
      <c r="DM19" s="80"/>
      <c r="DN19" s="80"/>
      <c r="DQ19" s="80"/>
      <c r="DR19" s="80"/>
      <c r="DS19" s="80"/>
      <c r="DT19" s="80"/>
      <c r="DV19" s="80"/>
      <c r="DW19" s="80"/>
      <c r="DX19" s="80"/>
      <c r="DY19" s="80"/>
      <c r="DZ19" s="80"/>
      <c r="EB19" s="80" t="e">
        <f t="shared" si="10"/>
        <v>#DIV/0!</v>
      </c>
      <c r="EC19" s="80" t="e">
        <f t="shared" si="10"/>
        <v>#DIV/0!</v>
      </c>
      <c r="ED19" s="80" t="e">
        <f t="shared" si="10"/>
        <v>#DIV/0!</v>
      </c>
      <c r="EE19" s="80" t="e">
        <f t="shared" si="10"/>
        <v>#DIV/0!</v>
      </c>
      <c r="EG19" s="80" t="e">
        <f t="shared" si="34"/>
        <v>#DIV/0!</v>
      </c>
      <c r="EH19" s="80" t="e">
        <f t="shared" si="11"/>
        <v>#DIV/0!</v>
      </c>
      <c r="EI19" s="80" t="e">
        <f t="shared" si="11"/>
        <v>#DIV/0!</v>
      </c>
      <c r="EJ19" s="80" t="e">
        <f t="shared" si="11"/>
        <v>#DIV/0!</v>
      </c>
      <c r="EL19" s="80" t="e">
        <f t="shared" si="35"/>
        <v>#DIV/0!</v>
      </c>
      <c r="EM19" s="80" t="e">
        <f t="shared" si="12"/>
        <v>#DIV/0!</v>
      </c>
      <c r="EN19" s="80" t="e">
        <f t="shared" si="12"/>
        <v>#DIV/0!</v>
      </c>
      <c r="EO19" s="80" t="e">
        <f t="shared" si="12"/>
        <v>#DIV/0!</v>
      </c>
      <c r="EQ19" s="80" t="e">
        <f t="shared" si="36"/>
        <v>#DIV/0!</v>
      </c>
      <c r="ER19" s="80" t="e">
        <f t="shared" si="13"/>
        <v>#DIV/0!</v>
      </c>
      <c r="ES19" s="80" t="e">
        <f t="shared" si="13"/>
        <v>#DIV/0!</v>
      </c>
      <c r="ET19" s="80" t="e">
        <f t="shared" si="13"/>
        <v>#DIV/0!</v>
      </c>
      <c r="EW19" s="80">
        <f t="shared" si="14"/>
        <v>1</v>
      </c>
      <c r="EX19" s="80">
        <f t="shared" si="15"/>
        <v>1</v>
      </c>
      <c r="EY19" s="80">
        <f t="shared" si="2"/>
        <v>0.34299576257563835</v>
      </c>
      <c r="EZ19" s="80"/>
      <c r="FA19" s="80" t="e">
        <f t="shared" si="16"/>
        <v>#DIV/0!</v>
      </c>
      <c r="FB19" s="80">
        <f t="shared" si="17"/>
        <v>1</v>
      </c>
      <c r="FC19" s="80">
        <f t="shared" si="3"/>
        <v>1.7130009836341737</v>
      </c>
      <c r="FD19" s="80"/>
      <c r="FE19" s="80" t="e">
        <f t="shared" si="18"/>
        <v>#DIV/0!</v>
      </c>
      <c r="FF19" s="80">
        <f t="shared" si="19"/>
        <v>1</v>
      </c>
      <c r="FG19" s="80">
        <f t="shared" si="4"/>
        <v>0.99942793806731656</v>
      </c>
      <c r="FH19" s="80"/>
      <c r="FI19" s="80" t="e">
        <f t="shared" si="20"/>
        <v>#DIV/0!</v>
      </c>
      <c r="FJ19" s="80">
        <f t="shared" si="21"/>
        <v>1</v>
      </c>
      <c r="FK19" s="80">
        <f t="shared" si="5"/>
        <v>0.96284239258301718</v>
      </c>
      <c r="FM19" s="80" t="e">
        <f t="shared" si="22"/>
        <v>#DIV/0!</v>
      </c>
      <c r="FN19" s="80">
        <f t="shared" si="23"/>
        <v>1</v>
      </c>
      <c r="FO19" s="80">
        <f t="shared" si="6"/>
        <v>1.0195010577402639</v>
      </c>
      <c r="FQ19" s="37"/>
      <c r="GA19" s="32">
        <v>1974</v>
      </c>
      <c r="GB19" s="90">
        <f t="shared" si="24"/>
        <v>0.57997347431832769</v>
      </c>
      <c r="GC19" s="90">
        <f t="shared" si="25"/>
        <v>0.78018164818924929</v>
      </c>
      <c r="GD19" s="90">
        <f t="shared" si="26"/>
        <v>0.97756752424995386</v>
      </c>
      <c r="GE19" s="90">
        <f t="shared" si="27"/>
        <v>1.506079656002397</v>
      </c>
      <c r="GF19" s="90">
        <f t="shared" si="28"/>
        <v>0.50491432593004126</v>
      </c>
      <c r="GH19" s="32">
        <f t="shared" si="7"/>
        <v>5</v>
      </c>
      <c r="GI19" s="90">
        <f t="shared" si="29"/>
        <v>1.0443660325263804</v>
      </c>
      <c r="GJ19" s="90">
        <f t="shared" si="30"/>
        <v>0.93746713195617615</v>
      </c>
      <c r="GK19" s="90">
        <f t="shared" si="31"/>
        <v>1.0005707720559478</v>
      </c>
      <c r="GL19" s="90">
        <f t="shared" si="32"/>
        <v>1.113476612731165</v>
      </c>
      <c r="GM19" s="90">
        <f t="shared" si="33"/>
        <v>0.999925804294726</v>
      </c>
      <c r="GT19" s="32">
        <f t="shared" si="8"/>
        <v>1991</v>
      </c>
      <c r="GU19" s="80">
        <f t="shared" si="0"/>
        <v>1.0859438067999896</v>
      </c>
      <c r="GV19" s="80">
        <f t="shared" si="1"/>
        <v>1.0990447833298087</v>
      </c>
      <c r="GW19" s="80">
        <f t="shared" si="1"/>
        <v>0.9880796699747515</v>
      </c>
    </row>
    <row r="20" spans="1:205" x14ac:dyDescent="0.2">
      <c r="A20" s="74" t="s">
        <v>36</v>
      </c>
      <c r="B20" s="31">
        <f t="shared" si="9"/>
        <v>1954</v>
      </c>
      <c r="D20" s="85"/>
      <c r="E20" s="85"/>
      <c r="F20" s="85"/>
      <c r="G20" s="85"/>
      <c r="H20" s="85"/>
      <c r="J20" s="86"/>
      <c r="K20" s="86"/>
      <c r="L20" s="86"/>
      <c r="M20" s="86"/>
      <c r="N20" s="86"/>
      <c r="V20" s="87"/>
      <c r="W20" s="87"/>
      <c r="X20" s="87"/>
      <c r="Y20" s="87"/>
      <c r="Z20" s="87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X20" s="35"/>
      <c r="CZ20" s="80"/>
      <c r="DA20" s="80"/>
      <c r="DB20" s="80"/>
      <c r="DC20" s="80"/>
      <c r="DE20" s="80"/>
      <c r="DF20" s="80"/>
      <c r="DG20" s="80"/>
      <c r="DH20" s="80"/>
      <c r="DI20" s="80"/>
      <c r="DJ20" s="80"/>
      <c r="DK20" s="80"/>
      <c r="DL20" s="80"/>
      <c r="DM20" s="80"/>
      <c r="DN20" s="80"/>
      <c r="DQ20" s="80"/>
      <c r="DR20" s="80"/>
      <c r="DS20" s="80"/>
      <c r="DT20" s="80"/>
      <c r="DV20" s="80"/>
      <c r="DW20" s="80"/>
      <c r="DX20" s="80"/>
      <c r="DY20" s="80"/>
      <c r="DZ20" s="80"/>
      <c r="EB20" s="80" t="e">
        <f t="shared" si="10"/>
        <v>#DIV/0!</v>
      </c>
      <c r="EC20" s="80" t="e">
        <f t="shared" si="10"/>
        <v>#DIV/0!</v>
      </c>
      <c r="ED20" s="80" t="e">
        <f t="shared" si="10"/>
        <v>#DIV/0!</v>
      </c>
      <c r="EE20" s="80" t="e">
        <f t="shared" si="10"/>
        <v>#DIV/0!</v>
      </c>
      <c r="EG20" s="80" t="e">
        <f t="shared" si="34"/>
        <v>#DIV/0!</v>
      </c>
      <c r="EH20" s="80" t="e">
        <f t="shared" si="11"/>
        <v>#DIV/0!</v>
      </c>
      <c r="EI20" s="80" t="e">
        <f t="shared" si="11"/>
        <v>#DIV/0!</v>
      </c>
      <c r="EJ20" s="80" t="e">
        <f t="shared" si="11"/>
        <v>#DIV/0!</v>
      </c>
      <c r="EL20" s="80" t="e">
        <f t="shared" si="35"/>
        <v>#DIV/0!</v>
      </c>
      <c r="EM20" s="80" t="e">
        <f t="shared" si="12"/>
        <v>#DIV/0!</v>
      </c>
      <c r="EN20" s="80" t="e">
        <f t="shared" si="12"/>
        <v>#DIV/0!</v>
      </c>
      <c r="EO20" s="80" t="e">
        <f t="shared" si="12"/>
        <v>#DIV/0!</v>
      </c>
      <c r="EQ20" s="80" t="e">
        <f t="shared" si="36"/>
        <v>#DIV/0!</v>
      </c>
      <c r="ER20" s="80" t="e">
        <f t="shared" si="13"/>
        <v>#DIV/0!</v>
      </c>
      <c r="ES20" s="80" t="e">
        <f t="shared" si="13"/>
        <v>#DIV/0!</v>
      </c>
      <c r="ET20" s="80" t="e">
        <f t="shared" si="13"/>
        <v>#DIV/0!</v>
      </c>
      <c r="EW20" s="80">
        <f t="shared" si="14"/>
        <v>1</v>
      </c>
      <c r="EX20" s="80">
        <f t="shared" si="15"/>
        <v>1</v>
      </c>
      <c r="EY20" s="80">
        <f t="shared" si="2"/>
        <v>0.34299576257563835</v>
      </c>
      <c r="EZ20" s="80"/>
      <c r="FA20" s="80" t="e">
        <f t="shared" si="16"/>
        <v>#DIV/0!</v>
      </c>
      <c r="FB20" s="80">
        <f t="shared" si="17"/>
        <v>1</v>
      </c>
      <c r="FC20" s="80">
        <f t="shared" si="3"/>
        <v>1.7130009836341737</v>
      </c>
      <c r="FD20" s="80"/>
      <c r="FE20" s="80" t="e">
        <f t="shared" si="18"/>
        <v>#DIV/0!</v>
      </c>
      <c r="FF20" s="80">
        <f t="shared" si="19"/>
        <v>1</v>
      </c>
      <c r="FG20" s="80">
        <f t="shared" si="4"/>
        <v>0.99942793806731656</v>
      </c>
      <c r="FH20" s="80"/>
      <c r="FI20" s="80" t="e">
        <f t="shared" si="20"/>
        <v>#DIV/0!</v>
      </c>
      <c r="FJ20" s="80">
        <f t="shared" si="21"/>
        <v>1</v>
      </c>
      <c r="FK20" s="80">
        <f t="shared" si="5"/>
        <v>0.96284239258301718</v>
      </c>
      <c r="FM20" s="80" t="e">
        <f t="shared" si="22"/>
        <v>#DIV/0!</v>
      </c>
      <c r="FN20" s="80">
        <f t="shared" si="23"/>
        <v>1</v>
      </c>
      <c r="FO20" s="80">
        <f t="shared" si="6"/>
        <v>1.0195010577402639</v>
      </c>
      <c r="FQ20" s="37"/>
      <c r="GA20" s="32">
        <v>1975</v>
      </c>
      <c r="GB20" s="90">
        <f t="shared" si="24"/>
        <v>0.5819225127546922</v>
      </c>
      <c r="GC20" s="90">
        <f t="shared" si="25"/>
        <v>0.79832599376931024</v>
      </c>
      <c r="GD20" s="90">
        <f t="shared" si="26"/>
        <v>0.98104106437127159</v>
      </c>
      <c r="GE20" s="90">
        <f t="shared" si="27"/>
        <v>1.3955758419657147</v>
      </c>
      <c r="GF20" s="90">
        <f t="shared" si="28"/>
        <v>0.53240761590568697</v>
      </c>
      <c r="GH20" s="32">
        <f t="shared" si="7"/>
        <v>6</v>
      </c>
      <c r="GI20" s="90">
        <f t="shared" si="29"/>
        <v>1.0642786384550089</v>
      </c>
      <c r="GJ20" s="90">
        <f t="shared" si="30"/>
        <v>0.9464724145871134</v>
      </c>
      <c r="GK20" s="90">
        <f t="shared" si="31"/>
        <v>0.99873166138904501</v>
      </c>
      <c r="GL20" s="90">
        <f t="shared" si="32"/>
        <v>1.0907149619144869</v>
      </c>
      <c r="GM20" s="90">
        <f t="shared" si="33"/>
        <v>1.032255715134877</v>
      </c>
      <c r="GT20" s="32">
        <f t="shared" si="8"/>
        <v>1992</v>
      </c>
      <c r="GU20" s="80">
        <f t="shared" si="0"/>
        <v>1.0817664871815089</v>
      </c>
      <c r="GV20" s="80">
        <f t="shared" si="1"/>
        <v>1.119281044685787</v>
      </c>
      <c r="GW20" s="80">
        <f t="shared" si="1"/>
        <v>0.96648334421243631</v>
      </c>
    </row>
    <row r="21" spans="1:205" x14ac:dyDescent="0.2">
      <c r="A21" s="74" t="s">
        <v>36</v>
      </c>
      <c r="B21" s="31">
        <f t="shared" si="9"/>
        <v>1955</v>
      </c>
      <c r="D21" s="85"/>
      <c r="E21" s="85"/>
      <c r="F21" s="85"/>
      <c r="G21" s="85"/>
      <c r="H21" s="85"/>
      <c r="J21" s="86"/>
      <c r="K21" s="86"/>
      <c r="L21" s="86"/>
      <c r="M21" s="86"/>
      <c r="N21" s="86"/>
      <c r="V21" s="87"/>
      <c r="W21" s="87"/>
      <c r="X21" s="87"/>
      <c r="Y21" s="87"/>
      <c r="Z21" s="87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CK21" s="89"/>
      <c r="CL21" s="89"/>
      <c r="CM21" s="89"/>
      <c r="CN21" s="89"/>
      <c r="CO21" s="89"/>
      <c r="CP21" s="89"/>
      <c r="CQ21" s="89"/>
      <c r="CR21" s="89"/>
      <c r="CS21" s="89"/>
      <c r="CT21" s="89"/>
      <c r="CU21" s="89"/>
      <c r="CX21" s="35"/>
      <c r="CZ21" s="80"/>
      <c r="DA21" s="80"/>
      <c r="DB21" s="80"/>
      <c r="DC21" s="80"/>
      <c r="DE21" s="80"/>
      <c r="DF21" s="80"/>
      <c r="DG21" s="80"/>
      <c r="DH21" s="80"/>
      <c r="DI21" s="80"/>
      <c r="DJ21" s="80"/>
      <c r="DK21" s="80"/>
      <c r="DL21" s="80"/>
      <c r="DM21" s="80"/>
      <c r="DN21" s="80"/>
      <c r="DQ21" s="80"/>
      <c r="DR21" s="80"/>
      <c r="DS21" s="80"/>
      <c r="DT21" s="80"/>
      <c r="DV21" s="80"/>
      <c r="DW21" s="80"/>
      <c r="DX21" s="80"/>
      <c r="DY21" s="80"/>
      <c r="DZ21" s="80"/>
      <c r="EB21" s="80" t="e">
        <f t="shared" si="10"/>
        <v>#DIV/0!</v>
      </c>
      <c r="EC21" s="80" t="e">
        <f t="shared" si="10"/>
        <v>#DIV/0!</v>
      </c>
      <c r="ED21" s="80" t="e">
        <f t="shared" si="10"/>
        <v>#DIV/0!</v>
      </c>
      <c r="EE21" s="80" t="e">
        <f t="shared" si="10"/>
        <v>#DIV/0!</v>
      </c>
      <c r="EG21" s="80" t="e">
        <f t="shared" si="34"/>
        <v>#DIV/0!</v>
      </c>
      <c r="EH21" s="80" t="e">
        <f t="shared" si="11"/>
        <v>#DIV/0!</v>
      </c>
      <c r="EI21" s="80" t="e">
        <f t="shared" si="11"/>
        <v>#DIV/0!</v>
      </c>
      <c r="EJ21" s="80" t="e">
        <f t="shared" si="11"/>
        <v>#DIV/0!</v>
      </c>
      <c r="EL21" s="80" t="e">
        <f t="shared" si="35"/>
        <v>#DIV/0!</v>
      </c>
      <c r="EM21" s="80" t="e">
        <f t="shared" si="12"/>
        <v>#DIV/0!</v>
      </c>
      <c r="EN21" s="80" t="e">
        <f t="shared" si="12"/>
        <v>#DIV/0!</v>
      </c>
      <c r="EO21" s="80" t="e">
        <f t="shared" si="12"/>
        <v>#DIV/0!</v>
      </c>
      <c r="EQ21" s="80" t="e">
        <f t="shared" si="36"/>
        <v>#DIV/0!</v>
      </c>
      <c r="ER21" s="80" t="e">
        <f t="shared" si="13"/>
        <v>#DIV/0!</v>
      </c>
      <c r="ES21" s="80" t="e">
        <f t="shared" si="13"/>
        <v>#DIV/0!</v>
      </c>
      <c r="ET21" s="80" t="e">
        <f t="shared" si="13"/>
        <v>#DIV/0!</v>
      </c>
      <c r="EW21" s="80">
        <f t="shared" si="14"/>
        <v>1</v>
      </c>
      <c r="EX21" s="80">
        <f t="shared" si="15"/>
        <v>1</v>
      </c>
      <c r="EY21" s="80">
        <f t="shared" si="2"/>
        <v>0.34299576257563835</v>
      </c>
      <c r="EZ21" s="80"/>
      <c r="FA21" s="80" t="e">
        <f t="shared" si="16"/>
        <v>#DIV/0!</v>
      </c>
      <c r="FB21" s="80">
        <f t="shared" si="17"/>
        <v>1</v>
      </c>
      <c r="FC21" s="80">
        <f t="shared" si="3"/>
        <v>1.7130009836341737</v>
      </c>
      <c r="FD21" s="80"/>
      <c r="FE21" s="80" t="e">
        <f t="shared" si="18"/>
        <v>#DIV/0!</v>
      </c>
      <c r="FF21" s="80">
        <f t="shared" si="19"/>
        <v>1</v>
      </c>
      <c r="FG21" s="80">
        <f t="shared" si="4"/>
        <v>0.99942793806731656</v>
      </c>
      <c r="FH21" s="80"/>
      <c r="FI21" s="80" t="e">
        <f t="shared" si="20"/>
        <v>#DIV/0!</v>
      </c>
      <c r="FJ21" s="80">
        <f t="shared" si="21"/>
        <v>1</v>
      </c>
      <c r="FK21" s="80">
        <f t="shared" si="5"/>
        <v>0.96284239258301718</v>
      </c>
      <c r="FM21" s="80" t="e">
        <f t="shared" si="22"/>
        <v>#DIV/0!</v>
      </c>
      <c r="FN21" s="80">
        <f t="shared" si="23"/>
        <v>1</v>
      </c>
      <c r="FO21" s="80">
        <f t="shared" si="6"/>
        <v>1.0195010577402639</v>
      </c>
      <c r="FQ21" s="37"/>
      <c r="GA21" s="32">
        <v>1976</v>
      </c>
      <c r="GB21" s="90">
        <f t="shared" si="24"/>
        <v>0.69650542621647493</v>
      </c>
      <c r="GC21" s="90">
        <f t="shared" si="25"/>
        <v>0.82705359813713319</v>
      </c>
      <c r="GD21" s="90">
        <f t="shared" si="26"/>
        <v>0.98487941876372909</v>
      </c>
      <c r="GE21" s="90">
        <f t="shared" si="27"/>
        <v>1.4971108660800594</v>
      </c>
      <c r="GF21" s="90">
        <f t="shared" si="28"/>
        <v>0.57115479122942059</v>
      </c>
      <c r="GH21" s="32">
        <f t="shared" si="7"/>
        <v>7</v>
      </c>
      <c r="GI21" s="90">
        <f t="shared" si="29"/>
        <v>1.1195264958449229</v>
      </c>
      <c r="GJ21" s="90">
        <f t="shared" si="30"/>
        <v>0.95868435178593059</v>
      </c>
      <c r="GK21" s="90">
        <f t="shared" si="31"/>
        <v>0.99749624507348633</v>
      </c>
      <c r="GL21" s="90">
        <f t="shared" si="32"/>
        <v>1.0817463541910461</v>
      </c>
      <c r="GM21" s="90">
        <f t="shared" si="33"/>
        <v>1.0822361289975222</v>
      </c>
      <c r="GT21" s="32">
        <f t="shared" si="8"/>
        <v>1993</v>
      </c>
      <c r="GU21" s="80">
        <f t="shared" si="0"/>
        <v>1.1365232866675989</v>
      </c>
      <c r="GV21" s="80">
        <f t="shared" si="1"/>
        <v>1.1395019602981553</v>
      </c>
      <c r="GW21" s="80">
        <f t="shared" si="1"/>
        <v>0.99738598639200493</v>
      </c>
    </row>
    <row r="22" spans="1:205" x14ac:dyDescent="0.2">
      <c r="A22" s="74" t="s">
        <v>36</v>
      </c>
      <c r="B22" s="31">
        <f t="shared" si="9"/>
        <v>1956</v>
      </c>
      <c r="D22" s="85"/>
      <c r="E22" s="85"/>
      <c r="F22" s="85"/>
      <c r="G22" s="85"/>
      <c r="H22" s="85"/>
      <c r="J22" s="86"/>
      <c r="K22" s="86"/>
      <c r="L22" s="86"/>
      <c r="M22" s="86"/>
      <c r="N22" s="86"/>
      <c r="V22" s="87"/>
      <c r="W22" s="87"/>
      <c r="X22" s="87"/>
      <c r="Y22" s="87"/>
      <c r="Z22" s="87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CK22" s="89"/>
      <c r="CL22" s="89"/>
      <c r="CM22" s="89"/>
      <c r="CN22" s="89"/>
      <c r="CO22" s="89"/>
      <c r="CP22" s="89"/>
      <c r="CQ22" s="89"/>
      <c r="CR22" s="89"/>
      <c r="CS22" s="89"/>
      <c r="CT22" s="89"/>
      <c r="CU22" s="89"/>
      <c r="CX22" s="35"/>
      <c r="CZ22" s="80"/>
      <c r="DA22" s="80"/>
      <c r="DB22" s="80"/>
      <c r="DC22" s="80"/>
      <c r="DE22" s="80"/>
      <c r="DF22" s="80"/>
      <c r="DG22" s="80"/>
      <c r="DH22" s="80"/>
      <c r="DI22" s="80"/>
      <c r="DJ22" s="80"/>
      <c r="DK22" s="80"/>
      <c r="DL22" s="80"/>
      <c r="DM22" s="80"/>
      <c r="DN22" s="80"/>
      <c r="DQ22" s="80"/>
      <c r="DR22" s="80"/>
      <c r="DS22" s="80"/>
      <c r="DT22" s="80"/>
      <c r="DV22" s="80"/>
      <c r="DW22" s="80"/>
      <c r="DX22" s="80"/>
      <c r="DY22" s="80"/>
      <c r="DZ22" s="80"/>
      <c r="EB22" s="80" t="e">
        <f t="shared" si="10"/>
        <v>#DIV/0!</v>
      </c>
      <c r="EC22" s="80" t="e">
        <f t="shared" si="10"/>
        <v>#DIV/0!</v>
      </c>
      <c r="ED22" s="80" t="e">
        <f t="shared" si="10"/>
        <v>#DIV/0!</v>
      </c>
      <c r="EE22" s="80" t="e">
        <f t="shared" si="10"/>
        <v>#DIV/0!</v>
      </c>
      <c r="EG22" s="80" t="e">
        <f t="shared" si="34"/>
        <v>#DIV/0!</v>
      </c>
      <c r="EH22" s="80" t="e">
        <f t="shared" si="11"/>
        <v>#DIV/0!</v>
      </c>
      <c r="EI22" s="80" t="e">
        <f t="shared" si="11"/>
        <v>#DIV/0!</v>
      </c>
      <c r="EJ22" s="80" t="e">
        <f t="shared" si="11"/>
        <v>#DIV/0!</v>
      </c>
      <c r="EL22" s="80" t="e">
        <f t="shared" si="35"/>
        <v>#DIV/0!</v>
      </c>
      <c r="EM22" s="80" t="e">
        <f t="shared" si="12"/>
        <v>#DIV/0!</v>
      </c>
      <c r="EN22" s="80" t="e">
        <f t="shared" si="12"/>
        <v>#DIV/0!</v>
      </c>
      <c r="EO22" s="80" t="e">
        <f t="shared" si="12"/>
        <v>#DIV/0!</v>
      </c>
      <c r="EQ22" s="80" t="e">
        <f t="shared" si="36"/>
        <v>#DIV/0!</v>
      </c>
      <c r="ER22" s="80" t="e">
        <f t="shared" si="13"/>
        <v>#DIV/0!</v>
      </c>
      <c r="ES22" s="80" t="e">
        <f t="shared" si="13"/>
        <v>#DIV/0!</v>
      </c>
      <c r="ET22" s="80" t="e">
        <f t="shared" si="13"/>
        <v>#DIV/0!</v>
      </c>
      <c r="EW22" s="80">
        <f t="shared" si="14"/>
        <v>1</v>
      </c>
      <c r="EX22" s="80">
        <f t="shared" si="15"/>
        <v>1</v>
      </c>
      <c r="EY22" s="80">
        <f t="shared" si="2"/>
        <v>0.34299576257563835</v>
      </c>
      <c r="EZ22" s="80"/>
      <c r="FA22" s="80" t="e">
        <f t="shared" si="16"/>
        <v>#DIV/0!</v>
      </c>
      <c r="FB22" s="80">
        <f t="shared" si="17"/>
        <v>1</v>
      </c>
      <c r="FC22" s="80">
        <f t="shared" si="3"/>
        <v>1.7130009836341737</v>
      </c>
      <c r="FD22" s="80"/>
      <c r="FE22" s="80" t="e">
        <f t="shared" si="18"/>
        <v>#DIV/0!</v>
      </c>
      <c r="FF22" s="80">
        <f t="shared" si="19"/>
        <v>1</v>
      </c>
      <c r="FG22" s="80">
        <f t="shared" si="4"/>
        <v>0.99942793806731656</v>
      </c>
      <c r="FH22" s="80"/>
      <c r="FI22" s="80" t="e">
        <f t="shared" si="20"/>
        <v>#DIV/0!</v>
      </c>
      <c r="FJ22" s="80">
        <f t="shared" si="21"/>
        <v>1</v>
      </c>
      <c r="FK22" s="80">
        <f t="shared" si="5"/>
        <v>0.96284239258301718</v>
      </c>
      <c r="FM22" s="80" t="e">
        <f t="shared" si="22"/>
        <v>#DIV/0!</v>
      </c>
      <c r="FN22" s="80">
        <f t="shared" si="23"/>
        <v>1</v>
      </c>
      <c r="FO22" s="80">
        <f t="shared" si="6"/>
        <v>1.0195010577402639</v>
      </c>
      <c r="FQ22" s="37"/>
      <c r="GA22" s="32">
        <v>1977</v>
      </c>
      <c r="GB22" s="90">
        <f t="shared" si="24"/>
        <v>0.76573031657322221</v>
      </c>
      <c r="GC22" s="90">
        <f t="shared" si="25"/>
        <v>0.84596843429438839</v>
      </c>
      <c r="GD22" s="90">
        <f t="shared" si="26"/>
        <v>0.98560723528761751</v>
      </c>
      <c r="GE22" s="90">
        <f t="shared" si="27"/>
        <v>1.4300634039442863</v>
      </c>
      <c r="GF22" s="90">
        <f t="shared" si="28"/>
        <v>0.64218847534876045</v>
      </c>
      <c r="GH22" s="32">
        <f t="shared" si="7"/>
        <v>8</v>
      </c>
      <c r="GI22" s="90">
        <f t="shared" si="29"/>
        <v>1.1154726730020113</v>
      </c>
      <c r="GJ22" s="90">
        <f t="shared" si="30"/>
        <v>0.98292451205181908</v>
      </c>
      <c r="GK22" s="90">
        <f t="shared" si="31"/>
        <v>0.99865305807084548</v>
      </c>
      <c r="GL22" s="90">
        <f t="shared" si="32"/>
        <v>1.0924020978373312</v>
      </c>
      <c r="GM22" s="90">
        <f t="shared" si="33"/>
        <v>1.0402593022266311</v>
      </c>
      <c r="GT22" s="32">
        <f t="shared" si="8"/>
        <v>1994</v>
      </c>
      <c r="GU22" s="80">
        <f t="shared" si="0"/>
        <v>1.1294993435989504</v>
      </c>
      <c r="GV22" s="80">
        <f t="shared" si="1"/>
        <v>1.1566234245053755</v>
      </c>
      <c r="GW22" s="80">
        <f t="shared" si="1"/>
        <v>0.97654890923722681</v>
      </c>
    </row>
    <row r="23" spans="1:205" x14ac:dyDescent="0.2">
      <c r="A23" s="74" t="s">
        <v>36</v>
      </c>
      <c r="B23" s="31">
        <f t="shared" si="9"/>
        <v>1957</v>
      </c>
      <c r="D23" s="85"/>
      <c r="E23" s="85"/>
      <c r="F23" s="85"/>
      <c r="G23" s="85"/>
      <c r="H23" s="85"/>
      <c r="J23" s="86"/>
      <c r="K23" s="86"/>
      <c r="L23" s="86"/>
      <c r="M23" s="86"/>
      <c r="N23" s="86"/>
      <c r="V23" s="87"/>
      <c r="W23" s="87"/>
      <c r="X23" s="87"/>
      <c r="Y23" s="87"/>
      <c r="Z23" s="87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CK23" s="89"/>
      <c r="CL23" s="89"/>
      <c r="CM23" s="89"/>
      <c r="CN23" s="89"/>
      <c r="CO23" s="89"/>
      <c r="CP23" s="89"/>
      <c r="CQ23" s="89"/>
      <c r="CR23" s="89"/>
      <c r="CS23" s="89"/>
      <c r="CT23" s="89"/>
      <c r="CU23" s="89"/>
      <c r="CX23" s="35"/>
      <c r="CZ23" s="80"/>
      <c r="DA23" s="80"/>
      <c r="DB23" s="80"/>
      <c r="DC23" s="80"/>
      <c r="DE23" s="80"/>
      <c r="DF23" s="80"/>
      <c r="DG23" s="80"/>
      <c r="DH23" s="80"/>
      <c r="DI23" s="80"/>
      <c r="DJ23" s="80"/>
      <c r="DK23" s="80"/>
      <c r="DL23" s="80"/>
      <c r="DM23" s="80"/>
      <c r="DN23" s="80"/>
      <c r="DQ23" s="80"/>
      <c r="DR23" s="80"/>
      <c r="DS23" s="80"/>
      <c r="DT23" s="80"/>
      <c r="DV23" s="80"/>
      <c r="DW23" s="80"/>
      <c r="DX23" s="80"/>
      <c r="DY23" s="80"/>
      <c r="DZ23" s="80"/>
      <c r="EB23" s="80" t="e">
        <f t="shared" si="10"/>
        <v>#DIV/0!</v>
      </c>
      <c r="EC23" s="80" t="e">
        <f t="shared" si="10"/>
        <v>#DIV/0!</v>
      </c>
      <c r="ED23" s="80" t="e">
        <f t="shared" si="10"/>
        <v>#DIV/0!</v>
      </c>
      <c r="EE23" s="80" t="e">
        <f t="shared" si="10"/>
        <v>#DIV/0!</v>
      </c>
      <c r="EG23" s="80" t="e">
        <f t="shared" si="34"/>
        <v>#DIV/0!</v>
      </c>
      <c r="EH23" s="80" t="e">
        <f t="shared" si="11"/>
        <v>#DIV/0!</v>
      </c>
      <c r="EI23" s="80" t="e">
        <f t="shared" si="11"/>
        <v>#DIV/0!</v>
      </c>
      <c r="EJ23" s="80" t="e">
        <f t="shared" si="11"/>
        <v>#DIV/0!</v>
      </c>
      <c r="EL23" s="80" t="e">
        <f t="shared" si="35"/>
        <v>#DIV/0!</v>
      </c>
      <c r="EM23" s="80" t="e">
        <f t="shared" si="12"/>
        <v>#DIV/0!</v>
      </c>
      <c r="EN23" s="80" t="e">
        <f t="shared" si="12"/>
        <v>#DIV/0!</v>
      </c>
      <c r="EO23" s="80" t="e">
        <f t="shared" si="12"/>
        <v>#DIV/0!</v>
      </c>
      <c r="EQ23" s="80" t="e">
        <f t="shared" si="36"/>
        <v>#DIV/0!</v>
      </c>
      <c r="ER23" s="80" t="e">
        <f t="shared" si="13"/>
        <v>#DIV/0!</v>
      </c>
      <c r="ES23" s="80" t="e">
        <f t="shared" si="13"/>
        <v>#DIV/0!</v>
      </c>
      <c r="ET23" s="80" t="e">
        <f t="shared" si="13"/>
        <v>#DIV/0!</v>
      </c>
      <c r="EW23" s="80">
        <f t="shared" si="14"/>
        <v>1</v>
      </c>
      <c r="EX23" s="80">
        <f t="shared" si="15"/>
        <v>1</v>
      </c>
      <c r="EY23" s="80">
        <f t="shared" si="2"/>
        <v>0.34299576257563835</v>
      </c>
      <c r="EZ23" s="80"/>
      <c r="FA23" s="80" t="e">
        <f t="shared" si="16"/>
        <v>#DIV/0!</v>
      </c>
      <c r="FB23" s="80">
        <f t="shared" si="17"/>
        <v>1</v>
      </c>
      <c r="FC23" s="80">
        <f t="shared" si="3"/>
        <v>1.7130009836341737</v>
      </c>
      <c r="FD23" s="80"/>
      <c r="FE23" s="80" t="e">
        <f t="shared" si="18"/>
        <v>#DIV/0!</v>
      </c>
      <c r="FF23" s="80">
        <f t="shared" si="19"/>
        <v>1</v>
      </c>
      <c r="FG23" s="80">
        <f t="shared" si="4"/>
        <v>0.99942793806731656</v>
      </c>
      <c r="FH23" s="80"/>
      <c r="FI23" s="80" t="e">
        <f t="shared" si="20"/>
        <v>#DIV/0!</v>
      </c>
      <c r="FJ23" s="80">
        <f t="shared" si="21"/>
        <v>1</v>
      </c>
      <c r="FK23" s="80">
        <f t="shared" si="5"/>
        <v>0.96284239258301718</v>
      </c>
      <c r="FM23" s="80" t="e">
        <f t="shared" si="22"/>
        <v>#DIV/0!</v>
      </c>
      <c r="FN23" s="80">
        <f t="shared" si="23"/>
        <v>1</v>
      </c>
      <c r="FO23" s="80">
        <f t="shared" si="6"/>
        <v>1.0195010577402639</v>
      </c>
      <c r="FQ23" s="37"/>
      <c r="GA23" s="32">
        <v>1978</v>
      </c>
      <c r="GB23" s="90">
        <f t="shared" si="24"/>
        <v>0.78641256193174258</v>
      </c>
      <c r="GC23" s="90">
        <f t="shared" si="25"/>
        <v>0.87173632160287451</v>
      </c>
      <c r="GD23" s="90">
        <f t="shared" si="26"/>
        <v>0.98610397351028156</v>
      </c>
      <c r="GE23" s="90">
        <f t="shared" si="27"/>
        <v>1.4285346778093839</v>
      </c>
      <c r="GF23" s="90">
        <f t="shared" si="28"/>
        <v>0.64040070949646866</v>
      </c>
      <c r="GH23" s="32">
        <f t="shared" si="7"/>
        <v>9</v>
      </c>
      <c r="GI23" s="90">
        <f t="shared" si="29"/>
        <v>1</v>
      </c>
      <c r="GJ23" s="90">
        <f t="shared" si="30"/>
        <v>1</v>
      </c>
      <c r="GK23" s="90">
        <f t="shared" si="31"/>
        <v>1</v>
      </c>
      <c r="GL23" s="90">
        <f t="shared" si="32"/>
        <v>1</v>
      </c>
      <c r="GM23" s="90">
        <f t="shared" si="33"/>
        <v>1</v>
      </c>
      <c r="GT23" s="32">
        <f t="shared" si="8"/>
        <v>1995</v>
      </c>
      <c r="GU23" s="80">
        <f t="shared" si="0"/>
        <v>1.15540229261061</v>
      </c>
      <c r="GV23" s="80">
        <f t="shared" si="1"/>
        <v>1.1751926100418173</v>
      </c>
      <c r="GW23" s="80">
        <f t="shared" si="1"/>
        <v>0.98315993713532357</v>
      </c>
    </row>
    <row r="24" spans="1:205" x14ac:dyDescent="0.2">
      <c r="A24" s="74" t="s">
        <v>36</v>
      </c>
      <c r="B24" s="31">
        <f t="shared" si="9"/>
        <v>1958</v>
      </c>
      <c r="D24" s="85"/>
      <c r="E24" s="85"/>
      <c r="F24" s="85"/>
      <c r="G24" s="85"/>
      <c r="H24" s="85"/>
      <c r="J24" s="86"/>
      <c r="K24" s="86"/>
      <c r="L24" s="86"/>
      <c r="M24" s="86"/>
      <c r="N24" s="86"/>
      <c r="V24" s="87"/>
      <c r="W24" s="87"/>
      <c r="X24" s="87"/>
      <c r="Y24" s="87"/>
      <c r="Z24" s="87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80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CK24" s="89"/>
      <c r="CL24" s="89"/>
      <c r="CM24" s="89"/>
      <c r="CN24" s="89"/>
      <c r="CO24" s="89"/>
      <c r="CP24" s="89"/>
      <c r="CQ24" s="89"/>
      <c r="CR24" s="89"/>
      <c r="CS24" s="89"/>
      <c r="CT24" s="89"/>
      <c r="CU24" s="89"/>
      <c r="CX24" s="35"/>
      <c r="CZ24" s="80"/>
      <c r="DA24" s="80"/>
      <c r="DB24" s="80"/>
      <c r="DC24" s="80"/>
      <c r="DE24" s="80"/>
      <c r="DF24" s="80"/>
      <c r="DG24" s="80"/>
      <c r="DH24" s="80"/>
      <c r="DI24" s="80"/>
      <c r="DJ24" s="80"/>
      <c r="DK24" s="80"/>
      <c r="DL24" s="80"/>
      <c r="DM24" s="80"/>
      <c r="DN24" s="80"/>
      <c r="DQ24" s="80"/>
      <c r="DR24" s="80"/>
      <c r="DS24" s="80"/>
      <c r="DT24" s="80"/>
      <c r="DV24" s="80"/>
      <c r="DW24" s="80"/>
      <c r="DX24" s="80"/>
      <c r="DY24" s="80"/>
      <c r="DZ24" s="80"/>
      <c r="EB24" s="80" t="e">
        <f t="shared" si="10"/>
        <v>#DIV/0!</v>
      </c>
      <c r="EC24" s="80" t="e">
        <f t="shared" si="10"/>
        <v>#DIV/0!</v>
      </c>
      <c r="ED24" s="80" t="e">
        <f t="shared" si="10"/>
        <v>#DIV/0!</v>
      </c>
      <c r="EE24" s="80" t="e">
        <f t="shared" si="10"/>
        <v>#DIV/0!</v>
      </c>
      <c r="EG24" s="80" t="e">
        <f t="shared" si="34"/>
        <v>#DIV/0!</v>
      </c>
      <c r="EH24" s="80" t="e">
        <f t="shared" si="11"/>
        <v>#DIV/0!</v>
      </c>
      <c r="EI24" s="80" t="e">
        <f t="shared" si="11"/>
        <v>#DIV/0!</v>
      </c>
      <c r="EJ24" s="80" t="e">
        <f t="shared" si="11"/>
        <v>#DIV/0!</v>
      </c>
      <c r="EL24" s="80" t="e">
        <f t="shared" si="35"/>
        <v>#DIV/0!</v>
      </c>
      <c r="EM24" s="80" t="e">
        <f t="shared" si="12"/>
        <v>#DIV/0!</v>
      </c>
      <c r="EN24" s="80" t="e">
        <f t="shared" si="12"/>
        <v>#DIV/0!</v>
      </c>
      <c r="EO24" s="80" t="e">
        <f t="shared" si="12"/>
        <v>#DIV/0!</v>
      </c>
      <c r="EQ24" s="80" t="e">
        <f t="shared" si="36"/>
        <v>#DIV/0!</v>
      </c>
      <c r="ER24" s="80" t="e">
        <f t="shared" si="13"/>
        <v>#DIV/0!</v>
      </c>
      <c r="ES24" s="80" t="e">
        <f t="shared" si="13"/>
        <v>#DIV/0!</v>
      </c>
      <c r="ET24" s="80" t="e">
        <f t="shared" si="13"/>
        <v>#DIV/0!</v>
      </c>
      <c r="EW24" s="80">
        <f t="shared" si="14"/>
        <v>1</v>
      </c>
      <c r="EX24" s="80">
        <f t="shared" si="15"/>
        <v>1</v>
      </c>
      <c r="EY24" s="80">
        <f t="shared" si="2"/>
        <v>0.34299576257563835</v>
      </c>
      <c r="EZ24" s="80"/>
      <c r="FA24" s="80" t="e">
        <f t="shared" si="16"/>
        <v>#DIV/0!</v>
      </c>
      <c r="FB24" s="80">
        <f t="shared" si="17"/>
        <v>1</v>
      </c>
      <c r="FC24" s="80">
        <f t="shared" si="3"/>
        <v>1.7130009836341737</v>
      </c>
      <c r="FD24" s="80"/>
      <c r="FE24" s="80" t="e">
        <f t="shared" si="18"/>
        <v>#DIV/0!</v>
      </c>
      <c r="FF24" s="80">
        <f t="shared" si="19"/>
        <v>1</v>
      </c>
      <c r="FG24" s="80">
        <f t="shared" si="4"/>
        <v>0.99942793806731656</v>
      </c>
      <c r="FH24" s="80"/>
      <c r="FI24" s="80" t="e">
        <f t="shared" si="20"/>
        <v>#DIV/0!</v>
      </c>
      <c r="FJ24" s="80">
        <f t="shared" si="21"/>
        <v>1</v>
      </c>
      <c r="FK24" s="80">
        <f t="shared" si="5"/>
        <v>0.96284239258301718</v>
      </c>
      <c r="FM24" s="80" t="e">
        <f t="shared" si="22"/>
        <v>#DIV/0!</v>
      </c>
      <c r="FN24" s="80">
        <f t="shared" si="23"/>
        <v>1</v>
      </c>
      <c r="FO24" s="80">
        <f t="shared" si="6"/>
        <v>1.0195010577402639</v>
      </c>
      <c r="FQ24" s="37"/>
      <c r="GA24" s="32">
        <f>GA23+1</f>
        <v>1979</v>
      </c>
      <c r="GB24" s="90">
        <f t="shared" si="24"/>
        <v>0.92911756500237708</v>
      </c>
      <c r="GC24" s="90">
        <f t="shared" si="25"/>
        <v>0.88979475801317431</v>
      </c>
      <c r="GD24" s="90">
        <f t="shared" si="26"/>
        <v>0.99426678172390648</v>
      </c>
      <c r="GE24" s="90">
        <f t="shared" si="27"/>
        <v>1.3634577814356041</v>
      </c>
      <c r="GF24" s="90">
        <f t="shared" si="28"/>
        <v>0.77025797368743565</v>
      </c>
      <c r="GH24" s="32">
        <f t="shared" si="7"/>
        <v>10</v>
      </c>
      <c r="GI24" s="90">
        <f t="shared" si="29"/>
        <v>0.81278215244471719</v>
      </c>
      <c r="GJ24" s="90">
        <f t="shared" si="30"/>
        <v>1.0210857681179182</v>
      </c>
      <c r="GK24" s="90">
        <f t="shared" si="31"/>
        <v>1.0051914707156884</v>
      </c>
      <c r="GL24" s="90">
        <f t="shared" si="32"/>
        <v>0.96198496719888738</v>
      </c>
      <c r="GM24" s="90">
        <f t="shared" si="33"/>
        <v>0.82318008524036823</v>
      </c>
      <c r="GT24" s="32">
        <f t="shared" si="8"/>
        <v>1996</v>
      </c>
      <c r="GU24" s="80">
        <f t="shared" si="0"/>
        <v>1.2172918585963348</v>
      </c>
      <c r="GV24" s="80">
        <f t="shared" si="1"/>
        <v>1.1884189970395735</v>
      </c>
      <c r="GW24" s="80">
        <f t="shared" si="1"/>
        <v>1.0242951868227328</v>
      </c>
    </row>
    <row r="25" spans="1:205" x14ac:dyDescent="0.2">
      <c r="A25" s="74" t="s">
        <v>36</v>
      </c>
      <c r="B25" s="31">
        <f t="shared" si="9"/>
        <v>1959</v>
      </c>
      <c r="D25" s="85"/>
      <c r="E25" s="85"/>
      <c r="F25" s="85"/>
      <c r="G25" s="85"/>
      <c r="H25" s="85"/>
      <c r="J25" s="86"/>
      <c r="K25" s="86"/>
      <c r="L25" s="86"/>
      <c r="M25" s="86"/>
      <c r="N25" s="86"/>
      <c r="V25" s="87"/>
      <c r="W25" s="87"/>
      <c r="X25" s="87"/>
      <c r="Y25" s="87"/>
      <c r="Z25" s="87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CK25" s="89"/>
      <c r="CL25" s="89"/>
      <c r="CM25" s="89"/>
      <c r="CN25" s="89"/>
      <c r="CO25" s="89"/>
      <c r="CP25" s="89"/>
      <c r="CQ25" s="89"/>
      <c r="CR25" s="89"/>
      <c r="CS25" s="89"/>
      <c r="CT25" s="89"/>
      <c r="CU25" s="89"/>
      <c r="CX25" s="35"/>
      <c r="CZ25" s="80"/>
      <c r="DA25" s="80"/>
      <c r="DB25" s="80"/>
      <c r="DC25" s="80"/>
      <c r="DE25" s="80"/>
      <c r="DF25" s="80"/>
      <c r="DG25" s="80"/>
      <c r="DH25" s="80"/>
      <c r="DI25" s="80"/>
      <c r="DJ25" s="80"/>
      <c r="DK25" s="80"/>
      <c r="DL25" s="80"/>
      <c r="DM25" s="80"/>
      <c r="DN25" s="80"/>
      <c r="DQ25" s="80"/>
      <c r="DR25" s="80"/>
      <c r="DS25" s="80"/>
      <c r="DT25" s="80"/>
      <c r="DV25" s="80"/>
      <c r="DW25" s="80"/>
      <c r="DX25" s="80"/>
      <c r="DY25" s="80"/>
      <c r="DZ25" s="80"/>
      <c r="EB25" s="80" t="e">
        <f t="shared" si="10"/>
        <v>#DIV/0!</v>
      </c>
      <c r="EC25" s="80" t="e">
        <f t="shared" si="10"/>
        <v>#DIV/0!</v>
      </c>
      <c r="ED25" s="80" t="e">
        <f t="shared" si="10"/>
        <v>#DIV/0!</v>
      </c>
      <c r="EE25" s="80" t="e">
        <f t="shared" si="10"/>
        <v>#DIV/0!</v>
      </c>
      <c r="EG25" s="80" t="e">
        <f t="shared" si="34"/>
        <v>#DIV/0!</v>
      </c>
      <c r="EH25" s="80" t="e">
        <f t="shared" si="11"/>
        <v>#DIV/0!</v>
      </c>
      <c r="EI25" s="80" t="e">
        <f t="shared" si="11"/>
        <v>#DIV/0!</v>
      </c>
      <c r="EJ25" s="80" t="e">
        <f t="shared" si="11"/>
        <v>#DIV/0!</v>
      </c>
      <c r="EL25" s="80" t="e">
        <f t="shared" si="35"/>
        <v>#DIV/0!</v>
      </c>
      <c r="EM25" s="80" t="e">
        <f t="shared" si="12"/>
        <v>#DIV/0!</v>
      </c>
      <c r="EN25" s="80" t="e">
        <f t="shared" si="12"/>
        <v>#DIV/0!</v>
      </c>
      <c r="EO25" s="80" t="e">
        <f t="shared" si="12"/>
        <v>#DIV/0!</v>
      </c>
      <c r="EQ25" s="80" t="e">
        <f t="shared" si="36"/>
        <v>#DIV/0!</v>
      </c>
      <c r="ER25" s="80" t="e">
        <f t="shared" si="13"/>
        <v>#DIV/0!</v>
      </c>
      <c r="ES25" s="80" t="e">
        <f t="shared" si="13"/>
        <v>#DIV/0!</v>
      </c>
      <c r="ET25" s="80" t="e">
        <f t="shared" si="13"/>
        <v>#DIV/0!</v>
      </c>
      <c r="EW25" s="80">
        <f t="shared" si="14"/>
        <v>1</v>
      </c>
      <c r="EX25" s="80">
        <f t="shared" si="15"/>
        <v>1</v>
      </c>
      <c r="EY25" s="80">
        <f t="shared" si="2"/>
        <v>0.34299576257563835</v>
      </c>
      <c r="EZ25" s="80"/>
      <c r="FA25" s="80" t="e">
        <f t="shared" si="16"/>
        <v>#DIV/0!</v>
      </c>
      <c r="FB25" s="80">
        <f t="shared" si="17"/>
        <v>1</v>
      </c>
      <c r="FC25" s="80">
        <f t="shared" si="3"/>
        <v>1.7130009836341737</v>
      </c>
      <c r="FD25" s="80"/>
      <c r="FE25" s="80" t="e">
        <f t="shared" si="18"/>
        <v>#DIV/0!</v>
      </c>
      <c r="FF25" s="80">
        <f t="shared" si="19"/>
        <v>1</v>
      </c>
      <c r="FG25" s="80">
        <f t="shared" si="4"/>
        <v>0.99942793806731656</v>
      </c>
      <c r="FH25" s="80"/>
      <c r="FI25" s="80" t="e">
        <f t="shared" si="20"/>
        <v>#DIV/0!</v>
      </c>
      <c r="FJ25" s="80">
        <f t="shared" si="21"/>
        <v>1</v>
      </c>
      <c r="FK25" s="80">
        <f t="shared" si="5"/>
        <v>0.96284239258301718</v>
      </c>
      <c r="FM25" s="80" t="e">
        <f t="shared" si="22"/>
        <v>#DIV/0!</v>
      </c>
      <c r="FN25" s="80">
        <f t="shared" si="23"/>
        <v>1</v>
      </c>
      <c r="FO25" s="80">
        <f t="shared" si="6"/>
        <v>1.0195010577402639</v>
      </c>
      <c r="FQ25" s="37"/>
      <c r="GA25" s="32">
        <f t="shared" ref="GA25:GA47" si="37">GA24+1</f>
        <v>1980</v>
      </c>
      <c r="GB25" s="90">
        <f t="shared" si="24"/>
        <v>1.0647511789866473</v>
      </c>
      <c r="GC25" s="90">
        <f t="shared" si="25"/>
        <v>0.90694231509051915</v>
      </c>
      <c r="GD25" s="90">
        <f t="shared" si="26"/>
        <v>0.99853322567372249</v>
      </c>
      <c r="GE25" s="90">
        <f t="shared" si="27"/>
        <v>1.2932861386120906</v>
      </c>
      <c r="GF25" s="90">
        <f t="shared" si="28"/>
        <v>0.9090992955288113</v>
      </c>
      <c r="GH25" s="32">
        <f t="shared" si="7"/>
        <v>11</v>
      </c>
      <c r="GI25" s="90">
        <f t="shared" si="29"/>
        <v>0.80838975298853333</v>
      </c>
      <c r="GJ25" s="90">
        <f t="shared" si="30"/>
        <v>1.044664585625801</v>
      </c>
      <c r="GK25" s="90">
        <f t="shared" si="31"/>
        <v>1.0176337645815443</v>
      </c>
      <c r="GL25" s="90">
        <f t="shared" si="32"/>
        <v>0.96757366932048317</v>
      </c>
      <c r="GM25" s="90">
        <f t="shared" si="33"/>
        <v>0.78590197106000692</v>
      </c>
      <c r="GT25" s="32">
        <f t="shared" si="8"/>
        <v>1997</v>
      </c>
      <c r="GU25" s="80">
        <f t="shared" si="0"/>
        <v>1.1834245313309664</v>
      </c>
      <c r="GV25" s="80">
        <f t="shared" si="1"/>
        <v>1.1991540713313154</v>
      </c>
      <c r="GW25" s="80">
        <f t="shared" si="1"/>
        <v>0.98688280315565635</v>
      </c>
    </row>
    <row r="26" spans="1:205" x14ac:dyDescent="0.2">
      <c r="A26" s="74" t="s">
        <v>36</v>
      </c>
      <c r="B26" s="31">
        <f t="shared" si="9"/>
        <v>1960</v>
      </c>
      <c r="D26" s="85"/>
      <c r="E26" s="85"/>
      <c r="F26" s="85"/>
      <c r="G26" s="85"/>
      <c r="H26" s="85"/>
      <c r="J26" s="86"/>
      <c r="K26" s="86"/>
      <c r="L26" s="86"/>
      <c r="M26" s="86"/>
      <c r="N26" s="86"/>
      <c r="V26" s="87"/>
      <c r="W26" s="87"/>
      <c r="X26" s="87"/>
      <c r="Y26" s="87"/>
      <c r="Z26" s="87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BQ26" s="80"/>
      <c r="BR26" s="80"/>
      <c r="BS26" s="80"/>
      <c r="BT26" s="80"/>
      <c r="BU26" s="80"/>
      <c r="BV26" s="80"/>
      <c r="CK26" s="89"/>
      <c r="CL26" s="89"/>
      <c r="CM26" s="89"/>
      <c r="CN26" s="89"/>
      <c r="CO26" s="89"/>
      <c r="CP26" s="89"/>
      <c r="CQ26" s="89"/>
      <c r="CR26" s="89"/>
      <c r="CS26" s="89"/>
      <c r="CT26" s="89"/>
      <c r="CU26" s="89"/>
      <c r="CX26" s="35"/>
      <c r="CZ26" s="80"/>
      <c r="DA26" s="80"/>
      <c r="DB26" s="80"/>
      <c r="DC26" s="80"/>
      <c r="DE26" s="80"/>
      <c r="DF26" s="80"/>
      <c r="DG26" s="80"/>
      <c r="DH26" s="80"/>
      <c r="DI26" s="80"/>
      <c r="DJ26" s="80"/>
      <c r="DK26" s="80"/>
      <c r="DL26" s="80"/>
      <c r="DM26" s="80"/>
      <c r="DN26" s="80"/>
      <c r="DQ26" s="80"/>
      <c r="DR26" s="80"/>
      <c r="DS26" s="80"/>
      <c r="DT26" s="80"/>
      <c r="DV26" s="80"/>
      <c r="DW26" s="80"/>
      <c r="DX26" s="80"/>
      <c r="DY26" s="80"/>
      <c r="DZ26" s="80"/>
      <c r="EB26" s="80" t="e">
        <f t="shared" si="10"/>
        <v>#DIV/0!</v>
      </c>
      <c r="EC26" s="80" t="e">
        <f t="shared" si="10"/>
        <v>#DIV/0!</v>
      </c>
      <c r="ED26" s="80" t="e">
        <f t="shared" si="10"/>
        <v>#DIV/0!</v>
      </c>
      <c r="EE26" s="80" t="e">
        <f t="shared" si="10"/>
        <v>#DIV/0!</v>
      </c>
      <c r="EG26" s="80" t="e">
        <f t="shared" si="34"/>
        <v>#DIV/0!</v>
      </c>
      <c r="EH26" s="80" t="e">
        <f t="shared" si="11"/>
        <v>#DIV/0!</v>
      </c>
      <c r="EI26" s="80" t="e">
        <f t="shared" si="11"/>
        <v>#DIV/0!</v>
      </c>
      <c r="EJ26" s="80" t="e">
        <f t="shared" si="11"/>
        <v>#DIV/0!</v>
      </c>
      <c r="EL26" s="80" t="e">
        <f t="shared" si="35"/>
        <v>#DIV/0!</v>
      </c>
      <c r="EM26" s="80" t="e">
        <f t="shared" si="12"/>
        <v>#DIV/0!</v>
      </c>
      <c r="EN26" s="80" t="e">
        <f t="shared" si="12"/>
        <v>#DIV/0!</v>
      </c>
      <c r="EO26" s="80" t="e">
        <f t="shared" si="12"/>
        <v>#DIV/0!</v>
      </c>
      <c r="EQ26" s="80" t="e">
        <f t="shared" si="36"/>
        <v>#DIV/0!</v>
      </c>
      <c r="ER26" s="80" t="e">
        <f t="shared" si="13"/>
        <v>#DIV/0!</v>
      </c>
      <c r="ES26" s="80" t="e">
        <f t="shared" si="13"/>
        <v>#DIV/0!</v>
      </c>
      <c r="ET26" s="80" t="e">
        <f t="shared" si="13"/>
        <v>#DIV/0!</v>
      </c>
      <c r="EW26" s="80">
        <f t="shared" si="14"/>
        <v>1</v>
      </c>
      <c r="EX26" s="80">
        <f t="shared" si="15"/>
        <v>1</v>
      </c>
      <c r="EY26" s="80">
        <f t="shared" si="2"/>
        <v>0.34299576257563835</v>
      </c>
      <c r="EZ26" s="80"/>
      <c r="FA26" s="80" t="e">
        <f t="shared" si="16"/>
        <v>#DIV/0!</v>
      </c>
      <c r="FB26" s="80">
        <f t="shared" si="17"/>
        <v>1</v>
      </c>
      <c r="FC26" s="80">
        <f t="shared" si="3"/>
        <v>1.7130009836341737</v>
      </c>
      <c r="FD26" s="80"/>
      <c r="FE26" s="80" t="e">
        <f t="shared" si="18"/>
        <v>#DIV/0!</v>
      </c>
      <c r="FF26" s="80">
        <f t="shared" si="19"/>
        <v>1</v>
      </c>
      <c r="FG26" s="80">
        <f t="shared" si="4"/>
        <v>0.99942793806731656</v>
      </c>
      <c r="FH26" s="80"/>
      <c r="FI26" s="80" t="e">
        <f t="shared" si="20"/>
        <v>#DIV/0!</v>
      </c>
      <c r="FJ26" s="80">
        <f t="shared" si="21"/>
        <v>1</v>
      </c>
      <c r="FK26" s="80">
        <f t="shared" si="5"/>
        <v>0.96284239258301718</v>
      </c>
      <c r="FM26" s="80" t="e">
        <f t="shared" si="22"/>
        <v>#DIV/0!</v>
      </c>
      <c r="FN26" s="80">
        <f t="shared" si="23"/>
        <v>1</v>
      </c>
      <c r="FO26" s="80">
        <f t="shared" si="6"/>
        <v>1.0195010577402639</v>
      </c>
      <c r="FQ26" s="37"/>
      <c r="GA26" s="32">
        <f t="shared" si="37"/>
        <v>1981</v>
      </c>
      <c r="GB26" s="90">
        <f t="shared" si="24"/>
        <v>1.0443660325263804</v>
      </c>
      <c r="GC26" s="90">
        <f t="shared" si="25"/>
        <v>0.93746713195617615</v>
      </c>
      <c r="GD26" s="90">
        <f t="shared" si="26"/>
        <v>1.0005707720559478</v>
      </c>
      <c r="GE26" s="90">
        <f t="shared" si="27"/>
        <v>1.113476612731165</v>
      </c>
      <c r="GF26" s="90">
        <f t="shared" si="28"/>
        <v>0.999925804294726</v>
      </c>
      <c r="GH26" s="32">
        <f t="shared" si="7"/>
        <v>12</v>
      </c>
      <c r="GI26" s="90">
        <f t="shared" si="29"/>
        <v>0.83851339105885736</v>
      </c>
      <c r="GJ26" s="90">
        <f t="shared" si="30"/>
        <v>1.066264193775313</v>
      </c>
      <c r="GK26" s="90">
        <f t="shared" si="31"/>
        <v>1.0309793691492757</v>
      </c>
      <c r="GL26" s="90">
        <f t="shared" si="32"/>
        <v>1.041839484012947</v>
      </c>
      <c r="GM26" s="90">
        <f t="shared" si="33"/>
        <v>0.7321404301796034</v>
      </c>
      <c r="GT26" s="32">
        <f t="shared" si="8"/>
        <v>1998</v>
      </c>
      <c r="GU26" s="80">
        <f t="shared" si="0"/>
        <v>1.1827702841365815</v>
      </c>
      <c r="GV26" s="80">
        <f t="shared" si="1"/>
        <v>1.2127506290459444</v>
      </c>
      <c r="GW26" s="80">
        <f t="shared" si="1"/>
        <v>0.97527905227066503</v>
      </c>
    </row>
    <row r="27" spans="1:205" x14ac:dyDescent="0.2">
      <c r="A27" s="74" t="s">
        <v>36</v>
      </c>
      <c r="B27" s="31">
        <f t="shared" si="9"/>
        <v>1961</v>
      </c>
      <c r="D27" s="85"/>
      <c r="E27" s="85"/>
      <c r="F27" s="85"/>
      <c r="G27" s="85"/>
      <c r="H27" s="85"/>
      <c r="J27" s="86"/>
      <c r="K27" s="86"/>
      <c r="L27" s="86"/>
      <c r="M27" s="86"/>
      <c r="N27" s="86"/>
      <c r="V27" s="87"/>
      <c r="W27" s="87"/>
      <c r="X27" s="87"/>
      <c r="Y27" s="87"/>
      <c r="Z27" s="87"/>
      <c r="BB27" s="80"/>
      <c r="BC27" s="80"/>
      <c r="BD27" s="80"/>
      <c r="BE27" s="80"/>
      <c r="BF27" s="80"/>
      <c r="BG27" s="80"/>
      <c r="BH27" s="80"/>
      <c r="BI27" s="80"/>
      <c r="BJ27" s="80"/>
      <c r="BK27" s="80"/>
      <c r="BL27" s="80"/>
      <c r="BM27" s="80"/>
      <c r="BN27" s="80"/>
      <c r="BO27" s="80"/>
      <c r="BP27" s="80"/>
      <c r="BQ27" s="80"/>
      <c r="BR27" s="80"/>
      <c r="BS27" s="80"/>
      <c r="BT27" s="80"/>
      <c r="BU27" s="80"/>
      <c r="BV27" s="80"/>
      <c r="CK27" s="89"/>
      <c r="CL27" s="89"/>
      <c r="CM27" s="89"/>
      <c r="CN27" s="89"/>
      <c r="CO27" s="89"/>
      <c r="CP27" s="89"/>
      <c r="CQ27" s="89"/>
      <c r="CR27" s="89"/>
      <c r="CS27" s="89"/>
      <c r="CT27" s="89"/>
      <c r="CU27" s="89"/>
      <c r="CX27" s="35"/>
      <c r="CZ27" s="80"/>
      <c r="DA27" s="80"/>
      <c r="DB27" s="80"/>
      <c r="DC27" s="80"/>
      <c r="DE27" s="80"/>
      <c r="DF27" s="80"/>
      <c r="DG27" s="80"/>
      <c r="DH27" s="80"/>
      <c r="DI27" s="80"/>
      <c r="DJ27" s="80"/>
      <c r="DK27" s="80"/>
      <c r="DL27" s="80"/>
      <c r="DM27" s="80"/>
      <c r="DN27" s="80"/>
      <c r="DQ27" s="80"/>
      <c r="DR27" s="80"/>
      <c r="DS27" s="80"/>
      <c r="DT27" s="80"/>
      <c r="DV27" s="80"/>
      <c r="DW27" s="80"/>
      <c r="DX27" s="80"/>
      <c r="DY27" s="80"/>
      <c r="DZ27" s="80"/>
      <c r="EB27" s="80" t="e">
        <f t="shared" si="10"/>
        <v>#DIV/0!</v>
      </c>
      <c r="EC27" s="80" t="e">
        <f t="shared" si="10"/>
        <v>#DIV/0!</v>
      </c>
      <c r="ED27" s="80" t="e">
        <f t="shared" si="10"/>
        <v>#DIV/0!</v>
      </c>
      <c r="EE27" s="80" t="e">
        <f t="shared" si="10"/>
        <v>#DIV/0!</v>
      </c>
      <c r="EG27" s="80" t="e">
        <f t="shared" si="34"/>
        <v>#DIV/0!</v>
      </c>
      <c r="EH27" s="80" t="e">
        <f t="shared" si="11"/>
        <v>#DIV/0!</v>
      </c>
      <c r="EI27" s="80" t="e">
        <f t="shared" si="11"/>
        <v>#DIV/0!</v>
      </c>
      <c r="EJ27" s="80" t="e">
        <f t="shared" si="11"/>
        <v>#DIV/0!</v>
      </c>
      <c r="EL27" s="80" t="e">
        <f t="shared" si="35"/>
        <v>#DIV/0!</v>
      </c>
      <c r="EM27" s="80" t="e">
        <f t="shared" si="12"/>
        <v>#DIV/0!</v>
      </c>
      <c r="EN27" s="80" t="e">
        <f t="shared" si="12"/>
        <v>#DIV/0!</v>
      </c>
      <c r="EO27" s="80" t="e">
        <f t="shared" si="12"/>
        <v>#DIV/0!</v>
      </c>
      <c r="EQ27" s="80" t="e">
        <f t="shared" si="36"/>
        <v>#DIV/0!</v>
      </c>
      <c r="ER27" s="80" t="e">
        <f t="shared" si="13"/>
        <v>#DIV/0!</v>
      </c>
      <c r="ES27" s="80" t="e">
        <f t="shared" si="13"/>
        <v>#DIV/0!</v>
      </c>
      <c r="ET27" s="80" t="e">
        <f t="shared" si="13"/>
        <v>#DIV/0!</v>
      </c>
      <c r="EW27" s="80">
        <f t="shared" si="14"/>
        <v>1</v>
      </c>
      <c r="EX27" s="80">
        <f t="shared" si="15"/>
        <v>1</v>
      </c>
      <c r="EY27" s="80">
        <f t="shared" si="2"/>
        <v>0.34299576257563835</v>
      </c>
      <c r="EZ27" s="80"/>
      <c r="FA27" s="80" t="e">
        <f t="shared" si="16"/>
        <v>#DIV/0!</v>
      </c>
      <c r="FB27" s="80">
        <f t="shared" si="17"/>
        <v>1</v>
      </c>
      <c r="FC27" s="80">
        <f t="shared" si="3"/>
        <v>1.7130009836341737</v>
      </c>
      <c r="FD27" s="80"/>
      <c r="FE27" s="80" t="e">
        <f t="shared" si="18"/>
        <v>#DIV/0!</v>
      </c>
      <c r="FF27" s="80">
        <f t="shared" si="19"/>
        <v>1</v>
      </c>
      <c r="FG27" s="80">
        <f t="shared" si="4"/>
        <v>0.99942793806731656</v>
      </c>
      <c r="FH27" s="80"/>
      <c r="FI27" s="80" t="e">
        <f t="shared" si="20"/>
        <v>#DIV/0!</v>
      </c>
      <c r="FJ27" s="80">
        <f t="shared" si="21"/>
        <v>1</v>
      </c>
      <c r="FK27" s="80">
        <f t="shared" si="5"/>
        <v>0.96284239258301718</v>
      </c>
      <c r="FM27" s="80" t="e">
        <f t="shared" si="22"/>
        <v>#DIV/0!</v>
      </c>
      <c r="FN27" s="80">
        <f t="shared" si="23"/>
        <v>1</v>
      </c>
      <c r="FO27" s="80">
        <f t="shared" si="6"/>
        <v>1.0195010577402639</v>
      </c>
      <c r="FQ27" s="37"/>
      <c r="GA27" s="32">
        <f t="shared" si="37"/>
        <v>1982</v>
      </c>
      <c r="GB27" s="90">
        <f t="shared" si="24"/>
        <v>1.0642786384550089</v>
      </c>
      <c r="GC27" s="90">
        <f t="shared" si="25"/>
        <v>0.9464724145871134</v>
      </c>
      <c r="GD27" s="90">
        <f t="shared" si="26"/>
        <v>0.99873166138904501</v>
      </c>
      <c r="GE27" s="90">
        <f t="shared" si="27"/>
        <v>1.0907149619144869</v>
      </c>
      <c r="GF27" s="90">
        <f t="shared" si="28"/>
        <v>1.032255715134877</v>
      </c>
      <c r="GH27" s="32">
        <f t="shared" si="7"/>
        <v>13</v>
      </c>
      <c r="GI27" s="90">
        <f t="shared" si="29"/>
        <v>0.85536947155535281</v>
      </c>
      <c r="GJ27" s="90">
        <f t="shared" si="30"/>
        <v>1.0825629818040023</v>
      </c>
      <c r="GK27" s="90">
        <f t="shared" si="31"/>
        <v>1.044125264524985</v>
      </c>
      <c r="GL27" s="90">
        <f t="shared" si="32"/>
        <v>1.0204850599195492</v>
      </c>
      <c r="GM27" s="90">
        <f t="shared" si="33"/>
        <v>0.7415515010729572</v>
      </c>
      <c r="GT27" s="32">
        <f t="shared" si="8"/>
        <v>1999</v>
      </c>
      <c r="GU27" s="80">
        <f t="shared" si="0"/>
        <v>1.220037129524892</v>
      </c>
      <c r="GV27" s="80">
        <f t="shared" si="1"/>
        <v>1.2328899404901654</v>
      </c>
      <c r="GW27" s="80">
        <f t="shared" si="1"/>
        <v>0.98957505407160384</v>
      </c>
    </row>
    <row r="28" spans="1:205" x14ac:dyDescent="0.2">
      <c r="A28" s="74" t="s">
        <v>36</v>
      </c>
      <c r="B28" s="31">
        <f t="shared" si="9"/>
        <v>1962</v>
      </c>
      <c r="D28" s="85"/>
      <c r="E28" s="85"/>
      <c r="F28" s="85"/>
      <c r="G28" s="85"/>
      <c r="H28" s="85"/>
      <c r="J28" s="86"/>
      <c r="K28" s="86"/>
      <c r="L28" s="86"/>
      <c r="M28" s="86"/>
      <c r="N28" s="86"/>
      <c r="V28" s="87"/>
      <c r="W28" s="87"/>
      <c r="X28" s="87"/>
      <c r="Y28" s="87"/>
      <c r="Z28" s="87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BQ28" s="80"/>
      <c r="BR28" s="80"/>
      <c r="BS28" s="80"/>
      <c r="BT28" s="80"/>
      <c r="BU28" s="80"/>
      <c r="BV28" s="80"/>
      <c r="CK28" s="89"/>
      <c r="CL28" s="89"/>
      <c r="CM28" s="89"/>
      <c r="CN28" s="89"/>
      <c r="CO28" s="89"/>
      <c r="CP28" s="89"/>
      <c r="CQ28" s="89"/>
      <c r="CR28" s="89"/>
      <c r="CS28" s="89"/>
      <c r="CT28" s="89"/>
      <c r="CU28" s="89"/>
      <c r="CX28" s="35"/>
      <c r="CZ28" s="80"/>
      <c r="DA28" s="80"/>
      <c r="DB28" s="80"/>
      <c r="DC28" s="80"/>
      <c r="DE28" s="80"/>
      <c r="DF28" s="80"/>
      <c r="DG28" s="80"/>
      <c r="DH28" s="80"/>
      <c r="DI28" s="80"/>
      <c r="DJ28" s="80"/>
      <c r="DK28" s="80"/>
      <c r="DL28" s="80"/>
      <c r="DM28" s="80"/>
      <c r="DN28" s="80"/>
      <c r="DQ28" s="80"/>
      <c r="DR28" s="80"/>
      <c r="DS28" s="80"/>
      <c r="DT28" s="80"/>
      <c r="DV28" s="80"/>
      <c r="DW28" s="80"/>
      <c r="DX28" s="80"/>
      <c r="DY28" s="80"/>
      <c r="DZ28" s="80"/>
      <c r="EB28" s="80" t="e">
        <f t="shared" si="10"/>
        <v>#DIV/0!</v>
      </c>
      <c r="EC28" s="80" t="e">
        <f t="shared" si="10"/>
        <v>#DIV/0!</v>
      </c>
      <c r="ED28" s="80" t="e">
        <f t="shared" si="10"/>
        <v>#DIV/0!</v>
      </c>
      <c r="EE28" s="80" t="e">
        <f t="shared" si="10"/>
        <v>#DIV/0!</v>
      </c>
      <c r="EG28" s="80" t="e">
        <f t="shared" si="34"/>
        <v>#DIV/0!</v>
      </c>
      <c r="EH28" s="80" t="e">
        <f t="shared" si="11"/>
        <v>#DIV/0!</v>
      </c>
      <c r="EI28" s="80" t="e">
        <f t="shared" si="11"/>
        <v>#DIV/0!</v>
      </c>
      <c r="EJ28" s="80" t="e">
        <f t="shared" si="11"/>
        <v>#DIV/0!</v>
      </c>
      <c r="EL28" s="80" t="e">
        <f t="shared" si="35"/>
        <v>#DIV/0!</v>
      </c>
      <c r="EM28" s="80" t="e">
        <f t="shared" si="12"/>
        <v>#DIV/0!</v>
      </c>
      <c r="EN28" s="80" t="e">
        <f t="shared" si="12"/>
        <v>#DIV/0!</v>
      </c>
      <c r="EO28" s="80" t="e">
        <f t="shared" si="12"/>
        <v>#DIV/0!</v>
      </c>
      <c r="EQ28" s="80" t="e">
        <f t="shared" si="36"/>
        <v>#DIV/0!</v>
      </c>
      <c r="ER28" s="80" t="e">
        <f t="shared" si="13"/>
        <v>#DIV/0!</v>
      </c>
      <c r="ES28" s="80" t="e">
        <f t="shared" si="13"/>
        <v>#DIV/0!</v>
      </c>
      <c r="ET28" s="80" t="e">
        <f t="shared" si="13"/>
        <v>#DIV/0!</v>
      </c>
      <c r="EW28" s="80">
        <f t="shared" si="14"/>
        <v>1</v>
      </c>
      <c r="EX28" s="80">
        <f t="shared" si="15"/>
        <v>1</v>
      </c>
      <c r="EY28" s="80">
        <f t="shared" si="2"/>
        <v>0.34299576257563835</v>
      </c>
      <c r="EZ28" s="80"/>
      <c r="FA28" s="80" t="e">
        <f t="shared" si="16"/>
        <v>#DIV/0!</v>
      </c>
      <c r="FB28" s="80">
        <f t="shared" si="17"/>
        <v>1</v>
      </c>
      <c r="FC28" s="80">
        <f t="shared" si="3"/>
        <v>1.7130009836341737</v>
      </c>
      <c r="FD28" s="80"/>
      <c r="FE28" s="80" t="e">
        <f t="shared" si="18"/>
        <v>#DIV/0!</v>
      </c>
      <c r="FF28" s="80">
        <f t="shared" si="19"/>
        <v>1</v>
      </c>
      <c r="FG28" s="80">
        <f t="shared" si="4"/>
        <v>0.99942793806731656</v>
      </c>
      <c r="FH28" s="80"/>
      <c r="FI28" s="80" t="e">
        <f t="shared" si="20"/>
        <v>#DIV/0!</v>
      </c>
      <c r="FJ28" s="80">
        <f t="shared" si="21"/>
        <v>1</v>
      </c>
      <c r="FK28" s="80">
        <f t="shared" si="5"/>
        <v>0.96284239258301718</v>
      </c>
      <c r="FM28" s="80" t="e">
        <f t="shared" si="22"/>
        <v>#DIV/0!</v>
      </c>
      <c r="FN28" s="80">
        <f t="shared" si="23"/>
        <v>1</v>
      </c>
      <c r="FO28" s="80">
        <f t="shared" si="6"/>
        <v>1.0195010577402639</v>
      </c>
      <c r="FQ28" s="37"/>
      <c r="GA28" s="32">
        <f t="shared" si="37"/>
        <v>1983</v>
      </c>
      <c r="GB28" s="90">
        <f t="shared" si="24"/>
        <v>1.1195264958449229</v>
      </c>
      <c r="GC28" s="90">
        <f t="shared" si="25"/>
        <v>0.95868435178593059</v>
      </c>
      <c r="GD28" s="90">
        <f t="shared" si="26"/>
        <v>0.99749624507348633</v>
      </c>
      <c r="GE28" s="90">
        <f t="shared" si="27"/>
        <v>1.0817463541910461</v>
      </c>
      <c r="GF28" s="90">
        <f t="shared" si="28"/>
        <v>1.0822361289975222</v>
      </c>
      <c r="GH28" s="32">
        <f t="shared" si="7"/>
        <v>14</v>
      </c>
      <c r="GI28" s="90">
        <f t="shared" si="29"/>
        <v>0.78364662643269545</v>
      </c>
      <c r="GJ28" s="90">
        <f t="shared" si="30"/>
        <v>1.0894926364026878</v>
      </c>
      <c r="GK28" s="90">
        <f t="shared" si="31"/>
        <v>1.0565816453467736</v>
      </c>
      <c r="GL28" s="90">
        <f t="shared" si="32"/>
        <v>0.89174655680215065</v>
      </c>
      <c r="GM28" s="90">
        <f t="shared" si="33"/>
        <v>0.76339878764993307</v>
      </c>
      <c r="GT28" s="32">
        <f t="shared" si="8"/>
        <v>2000</v>
      </c>
      <c r="GU28" s="80">
        <f t="shared" si="0"/>
        <v>1.2729135181024622</v>
      </c>
      <c r="GV28" s="80">
        <f t="shared" si="1"/>
        <v>1.2571515847809496</v>
      </c>
      <c r="GW28" s="80">
        <f t="shared" si="1"/>
        <v>1.0125378144627317</v>
      </c>
    </row>
    <row r="29" spans="1:205" x14ac:dyDescent="0.2">
      <c r="A29" s="74" t="s">
        <v>36</v>
      </c>
      <c r="B29" s="31">
        <f t="shared" si="9"/>
        <v>1963</v>
      </c>
      <c r="D29" s="85"/>
      <c r="E29" s="85"/>
      <c r="F29" s="85"/>
      <c r="G29" s="85"/>
      <c r="H29" s="85"/>
      <c r="J29" s="86"/>
      <c r="K29" s="86"/>
      <c r="L29" s="86"/>
      <c r="M29" s="86"/>
      <c r="N29" s="86"/>
      <c r="V29" s="87"/>
      <c r="W29" s="87"/>
      <c r="X29" s="87"/>
      <c r="Y29" s="87"/>
      <c r="Z29" s="87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80"/>
      <c r="BM29" s="80"/>
      <c r="BN29" s="80"/>
      <c r="BO29" s="80"/>
      <c r="BP29" s="80"/>
      <c r="BQ29" s="80"/>
      <c r="BR29" s="80"/>
      <c r="BS29" s="80"/>
      <c r="BT29" s="80"/>
      <c r="BU29" s="80"/>
      <c r="BV29" s="80"/>
      <c r="CK29" s="89"/>
      <c r="CL29" s="89"/>
      <c r="CM29" s="89"/>
      <c r="CN29" s="89"/>
      <c r="CO29" s="89"/>
      <c r="CP29" s="89"/>
      <c r="CQ29" s="89"/>
      <c r="CR29" s="89"/>
      <c r="CS29" s="89"/>
      <c r="CT29" s="89"/>
      <c r="CU29" s="89"/>
      <c r="CX29" s="35"/>
      <c r="CZ29" s="80"/>
      <c r="DA29" s="80"/>
      <c r="DB29" s="80"/>
      <c r="DC29" s="80"/>
      <c r="DE29" s="80"/>
      <c r="DF29" s="80"/>
      <c r="DG29" s="80"/>
      <c r="DH29" s="80"/>
      <c r="DI29" s="80"/>
      <c r="DJ29" s="80"/>
      <c r="DK29" s="80"/>
      <c r="DL29" s="80"/>
      <c r="DM29" s="80"/>
      <c r="DN29" s="80"/>
      <c r="DQ29" s="80"/>
      <c r="DR29" s="80"/>
      <c r="DS29" s="80"/>
      <c r="DT29" s="80"/>
      <c r="DV29" s="80"/>
      <c r="DW29" s="80"/>
      <c r="DX29" s="80"/>
      <c r="DY29" s="80"/>
      <c r="DZ29" s="80"/>
      <c r="EB29" s="80" t="e">
        <f t="shared" si="10"/>
        <v>#DIV/0!</v>
      </c>
      <c r="EC29" s="80" t="e">
        <f t="shared" si="10"/>
        <v>#DIV/0!</v>
      </c>
      <c r="ED29" s="80" t="e">
        <f t="shared" si="10"/>
        <v>#DIV/0!</v>
      </c>
      <c r="EE29" s="80" t="e">
        <f t="shared" si="10"/>
        <v>#DIV/0!</v>
      </c>
      <c r="EG29" s="80" t="e">
        <f t="shared" si="34"/>
        <v>#DIV/0!</v>
      </c>
      <c r="EH29" s="80" t="e">
        <f t="shared" si="11"/>
        <v>#DIV/0!</v>
      </c>
      <c r="EI29" s="80" t="e">
        <f t="shared" si="11"/>
        <v>#DIV/0!</v>
      </c>
      <c r="EJ29" s="80" t="e">
        <f t="shared" si="11"/>
        <v>#DIV/0!</v>
      </c>
      <c r="EL29" s="80" t="e">
        <f t="shared" si="35"/>
        <v>#DIV/0!</v>
      </c>
      <c r="EM29" s="80" t="e">
        <f t="shared" si="12"/>
        <v>#DIV/0!</v>
      </c>
      <c r="EN29" s="80" t="e">
        <f t="shared" si="12"/>
        <v>#DIV/0!</v>
      </c>
      <c r="EO29" s="80" t="e">
        <f t="shared" si="12"/>
        <v>#DIV/0!</v>
      </c>
      <c r="EQ29" s="80" t="e">
        <f t="shared" si="36"/>
        <v>#DIV/0!</v>
      </c>
      <c r="ER29" s="80" t="e">
        <f t="shared" si="13"/>
        <v>#DIV/0!</v>
      </c>
      <c r="ES29" s="80" t="e">
        <f t="shared" si="13"/>
        <v>#DIV/0!</v>
      </c>
      <c r="ET29" s="80" t="e">
        <f t="shared" si="13"/>
        <v>#DIV/0!</v>
      </c>
      <c r="EW29" s="80">
        <f t="shared" si="14"/>
        <v>1</v>
      </c>
      <c r="EX29" s="80">
        <f t="shared" si="15"/>
        <v>1</v>
      </c>
      <c r="EY29" s="80">
        <f t="shared" si="2"/>
        <v>0.34299576257563835</v>
      </c>
      <c r="EZ29" s="80"/>
      <c r="FA29" s="80" t="e">
        <f t="shared" si="16"/>
        <v>#DIV/0!</v>
      </c>
      <c r="FB29" s="80">
        <f t="shared" si="17"/>
        <v>1</v>
      </c>
      <c r="FC29" s="80">
        <f t="shared" si="3"/>
        <v>1.7130009836341737</v>
      </c>
      <c r="FD29" s="80"/>
      <c r="FE29" s="80" t="e">
        <f t="shared" si="18"/>
        <v>#DIV/0!</v>
      </c>
      <c r="FF29" s="80">
        <f t="shared" si="19"/>
        <v>1</v>
      </c>
      <c r="FG29" s="80">
        <f t="shared" si="4"/>
        <v>0.99942793806731656</v>
      </c>
      <c r="FH29" s="80"/>
      <c r="FI29" s="80" t="e">
        <f t="shared" si="20"/>
        <v>#DIV/0!</v>
      </c>
      <c r="FJ29" s="80">
        <f t="shared" si="21"/>
        <v>1</v>
      </c>
      <c r="FK29" s="80">
        <f t="shared" si="5"/>
        <v>0.96284239258301718</v>
      </c>
      <c r="FM29" s="80" t="e">
        <f t="shared" si="22"/>
        <v>#DIV/0!</v>
      </c>
      <c r="FN29" s="80">
        <f t="shared" si="23"/>
        <v>1</v>
      </c>
      <c r="FO29" s="80">
        <f t="shared" si="6"/>
        <v>1.0195010577402639</v>
      </c>
      <c r="FQ29" s="37"/>
      <c r="GA29" s="32">
        <f t="shared" si="37"/>
        <v>1984</v>
      </c>
      <c r="GB29" s="90">
        <f t="shared" si="24"/>
        <v>1.1154726730020113</v>
      </c>
      <c r="GC29" s="90">
        <f t="shared" si="25"/>
        <v>0.98292451205181908</v>
      </c>
      <c r="GD29" s="90">
        <f t="shared" si="26"/>
        <v>0.99865305807084548</v>
      </c>
      <c r="GE29" s="90">
        <f t="shared" si="27"/>
        <v>1.0924020978373312</v>
      </c>
      <c r="GF29" s="90">
        <f t="shared" si="28"/>
        <v>1.0402593022266311</v>
      </c>
      <c r="GH29" s="32">
        <f t="shared" si="7"/>
        <v>15</v>
      </c>
      <c r="GI29" s="90">
        <f t="shared" si="29"/>
        <v>0.77804244412082735</v>
      </c>
      <c r="GJ29" s="90">
        <f t="shared" si="30"/>
        <v>1.0990447833298087</v>
      </c>
      <c r="GK29" s="90">
        <f t="shared" si="31"/>
        <v>1.0674999642708081</v>
      </c>
      <c r="GL29" s="90">
        <f t="shared" si="32"/>
        <v>0.92063908365533198</v>
      </c>
      <c r="GM29" s="90">
        <f t="shared" si="33"/>
        <v>0.72032854156657977</v>
      </c>
      <c r="GT29" s="32">
        <f t="shared" si="8"/>
        <v>2001</v>
      </c>
      <c r="GU29" s="80">
        <f t="shared" si="0"/>
        <v>1.250270095968496</v>
      </c>
      <c r="GV29" s="80">
        <f t="shared" si="1"/>
        <v>1.2725242511221733</v>
      </c>
      <c r="GW29" s="80">
        <f t="shared" si="1"/>
        <v>0.98251180271491678</v>
      </c>
    </row>
    <row r="30" spans="1:205" x14ac:dyDescent="0.2">
      <c r="A30" s="74" t="s">
        <v>36</v>
      </c>
      <c r="B30" s="31">
        <f t="shared" si="9"/>
        <v>1964</v>
      </c>
      <c r="D30" s="85"/>
      <c r="E30" s="85"/>
      <c r="F30" s="85"/>
      <c r="G30" s="85"/>
      <c r="H30" s="85"/>
      <c r="J30" s="86"/>
      <c r="K30" s="86"/>
      <c r="L30" s="86"/>
      <c r="M30" s="86"/>
      <c r="N30" s="86"/>
      <c r="V30" s="87"/>
      <c r="W30" s="87"/>
      <c r="X30" s="87"/>
      <c r="Y30" s="87"/>
      <c r="Z30" s="87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80"/>
      <c r="BM30" s="80"/>
      <c r="BN30" s="80"/>
      <c r="BO30" s="80"/>
      <c r="BP30" s="80"/>
      <c r="BQ30" s="80"/>
      <c r="BR30" s="80"/>
      <c r="BS30" s="80"/>
      <c r="BT30" s="80"/>
      <c r="BU30" s="80"/>
      <c r="BV30" s="80"/>
      <c r="CK30" s="89"/>
      <c r="CL30" s="89"/>
      <c r="CM30" s="89"/>
      <c r="CN30" s="89"/>
      <c r="CO30" s="89"/>
      <c r="CP30" s="89"/>
      <c r="CQ30" s="89"/>
      <c r="CR30" s="89"/>
      <c r="CS30" s="89"/>
      <c r="CT30" s="89"/>
      <c r="CU30" s="89"/>
      <c r="CX30" s="35"/>
      <c r="CZ30" s="80"/>
      <c r="DA30" s="80"/>
      <c r="DB30" s="80"/>
      <c r="DC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Q30" s="80"/>
      <c r="DR30" s="80"/>
      <c r="DS30" s="80"/>
      <c r="DT30" s="80"/>
      <c r="DV30" s="80"/>
      <c r="DW30" s="80"/>
      <c r="DX30" s="80"/>
      <c r="DY30" s="80"/>
      <c r="DZ30" s="80"/>
      <c r="EB30" s="80" t="e">
        <f t="shared" si="10"/>
        <v>#DIV/0!</v>
      </c>
      <c r="EC30" s="80" t="e">
        <f t="shared" si="10"/>
        <v>#DIV/0!</v>
      </c>
      <c r="ED30" s="80" t="e">
        <f t="shared" si="10"/>
        <v>#DIV/0!</v>
      </c>
      <c r="EE30" s="80" t="e">
        <f t="shared" si="10"/>
        <v>#DIV/0!</v>
      </c>
      <c r="EG30" s="80" t="e">
        <f t="shared" si="34"/>
        <v>#DIV/0!</v>
      </c>
      <c r="EH30" s="80" t="e">
        <f t="shared" si="11"/>
        <v>#DIV/0!</v>
      </c>
      <c r="EI30" s="80" t="e">
        <f t="shared" si="11"/>
        <v>#DIV/0!</v>
      </c>
      <c r="EJ30" s="80" t="e">
        <f t="shared" si="11"/>
        <v>#DIV/0!</v>
      </c>
      <c r="EL30" s="80" t="e">
        <f t="shared" si="35"/>
        <v>#DIV/0!</v>
      </c>
      <c r="EM30" s="80" t="e">
        <f t="shared" si="12"/>
        <v>#DIV/0!</v>
      </c>
      <c r="EN30" s="80" t="e">
        <f t="shared" si="12"/>
        <v>#DIV/0!</v>
      </c>
      <c r="EO30" s="80" t="e">
        <f t="shared" si="12"/>
        <v>#DIV/0!</v>
      </c>
      <c r="EQ30" s="80" t="e">
        <f t="shared" si="36"/>
        <v>#DIV/0!</v>
      </c>
      <c r="ER30" s="80" t="e">
        <f t="shared" si="13"/>
        <v>#DIV/0!</v>
      </c>
      <c r="ES30" s="80" t="e">
        <f t="shared" si="13"/>
        <v>#DIV/0!</v>
      </c>
      <c r="ET30" s="80" t="e">
        <f t="shared" si="13"/>
        <v>#DIV/0!</v>
      </c>
      <c r="EW30" s="80">
        <f t="shared" si="14"/>
        <v>1</v>
      </c>
      <c r="EX30" s="80">
        <f t="shared" si="15"/>
        <v>1</v>
      </c>
      <c r="EY30" s="80">
        <f t="shared" si="2"/>
        <v>0.34299576257563835</v>
      </c>
      <c r="EZ30" s="80"/>
      <c r="FA30" s="80" t="e">
        <f t="shared" si="16"/>
        <v>#DIV/0!</v>
      </c>
      <c r="FB30" s="80">
        <f t="shared" si="17"/>
        <v>1</v>
      </c>
      <c r="FC30" s="80">
        <f t="shared" si="3"/>
        <v>1.7130009836341737</v>
      </c>
      <c r="FD30" s="80"/>
      <c r="FE30" s="80" t="e">
        <f t="shared" si="18"/>
        <v>#DIV/0!</v>
      </c>
      <c r="FF30" s="80">
        <f t="shared" si="19"/>
        <v>1</v>
      </c>
      <c r="FG30" s="80">
        <f t="shared" si="4"/>
        <v>0.99942793806731656</v>
      </c>
      <c r="FH30" s="80"/>
      <c r="FI30" s="80" t="e">
        <f t="shared" si="20"/>
        <v>#DIV/0!</v>
      </c>
      <c r="FJ30" s="80">
        <f t="shared" si="21"/>
        <v>1</v>
      </c>
      <c r="FK30" s="80">
        <f t="shared" si="5"/>
        <v>0.96284239258301718</v>
      </c>
      <c r="FM30" s="80" t="e">
        <f t="shared" si="22"/>
        <v>#DIV/0!</v>
      </c>
      <c r="FN30" s="80">
        <f t="shared" si="23"/>
        <v>1</v>
      </c>
      <c r="FO30" s="80">
        <f t="shared" si="6"/>
        <v>1.0195010577402639</v>
      </c>
      <c r="FQ30" s="37"/>
      <c r="GA30" s="32">
        <f t="shared" si="37"/>
        <v>1985</v>
      </c>
      <c r="GB30" s="90">
        <f t="shared" si="24"/>
        <v>1</v>
      </c>
      <c r="GC30" s="90">
        <f t="shared" si="25"/>
        <v>1</v>
      </c>
      <c r="GD30" s="90">
        <f t="shared" si="26"/>
        <v>1</v>
      </c>
      <c r="GE30" s="90">
        <f t="shared" si="27"/>
        <v>1</v>
      </c>
      <c r="GF30" s="90">
        <f t="shared" si="28"/>
        <v>1</v>
      </c>
      <c r="GH30" s="32">
        <f t="shared" si="7"/>
        <v>16</v>
      </c>
      <c r="GI30" s="90">
        <f t="shared" si="29"/>
        <v>0.79351456355007743</v>
      </c>
      <c r="GJ30" s="90">
        <f t="shared" si="30"/>
        <v>1.119281044685787</v>
      </c>
      <c r="GK30" s="90">
        <f t="shared" si="31"/>
        <v>1.0794678448807384</v>
      </c>
      <c r="GL30" s="90">
        <f t="shared" si="32"/>
        <v>0.93413661318384422</v>
      </c>
      <c r="GM30" s="90">
        <f t="shared" si="33"/>
        <v>0.70306527512290606</v>
      </c>
      <c r="GT30" s="32">
        <f t="shared" si="8"/>
        <v>2002</v>
      </c>
      <c r="GU30" s="80">
        <f t="shared" si="0"/>
        <v>1.2970936340810935</v>
      </c>
      <c r="GV30" s="80">
        <f t="shared" ref="GV30:GW36" si="38">CK68</f>
        <v>1.2848948646040064</v>
      </c>
      <c r="GW30" s="80">
        <f t="shared" si="38"/>
        <v>1.0094939825919895</v>
      </c>
    </row>
    <row r="31" spans="1:205" x14ac:dyDescent="0.2">
      <c r="A31" s="74" t="s">
        <v>36</v>
      </c>
      <c r="B31" s="31">
        <f t="shared" si="9"/>
        <v>1965</v>
      </c>
      <c r="D31" s="85"/>
      <c r="E31" s="85"/>
      <c r="F31" s="85"/>
      <c r="G31" s="85"/>
      <c r="H31" s="85"/>
      <c r="J31" s="86"/>
      <c r="K31" s="86"/>
      <c r="L31" s="86"/>
      <c r="M31" s="86"/>
      <c r="N31" s="86"/>
      <c r="V31" s="87"/>
      <c r="W31" s="87"/>
      <c r="X31" s="87"/>
      <c r="Y31" s="87"/>
      <c r="Z31" s="87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CK31" s="89"/>
      <c r="CL31" s="89"/>
      <c r="CM31" s="89"/>
      <c r="CN31" s="89"/>
      <c r="CO31" s="89"/>
      <c r="CP31" s="89"/>
      <c r="CQ31" s="89"/>
      <c r="CR31" s="89"/>
      <c r="CS31" s="89"/>
      <c r="CT31" s="89"/>
      <c r="CU31" s="89"/>
      <c r="CX31" s="35"/>
      <c r="CZ31" s="80"/>
      <c r="DA31" s="80"/>
      <c r="DB31" s="80"/>
      <c r="DC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Q31" s="80"/>
      <c r="DR31" s="80"/>
      <c r="DS31" s="80"/>
      <c r="DT31" s="80"/>
      <c r="DV31" s="80"/>
      <c r="DW31" s="80"/>
      <c r="DX31" s="80"/>
      <c r="DY31" s="80"/>
      <c r="DZ31" s="80"/>
      <c r="EB31" s="80" t="e">
        <f t="shared" si="10"/>
        <v>#DIV/0!</v>
      </c>
      <c r="EC31" s="80" t="e">
        <f t="shared" si="10"/>
        <v>#DIV/0!</v>
      </c>
      <c r="ED31" s="80" t="e">
        <f t="shared" si="10"/>
        <v>#DIV/0!</v>
      </c>
      <c r="EE31" s="80" t="e">
        <f t="shared" si="10"/>
        <v>#DIV/0!</v>
      </c>
      <c r="EG31" s="80" t="e">
        <f t="shared" si="34"/>
        <v>#DIV/0!</v>
      </c>
      <c r="EH31" s="80" t="e">
        <f t="shared" si="11"/>
        <v>#DIV/0!</v>
      </c>
      <c r="EI31" s="80" t="e">
        <f t="shared" si="11"/>
        <v>#DIV/0!</v>
      </c>
      <c r="EJ31" s="80" t="e">
        <f t="shared" si="11"/>
        <v>#DIV/0!</v>
      </c>
      <c r="EL31" s="80" t="e">
        <f t="shared" si="35"/>
        <v>#DIV/0!</v>
      </c>
      <c r="EM31" s="80" t="e">
        <f t="shared" si="12"/>
        <v>#DIV/0!</v>
      </c>
      <c r="EN31" s="80" t="e">
        <f t="shared" si="12"/>
        <v>#DIV/0!</v>
      </c>
      <c r="EO31" s="80" t="e">
        <f t="shared" si="12"/>
        <v>#DIV/0!</v>
      </c>
      <c r="EQ31" s="80" t="e">
        <f t="shared" si="36"/>
        <v>#DIV/0!</v>
      </c>
      <c r="ER31" s="80" t="e">
        <f t="shared" si="13"/>
        <v>#DIV/0!</v>
      </c>
      <c r="ES31" s="80" t="e">
        <f t="shared" si="13"/>
        <v>#DIV/0!</v>
      </c>
      <c r="ET31" s="80" t="e">
        <f t="shared" si="13"/>
        <v>#DIV/0!</v>
      </c>
      <c r="EW31" s="80">
        <f t="shared" si="14"/>
        <v>1</v>
      </c>
      <c r="EX31" s="80">
        <f t="shared" si="15"/>
        <v>1</v>
      </c>
      <c r="EY31" s="80">
        <f t="shared" si="2"/>
        <v>0.34299576257563835</v>
      </c>
      <c r="EZ31" s="80"/>
      <c r="FA31" s="80" t="e">
        <f t="shared" si="16"/>
        <v>#DIV/0!</v>
      </c>
      <c r="FB31" s="80">
        <f t="shared" si="17"/>
        <v>1</v>
      </c>
      <c r="FC31" s="80">
        <f t="shared" si="3"/>
        <v>1.7130009836341737</v>
      </c>
      <c r="FD31" s="80"/>
      <c r="FE31" s="80" t="e">
        <f t="shared" si="18"/>
        <v>#DIV/0!</v>
      </c>
      <c r="FF31" s="80">
        <f t="shared" si="19"/>
        <v>1</v>
      </c>
      <c r="FG31" s="80">
        <f t="shared" si="4"/>
        <v>0.99942793806731656</v>
      </c>
      <c r="FH31" s="80"/>
      <c r="FI31" s="80" t="e">
        <f t="shared" si="20"/>
        <v>#DIV/0!</v>
      </c>
      <c r="FJ31" s="80">
        <f t="shared" si="21"/>
        <v>1</v>
      </c>
      <c r="FK31" s="80">
        <f t="shared" si="5"/>
        <v>0.96284239258301718</v>
      </c>
      <c r="FM31" s="80" t="e">
        <f t="shared" si="22"/>
        <v>#DIV/0!</v>
      </c>
      <c r="FN31" s="80">
        <f t="shared" si="23"/>
        <v>1</v>
      </c>
      <c r="FO31" s="80">
        <f t="shared" si="6"/>
        <v>1.0195010577402639</v>
      </c>
      <c r="FQ31" s="37"/>
      <c r="GA31" s="32">
        <f t="shared" si="37"/>
        <v>1986</v>
      </c>
      <c r="GB31" s="90">
        <f t="shared" si="24"/>
        <v>0.81278215244471719</v>
      </c>
      <c r="GC31" s="90">
        <f t="shared" si="25"/>
        <v>1.0210857681179182</v>
      </c>
      <c r="GD31" s="90">
        <f t="shared" si="26"/>
        <v>1.0051914707156884</v>
      </c>
      <c r="GE31" s="90">
        <f t="shared" si="27"/>
        <v>0.96198496719888738</v>
      </c>
      <c r="GF31" s="90">
        <f t="shared" si="28"/>
        <v>0.82318008524036823</v>
      </c>
      <c r="GH31" s="32">
        <f t="shared" si="7"/>
        <v>17</v>
      </c>
      <c r="GI31" s="90">
        <f t="shared" si="29"/>
        <v>0.82908501457436223</v>
      </c>
      <c r="GJ31" s="90">
        <f t="shared" si="30"/>
        <v>1.1395019602981553</v>
      </c>
      <c r="GK31" s="90">
        <f t="shared" si="31"/>
        <v>1.0912446789719543</v>
      </c>
      <c r="GL31" s="90">
        <f t="shared" si="32"/>
        <v>0.93228074714821352</v>
      </c>
      <c r="GM31" s="90">
        <f t="shared" si="33"/>
        <v>0.71517962673962188</v>
      </c>
      <c r="GT31" s="32">
        <f t="shared" si="8"/>
        <v>2003</v>
      </c>
      <c r="GU31" s="80">
        <f t="shared" si="0"/>
        <v>1.3171743484230107</v>
      </c>
      <c r="GV31" s="80">
        <f t="shared" si="38"/>
        <v>1.2996680334179544</v>
      </c>
      <c r="GW31" s="80">
        <f t="shared" si="38"/>
        <v>1.0134698358003136</v>
      </c>
    </row>
    <row r="32" spans="1:205" x14ac:dyDescent="0.2">
      <c r="A32" s="74" t="s">
        <v>36</v>
      </c>
      <c r="B32" s="31">
        <f t="shared" si="9"/>
        <v>1966</v>
      </c>
      <c r="D32" s="85"/>
      <c r="E32" s="85"/>
      <c r="F32" s="85"/>
      <c r="G32" s="85"/>
      <c r="H32" s="85"/>
      <c r="J32" s="86"/>
      <c r="K32" s="86"/>
      <c r="L32" s="86"/>
      <c r="M32" s="86"/>
      <c r="N32" s="86"/>
      <c r="V32" s="87"/>
      <c r="W32" s="87"/>
      <c r="X32" s="87"/>
      <c r="Y32" s="87"/>
      <c r="Z32" s="87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CK32" s="89"/>
      <c r="CL32" s="89"/>
      <c r="CM32" s="89"/>
      <c r="CN32" s="89"/>
      <c r="CO32" s="89"/>
      <c r="CP32" s="89"/>
      <c r="CQ32" s="89"/>
      <c r="CR32" s="89"/>
      <c r="CS32" s="89"/>
      <c r="CT32" s="89"/>
      <c r="CU32" s="89"/>
      <c r="CX32" s="35"/>
      <c r="CZ32" s="80"/>
      <c r="DA32" s="80"/>
      <c r="DB32" s="80"/>
      <c r="DC32" s="80"/>
      <c r="DE32" s="80"/>
      <c r="DF32" s="80"/>
      <c r="DG32" s="80"/>
      <c r="DH32" s="80"/>
      <c r="DI32" s="80"/>
      <c r="DJ32" s="80"/>
      <c r="DK32" s="80"/>
      <c r="DL32" s="80"/>
      <c r="DM32" s="80"/>
      <c r="DN32" s="80"/>
      <c r="DQ32" s="80"/>
      <c r="DR32" s="80"/>
      <c r="DS32" s="80"/>
      <c r="DT32" s="80"/>
      <c r="DV32" s="80"/>
      <c r="DW32" s="80"/>
      <c r="DX32" s="80"/>
      <c r="DY32" s="80"/>
      <c r="DZ32" s="80"/>
      <c r="EB32" s="80" t="e">
        <f t="shared" si="10"/>
        <v>#DIV/0!</v>
      </c>
      <c r="EC32" s="80" t="e">
        <f t="shared" si="10"/>
        <v>#DIV/0!</v>
      </c>
      <c r="ED32" s="80" t="e">
        <f t="shared" si="10"/>
        <v>#DIV/0!</v>
      </c>
      <c r="EE32" s="80" t="e">
        <f t="shared" si="10"/>
        <v>#DIV/0!</v>
      </c>
      <c r="EG32" s="80" t="e">
        <f t="shared" si="34"/>
        <v>#DIV/0!</v>
      </c>
      <c r="EH32" s="80" t="e">
        <f t="shared" si="11"/>
        <v>#DIV/0!</v>
      </c>
      <c r="EI32" s="80" t="e">
        <f t="shared" si="11"/>
        <v>#DIV/0!</v>
      </c>
      <c r="EJ32" s="80" t="e">
        <f t="shared" si="11"/>
        <v>#DIV/0!</v>
      </c>
      <c r="EL32" s="80" t="e">
        <f t="shared" si="35"/>
        <v>#DIV/0!</v>
      </c>
      <c r="EM32" s="80" t="e">
        <f t="shared" si="12"/>
        <v>#DIV/0!</v>
      </c>
      <c r="EN32" s="80" t="e">
        <f t="shared" si="12"/>
        <v>#DIV/0!</v>
      </c>
      <c r="EO32" s="80" t="e">
        <f t="shared" si="12"/>
        <v>#DIV/0!</v>
      </c>
      <c r="EQ32" s="80" t="e">
        <f t="shared" si="36"/>
        <v>#DIV/0!</v>
      </c>
      <c r="ER32" s="80" t="e">
        <f t="shared" si="13"/>
        <v>#DIV/0!</v>
      </c>
      <c r="ES32" s="80" t="e">
        <f t="shared" si="13"/>
        <v>#DIV/0!</v>
      </c>
      <c r="ET32" s="80" t="e">
        <f t="shared" si="13"/>
        <v>#DIV/0!</v>
      </c>
      <c r="EW32" s="80">
        <f t="shared" si="14"/>
        <v>1</v>
      </c>
      <c r="EX32" s="80">
        <f t="shared" si="15"/>
        <v>1</v>
      </c>
      <c r="EY32" s="80">
        <f t="shared" si="2"/>
        <v>0.34299576257563835</v>
      </c>
      <c r="EZ32" s="80"/>
      <c r="FA32" s="80" t="e">
        <f t="shared" si="16"/>
        <v>#DIV/0!</v>
      </c>
      <c r="FB32" s="80">
        <f t="shared" si="17"/>
        <v>1</v>
      </c>
      <c r="FC32" s="80">
        <f t="shared" si="3"/>
        <v>1.7130009836341737</v>
      </c>
      <c r="FD32" s="80"/>
      <c r="FE32" s="80" t="e">
        <f t="shared" si="18"/>
        <v>#DIV/0!</v>
      </c>
      <c r="FF32" s="80">
        <f t="shared" si="19"/>
        <v>1</v>
      </c>
      <c r="FG32" s="80">
        <f t="shared" si="4"/>
        <v>0.99942793806731656</v>
      </c>
      <c r="FH32" s="80"/>
      <c r="FI32" s="80" t="e">
        <f t="shared" si="20"/>
        <v>#DIV/0!</v>
      </c>
      <c r="FJ32" s="80">
        <f t="shared" si="21"/>
        <v>1</v>
      </c>
      <c r="FK32" s="80">
        <f t="shared" si="5"/>
        <v>0.96284239258301718</v>
      </c>
      <c r="FM32" s="80" t="e">
        <f t="shared" si="22"/>
        <v>#DIV/0!</v>
      </c>
      <c r="FN32" s="80">
        <f t="shared" si="23"/>
        <v>1</v>
      </c>
      <c r="FO32" s="80">
        <f t="shared" si="6"/>
        <v>1.0195010577402639</v>
      </c>
      <c r="FQ32" s="37"/>
      <c r="GA32" s="32">
        <f t="shared" si="37"/>
        <v>1987</v>
      </c>
      <c r="GB32" s="90">
        <f t="shared" si="24"/>
        <v>0.80838975298853333</v>
      </c>
      <c r="GC32" s="90">
        <f t="shared" si="25"/>
        <v>1.044664585625801</v>
      </c>
      <c r="GD32" s="90">
        <f t="shared" si="26"/>
        <v>1.0176337645815443</v>
      </c>
      <c r="GE32" s="90">
        <f t="shared" si="27"/>
        <v>0.96757366932048317</v>
      </c>
      <c r="GF32" s="90">
        <f t="shared" si="28"/>
        <v>0.78590197106000692</v>
      </c>
      <c r="GH32" s="32">
        <f t="shared" si="7"/>
        <v>18</v>
      </c>
      <c r="GI32" s="90">
        <f t="shared" si="29"/>
        <v>0.85473974162874644</v>
      </c>
      <c r="GJ32" s="90">
        <f t="shared" si="30"/>
        <v>1.1566234245053755</v>
      </c>
      <c r="GK32" s="90">
        <f t="shared" si="31"/>
        <v>1.1032898225869585</v>
      </c>
      <c r="GL32" s="90">
        <f t="shared" si="32"/>
        <v>0.92188177828686446</v>
      </c>
      <c r="GM32" s="90">
        <f t="shared" si="33"/>
        <v>0.72656934550863717</v>
      </c>
      <c r="GT32" s="32">
        <f t="shared" si="8"/>
        <v>2004</v>
      </c>
      <c r="GU32" s="80">
        <f t="shared" si="0"/>
        <v>1.3161996909456264</v>
      </c>
      <c r="GV32" s="80">
        <f t="shared" si="38"/>
        <v>1.3175275682076015</v>
      </c>
      <c r="GW32" s="80">
        <f t="shared" si="38"/>
        <v>0.99899214460932939</v>
      </c>
    </row>
    <row r="33" spans="1:205" x14ac:dyDescent="0.2">
      <c r="A33" s="74" t="s">
        <v>36</v>
      </c>
      <c r="B33" s="31">
        <f t="shared" si="9"/>
        <v>1967</v>
      </c>
      <c r="D33" s="85"/>
      <c r="E33" s="85"/>
      <c r="F33" s="85"/>
      <c r="G33" s="85"/>
      <c r="H33" s="85"/>
      <c r="J33" s="86"/>
      <c r="K33" s="86"/>
      <c r="L33" s="86"/>
      <c r="M33" s="86"/>
      <c r="N33" s="86"/>
      <c r="V33" s="87"/>
      <c r="W33" s="87"/>
      <c r="X33" s="87"/>
      <c r="Y33" s="87"/>
      <c r="Z33" s="87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CK33" s="89"/>
      <c r="CL33" s="89"/>
      <c r="CM33" s="89"/>
      <c r="CN33" s="89"/>
      <c r="CO33" s="89"/>
      <c r="CP33" s="89"/>
      <c r="CQ33" s="89"/>
      <c r="CR33" s="89"/>
      <c r="CS33" s="89"/>
      <c r="CT33" s="89"/>
      <c r="CU33" s="89"/>
      <c r="CX33" s="35"/>
      <c r="CZ33" s="80"/>
      <c r="DA33" s="80"/>
      <c r="DB33" s="80"/>
      <c r="DC33" s="80"/>
      <c r="DE33" s="80"/>
      <c r="DF33" s="80"/>
      <c r="DG33" s="80"/>
      <c r="DH33" s="80"/>
      <c r="DI33" s="80"/>
      <c r="DJ33" s="80"/>
      <c r="DK33" s="80"/>
      <c r="DL33" s="80"/>
      <c r="DM33" s="80"/>
      <c r="DN33" s="80"/>
      <c r="DQ33" s="80"/>
      <c r="DR33" s="80"/>
      <c r="DS33" s="80"/>
      <c r="DT33" s="80"/>
      <c r="DV33" s="80"/>
      <c r="DW33" s="80"/>
      <c r="DX33" s="80"/>
      <c r="DY33" s="80"/>
      <c r="DZ33" s="80"/>
      <c r="EB33" s="80" t="e">
        <f t="shared" si="10"/>
        <v>#DIV/0!</v>
      </c>
      <c r="EC33" s="80" t="e">
        <f t="shared" si="10"/>
        <v>#DIV/0!</v>
      </c>
      <c r="ED33" s="80" t="e">
        <f t="shared" si="10"/>
        <v>#DIV/0!</v>
      </c>
      <c r="EE33" s="80" t="e">
        <f t="shared" si="10"/>
        <v>#DIV/0!</v>
      </c>
      <c r="EG33" s="80" t="e">
        <f t="shared" si="34"/>
        <v>#DIV/0!</v>
      </c>
      <c r="EH33" s="80" t="e">
        <f t="shared" si="11"/>
        <v>#DIV/0!</v>
      </c>
      <c r="EI33" s="80" t="e">
        <f t="shared" si="11"/>
        <v>#DIV/0!</v>
      </c>
      <c r="EJ33" s="80" t="e">
        <f t="shared" si="11"/>
        <v>#DIV/0!</v>
      </c>
      <c r="EL33" s="80" t="e">
        <f t="shared" si="35"/>
        <v>#DIV/0!</v>
      </c>
      <c r="EM33" s="80" t="e">
        <f t="shared" si="12"/>
        <v>#DIV/0!</v>
      </c>
      <c r="EN33" s="80" t="e">
        <f t="shared" si="12"/>
        <v>#DIV/0!</v>
      </c>
      <c r="EO33" s="80" t="e">
        <f t="shared" si="12"/>
        <v>#DIV/0!</v>
      </c>
      <c r="EQ33" s="80" t="e">
        <f t="shared" si="36"/>
        <v>#DIV/0!</v>
      </c>
      <c r="ER33" s="80" t="e">
        <f t="shared" si="13"/>
        <v>#DIV/0!</v>
      </c>
      <c r="ES33" s="80" t="e">
        <f t="shared" si="13"/>
        <v>#DIV/0!</v>
      </c>
      <c r="ET33" s="80" t="e">
        <f t="shared" si="13"/>
        <v>#DIV/0!</v>
      </c>
      <c r="EW33" s="80">
        <f t="shared" si="14"/>
        <v>1</v>
      </c>
      <c r="EX33" s="80">
        <f t="shared" si="15"/>
        <v>1</v>
      </c>
      <c r="EY33" s="80">
        <f t="shared" si="2"/>
        <v>0.34299576257563835</v>
      </c>
      <c r="EZ33" s="80"/>
      <c r="FA33" s="80" t="e">
        <f t="shared" si="16"/>
        <v>#DIV/0!</v>
      </c>
      <c r="FB33" s="80">
        <f t="shared" si="17"/>
        <v>1</v>
      </c>
      <c r="FC33" s="80">
        <f t="shared" si="3"/>
        <v>1.7130009836341737</v>
      </c>
      <c r="FD33" s="80"/>
      <c r="FE33" s="80" t="e">
        <f t="shared" si="18"/>
        <v>#DIV/0!</v>
      </c>
      <c r="FF33" s="80">
        <f t="shared" si="19"/>
        <v>1</v>
      </c>
      <c r="FG33" s="80">
        <f t="shared" si="4"/>
        <v>0.99942793806731656</v>
      </c>
      <c r="FH33" s="80"/>
      <c r="FI33" s="80" t="e">
        <f t="shared" si="20"/>
        <v>#DIV/0!</v>
      </c>
      <c r="FJ33" s="80">
        <f t="shared" si="21"/>
        <v>1</v>
      </c>
      <c r="FK33" s="80">
        <f t="shared" si="5"/>
        <v>0.96284239258301718</v>
      </c>
      <c r="FM33" s="80" t="e">
        <f t="shared" si="22"/>
        <v>#DIV/0!</v>
      </c>
      <c r="FN33" s="80">
        <f t="shared" si="23"/>
        <v>1</v>
      </c>
      <c r="FO33" s="80">
        <f t="shared" si="6"/>
        <v>1.0195010577402639</v>
      </c>
      <c r="FQ33" s="37"/>
      <c r="GA33" s="32">
        <f t="shared" si="37"/>
        <v>1988</v>
      </c>
      <c r="GB33" s="90">
        <f t="shared" si="24"/>
        <v>0.83851339105885736</v>
      </c>
      <c r="GC33" s="90">
        <f t="shared" si="25"/>
        <v>1.066264193775313</v>
      </c>
      <c r="GD33" s="90">
        <f t="shared" si="26"/>
        <v>1.0309793691492757</v>
      </c>
      <c r="GE33" s="90">
        <f t="shared" si="27"/>
        <v>1.041839484012947</v>
      </c>
      <c r="GF33" s="90">
        <f t="shared" si="28"/>
        <v>0.7321404301796034</v>
      </c>
      <c r="GH33" s="32">
        <f t="shared" si="7"/>
        <v>19</v>
      </c>
      <c r="GI33" s="90">
        <f t="shared" si="29"/>
        <v>0.81445383613015343</v>
      </c>
      <c r="GJ33" s="90">
        <f t="shared" si="30"/>
        <v>1.1751926100418173</v>
      </c>
      <c r="GK33" s="90">
        <f t="shared" si="31"/>
        <v>1.1129415421430966</v>
      </c>
      <c r="GL33" s="90">
        <f t="shared" si="32"/>
        <v>0.92878754855768975</v>
      </c>
      <c r="GM33" s="90">
        <f t="shared" si="33"/>
        <v>0.67045353264658325</v>
      </c>
      <c r="GT33" s="32">
        <f>GT32+1</f>
        <v>2005</v>
      </c>
      <c r="GU33" s="80">
        <f t="shared" si="0"/>
        <v>1.349310118643269</v>
      </c>
      <c r="GV33" s="80">
        <f t="shared" si="38"/>
        <v>1.3349590691646682</v>
      </c>
      <c r="GW33" s="80">
        <f t="shared" si="38"/>
        <v>1.0107501793950737</v>
      </c>
    </row>
    <row r="34" spans="1:205" x14ac:dyDescent="0.2">
      <c r="A34" s="74" t="s">
        <v>36</v>
      </c>
      <c r="B34" s="31">
        <f t="shared" si="9"/>
        <v>1968</v>
      </c>
      <c r="D34" s="85"/>
      <c r="E34" s="85"/>
      <c r="F34" s="85"/>
      <c r="G34" s="85"/>
      <c r="H34" s="85"/>
      <c r="J34" s="86"/>
      <c r="K34" s="86"/>
      <c r="L34" s="86"/>
      <c r="M34" s="86"/>
      <c r="N34" s="86"/>
      <c r="V34" s="87"/>
      <c r="W34" s="87"/>
      <c r="X34" s="87"/>
      <c r="Y34" s="87"/>
      <c r="Z34" s="87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CK34" s="89"/>
      <c r="CL34" s="89"/>
      <c r="CM34" s="89"/>
      <c r="CN34" s="89"/>
      <c r="CO34" s="89"/>
      <c r="CP34" s="89"/>
      <c r="CQ34" s="89"/>
      <c r="CR34" s="89"/>
      <c r="CS34" s="89"/>
      <c r="CT34" s="89"/>
      <c r="CU34" s="89"/>
      <c r="CX34" s="35"/>
      <c r="CZ34" s="80"/>
      <c r="DA34" s="80"/>
      <c r="DB34" s="80"/>
      <c r="DC34" s="80"/>
      <c r="DE34" s="80"/>
      <c r="DF34" s="80"/>
      <c r="DG34" s="80"/>
      <c r="DH34" s="80"/>
      <c r="DI34" s="80"/>
      <c r="DJ34" s="80"/>
      <c r="DK34" s="80"/>
      <c r="DL34" s="80"/>
      <c r="DM34" s="80"/>
      <c r="DN34" s="80"/>
      <c r="DQ34" s="80"/>
      <c r="DR34" s="80"/>
      <c r="DS34" s="80"/>
      <c r="DT34" s="80"/>
      <c r="DV34" s="80"/>
      <c r="DW34" s="80"/>
      <c r="DX34" s="80"/>
      <c r="DY34" s="80"/>
      <c r="DZ34" s="80"/>
      <c r="EB34" s="80" t="e">
        <f t="shared" si="10"/>
        <v>#DIV/0!</v>
      </c>
      <c r="EC34" s="80" t="e">
        <f t="shared" si="10"/>
        <v>#DIV/0!</v>
      </c>
      <c r="ED34" s="80" t="e">
        <f t="shared" si="10"/>
        <v>#DIV/0!</v>
      </c>
      <c r="EE34" s="80" t="e">
        <f t="shared" si="10"/>
        <v>#DIV/0!</v>
      </c>
      <c r="EG34" s="80" t="e">
        <f t="shared" si="34"/>
        <v>#DIV/0!</v>
      </c>
      <c r="EH34" s="80" t="e">
        <f t="shared" si="11"/>
        <v>#DIV/0!</v>
      </c>
      <c r="EI34" s="80" t="e">
        <f t="shared" si="11"/>
        <v>#DIV/0!</v>
      </c>
      <c r="EJ34" s="80" t="e">
        <f t="shared" si="11"/>
        <v>#DIV/0!</v>
      </c>
      <c r="EL34" s="80" t="e">
        <f t="shared" si="35"/>
        <v>#DIV/0!</v>
      </c>
      <c r="EM34" s="80" t="e">
        <f t="shared" si="12"/>
        <v>#DIV/0!</v>
      </c>
      <c r="EN34" s="80" t="e">
        <f t="shared" si="12"/>
        <v>#DIV/0!</v>
      </c>
      <c r="EO34" s="80" t="e">
        <f t="shared" si="12"/>
        <v>#DIV/0!</v>
      </c>
      <c r="EQ34" s="80" t="e">
        <f t="shared" si="36"/>
        <v>#DIV/0!</v>
      </c>
      <c r="ER34" s="80" t="e">
        <f t="shared" si="13"/>
        <v>#DIV/0!</v>
      </c>
      <c r="ES34" s="80" t="e">
        <f t="shared" si="13"/>
        <v>#DIV/0!</v>
      </c>
      <c r="ET34" s="80" t="e">
        <f t="shared" si="13"/>
        <v>#DIV/0!</v>
      </c>
      <c r="EV34" s="124">
        <v>0.34581579039979243</v>
      </c>
      <c r="EW34" s="80">
        <f t="shared" si="14"/>
        <v>1</v>
      </c>
      <c r="EX34" s="80">
        <f t="shared" si="15"/>
        <v>1</v>
      </c>
      <c r="EY34" s="124">
        <f t="shared" si="2"/>
        <v>0.34299576257563835</v>
      </c>
      <c r="EZ34" s="80"/>
      <c r="FA34" s="80" t="e">
        <f t="shared" si="16"/>
        <v>#DIV/0!</v>
      </c>
      <c r="FB34" s="80">
        <f t="shared" si="17"/>
        <v>1</v>
      </c>
      <c r="FC34" s="80">
        <f t="shared" si="3"/>
        <v>1.7130009836341737</v>
      </c>
      <c r="FD34" s="80"/>
      <c r="FE34" s="80" t="e">
        <f t="shared" si="18"/>
        <v>#DIV/0!</v>
      </c>
      <c r="FF34" s="80">
        <f t="shared" si="19"/>
        <v>1</v>
      </c>
      <c r="FG34" s="80">
        <f t="shared" si="4"/>
        <v>0.99942793806731656</v>
      </c>
      <c r="FH34" s="80"/>
      <c r="FI34" s="80" t="e">
        <f t="shared" si="20"/>
        <v>#DIV/0!</v>
      </c>
      <c r="FJ34" s="80">
        <f t="shared" si="21"/>
        <v>1</v>
      </c>
      <c r="FK34" s="80">
        <f t="shared" si="5"/>
        <v>0.96284239258301718</v>
      </c>
      <c r="FM34" s="80" t="e">
        <f t="shared" si="22"/>
        <v>#DIV/0!</v>
      </c>
      <c r="FN34" s="80">
        <f t="shared" si="23"/>
        <v>1</v>
      </c>
      <c r="FO34" s="80">
        <f t="shared" si="6"/>
        <v>1.0195010577402639</v>
      </c>
      <c r="FQ34" s="37"/>
      <c r="GA34" s="32">
        <f t="shared" si="37"/>
        <v>1989</v>
      </c>
      <c r="GB34" s="90">
        <f t="shared" si="24"/>
        <v>0.85536947155535281</v>
      </c>
      <c r="GC34" s="90">
        <f t="shared" si="25"/>
        <v>1.0825629818040023</v>
      </c>
      <c r="GD34" s="90">
        <f t="shared" si="26"/>
        <v>1.044125264524985</v>
      </c>
      <c r="GE34" s="90">
        <f t="shared" si="27"/>
        <v>1.0204850599195492</v>
      </c>
      <c r="GF34" s="90">
        <f t="shared" si="28"/>
        <v>0.7415515010729572</v>
      </c>
      <c r="GH34" s="32">
        <f t="shared" si="7"/>
        <v>20</v>
      </c>
      <c r="GI34" s="90">
        <f t="shared" si="29"/>
        <v>0.91777175800430333</v>
      </c>
      <c r="GJ34" s="90">
        <f t="shared" si="30"/>
        <v>1.1884189970395735</v>
      </c>
      <c r="GK34" s="90">
        <f t="shared" si="31"/>
        <v>1.124445447656681</v>
      </c>
      <c r="GL34" s="90">
        <f t="shared" si="32"/>
        <v>0.95481645106927648</v>
      </c>
      <c r="GM34" s="90">
        <f t="shared" si="33"/>
        <v>0.71929463363773649</v>
      </c>
      <c r="GT34" s="32">
        <f>GT33+1</f>
        <v>2006</v>
      </c>
      <c r="GU34" s="80">
        <f t="shared" si="0"/>
        <v>1.2905982644544007</v>
      </c>
      <c r="GV34" s="80">
        <f t="shared" si="38"/>
        <v>1.3437590670267698</v>
      </c>
      <c r="GW34" s="80">
        <f t="shared" si="38"/>
        <v>0.96043873944605718</v>
      </c>
    </row>
    <row r="35" spans="1:205" x14ac:dyDescent="0.2">
      <c r="A35" s="74" t="s">
        <v>36</v>
      </c>
      <c r="B35" s="31">
        <f t="shared" si="9"/>
        <v>1969</v>
      </c>
      <c r="D35" s="85"/>
      <c r="E35" s="85"/>
      <c r="F35" s="85"/>
      <c r="G35" s="85"/>
      <c r="H35" s="85"/>
      <c r="J35" s="86"/>
      <c r="K35" s="86"/>
      <c r="L35" s="86"/>
      <c r="M35" s="86"/>
      <c r="N35" s="86"/>
      <c r="V35" s="87"/>
      <c r="W35" s="87"/>
      <c r="X35" s="87"/>
      <c r="Y35" s="87"/>
      <c r="Z35" s="87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CK35" s="89"/>
      <c r="CL35" s="89"/>
      <c r="CM35" s="89"/>
      <c r="CN35" s="89"/>
      <c r="CO35" s="89"/>
      <c r="CP35" s="89"/>
      <c r="CQ35" s="89"/>
      <c r="CR35" s="89"/>
      <c r="CS35" s="89"/>
      <c r="CT35" s="89"/>
      <c r="CU35" s="89"/>
      <c r="CX35" s="35"/>
      <c r="CZ35" s="80"/>
      <c r="DA35" s="80"/>
      <c r="DB35" s="80"/>
      <c r="DC35" s="80"/>
      <c r="DE35" s="80"/>
      <c r="DF35" s="80"/>
      <c r="DG35" s="80"/>
      <c r="DH35" s="80"/>
      <c r="DI35" s="80"/>
      <c r="DJ35" s="80"/>
      <c r="DK35" s="80"/>
      <c r="DL35" s="80"/>
      <c r="DM35" s="80"/>
      <c r="DN35" s="80"/>
      <c r="DQ35" s="80"/>
      <c r="DR35" s="80"/>
      <c r="DS35" s="80"/>
      <c r="DT35" s="80"/>
      <c r="DV35" s="80"/>
      <c r="DW35" s="80"/>
      <c r="DX35" s="80"/>
      <c r="DY35" s="80"/>
      <c r="DZ35" s="80"/>
      <c r="EB35" s="80" t="e">
        <f t="shared" si="10"/>
        <v>#DIV/0!</v>
      </c>
      <c r="EC35" s="80" t="e">
        <f t="shared" si="10"/>
        <v>#DIV/0!</v>
      </c>
      <c r="ED35" s="80" t="e">
        <f t="shared" si="10"/>
        <v>#DIV/0!</v>
      </c>
      <c r="EE35" s="80" t="e">
        <f t="shared" si="10"/>
        <v>#DIV/0!</v>
      </c>
      <c r="EG35" s="80" t="e">
        <f t="shared" si="34"/>
        <v>#DIV/0!</v>
      </c>
      <c r="EH35" s="80" t="e">
        <f t="shared" si="11"/>
        <v>#DIV/0!</v>
      </c>
      <c r="EI35" s="80" t="e">
        <f t="shared" si="11"/>
        <v>#DIV/0!</v>
      </c>
      <c r="EJ35" s="80" t="e">
        <f t="shared" si="11"/>
        <v>#DIV/0!</v>
      </c>
      <c r="EL35" s="80" t="e">
        <f t="shared" si="35"/>
        <v>#DIV/0!</v>
      </c>
      <c r="EM35" s="80" t="e">
        <f t="shared" si="12"/>
        <v>#DIV/0!</v>
      </c>
      <c r="EN35" s="80" t="e">
        <f t="shared" si="12"/>
        <v>#DIV/0!</v>
      </c>
      <c r="EO35" s="80" t="e">
        <f t="shared" si="12"/>
        <v>#DIV/0!</v>
      </c>
      <c r="EQ35" s="80" t="e">
        <f t="shared" si="36"/>
        <v>#DIV/0!</v>
      </c>
      <c r="ER35" s="80" t="e">
        <f t="shared" si="13"/>
        <v>#DIV/0!</v>
      </c>
      <c r="ES35" s="80" t="e">
        <f t="shared" si="13"/>
        <v>#DIV/0!</v>
      </c>
      <c r="ET35" s="80" t="e">
        <f t="shared" si="13"/>
        <v>#DIV/0!</v>
      </c>
      <c r="EV35" s="124">
        <v>0.34581579039979243</v>
      </c>
      <c r="EW35" s="80">
        <f t="shared" si="14"/>
        <v>1</v>
      </c>
      <c r="EX35" s="80">
        <f t="shared" si="15"/>
        <v>1</v>
      </c>
      <c r="EY35" s="124">
        <f t="shared" si="2"/>
        <v>0.34299576257563835</v>
      </c>
      <c r="EZ35" s="80"/>
      <c r="FA35" s="80" t="e">
        <f t="shared" si="16"/>
        <v>#DIV/0!</v>
      </c>
      <c r="FB35" s="80">
        <f t="shared" si="17"/>
        <v>1</v>
      </c>
      <c r="FC35" s="80">
        <f t="shared" si="3"/>
        <v>1.7130009836341737</v>
      </c>
      <c r="FD35" s="80"/>
      <c r="FE35" s="80" t="e">
        <f t="shared" si="18"/>
        <v>#DIV/0!</v>
      </c>
      <c r="FF35" s="80">
        <f t="shared" si="19"/>
        <v>1</v>
      </c>
      <c r="FG35" s="80">
        <f t="shared" si="4"/>
        <v>0.99942793806731656</v>
      </c>
      <c r="FH35" s="80"/>
      <c r="FI35" s="80" t="e">
        <f t="shared" si="20"/>
        <v>#DIV/0!</v>
      </c>
      <c r="FJ35" s="80">
        <f t="shared" si="21"/>
        <v>1</v>
      </c>
      <c r="FK35" s="80">
        <f t="shared" si="5"/>
        <v>0.96284239258301718</v>
      </c>
      <c r="FM35" s="80" t="e">
        <f t="shared" si="22"/>
        <v>#DIV/0!</v>
      </c>
      <c r="FN35" s="80">
        <f t="shared" si="23"/>
        <v>1</v>
      </c>
      <c r="FO35" s="80">
        <f t="shared" si="6"/>
        <v>1.0195010577402639</v>
      </c>
      <c r="FQ35" s="37"/>
      <c r="GA35" s="32">
        <f t="shared" si="37"/>
        <v>1990</v>
      </c>
      <c r="GB35" s="90">
        <f t="shared" si="24"/>
        <v>0.78364662643269545</v>
      </c>
      <c r="GC35" s="90">
        <f t="shared" si="25"/>
        <v>1.0894926364026878</v>
      </c>
      <c r="GD35" s="90">
        <f t="shared" si="26"/>
        <v>1.0565816453467736</v>
      </c>
      <c r="GE35" s="90">
        <f t="shared" si="27"/>
        <v>0.89174655680215065</v>
      </c>
      <c r="GF35" s="90">
        <f t="shared" si="28"/>
        <v>0.76339878764993307</v>
      </c>
      <c r="GH35" s="32">
        <f t="shared" si="7"/>
        <v>21</v>
      </c>
      <c r="GI35" s="90">
        <f t="shared" si="29"/>
        <v>0.9490532963631132</v>
      </c>
      <c r="GJ35" s="90">
        <f t="shared" si="30"/>
        <v>1.1991540713313154</v>
      </c>
      <c r="GK35" s="90">
        <f t="shared" si="31"/>
        <v>1.1352903379301524</v>
      </c>
      <c r="GL35" s="90">
        <f t="shared" si="32"/>
        <v>0.93135866597340433</v>
      </c>
      <c r="GM35" s="90">
        <f t="shared" si="33"/>
        <v>0.74849984379765067</v>
      </c>
      <c r="GT35" s="32">
        <f>GT34+1</f>
        <v>2007</v>
      </c>
      <c r="GU35" s="80">
        <f t="shared" si="0"/>
        <v>1.3437365001033097</v>
      </c>
      <c r="GV35" s="80">
        <f t="shared" si="38"/>
        <v>1.3586827093068139</v>
      </c>
      <c r="GW35" s="80">
        <f t="shared" si="38"/>
        <v>0.98899948523586523</v>
      </c>
    </row>
    <row r="36" spans="1:205" x14ac:dyDescent="0.2">
      <c r="A36" s="74" t="s">
        <v>36</v>
      </c>
      <c r="B36" s="31">
        <f t="shared" si="9"/>
        <v>1970</v>
      </c>
      <c r="D36" s="85">
        <f>J36*V36</f>
        <v>7478.7422834471308</v>
      </c>
      <c r="E36" s="85">
        <f>K36*W36</f>
        <v>5777.4510805499176</v>
      </c>
      <c r="F36" s="123">
        <v>9.9999999999999995E-7</v>
      </c>
      <c r="G36" s="123">
        <v>9.9999999999999995E-7</v>
      </c>
      <c r="H36" s="85">
        <f t="shared" ref="H36" si="39">SUM(D36:G36)</f>
        <v>13256.193365997049</v>
      </c>
      <c r="J36" s="243">
        <f>'[18]mer_data2.3 Dec 2019'!C34</f>
        <v>2472.864</v>
      </c>
      <c r="K36" s="243">
        <f>'[18]mer_data2.3 Dec 2019'!D34</f>
        <v>1591.94</v>
      </c>
      <c r="L36" s="243">
        <f>[19]AER11_Table2.1C_Update!G33*0.001</f>
        <v>0</v>
      </c>
      <c r="M36" s="91">
        <f>[4]West!I36</f>
        <v>11169</v>
      </c>
      <c r="N36" s="91">
        <f t="shared" ref="N36:N67" si="40">SUM(J36:M36)</f>
        <v>15233.804</v>
      </c>
      <c r="P36" s="92">
        <f>J36</f>
        <v>2472.864</v>
      </c>
      <c r="Q36" s="92">
        <f t="shared" ref="Q36:T36" si="41">K36</f>
        <v>1591.94</v>
      </c>
      <c r="R36" s="92">
        <f t="shared" si="41"/>
        <v>0</v>
      </c>
      <c r="S36" s="92">
        <f t="shared" si="41"/>
        <v>11169</v>
      </c>
      <c r="T36" s="92">
        <f t="shared" si="41"/>
        <v>15233.804</v>
      </c>
      <c r="V36" s="85">
        <f>AER_11_Table3.4_real!$I17</f>
        <v>3.0243241372947041</v>
      </c>
      <c r="W36" s="85">
        <f>AER_11_Table3.4_real!$K17</f>
        <v>3.6291889647536451</v>
      </c>
      <c r="X36" s="85">
        <v>0</v>
      </c>
      <c r="Y36" s="85">
        <v>0</v>
      </c>
      <c r="Z36" s="85">
        <f>[4]Conversion_Factors!$O32*Z196+Z270</f>
        <v>901.21951295793201</v>
      </c>
      <c r="AC36" s="85">
        <f>[4]Conversion_Factors!$O32*AC196+AC270</f>
        <v>1.3419865357219196</v>
      </c>
      <c r="AD36" s="85">
        <f>[4]Conversion_Factors!$O32*AD196+AD270</f>
        <v>2.7831620816125184</v>
      </c>
      <c r="AE36" s="85" t="e">
        <f>[4]Conversion_Factors!$O32*AE196+AE270</f>
        <v>#DIV/0!</v>
      </c>
      <c r="AF36" s="85">
        <f>[4]Conversion_Factors!$O32*AF196+AF270</f>
        <v>0.18354829519438223</v>
      </c>
      <c r="AG36" s="85">
        <f>[4]Conversion_Factors!$O32*AG196+AG270</f>
        <v>0.9012195129579319</v>
      </c>
      <c r="AI36" s="94">
        <f t="shared" ref="AI36:AL51" si="42">AC36/AO36</f>
        <v>1.3319155176533548</v>
      </c>
      <c r="AJ36" s="94">
        <f t="shared" si="42"/>
        <v>2.7690994218987433</v>
      </c>
      <c r="AK36" s="94" t="e">
        <f t="shared" si="42"/>
        <v>#DIV/0!</v>
      </c>
      <c r="AL36" s="94">
        <f t="shared" si="42"/>
        <v>0.18391875477827749</v>
      </c>
      <c r="AM36" s="94">
        <f t="shared" ref="AM36:AM76" si="43">(D36/AO36+E36/AP36+F36/AQ36+G36/AR36)/T36</f>
        <v>0.8645822543245657</v>
      </c>
      <c r="AO36" s="90">
        <f>[4]Northeast!V36</f>
        <v>1.0075613039529028</v>
      </c>
      <c r="AP36" s="90">
        <f>[4]Midwest!V36</f>
        <v>1.0050784235490298</v>
      </c>
      <c r="AQ36" s="90">
        <f>[4]South!V36</f>
        <v>1.0194465549065614</v>
      </c>
      <c r="AR36" s="90">
        <f>[4]West!V36</f>
        <v>0.99798574330093814</v>
      </c>
      <c r="AS36" s="90">
        <f t="shared" ref="AS36:AS76" si="44">AG36/AM36</f>
        <v>1.0423756773286865</v>
      </c>
      <c r="AU36" s="32">
        <f>P36/J36*1000000</f>
        <v>1000000</v>
      </c>
      <c r="AV36" s="32">
        <f t="shared" ref="AV36:AY51" si="45">Q36/K36*1000000</f>
        <v>1000000</v>
      </c>
      <c r="AW36" s="32" t="e">
        <f t="shared" si="45"/>
        <v>#DIV/0!</v>
      </c>
      <c r="AX36" s="32">
        <f t="shared" si="45"/>
        <v>1000000</v>
      </c>
      <c r="AY36" s="32">
        <f t="shared" si="45"/>
        <v>1000000</v>
      </c>
      <c r="BB36" s="80">
        <f t="shared" ref="BB36:BB76" si="46">AI36/AI$86</f>
        <v>1.0109367717798023</v>
      </c>
      <c r="BC36" s="80">
        <f t="shared" ref="BC36:BC76" si="47">AJ36/AJ$86</f>
        <v>0.66539367823769902</v>
      </c>
      <c r="BD36" s="80" t="e">
        <f t="shared" ref="BD36:BD76" si="48">AK36/AK$86</f>
        <v>#DIV/0!</v>
      </c>
      <c r="BE36" s="80">
        <f t="shared" ref="BE36:BE76" si="49">AL36/AL$86</f>
        <v>1.1742262790750402</v>
      </c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95">
        <f>[4]Northeast!AK36</f>
        <v>1.2538476048777534</v>
      </c>
      <c r="BR36" s="95">
        <f>[4]Midwest!AK36</f>
        <v>1.2867322152710501</v>
      </c>
      <c r="BS36" s="95">
        <f>[4]South!AK36</f>
        <v>1.1023708769638882</v>
      </c>
      <c r="BT36" s="95">
        <f>[4]West!AK36</f>
        <v>1.2034996971781642</v>
      </c>
      <c r="BU36" s="88"/>
      <c r="BV36" s="95">
        <f>[4]Northeast!AH36</f>
        <v>1.0050223561472997</v>
      </c>
      <c r="BW36" s="95">
        <f>[4]Midwest!AH36</f>
        <v>0.99297956220012595</v>
      </c>
      <c r="BX36" s="95">
        <f>[4]South!AH36</f>
        <v>0.97696314516114791</v>
      </c>
      <c r="BY36" s="95">
        <f>[4]West!AH36</f>
        <v>0.98400475007914823</v>
      </c>
      <c r="CA36" s="95">
        <f>[4]Northeast!AI36</f>
        <v>0.95943592876783412</v>
      </c>
      <c r="CB36" s="95">
        <f>[4]Midwest!AI36</f>
        <v>0.96532251666917357</v>
      </c>
      <c r="CC36" s="95">
        <f>[4]South!AI36</f>
        <v>0.98158668809323324</v>
      </c>
      <c r="CD36" s="95">
        <f>[4]West!AI36</f>
        <v>0.99153629336146432</v>
      </c>
      <c r="CF36" s="95">
        <f>[4]Northeast!AJ36</f>
        <v>1.0280554879689039</v>
      </c>
      <c r="CG36" s="95">
        <f>[4]Midwest!AJ36</f>
        <v>1.0048828345050702</v>
      </c>
      <c r="CH36" s="95">
        <f>[4]South!AJ36</f>
        <v>1.0469565168949315</v>
      </c>
      <c r="CI36" s="95">
        <f>[4]West!AJ36</f>
        <v>0.96982768826668964</v>
      </c>
      <c r="CK36" s="89">
        <f t="shared" ref="CK36:CK78" si="50">N36/N$86</f>
        <v>0.30002279642134333</v>
      </c>
      <c r="CL36" s="89">
        <f t="shared" ref="CL36:CL78" si="51">Z36/Z$86</f>
        <v>2.8565687777639011</v>
      </c>
      <c r="CM36" s="89">
        <f t="shared" ref="CM36:CM76" si="52">FC36</f>
        <v>1.7130009836341737</v>
      </c>
      <c r="CN36" s="89">
        <f t="shared" ref="CN36:CN76" si="53">FG36</f>
        <v>0.99942793806731656</v>
      </c>
      <c r="CO36" s="89">
        <f t="shared" ref="CO36:CO76" si="54">FK36</f>
        <v>0.96284239258301718</v>
      </c>
      <c r="CP36" s="89">
        <f t="shared" ref="CP36:CP76" si="55">FO36</f>
        <v>1.0195010577402639</v>
      </c>
      <c r="CQ36" s="89">
        <f t="shared" ref="CQ36:CQ76" si="56">EY36</f>
        <v>0.34299576257563835</v>
      </c>
      <c r="CR36" s="89">
        <f t="shared" ref="CR36:CR76" si="57">CK36*CM36*CN36*CO36*CP36*CQ36</f>
        <v>0.17293981553567087</v>
      </c>
      <c r="CS36" s="89">
        <f t="shared" ref="CS36:CS76" si="58">CK36*CL36</f>
        <v>0.85703575287462441</v>
      </c>
      <c r="CT36" s="89"/>
      <c r="CU36" s="89">
        <f t="shared" ref="CU36:CU76" si="59">CM36*CN36*CO36*CP36</f>
        <v>1.68055210432365</v>
      </c>
      <c r="CX36" s="35"/>
      <c r="CZ36" s="80">
        <f t="shared" ref="CZ36:DC54" si="60">D36/$H36</f>
        <v>0.56416967352260905</v>
      </c>
      <c r="DA36" s="80">
        <f t="shared" si="60"/>
        <v>0.43583032632651802</v>
      </c>
      <c r="DB36" s="80">
        <f t="shared" si="60"/>
        <v>7.5436437323331555E-11</v>
      </c>
      <c r="DC36" s="80">
        <f t="shared" si="60"/>
        <v>7.5436437323331555E-11</v>
      </c>
      <c r="DE36" s="80" t="e">
        <f t="shared" ref="DE36:DH47" si="61">(CZ36-CZ35)/LN(CZ36/CZ35)</f>
        <v>#DIV/0!</v>
      </c>
      <c r="DF36" s="80" t="e">
        <f t="shared" si="61"/>
        <v>#DIV/0!</v>
      </c>
      <c r="DG36" s="80" t="e">
        <f t="shared" si="61"/>
        <v>#DIV/0!</v>
      </c>
      <c r="DH36" s="80" t="e">
        <f t="shared" si="61"/>
        <v>#DIV/0!</v>
      </c>
      <c r="DI36" s="80" t="e">
        <f t="shared" ref="DI36:DI76" si="62">SUM(DE36:DH36)</f>
        <v>#DIV/0!</v>
      </c>
      <c r="DJ36" s="80"/>
      <c r="DK36" s="80" t="e">
        <f t="shared" ref="DK36:DN47" si="63">DE36/$DI36</f>
        <v>#DIV/0!</v>
      </c>
      <c r="DL36" s="80" t="e">
        <f t="shared" si="63"/>
        <v>#DIV/0!</v>
      </c>
      <c r="DM36" s="80" t="e">
        <f t="shared" si="63"/>
        <v>#DIV/0!</v>
      </c>
      <c r="DN36" s="80" t="e">
        <f t="shared" si="63"/>
        <v>#DIV/0!</v>
      </c>
      <c r="DQ36" s="80" t="e">
        <f>LN(V36/V35)</f>
        <v>#DIV/0!</v>
      </c>
      <c r="DR36" s="80" t="e">
        <f>LN(W36/W35)</f>
        <v>#DIV/0!</v>
      </c>
      <c r="DS36" s="80">
        <v>0</v>
      </c>
      <c r="DT36" s="80">
        <v>0</v>
      </c>
      <c r="DV36" s="80">
        <f t="shared" ref="DV36:DY46" si="64">J36/$N36</f>
        <v>0.16232741342871421</v>
      </c>
      <c r="DW36" s="80">
        <f t="shared" si="64"/>
        <v>0.10450049114456245</v>
      </c>
      <c r="DX36" s="80">
        <f t="shared" si="64"/>
        <v>0</v>
      </c>
      <c r="DY36" s="80">
        <f t="shared" si="64"/>
        <v>0.73317209542672335</v>
      </c>
      <c r="DZ36" s="80"/>
      <c r="EB36" s="80" t="e">
        <f t="shared" si="10"/>
        <v>#DIV/0!</v>
      </c>
      <c r="EC36" s="80" t="e">
        <f t="shared" si="10"/>
        <v>#DIV/0!</v>
      </c>
      <c r="ED36" s="80" t="e">
        <f t="shared" si="10"/>
        <v>#DIV/0!</v>
      </c>
      <c r="EE36" s="80" t="e">
        <f t="shared" si="10"/>
        <v>#DIV/0!</v>
      </c>
      <c r="EG36" s="80" t="e">
        <f t="shared" si="34"/>
        <v>#DIV/0!</v>
      </c>
      <c r="EH36" s="80" t="e">
        <f t="shared" si="11"/>
        <v>#DIV/0!</v>
      </c>
      <c r="EI36" s="80" t="e">
        <f t="shared" si="11"/>
        <v>#DIV/0!</v>
      </c>
      <c r="EJ36" s="80" t="e">
        <f t="shared" si="11"/>
        <v>#DIV/0!</v>
      </c>
      <c r="EL36" s="80" t="e">
        <f t="shared" si="35"/>
        <v>#DIV/0!</v>
      </c>
      <c r="EM36" s="80" t="e">
        <f t="shared" si="12"/>
        <v>#DIV/0!</v>
      </c>
      <c r="EN36" s="80" t="e">
        <f t="shared" si="12"/>
        <v>#DIV/0!</v>
      </c>
      <c r="EO36" s="80" t="e">
        <f t="shared" si="12"/>
        <v>#DIV/0!</v>
      </c>
      <c r="EQ36" s="80" t="e">
        <f t="shared" si="36"/>
        <v>#DIV/0!</v>
      </c>
      <c r="ER36" s="80" t="e">
        <f t="shared" si="13"/>
        <v>#DIV/0!</v>
      </c>
      <c r="ES36" s="80" t="e">
        <f t="shared" si="13"/>
        <v>#DIV/0!</v>
      </c>
      <c r="ET36" s="80" t="e">
        <f t="shared" si="13"/>
        <v>#DIV/0!</v>
      </c>
      <c r="EV36" s="124">
        <v>0.34581579039979243</v>
      </c>
      <c r="EW36" s="80" t="e">
        <f t="shared" si="14"/>
        <v>#DIV/0!</v>
      </c>
      <c r="EX36" s="80">
        <f t="shared" si="15"/>
        <v>1</v>
      </c>
      <c r="EY36" s="124">
        <f t="shared" si="2"/>
        <v>0.34299576257563835</v>
      </c>
      <c r="EZ36" s="80"/>
      <c r="FA36" s="80" t="e">
        <f t="shared" si="16"/>
        <v>#DIV/0!</v>
      </c>
      <c r="FB36" s="80">
        <f t="shared" si="17"/>
        <v>1</v>
      </c>
      <c r="FC36" s="80">
        <f t="shared" si="3"/>
        <v>1.7130009836341737</v>
      </c>
      <c r="FD36" s="80"/>
      <c r="FE36" s="80" t="e">
        <f t="shared" si="18"/>
        <v>#DIV/0!</v>
      </c>
      <c r="FF36" s="80">
        <f t="shared" si="19"/>
        <v>1</v>
      </c>
      <c r="FG36" s="80">
        <f t="shared" si="4"/>
        <v>0.99942793806731656</v>
      </c>
      <c r="FH36" s="80"/>
      <c r="FI36" s="80" t="e">
        <f t="shared" si="20"/>
        <v>#DIV/0!</v>
      </c>
      <c r="FJ36" s="80">
        <f t="shared" si="21"/>
        <v>1</v>
      </c>
      <c r="FK36" s="80">
        <f t="shared" si="5"/>
        <v>0.96284239258301718</v>
      </c>
      <c r="FM36" s="80" t="e">
        <f t="shared" si="22"/>
        <v>#DIV/0!</v>
      </c>
      <c r="FN36" s="80">
        <f t="shared" si="23"/>
        <v>1</v>
      </c>
      <c r="FO36" s="80">
        <f t="shared" si="6"/>
        <v>1.0195010577402639</v>
      </c>
      <c r="FQ36" s="37"/>
      <c r="GA36" s="32">
        <f t="shared" si="37"/>
        <v>1991</v>
      </c>
      <c r="GB36" s="90">
        <f t="shared" si="24"/>
        <v>0.77804244412082735</v>
      </c>
      <c r="GC36" s="90">
        <f t="shared" si="25"/>
        <v>1.0990447833298087</v>
      </c>
      <c r="GD36" s="90">
        <f t="shared" si="26"/>
        <v>1.0674999642708081</v>
      </c>
      <c r="GE36" s="90">
        <f t="shared" si="27"/>
        <v>0.92063908365533198</v>
      </c>
      <c r="GF36" s="90">
        <f t="shared" si="28"/>
        <v>0.72032854156657977</v>
      </c>
      <c r="GH36" s="32">
        <f t="shared" si="7"/>
        <v>22</v>
      </c>
      <c r="GI36" s="90">
        <f t="shared" si="29"/>
        <v>0.768917911661818</v>
      </c>
      <c r="GJ36" s="90">
        <f t="shared" si="30"/>
        <v>1.2127506290459444</v>
      </c>
      <c r="GK36" s="90">
        <f t="shared" si="31"/>
        <v>1.1512442081386025</v>
      </c>
      <c r="GL36" s="90">
        <f t="shared" si="32"/>
        <v>0.80297997304293467</v>
      </c>
      <c r="GM36" s="90">
        <f t="shared" si="33"/>
        <v>0.68586129813985786</v>
      </c>
      <c r="GT36" s="32">
        <f>GT35+1</f>
        <v>2008</v>
      </c>
      <c r="GU36" s="80">
        <f t="shared" si="0"/>
        <v>1.3475663845255406</v>
      </c>
      <c r="GV36" s="80">
        <f t="shared" si="38"/>
        <v>1.3683852025260541</v>
      </c>
      <c r="GW36" s="80">
        <f t="shared" si="38"/>
        <v>0.98478584980158967</v>
      </c>
    </row>
    <row r="37" spans="1:205" x14ac:dyDescent="0.2">
      <c r="A37" s="74" t="s">
        <v>36</v>
      </c>
      <c r="B37" s="31">
        <f t="shared" si="9"/>
        <v>1971</v>
      </c>
      <c r="D37" s="85">
        <f t="shared" ref="D37:D76" si="65">J37*V37</f>
        <v>7941.710371794873</v>
      </c>
      <c r="E37" s="85">
        <f t="shared" ref="E37:E76" si="66">K37*W37</f>
        <v>6071.2434770574291</v>
      </c>
      <c r="F37" s="123">
        <v>9.9999999999999995E-7</v>
      </c>
      <c r="G37" s="123">
        <v>9.9999999999999995E-7</v>
      </c>
      <c r="H37" s="85">
        <f t="shared" ref="H37:H84" si="67">SUM(D37:G37)</f>
        <v>14012.953850852304</v>
      </c>
      <c r="J37" s="243">
        <f>'[18]mer_data2.3 Dec 2019'!C35</f>
        <v>2586.7550000000001</v>
      </c>
      <c r="K37" s="243">
        <f>'[18]mer_data2.3 Dec 2019'!D35</f>
        <v>1550.989</v>
      </c>
      <c r="L37" s="91">
        <f>[4]South!I37</f>
        <v>20021.399999999998</v>
      </c>
      <c r="M37" s="91">
        <f>[4]West!I37</f>
        <v>11610</v>
      </c>
      <c r="N37" s="91">
        <f t="shared" si="40"/>
        <v>35769.144</v>
      </c>
      <c r="P37" s="92">
        <f t="shared" ref="P37:P80" si="68">J37</f>
        <v>2586.7550000000001</v>
      </c>
      <c r="Q37" s="92">
        <f t="shared" ref="Q37:Q80" si="69">K37</f>
        <v>1550.989</v>
      </c>
      <c r="R37" s="92">
        <f t="shared" ref="R37:R76" si="70">L37</f>
        <v>20021.399999999998</v>
      </c>
      <c r="S37" s="92">
        <f t="shared" ref="S37:S76" si="71">M37</f>
        <v>11610</v>
      </c>
      <c r="T37" s="92">
        <f t="shared" ref="T37:T80" si="72">N37</f>
        <v>35769.144</v>
      </c>
      <c r="V37" s="85">
        <f>AER_11_Table3.4_real!$I18</f>
        <v>3.0701440112399019</v>
      </c>
      <c r="W37" s="85">
        <f>AER_11_Table3.4_real!$K18</f>
        <v>3.9144336143308749</v>
      </c>
      <c r="X37" s="85">
        <v>0</v>
      </c>
      <c r="Y37" s="85">
        <v>0</v>
      </c>
      <c r="Z37" s="85">
        <f>[4]Conversion_Factors!$O33*Z197+Z271</f>
        <v>397.30836840418061</v>
      </c>
      <c r="AC37" s="85">
        <f>[4]Conversion_Factors!$O33*AC197+AC271</f>
        <v>1.3106154414746727</v>
      </c>
      <c r="AD37" s="85">
        <f>[4]Conversion_Factors!$O33*AD197+AD271</f>
        <v>2.9214342000111788</v>
      </c>
      <c r="AE37" s="85">
        <f>[4]Conversion_Factors!$O33*AE197+AE271</f>
        <v>0.20196365707399108</v>
      </c>
      <c r="AF37" s="85">
        <f>[4]Conversion_Factors!$O33*AF197+AF271</f>
        <v>0.19349110450990759</v>
      </c>
      <c r="AG37" s="85">
        <f>[4]Conversion_Factors!$O33*AG197+AG271</f>
        <v>0.3973083684041806</v>
      </c>
      <c r="AI37" s="94">
        <f t="shared" si="42"/>
        <v>1.3129269259919674</v>
      </c>
      <c r="AJ37" s="94">
        <f t="shared" si="42"/>
        <v>2.9572135175584409</v>
      </c>
      <c r="AK37" s="94">
        <f t="shared" si="42"/>
        <v>0.20739749231482518</v>
      </c>
      <c r="AL37" s="94">
        <f t="shared" si="42"/>
        <v>0.18662234728869709</v>
      </c>
      <c r="AM37" s="94">
        <f t="shared" si="43"/>
        <v>0.3942312944282193</v>
      </c>
      <c r="AO37" s="90">
        <f>[4]Northeast!V37</f>
        <v>0.99823944160826139</v>
      </c>
      <c r="AP37" s="90">
        <f>[4]Midwest!V37</f>
        <v>0.98790100297634154</v>
      </c>
      <c r="AQ37" s="90">
        <f>[4]South!V37</f>
        <v>0.9737998990239205</v>
      </c>
      <c r="AR37" s="90">
        <f>[4]West!V37</f>
        <v>1.0368056522758489</v>
      </c>
      <c r="AS37" s="90">
        <f t="shared" si="44"/>
        <v>1.0078052504188542</v>
      </c>
      <c r="AU37" s="32">
        <f t="shared" ref="AU37:AU50" si="73">P37/J37*1000000</f>
        <v>1000000</v>
      </c>
      <c r="AV37" s="32">
        <f t="shared" si="45"/>
        <v>1000000</v>
      </c>
      <c r="AW37" s="32">
        <f t="shared" si="45"/>
        <v>1000000</v>
      </c>
      <c r="AX37" s="32">
        <f t="shared" si="45"/>
        <v>1000000</v>
      </c>
      <c r="AY37" s="32">
        <f t="shared" si="45"/>
        <v>1000000</v>
      </c>
      <c r="BB37" s="80">
        <f t="shared" si="46"/>
        <v>0.99652424688585928</v>
      </c>
      <c r="BC37" s="80">
        <f t="shared" si="47"/>
        <v>0.71059607474592434</v>
      </c>
      <c r="BD37" s="80">
        <f t="shared" si="48"/>
        <v>1.0952762514200167</v>
      </c>
      <c r="BE37" s="80">
        <f t="shared" si="49"/>
        <v>1.191487321199169</v>
      </c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95">
        <f>[4]Northeast!AK37</f>
        <v>1.2715520492119612</v>
      </c>
      <c r="BR37" s="95">
        <f>[4]Midwest!AK37</f>
        <v>1.3070916346519421</v>
      </c>
      <c r="BS37" s="95">
        <f>[4]South!AK37</f>
        <v>1.1377279172200743</v>
      </c>
      <c r="BT37" s="95">
        <f>[4]West!AK37</f>
        <v>1.2192272346236552</v>
      </c>
      <c r="BU37" s="88"/>
      <c r="BV37" s="95">
        <f>[4]Northeast!AH37</f>
        <v>1.0045832181168182</v>
      </c>
      <c r="BW37" s="95">
        <f>[4]Midwest!AH37</f>
        <v>0.99357036133025123</v>
      </c>
      <c r="BX37" s="95">
        <f>[4]South!AH37</f>
        <v>0.9794510807244089</v>
      </c>
      <c r="BY37" s="95">
        <f>[4]West!AH37</f>
        <v>0.98743124204025456</v>
      </c>
      <c r="CA37" s="95">
        <f>[4]Northeast!AI37</f>
        <v>0.96343981175826521</v>
      </c>
      <c r="CB37" s="95">
        <f>[4]Midwest!AI37</f>
        <v>0.96818997063855405</v>
      </c>
      <c r="CC37" s="95">
        <f>[4]South!AI37</f>
        <v>0.98288454564714201</v>
      </c>
      <c r="CD37" s="95">
        <f>[4]West!AI37</f>
        <v>0.98968709209226835</v>
      </c>
      <c r="CF37" s="95">
        <f>[4]Northeast!AJ37</f>
        <v>1.0185440153628191</v>
      </c>
      <c r="CG37" s="95">
        <f>[4]Midwest!AJ37</f>
        <v>0.9877087566718028</v>
      </c>
      <c r="CH37" s="95">
        <f>[4]South!AJ37</f>
        <v>1.0000780771956854</v>
      </c>
      <c r="CI37" s="95">
        <f>[4]West!AJ37</f>
        <v>1.0075522978942124</v>
      </c>
      <c r="CK37" s="89">
        <f t="shared" si="50"/>
        <v>0.70445691755504491</v>
      </c>
      <c r="CL37" s="89">
        <f t="shared" si="51"/>
        <v>1.2593365589729277</v>
      </c>
      <c r="CM37" s="89">
        <f t="shared" si="52"/>
        <v>1.7130009836341737</v>
      </c>
      <c r="CN37" s="89">
        <f t="shared" si="53"/>
        <v>0.99943927229238483</v>
      </c>
      <c r="CO37" s="89">
        <f t="shared" si="54"/>
        <v>0.96635711305111471</v>
      </c>
      <c r="CP37" s="89">
        <f t="shared" si="55"/>
        <v>1.0065882299792819</v>
      </c>
      <c r="CQ37" s="89">
        <f t="shared" si="56"/>
        <v>0.3574870083034587</v>
      </c>
      <c r="CR37" s="89">
        <f t="shared" si="57"/>
        <v>0.41939014423744259</v>
      </c>
      <c r="CS37" s="89">
        <f t="shared" si="58"/>
        <v>0.88714835049844576</v>
      </c>
      <c r="CT37" s="89"/>
      <c r="CU37" s="89">
        <f t="shared" si="59"/>
        <v>1.6653423204884177</v>
      </c>
      <c r="CX37" s="35"/>
      <c r="CZ37" s="80">
        <f t="shared" si="60"/>
        <v>0.56674063558068721</v>
      </c>
      <c r="DA37" s="80">
        <f t="shared" si="60"/>
        <v>0.43325936427658757</v>
      </c>
      <c r="DB37" s="80">
        <f t="shared" si="60"/>
        <v>7.1362541448688019E-11</v>
      </c>
      <c r="DC37" s="80">
        <f t="shared" si="60"/>
        <v>7.1362541448688019E-11</v>
      </c>
      <c r="DE37" s="80">
        <f t="shared" si="61"/>
        <v>0.5654541804315254</v>
      </c>
      <c r="DF37" s="80">
        <f t="shared" si="61"/>
        <v>0.4345435777182845</v>
      </c>
      <c r="DG37" s="80">
        <f t="shared" si="61"/>
        <v>7.3380642709186095E-11</v>
      </c>
      <c r="DH37" s="80">
        <f t="shared" si="61"/>
        <v>7.3380642709186095E-11</v>
      </c>
      <c r="DI37" s="80">
        <f t="shared" si="62"/>
        <v>0.99999775829657112</v>
      </c>
      <c r="DJ37" s="80"/>
      <c r="DK37" s="80">
        <f t="shared" si="63"/>
        <v>0.56545544801494207</v>
      </c>
      <c r="DL37" s="80">
        <f t="shared" si="63"/>
        <v>0.43454455183829638</v>
      </c>
      <c r="DM37" s="80">
        <f t="shared" si="63"/>
        <v>7.3380807207193224E-11</v>
      </c>
      <c r="DN37" s="80">
        <f t="shared" si="63"/>
        <v>7.3380807207193224E-11</v>
      </c>
      <c r="DQ37" s="80">
        <f t="shared" ref="DQ37:DQ76" si="74">LN(V37/V36)</f>
        <v>1.5036828865702536E-2</v>
      </c>
      <c r="DR37" s="80">
        <f t="shared" ref="DR37:DR76" si="75">LN(W37/W36)</f>
        <v>7.5661450682137366E-2</v>
      </c>
      <c r="DS37" s="80">
        <v>0</v>
      </c>
      <c r="DT37" s="80">
        <v>0</v>
      </c>
      <c r="DV37" s="80">
        <f t="shared" si="64"/>
        <v>7.2318057150039708E-2</v>
      </c>
      <c r="DW37" s="80">
        <f t="shared" si="64"/>
        <v>4.3361087981305897E-2</v>
      </c>
      <c r="DX37" s="80">
        <f t="shared" si="64"/>
        <v>0.5597394223356309</v>
      </c>
      <c r="DY37" s="80">
        <f t="shared" si="64"/>
        <v>0.32458143253302341</v>
      </c>
      <c r="DZ37" s="80"/>
      <c r="EB37" s="80">
        <f t="shared" si="10"/>
        <v>-0.80854151507041405</v>
      </c>
      <c r="EC37" s="80">
        <f t="shared" si="10"/>
        <v>-0.87962932270540517</v>
      </c>
      <c r="ED37" s="80" t="e">
        <f t="shared" si="10"/>
        <v>#DIV/0!</v>
      </c>
      <c r="EE37" s="80">
        <f t="shared" si="10"/>
        <v>-0.81484400425521208</v>
      </c>
      <c r="EG37" s="80">
        <f t="shared" si="34"/>
        <v>-4.3703903203203665E-4</v>
      </c>
      <c r="EH37" s="80">
        <f t="shared" si="11"/>
        <v>5.9479919487081677E-4</v>
      </c>
      <c r="EI37" s="80">
        <f t="shared" si="11"/>
        <v>2.5433641521158635E-3</v>
      </c>
      <c r="EJ37" s="80">
        <f t="shared" si="11"/>
        <v>3.4761416806375236E-3</v>
      </c>
      <c r="EL37" s="80">
        <f t="shared" si="35"/>
        <v>4.1644799948543469E-3</v>
      </c>
      <c r="EM37" s="80">
        <f t="shared" si="12"/>
        <v>2.9660590147794594E-3</v>
      </c>
      <c r="EN37" s="80">
        <f t="shared" si="12"/>
        <v>1.3213303615208522E-3</v>
      </c>
      <c r="EO37" s="80">
        <f t="shared" si="12"/>
        <v>-1.8667272148723774E-3</v>
      </c>
      <c r="EQ37" s="80">
        <f t="shared" si="36"/>
        <v>-9.2949705795523502E-3</v>
      </c>
      <c r="ER37" s="80">
        <f t="shared" si="13"/>
        <v>-1.7238357519936881E-2</v>
      </c>
      <c r="ES37" s="80">
        <f t="shared" si="13"/>
        <v>-4.5809325736716554E-2</v>
      </c>
      <c r="ET37" s="80">
        <f t="shared" si="13"/>
        <v>3.8160786298269481E-2</v>
      </c>
      <c r="EV37" s="124">
        <v>0.35897655469976264</v>
      </c>
      <c r="EW37" s="80">
        <f t="shared" si="14"/>
        <v>1.0422490517637946</v>
      </c>
      <c r="EX37" s="80">
        <f t="shared" si="15"/>
        <v>1.0422490517637946</v>
      </c>
      <c r="EY37" s="124">
        <f t="shared" si="2"/>
        <v>0.3574870083034587</v>
      </c>
      <c r="EZ37" s="80"/>
      <c r="FA37" s="80" t="e">
        <f t="shared" si="16"/>
        <v>#DIV/0!</v>
      </c>
      <c r="FB37" s="80">
        <f t="shared" si="17"/>
        <v>1</v>
      </c>
      <c r="FC37" s="80">
        <f t="shared" si="3"/>
        <v>1.7130009836341737</v>
      </c>
      <c r="FD37" s="80"/>
      <c r="FE37" s="80">
        <f t="shared" si="18"/>
        <v>1.0000113407126583</v>
      </c>
      <c r="FF37" s="80">
        <f t="shared" si="19"/>
        <v>1.0000113407126583</v>
      </c>
      <c r="FG37" s="80">
        <f t="shared" si="4"/>
        <v>0.99943927229238483</v>
      </c>
      <c r="FH37" s="80"/>
      <c r="FI37" s="80">
        <f t="shared" si="20"/>
        <v>1.0036503590776353</v>
      </c>
      <c r="FJ37" s="80">
        <f t="shared" si="21"/>
        <v>1.0036503590776353</v>
      </c>
      <c r="FK37" s="80">
        <f t="shared" si="5"/>
        <v>0.96635711305111471</v>
      </c>
      <c r="FM37" s="80">
        <f t="shared" si="22"/>
        <v>0.98733416933416107</v>
      </c>
      <c r="FN37" s="80">
        <f t="shared" si="23"/>
        <v>0.98733416933416107</v>
      </c>
      <c r="FO37" s="80">
        <f t="shared" si="6"/>
        <v>1.0065882299792819</v>
      </c>
      <c r="FQ37" s="37"/>
      <c r="GA37" s="32">
        <f t="shared" si="37"/>
        <v>1992</v>
      </c>
      <c r="GB37" s="90">
        <f t="shared" si="24"/>
        <v>0.79351456355007743</v>
      </c>
      <c r="GC37" s="90">
        <f t="shared" si="25"/>
        <v>1.119281044685787</v>
      </c>
      <c r="GD37" s="90">
        <f t="shared" si="26"/>
        <v>1.0794678448807384</v>
      </c>
      <c r="GE37" s="90">
        <f t="shared" si="27"/>
        <v>0.93413661318384422</v>
      </c>
      <c r="GF37" s="90">
        <f t="shared" si="28"/>
        <v>0.70306527512290606</v>
      </c>
      <c r="GH37" s="32">
        <f t="shared" si="7"/>
        <v>23</v>
      </c>
      <c r="GI37" s="90">
        <f t="shared" si="29"/>
        <v>0.80542929179526512</v>
      </c>
      <c r="GJ37" s="90">
        <f t="shared" si="30"/>
        <v>1.2328899404901654</v>
      </c>
      <c r="GK37" s="90">
        <f t="shared" si="31"/>
        <v>1.1681042335681695</v>
      </c>
      <c r="GL37" s="90">
        <f t="shared" si="32"/>
        <v>0.83390749767560601</v>
      </c>
      <c r="GM37" s="90">
        <f t="shared" si="33"/>
        <v>0.67066189902361695</v>
      </c>
    </row>
    <row r="38" spans="1:205" x14ac:dyDescent="0.2">
      <c r="A38" s="74" t="s">
        <v>36</v>
      </c>
      <c r="B38" s="31">
        <f t="shared" si="9"/>
        <v>1972</v>
      </c>
      <c r="D38" s="85">
        <f t="shared" si="65"/>
        <v>8473.705018011784</v>
      </c>
      <c r="E38" s="85">
        <f t="shared" si="66"/>
        <v>6076.3674410037875</v>
      </c>
      <c r="F38" s="123">
        <v>9.9999999999999995E-7</v>
      </c>
      <c r="G38" s="123">
        <v>9.9999999999999995E-7</v>
      </c>
      <c r="H38" s="85">
        <f t="shared" si="67"/>
        <v>14550.072461015572</v>
      </c>
      <c r="J38" s="243">
        <f>'[18]mer_data2.3 Dec 2019'!C36</f>
        <v>2678.3980000000001</v>
      </c>
      <c r="K38" s="243">
        <f>'[18]mer_data2.3 Dec 2019'!D36</f>
        <v>1573.095</v>
      </c>
      <c r="L38" s="91">
        <f>[4]South!I38</f>
        <v>20913.199999999997</v>
      </c>
      <c r="M38" s="91">
        <f>[4]West!I38</f>
        <v>12124.5</v>
      </c>
      <c r="N38" s="91">
        <f t="shared" si="40"/>
        <v>37289.192999999999</v>
      </c>
      <c r="P38" s="92">
        <f t="shared" si="68"/>
        <v>2678.3980000000001</v>
      </c>
      <c r="Q38" s="92">
        <f t="shared" si="69"/>
        <v>1573.095</v>
      </c>
      <c r="R38" s="92">
        <f t="shared" si="70"/>
        <v>20913.199999999997</v>
      </c>
      <c r="S38" s="92">
        <f t="shared" si="71"/>
        <v>12124.5</v>
      </c>
      <c r="T38" s="92">
        <f t="shared" si="72"/>
        <v>37289.192999999999</v>
      </c>
      <c r="V38" s="85">
        <f>AER_11_Table3.4_real!$I19</f>
        <v>3.1637213804713804</v>
      </c>
      <c r="W38" s="85">
        <f>AER_11_Table3.4_real!$K19</f>
        <v>3.8626830808080808</v>
      </c>
      <c r="X38" s="85">
        <v>0</v>
      </c>
      <c r="Y38" s="85">
        <v>0</v>
      </c>
      <c r="Z38" s="85">
        <f>[4]Conversion_Factors!$O34*Z198+Z272</f>
        <v>398.20824817198741</v>
      </c>
      <c r="AC38" s="85">
        <f>[4]Conversion_Factors!$O34*AC198+AC272</f>
        <v>1.3154781558736892</v>
      </c>
      <c r="AD38" s="85">
        <f>[4]Conversion_Factors!$O34*AD198+AD272</f>
        <v>3.008234952176851</v>
      </c>
      <c r="AE38" s="85">
        <f>[4]Conversion_Factors!$O34*AE198+AE272</f>
        <v>0.20312021574204736</v>
      </c>
      <c r="AF38" s="85">
        <f>[4]Conversion_Factors!$O34*AF198+AF272</f>
        <v>0.1934394903369317</v>
      </c>
      <c r="AG38" s="85">
        <f>[4]Conversion_Factors!$O34*AG198+AG272</f>
        <v>0.39820824817198741</v>
      </c>
      <c r="AI38" s="94">
        <f t="shared" si="42"/>
        <v>1.3052285165106103</v>
      </c>
      <c r="AJ38" s="94">
        <f t="shared" si="42"/>
        <v>2.9682961140143287</v>
      </c>
      <c r="AK38" s="94">
        <f t="shared" si="42"/>
        <v>0.20673910207861079</v>
      </c>
      <c r="AL38" s="94">
        <f t="shared" si="42"/>
        <v>0.19223196645243337</v>
      </c>
      <c r="AM38" s="94">
        <f t="shared" si="43"/>
        <v>0.38626140539125881</v>
      </c>
      <c r="AO38" s="90">
        <f>[4]Northeast!V38</f>
        <v>1.0078527546965341</v>
      </c>
      <c r="AP38" s="90">
        <f>[4]Midwest!V38</f>
        <v>1.0134551394565918</v>
      </c>
      <c r="AQ38" s="90">
        <f>[4]South!V38</f>
        <v>0.98249539491959592</v>
      </c>
      <c r="AR38" s="90">
        <f>[4]West!V38</f>
        <v>1.0062815977320667</v>
      </c>
      <c r="AS38" s="90">
        <f t="shared" si="44"/>
        <v>1.030929423996237</v>
      </c>
      <c r="AU38" s="32">
        <f t="shared" si="73"/>
        <v>1000000</v>
      </c>
      <c r="AV38" s="32">
        <f t="shared" si="45"/>
        <v>1000000</v>
      </c>
      <c r="AW38" s="32">
        <f t="shared" si="45"/>
        <v>1000000</v>
      </c>
      <c r="AX38" s="32">
        <f t="shared" si="45"/>
        <v>1000000</v>
      </c>
      <c r="AY38" s="32">
        <f t="shared" si="45"/>
        <v>1000000</v>
      </c>
      <c r="BB38" s="80">
        <f t="shared" si="46"/>
        <v>0.99068107956347995</v>
      </c>
      <c r="BC38" s="80">
        <f t="shared" si="47"/>
        <v>0.71325913897608151</v>
      </c>
      <c r="BD38" s="80">
        <f t="shared" si="48"/>
        <v>1.0917992605372253</v>
      </c>
      <c r="BE38" s="80">
        <f t="shared" si="49"/>
        <v>1.2273018429188434</v>
      </c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95">
        <f>[4]Northeast!AK38</f>
        <v>1.2843563850136053</v>
      </c>
      <c r="BR38" s="95">
        <f>[4]Midwest!AK38</f>
        <v>1.2953393966275337</v>
      </c>
      <c r="BS38" s="95">
        <f>[4]South!AK38</f>
        <v>1.1295696991791153</v>
      </c>
      <c r="BT38" s="95">
        <f>[4]West!AK38</f>
        <v>1.2538879312570881</v>
      </c>
      <c r="BU38" s="88"/>
      <c r="BV38" s="95">
        <f>[4]Northeast!AH38</f>
        <v>1.0040900354834661</v>
      </c>
      <c r="BW38" s="95">
        <f>[4]Midwest!AH38</f>
        <v>0.99423015703532591</v>
      </c>
      <c r="BX38" s="95">
        <f>[4]South!AH38</f>
        <v>0.98212380437894353</v>
      </c>
      <c r="BY38" s="95">
        <f>[4]West!AH38</f>
        <v>0.99111377769114306</v>
      </c>
      <c r="CA38" s="95">
        <f>[4]Northeast!AI38</f>
        <v>0.9678247078108162</v>
      </c>
      <c r="CB38" s="95">
        <f>[4]Midwest!AI38</f>
        <v>0.97106922671620644</v>
      </c>
      <c r="CC38" s="95">
        <f>[4]South!AI38</f>
        <v>0.98415504816446675</v>
      </c>
      <c r="CD38" s="95">
        <f>[4]West!AI38</f>
        <v>0.98757286980002279</v>
      </c>
      <c r="CF38" s="95">
        <f>[4]Northeast!AJ38</f>
        <v>1.0283528669326327</v>
      </c>
      <c r="CG38" s="95">
        <f>[4]Midwest!AJ38</f>
        <v>1.013257920297193</v>
      </c>
      <c r="CH38" s="95">
        <f>[4]South!AJ38</f>
        <v>1.0090082227259187</v>
      </c>
      <c r="CI38" s="95">
        <f>[4]West!AJ38</f>
        <v>0.97788947610198174</v>
      </c>
      <c r="CK38" s="89">
        <f t="shared" si="50"/>
        <v>0.73439358679914613</v>
      </c>
      <c r="CL38" s="89">
        <f t="shared" si="51"/>
        <v>1.2621888812001965</v>
      </c>
      <c r="CM38" s="89">
        <f t="shared" si="52"/>
        <v>1.6864963044500576</v>
      </c>
      <c r="CN38" s="89">
        <f t="shared" si="53"/>
        <v>0.99943954279978076</v>
      </c>
      <c r="CO38" s="89">
        <f t="shared" si="54"/>
        <v>0.97010648784447662</v>
      </c>
      <c r="CP38" s="89">
        <f t="shared" si="55"/>
        <v>1.0232031699316748</v>
      </c>
      <c r="CQ38" s="89">
        <f t="shared" si="56"/>
        <v>0.3616541964271246</v>
      </c>
      <c r="CR38" s="89">
        <f t="shared" si="57"/>
        <v>0.44437088110667777</v>
      </c>
      <c r="CS38" s="89">
        <f t="shared" si="58"/>
        <v>0.92694341968261362</v>
      </c>
      <c r="CT38" s="89"/>
      <c r="CU38" s="89">
        <f t="shared" si="59"/>
        <v>1.6731050426871128</v>
      </c>
      <c r="CX38" s="35"/>
      <c r="CZ38" s="80">
        <f t="shared" si="60"/>
        <v>0.58238232426097025</v>
      </c>
      <c r="DA38" s="80">
        <f t="shared" si="60"/>
        <v>0.41761767560157337</v>
      </c>
      <c r="DB38" s="80">
        <f t="shared" si="60"/>
        <v>6.8728180060912327E-11</v>
      </c>
      <c r="DC38" s="80">
        <f t="shared" si="60"/>
        <v>6.8728180060912327E-11</v>
      </c>
      <c r="DE38" s="80">
        <f t="shared" si="61"/>
        <v>0.57452599278223981</v>
      </c>
      <c r="DF38" s="80">
        <f t="shared" si="61"/>
        <v>0.42539059204330082</v>
      </c>
      <c r="DG38" s="80">
        <f t="shared" si="61"/>
        <v>7.0037103588324998E-11</v>
      </c>
      <c r="DH38" s="80">
        <f t="shared" si="61"/>
        <v>7.0037103588324998E-11</v>
      </c>
      <c r="DI38" s="80">
        <f t="shared" si="62"/>
        <v>0.99991658496561486</v>
      </c>
      <c r="DJ38" s="80"/>
      <c r="DK38" s="80">
        <f t="shared" si="63"/>
        <v>0.57457392088560733</v>
      </c>
      <c r="DL38" s="80">
        <f t="shared" si="63"/>
        <v>0.42542607897430679</v>
      </c>
      <c r="DM38" s="80">
        <f t="shared" si="63"/>
        <v>7.0042946223092633E-11</v>
      </c>
      <c r="DN38" s="80">
        <f t="shared" si="63"/>
        <v>7.0042946223092633E-11</v>
      </c>
      <c r="DQ38" s="80">
        <f t="shared" si="74"/>
        <v>3.0024517060918337E-2</v>
      </c>
      <c r="DR38" s="80">
        <f t="shared" si="75"/>
        <v>-1.3308607645455571E-2</v>
      </c>
      <c r="DS38" s="80">
        <v>0</v>
      </c>
      <c r="DT38" s="80">
        <v>0</v>
      </c>
      <c r="DV38" s="80">
        <f t="shared" si="64"/>
        <v>7.1827727674342548E-2</v>
      </c>
      <c r="DW38" s="80">
        <f t="shared" si="64"/>
        <v>4.2186351418224577E-2</v>
      </c>
      <c r="DX38" s="80">
        <f t="shared" si="64"/>
        <v>0.56083809590623201</v>
      </c>
      <c r="DY38" s="80">
        <f t="shared" si="64"/>
        <v>0.32514782500120076</v>
      </c>
      <c r="DZ38" s="80"/>
      <c r="EB38" s="80">
        <f t="shared" si="10"/>
        <v>-6.8032702796513708E-3</v>
      </c>
      <c r="EC38" s="80">
        <f t="shared" si="10"/>
        <v>-2.7465706016341771E-2</v>
      </c>
      <c r="ED38" s="80">
        <f t="shared" si="10"/>
        <v>1.9609065946145127E-3</v>
      </c>
      <c r="EE38" s="80">
        <f t="shared" si="10"/>
        <v>1.7434727006096229E-3</v>
      </c>
      <c r="EG38" s="80">
        <f t="shared" si="34"/>
        <v>-4.9105312910232863E-4</v>
      </c>
      <c r="EH38" s="80">
        <f t="shared" si="11"/>
        <v>6.6384501182013627E-4</v>
      </c>
      <c r="EI38" s="80">
        <f t="shared" si="11"/>
        <v>2.7250810854248693E-3</v>
      </c>
      <c r="EJ38" s="80">
        <f t="shared" si="11"/>
        <v>3.7224726923172258E-3</v>
      </c>
      <c r="EL38" s="80">
        <f t="shared" si="35"/>
        <v>4.5409663388596977E-3</v>
      </c>
      <c r="EM38" s="80">
        <f t="shared" si="12"/>
        <v>2.9694413178522443E-3</v>
      </c>
      <c r="EN38" s="80">
        <f t="shared" si="12"/>
        <v>1.291791683297462E-3</v>
      </c>
      <c r="EO38" s="80">
        <f t="shared" si="12"/>
        <v>-2.1385383194407553E-3</v>
      </c>
      <c r="EQ38" s="80">
        <f t="shared" si="36"/>
        <v>9.5841922850496558E-3</v>
      </c>
      <c r="ER38" s="80">
        <f t="shared" si="13"/>
        <v>2.5538208608504503E-2</v>
      </c>
      <c r="ES38" s="80">
        <f t="shared" si="13"/>
        <v>8.8898165719313079E-3</v>
      </c>
      <c r="ET38" s="80">
        <f t="shared" si="13"/>
        <v>-2.9882547525478347E-2</v>
      </c>
      <c r="EV38" s="124">
        <v>0.36319037623655182</v>
      </c>
      <c r="EW38" s="80">
        <f t="shared" si="14"/>
        <v>1.011656893892291</v>
      </c>
      <c r="EX38" s="80">
        <f t="shared" si="15"/>
        <v>1.0543984383695459</v>
      </c>
      <c r="EY38" s="124">
        <f t="shared" si="2"/>
        <v>0.3616541964271246</v>
      </c>
      <c r="EZ38" s="80"/>
      <c r="FA38" s="80">
        <f t="shared" si="16"/>
        <v>0.98452734152674803</v>
      </c>
      <c r="FB38" s="80">
        <f t="shared" si="17"/>
        <v>0.98452734152674803</v>
      </c>
      <c r="FC38" s="80">
        <f t="shared" si="3"/>
        <v>1.6864963044500576</v>
      </c>
      <c r="FD38" s="80"/>
      <c r="FE38" s="80">
        <f t="shared" si="18"/>
        <v>1.000000270659162</v>
      </c>
      <c r="FF38" s="80">
        <f t="shared" si="19"/>
        <v>1.0000116113748898</v>
      </c>
      <c r="FG38" s="80">
        <f t="shared" si="4"/>
        <v>0.99943954279978076</v>
      </c>
      <c r="FH38" s="80"/>
      <c r="FI38" s="80">
        <f t="shared" si="20"/>
        <v>1.0038799060334163</v>
      </c>
      <c r="FJ38" s="80">
        <f t="shared" si="21"/>
        <v>1.0075444281612611</v>
      </c>
      <c r="FK38" s="80">
        <f t="shared" si="5"/>
        <v>0.97010648784447662</v>
      </c>
      <c r="FM38" s="80">
        <f t="shared" si="22"/>
        <v>1.016506193354491</v>
      </c>
      <c r="FN38" s="80">
        <f t="shared" si="23"/>
        <v>1.0036312980386866</v>
      </c>
      <c r="FO38" s="80">
        <f t="shared" si="6"/>
        <v>1.0232031699316748</v>
      </c>
      <c r="FQ38" s="37"/>
      <c r="GA38" s="32">
        <f t="shared" si="37"/>
        <v>1993</v>
      </c>
      <c r="GB38" s="90">
        <f t="shared" si="24"/>
        <v>0.82908501457436223</v>
      </c>
      <c r="GC38" s="90">
        <f t="shared" si="25"/>
        <v>1.1395019602981553</v>
      </c>
      <c r="GD38" s="90">
        <f t="shared" si="26"/>
        <v>1.0912446789719543</v>
      </c>
      <c r="GE38" s="90">
        <f t="shared" si="27"/>
        <v>0.93228074714821352</v>
      </c>
      <c r="GF38" s="90">
        <f t="shared" si="28"/>
        <v>0.71517962673962188</v>
      </c>
      <c r="GH38" s="32">
        <f t="shared" si="7"/>
        <v>24</v>
      </c>
      <c r="GI38" s="90">
        <f t="shared" si="29"/>
        <v>1.1184345205100936</v>
      </c>
      <c r="GJ38" s="90">
        <f t="shared" si="30"/>
        <v>1.2571515847809496</v>
      </c>
      <c r="GK38" s="90">
        <f t="shared" si="31"/>
        <v>1.1801328561982083</v>
      </c>
      <c r="GL38" s="90">
        <f t="shared" si="32"/>
        <v>0.88402414985275724</v>
      </c>
      <c r="GM38" s="90">
        <f t="shared" si="33"/>
        <v>0.85276208916427021</v>
      </c>
    </row>
    <row r="39" spans="1:205" x14ac:dyDescent="0.2">
      <c r="A39" s="74" t="s">
        <v>36</v>
      </c>
      <c r="B39" s="31">
        <f t="shared" si="9"/>
        <v>1973</v>
      </c>
      <c r="D39" s="85">
        <f t="shared" si="65"/>
        <v>8407.5132772778416</v>
      </c>
      <c r="E39" s="85">
        <f t="shared" si="66"/>
        <v>6727.4769360679929</v>
      </c>
      <c r="F39" s="123">
        <v>9.9999999999999995E-7</v>
      </c>
      <c r="G39" s="123">
        <v>9.9999999999999995E-7</v>
      </c>
      <c r="H39" s="85">
        <f t="shared" si="67"/>
        <v>15134.990215345835</v>
      </c>
      <c r="J39" s="243">
        <f>'[18]mer_data2.3 Dec 2019'!C37</f>
        <v>2648.9780000000001</v>
      </c>
      <c r="K39" s="243">
        <f>'[18]mer_data2.3 Dec 2019'!D37</f>
        <v>1607.3969999999999</v>
      </c>
      <c r="L39" s="91">
        <f>[4]South!I39</f>
        <v>21887.785745317051</v>
      </c>
      <c r="M39" s="91">
        <f>[4]West!I39</f>
        <v>12512.925896728584</v>
      </c>
      <c r="N39" s="91">
        <f t="shared" si="40"/>
        <v>38657.086642045637</v>
      </c>
      <c r="P39" s="92">
        <f t="shared" si="68"/>
        <v>2648.9780000000001</v>
      </c>
      <c r="Q39" s="92">
        <f t="shared" si="69"/>
        <v>1607.3969999999999</v>
      </c>
      <c r="R39" s="92">
        <f t="shared" si="70"/>
        <v>21887.785745317051</v>
      </c>
      <c r="S39" s="92">
        <f t="shared" si="71"/>
        <v>12512.925896728584</v>
      </c>
      <c r="T39" s="92">
        <f t="shared" si="72"/>
        <v>38657.086642045637</v>
      </c>
      <c r="V39" s="85">
        <f>AER_11_Table3.4_real!$I20</f>
        <v>3.1738705558437412</v>
      </c>
      <c r="W39" s="85">
        <f>AER_11_Table3.4_real!$K20</f>
        <v>4.1853238099038341</v>
      </c>
      <c r="X39" s="85">
        <v>0</v>
      </c>
      <c r="Y39" s="85">
        <v>0</v>
      </c>
      <c r="Z39" s="85">
        <f>[4]Conversion_Factors!$O35*Z199+Z273</f>
        <v>385.97553949859093</v>
      </c>
      <c r="AC39" s="85">
        <f>[4]Conversion_Factors!$O35*AC199+AC273</f>
        <v>1.3271291042352942</v>
      </c>
      <c r="AD39" s="85">
        <f>[4]Conversion_Factors!$O35*AD199+AD273</f>
        <v>2.8786168333309026</v>
      </c>
      <c r="AE39" s="85">
        <f>[4]Conversion_Factors!$O35*AE199+AE273</f>
        <v>0.20215460025447862</v>
      </c>
      <c r="AF39" s="85">
        <f>[4]Conversion_Factors!$O35*AF199+AF273</f>
        <v>0.1880741124342285</v>
      </c>
      <c r="AG39" s="85">
        <f>[4]Conversion_Factors!$O35*AG199+AG273</f>
        <v>0.38597553949859092</v>
      </c>
      <c r="AI39" s="94">
        <f t="shared" si="42"/>
        <v>1.3567957185470425</v>
      </c>
      <c r="AJ39" s="94">
        <f t="shared" si="42"/>
        <v>2.9711410369884481</v>
      </c>
      <c r="AK39" s="94">
        <f t="shared" si="42"/>
        <v>0.20441271262647395</v>
      </c>
      <c r="AL39" s="94">
        <f t="shared" si="42"/>
        <v>0.18696667298493586</v>
      </c>
      <c r="AM39" s="94">
        <f t="shared" si="43"/>
        <v>0.40197456132230597</v>
      </c>
      <c r="AO39" s="90">
        <f>[4]Northeast!V39</f>
        <v>0.97813479663429537</v>
      </c>
      <c r="AP39" s="90">
        <f>[4]Midwest!V39</f>
        <v>0.96885903344685098</v>
      </c>
      <c r="AQ39" s="90">
        <f>[4]South!V39</f>
        <v>0.98895317055881149</v>
      </c>
      <c r="AR39" s="90">
        <f>[4]West!V39</f>
        <v>1.0059231917197451</v>
      </c>
      <c r="AS39" s="90">
        <f t="shared" si="44"/>
        <v>0.96019891962544635</v>
      </c>
      <c r="AU39" s="32">
        <f t="shared" si="73"/>
        <v>1000000</v>
      </c>
      <c r="AV39" s="32">
        <f t="shared" si="45"/>
        <v>1000000</v>
      </c>
      <c r="AW39" s="32">
        <f t="shared" si="45"/>
        <v>1000000</v>
      </c>
      <c r="AX39" s="32">
        <f t="shared" si="45"/>
        <v>1000000</v>
      </c>
      <c r="AY39" s="32">
        <f t="shared" si="45"/>
        <v>1000000</v>
      </c>
      <c r="BB39" s="80">
        <f t="shared" si="46"/>
        <v>1.0298210851159908</v>
      </c>
      <c r="BC39" s="80">
        <f t="shared" si="47"/>
        <v>0.71394275248128181</v>
      </c>
      <c r="BD39" s="80">
        <f t="shared" si="48"/>
        <v>1.07951348460985</v>
      </c>
      <c r="BE39" s="80">
        <f t="shared" si="49"/>
        <v>1.1936856629700874</v>
      </c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95">
        <f>[4]Northeast!AK39</f>
        <v>1.2913780292592805</v>
      </c>
      <c r="BR39" s="95">
        <f>[4]Midwest!AK39</f>
        <v>1.2838496421404695</v>
      </c>
      <c r="BS39" s="95">
        <f>[4]South!AK39</f>
        <v>1.1167758151715139</v>
      </c>
      <c r="BT39" s="95">
        <f>[4]West!AK39</f>
        <v>1.2197099348059408</v>
      </c>
      <c r="BU39" s="88"/>
      <c r="BV39" s="95">
        <f>[4]Northeast!AH39</f>
        <v>1.0031086697355989</v>
      </c>
      <c r="BW39" s="95">
        <f>[4]Midwest!AH39</f>
        <v>0.99807855439265292</v>
      </c>
      <c r="BX39" s="95">
        <f>[4]South!AH39</f>
        <v>0.98849647098168369</v>
      </c>
      <c r="BY39" s="95">
        <f>[4]West!AH39</f>
        <v>0.99385430570869615</v>
      </c>
      <c r="CA39" s="95">
        <f>[4]Northeast!AI39</f>
        <v>0.97331822648160427</v>
      </c>
      <c r="CB39" s="95">
        <f>[4]Midwest!AI39</f>
        <v>0.96882139130486999</v>
      </c>
      <c r="CC39" s="95">
        <f>[4]South!AI39</f>
        <v>0.97788311691908592</v>
      </c>
      <c r="CD39" s="95">
        <f>[4]West!AI39</f>
        <v>0.98471531602130347</v>
      </c>
      <c r="CF39" s="95">
        <f>[4]Northeast!AJ39</f>
        <v>0.99803043418610649</v>
      </c>
      <c r="CG39" s="95">
        <f>[4]Midwest!AJ39</f>
        <v>0.96867049272441219</v>
      </c>
      <c r="CH39" s="95">
        <f>[4]South!AJ39</f>
        <v>1.0156402626867991</v>
      </c>
      <c r="CI39" s="95">
        <f>[4]West!AJ39</f>
        <v>0.97754118247481914</v>
      </c>
      <c r="CK39" s="89">
        <f t="shared" si="50"/>
        <v>0.76133362591829912</v>
      </c>
      <c r="CL39" s="89">
        <f t="shared" si="51"/>
        <v>1.2234152270998584</v>
      </c>
      <c r="CM39" s="89">
        <f t="shared" si="52"/>
        <v>1.6317286453575333</v>
      </c>
      <c r="CN39" s="89">
        <f t="shared" si="53"/>
        <v>1.0005483226852665</v>
      </c>
      <c r="CO39" s="89">
        <f t="shared" si="54"/>
        <v>0.97226404152172374</v>
      </c>
      <c r="CP39" s="89">
        <f t="shared" si="55"/>
        <v>0.9866024858479322</v>
      </c>
      <c r="CQ39" s="89">
        <f t="shared" si="56"/>
        <v>0.37506092224130222</v>
      </c>
      <c r="CR39" s="89">
        <f t="shared" si="57"/>
        <v>0.44718709723530431</v>
      </c>
      <c r="CS39" s="89">
        <f t="shared" si="58"/>
        <v>0.93142715085159455</v>
      </c>
      <c r="CT39" s="89"/>
      <c r="CU39" s="89">
        <f t="shared" si="59"/>
        <v>1.566074562171581</v>
      </c>
      <c r="CX39" s="35"/>
      <c r="CZ39" s="80">
        <f t="shared" si="60"/>
        <v>0.55550173192402885</v>
      </c>
      <c r="DA39" s="80">
        <f t="shared" si="60"/>
        <v>0.44449826794382702</v>
      </c>
      <c r="DB39" s="80">
        <f t="shared" si="60"/>
        <v>6.6072061215214332E-11</v>
      </c>
      <c r="DC39" s="80">
        <f t="shared" si="60"/>
        <v>6.6072061215214332E-11</v>
      </c>
      <c r="DE39" s="80">
        <f t="shared" si="61"/>
        <v>0.56883617755914861</v>
      </c>
      <c r="DF39" s="80">
        <f t="shared" si="61"/>
        <v>0.43091824701192788</v>
      </c>
      <c r="DG39" s="80">
        <f t="shared" si="61"/>
        <v>6.7391396991586886E-11</v>
      </c>
      <c r="DH39" s="80">
        <f t="shared" si="61"/>
        <v>6.7391396991586886E-11</v>
      </c>
      <c r="DI39" s="80">
        <f t="shared" si="62"/>
        <v>0.9997544247058594</v>
      </c>
      <c r="DJ39" s="80"/>
      <c r="DK39" s="80">
        <f t="shared" si="63"/>
        <v>0.56897590398412845</v>
      </c>
      <c r="DL39" s="80">
        <f t="shared" si="63"/>
        <v>0.43102409588105556</v>
      </c>
      <c r="DM39" s="80">
        <f t="shared" si="63"/>
        <v>6.7407950718912101E-11</v>
      </c>
      <c r="DN39" s="80">
        <f t="shared" si="63"/>
        <v>6.7407950718912101E-11</v>
      </c>
      <c r="DQ39" s="80">
        <f t="shared" si="74"/>
        <v>3.2028518561683862E-3</v>
      </c>
      <c r="DR39" s="80">
        <f t="shared" si="75"/>
        <v>8.0222034217348706E-2</v>
      </c>
      <c r="DS39" s="80">
        <v>0</v>
      </c>
      <c r="DT39" s="80">
        <v>0</v>
      </c>
      <c r="DV39" s="80">
        <f t="shared" si="64"/>
        <v>6.8525029434546719E-2</v>
      </c>
      <c r="DW39" s="80">
        <f t="shared" si="64"/>
        <v>4.158091412537291E-2</v>
      </c>
      <c r="DX39" s="80">
        <f t="shared" si="64"/>
        <v>0.56620370665777631</v>
      </c>
      <c r="DY39" s="80">
        <f t="shared" si="64"/>
        <v>0.32369034978230399</v>
      </c>
      <c r="DZ39" s="80"/>
      <c r="EB39" s="80">
        <f t="shared" si="10"/>
        <v>-4.7071509081132328E-2</v>
      </c>
      <c r="EC39" s="80">
        <f t="shared" si="10"/>
        <v>-1.4455475694630703E-2</v>
      </c>
      <c r="ED39" s="80">
        <f t="shared" si="10"/>
        <v>9.5216544360936864E-3</v>
      </c>
      <c r="EE39" s="80">
        <f t="shared" si="10"/>
        <v>-4.4925768147475054E-3</v>
      </c>
      <c r="EG39" s="80">
        <f t="shared" si="34"/>
        <v>-9.7784621274679966E-4</v>
      </c>
      <c r="EH39" s="80">
        <f t="shared" si="11"/>
        <v>3.8632588630681123E-3</v>
      </c>
      <c r="EI39" s="80">
        <f t="shared" si="11"/>
        <v>6.467698416640349E-3</v>
      </c>
      <c r="EJ39" s="80">
        <f t="shared" si="11"/>
        <v>2.7612834501242987E-3</v>
      </c>
      <c r="EL39" s="80">
        <f t="shared" si="35"/>
        <v>5.6601018296377941E-3</v>
      </c>
      <c r="EM39" s="80">
        <f t="shared" si="12"/>
        <v>-2.3174877969935679E-3</v>
      </c>
      <c r="EN39" s="80">
        <f t="shared" si="12"/>
        <v>-6.393303372377388E-3</v>
      </c>
      <c r="EO39" s="80">
        <f t="shared" si="12"/>
        <v>-2.8977061250621476E-3</v>
      </c>
      <c r="EQ39" s="80">
        <f t="shared" si="36"/>
        <v>-2.9929871864414703E-2</v>
      </c>
      <c r="ER39" s="80">
        <f t="shared" si="13"/>
        <v>-4.5001576930396026E-2</v>
      </c>
      <c r="ES39" s="80">
        <f t="shared" si="13"/>
        <v>6.5513235795295116E-3</v>
      </c>
      <c r="ET39" s="80">
        <f t="shared" si="13"/>
        <v>-3.5623214693726785E-4</v>
      </c>
      <c r="EV39" s="124">
        <v>0.37777168463993771</v>
      </c>
      <c r="EW39" s="80">
        <f t="shared" si="14"/>
        <v>1.0370705661558088</v>
      </c>
      <c r="EX39" s="80">
        <f t="shared" si="15"/>
        <v>1.0934855854337058</v>
      </c>
      <c r="EY39" s="124">
        <f t="shared" si="2"/>
        <v>0.37506092224130222</v>
      </c>
      <c r="EZ39" s="80"/>
      <c r="FA39" s="80">
        <f t="shared" si="16"/>
        <v>0.96752577580631971</v>
      </c>
      <c r="FB39" s="80">
        <f t="shared" si="17"/>
        <v>0.95255557991320039</v>
      </c>
      <c r="FC39" s="80">
        <f t="shared" si="3"/>
        <v>1.6317286453575333</v>
      </c>
      <c r="FD39" s="80"/>
      <c r="FE39" s="80">
        <f t="shared" si="18"/>
        <v>1.0011094016576325</v>
      </c>
      <c r="FF39" s="80">
        <f t="shared" si="19"/>
        <v>1.0011210259142009</v>
      </c>
      <c r="FG39" s="80">
        <f t="shared" si="4"/>
        <v>1.0005483226852665</v>
      </c>
      <c r="FH39" s="80"/>
      <c r="FI39" s="80">
        <f t="shared" si="20"/>
        <v>1.0022240379837488</v>
      </c>
      <c r="FJ39" s="80">
        <f t="shared" si="21"/>
        <v>1.0097852452398062</v>
      </c>
      <c r="FK39" s="80">
        <f t="shared" si="5"/>
        <v>0.97226404152172374</v>
      </c>
      <c r="FM39" s="80">
        <f t="shared" si="22"/>
        <v>0.9642293093304366</v>
      </c>
      <c r="FN39" s="80">
        <f t="shared" si="23"/>
        <v>0.96773071333025229</v>
      </c>
      <c r="FO39" s="80">
        <f t="shared" si="6"/>
        <v>0.9866024858479322</v>
      </c>
      <c r="FQ39" s="37"/>
      <c r="GA39" s="32">
        <f t="shared" si="37"/>
        <v>1994</v>
      </c>
      <c r="GB39" s="90">
        <f t="shared" si="24"/>
        <v>0.85473974162874644</v>
      </c>
      <c r="GC39" s="90">
        <f t="shared" si="25"/>
        <v>1.1566234245053755</v>
      </c>
      <c r="GD39" s="90">
        <f t="shared" si="26"/>
        <v>1.1032898225869585</v>
      </c>
      <c r="GE39" s="90">
        <f t="shared" si="27"/>
        <v>0.92188177828686446</v>
      </c>
      <c r="GF39" s="90">
        <f t="shared" si="28"/>
        <v>0.72656934550863717</v>
      </c>
      <c r="GH39" s="32">
        <f t="shared" si="7"/>
        <v>25</v>
      </c>
      <c r="GI39" s="90">
        <f t="shared" si="29"/>
        <v>1.232276843573501</v>
      </c>
      <c r="GJ39" s="90">
        <f t="shared" si="30"/>
        <v>1.2725242511221733</v>
      </c>
      <c r="GK39" s="90">
        <f t="shared" si="31"/>
        <v>1.1926720988909973</v>
      </c>
      <c r="GL39" s="90">
        <f t="shared" si="32"/>
        <v>0.81453520006579705</v>
      </c>
      <c r="GM39" s="90">
        <f t="shared" si="33"/>
        <v>0.99680751429744396</v>
      </c>
    </row>
    <row r="40" spans="1:205" x14ac:dyDescent="0.2">
      <c r="A40" s="74" t="s">
        <v>36</v>
      </c>
      <c r="B40" s="31">
        <f t="shared" si="9"/>
        <v>1974</v>
      </c>
      <c r="D40" s="85">
        <f t="shared" si="65"/>
        <v>8794.7899826870271</v>
      </c>
      <c r="E40" s="85">
        <f t="shared" si="66"/>
        <v>10519.748835878279</v>
      </c>
      <c r="F40" s="123">
        <v>9.9999999999999995E-7</v>
      </c>
      <c r="G40" s="123">
        <v>9.9999999999999995E-7</v>
      </c>
      <c r="H40" s="85">
        <f t="shared" si="67"/>
        <v>19314.538820565307</v>
      </c>
      <c r="J40" s="243">
        <f>'[18]mer_data2.3 Dec 2019'!C38</f>
        <v>2616.9520000000002</v>
      </c>
      <c r="K40" s="243">
        <f>'[18]mer_data2.3 Dec 2019'!D38</f>
        <v>1460.7719999999999</v>
      </c>
      <c r="L40" s="91">
        <f>[4]South!I40</f>
        <v>22615.121348550656</v>
      </c>
      <c r="M40" s="91">
        <f>[4]West!I40</f>
        <v>12921.258828456084</v>
      </c>
      <c r="N40" s="91">
        <f t="shared" si="40"/>
        <v>39614.104177006739</v>
      </c>
      <c r="P40" s="92">
        <f t="shared" si="68"/>
        <v>2616.9520000000002</v>
      </c>
      <c r="Q40" s="92">
        <f t="shared" si="69"/>
        <v>1460.7719999999999</v>
      </c>
      <c r="R40" s="92">
        <f t="shared" si="70"/>
        <v>22615.121348550656</v>
      </c>
      <c r="S40" s="92">
        <f t="shared" si="71"/>
        <v>12921.258828456084</v>
      </c>
      <c r="T40" s="92">
        <f t="shared" si="72"/>
        <v>39614.104177006739</v>
      </c>
      <c r="V40" s="85">
        <f>AER_11_Table3.4_real!$I21</f>
        <v>3.3606997693068217</v>
      </c>
      <c r="W40" s="85">
        <f>AER_11_Table3.4_real!$K21</f>
        <v>7.2014995056574742</v>
      </c>
      <c r="X40" s="85">
        <v>0</v>
      </c>
      <c r="Y40" s="85">
        <v>0</v>
      </c>
      <c r="Z40" s="85">
        <f>[4]Conversion_Factors!$O36*Z200+Z274</f>
        <v>369.84350561016163</v>
      </c>
      <c r="AC40" s="85">
        <f>[4]Conversion_Factors!$O36*AC200+AC274</f>
        <v>1.2837931417510058</v>
      </c>
      <c r="AD40" s="85">
        <f>[4]Conversion_Factors!$O36*AD200+AD274</f>
        <v>3.1834381853865512</v>
      </c>
      <c r="AE40" s="85">
        <f>[4]Conversion_Factors!$O36*AE200+AE274</f>
        <v>0.19147586878072059</v>
      </c>
      <c r="AF40" s="85">
        <f>[4]Conversion_Factors!$O36*AF200+AF274</f>
        <v>0.17884223112309702</v>
      </c>
      <c r="AG40" s="85">
        <f>[4]Conversion_Factors!$O36*AG200+AG274</f>
        <v>0.36984350561016166</v>
      </c>
      <c r="AI40" s="94">
        <f t="shared" si="42"/>
        <v>1.2989223827719667</v>
      </c>
      <c r="AJ40" s="94">
        <f t="shared" si="42"/>
        <v>3.2438502965296974</v>
      </c>
      <c r="AK40" s="94">
        <f t="shared" si="42"/>
        <v>0.19985075155956863</v>
      </c>
      <c r="AL40" s="94">
        <f t="shared" si="42"/>
        <v>0.17906863068099443</v>
      </c>
      <c r="AM40" s="94">
        <f t="shared" si="43"/>
        <v>0.49522303553835556</v>
      </c>
      <c r="AO40" s="90">
        <f>[4]Northeast!V40</f>
        <v>0.98835246722850811</v>
      </c>
      <c r="AP40" s="90">
        <f>[4]Midwest!V40</f>
        <v>0.98137641826203403</v>
      </c>
      <c r="AQ40" s="90">
        <f>[4]South!V40</f>
        <v>0.95809431431459102</v>
      </c>
      <c r="AR40" s="90">
        <f>[4]West!V40</f>
        <v>0.99873568275450353</v>
      </c>
      <c r="AS40" s="90">
        <f t="shared" si="44"/>
        <v>0.74682209644813036</v>
      </c>
      <c r="AU40" s="32">
        <f t="shared" si="73"/>
        <v>1000000</v>
      </c>
      <c r="AV40" s="32">
        <f t="shared" si="45"/>
        <v>1000000</v>
      </c>
      <c r="AW40" s="32">
        <f t="shared" si="45"/>
        <v>1000000</v>
      </c>
      <c r="AX40" s="32">
        <f t="shared" si="45"/>
        <v>1000000</v>
      </c>
      <c r="AY40" s="32">
        <f t="shared" si="45"/>
        <v>1000000</v>
      </c>
      <c r="BB40" s="80">
        <f t="shared" si="46"/>
        <v>0.98589466300803041</v>
      </c>
      <c r="BC40" s="80">
        <f t="shared" si="47"/>
        <v>0.77947272798906131</v>
      </c>
      <c r="BD40" s="80">
        <f t="shared" si="48"/>
        <v>1.0554215461745511</v>
      </c>
      <c r="BE40" s="80">
        <f t="shared" si="49"/>
        <v>1.1432607411739675</v>
      </c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95">
        <f>[4]Northeast!AK40</f>
        <v>1.2032657490000616</v>
      </c>
      <c r="BR40" s="95">
        <f>[4]Midwest!AK40</f>
        <v>1.2513954511038574</v>
      </c>
      <c r="BS40" s="95">
        <f>[4]South!AK40</f>
        <v>1.0903590986326706</v>
      </c>
      <c r="BT40" s="95">
        <f>[4]West!AK40</f>
        <v>1.1627283157762593</v>
      </c>
      <c r="BU40" s="88"/>
      <c r="BV40" s="95">
        <f>[4]Northeast!AH40</f>
        <v>1.0015049187316036</v>
      </c>
      <c r="BW40" s="95">
        <f>[4]Midwest!AH40</f>
        <v>0.9979256068241299</v>
      </c>
      <c r="BX40" s="95">
        <f>[4]South!AH40</f>
        <v>0.9934180117076028</v>
      </c>
      <c r="BY40" s="95">
        <f>[4]West!AH40</f>
        <v>0.99782945363356124</v>
      </c>
      <c r="CA40" s="95">
        <f>[4]Northeast!AI40</f>
        <v>0.98050218860326588</v>
      </c>
      <c r="CB40" s="95">
        <f>[4]Midwest!AI40</f>
        <v>0.97220250768951144</v>
      </c>
      <c r="CC40" s="95">
        <f>[4]South!AI40</f>
        <v>0.97437105471674823</v>
      </c>
      <c r="CD40" s="95">
        <f>[4]West!AI40</f>
        <v>0.98539583495472494</v>
      </c>
      <c r="CF40" s="95">
        <f>[4]Northeast!AJ40</f>
        <v>1.0084559361257184</v>
      </c>
      <c r="CG40" s="95">
        <f>[4]Midwest!AJ40</f>
        <v>0.98118544164676191</v>
      </c>
      <c r="CH40" s="95">
        <f>[4]South!AJ40</f>
        <v>0.98394867425255128</v>
      </c>
      <c r="CI40" s="95">
        <f>[4]West!AJ40</f>
        <v>0.97055646826327124</v>
      </c>
      <c r="CK40" s="89">
        <f t="shared" si="50"/>
        <v>0.78018164818924929</v>
      </c>
      <c r="CL40" s="89">
        <f t="shared" si="51"/>
        <v>1.1722819974427823</v>
      </c>
      <c r="CM40" s="89">
        <f t="shared" si="52"/>
        <v>1.5094319605278106</v>
      </c>
      <c r="CN40" s="89">
        <f t="shared" si="53"/>
        <v>0.99966367200750283</v>
      </c>
      <c r="CO40" s="89">
        <f t="shared" si="54"/>
        <v>0.97756752424995386</v>
      </c>
      <c r="CP40" s="89">
        <f t="shared" si="55"/>
        <v>0.99811478925001007</v>
      </c>
      <c r="CQ40" s="89">
        <f t="shared" si="56"/>
        <v>0.50491432593004126</v>
      </c>
      <c r="CR40" s="89">
        <f t="shared" si="57"/>
        <v>0.57997347431832769</v>
      </c>
      <c r="CS40" s="89">
        <f t="shared" si="58"/>
        <v>0.91459290090749523</v>
      </c>
      <c r="CT40" s="89"/>
      <c r="CU40" s="89">
        <f t="shared" si="59"/>
        <v>1.4722945606414852</v>
      </c>
      <c r="CX40" s="35"/>
      <c r="CZ40" s="80">
        <f t="shared" si="60"/>
        <v>0.45534558522943896</v>
      </c>
      <c r="DA40" s="80">
        <f t="shared" si="60"/>
        <v>0.54465441466701203</v>
      </c>
      <c r="DB40" s="80">
        <f t="shared" si="60"/>
        <v>5.1774469444501678E-11</v>
      </c>
      <c r="DC40" s="80">
        <f t="shared" si="60"/>
        <v>5.1774469444501678E-11</v>
      </c>
      <c r="DE40" s="80">
        <f t="shared" si="61"/>
        <v>0.50376537147079603</v>
      </c>
      <c r="DF40" s="80">
        <f t="shared" si="61"/>
        <v>0.49288148543811966</v>
      </c>
      <c r="DG40" s="80">
        <f t="shared" si="61"/>
        <v>5.8633015279237251E-11</v>
      </c>
      <c r="DH40" s="80">
        <f t="shared" si="61"/>
        <v>5.8633015279237251E-11</v>
      </c>
      <c r="DI40" s="80">
        <f t="shared" si="62"/>
        <v>0.99664685702618172</v>
      </c>
      <c r="DJ40" s="80"/>
      <c r="DK40" s="80">
        <f t="shared" si="63"/>
        <v>0.50546025196321087</v>
      </c>
      <c r="DL40" s="80">
        <f t="shared" si="63"/>
        <v>0.49453974791912853</v>
      </c>
      <c r="DM40" s="80">
        <f t="shared" si="63"/>
        <v>5.8830281624714916E-11</v>
      </c>
      <c r="DN40" s="80">
        <f t="shared" si="63"/>
        <v>5.8830281624714916E-11</v>
      </c>
      <c r="DQ40" s="80">
        <f t="shared" si="74"/>
        <v>5.7197378351029879E-2</v>
      </c>
      <c r="DR40" s="80">
        <f t="shared" si="75"/>
        <v>0.54270519413273066</v>
      </c>
      <c r="DS40" s="80">
        <v>0</v>
      </c>
      <c r="DT40" s="80">
        <v>0</v>
      </c>
      <c r="DV40" s="80">
        <f t="shared" si="64"/>
        <v>6.606111773490414E-2</v>
      </c>
      <c r="DW40" s="80">
        <f t="shared" si="64"/>
        <v>3.6875048176600637E-2</v>
      </c>
      <c r="DX40" s="80">
        <f t="shared" si="64"/>
        <v>0.5708855928560207</v>
      </c>
      <c r="DY40" s="80">
        <f t="shared" si="64"/>
        <v>0.32617824123247463</v>
      </c>
      <c r="DZ40" s="80"/>
      <c r="EB40" s="80">
        <f t="shared" si="10"/>
        <v>-3.6618731918377639E-2</v>
      </c>
      <c r="EC40" s="80">
        <f t="shared" si="10"/>
        <v>-0.12010614578219375</v>
      </c>
      <c r="ED40" s="80">
        <f t="shared" si="10"/>
        <v>8.2349075982330513E-3</v>
      </c>
      <c r="EE40" s="80">
        <f t="shared" si="10"/>
        <v>7.6566359376384228E-3</v>
      </c>
      <c r="EG40" s="80">
        <f t="shared" si="34"/>
        <v>-1.6000603361975856E-3</v>
      </c>
      <c r="EH40" s="80">
        <f t="shared" si="11"/>
        <v>-1.5325375747632144E-4</v>
      </c>
      <c r="EI40" s="80">
        <f t="shared" si="11"/>
        <v>4.9664613534247306E-3</v>
      </c>
      <c r="EJ40" s="80">
        <f t="shared" si="11"/>
        <v>3.9917513858088397E-3</v>
      </c>
      <c r="EL40" s="80">
        <f t="shared" si="35"/>
        <v>7.3537920280146093E-3</v>
      </c>
      <c r="EM40" s="80">
        <f t="shared" si="12"/>
        <v>3.4838518023119626E-3</v>
      </c>
      <c r="EN40" s="80">
        <f t="shared" si="12"/>
        <v>-3.5979597760297678E-3</v>
      </c>
      <c r="EO40" s="80">
        <f t="shared" si="12"/>
        <v>6.9084321475960844E-4</v>
      </c>
      <c r="EQ40" s="80">
        <f t="shared" si="36"/>
        <v>1.0391892928634515E-2</v>
      </c>
      <c r="ER40" s="80">
        <f t="shared" si="13"/>
        <v>1.2836969706837715E-2</v>
      </c>
      <c r="ES40" s="80">
        <f t="shared" si="13"/>
        <v>-3.1700757902008658E-2</v>
      </c>
      <c r="ET40" s="80">
        <f t="shared" si="13"/>
        <v>-7.170835752398381E-3</v>
      </c>
      <c r="EV40" s="124">
        <v>0.50747096832266536</v>
      </c>
      <c r="EW40" s="80">
        <f t="shared" si="14"/>
        <v>1.3462194965893979</v>
      </c>
      <c r="EX40" s="80">
        <f t="shared" si="15"/>
        <v>1.4720716143503265</v>
      </c>
      <c r="EY40" s="124">
        <f t="shared" si="2"/>
        <v>0.50491432593004126</v>
      </c>
      <c r="EZ40" s="80"/>
      <c r="FA40" s="80">
        <f t="shared" si="16"/>
        <v>0.92505084397600568</v>
      </c>
      <c r="FB40" s="80">
        <f t="shared" si="17"/>
        <v>0.88116234313275954</v>
      </c>
      <c r="FC40" s="80">
        <f t="shared" si="3"/>
        <v>1.5094319605278106</v>
      </c>
      <c r="FD40" s="80"/>
      <c r="FE40" s="80">
        <f t="shared" si="18"/>
        <v>0.99911583413044025</v>
      </c>
      <c r="FF40" s="80">
        <f t="shared" si="19"/>
        <v>1.0002358688717889</v>
      </c>
      <c r="FG40" s="80">
        <f t="shared" si="4"/>
        <v>0.99966367200750283</v>
      </c>
      <c r="FH40" s="80"/>
      <c r="FI40" s="80">
        <f t="shared" si="20"/>
        <v>1.0054547761736918</v>
      </c>
      <c r="FJ40" s="80">
        <f t="shared" si="21"/>
        <v>1.0152933977360858</v>
      </c>
      <c r="FK40" s="80">
        <f t="shared" si="5"/>
        <v>0.97756752424995386</v>
      </c>
      <c r="FM40" s="80">
        <f t="shared" si="22"/>
        <v>1.011668634092467</v>
      </c>
      <c r="FN40" s="80">
        <f t="shared" si="23"/>
        <v>0.97902280892414506</v>
      </c>
      <c r="FO40" s="80">
        <f t="shared" si="6"/>
        <v>0.99811478925001007</v>
      </c>
      <c r="FQ40" s="37"/>
      <c r="GA40" s="32">
        <f t="shared" si="37"/>
        <v>1995</v>
      </c>
      <c r="GB40" s="90">
        <f t="shared" si="24"/>
        <v>0.81445383613015343</v>
      </c>
      <c r="GC40" s="90">
        <f t="shared" si="25"/>
        <v>1.1751926100418173</v>
      </c>
      <c r="GD40" s="90">
        <f t="shared" si="26"/>
        <v>1.1129415421430966</v>
      </c>
      <c r="GE40" s="90">
        <f t="shared" si="27"/>
        <v>0.92878754855768975</v>
      </c>
      <c r="GF40" s="90">
        <f t="shared" si="28"/>
        <v>0.67045353264658325</v>
      </c>
      <c r="GH40" s="32">
        <f t="shared" si="7"/>
        <v>26</v>
      </c>
      <c r="GI40" s="90">
        <f t="shared" si="29"/>
        <v>1.013856327875758</v>
      </c>
      <c r="GJ40" s="90">
        <f t="shared" si="30"/>
        <v>1.2848948646040064</v>
      </c>
      <c r="GK40" s="90">
        <f t="shared" si="31"/>
        <v>1.2026030337203797</v>
      </c>
      <c r="GL40" s="90">
        <f t="shared" si="32"/>
        <v>0.83182503588075163</v>
      </c>
      <c r="GM40" s="90">
        <f t="shared" si="33"/>
        <v>0.78877754807474065</v>
      </c>
    </row>
    <row r="41" spans="1:205" x14ac:dyDescent="0.2">
      <c r="A41" s="74" t="s">
        <v>36</v>
      </c>
      <c r="B41" s="31">
        <f t="shared" si="9"/>
        <v>1975</v>
      </c>
      <c r="D41" s="85">
        <f t="shared" si="65"/>
        <v>9890.3684940414132</v>
      </c>
      <c r="E41" s="85">
        <f t="shared" si="66"/>
        <v>9422.516830414128</v>
      </c>
      <c r="F41" s="123">
        <v>9.9999999999999995E-7</v>
      </c>
      <c r="G41" s="123">
        <v>9.9999999999999995E-7</v>
      </c>
      <c r="H41" s="85">
        <f t="shared" si="67"/>
        <v>19312.885326455544</v>
      </c>
      <c r="J41" s="243">
        <f>'[18]mer_data2.3 Dec 2019'!C39</f>
        <v>2558.4589999999998</v>
      </c>
      <c r="K41" s="243">
        <f>'[18]mer_data2.3 Dec 2019'!D39</f>
        <v>1346.1980000000001</v>
      </c>
      <c r="L41" s="91">
        <f>[4]South!I41</f>
        <v>23278.519764427732</v>
      </c>
      <c r="M41" s="91">
        <f>[4]West!I41</f>
        <v>13352.215419930073</v>
      </c>
      <c r="N41" s="91">
        <f t="shared" si="40"/>
        <v>40535.392184357806</v>
      </c>
      <c r="P41" s="92">
        <f t="shared" si="68"/>
        <v>2558.4589999999998</v>
      </c>
      <c r="Q41" s="92">
        <f t="shared" si="69"/>
        <v>1346.1980000000001</v>
      </c>
      <c r="R41" s="92">
        <f t="shared" si="70"/>
        <v>23278.519764427732</v>
      </c>
      <c r="S41" s="92">
        <f t="shared" si="71"/>
        <v>13352.215419930073</v>
      </c>
      <c r="T41" s="92">
        <f t="shared" si="72"/>
        <v>40535.392184357806</v>
      </c>
      <c r="V41" s="85">
        <f>AER_11_Table3.4_real!$I22</f>
        <v>3.8657521945989415</v>
      </c>
      <c r="W41" s="85">
        <f>AER_11_Table3.4_real!$K22</f>
        <v>6.9993543523420234</v>
      </c>
      <c r="X41" s="85">
        <v>0</v>
      </c>
      <c r="Y41" s="85">
        <v>0</v>
      </c>
      <c r="Z41" s="85">
        <f>[4]Conversion_Factors!$O37*Z201+Z275</f>
        <v>365.47161880306948</v>
      </c>
      <c r="AC41" s="85">
        <f>[4]Conversion_Factors!$O37*AC201+AC275</f>
        <v>1.2910172144442975</v>
      </c>
      <c r="AD41" s="85">
        <f>[4]Conversion_Factors!$O37*AD201+AD275</f>
        <v>3.4799256540145458</v>
      </c>
      <c r="AE41" s="85">
        <f>[4]Conversion_Factors!$O37*AE201+AE275</f>
        <v>0.18910744559258388</v>
      </c>
      <c r="AF41" s="85">
        <f>[4]Conversion_Factors!$O37*AF201+AF275</f>
        <v>0.18159611325285319</v>
      </c>
      <c r="AG41" s="85">
        <f>[4]Conversion_Factors!$O37*AG201+AG275</f>
        <v>0.36547161880306944</v>
      </c>
      <c r="AI41" s="94">
        <f t="shared" si="42"/>
        <v>1.3181457701412782</v>
      </c>
      <c r="AJ41" s="94">
        <f t="shared" si="42"/>
        <v>3.5157536248622958</v>
      </c>
      <c r="AK41" s="94">
        <f t="shared" si="42"/>
        <v>0.19227012774715641</v>
      </c>
      <c r="AL41" s="94">
        <f t="shared" si="42"/>
        <v>0.17786186695213033</v>
      </c>
      <c r="AM41" s="94">
        <f t="shared" si="43"/>
        <v>0.48396535289002202</v>
      </c>
      <c r="AO41" s="90">
        <f>[4]Northeast!V41</f>
        <v>0.97941915354773468</v>
      </c>
      <c r="AP41" s="90">
        <f>[4]Midwest!V41</f>
        <v>0.98980930557978064</v>
      </c>
      <c r="AQ41" s="90">
        <f>[4]South!V41</f>
        <v>0.9835508396877356</v>
      </c>
      <c r="AR41" s="90">
        <f>[4]West!V41</f>
        <v>1.0209952046760415</v>
      </c>
      <c r="AS41" s="90">
        <f t="shared" si="44"/>
        <v>0.75516070855204487</v>
      </c>
      <c r="AU41" s="32">
        <f t="shared" si="73"/>
        <v>1000000</v>
      </c>
      <c r="AV41" s="32">
        <f t="shared" si="45"/>
        <v>1000000</v>
      </c>
      <c r="AW41" s="32">
        <f t="shared" si="45"/>
        <v>1000000</v>
      </c>
      <c r="AX41" s="32">
        <f t="shared" si="45"/>
        <v>1000000</v>
      </c>
      <c r="AY41" s="32">
        <f t="shared" si="45"/>
        <v>1000000</v>
      </c>
      <c r="BB41" s="80">
        <f t="shared" si="46"/>
        <v>1.0004854001172756</v>
      </c>
      <c r="BC41" s="80">
        <f t="shared" si="47"/>
        <v>0.84480904431397086</v>
      </c>
      <c r="BD41" s="80">
        <f t="shared" si="48"/>
        <v>1.0153879028550814</v>
      </c>
      <c r="BE41" s="80">
        <f t="shared" si="49"/>
        <v>1.1355561779021299</v>
      </c>
      <c r="BF41" s="80"/>
      <c r="BG41" s="80"/>
      <c r="BH41" s="80"/>
      <c r="BI41" s="80"/>
      <c r="BJ41" s="80"/>
      <c r="BK41" s="80"/>
      <c r="BL41" s="80"/>
      <c r="BM41" s="80"/>
      <c r="BN41" s="80"/>
      <c r="BO41" s="80"/>
      <c r="BP41" s="80"/>
      <c r="BQ41" s="95">
        <f>[4]Northeast!AK41</f>
        <v>1.1743893232471225</v>
      </c>
      <c r="BR41" s="95">
        <f>[4]Midwest!AK41</f>
        <v>1.2179519214042305</v>
      </c>
      <c r="BS41" s="95">
        <f>[4]South!AK41</f>
        <v>1.0452277382320276</v>
      </c>
      <c r="BT41" s="95">
        <f>[4]West!AK41</f>
        <v>1.1505615375014422</v>
      </c>
      <c r="BU41" s="88"/>
      <c r="BV41" s="95">
        <f>[4]Northeast!AH41</f>
        <v>1.0009360794912201</v>
      </c>
      <c r="BW41" s="95">
        <f>[4]Midwest!AH41</f>
        <v>0.99820120241314125</v>
      </c>
      <c r="BX41" s="95">
        <f>[4]South!AH41</f>
        <v>0.99239994479579952</v>
      </c>
      <c r="BY41" s="95">
        <f>[4]West!AH41</f>
        <v>0.99489534797148049</v>
      </c>
      <c r="CA41" s="95">
        <f>[4]Northeast!AI41</f>
        <v>0.98378984674466008</v>
      </c>
      <c r="CB41" s="95">
        <f>[4]Midwest!AI41</f>
        <v>0.97583937285833322</v>
      </c>
      <c r="CC41" s="95">
        <f>[4]South!AI41</f>
        <v>0.97889098074705472</v>
      </c>
      <c r="CD41" s="95">
        <f>[4]West!AI41</f>
        <v>0.99202215734735988</v>
      </c>
      <c r="CF41" s="95">
        <f>[4]Northeast!AJ41</f>
        <v>0.99934091541260051</v>
      </c>
      <c r="CG41" s="95">
        <f>[4]Midwest!AJ41</f>
        <v>0.98961668791806912</v>
      </c>
      <c r="CH41" s="95">
        <f>[4]South!AJ41</f>
        <v>1.0100921488747767</v>
      </c>
      <c r="CI41" s="95">
        <f>[4]West!AJ41</f>
        <v>0.99218794028779411</v>
      </c>
      <c r="CK41" s="89">
        <f t="shared" si="50"/>
        <v>0.79832599376931024</v>
      </c>
      <c r="CL41" s="89">
        <f t="shared" si="51"/>
        <v>1.1584245574145831</v>
      </c>
      <c r="CM41" s="89">
        <f t="shared" si="52"/>
        <v>1.3988310196348865</v>
      </c>
      <c r="CN41" s="89">
        <f t="shared" si="53"/>
        <v>0.99953148431919281</v>
      </c>
      <c r="CO41" s="89">
        <f t="shared" si="54"/>
        <v>0.98104106437127159</v>
      </c>
      <c r="CP41" s="89">
        <f t="shared" si="55"/>
        <v>0.99814057453347338</v>
      </c>
      <c r="CQ41" s="89">
        <f t="shared" si="56"/>
        <v>0.53240761590568697</v>
      </c>
      <c r="CR41" s="89">
        <f t="shared" si="57"/>
        <v>0.5819225127546922</v>
      </c>
      <c r="CS41" s="89">
        <f t="shared" si="58"/>
        <v>0.92480043600477035</v>
      </c>
      <c r="CT41" s="89"/>
      <c r="CU41" s="89">
        <f t="shared" si="59"/>
        <v>1.3691172094128783</v>
      </c>
      <c r="CX41" s="35"/>
      <c r="CZ41" s="80">
        <f t="shared" si="60"/>
        <v>0.51211242270947477</v>
      </c>
      <c r="DA41" s="80">
        <f t="shared" si="60"/>
        <v>0.48788757718696735</v>
      </c>
      <c r="DB41" s="80">
        <f t="shared" si="60"/>
        <v>5.1778902173160058E-11</v>
      </c>
      <c r="DC41" s="80">
        <f t="shared" si="60"/>
        <v>5.1778902173160058E-11</v>
      </c>
      <c r="DE41" s="80">
        <f t="shared" si="61"/>
        <v>0.48317334888532149</v>
      </c>
      <c r="DF41" s="80">
        <f t="shared" si="61"/>
        <v>0.51575042382711522</v>
      </c>
      <c r="DG41" s="80">
        <f t="shared" si="61"/>
        <v>5.1776685777193449E-11</v>
      </c>
      <c r="DH41" s="80">
        <f t="shared" si="61"/>
        <v>5.1776685777193449E-11</v>
      </c>
      <c r="DI41" s="80">
        <f t="shared" si="62"/>
        <v>0.9989237728159901</v>
      </c>
      <c r="DJ41" s="80"/>
      <c r="DK41" s="80">
        <f t="shared" si="63"/>
        <v>0.48369391342368817</v>
      </c>
      <c r="DL41" s="80">
        <f t="shared" si="63"/>
        <v>0.51630608647264686</v>
      </c>
      <c r="DM41" s="80">
        <f t="shared" si="63"/>
        <v>5.1832469289657338E-11</v>
      </c>
      <c r="DN41" s="80">
        <f t="shared" si="63"/>
        <v>5.1832469289657338E-11</v>
      </c>
      <c r="DQ41" s="80">
        <f t="shared" si="74"/>
        <v>0.14000706311083289</v>
      </c>
      <c r="DR41" s="80">
        <f t="shared" si="75"/>
        <v>-2.847135959092394E-2</v>
      </c>
      <c r="DS41" s="80">
        <v>0</v>
      </c>
      <c r="DT41" s="80">
        <v>0</v>
      </c>
      <c r="DV41" s="80">
        <f t="shared" si="64"/>
        <v>6.3116670695177901E-2</v>
      </c>
      <c r="DW41" s="80">
        <f t="shared" si="64"/>
        <v>3.3210434818969979E-2</v>
      </c>
      <c r="DX41" s="80">
        <f t="shared" si="64"/>
        <v>0.57427641648452277</v>
      </c>
      <c r="DY41" s="80">
        <f t="shared" si="64"/>
        <v>0.32939647800132932</v>
      </c>
      <c r="DZ41" s="80"/>
      <c r="EB41" s="80">
        <f t="shared" si="10"/>
        <v>-4.5595410308905689E-2</v>
      </c>
      <c r="EC41" s="80">
        <f t="shared" si="10"/>
        <v>-0.10467099282702469</v>
      </c>
      <c r="ED41" s="80">
        <f t="shared" si="10"/>
        <v>5.9220154189473231E-3</v>
      </c>
      <c r="EE41" s="80">
        <f t="shared" si="10"/>
        <v>9.8181413238246466E-3</v>
      </c>
      <c r="EG41" s="80">
        <f t="shared" si="34"/>
        <v>-5.681458341989915E-4</v>
      </c>
      <c r="EH41" s="80">
        <f t="shared" si="11"/>
        <v>2.7613034351048224E-4</v>
      </c>
      <c r="EI41" s="80">
        <f t="shared" si="11"/>
        <v>-1.0253376928753908E-3</v>
      </c>
      <c r="EJ41" s="80">
        <f t="shared" si="11"/>
        <v>-2.9448198567997509E-3</v>
      </c>
      <c r="EL41" s="80">
        <f t="shared" si="35"/>
        <v>3.3474260977021781E-3</v>
      </c>
      <c r="EM41" s="80">
        <f t="shared" si="12"/>
        <v>3.733871874631681E-3</v>
      </c>
      <c r="EN41" s="80">
        <f t="shared" si="12"/>
        <v>4.6280877997976503E-3</v>
      </c>
      <c r="EO41" s="80">
        <f t="shared" si="12"/>
        <v>6.7020197260537675E-3</v>
      </c>
      <c r="EQ41" s="80">
        <f t="shared" si="36"/>
        <v>-9.0796868485795712E-3</v>
      </c>
      <c r="ER41" s="80">
        <f t="shared" si="13"/>
        <v>8.5562092525573244E-3</v>
      </c>
      <c r="ES41" s="80">
        <f t="shared" si="13"/>
        <v>2.6223106803778696E-2</v>
      </c>
      <c r="ET41" s="80">
        <f t="shared" si="13"/>
        <v>2.2042959646956087E-2</v>
      </c>
      <c r="EV41" s="124">
        <v>0.53413564769420196</v>
      </c>
      <c r="EW41" s="80">
        <f t="shared" si="14"/>
        <v>1.0544513961353812</v>
      </c>
      <c r="EX41" s="80">
        <f t="shared" si="15"/>
        <v>1.5522279689629663</v>
      </c>
      <c r="EY41" s="124">
        <f t="shared" si="2"/>
        <v>0.53240761590568697</v>
      </c>
      <c r="EZ41" s="80"/>
      <c r="FA41" s="80">
        <f t="shared" si="16"/>
        <v>0.92672677948713256</v>
      </c>
      <c r="FB41" s="80">
        <f t="shared" si="17"/>
        <v>0.8165967404567579</v>
      </c>
      <c r="FC41" s="80">
        <f t="shared" si="3"/>
        <v>1.3988310196348865</v>
      </c>
      <c r="FD41" s="80"/>
      <c r="FE41" s="80">
        <f t="shared" si="18"/>
        <v>0.99986776783831244</v>
      </c>
      <c r="FF41" s="80">
        <f t="shared" si="19"/>
        <v>1.0001036055206507</v>
      </c>
      <c r="FG41" s="80">
        <f t="shared" si="4"/>
        <v>0.99953148431919281</v>
      </c>
      <c r="FH41" s="80"/>
      <c r="FI41" s="80">
        <f t="shared" si="20"/>
        <v>1.0035532482771283</v>
      </c>
      <c r="FJ41" s="80">
        <f t="shared" si="21"/>
        <v>1.0189009872523713</v>
      </c>
      <c r="FK41" s="80">
        <f t="shared" si="5"/>
        <v>0.98104106437127159</v>
      </c>
      <c r="FM41" s="80">
        <f t="shared" si="22"/>
        <v>1.0000258339859713</v>
      </c>
      <c r="FN41" s="80">
        <f t="shared" si="23"/>
        <v>0.97904810098565642</v>
      </c>
      <c r="FO41" s="80">
        <f t="shared" si="6"/>
        <v>0.99814057453347338</v>
      </c>
      <c r="FQ41" s="37"/>
      <c r="GA41" s="32">
        <f t="shared" si="37"/>
        <v>1996</v>
      </c>
      <c r="GB41" s="90">
        <f t="shared" si="24"/>
        <v>0.91777175800430333</v>
      </c>
      <c r="GC41" s="90">
        <f t="shared" si="25"/>
        <v>1.1884189970395735</v>
      </c>
      <c r="GD41" s="90">
        <f t="shared" si="26"/>
        <v>1.124445447656681</v>
      </c>
      <c r="GE41" s="90">
        <f t="shared" si="27"/>
        <v>0.95481645106927648</v>
      </c>
      <c r="GF41" s="90">
        <f t="shared" si="28"/>
        <v>0.71929463363773649</v>
      </c>
      <c r="GH41" s="32">
        <f>GH40+1</f>
        <v>27</v>
      </c>
      <c r="GI41" s="90">
        <f t="shared" si="29"/>
        <v>1.3482231510794815</v>
      </c>
      <c r="GJ41" s="90">
        <f t="shared" si="30"/>
        <v>1.2996680334179544</v>
      </c>
      <c r="GK41" s="90">
        <f t="shared" si="31"/>
        <v>1.2125933782578799</v>
      </c>
      <c r="GL41" s="90">
        <f t="shared" si="32"/>
        <v>0.89413367847462633</v>
      </c>
      <c r="GM41" s="90">
        <f t="shared" si="33"/>
        <v>0.95677913873616871</v>
      </c>
    </row>
    <row r="42" spans="1:205" x14ac:dyDescent="0.2">
      <c r="A42" s="74" t="s">
        <v>36</v>
      </c>
      <c r="B42" s="31">
        <f t="shared" si="9"/>
        <v>1976</v>
      </c>
      <c r="D42" s="85">
        <f t="shared" si="65"/>
        <v>12148.344666570025</v>
      </c>
      <c r="E42" s="85">
        <f t="shared" si="66"/>
        <v>10366.93229963036</v>
      </c>
      <c r="F42" s="123">
        <v>9.9999999999999995E-7</v>
      </c>
      <c r="G42" s="123">
        <v>9.9999999999999995E-7</v>
      </c>
      <c r="H42" s="85">
        <f t="shared" si="67"/>
        <v>22515.276968200385</v>
      </c>
      <c r="J42" s="243">
        <f>'[18]mer_data2.3 Dec 2019'!C40</f>
        <v>2718.4270000000001</v>
      </c>
      <c r="K42" s="243">
        <f>'[18]mer_data2.3 Dec 2019'!D40</f>
        <v>1499.952</v>
      </c>
      <c r="L42" s="91">
        <f>[4]South!I42</f>
        <v>23971.359056152542</v>
      </c>
      <c r="M42" s="91">
        <f>[4]West!I42</f>
        <v>13804.312268683247</v>
      </c>
      <c r="N42" s="91">
        <f t="shared" si="40"/>
        <v>41994.050324835785</v>
      </c>
      <c r="P42" s="92">
        <f t="shared" si="68"/>
        <v>2718.4270000000001</v>
      </c>
      <c r="Q42" s="92">
        <f t="shared" si="69"/>
        <v>1499.952</v>
      </c>
      <c r="R42" s="92">
        <f t="shared" si="70"/>
        <v>23971.359056152542</v>
      </c>
      <c r="S42" s="92">
        <f t="shared" si="71"/>
        <v>13804.312268683247</v>
      </c>
      <c r="T42" s="92">
        <f t="shared" si="72"/>
        <v>41994.050324835785</v>
      </c>
      <c r="V42" s="85">
        <f>AER_11_Table3.4_real!$I23</f>
        <v>4.4688875833597974</v>
      </c>
      <c r="W42" s="85">
        <f>AER_11_Table3.4_real!$K23</f>
        <v>6.911509368053351</v>
      </c>
      <c r="X42" s="85">
        <v>0</v>
      </c>
      <c r="Y42" s="85">
        <v>0</v>
      </c>
      <c r="Z42" s="85">
        <f>[4]Conversion_Factors!$O38*Z202+Z276</f>
        <v>366.9933459608493</v>
      </c>
      <c r="AC42" s="85">
        <f>[4]Conversion_Factors!$O38*AC202+AC276</f>
        <v>1.3004917924715653</v>
      </c>
      <c r="AD42" s="85">
        <f>[4]Conversion_Factors!$O38*AD202+AD276</f>
        <v>3.2149863150082112</v>
      </c>
      <c r="AE42" s="85">
        <f>[4]Conversion_Factors!$O38*AE202+AE276</f>
        <v>0.19179906504068511</v>
      </c>
      <c r="AF42" s="85">
        <f>[4]Conversion_Factors!$O38*AF202+AF276</f>
        <v>0.17793248816206012</v>
      </c>
      <c r="AG42" s="85">
        <f>[4]Conversion_Factors!$O38*AG202+AG276</f>
        <v>0.36699334596084932</v>
      </c>
      <c r="AI42" s="94">
        <f t="shared" si="42"/>
        <v>1.2882972460170701</v>
      </c>
      <c r="AJ42" s="94">
        <f t="shared" si="42"/>
        <v>3.2019422007876339</v>
      </c>
      <c r="AK42" s="94">
        <f t="shared" si="42"/>
        <v>0.19447322876581835</v>
      </c>
      <c r="AL42" s="94">
        <f t="shared" si="42"/>
        <v>0.18140119378657149</v>
      </c>
      <c r="AM42" s="94">
        <f t="shared" si="43"/>
        <v>0.53243975552398826</v>
      </c>
      <c r="AO42" s="90">
        <f>[4]Northeast!V42</f>
        <v>1.0094656310817991</v>
      </c>
      <c r="AP42" s="90">
        <f>[4]Midwest!V42</f>
        <v>1.0040738131429632</v>
      </c>
      <c r="AQ42" s="90">
        <f>[4]South!V42</f>
        <v>0.98624919356713392</v>
      </c>
      <c r="AR42" s="90">
        <f>[4]West!V42</f>
        <v>0.98087826462381222</v>
      </c>
      <c r="AS42" s="90">
        <f t="shared" si="44"/>
        <v>0.68926736246372378</v>
      </c>
      <c r="AU42" s="32">
        <f t="shared" si="73"/>
        <v>1000000</v>
      </c>
      <c r="AV42" s="32">
        <f t="shared" si="45"/>
        <v>1000000</v>
      </c>
      <c r="AW42" s="32">
        <f t="shared" si="45"/>
        <v>1000000</v>
      </c>
      <c r="AX42" s="32">
        <f t="shared" si="45"/>
        <v>1000000</v>
      </c>
      <c r="AY42" s="32">
        <f t="shared" si="45"/>
        <v>1000000</v>
      </c>
      <c r="BB42" s="80">
        <f t="shared" si="46"/>
        <v>0.9778300813522518</v>
      </c>
      <c r="BC42" s="80">
        <f t="shared" si="47"/>
        <v>0.76940252908134987</v>
      </c>
      <c r="BD42" s="80">
        <f t="shared" si="48"/>
        <v>1.0270225865645488</v>
      </c>
      <c r="BE42" s="80">
        <f t="shared" si="49"/>
        <v>1.1581529521367451</v>
      </c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95">
        <f>[4]Northeast!AK42</f>
        <v>1.2119027579209367</v>
      </c>
      <c r="BR42" s="95">
        <f>[4]Midwest!AK42</f>
        <v>1.2094819543088755</v>
      </c>
      <c r="BS42" s="95">
        <f>[4]South!AK42</f>
        <v>1.0547407971055984</v>
      </c>
      <c r="BT42" s="95">
        <f>[4]West!AK42</f>
        <v>1.1688243290003806</v>
      </c>
      <c r="BU42" s="88"/>
      <c r="BV42" s="95">
        <f>[4]Northeast!AH42</f>
        <v>1.0002187166682484</v>
      </c>
      <c r="BW42" s="95">
        <f>[4]Midwest!AH42</f>
        <v>0.99844338905119479</v>
      </c>
      <c r="BX42" s="95">
        <f>[4]South!AH42</f>
        <v>0.99555948434401642</v>
      </c>
      <c r="BY42" s="95">
        <f>[4]West!AH42</f>
        <v>0.9986994618764593</v>
      </c>
      <c r="CA42" s="95">
        <f>[4]Northeast!AI42</f>
        <v>0.98810557681133049</v>
      </c>
      <c r="CB42" s="95">
        <f>[4]Midwest!AI42</f>
        <v>0.97914431471853758</v>
      </c>
      <c r="CC42" s="95">
        <f>[4]South!AI42</f>
        <v>0.97806346413421141</v>
      </c>
      <c r="CD42" s="95">
        <f>[4]West!AI42</f>
        <v>0.99216033314932317</v>
      </c>
      <c r="CF42" s="95">
        <f>[4]Northeast!AJ42</f>
        <v>1.0299985498432229</v>
      </c>
      <c r="CG42" s="95">
        <f>[4]Midwest!AJ42</f>
        <v>1.003878419596971</v>
      </c>
      <c r="CH42" s="95">
        <f>[4]South!AJ42</f>
        <v>1.0128633183542635</v>
      </c>
      <c r="CI42" s="95">
        <f>[4]West!AJ42</f>
        <v>0.95320289516831203</v>
      </c>
      <c r="CK42" s="89">
        <f t="shared" si="50"/>
        <v>0.82705359813713319</v>
      </c>
      <c r="CL42" s="89">
        <f t="shared" si="51"/>
        <v>1.1632479308820771</v>
      </c>
      <c r="CM42" s="89">
        <f t="shared" si="52"/>
        <v>1.4673456745742255</v>
      </c>
      <c r="CN42" s="89">
        <f t="shared" si="53"/>
        <v>0.99926966025988917</v>
      </c>
      <c r="CO42" s="89">
        <f t="shared" si="54"/>
        <v>0.98487941876372909</v>
      </c>
      <c r="CP42" s="89">
        <f t="shared" si="55"/>
        <v>1.0210307569226527</v>
      </c>
      <c r="CQ42" s="89">
        <f t="shared" si="56"/>
        <v>0.57115479122942059</v>
      </c>
      <c r="CR42" s="89">
        <f t="shared" si="57"/>
        <v>0.69650542621647493</v>
      </c>
      <c r="CS42" s="89">
        <f t="shared" si="58"/>
        <v>0.96206838676159712</v>
      </c>
      <c r="CT42" s="89"/>
      <c r="CU42" s="89">
        <f t="shared" si="59"/>
        <v>1.4744736796097921</v>
      </c>
      <c r="CX42" s="35"/>
      <c r="CZ42" s="80">
        <f t="shared" si="60"/>
        <v>0.53956008108307207</v>
      </c>
      <c r="DA42" s="80">
        <f t="shared" si="60"/>
        <v>0.46043991882809931</v>
      </c>
      <c r="DB42" s="80">
        <f t="shared" si="60"/>
        <v>4.4414288192517336E-11</v>
      </c>
      <c r="DC42" s="80">
        <f t="shared" si="60"/>
        <v>4.4414288192517336E-11</v>
      </c>
      <c r="DE42" s="80">
        <f t="shared" si="61"/>
        <v>0.52571683721136209</v>
      </c>
      <c r="DF42" s="80">
        <f t="shared" si="61"/>
        <v>0.47403131444735763</v>
      </c>
      <c r="DG42" s="80">
        <f t="shared" si="61"/>
        <v>4.8002474560314481E-11</v>
      </c>
      <c r="DH42" s="80">
        <f t="shared" si="61"/>
        <v>4.8002474560314481E-11</v>
      </c>
      <c r="DI42" s="80">
        <f t="shared" si="62"/>
        <v>0.99974815175472465</v>
      </c>
      <c r="DJ42" s="80"/>
      <c r="DK42" s="80">
        <f t="shared" si="63"/>
        <v>0.52584927142765048</v>
      </c>
      <c r="DL42" s="80">
        <f t="shared" si="63"/>
        <v>0.47415072847632045</v>
      </c>
      <c r="DM42" s="80">
        <f t="shared" si="63"/>
        <v>4.8014566944747169E-11</v>
      </c>
      <c r="DN42" s="80">
        <f t="shared" si="63"/>
        <v>4.8014566944747169E-11</v>
      </c>
      <c r="DQ42" s="80">
        <f t="shared" si="74"/>
        <v>0.14498323479443512</v>
      </c>
      <c r="DR42" s="80">
        <f t="shared" si="75"/>
        <v>-1.2629863070460077E-2</v>
      </c>
      <c r="DS42" s="80">
        <v>0</v>
      </c>
      <c r="DT42" s="80">
        <v>0</v>
      </c>
      <c r="DV42" s="80">
        <f t="shared" si="64"/>
        <v>6.4733622476808098E-2</v>
      </c>
      <c r="DW42" s="80">
        <f t="shared" si="64"/>
        <v>3.5718202659601767E-2</v>
      </c>
      <c r="DX42" s="80">
        <f t="shared" si="64"/>
        <v>0.57082750700938201</v>
      </c>
      <c r="DY42" s="80">
        <f t="shared" si="64"/>
        <v>0.32872066785420817</v>
      </c>
      <c r="DZ42" s="80"/>
      <c r="EB42" s="80">
        <f t="shared" si="10"/>
        <v>2.5295804359037433E-2</v>
      </c>
      <c r="EC42" s="80">
        <f t="shared" si="10"/>
        <v>7.2796308945786911E-2</v>
      </c>
      <c r="ED42" s="80">
        <f t="shared" si="10"/>
        <v>-6.023767508321792E-3</v>
      </c>
      <c r="EE42" s="80">
        <f t="shared" si="10"/>
        <v>-2.0537692686552617E-3</v>
      </c>
      <c r="EG42" s="80">
        <f t="shared" si="34"/>
        <v>-7.1694888878810444E-4</v>
      </c>
      <c r="EH42" s="80">
        <f t="shared" si="11"/>
        <v>2.42593639625862E-4</v>
      </c>
      <c r="EI42" s="80">
        <f t="shared" si="11"/>
        <v>3.1786787619862305E-3</v>
      </c>
      <c r="EJ42" s="80">
        <f t="shared" si="11"/>
        <v>3.8163407160343608E-3</v>
      </c>
      <c r="EL42" s="80">
        <f t="shared" si="35"/>
        <v>4.3772472982095932E-3</v>
      </c>
      <c r="EM42" s="80">
        <f t="shared" si="12"/>
        <v>3.3810461228584135E-3</v>
      </c>
      <c r="EN42" s="80">
        <f t="shared" si="12"/>
        <v>-8.4571888153098576E-4</v>
      </c>
      <c r="EO42" s="80">
        <f t="shared" si="12"/>
        <v>1.3927731229214203E-4</v>
      </c>
      <c r="EQ42" s="80">
        <f t="shared" si="36"/>
        <v>3.0216696200479402E-2</v>
      </c>
      <c r="ER42" s="80">
        <f t="shared" si="13"/>
        <v>1.4308512667560985E-2</v>
      </c>
      <c r="ES42" s="80">
        <f t="shared" si="13"/>
        <v>2.7397253748456755E-3</v>
      </c>
      <c r="ET42" s="80">
        <f t="shared" si="13"/>
        <v>-4.0084762741028374E-2</v>
      </c>
      <c r="EV42" s="124">
        <v>0.57162654365872445</v>
      </c>
      <c r="EW42" s="80">
        <f t="shared" si="14"/>
        <v>1.0727772747161406</v>
      </c>
      <c r="EX42" s="80">
        <f t="shared" si="15"/>
        <v>1.6651948902822611</v>
      </c>
      <c r="EY42" s="124">
        <f t="shared" si="2"/>
        <v>0.57115479122942059</v>
      </c>
      <c r="EZ42" s="80"/>
      <c r="FA42" s="80">
        <f t="shared" si="16"/>
        <v>1.0489799368026755</v>
      </c>
      <c r="FB42" s="80">
        <f t="shared" si="17"/>
        <v>0.85659359719760075</v>
      </c>
      <c r="FC42" s="80">
        <f t="shared" si="3"/>
        <v>1.4673456745742255</v>
      </c>
      <c r="FD42" s="80"/>
      <c r="FE42" s="80">
        <f t="shared" si="18"/>
        <v>0.9997380532145197</v>
      </c>
      <c r="FF42" s="80">
        <f t="shared" si="19"/>
        <v>0.99984163159603734</v>
      </c>
      <c r="FG42" s="80">
        <f t="shared" si="4"/>
        <v>0.99926966025988917</v>
      </c>
      <c r="FH42" s="80"/>
      <c r="FI42" s="80">
        <f t="shared" si="20"/>
        <v>1.0039125318315982</v>
      </c>
      <c r="FJ42" s="80">
        <f t="shared" si="21"/>
        <v>1.0228874697982431</v>
      </c>
      <c r="FK42" s="80">
        <f t="shared" si="5"/>
        <v>0.98487941876372909</v>
      </c>
      <c r="FM42" s="80">
        <f t="shared" si="22"/>
        <v>1.02293282426664</v>
      </c>
      <c r="FN42" s="80">
        <f t="shared" si="23"/>
        <v>1.0015004390341482</v>
      </c>
      <c r="FO42" s="80">
        <f t="shared" si="6"/>
        <v>1.0210307569226527</v>
      </c>
      <c r="FQ42" s="37"/>
      <c r="GA42" s="32">
        <f t="shared" si="37"/>
        <v>1997</v>
      </c>
      <c r="GB42" s="90">
        <f t="shared" si="24"/>
        <v>0.9490532963631132</v>
      </c>
      <c r="GC42" s="90">
        <f t="shared" si="25"/>
        <v>1.1991540713313154</v>
      </c>
      <c r="GD42" s="90">
        <f t="shared" si="26"/>
        <v>1.1352903379301524</v>
      </c>
      <c r="GE42" s="90">
        <f t="shared" si="27"/>
        <v>0.93135866597340433</v>
      </c>
      <c r="GF42" s="90">
        <f t="shared" si="28"/>
        <v>0.74849984379765067</v>
      </c>
      <c r="GH42" s="32">
        <f>GH41+1</f>
        <v>28</v>
      </c>
      <c r="GI42" s="90">
        <f t="shared" si="29"/>
        <v>1.4418883769216413</v>
      </c>
      <c r="GJ42" s="90">
        <f t="shared" si="30"/>
        <v>1.3175275682076015</v>
      </c>
      <c r="GK42" s="90">
        <f t="shared" si="31"/>
        <v>1.2238724181403662</v>
      </c>
      <c r="GL42" s="90">
        <f t="shared" si="32"/>
        <v>0.83639658211644785</v>
      </c>
      <c r="GM42" s="90">
        <f t="shared" si="33"/>
        <v>1.0691128091888471</v>
      </c>
    </row>
    <row r="43" spans="1:205" x14ac:dyDescent="0.2">
      <c r="A43" s="74" t="s">
        <v>36</v>
      </c>
      <c r="B43" s="31">
        <f t="shared" si="9"/>
        <v>1977</v>
      </c>
      <c r="D43" s="85">
        <f t="shared" si="65"/>
        <v>13319.776191119747</v>
      </c>
      <c r="E43" s="85">
        <f t="shared" si="66"/>
        <v>11519.109719558677</v>
      </c>
      <c r="F43" s="123">
        <v>9.9999999999999995E-7</v>
      </c>
      <c r="G43" s="123">
        <v>9.9999999999999995E-7</v>
      </c>
      <c r="H43" s="85">
        <f t="shared" si="67"/>
        <v>24838.885912678423</v>
      </c>
      <c r="J43" s="243">
        <f>'[18]mer_data2.3 Dec 2019'!C41</f>
        <v>2548.308</v>
      </c>
      <c r="K43" s="243">
        <f>'[18]mer_data2.3 Dec 2019'!D41</f>
        <v>1551.9780000000001</v>
      </c>
      <c r="L43" s="91">
        <f>[4]South!I43</f>
        <v>24657.591975535124</v>
      </c>
      <c r="M43" s="91">
        <f>[4]West!I43</f>
        <v>14196.582391966469</v>
      </c>
      <c r="N43" s="91">
        <f t="shared" si="40"/>
        <v>42954.460367501597</v>
      </c>
      <c r="P43" s="92">
        <f t="shared" si="68"/>
        <v>2548.308</v>
      </c>
      <c r="Q43" s="92">
        <f t="shared" si="69"/>
        <v>1551.9780000000001</v>
      </c>
      <c r="R43" s="92">
        <f t="shared" si="70"/>
        <v>24657.591975535124</v>
      </c>
      <c r="S43" s="92">
        <f t="shared" si="71"/>
        <v>14196.582391966469</v>
      </c>
      <c r="T43" s="92">
        <f t="shared" si="72"/>
        <v>42954.460367501597</v>
      </c>
      <c r="V43" s="85">
        <f>AER_11_Table3.4_real!$I24</f>
        <v>5.2269098519958135</v>
      </c>
      <c r="W43" s="85">
        <f>AER_11_Table3.4_real!$K24</f>
        <v>7.4222119898340546</v>
      </c>
      <c r="X43" s="85">
        <v>0</v>
      </c>
      <c r="Y43" s="85">
        <v>0</v>
      </c>
      <c r="Z43" s="85">
        <f>[4]Conversion_Factors!$O39*Z203+Z277</f>
        <v>364.64184333368462</v>
      </c>
      <c r="AC43" s="85">
        <f>[4]Conversion_Factors!$O39*AC203+AC277</f>
        <v>1.3754014351044894</v>
      </c>
      <c r="AD43" s="85">
        <f>[4]Conversion_Factors!$O39*AD203+AD277</f>
        <v>3.1043231746019475</v>
      </c>
      <c r="AE43" s="85">
        <f>[4]Conversion_Factors!$O39*AE203+AE277</f>
        <v>0.20099560577864536</v>
      </c>
      <c r="AF43" s="85">
        <f>[4]Conversion_Factors!$O39*AF203+AF277</f>
        <v>0.16793747633463052</v>
      </c>
      <c r="AG43" s="85">
        <f>[4]Conversion_Factors!$O39*AG203+AG277</f>
        <v>0.3646418433336846</v>
      </c>
      <c r="AI43" s="94">
        <f t="shared" si="42"/>
        <v>1.3767993335517739</v>
      </c>
      <c r="AJ43" s="94">
        <f t="shared" si="42"/>
        <v>3.0911652416614275</v>
      </c>
      <c r="AK43" s="94">
        <f t="shared" si="42"/>
        <v>0.19694600631172576</v>
      </c>
      <c r="AL43" s="94">
        <f t="shared" si="42"/>
        <v>0.17016388661705453</v>
      </c>
      <c r="AM43" s="94">
        <f t="shared" si="43"/>
        <v>0.57743942388881542</v>
      </c>
      <c r="AO43" s="90">
        <f>[4]Northeast!V43</f>
        <v>0.99898467524408352</v>
      </c>
      <c r="AP43" s="90">
        <f>[4]Midwest!V43</f>
        <v>1.0042566255479271</v>
      </c>
      <c r="AQ43" s="90">
        <f>[4]South!V43</f>
        <v>1.0205619780911419</v>
      </c>
      <c r="AR43" s="90">
        <f>[4]West!V43</f>
        <v>0.98691608233282513</v>
      </c>
      <c r="AS43" s="90">
        <f t="shared" si="44"/>
        <v>0.63148068567603644</v>
      </c>
      <c r="AU43" s="32">
        <f t="shared" si="73"/>
        <v>1000000</v>
      </c>
      <c r="AV43" s="32">
        <f t="shared" si="45"/>
        <v>1000000</v>
      </c>
      <c r="AW43" s="32">
        <f t="shared" si="45"/>
        <v>1000000</v>
      </c>
      <c r="AX43" s="32">
        <f t="shared" si="45"/>
        <v>1000000</v>
      </c>
      <c r="AY43" s="32">
        <f t="shared" si="45"/>
        <v>1000000</v>
      </c>
      <c r="BB43" s="80">
        <f t="shared" si="46"/>
        <v>1.045004022553673</v>
      </c>
      <c r="BC43" s="80">
        <f t="shared" si="47"/>
        <v>0.74278366241515004</v>
      </c>
      <c r="BD43" s="80">
        <f t="shared" si="48"/>
        <v>1.0400814451401665</v>
      </c>
      <c r="BE43" s="80">
        <f t="shared" si="49"/>
        <v>1.0864085484711563</v>
      </c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95">
        <f>[4]Northeast!AK43</f>
        <v>1.205114518981236</v>
      </c>
      <c r="BR43" s="95">
        <f>[4]Midwest!AK43</f>
        <v>1.1948258658843494</v>
      </c>
      <c r="BS43" s="95">
        <f>[4]South!AK43</f>
        <v>1.0648013256692497</v>
      </c>
      <c r="BT43" s="95">
        <f>[4]West!AK43</f>
        <v>1.0963768442711328</v>
      </c>
      <c r="BU43" s="88"/>
      <c r="BV43" s="95">
        <f>[4]Northeast!AH43</f>
        <v>1.000756910255701</v>
      </c>
      <c r="BW43" s="95">
        <f>[4]Midwest!AH43</f>
        <v>1.0006929945375986</v>
      </c>
      <c r="BX43" s="95">
        <f>[4]South!AH43</f>
        <v>0.99689964788920049</v>
      </c>
      <c r="BY43" s="95">
        <f>[4]West!AH43</f>
        <v>1.0001932933739102</v>
      </c>
      <c r="CA43" s="95">
        <f>[4]Northeast!AI43</f>
        <v>0.98886270195961012</v>
      </c>
      <c r="CB43" s="95">
        <f>[4]Midwest!AI43</f>
        <v>0.97983683667864385</v>
      </c>
      <c r="CC43" s="95">
        <f>[4]South!AI43</f>
        <v>0.97982230791616587</v>
      </c>
      <c r="CD43" s="95">
        <f>[4]West!AI43</f>
        <v>0.99071646683890602</v>
      </c>
      <c r="CF43" s="95">
        <f>[4]Northeast!AJ43</f>
        <v>1.019304407337104</v>
      </c>
      <c r="CG43" s="95">
        <f>[4]Midwest!AJ43</f>
        <v>1.0040611964264985</v>
      </c>
      <c r="CH43" s="95">
        <f>[4]South!AJ43</f>
        <v>1.048102039989371</v>
      </c>
      <c r="CI43" s="95">
        <f>[4]West!AJ43</f>
        <v>0.9590703565325791</v>
      </c>
      <c r="CK43" s="89">
        <f t="shared" si="50"/>
        <v>0.84596843429438839</v>
      </c>
      <c r="CL43" s="89">
        <f t="shared" si="51"/>
        <v>1.1557944427041065</v>
      </c>
      <c r="CM43" s="89">
        <f t="shared" si="52"/>
        <v>1.4075313248178984</v>
      </c>
      <c r="CN43" s="89">
        <f t="shared" si="53"/>
        <v>1.0005989116290557</v>
      </c>
      <c r="CO43" s="89">
        <f t="shared" si="54"/>
        <v>0.98560723528761751</v>
      </c>
      <c r="CP43" s="89">
        <f t="shared" si="55"/>
        <v>1.015400090776696</v>
      </c>
      <c r="CQ43" s="89">
        <f t="shared" si="56"/>
        <v>0.64218847534876045</v>
      </c>
      <c r="CR43" s="89">
        <f t="shared" si="57"/>
        <v>0.76573031657322221</v>
      </c>
      <c r="CS43" s="89">
        <f t="shared" si="58"/>
        <v>0.97776561506054815</v>
      </c>
      <c r="CT43" s="89"/>
      <c r="CU43" s="89">
        <f t="shared" si="59"/>
        <v>1.4094808378475274</v>
      </c>
      <c r="CX43" s="35"/>
      <c r="CZ43" s="80">
        <f t="shared" si="60"/>
        <v>0.53624692500081017</v>
      </c>
      <c r="DA43" s="80">
        <f t="shared" si="60"/>
        <v>0.46375307491867096</v>
      </c>
      <c r="DB43" s="80">
        <f t="shared" si="60"/>
        <v>4.025945461143141E-11</v>
      </c>
      <c r="DC43" s="80">
        <f t="shared" si="60"/>
        <v>4.025945461143141E-11</v>
      </c>
      <c r="DE43" s="80">
        <f t="shared" si="61"/>
        <v>0.53790180245331043</v>
      </c>
      <c r="DF43" s="80">
        <f t="shared" si="61"/>
        <v>0.46209451730112427</v>
      </c>
      <c r="DG43" s="80">
        <f t="shared" si="61"/>
        <v>4.2302870818794049E-11</v>
      </c>
      <c r="DH43" s="80">
        <f t="shared" si="61"/>
        <v>4.2302870818794049E-11</v>
      </c>
      <c r="DI43" s="80">
        <f t="shared" si="62"/>
        <v>0.99999631983904036</v>
      </c>
      <c r="DJ43" s="80"/>
      <c r="DK43" s="80">
        <f t="shared" si="63"/>
        <v>0.53790378202580913</v>
      </c>
      <c r="DL43" s="80">
        <f t="shared" si="63"/>
        <v>0.46209621788958494</v>
      </c>
      <c r="DM43" s="80">
        <f t="shared" si="63"/>
        <v>4.2303026500740654E-11</v>
      </c>
      <c r="DN43" s="80">
        <f t="shared" si="63"/>
        <v>4.2303026500740654E-11</v>
      </c>
      <c r="DQ43" s="80">
        <f t="shared" si="74"/>
        <v>0.15668073810613531</v>
      </c>
      <c r="DR43" s="80">
        <f t="shared" si="75"/>
        <v>7.1289078239060097E-2</v>
      </c>
      <c r="DS43" s="80">
        <v>0</v>
      </c>
      <c r="DT43" s="80">
        <v>0</v>
      </c>
      <c r="DV43" s="80">
        <f t="shared" si="64"/>
        <v>5.9325806405147952E-2</v>
      </c>
      <c r="DW43" s="80">
        <f t="shared" si="64"/>
        <v>3.6130776332000965E-2</v>
      </c>
      <c r="DX43" s="80">
        <f t="shared" si="64"/>
        <v>0.57404031536130107</v>
      </c>
      <c r="DY43" s="80">
        <f t="shared" si="64"/>
        <v>0.33050310190154997</v>
      </c>
      <c r="DZ43" s="80"/>
      <c r="EB43" s="80">
        <f t="shared" si="10"/>
        <v>-8.7236338628582571E-2</v>
      </c>
      <c r="EC43" s="80">
        <f t="shared" si="10"/>
        <v>1.1484594851916149E-2</v>
      </c>
      <c r="ED43" s="80">
        <f t="shared" si="10"/>
        <v>5.6125549569395949E-3</v>
      </c>
      <c r="EE43" s="80">
        <f t="shared" si="10"/>
        <v>5.4076884747568613E-3</v>
      </c>
      <c r="EG43" s="80">
        <f t="shared" si="34"/>
        <v>5.3793119035450707E-4</v>
      </c>
      <c r="EH43" s="80">
        <f t="shared" si="11"/>
        <v>2.2505782541015055E-3</v>
      </c>
      <c r="EI43" s="80">
        <f t="shared" si="11"/>
        <v>1.3452358701935424E-3</v>
      </c>
      <c r="EJ43" s="80">
        <f t="shared" si="11"/>
        <v>1.4946592523580951E-3</v>
      </c>
      <c r="EL43" s="80">
        <f t="shared" si="35"/>
        <v>7.6594570932180515E-4</v>
      </c>
      <c r="EM43" s="80">
        <f t="shared" si="12"/>
        <v>7.0702261577212239E-4</v>
      </c>
      <c r="EN43" s="80">
        <f t="shared" si="12"/>
        <v>1.796677089336562E-3</v>
      </c>
      <c r="EO43" s="80">
        <f t="shared" si="12"/>
        <v>-1.4563351244197033E-3</v>
      </c>
      <c r="EQ43" s="80">
        <f t="shared" si="36"/>
        <v>-1.0436953252367884E-2</v>
      </c>
      <c r="ER43" s="80">
        <f t="shared" si="13"/>
        <v>1.8205411016723261E-4</v>
      </c>
      <c r="ES43" s="80">
        <f t="shared" si="13"/>
        <v>3.4199658985225152E-2</v>
      </c>
      <c r="ET43" s="80">
        <f t="shared" si="13"/>
        <v>6.1366541338844366E-3</v>
      </c>
      <c r="EV43" s="124">
        <v>0.64152288398684343</v>
      </c>
      <c r="EW43" s="80">
        <f t="shared" si="14"/>
        <v>1.1243685340823959</v>
      </c>
      <c r="EX43" s="80">
        <f t="shared" si="15"/>
        <v>1.872292737748162</v>
      </c>
      <c r="EY43" s="124">
        <f t="shared" si="2"/>
        <v>0.64218847534876045</v>
      </c>
      <c r="EZ43" s="80"/>
      <c r="FA43" s="80">
        <f t="shared" si="16"/>
        <v>0.95923636073436946</v>
      </c>
      <c r="FB43" s="80">
        <f t="shared" si="17"/>
        <v>0.82167572480418893</v>
      </c>
      <c r="FC43" s="80">
        <f t="shared" si="3"/>
        <v>1.4075313248178984</v>
      </c>
      <c r="FD43" s="80"/>
      <c r="FE43" s="80">
        <f t="shared" si="18"/>
        <v>1.0013302228838019</v>
      </c>
      <c r="FF43" s="80">
        <f t="shared" si="19"/>
        <v>1.0011716438145641</v>
      </c>
      <c r="FG43" s="80">
        <f t="shared" si="4"/>
        <v>1.0005989116290557</v>
      </c>
      <c r="FH43" s="80"/>
      <c r="FI43" s="80">
        <f t="shared" si="20"/>
        <v>1.0007389904896196</v>
      </c>
      <c r="FJ43" s="80">
        <f t="shared" si="21"/>
        <v>1.023643373910375</v>
      </c>
      <c r="FK43" s="80">
        <f t="shared" si="5"/>
        <v>0.98560723528761751</v>
      </c>
      <c r="FM43" s="80">
        <f t="shared" si="22"/>
        <v>0.99448531191858769</v>
      </c>
      <c r="FN43" s="80">
        <f t="shared" si="23"/>
        <v>0.99597747649947743</v>
      </c>
      <c r="FO43" s="80">
        <f t="shared" si="6"/>
        <v>1.015400090776696</v>
      </c>
      <c r="FQ43" s="37"/>
      <c r="GA43" s="32">
        <f t="shared" si="37"/>
        <v>1998</v>
      </c>
      <c r="GB43" s="90">
        <f t="shared" si="24"/>
        <v>0.768917911661818</v>
      </c>
      <c r="GC43" s="90">
        <f t="shared" si="25"/>
        <v>1.2127506290459444</v>
      </c>
      <c r="GD43" s="90">
        <f t="shared" si="26"/>
        <v>1.1512442081386025</v>
      </c>
      <c r="GE43" s="90">
        <f t="shared" si="27"/>
        <v>0.80297997304293467</v>
      </c>
      <c r="GF43" s="90">
        <f t="shared" si="28"/>
        <v>0.68586129813985786</v>
      </c>
      <c r="GH43" s="32">
        <f>GH42+1</f>
        <v>29</v>
      </c>
      <c r="GI43" s="90">
        <f t="shared" si="29"/>
        <v>1.6958210874071125</v>
      </c>
      <c r="GJ43" s="90">
        <f t="shared" si="30"/>
        <v>1.3349590691646682</v>
      </c>
      <c r="GK43" s="90">
        <f t="shared" si="31"/>
        <v>1.2358759486734643</v>
      </c>
      <c r="GL43" s="90">
        <f t="shared" si="32"/>
        <v>0.80926368287802786</v>
      </c>
      <c r="GM43" s="90">
        <f t="shared" si="33"/>
        <v>1.2701270040792214</v>
      </c>
    </row>
    <row r="44" spans="1:205" x14ac:dyDescent="0.2">
      <c r="A44" s="74" t="s">
        <v>36</v>
      </c>
      <c r="B44" s="31">
        <f t="shared" si="9"/>
        <v>1978</v>
      </c>
      <c r="D44" s="85">
        <f t="shared" si="65"/>
        <v>14195.867609073133</v>
      </c>
      <c r="E44" s="85">
        <f t="shared" si="66"/>
        <v>10623.407908570311</v>
      </c>
      <c r="F44" s="123">
        <v>9.9999999999999995E-7</v>
      </c>
      <c r="G44" s="123">
        <v>9.9999999999999995E-7</v>
      </c>
      <c r="H44" s="85">
        <f t="shared" si="67"/>
        <v>24819.275519643445</v>
      </c>
      <c r="I44" s="80"/>
      <c r="J44" s="243">
        <f>'[18]mer_data2.3 Dec 2019'!C42</f>
        <v>2642.7240000000002</v>
      </c>
      <c r="K44" s="243">
        <f>'[18]mer_data2.3 Dec 2019'!D42</f>
        <v>1490.0250000000001</v>
      </c>
      <c r="L44" s="91">
        <f>[4]South!I44</f>
        <v>25410.997874737848</v>
      </c>
      <c r="M44" s="91">
        <f>[4]West!I44</f>
        <v>14719.090554219732</v>
      </c>
      <c r="N44" s="91">
        <f t="shared" si="40"/>
        <v>44262.83742895758</v>
      </c>
      <c r="P44" s="92">
        <f t="shared" si="68"/>
        <v>2642.7240000000002</v>
      </c>
      <c r="Q44" s="92">
        <f t="shared" si="69"/>
        <v>1490.0250000000001</v>
      </c>
      <c r="R44" s="92">
        <f t="shared" si="70"/>
        <v>25410.997874737848</v>
      </c>
      <c r="S44" s="92">
        <f t="shared" si="71"/>
        <v>14719.090554219732</v>
      </c>
      <c r="T44" s="92">
        <f t="shared" si="72"/>
        <v>44262.83742895758</v>
      </c>
      <c r="V44" s="85">
        <f>AER_11_Table3.4_real!$I25</f>
        <v>5.3716799821219059</v>
      </c>
      <c r="W44" s="85">
        <f>AER_11_Table3.4_real!$K25</f>
        <v>7.1296843399072571</v>
      </c>
      <c r="X44" s="85">
        <v>0</v>
      </c>
      <c r="Y44" s="85">
        <v>0</v>
      </c>
      <c r="Z44" s="85">
        <f>[4]Conversion_Factors!$O40*Z204+Z278</f>
        <v>364.59006056817623</v>
      </c>
      <c r="AC44" s="85">
        <f>[4]Conversion_Factors!$O40*AC204+AC278</f>
        <v>1.332555471663361</v>
      </c>
      <c r="AD44" s="85">
        <f>[4]Conversion_Factors!$O40*AD204+AD278</f>
        <v>3.368681016762602</v>
      </c>
      <c r="AE44" s="85">
        <f>[4]Conversion_Factors!$O40*AE204+AE278</f>
        <v>0.2010017874629961</v>
      </c>
      <c r="AF44" s="85">
        <f>[4]Conversion_Factors!$O40*AF204+AF278</f>
        <v>0.16910958714707414</v>
      </c>
      <c r="AG44" s="85">
        <f>[4]Conversion_Factors!$O40*AG204+AG278</f>
        <v>0.36459006056817622</v>
      </c>
      <c r="AI44" s="94">
        <f t="shared" si="42"/>
        <v>1.2983119438004158</v>
      </c>
      <c r="AJ44" s="94">
        <f t="shared" si="42"/>
        <v>3.2742743023775254</v>
      </c>
      <c r="AK44" s="94">
        <f t="shared" si="42"/>
        <v>0.19545690402023183</v>
      </c>
      <c r="AL44" s="94">
        <f t="shared" si="42"/>
        <v>0.16965939189474949</v>
      </c>
      <c r="AM44" s="94">
        <f t="shared" si="43"/>
        <v>0.54575706061951978</v>
      </c>
      <c r="AO44" s="90">
        <f>[4]Northeast!V44</f>
        <v>1.0263754238928955</v>
      </c>
      <c r="AP44" s="90">
        <f>[4]Midwest!V44</f>
        <v>1.0288328666649968</v>
      </c>
      <c r="AQ44" s="90">
        <f>[4]South!V44</f>
        <v>1.0283688287735813</v>
      </c>
      <c r="AR44" s="90">
        <f>[4]West!V44</f>
        <v>0.99675936155649769</v>
      </c>
      <c r="AS44" s="90">
        <f t="shared" si="44"/>
        <v>0.66804460606393135</v>
      </c>
      <c r="AU44" s="32">
        <f t="shared" si="73"/>
        <v>1000000</v>
      </c>
      <c r="AV44" s="32">
        <f t="shared" si="45"/>
        <v>1000000</v>
      </c>
      <c r="AW44" s="32">
        <f t="shared" si="45"/>
        <v>1000000</v>
      </c>
      <c r="AX44" s="32">
        <f t="shared" si="45"/>
        <v>1000000</v>
      </c>
      <c r="AY44" s="32">
        <f t="shared" si="45"/>
        <v>1000000</v>
      </c>
      <c r="BB44" s="80">
        <f t="shared" si="46"/>
        <v>0.98543133391914384</v>
      </c>
      <c r="BC44" s="80">
        <f t="shared" si="47"/>
        <v>0.78678338682554705</v>
      </c>
      <c r="BD44" s="80">
        <f t="shared" si="48"/>
        <v>1.0322174234608077</v>
      </c>
      <c r="BE44" s="80">
        <f t="shared" si="49"/>
        <v>1.0831876101753344</v>
      </c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95">
        <f>[4]Northeast!AK44</f>
        <v>1.1557585543804287</v>
      </c>
      <c r="BR44" s="95">
        <f>[4]Midwest!AK44</f>
        <v>1.1905636154676031</v>
      </c>
      <c r="BS44" s="95">
        <f>[4]South!AK44</f>
        <v>1.0521249835844604</v>
      </c>
      <c r="BT44" s="95">
        <f>[4]West!AK44</f>
        <v>1.0939449207620768</v>
      </c>
      <c r="BU44" s="88"/>
      <c r="BV44" s="95">
        <f>[4]Northeast!AH44</f>
        <v>1.0017637838606599</v>
      </c>
      <c r="BW44" s="95">
        <f>[4]Midwest!AH44</f>
        <v>1.002065828761713</v>
      </c>
      <c r="BX44" s="95">
        <f>[4]South!AH44</f>
        <v>0.99691294716902457</v>
      </c>
      <c r="BY44" s="95">
        <f>[4]West!AH44</f>
        <v>1.0007960215467164</v>
      </c>
      <c r="CA44" s="95">
        <f>[4]Northeast!AI44</f>
        <v>0.98815132658266236</v>
      </c>
      <c r="CB44" s="95">
        <f>[4]Midwest!AI44</f>
        <v>0.98182262919518204</v>
      </c>
      <c r="CC44" s="95">
        <f>[4]South!AI44</f>
        <v>0.98411673206119066</v>
      </c>
      <c r="CD44" s="95">
        <f>[4]West!AI44</f>
        <v>0.98937893012085865</v>
      </c>
      <c r="CF44" s="95">
        <f>[4]Northeast!AJ44</f>
        <v>1.0472522943366471</v>
      </c>
      <c r="CG44" s="95">
        <f>[4]Midwest!AJ44</f>
        <v>1.0286326549879072</v>
      </c>
      <c r="CH44" s="95">
        <f>[4]South!AJ44</f>
        <v>1.0561195600438231</v>
      </c>
      <c r="CI44" s="95">
        <f>[4]West!AJ44</f>
        <v>0.96863590874466043</v>
      </c>
      <c r="CK44" s="89">
        <f t="shared" si="50"/>
        <v>0.87173632160287451</v>
      </c>
      <c r="CL44" s="89">
        <f t="shared" si="51"/>
        <v>1.1556303084071338</v>
      </c>
      <c r="CM44" s="89">
        <f t="shared" si="52"/>
        <v>1.368657483423581</v>
      </c>
      <c r="CN44" s="89">
        <f t="shared" si="53"/>
        <v>1.0017687848571826</v>
      </c>
      <c r="CO44" s="89">
        <f t="shared" si="54"/>
        <v>0.98610397351028156</v>
      </c>
      <c r="CP44" s="89">
        <f t="shared" si="55"/>
        <v>1.0419059450567414</v>
      </c>
      <c r="CQ44" s="89">
        <f t="shared" si="56"/>
        <v>0.64040070949646866</v>
      </c>
      <c r="CR44" s="89">
        <f t="shared" si="57"/>
        <v>0.78641256193174258</v>
      </c>
      <c r="CS44" s="89">
        <f t="shared" si="58"/>
        <v>1.0074049141836303</v>
      </c>
      <c r="CT44" s="89"/>
      <c r="CU44" s="89">
        <f t="shared" si="59"/>
        <v>1.4086837220850634</v>
      </c>
      <c r="CX44" s="35"/>
      <c r="CZ44" s="80">
        <f t="shared" si="60"/>
        <v>0.57196945969827695</v>
      </c>
      <c r="DA44" s="80">
        <f t="shared" si="60"/>
        <v>0.42803054022114045</v>
      </c>
      <c r="DB44" s="80">
        <f t="shared" si="60"/>
        <v>4.0291264715142097E-11</v>
      </c>
      <c r="DC44" s="80">
        <f t="shared" si="60"/>
        <v>4.0291264715142097E-11</v>
      </c>
      <c r="DE44" s="80">
        <f t="shared" si="61"/>
        <v>0.55391622423510378</v>
      </c>
      <c r="DF44" s="80">
        <f t="shared" si="61"/>
        <v>0.44565321344687009</v>
      </c>
      <c r="DG44" s="80">
        <f t="shared" si="61"/>
        <v>4.0275357569612439E-11</v>
      </c>
      <c r="DH44" s="80">
        <f t="shared" si="61"/>
        <v>4.0275357569612439E-11</v>
      </c>
      <c r="DI44" s="80">
        <f t="shared" si="62"/>
        <v>0.9995694377625246</v>
      </c>
      <c r="DJ44" s="80"/>
      <c r="DK44" s="80">
        <f t="shared" si="63"/>
        <v>0.55415482237533353</v>
      </c>
      <c r="DL44" s="80">
        <f t="shared" si="63"/>
        <v>0.44584517754408109</v>
      </c>
      <c r="DM44" s="80">
        <f t="shared" si="63"/>
        <v>4.0292706087299326E-11</v>
      </c>
      <c r="DN44" s="80">
        <f t="shared" si="63"/>
        <v>4.0292706087299326E-11</v>
      </c>
      <c r="DQ44" s="80">
        <f t="shared" si="74"/>
        <v>2.7320452450388104E-2</v>
      </c>
      <c r="DR44" s="80">
        <f t="shared" si="75"/>
        <v>-4.0210163246861018E-2</v>
      </c>
      <c r="DS44" s="80">
        <v>0</v>
      </c>
      <c r="DT44" s="80">
        <v>0</v>
      </c>
      <c r="DV44" s="80">
        <f t="shared" si="64"/>
        <v>5.9705255096707391E-2</v>
      </c>
      <c r="DW44" s="80">
        <f t="shared" si="64"/>
        <v>3.3663115302797954E-2</v>
      </c>
      <c r="DX44" s="80">
        <f t="shared" si="64"/>
        <v>0.57409328797600978</v>
      </c>
      <c r="DY44" s="80">
        <f t="shared" si="64"/>
        <v>0.33253834162448487</v>
      </c>
      <c r="DZ44" s="80"/>
      <c r="EB44" s="80">
        <f t="shared" si="10"/>
        <v>6.3756463584802164E-3</v>
      </c>
      <c r="EC44" s="80">
        <f t="shared" si="10"/>
        <v>-7.0742295560295751E-2</v>
      </c>
      <c r="ED44" s="80">
        <f t="shared" si="10"/>
        <v>9.2276046258597967E-5</v>
      </c>
      <c r="EE44" s="80">
        <f t="shared" si="10"/>
        <v>6.139121875265276E-3</v>
      </c>
      <c r="EG44" s="80">
        <f t="shared" si="34"/>
        <v>1.0056062768957097E-3</v>
      </c>
      <c r="EH44" s="80">
        <f t="shared" si="11"/>
        <v>1.3709433439133794E-3</v>
      </c>
      <c r="EI44" s="80">
        <f t="shared" si="11"/>
        <v>1.3340551521400453E-5</v>
      </c>
      <c r="EJ44" s="80">
        <f t="shared" si="11"/>
        <v>6.0243019444478909E-4</v>
      </c>
      <c r="EL44" s="80">
        <f t="shared" si="35"/>
        <v>-7.1964629221527823E-4</v>
      </c>
      <c r="EM44" s="80">
        <f t="shared" si="12"/>
        <v>2.0246054214834021E-3</v>
      </c>
      <c r="EN44" s="80">
        <f t="shared" si="12"/>
        <v>4.3732833881932704E-3</v>
      </c>
      <c r="EO44" s="80">
        <f t="shared" si="12"/>
        <v>-1.3509823047264914E-3</v>
      </c>
      <c r="EQ44" s="80">
        <f t="shared" si="36"/>
        <v>2.7049430594006905E-2</v>
      </c>
      <c r="ER44" s="80">
        <f t="shared" si="13"/>
        <v>2.4177428849764142E-2</v>
      </c>
      <c r="ES44" s="80">
        <f t="shared" si="13"/>
        <v>7.620451052546248E-3</v>
      </c>
      <c r="ET44" s="80">
        <f t="shared" si="13"/>
        <v>9.9243654450243031E-3</v>
      </c>
      <c r="EV44" s="124">
        <v>0.63978369832215742</v>
      </c>
      <c r="EW44" s="80">
        <f t="shared" si="14"/>
        <v>0.99721613526103703</v>
      </c>
      <c r="EX44" s="80">
        <f t="shared" si="15"/>
        <v>1.8670805280145284</v>
      </c>
      <c r="EY44" s="124">
        <f t="shared" si="2"/>
        <v>0.64040070949646866</v>
      </c>
      <c r="EZ44" s="80"/>
      <c r="FA44" s="80">
        <f t="shared" si="16"/>
        <v>0.97238154440410296</v>
      </c>
      <c r="FB44" s="80">
        <f t="shared" si="17"/>
        <v>0.79898231028445788</v>
      </c>
      <c r="FC44" s="80">
        <f t="shared" si="3"/>
        <v>1.368657483423581</v>
      </c>
      <c r="FD44" s="80"/>
      <c r="FE44" s="80">
        <f t="shared" si="18"/>
        <v>1.0011691729968226</v>
      </c>
      <c r="FF44" s="80">
        <f t="shared" si="19"/>
        <v>1.0023421866656967</v>
      </c>
      <c r="FG44" s="80">
        <f t="shared" si="4"/>
        <v>1.0017687848571826</v>
      </c>
      <c r="FH44" s="80"/>
      <c r="FI44" s="80">
        <f t="shared" si="20"/>
        <v>1.0005039920618268</v>
      </c>
      <c r="FJ44" s="80">
        <f t="shared" si="21"/>
        <v>1.0241592820449674</v>
      </c>
      <c r="FK44" s="80">
        <f t="shared" si="5"/>
        <v>0.98610397351028156</v>
      </c>
      <c r="FM44" s="80">
        <f t="shared" si="22"/>
        <v>1.0261038525806816</v>
      </c>
      <c r="FN44" s="80">
        <f t="shared" si="23"/>
        <v>1.021976325719699</v>
      </c>
      <c r="FO44" s="80">
        <f t="shared" si="6"/>
        <v>1.0419059450567414</v>
      </c>
      <c r="FQ44" s="37"/>
      <c r="GA44" s="32">
        <f t="shared" si="37"/>
        <v>1999</v>
      </c>
      <c r="GB44" s="90">
        <f t="shared" si="24"/>
        <v>0.80542929179526512</v>
      </c>
      <c r="GC44" s="90">
        <f t="shared" si="25"/>
        <v>1.2328899404901654</v>
      </c>
      <c r="GD44" s="90">
        <f t="shared" si="26"/>
        <v>1.1681042335681695</v>
      </c>
      <c r="GE44" s="90">
        <f t="shared" si="27"/>
        <v>0.83390749767560601</v>
      </c>
      <c r="GF44" s="90">
        <f t="shared" si="28"/>
        <v>0.67066189902361695</v>
      </c>
      <c r="GH44" s="32">
        <f>GH43+1</f>
        <v>30</v>
      </c>
      <c r="GI44" s="90">
        <f t="shared" si="29"/>
        <v>1.5498646838523471</v>
      </c>
      <c r="GJ44" s="90">
        <f t="shared" si="30"/>
        <v>1.3437590670267698</v>
      </c>
      <c r="GK44" s="90">
        <f t="shared" si="31"/>
        <v>1.2483780431890892</v>
      </c>
      <c r="GL44" s="90">
        <f t="shared" si="32"/>
        <v>0.69206907752607649</v>
      </c>
      <c r="GM44" s="90">
        <f t="shared" si="33"/>
        <v>1.3349862978106861</v>
      </c>
    </row>
    <row r="45" spans="1:205" x14ac:dyDescent="0.2">
      <c r="A45" s="74" t="s">
        <v>36</v>
      </c>
      <c r="B45" s="31">
        <f t="shared" si="9"/>
        <v>1979</v>
      </c>
      <c r="D45" s="85">
        <f t="shared" si="65"/>
        <v>17201.656383471087</v>
      </c>
      <c r="E45" s="85">
        <f t="shared" si="66"/>
        <v>12758.480249164217</v>
      </c>
      <c r="F45" s="123">
        <v>9.9999999999999995E-7</v>
      </c>
      <c r="G45" s="123">
        <v>9.9999999999999995E-7</v>
      </c>
      <c r="H45" s="85">
        <f t="shared" si="67"/>
        <v>29960.136634635302</v>
      </c>
      <c r="I45" s="80"/>
      <c r="J45" s="243">
        <f>'[18]mer_data2.3 Dec 2019'!C43</f>
        <v>2836.1080000000002</v>
      </c>
      <c r="K45" s="243">
        <f>'[18]mer_data2.3 Dec 2019'!D43</f>
        <v>1366.7950000000001</v>
      </c>
      <c r="L45" s="91">
        <f>[4]South!I45</f>
        <v>25922.33201686983</v>
      </c>
      <c r="M45" s="91">
        <f>[4]West!I45</f>
        <v>15054.52833939172</v>
      </c>
      <c r="N45" s="91">
        <f t="shared" si="40"/>
        <v>45179.763356261552</v>
      </c>
      <c r="P45" s="92">
        <f t="shared" si="68"/>
        <v>2836.1080000000002</v>
      </c>
      <c r="Q45" s="92">
        <f t="shared" si="69"/>
        <v>1366.7950000000001</v>
      </c>
      <c r="R45" s="92">
        <f t="shared" si="70"/>
        <v>25922.33201686983</v>
      </c>
      <c r="S45" s="92">
        <f t="shared" si="71"/>
        <v>15054.52833939172</v>
      </c>
      <c r="T45" s="92">
        <f t="shared" si="72"/>
        <v>45179.763356261552</v>
      </c>
      <c r="V45" s="85">
        <f>AER_11_Table3.4_real!$I26</f>
        <v>6.0652331940360114</v>
      </c>
      <c r="W45" s="85">
        <f>AER_11_Table3.4_real!$K26</f>
        <v>9.3345968116390647</v>
      </c>
      <c r="X45" s="85">
        <v>0</v>
      </c>
      <c r="Y45" s="85">
        <v>0</v>
      </c>
      <c r="Z45" s="85">
        <f>[4]Conversion_Factors!$O41*Z205+Z279</f>
        <v>349.95295320826244</v>
      </c>
      <c r="AC45" s="85">
        <f>[4]Conversion_Factors!$O41*AC205+AC279</f>
        <v>1.1525925010244595</v>
      </c>
      <c r="AD45" s="85">
        <f>[4]Conversion_Factors!$O41*AD205+AD279</f>
        <v>3.5288120259541196</v>
      </c>
      <c r="AE45" s="85">
        <f>[4]Conversion_Factors!$O41*AE205+AE279</f>
        <v>0.19512761599416414</v>
      </c>
      <c r="AF45" s="85">
        <f>[4]Conversion_Factors!$O41*AF205+AF279</f>
        <v>0.17673016772249334</v>
      </c>
      <c r="AG45" s="85">
        <f>[4]Conversion_Factors!$O41*AG205+AG279</f>
        <v>0.34995295320826247</v>
      </c>
      <c r="AI45" s="94">
        <f t="shared" si="42"/>
        <v>1.165313956934203</v>
      </c>
      <c r="AJ45" s="94">
        <f t="shared" si="42"/>
        <v>3.4760754505114666</v>
      </c>
      <c r="AK45" s="94">
        <f t="shared" si="42"/>
        <v>0.19601056842091033</v>
      </c>
      <c r="AL45" s="94">
        <f t="shared" si="42"/>
        <v>0.17588332960769584</v>
      </c>
      <c r="AM45" s="94">
        <f t="shared" si="43"/>
        <v>0.66311382497058868</v>
      </c>
      <c r="AO45" s="90">
        <f>[4]Northeast!V45</f>
        <v>0.98908323732497627</v>
      </c>
      <c r="AP45" s="90">
        <f>[4]Midwest!V45</f>
        <v>1.0151712976871354</v>
      </c>
      <c r="AQ45" s="90">
        <f>[4]South!V45</f>
        <v>0.99549538357110345</v>
      </c>
      <c r="AR45" s="90">
        <f>[4]West!V45</f>
        <v>1.0048147719098015</v>
      </c>
      <c r="AS45" s="90">
        <f t="shared" si="44"/>
        <v>0.52774190497956219</v>
      </c>
      <c r="AU45" s="32">
        <f t="shared" si="73"/>
        <v>1000000</v>
      </c>
      <c r="AV45" s="32">
        <f t="shared" si="45"/>
        <v>1000000</v>
      </c>
      <c r="AW45" s="32">
        <f t="shared" si="45"/>
        <v>1000000</v>
      </c>
      <c r="AX45" s="32">
        <f t="shared" si="45"/>
        <v>1000000</v>
      </c>
      <c r="AY45" s="32">
        <f t="shared" si="45"/>
        <v>1000000</v>
      </c>
      <c r="BB45" s="80">
        <f t="shared" si="46"/>
        <v>0.88448457437344241</v>
      </c>
      <c r="BC45" s="80">
        <f t="shared" si="47"/>
        <v>0.83527467867571881</v>
      </c>
      <c r="BD45" s="80">
        <f t="shared" si="48"/>
        <v>1.0351413521088906</v>
      </c>
      <c r="BE45" s="80">
        <f t="shared" si="49"/>
        <v>1.1229242386158558</v>
      </c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BP45" s="80"/>
      <c r="BQ45" s="95">
        <f>[4]Northeast!AK45</f>
        <v>1.0956935807870971</v>
      </c>
      <c r="BR45" s="95">
        <f>[4]Midwest!AK45</f>
        <v>1.1308191564071874</v>
      </c>
      <c r="BS45" s="95">
        <f>[4]South!AK45</f>
        <v>1.0496212264164193</v>
      </c>
      <c r="BT45" s="95">
        <f>[4]West!AK45</f>
        <v>1.1318028261688822</v>
      </c>
      <c r="BU45" s="88"/>
      <c r="BV45" s="95">
        <f>[4]Northeast!AH45</f>
        <v>1.0001457224029322</v>
      </c>
      <c r="BW45" s="95">
        <f>[4]Midwest!AH45</f>
        <v>0.99762929863482463</v>
      </c>
      <c r="BX45" s="95">
        <f>[4]South!AH45</f>
        <v>0.99598186918975096</v>
      </c>
      <c r="BY45" s="95">
        <f>[4]West!AH45</f>
        <v>0.99815152357481918</v>
      </c>
      <c r="CA45" s="95">
        <f>[4]Northeast!AI45</f>
        <v>0.99517776263500579</v>
      </c>
      <c r="CB45" s="95">
        <f>[4]Midwest!AI45</f>
        <v>0.99149021778604607</v>
      </c>
      <c r="CC45" s="95">
        <f>[4]South!AI45</f>
        <v>0.99018335327269147</v>
      </c>
      <c r="CD45" s="95">
        <f>[4]West!AI45</f>
        <v>0.99399273051160097</v>
      </c>
      <c r="CF45" s="95">
        <f>[4]Northeast!AJ45</f>
        <v>1.0092015703667023</v>
      </c>
      <c r="CG45" s="95">
        <f>[4]Midwest!AJ45</f>
        <v>1.0149737445620084</v>
      </c>
      <c r="CH45" s="95">
        <f>[4]South!AJ45</f>
        <v>1.0223590185795606</v>
      </c>
      <c r="CI45" s="95">
        <f>[4]West!AJ45</f>
        <v>0.97646403660462766</v>
      </c>
      <c r="CK45" s="89">
        <f t="shared" si="50"/>
        <v>0.88979475801317431</v>
      </c>
      <c r="CL45" s="89">
        <f t="shared" si="51"/>
        <v>1.1092355030573524</v>
      </c>
      <c r="CM45" s="89">
        <f t="shared" si="52"/>
        <v>1.3457375358753776</v>
      </c>
      <c r="CN45" s="89">
        <f t="shared" si="53"/>
        <v>0.99894699306253143</v>
      </c>
      <c r="CO45" s="89">
        <f t="shared" si="54"/>
        <v>0.99426678172390648</v>
      </c>
      <c r="CP45" s="89">
        <f t="shared" si="55"/>
        <v>1.0142356804206936</v>
      </c>
      <c r="CQ45" s="89">
        <f t="shared" si="56"/>
        <v>0.77025797368743565</v>
      </c>
      <c r="CR45" s="89">
        <f t="shared" si="57"/>
        <v>0.92911756500237708</v>
      </c>
      <c r="CS45" s="89">
        <f t="shared" si="58"/>
        <v>0.98699193602253854</v>
      </c>
      <c r="CT45" s="89"/>
      <c r="CU45" s="89">
        <f t="shared" si="59"/>
        <v>1.3556407803643957</v>
      </c>
      <c r="CX45" s="35"/>
      <c r="CZ45" s="80">
        <f t="shared" si="60"/>
        <v>0.5741514664384133</v>
      </c>
      <c r="DA45" s="80">
        <f t="shared" si="60"/>
        <v>0.42584853349483137</v>
      </c>
      <c r="DB45" s="80">
        <f t="shared" si="60"/>
        <v>3.3377684894933147E-11</v>
      </c>
      <c r="DC45" s="80">
        <f t="shared" si="60"/>
        <v>3.3377684894933147E-11</v>
      </c>
      <c r="DE45" s="80">
        <f t="shared" si="61"/>
        <v>0.57305977071004477</v>
      </c>
      <c r="DF45" s="80">
        <f t="shared" si="61"/>
        <v>0.42693860753793766</v>
      </c>
      <c r="DG45" s="80">
        <f t="shared" si="61"/>
        <v>3.6726083676922763E-11</v>
      </c>
      <c r="DH45" s="80">
        <f t="shared" si="61"/>
        <v>3.6726083676922763E-11</v>
      </c>
      <c r="DI45" s="80">
        <f t="shared" si="62"/>
        <v>0.99999837832143457</v>
      </c>
      <c r="DJ45" s="80"/>
      <c r="DK45" s="80">
        <f t="shared" si="63"/>
        <v>0.57306070003029874</v>
      </c>
      <c r="DL45" s="80">
        <f t="shared" si="63"/>
        <v>0.42693929989624907</v>
      </c>
      <c r="DM45" s="80">
        <f t="shared" si="63"/>
        <v>3.6726143234922036E-11</v>
      </c>
      <c r="DN45" s="80">
        <f t="shared" si="63"/>
        <v>3.6726143234922036E-11</v>
      </c>
      <c r="DQ45" s="80">
        <f t="shared" si="74"/>
        <v>0.12143228536970252</v>
      </c>
      <c r="DR45" s="80">
        <f t="shared" si="75"/>
        <v>0.26946062367725743</v>
      </c>
      <c r="DS45" s="80">
        <v>0</v>
      </c>
      <c r="DT45" s="80">
        <v>0</v>
      </c>
      <c r="DV45" s="80">
        <f t="shared" si="64"/>
        <v>6.2773856906599715E-2</v>
      </c>
      <c r="DW45" s="80">
        <f t="shared" si="64"/>
        <v>3.0252371824576484E-2</v>
      </c>
      <c r="DX45" s="80">
        <f t="shared" si="64"/>
        <v>0.57375980065369692</v>
      </c>
      <c r="DY45" s="80">
        <f t="shared" si="64"/>
        <v>0.33321397061512681</v>
      </c>
      <c r="DZ45" s="80"/>
      <c r="EB45" s="80">
        <f t="shared" si="10"/>
        <v>5.0118653909640536E-2</v>
      </c>
      <c r="EC45" s="80">
        <f t="shared" si="10"/>
        <v>-0.1068281477264332</v>
      </c>
      <c r="ED45" s="80">
        <f t="shared" si="10"/>
        <v>-5.8106274226087519E-4</v>
      </c>
      <c r="EE45" s="80">
        <f t="shared" si="10"/>
        <v>2.0296714263316447E-3</v>
      </c>
      <c r="EG45" s="80">
        <f t="shared" si="34"/>
        <v>-1.6165184340408475E-3</v>
      </c>
      <c r="EH45" s="80">
        <f t="shared" si="11"/>
        <v>-4.4372137985347624E-3</v>
      </c>
      <c r="EI45" s="80">
        <f t="shared" si="11"/>
        <v>-9.3439758021785977E-4</v>
      </c>
      <c r="EJ45" s="80">
        <f t="shared" si="11"/>
        <v>-2.6458918555804256E-3</v>
      </c>
      <c r="EL45" s="80">
        <f t="shared" si="35"/>
        <v>7.0855265393790197E-3</v>
      </c>
      <c r="EM45" s="80">
        <f t="shared" si="12"/>
        <v>9.7984117960692278E-3</v>
      </c>
      <c r="EN45" s="80">
        <f t="shared" si="12"/>
        <v>6.1456111464566338E-3</v>
      </c>
      <c r="EO45" s="80">
        <f t="shared" si="12"/>
        <v>4.6524903070023762E-3</v>
      </c>
      <c r="EQ45" s="80">
        <f t="shared" si="36"/>
        <v>-3.7010377828403572E-2</v>
      </c>
      <c r="ER45" s="80">
        <f t="shared" si="13"/>
        <v>-1.3367656145210483E-2</v>
      </c>
      <c r="ES45" s="80">
        <f t="shared" si="13"/>
        <v>-3.2488678324844471E-2</v>
      </c>
      <c r="ET45" s="80">
        <f t="shared" si="13"/>
        <v>8.0491186511046382E-3</v>
      </c>
      <c r="EV45" s="124">
        <v>0.7690619050630022</v>
      </c>
      <c r="EW45" s="80">
        <f t="shared" si="14"/>
        <v>1.2027750161193147</v>
      </c>
      <c r="EX45" s="80">
        <f t="shared" si="15"/>
        <v>2.2456778121787329</v>
      </c>
      <c r="EY45" s="124">
        <f t="shared" si="2"/>
        <v>0.77025797368743565</v>
      </c>
      <c r="EZ45" s="80"/>
      <c r="FA45" s="80">
        <f t="shared" si="16"/>
        <v>0.98325370092532494</v>
      </c>
      <c r="FB45" s="80">
        <f t="shared" si="17"/>
        <v>0.78560231356105947</v>
      </c>
      <c r="FC45" s="80">
        <f t="shared" si="3"/>
        <v>1.3457375358753776</v>
      </c>
      <c r="FD45" s="80"/>
      <c r="FE45" s="80">
        <f t="shared" si="18"/>
        <v>0.9971831905352756</v>
      </c>
      <c r="FF45" s="80">
        <f t="shared" si="19"/>
        <v>0.99951877970740421</v>
      </c>
      <c r="FG45" s="80">
        <f t="shared" si="4"/>
        <v>0.99894699306253143</v>
      </c>
      <c r="FH45" s="80"/>
      <c r="FI45" s="80">
        <f t="shared" si="20"/>
        <v>1.0082778372594599</v>
      </c>
      <c r="FJ45" s="80">
        <f t="shared" si="21"/>
        <v>1.032637105909501</v>
      </c>
      <c r="FK45" s="80">
        <f t="shared" si="5"/>
        <v>0.99426678172390648</v>
      </c>
      <c r="FM45" s="80">
        <f t="shared" si="22"/>
        <v>0.97344264636618327</v>
      </c>
      <c r="FN45" s="80">
        <f t="shared" si="23"/>
        <v>0.99483533903217225</v>
      </c>
      <c r="FO45" s="80">
        <f t="shared" si="6"/>
        <v>1.0142356804206936</v>
      </c>
      <c r="FQ45" s="37"/>
      <c r="GA45" s="32">
        <f t="shared" si="37"/>
        <v>2000</v>
      </c>
      <c r="GB45" s="90">
        <f t="shared" si="24"/>
        <v>1.1184345205100936</v>
      </c>
      <c r="GC45" s="90">
        <f t="shared" si="25"/>
        <v>1.2571515847809496</v>
      </c>
      <c r="GD45" s="90">
        <f t="shared" si="26"/>
        <v>1.1801328561982083</v>
      </c>
      <c r="GE45" s="90">
        <f t="shared" si="27"/>
        <v>0.88402414985275724</v>
      </c>
      <c r="GF45" s="90">
        <f t="shared" si="28"/>
        <v>0.85276208916427021</v>
      </c>
      <c r="GH45" s="32">
        <v>2007</v>
      </c>
      <c r="GI45" s="90">
        <f t="shared" si="29"/>
        <v>1.6739808445799005</v>
      </c>
      <c r="GJ45" s="90">
        <f t="shared" si="30"/>
        <v>1.3586827093068139</v>
      </c>
      <c r="GK45" s="90">
        <f t="shared" si="31"/>
        <v>1.2558197986188411</v>
      </c>
      <c r="GL45" s="90">
        <f t="shared" si="32"/>
        <v>0.75012451067134167</v>
      </c>
      <c r="GM45" s="90">
        <f t="shared" si="33"/>
        <v>1.3078916085593444</v>
      </c>
    </row>
    <row r="46" spans="1:205" x14ac:dyDescent="0.2">
      <c r="A46" s="74" t="s">
        <v>36</v>
      </c>
      <c r="B46" s="31">
        <f t="shared" si="9"/>
        <v>1980</v>
      </c>
      <c r="D46" s="85">
        <f t="shared" si="65"/>
        <v>18195.247457219357</v>
      </c>
      <c r="E46" s="85">
        <f t="shared" si="66"/>
        <v>15317.629894685651</v>
      </c>
      <c r="F46" s="123">
        <v>9.9999999999999995E-7</v>
      </c>
      <c r="G46" s="123">
        <v>9.9999999999999995E-7</v>
      </c>
      <c r="H46" s="85">
        <f t="shared" si="67"/>
        <v>33512.877353905009</v>
      </c>
      <c r="I46" s="80"/>
      <c r="J46" s="243">
        <f>'[18]mer_data2.3 Dec 2019'!C44</f>
        <v>2650.8679999999999</v>
      </c>
      <c r="K46" s="243">
        <f>'[18]mer_data2.3 Dec 2019'!D44</f>
        <v>1318.328</v>
      </c>
      <c r="L46" s="91">
        <f>[4]South!I46</f>
        <v>26669.078017514079</v>
      </c>
      <c r="M46" s="91">
        <f>[4]West!I46</f>
        <v>15412.164923106178</v>
      </c>
      <c r="N46" s="91">
        <f t="shared" si="40"/>
        <v>46050.438940620254</v>
      </c>
      <c r="P46" s="92">
        <f t="shared" si="68"/>
        <v>2650.8679999999999</v>
      </c>
      <c r="Q46" s="92">
        <f t="shared" si="69"/>
        <v>1318.328</v>
      </c>
      <c r="R46" s="92">
        <f t="shared" si="70"/>
        <v>26669.078017514079</v>
      </c>
      <c r="S46" s="92">
        <f t="shared" si="71"/>
        <v>15412.164923106178</v>
      </c>
      <c r="T46" s="92">
        <f t="shared" si="72"/>
        <v>46050.438940620254</v>
      </c>
      <c r="V46" s="85">
        <f>AER_11_Table3.4_real!$I27</f>
        <v>6.8638828705236765</v>
      </c>
      <c r="W46" s="85">
        <f>AER_11_Table3.4_real!$K27</f>
        <v>11.618982449500923</v>
      </c>
      <c r="X46" s="85">
        <v>0</v>
      </c>
      <c r="Y46" s="85">
        <v>0</v>
      </c>
      <c r="Z46" s="85">
        <f>[4]Conversion_Factors!$O42*Z206+Z280</f>
        <v>341.17025550496072</v>
      </c>
      <c r="AC46" s="85">
        <f>[4]Conversion_Factors!$O42*AC206+AC280</f>
        <v>1.2467178324534165</v>
      </c>
      <c r="AD46" s="85">
        <f>[4]Conversion_Factors!$O42*AD206+AD280</f>
        <v>3.5838177026899007</v>
      </c>
      <c r="AE46" s="85">
        <f>[4]Conversion_Factors!$O42*AE206+AE280</f>
        <v>0.19232730718075708</v>
      </c>
      <c r="AF46" s="85">
        <f>[4]Conversion_Factors!$O42*AF206+AF280</f>
        <v>0.1656040173906152</v>
      </c>
      <c r="AG46" s="85">
        <f>[4]Conversion_Factors!$O42*AG206+AG280</f>
        <v>0.34117025550496072</v>
      </c>
      <c r="AI46" s="94">
        <f t="shared" si="42"/>
        <v>1.2164950646027495</v>
      </c>
      <c r="AJ46" s="94">
        <f t="shared" si="42"/>
        <v>3.5262162211712496</v>
      </c>
      <c r="AK46" s="94">
        <f t="shared" si="42"/>
        <v>0.18714439001609054</v>
      </c>
      <c r="AL46" s="94">
        <f t="shared" si="42"/>
        <v>0.1692933172741411</v>
      </c>
      <c r="AM46" s="94">
        <f t="shared" si="43"/>
        <v>0.71281829861981294</v>
      </c>
      <c r="AO46" s="90">
        <f>[4]Northeast!V46</f>
        <v>1.0248441351963367</v>
      </c>
      <c r="AP46" s="90">
        <f>[4]Midwest!V46</f>
        <v>1.0163352097278704</v>
      </c>
      <c r="AQ46" s="90">
        <f>[4]South!V46</f>
        <v>1.0276947503701335</v>
      </c>
      <c r="AR46" s="90">
        <f>[4]West!V46</f>
        <v>0.97820764609655719</v>
      </c>
      <c r="AS46" s="90">
        <f t="shared" si="44"/>
        <v>0.47862162933463981</v>
      </c>
      <c r="AU46" s="32">
        <f t="shared" si="73"/>
        <v>1000000</v>
      </c>
      <c r="AV46" s="32">
        <f t="shared" si="45"/>
        <v>1000000</v>
      </c>
      <c r="AW46" s="32">
        <f t="shared" si="45"/>
        <v>1000000</v>
      </c>
      <c r="AX46" s="32">
        <f t="shared" si="45"/>
        <v>1000000</v>
      </c>
      <c r="AY46" s="32">
        <f t="shared" si="45"/>
        <v>1000000</v>
      </c>
      <c r="BB46" s="80">
        <f t="shared" si="46"/>
        <v>0.92333153056306239</v>
      </c>
      <c r="BC46" s="80">
        <f t="shared" si="47"/>
        <v>0.84732312719119651</v>
      </c>
      <c r="BD46" s="80">
        <f t="shared" si="48"/>
        <v>0.98831863241606432</v>
      </c>
      <c r="BE46" s="80">
        <f t="shared" si="49"/>
        <v>1.0808504127528147</v>
      </c>
      <c r="BF46" s="80"/>
      <c r="BG46" s="80"/>
      <c r="BH46" s="80"/>
      <c r="BI46" s="80"/>
      <c r="BJ46" s="80"/>
      <c r="BK46" s="80"/>
      <c r="BL46" s="80"/>
      <c r="BM46" s="80"/>
      <c r="BN46" s="80"/>
      <c r="BO46" s="80"/>
      <c r="BP46" s="80"/>
      <c r="BQ46" s="95">
        <f>[4]Northeast!AK46</f>
        <v>1.0552673241498811</v>
      </c>
      <c r="BR46" s="95">
        <f>[4]Midwest!AK46</f>
        <v>1.0869792858308998</v>
      </c>
      <c r="BS46" s="95">
        <f>[4]South!AK46</f>
        <v>0.99836845794782703</v>
      </c>
      <c r="BT46" s="95">
        <f>[4]West!AK46</f>
        <v>1.0861578122445879</v>
      </c>
      <c r="BU46" s="88"/>
      <c r="BV46" s="95">
        <f>[4]Northeast!AH46</f>
        <v>0.99912331855774827</v>
      </c>
      <c r="BW46" s="95">
        <f>[4]Midwest!AH46</f>
        <v>0.99795350383911874</v>
      </c>
      <c r="BX46" s="95">
        <f>[4]South!AH46</f>
        <v>0.99716435984993246</v>
      </c>
      <c r="BY46" s="95">
        <f>[4]West!AH46</f>
        <v>0.9992205769203244</v>
      </c>
      <c r="CA46" s="95">
        <f>[4]Northeast!AI46</f>
        <v>1.0003916356610432</v>
      </c>
      <c r="CB46" s="95">
        <f>[4]Midwest!AI46</f>
        <v>0.99455649260236612</v>
      </c>
      <c r="CC46" s="95">
        <f>[4]South!AI46</f>
        <v>0.9927488293991974</v>
      </c>
      <c r="CD46" s="95">
        <f>[4]West!AI46</f>
        <v>0.99588982139160853</v>
      </c>
      <c r="CF46" s="95">
        <f>[4]Northeast!AJ46</f>
        <v>1.0456898586396965</v>
      </c>
      <c r="CG46" s="95">
        <f>[4]Midwest!AJ46</f>
        <v>1.0161374301045538</v>
      </c>
      <c r="CH46" s="95">
        <f>[4]South!AJ46</f>
        <v>1.0554272915045935</v>
      </c>
      <c r="CI46" s="95">
        <f>[4]West!AJ46</f>
        <v>0.95060762784118258</v>
      </c>
      <c r="CK46" s="89">
        <f t="shared" si="50"/>
        <v>0.90694231509051915</v>
      </c>
      <c r="CL46" s="89">
        <f t="shared" si="51"/>
        <v>1.0813972464694022</v>
      </c>
      <c r="CM46" s="89">
        <f t="shared" si="52"/>
        <v>1.2513054983497176</v>
      </c>
      <c r="CN46" s="89">
        <f t="shared" si="53"/>
        <v>0.9985196581670065</v>
      </c>
      <c r="CO46" s="89">
        <f t="shared" si="54"/>
        <v>0.99853322567372249</v>
      </c>
      <c r="CP46" s="89">
        <f t="shared" si="55"/>
        <v>1.0350817479965249</v>
      </c>
      <c r="CQ46" s="89">
        <f t="shared" si="56"/>
        <v>0.9090992955288113</v>
      </c>
      <c r="CR46" s="89">
        <f t="shared" si="57"/>
        <v>1.0647511789866473</v>
      </c>
      <c r="CS46" s="89">
        <f t="shared" si="58"/>
        <v>0.98076492224547229</v>
      </c>
      <c r="CT46" s="89"/>
      <c r="CU46" s="89">
        <f t="shared" si="59"/>
        <v>1.2913891797074437</v>
      </c>
      <c r="CX46" s="35"/>
      <c r="CZ46" s="80">
        <f t="shared" si="60"/>
        <v>0.54293301243795467</v>
      </c>
      <c r="DA46" s="80">
        <f t="shared" si="60"/>
        <v>0.45706698750236679</v>
      </c>
      <c r="DB46" s="80">
        <f t="shared" si="60"/>
        <v>2.98392760919849E-11</v>
      </c>
      <c r="DC46" s="80">
        <f t="shared" si="60"/>
        <v>2.98392760919849E-11</v>
      </c>
      <c r="DE46" s="80">
        <f t="shared" si="61"/>
        <v>0.55839680207473807</v>
      </c>
      <c r="DF46" s="80">
        <f t="shared" si="61"/>
        <v>0.44127372684719929</v>
      </c>
      <c r="DG46" s="80">
        <f t="shared" si="61"/>
        <v>3.1575443963636303E-11</v>
      </c>
      <c r="DH46" s="80">
        <f t="shared" si="61"/>
        <v>3.1575443963636303E-11</v>
      </c>
      <c r="DI46" s="80">
        <f t="shared" si="62"/>
        <v>0.99967052898508824</v>
      </c>
      <c r="DJ46" s="80"/>
      <c r="DK46" s="80">
        <f t="shared" si="63"/>
        <v>0.55858083827043326</v>
      </c>
      <c r="DL46" s="80">
        <f t="shared" si="63"/>
        <v>0.441419161666395</v>
      </c>
      <c r="DM46" s="80">
        <f t="shared" si="63"/>
        <v>3.1585850585885688E-11</v>
      </c>
      <c r="DN46" s="80">
        <f t="shared" si="63"/>
        <v>3.1585850585885688E-11</v>
      </c>
      <c r="DQ46" s="80">
        <f t="shared" si="74"/>
        <v>0.12370030692523848</v>
      </c>
      <c r="DR46" s="80">
        <f t="shared" si="75"/>
        <v>0.21891259367896582</v>
      </c>
      <c r="DS46" s="80">
        <v>0</v>
      </c>
      <c r="DT46" s="80">
        <v>0</v>
      </c>
      <c r="DV46" s="80">
        <f t="shared" si="64"/>
        <v>5.7564445876795274E-2</v>
      </c>
      <c r="DW46" s="80">
        <f t="shared" si="64"/>
        <v>2.8627913877214466E-2</v>
      </c>
      <c r="DX46" s="80">
        <f t="shared" si="64"/>
        <v>0.57912755298386032</v>
      </c>
      <c r="DY46" s="80">
        <f t="shared" si="64"/>
        <v>0.33468008726213005</v>
      </c>
      <c r="DZ46" s="80"/>
      <c r="EB46" s="80">
        <f t="shared" si="10"/>
        <v>-8.6633577469081263E-2</v>
      </c>
      <c r="EC46" s="80">
        <f t="shared" si="10"/>
        <v>-5.5192337296317673E-2</v>
      </c>
      <c r="ED46" s="80">
        <f t="shared" si="10"/>
        <v>9.3119090957035546E-3</v>
      </c>
      <c r="EE46" s="80">
        <f t="shared" si="10"/>
        <v>4.3902741298577994E-3</v>
      </c>
      <c r="EG46" s="80">
        <f t="shared" si="34"/>
        <v>-1.0227777386263689E-3</v>
      </c>
      <c r="EH46" s="80">
        <f t="shared" si="11"/>
        <v>3.2492283130965469E-4</v>
      </c>
      <c r="EI46" s="80">
        <f t="shared" si="11"/>
        <v>1.1865569938526207E-3</v>
      </c>
      <c r="EJ46" s="80">
        <f t="shared" si="11"/>
        <v>1.0704599782127809E-3</v>
      </c>
      <c r="EL46" s="80">
        <f t="shared" si="35"/>
        <v>5.2254608578476318E-3</v>
      </c>
      <c r="EM46" s="80">
        <f t="shared" si="12"/>
        <v>3.0878198751295304E-3</v>
      </c>
      <c r="EN46" s="80">
        <f t="shared" si="12"/>
        <v>2.5875595548306369E-3</v>
      </c>
      <c r="EO46" s="80">
        <f t="shared" si="12"/>
        <v>1.9067371116508035E-3</v>
      </c>
      <c r="EQ46" s="80">
        <f t="shared" si="36"/>
        <v>3.5517325586154225E-2</v>
      </c>
      <c r="ER46" s="80">
        <f t="shared" si="13"/>
        <v>1.145861127038344E-3</v>
      </c>
      <c r="ES46" s="80">
        <f t="shared" si="13"/>
        <v>3.1832980286674056E-2</v>
      </c>
      <c r="ET46" s="80">
        <f t="shared" si="13"/>
        <v>-2.6836532378341972E-2</v>
      </c>
      <c r="EV46" s="124">
        <v>0.90772230721554092</v>
      </c>
      <c r="EW46" s="80">
        <f t="shared" si="14"/>
        <v>1.1802530146837744</v>
      </c>
      <c r="EX46" s="80">
        <f t="shared" si="15"/>
        <v>2.6504680078324125</v>
      </c>
      <c r="EY46" s="124">
        <f t="shared" si="2"/>
        <v>0.9090992955288113</v>
      </c>
      <c r="EZ46" s="80"/>
      <c r="FA46" s="80">
        <f t="shared" si="16"/>
        <v>0.9298287853253393</v>
      </c>
      <c r="FB46" s="80">
        <f t="shared" si="17"/>
        <v>0.73047564496725625</v>
      </c>
      <c r="FC46" s="80">
        <f t="shared" si="3"/>
        <v>1.2513054983497176</v>
      </c>
      <c r="FD46" s="80"/>
      <c r="FE46" s="80">
        <f t="shared" si="18"/>
        <v>0.99957221464352697</v>
      </c>
      <c r="FF46" s="80">
        <f t="shared" si="19"/>
        <v>0.99909120020992559</v>
      </c>
      <c r="FG46" s="80">
        <f t="shared" si="4"/>
        <v>0.9985196581670065</v>
      </c>
      <c r="FH46" s="80"/>
      <c r="FI46" s="80">
        <f t="shared" si="20"/>
        <v>1.0042910454500136</v>
      </c>
      <c r="FJ46" s="80">
        <f t="shared" si="21"/>
        <v>1.0370681986643291</v>
      </c>
      <c r="FK46" s="80">
        <f t="shared" si="5"/>
        <v>0.99853322567372249</v>
      </c>
      <c r="FM46" s="80">
        <f t="shared" si="22"/>
        <v>1.0205534748759624</v>
      </c>
      <c r="FN46" s="80">
        <f t="shared" si="23"/>
        <v>1.0152826621786895</v>
      </c>
      <c r="FO46" s="80">
        <f t="shared" si="6"/>
        <v>1.0350817479965249</v>
      </c>
      <c r="FQ46" s="37"/>
      <c r="GA46" s="32">
        <f t="shared" si="37"/>
        <v>2001</v>
      </c>
      <c r="GB46" s="90">
        <f t="shared" si="24"/>
        <v>1.232276843573501</v>
      </c>
      <c r="GC46" s="90">
        <f t="shared" si="25"/>
        <v>1.2725242511221733</v>
      </c>
      <c r="GD46" s="90">
        <f t="shared" si="26"/>
        <v>1.1926720988909973</v>
      </c>
      <c r="GE46" s="90">
        <f t="shared" si="27"/>
        <v>0.81453520006579705</v>
      </c>
      <c r="GF46" s="90">
        <f t="shared" si="28"/>
        <v>0.99680751429744396</v>
      </c>
      <c r="GH46" s="32">
        <v>2008</v>
      </c>
      <c r="GI46" s="90">
        <f t="shared" si="29"/>
        <v>1.9560993504549364</v>
      </c>
      <c r="GJ46" s="90">
        <f t="shared" si="30"/>
        <v>1.3683852025260541</v>
      </c>
      <c r="GK46" s="90">
        <f t="shared" si="31"/>
        <v>1.2625074970665042</v>
      </c>
      <c r="GL46" s="90">
        <f t="shared" si="32"/>
        <v>0.77752411549112455</v>
      </c>
      <c r="GM46" s="90">
        <f t="shared" si="33"/>
        <v>1.4562458680127159</v>
      </c>
    </row>
    <row r="47" spans="1:205" x14ac:dyDescent="0.2">
      <c r="A47" s="74" t="s">
        <v>36</v>
      </c>
      <c r="B47" s="31">
        <f t="shared" si="9"/>
        <v>1981</v>
      </c>
      <c r="D47" s="85">
        <f t="shared" si="65"/>
        <v>18889.537745700149</v>
      </c>
      <c r="E47" s="85">
        <f t="shared" si="66"/>
        <v>14730.907584664681</v>
      </c>
      <c r="F47" s="123">
        <v>9.9999999999999995E-7</v>
      </c>
      <c r="G47" s="123">
        <v>9.9999999999999995E-7</v>
      </c>
      <c r="H47" s="85">
        <f t="shared" si="67"/>
        <v>33620.445332364834</v>
      </c>
      <c r="I47" s="80"/>
      <c r="J47" s="243">
        <f>'[18]mer_data2.3 Dec 2019'!C45</f>
        <v>2557.34</v>
      </c>
      <c r="K47" s="243">
        <f>'[18]mer_data2.3 Dec 2019'!D45</f>
        <v>1121.989</v>
      </c>
      <c r="L47" s="91">
        <f>[4]South!I47</f>
        <v>27884.25672275843</v>
      </c>
      <c r="M47" s="91">
        <f>[4]West!I47</f>
        <v>16036.76570055953</v>
      </c>
      <c r="N47" s="91">
        <f t="shared" si="40"/>
        <v>47600.351423317959</v>
      </c>
      <c r="P47" s="92">
        <f t="shared" si="68"/>
        <v>2557.34</v>
      </c>
      <c r="Q47" s="92">
        <f t="shared" si="69"/>
        <v>1121.989</v>
      </c>
      <c r="R47" s="92">
        <f t="shared" si="70"/>
        <v>27884.25672275843</v>
      </c>
      <c r="S47" s="92">
        <f t="shared" si="71"/>
        <v>16036.76570055953</v>
      </c>
      <c r="T47" s="92">
        <f t="shared" si="72"/>
        <v>47600.351423317959</v>
      </c>
      <c r="V47" s="85">
        <f>AER_11_Table3.4_real!$I28</f>
        <v>7.3864006138018983</v>
      </c>
      <c r="W47" s="85">
        <f>AER_11_Table3.4_real!$K28</f>
        <v>13.129279863407467</v>
      </c>
      <c r="X47" s="85">
        <v>0</v>
      </c>
      <c r="Y47" s="85">
        <v>0</v>
      </c>
      <c r="Z47" s="85">
        <f>[4]Conversion_Factors!$O43*Z207+Z281</f>
        <v>319.85018758696424</v>
      </c>
      <c r="AC47" s="85">
        <f>[4]Conversion_Factors!$O43*AC207+AC281</f>
        <v>1.2590553782067213</v>
      </c>
      <c r="AD47" s="85">
        <f>[4]Conversion_Factors!$O43*AD207+AD281</f>
        <v>3.9916375867834679</v>
      </c>
      <c r="AE47" s="85">
        <f>[4]Conversion_Factors!$O43*AE207+AE281</f>
        <v>0.1783234313924158</v>
      </c>
      <c r="AF47" s="85">
        <f>[4]Conversion_Factors!$O43*AF207+AF281</f>
        <v>0.15926895071956182</v>
      </c>
      <c r="AG47" s="85">
        <f>[4]Conversion_Factors!$O43*AG207+AG281</f>
        <v>0.31985018758696426</v>
      </c>
      <c r="AI47" s="94">
        <f t="shared" si="42"/>
        <v>1.253142519107888</v>
      </c>
      <c r="AJ47" s="94">
        <f t="shared" si="42"/>
        <v>4.0463520494738514</v>
      </c>
      <c r="AK47" s="94">
        <f t="shared" si="42"/>
        <v>0.17886312029458024</v>
      </c>
      <c r="AL47" s="94">
        <f t="shared" si="42"/>
        <v>0.16396326076487472</v>
      </c>
      <c r="AM47" s="94">
        <f t="shared" si="43"/>
        <v>0.7086850114963148</v>
      </c>
      <c r="AO47" s="90">
        <f>[4]Northeast!V47</f>
        <v>1.0047184250862724</v>
      </c>
      <c r="AP47" s="90">
        <f>[4]Midwest!V47</f>
        <v>0.9864780765436616</v>
      </c>
      <c r="AQ47" s="90">
        <f>[4]South!V47</f>
        <v>0.9969826708754963</v>
      </c>
      <c r="AR47" s="90">
        <f>[4]West!V47</f>
        <v>0.97136974451828817</v>
      </c>
      <c r="AS47" s="90">
        <f t="shared" si="44"/>
        <v>0.45132912704282235</v>
      </c>
      <c r="AU47" s="32">
        <f t="shared" si="73"/>
        <v>1000000</v>
      </c>
      <c r="AV47" s="32">
        <f t="shared" si="45"/>
        <v>1000000</v>
      </c>
      <c r="AW47" s="32">
        <f t="shared" si="45"/>
        <v>1000000</v>
      </c>
      <c r="AX47" s="32">
        <f t="shared" si="45"/>
        <v>1000000</v>
      </c>
      <c r="AY47" s="32">
        <f t="shared" si="45"/>
        <v>1000000</v>
      </c>
      <c r="BB47" s="80">
        <f t="shared" si="46"/>
        <v>0.95114730330565012</v>
      </c>
      <c r="BC47" s="80">
        <f t="shared" si="47"/>
        <v>0.97230783855275771</v>
      </c>
      <c r="BD47" s="80">
        <f t="shared" si="48"/>
        <v>0.9445848439486253</v>
      </c>
      <c r="BE47" s="80">
        <f t="shared" si="49"/>
        <v>1.0468207542240764</v>
      </c>
      <c r="BF47" s="80"/>
      <c r="BG47" s="80"/>
      <c r="BH47" s="80"/>
      <c r="BI47" s="80"/>
      <c r="BJ47" s="80"/>
      <c r="BK47" s="80"/>
      <c r="BL47" s="80"/>
      <c r="BM47" s="80"/>
      <c r="BN47" s="80"/>
      <c r="BO47" s="80"/>
      <c r="BP47" s="80"/>
      <c r="BQ47" s="95">
        <f>[4]Northeast!AK47</f>
        <v>1.0109175526785272</v>
      </c>
      <c r="BR47" s="95">
        <f>[4]Midwest!AK47</f>
        <v>1.0239408549223767</v>
      </c>
      <c r="BS47" s="95">
        <f>[4]South!AK47</f>
        <v>0.95420085192876547</v>
      </c>
      <c r="BT47" s="95">
        <f>[4]West!AK47</f>
        <v>1.0538304386196145</v>
      </c>
      <c r="BU47" s="88"/>
      <c r="BV47" s="95">
        <f>[4]Northeast!AH47</f>
        <v>0.99798556505231328</v>
      </c>
      <c r="BW47" s="95">
        <f>[4]Midwest!AH47</f>
        <v>0.99875054665345253</v>
      </c>
      <c r="BX47" s="95">
        <f>[4]South!AH47</f>
        <v>0.99868569164545695</v>
      </c>
      <c r="BY47" s="95">
        <f>[4]West!AH47</f>
        <v>0.99978033923709508</v>
      </c>
      <c r="CA47" s="95">
        <f>[4]Northeast!AI47</f>
        <v>1.0040903838654596</v>
      </c>
      <c r="CB47" s="95">
        <f>[4]Midwest!AI47</f>
        <v>0.99455611216078266</v>
      </c>
      <c r="CC47" s="95">
        <f>[4]South!AI47</f>
        <v>0.99122522435194726</v>
      </c>
      <c r="CD47" s="95">
        <f>[4]West!AI47</f>
        <v>0.99356662307284282</v>
      </c>
      <c r="CF47" s="95">
        <f>[4]Northeast!AJ47</f>
        <v>1.0251547838539246</v>
      </c>
      <c r="CG47" s="95">
        <f>[4]Midwest!AJ47</f>
        <v>0.98628610714171483</v>
      </c>
      <c r="CH47" s="95">
        <f>[4]South!AJ47</f>
        <v>1.0238864406188375</v>
      </c>
      <c r="CI47" s="95">
        <f>[4]West!AJ47</f>
        <v>0.94396265688366854</v>
      </c>
      <c r="CK47" s="89">
        <f t="shared" si="50"/>
        <v>0.93746713195617615</v>
      </c>
      <c r="CL47" s="89">
        <f t="shared" si="51"/>
        <v>1.0138196591239346</v>
      </c>
      <c r="CM47" s="89">
        <f t="shared" si="52"/>
        <v>1.1041352059003526</v>
      </c>
      <c r="CN47" s="89">
        <f t="shared" si="53"/>
        <v>0.99824803332578493</v>
      </c>
      <c r="CO47" s="89">
        <f t="shared" si="54"/>
        <v>1.0005707720559478</v>
      </c>
      <c r="CP47" s="89">
        <f t="shared" si="55"/>
        <v>1.0102302728665433</v>
      </c>
      <c r="CQ47" s="89">
        <f t="shared" si="56"/>
        <v>0.999925804294726</v>
      </c>
      <c r="CR47" s="89">
        <f t="shared" si="57"/>
        <v>1.0443660325263804</v>
      </c>
      <c r="CS47" s="89">
        <f t="shared" si="58"/>
        <v>0.95042260815970314</v>
      </c>
      <c r="CT47" s="89"/>
      <c r="CU47" s="89">
        <f t="shared" si="59"/>
        <v>1.1141121540666634</v>
      </c>
      <c r="CX47" s="35"/>
      <c r="CZ47" s="80">
        <f t="shared" si="60"/>
        <v>0.56184674411543478</v>
      </c>
      <c r="DA47" s="80">
        <f t="shared" si="60"/>
        <v>0.43815325582507747</v>
      </c>
      <c r="DB47" s="80">
        <f t="shared" si="60"/>
        <v>2.9743805892938206E-11</v>
      </c>
      <c r="DC47" s="80">
        <f t="shared" si="60"/>
        <v>2.9743805892938206E-11</v>
      </c>
      <c r="DE47" s="80">
        <f t="shared" si="61"/>
        <v>0.55233590715598957</v>
      </c>
      <c r="DF47" s="80">
        <f t="shared" si="61"/>
        <v>0.44754351387646168</v>
      </c>
      <c r="DG47" s="80">
        <f t="shared" si="61"/>
        <v>2.979151549706729E-11</v>
      </c>
      <c r="DH47" s="80">
        <f t="shared" si="61"/>
        <v>2.979151549706729E-11</v>
      </c>
      <c r="DI47" s="80">
        <f t="shared" si="62"/>
        <v>0.99987942109203432</v>
      </c>
      <c r="DJ47" s="80"/>
      <c r="DK47" s="80">
        <f t="shared" si="63"/>
        <v>0.55240251524803563</v>
      </c>
      <c r="DL47" s="80">
        <f t="shared" si="63"/>
        <v>0.44759748469237409</v>
      </c>
      <c r="DM47" s="80">
        <f t="shared" si="63"/>
        <v>2.9795108158671785E-11</v>
      </c>
      <c r="DN47" s="80">
        <f t="shared" si="63"/>
        <v>2.9795108158671785E-11</v>
      </c>
      <c r="DQ47" s="80">
        <f t="shared" si="74"/>
        <v>7.3367256852784585E-2</v>
      </c>
      <c r="DR47" s="80">
        <f t="shared" si="75"/>
        <v>0.12220466145500855</v>
      </c>
      <c r="DS47" s="80">
        <v>0</v>
      </c>
      <c r="DT47" s="80">
        <v>0</v>
      </c>
      <c r="DV47" s="80">
        <f t="shared" ref="DV47:DY67" si="76">J47/$N47</f>
        <v>5.3725233607145963E-2</v>
      </c>
      <c r="DW47" s="80">
        <f t="shared" si="76"/>
        <v>2.3571023457830437E-2</v>
      </c>
      <c r="DX47" s="80">
        <f t="shared" si="76"/>
        <v>0.58579938779819141</v>
      </c>
      <c r="DY47" s="80">
        <f t="shared" si="76"/>
        <v>0.3369043551368322</v>
      </c>
      <c r="DZ47" s="80"/>
      <c r="EB47" s="80">
        <f t="shared" si="10"/>
        <v>-6.9022327314612067E-2</v>
      </c>
      <c r="EC47" s="80">
        <f t="shared" si="10"/>
        <v>-0.19436411347076865</v>
      </c>
      <c r="ED47" s="80">
        <f t="shared" si="10"/>
        <v>1.145463724949425E-2</v>
      </c>
      <c r="EE47" s="80">
        <f t="shared" si="10"/>
        <v>6.6239652591873989E-3</v>
      </c>
      <c r="EG47" s="80">
        <f t="shared" si="34"/>
        <v>-1.1394006985412648E-3</v>
      </c>
      <c r="EH47" s="80">
        <f t="shared" si="11"/>
        <v>7.9835853137250946E-4</v>
      </c>
      <c r="EI47" s="80">
        <f t="shared" si="11"/>
        <v>1.5244953788254494E-3</v>
      </c>
      <c r="EJ47" s="80">
        <f t="shared" si="11"/>
        <v>5.6004209590584367E-4</v>
      </c>
      <c r="EL47" s="80">
        <f t="shared" si="35"/>
        <v>3.690481996204426E-3</v>
      </c>
      <c r="EM47" s="80">
        <f t="shared" si="12"/>
        <v>-3.8252392808714505E-7</v>
      </c>
      <c r="EN47" s="80">
        <f t="shared" si="12"/>
        <v>-1.5359125729373924E-3</v>
      </c>
      <c r="EO47" s="80">
        <f t="shared" si="12"/>
        <v>-2.3355116732939056E-3</v>
      </c>
      <c r="EQ47" s="80">
        <f t="shared" si="36"/>
        <v>-1.9833209593052067E-2</v>
      </c>
      <c r="ER47" s="80">
        <f t="shared" si="13"/>
        <v>-2.981740281523805E-2</v>
      </c>
      <c r="ES47" s="80">
        <f t="shared" si="13"/>
        <v>-3.0340077940967304E-2</v>
      </c>
      <c r="ET47" s="80">
        <f t="shared" si="13"/>
        <v>-7.0147814091801198E-3</v>
      </c>
      <c r="EV47" s="124">
        <v>0.99878805177557173</v>
      </c>
      <c r="EW47" s="80">
        <f t="shared" si="14"/>
        <v>1.0999082379808491</v>
      </c>
      <c r="EX47" s="80">
        <f t="shared" si="15"/>
        <v>2.9152715963195601</v>
      </c>
      <c r="EY47" s="124">
        <f t="shared" ref="EY47:EY78" si="77">EX47/EX$86</f>
        <v>0.999925804294726</v>
      </c>
      <c r="EZ47" s="80"/>
      <c r="FA47" s="80">
        <f t="shared" si="16"/>
        <v>0.88238660131881452</v>
      </c>
      <c r="FB47" s="80">
        <f t="shared" si="17"/>
        <v>0.6445619217088262</v>
      </c>
      <c r="FC47" s="80">
        <f t="shared" ref="FC47:FC78" si="78">FB47/FB$86</f>
        <v>1.1041352059003526</v>
      </c>
      <c r="FD47" s="80"/>
      <c r="FE47" s="80">
        <f t="shared" si="18"/>
        <v>0.99972797246503875</v>
      </c>
      <c r="FF47" s="80">
        <f t="shared" si="19"/>
        <v>0.99881941989353096</v>
      </c>
      <c r="FG47" s="80">
        <f t="shared" ref="FG47:FG78" si="79">FF47/FF$86</f>
        <v>0.99824803332578493</v>
      </c>
      <c r="FH47" s="80"/>
      <c r="FI47" s="80">
        <f t="shared" si="20"/>
        <v>1.0020405393930187</v>
      </c>
      <c r="FJ47" s="80">
        <f t="shared" si="21"/>
        <v>1.0391843771769507</v>
      </c>
      <c r="FK47" s="80">
        <f t="shared" ref="FK47:FK78" si="80">FJ47/FJ$86</f>
        <v>1.0005707720559478</v>
      </c>
      <c r="FM47" s="80">
        <f t="shared" si="22"/>
        <v>0.97599080924952697</v>
      </c>
      <c r="FN47" s="80">
        <f t="shared" si="23"/>
        <v>0.99090654707679326</v>
      </c>
      <c r="FO47" s="80">
        <f t="shared" ref="FO47:FO78" si="81">FN47/FN$86</f>
        <v>1.0102302728665433</v>
      </c>
      <c r="FQ47" s="37"/>
      <c r="GA47" s="32">
        <f t="shared" si="37"/>
        <v>2002</v>
      </c>
      <c r="GB47" s="90">
        <f t="shared" si="24"/>
        <v>1.013856327875758</v>
      </c>
      <c r="GC47" s="90">
        <f t="shared" si="25"/>
        <v>1.2848948646040064</v>
      </c>
      <c r="GD47" s="90">
        <f t="shared" si="26"/>
        <v>1.2026030337203797</v>
      </c>
      <c r="GE47" s="90">
        <f t="shared" si="27"/>
        <v>0.83182503588075163</v>
      </c>
      <c r="GF47" s="90">
        <f t="shared" si="28"/>
        <v>0.78877754807474065</v>
      </c>
      <c r="GH47" s="32">
        <v>2009</v>
      </c>
      <c r="GI47" s="90">
        <f t="shared" si="29"/>
        <v>1.4971271879451298</v>
      </c>
      <c r="GJ47" s="90">
        <f t="shared" si="30"/>
        <v>1.3702179648673674</v>
      </c>
      <c r="GK47" s="90">
        <f t="shared" si="31"/>
        <v>1.2655810820364848</v>
      </c>
      <c r="GL47" s="90">
        <f t="shared" si="32"/>
        <v>0.76512411637749045</v>
      </c>
      <c r="GM47" s="90">
        <f t="shared" si="33"/>
        <v>1.128358681601993</v>
      </c>
    </row>
    <row r="48" spans="1:205" x14ac:dyDescent="0.2">
      <c r="A48" s="74" t="s">
        <v>36</v>
      </c>
      <c r="B48" s="31">
        <f t="shared" si="9"/>
        <v>1982</v>
      </c>
      <c r="D48" s="85">
        <f t="shared" si="65"/>
        <v>22154.546848748218</v>
      </c>
      <c r="E48" s="85">
        <f t="shared" si="66"/>
        <v>12216.486696751879</v>
      </c>
      <c r="F48" s="123">
        <v>9.9999999999999995E-7</v>
      </c>
      <c r="G48" s="123">
        <v>9.9999999999999995E-7</v>
      </c>
      <c r="H48" s="85">
        <f t="shared" si="67"/>
        <v>34371.033547500097</v>
      </c>
      <c r="I48" s="80"/>
      <c r="J48" s="243">
        <f>'[18]mer_data2.3 Dec 2019'!C46</f>
        <v>2649.51</v>
      </c>
      <c r="K48" s="243">
        <f>'[18]mer_data2.3 Dec 2019'!D46</f>
        <v>1037.2629999999999</v>
      </c>
      <c r="L48" s="91">
        <f>[4]South!I48</f>
        <v>28142.768678836921</v>
      </c>
      <c r="M48" s="91">
        <f>[4]West!I48</f>
        <v>16228.057367663791</v>
      </c>
      <c r="N48" s="91">
        <f t="shared" si="40"/>
        <v>48057.599046500713</v>
      </c>
      <c r="P48" s="92">
        <f t="shared" si="68"/>
        <v>2649.51</v>
      </c>
      <c r="Q48" s="92">
        <f t="shared" si="69"/>
        <v>1037.2629999999999</v>
      </c>
      <c r="R48" s="92">
        <f t="shared" si="70"/>
        <v>28142.768678836921</v>
      </c>
      <c r="S48" s="92">
        <f t="shared" si="71"/>
        <v>16228.057367663791</v>
      </c>
      <c r="T48" s="92">
        <f t="shared" si="72"/>
        <v>48057.599046500713</v>
      </c>
      <c r="V48" s="85">
        <f>AER_11_Table3.4_real!$I29</f>
        <v>8.3617524933848966</v>
      </c>
      <c r="W48" s="85">
        <f>AER_11_Table3.4_real!$K29</f>
        <v>11.777617341746385</v>
      </c>
      <c r="X48" s="85">
        <v>0</v>
      </c>
      <c r="Y48" s="85">
        <v>0</v>
      </c>
      <c r="Z48" s="85">
        <f>[4]Conversion_Factors!$O44*Z208+Z282</f>
        <v>322.6188199665205</v>
      </c>
      <c r="AC48" s="85">
        <f>[4]Conversion_Factors!$O44*AC208+AC282</f>
        <v>1.182714136587149</v>
      </c>
      <c r="AD48" s="85">
        <f>[4]Conversion_Factors!$O44*AD208+AD282</f>
        <v>4.4219015737323621</v>
      </c>
      <c r="AE48" s="85">
        <f>[4]Conversion_Factors!$O44*AE208+AE282</f>
        <v>0.18187066871465607</v>
      </c>
      <c r="AF48" s="85">
        <f>[4]Conversion_Factors!$O44*AF208+AF282</f>
        <v>0.16426204635636393</v>
      </c>
      <c r="AG48" s="85">
        <f>[4]Conversion_Factors!$O44*AG208+AG282</f>
        <v>0.32261881996652053</v>
      </c>
      <c r="AI48" s="94">
        <f t="shared" si="42"/>
        <v>1.1914738038213439</v>
      </c>
      <c r="AJ48" s="94">
        <f t="shared" si="42"/>
        <v>4.4277231604900562</v>
      </c>
      <c r="AK48" s="94">
        <f t="shared" si="42"/>
        <v>0.18313904812386667</v>
      </c>
      <c r="AL48" s="94">
        <f t="shared" si="42"/>
        <v>0.1620017508782132</v>
      </c>
      <c r="AM48" s="94">
        <f t="shared" si="43"/>
        <v>0.71895399157283912</v>
      </c>
      <c r="AO48" s="90">
        <f>[4]Northeast!V48</f>
        <v>0.9926480404301794</v>
      </c>
      <c r="AP48" s="90">
        <f>[4]Midwest!V48</f>
        <v>0.99868519630819697</v>
      </c>
      <c r="AQ48" s="90">
        <f>[4]South!V48</f>
        <v>0.99307422735782314</v>
      </c>
      <c r="AR48" s="90">
        <f>[4]West!V48</f>
        <v>1.0139522904283296</v>
      </c>
      <c r="AS48" s="90">
        <f t="shared" si="44"/>
        <v>0.44873360986665467</v>
      </c>
      <c r="AU48" s="32">
        <f t="shared" si="73"/>
        <v>1000000</v>
      </c>
      <c r="AV48" s="32">
        <f t="shared" si="45"/>
        <v>1000000</v>
      </c>
      <c r="AW48" s="32">
        <f t="shared" si="45"/>
        <v>1000000</v>
      </c>
      <c r="AX48" s="32">
        <f t="shared" si="45"/>
        <v>1000000</v>
      </c>
      <c r="AY48" s="32">
        <f t="shared" si="45"/>
        <v>1000000</v>
      </c>
      <c r="BB48" s="80">
        <f t="shared" si="46"/>
        <v>0.9043401514065369</v>
      </c>
      <c r="BC48" s="80">
        <f t="shared" si="47"/>
        <v>1.0639484363318972</v>
      </c>
      <c r="BD48" s="80">
        <f t="shared" si="48"/>
        <v>0.96716622693417353</v>
      </c>
      <c r="BE48" s="80">
        <f t="shared" si="49"/>
        <v>1.034297526463209</v>
      </c>
      <c r="BF48" s="80"/>
      <c r="BG48" s="80"/>
      <c r="BH48" s="80"/>
      <c r="BI48" s="80"/>
      <c r="BJ48" s="80"/>
      <c r="BK48" s="80"/>
      <c r="BL48" s="80"/>
      <c r="BM48" s="80"/>
      <c r="BN48" s="80"/>
      <c r="BO48" s="80"/>
      <c r="BP48" s="80"/>
      <c r="BQ48" s="95">
        <f>[4]Northeast!AK48</f>
        <v>0.98664439289039096</v>
      </c>
      <c r="BR48" s="95">
        <f>[4]Midwest!AK48</f>
        <v>1.0323187519977837</v>
      </c>
      <c r="BS48" s="95">
        <f>[4]South!AK48</f>
        <v>0.97555788880349836</v>
      </c>
      <c r="BT48" s="95">
        <f>[4]West!AK48</f>
        <v>1.0403801268826776</v>
      </c>
      <c r="BU48" s="88"/>
      <c r="BV48" s="95">
        <f>[4]Northeast!AH48</f>
        <v>0.99894158776501174</v>
      </c>
      <c r="BW48" s="95">
        <f>[4]Midwest!AH48</f>
        <v>0.99999100639210159</v>
      </c>
      <c r="BX48" s="95">
        <f>[4]South!AH48</f>
        <v>0.99969967538765303</v>
      </c>
      <c r="BY48" s="95">
        <f>[4]West!AH48</f>
        <v>0.99961640856614276</v>
      </c>
      <c r="CA48" s="95">
        <f>[4]Northeast!AI48</f>
        <v>1.001234757081144</v>
      </c>
      <c r="CB48" s="95">
        <f>[4]Midwest!AI48</f>
        <v>0.99425405518352117</v>
      </c>
      <c r="CC48" s="95">
        <f>[4]South!AI48</f>
        <v>0.99169591996489215</v>
      </c>
      <c r="CD48" s="95">
        <f>[4]West!AI48</f>
        <v>0.9945349777894309</v>
      </c>
      <c r="CF48" s="95">
        <f>[4]Northeast!AJ48</f>
        <v>1.0128388829366222</v>
      </c>
      <c r="CG48" s="95">
        <f>[4]Midwest!AJ48</f>
        <v>0.99849085139123728</v>
      </c>
      <c r="CH48" s="95">
        <f>[4]South!AJ48</f>
        <v>1.0198725269986981</v>
      </c>
      <c r="CI48" s="95">
        <f>[4]West!AJ48</f>
        <v>0.98534374107015121</v>
      </c>
      <c r="CK48" s="89">
        <f t="shared" si="50"/>
        <v>0.9464724145871134</v>
      </c>
      <c r="CL48" s="89">
        <f t="shared" si="51"/>
        <v>1.0225953111141903</v>
      </c>
      <c r="CM48" s="89">
        <f t="shared" si="52"/>
        <v>1.0830286790064618</v>
      </c>
      <c r="CN48" s="89">
        <f t="shared" si="53"/>
        <v>0.99931667224672194</v>
      </c>
      <c r="CO48" s="89">
        <f t="shared" si="54"/>
        <v>0.99873166138904501</v>
      </c>
      <c r="CP48" s="89">
        <f t="shared" si="55"/>
        <v>1.0077856741184172</v>
      </c>
      <c r="CQ48" s="89">
        <f t="shared" si="56"/>
        <v>1.032255715134877</v>
      </c>
      <c r="CR48" s="89">
        <f t="shared" si="57"/>
        <v>1.0642786384550089</v>
      </c>
      <c r="CS48" s="89">
        <f t="shared" si="58"/>
        <v>0.96785825325570818</v>
      </c>
      <c r="CT48" s="89"/>
      <c r="CU48" s="89">
        <f t="shared" si="59"/>
        <v>1.0893315660147442</v>
      </c>
      <c r="CX48" s="35"/>
      <c r="CZ48" s="80">
        <f t="shared" si="60"/>
        <v>0.64457028381561665</v>
      </c>
      <c r="DA48" s="80">
        <f t="shared" si="60"/>
        <v>0.35542971612619484</v>
      </c>
      <c r="DB48" s="80">
        <f t="shared" si="60"/>
        <v>2.9094266211634848E-11</v>
      </c>
      <c r="DC48" s="80">
        <f t="shared" si="60"/>
        <v>2.9094266211634848E-11</v>
      </c>
      <c r="DE48" s="80">
        <f t="shared" ref="DE48:DH67" si="82">(CZ48-CZ47)/LN(CZ48/CZ47)</f>
        <v>0.60226193895367097</v>
      </c>
      <c r="DF48" s="80">
        <f t="shared" si="82"/>
        <v>0.39535010620154371</v>
      </c>
      <c r="DG48" s="80">
        <f t="shared" si="82"/>
        <v>2.9417840920476667E-11</v>
      </c>
      <c r="DH48" s="80">
        <f t="shared" si="82"/>
        <v>2.9417840920476667E-11</v>
      </c>
      <c r="DI48" s="80">
        <f t="shared" si="62"/>
        <v>0.99761204521405022</v>
      </c>
      <c r="DJ48" s="80"/>
      <c r="DK48" s="80">
        <f t="shared" ref="DK48:DN67" si="83">DE48/$DI48</f>
        <v>0.60370355574891654</v>
      </c>
      <c r="DL48" s="80">
        <f t="shared" si="83"/>
        <v>0.39629644419210713</v>
      </c>
      <c r="DM48" s="80">
        <f t="shared" si="83"/>
        <v>2.9488257546213468E-11</v>
      </c>
      <c r="DN48" s="80">
        <f t="shared" si="83"/>
        <v>2.9488257546213468E-11</v>
      </c>
      <c r="DQ48" s="80">
        <f t="shared" si="74"/>
        <v>0.12402747894776839</v>
      </c>
      <c r="DR48" s="80">
        <f t="shared" si="75"/>
        <v>-0.10864394539875416</v>
      </c>
      <c r="DS48" s="80">
        <v>0</v>
      </c>
      <c r="DT48" s="80">
        <v>0</v>
      </c>
      <c r="DV48" s="80">
        <f t="shared" si="76"/>
        <v>5.5131967733892083E-2</v>
      </c>
      <c r="DW48" s="80">
        <f t="shared" si="76"/>
        <v>2.1583745767164531E-2</v>
      </c>
      <c r="DX48" s="80">
        <f t="shared" si="76"/>
        <v>0.58560496648211391</v>
      </c>
      <c r="DY48" s="80">
        <f t="shared" si="76"/>
        <v>0.33767932001682943</v>
      </c>
      <c r="DZ48" s="80"/>
      <c r="EB48" s="80">
        <f t="shared" ref="EB48:EE67" si="84">LN(DV48/DV47)</f>
        <v>2.5846933859118106E-2</v>
      </c>
      <c r="EC48" s="80">
        <f t="shared" si="84"/>
        <v>-8.8077617427738161E-2</v>
      </c>
      <c r="ED48" s="80">
        <f t="shared" si="84"/>
        <v>-3.3194569774705273E-4</v>
      </c>
      <c r="EE48" s="80">
        <f t="shared" si="84"/>
        <v>2.2976103616544584E-3</v>
      </c>
      <c r="EG48" s="80">
        <f t="shared" si="34"/>
        <v>9.5749390195779232E-4</v>
      </c>
      <c r="EH48" s="80">
        <f t="shared" si="11"/>
        <v>1.2412409158367836E-3</v>
      </c>
      <c r="EI48" s="80">
        <f t="shared" si="11"/>
        <v>1.0148030964821412E-3</v>
      </c>
      <c r="EJ48" s="80">
        <f t="shared" si="11"/>
        <v>-1.6398013200710318E-4</v>
      </c>
      <c r="EL48" s="80">
        <f t="shared" si="35"/>
        <v>-2.8480455924664674E-3</v>
      </c>
      <c r="EM48" s="80">
        <f t="shared" si="12"/>
        <v>-3.0375647162680491E-4</v>
      </c>
      <c r="EN48" s="80">
        <f t="shared" si="12"/>
        <v>4.7474971270009214E-4</v>
      </c>
      <c r="EO48" s="80">
        <f t="shared" si="12"/>
        <v>9.7415020715861417E-4</v>
      </c>
      <c r="EQ48" s="80">
        <f t="shared" si="36"/>
        <v>-1.208644663175021E-2</v>
      </c>
      <c r="ER48" s="80">
        <f t="shared" si="13"/>
        <v>1.2298508435076568E-2</v>
      </c>
      <c r="ES48" s="80">
        <f t="shared" si="13"/>
        <v>-3.9279766788809217E-3</v>
      </c>
      <c r="ET48" s="80">
        <f t="shared" si="13"/>
        <v>4.2903949022864707E-2</v>
      </c>
      <c r="EV48" s="124">
        <v>1.0323378301710373</v>
      </c>
      <c r="EW48" s="80">
        <f t="shared" si="14"/>
        <v>1.0323323097586767</v>
      </c>
      <c r="EX48" s="80">
        <f t="shared" si="15"/>
        <v>3.0095290606024361</v>
      </c>
      <c r="EY48" s="124">
        <f t="shared" si="77"/>
        <v>1.032255715134877</v>
      </c>
      <c r="EZ48" s="80"/>
      <c r="FA48" s="80">
        <f t="shared" si="16"/>
        <v>0.98088411022391075</v>
      </c>
      <c r="FB48" s="80">
        <f t="shared" si="17"/>
        <v>0.632240547059576</v>
      </c>
      <c r="FC48" s="80">
        <f t="shared" si="78"/>
        <v>1.0830286790064618</v>
      </c>
      <c r="FD48" s="80"/>
      <c r="FE48" s="80">
        <f t="shared" si="18"/>
        <v>1.0010705144265366</v>
      </c>
      <c r="FF48" s="80">
        <f t="shared" si="19"/>
        <v>0.99988867049203189</v>
      </c>
      <c r="FG48" s="80">
        <f t="shared" si="79"/>
        <v>0.99931667224672194</v>
      </c>
      <c r="FH48" s="80"/>
      <c r="FI48" s="80">
        <f t="shared" si="20"/>
        <v>0.99816193844726864</v>
      </c>
      <c r="FJ48" s="80">
        <f t="shared" si="21"/>
        <v>1.0372742923270626</v>
      </c>
      <c r="FK48" s="80">
        <f t="shared" si="80"/>
        <v>0.99873166138904501</v>
      </c>
      <c r="FM48" s="80">
        <f t="shared" si="22"/>
        <v>0.99758015690700963</v>
      </c>
      <c r="FN48" s="80">
        <f t="shared" si="23"/>
        <v>0.98850870871305052</v>
      </c>
      <c r="FO48" s="80">
        <f t="shared" si="81"/>
        <v>1.0077856741184172</v>
      </c>
      <c r="FQ48" s="37"/>
      <c r="GA48" s="32">
        <f>GA47+1</f>
        <v>2003</v>
      </c>
      <c r="GB48" s="90">
        <f t="shared" si="24"/>
        <v>1.3482231510794815</v>
      </c>
      <c r="GC48" s="90">
        <f t="shared" si="25"/>
        <v>1.2996680334179544</v>
      </c>
      <c r="GD48" s="90">
        <f t="shared" si="26"/>
        <v>1.2125933782578799</v>
      </c>
      <c r="GE48" s="90">
        <f t="shared" si="27"/>
        <v>0.89413367847462633</v>
      </c>
      <c r="GF48" s="90">
        <f t="shared" si="28"/>
        <v>0.95677913873616871</v>
      </c>
    </row>
    <row r="49" spans="1:188" x14ac:dyDescent="0.2">
      <c r="A49" s="74" t="s">
        <v>36</v>
      </c>
      <c r="B49" s="31">
        <f t="shared" si="9"/>
        <v>1983</v>
      </c>
      <c r="D49" s="85">
        <f t="shared" si="65"/>
        <v>23116.284332614443</v>
      </c>
      <c r="E49" s="85">
        <f t="shared" si="66"/>
        <v>13001.917623835381</v>
      </c>
      <c r="F49" s="123">
        <v>9.9999999999999995E-7</v>
      </c>
      <c r="G49" s="123">
        <v>9.9999999999999995E-7</v>
      </c>
      <c r="H49" s="85">
        <f t="shared" si="67"/>
        <v>36118.201958449827</v>
      </c>
      <c r="I49" s="80"/>
      <c r="J49" s="243">
        <f>'[18]mer_data2.3 Dec 2019'!C47</f>
        <v>2486.4299999999998</v>
      </c>
      <c r="K49" s="243">
        <f>'[18]mer_data2.3 Dec 2019'!D47</f>
        <v>1170.0940000000001</v>
      </c>
      <c r="L49" s="91">
        <f>[4]South!I49</f>
        <v>28489.645835003677</v>
      </c>
      <c r="M49" s="91">
        <f>[4]West!I49</f>
        <v>16531.496286286347</v>
      </c>
      <c r="N49" s="91">
        <f t="shared" si="40"/>
        <v>48677.666121290022</v>
      </c>
      <c r="P49" s="92">
        <f t="shared" si="68"/>
        <v>2486.4299999999998</v>
      </c>
      <c r="Q49" s="92">
        <f t="shared" si="69"/>
        <v>1170.0940000000001</v>
      </c>
      <c r="R49" s="92">
        <f t="shared" si="70"/>
        <v>28489.645835003677</v>
      </c>
      <c r="S49" s="92">
        <f t="shared" si="71"/>
        <v>16531.496286286347</v>
      </c>
      <c r="T49" s="92">
        <f t="shared" si="72"/>
        <v>48677.666121290022</v>
      </c>
      <c r="V49" s="85">
        <f>AER_11_Table3.4_real!$I30</f>
        <v>9.2969777281541983</v>
      </c>
      <c r="W49" s="85">
        <f>AER_11_Table3.4_real!$K30</f>
        <v>11.111857358327947</v>
      </c>
      <c r="X49" s="85">
        <v>0</v>
      </c>
      <c r="Y49" s="85">
        <v>0</v>
      </c>
      <c r="Z49" s="85">
        <f>[4]Conversion_Factors!$O45*Z209+Z283</f>
        <v>316.40908315535586</v>
      </c>
      <c r="AC49" s="85">
        <f>[4]Conversion_Factors!$O45*AC209+AC283</f>
        <v>1.2563834200186381</v>
      </c>
      <c r="AD49" s="85">
        <f>[4]Conversion_Factors!$O45*AD209+AD283</f>
        <v>3.8595516644935826</v>
      </c>
      <c r="AE49" s="85">
        <f>[4]Conversion_Factors!$O45*AE209+AE283</f>
        <v>0.17931919117995032</v>
      </c>
      <c r="AF49" s="85">
        <f>[4]Conversion_Factors!$O45*AF209+AF283</f>
        <v>0.16050378871596774</v>
      </c>
      <c r="AG49" s="85">
        <f>[4]Conversion_Factors!$O45*AG209+AG283</f>
        <v>0.31640908315535587</v>
      </c>
      <c r="AI49" s="94">
        <f t="shared" si="42"/>
        <v>1.2736659735606848</v>
      </c>
      <c r="AJ49" s="94">
        <f t="shared" si="42"/>
        <v>3.8068284646701094</v>
      </c>
      <c r="AK49" s="94">
        <f t="shared" si="42"/>
        <v>0.17984393620595598</v>
      </c>
      <c r="AL49" s="94">
        <f t="shared" si="42"/>
        <v>0.16132117795422621</v>
      </c>
      <c r="AM49" s="94">
        <f t="shared" si="43"/>
        <v>0.74487081504747787</v>
      </c>
      <c r="AO49" s="90">
        <f>[4]Northeast!V49</f>
        <v>0.9864308587174303</v>
      </c>
      <c r="AP49" s="90">
        <f>[4]Midwest!V49</f>
        <v>1.0138496389613505</v>
      </c>
      <c r="AQ49" s="90">
        <f>[4]South!V49</f>
        <v>0.9970822200788314</v>
      </c>
      <c r="AR49" s="90">
        <f>[4]West!V49</f>
        <v>0.99493315602685217</v>
      </c>
      <c r="AS49" s="90">
        <f t="shared" si="44"/>
        <v>0.42478383736270836</v>
      </c>
      <c r="AU49" s="32">
        <f t="shared" si="73"/>
        <v>1000000</v>
      </c>
      <c r="AV49" s="32">
        <f t="shared" si="45"/>
        <v>1000000</v>
      </c>
      <c r="AW49" s="32">
        <f t="shared" si="45"/>
        <v>1000000</v>
      </c>
      <c r="AX49" s="32">
        <f t="shared" si="45"/>
        <v>1000000</v>
      </c>
      <c r="AY49" s="32">
        <f t="shared" si="45"/>
        <v>1000000</v>
      </c>
      <c r="BB49" s="80">
        <f t="shared" si="46"/>
        <v>0.96672480391682636</v>
      </c>
      <c r="BC49" s="80">
        <f t="shared" si="47"/>
        <v>0.91475213005892619</v>
      </c>
      <c r="BD49" s="80">
        <f t="shared" si="48"/>
        <v>0.94976458051513124</v>
      </c>
      <c r="BE49" s="80">
        <f t="shared" si="49"/>
        <v>1.0299524197712033</v>
      </c>
      <c r="BF49" s="80"/>
      <c r="BG49" s="80"/>
      <c r="BH49" s="80"/>
      <c r="BI49" s="80"/>
      <c r="BJ49" s="80"/>
      <c r="BK49" s="80"/>
      <c r="BL49" s="80"/>
      <c r="BM49" s="80"/>
      <c r="BN49" s="80"/>
      <c r="BO49" s="80"/>
      <c r="BP49" s="80"/>
      <c r="BQ49" s="95">
        <f>[4]Northeast!AK49</f>
        <v>0.9807257047607183</v>
      </c>
      <c r="BR49" s="95">
        <f>[4]Midwest!AK49</f>
        <v>0.99778940365273916</v>
      </c>
      <c r="BS49" s="95">
        <f>[4]South!AK49</f>
        <v>0.95653723591467632</v>
      </c>
      <c r="BT49" s="95">
        <f>[4]West!AK49</f>
        <v>1.0346297703994518</v>
      </c>
      <c r="BU49" s="88"/>
      <c r="BV49" s="95">
        <f>[4]Northeast!AH49</f>
        <v>0.99954444958382138</v>
      </c>
      <c r="BW49" s="95">
        <f>[4]Midwest!AH49</f>
        <v>1.0014481343959658</v>
      </c>
      <c r="BX49" s="95">
        <f>[4]South!AH49</f>
        <v>1.0008551244917445</v>
      </c>
      <c r="BY49" s="95">
        <f>[4]West!AH49</f>
        <v>0.99925286224562015</v>
      </c>
      <c r="CA49" s="95">
        <f>[4]Northeast!AI49</f>
        <v>0.9995885880999692</v>
      </c>
      <c r="CB49" s="95">
        <f>[4]Midwest!AI49</f>
        <v>0.99375147959461585</v>
      </c>
      <c r="CC49" s="95">
        <f>[4]South!AI49</f>
        <v>0.99207126690054181</v>
      </c>
      <c r="CD49" s="95">
        <f>[4]West!AI49</f>
        <v>0.99622351971939815</v>
      </c>
      <c r="CF49" s="95">
        <f>[4]Northeast!AJ49</f>
        <v>1.0064952413592652</v>
      </c>
      <c r="CG49" s="95">
        <f>[4]Midwest!AJ49</f>
        <v>1.0136523430320408</v>
      </c>
      <c r="CH49" s="95">
        <f>[4]South!AJ49</f>
        <v>1.0239886761766328</v>
      </c>
      <c r="CI49" s="95">
        <f>[4]West!AJ49</f>
        <v>0.9668612293977813</v>
      </c>
      <c r="CK49" s="89">
        <f t="shared" si="50"/>
        <v>0.95868435178593059</v>
      </c>
      <c r="CL49" s="89">
        <f t="shared" si="51"/>
        <v>1.0029124924025941</v>
      </c>
      <c r="CM49" s="89">
        <f t="shared" si="52"/>
        <v>1.0716946864090728</v>
      </c>
      <c r="CN49" s="89">
        <f t="shared" si="53"/>
        <v>1.0002248187834382</v>
      </c>
      <c r="CO49" s="89">
        <f t="shared" si="54"/>
        <v>0.99749624507348633</v>
      </c>
      <c r="CP49" s="89">
        <f t="shared" si="55"/>
        <v>1.0091523506367683</v>
      </c>
      <c r="CQ49" s="89">
        <f t="shared" si="56"/>
        <v>1.0822361289975222</v>
      </c>
      <c r="CR49" s="89">
        <f t="shared" si="57"/>
        <v>1.1195264958449229</v>
      </c>
      <c r="CS49" s="89">
        <f t="shared" si="58"/>
        <v>0.96147651267699297</v>
      </c>
      <c r="CT49" s="89"/>
      <c r="CU49" s="89">
        <f t="shared" si="59"/>
        <v>1.0790379264275021</v>
      </c>
      <c r="CX49" s="35"/>
      <c r="CZ49" s="80">
        <f t="shared" si="60"/>
        <v>0.64001758335609515</v>
      </c>
      <c r="DA49" s="80">
        <f t="shared" si="60"/>
        <v>0.35998241658853097</v>
      </c>
      <c r="DB49" s="80">
        <f t="shared" si="60"/>
        <v>2.7686871044976001E-11</v>
      </c>
      <c r="DC49" s="80">
        <f t="shared" si="60"/>
        <v>2.7686871044976001E-11</v>
      </c>
      <c r="DE49" s="80">
        <f t="shared" si="82"/>
        <v>0.64229124437693497</v>
      </c>
      <c r="DF49" s="80">
        <f t="shared" si="82"/>
        <v>0.35770123760099959</v>
      </c>
      <c r="DG49" s="80">
        <f t="shared" si="82"/>
        <v>2.8384753652115413E-11</v>
      </c>
      <c r="DH49" s="80">
        <f t="shared" si="82"/>
        <v>2.8384753652115413E-11</v>
      </c>
      <c r="DI49" s="80">
        <f t="shared" si="62"/>
        <v>0.99999248203470403</v>
      </c>
      <c r="DJ49" s="80"/>
      <c r="DK49" s="80">
        <f t="shared" si="83"/>
        <v>0.64229607313652259</v>
      </c>
      <c r="DL49" s="80">
        <f t="shared" si="83"/>
        <v>0.35770392680670754</v>
      </c>
      <c r="DM49" s="80">
        <f t="shared" si="83"/>
        <v>2.8384967049312616E-11</v>
      </c>
      <c r="DN49" s="80">
        <f t="shared" si="83"/>
        <v>2.8384967049312616E-11</v>
      </c>
      <c r="DQ49" s="80">
        <f t="shared" si="74"/>
        <v>0.10602133835297886</v>
      </c>
      <c r="DR49" s="80">
        <f t="shared" si="75"/>
        <v>-5.8188126109770436E-2</v>
      </c>
      <c r="DS49" s="80">
        <v>0</v>
      </c>
      <c r="DT49" s="80">
        <v>0</v>
      </c>
      <c r="DV49" s="80">
        <f t="shared" si="76"/>
        <v>5.1079482607168721E-2</v>
      </c>
      <c r="DW49" s="80">
        <f t="shared" si="76"/>
        <v>2.4037594511710558E-2</v>
      </c>
      <c r="DX49" s="80">
        <f t="shared" si="76"/>
        <v>0.58527140072854145</v>
      </c>
      <c r="DY49" s="80">
        <f t="shared" si="76"/>
        <v>0.33961152215257934</v>
      </c>
      <c r="DZ49" s="80"/>
      <c r="EB49" s="80">
        <f t="shared" si="84"/>
        <v>-7.6346822535819758E-2</v>
      </c>
      <c r="EC49" s="80">
        <f t="shared" si="84"/>
        <v>0.10767852211926075</v>
      </c>
      <c r="ED49" s="80">
        <f t="shared" si="84"/>
        <v>-5.6977110809939082E-4</v>
      </c>
      <c r="EE49" s="80">
        <f t="shared" si="84"/>
        <v>5.7056946804528285E-3</v>
      </c>
      <c r="EG49" s="80">
        <f t="shared" si="34"/>
        <v>6.0331853796266426E-4</v>
      </c>
      <c r="EH49" s="80">
        <f t="shared" si="11"/>
        <v>1.4560805088853301E-3</v>
      </c>
      <c r="EI49" s="80">
        <f t="shared" si="11"/>
        <v>1.1551287999104207E-3</v>
      </c>
      <c r="EJ49" s="80">
        <f t="shared" si="11"/>
        <v>-3.6375197701996791E-4</v>
      </c>
      <c r="EL49" s="80">
        <f t="shared" si="35"/>
        <v>-1.6454919486780706E-3</v>
      </c>
      <c r="EM49" s="80">
        <f t="shared" si="12"/>
        <v>-5.0560784748313102E-4</v>
      </c>
      <c r="EN49" s="80">
        <f t="shared" si="12"/>
        <v>3.78418337206183E-4</v>
      </c>
      <c r="EO49" s="80">
        <f t="shared" si="12"/>
        <v>1.6963808890005411E-3</v>
      </c>
      <c r="EQ49" s="80">
        <f t="shared" si="36"/>
        <v>-6.2829250187314929E-3</v>
      </c>
      <c r="ER49" s="80">
        <f t="shared" si="13"/>
        <v>1.5070277930261434E-2</v>
      </c>
      <c r="ES49" s="80">
        <f t="shared" si="13"/>
        <v>4.0278221792650294E-3</v>
      </c>
      <c r="ET49" s="80">
        <f t="shared" si="13"/>
        <v>-1.8935577155152872E-2</v>
      </c>
      <c r="EV49" s="124">
        <v>1.0817171467845628</v>
      </c>
      <c r="EW49" s="80">
        <f t="shared" si="14"/>
        <v>1.0484186361284662</v>
      </c>
      <c r="EX49" s="80">
        <f t="shared" si="15"/>
        <v>3.1552463531057899</v>
      </c>
      <c r="EY49" s="124">
        <f t="shared" si="77"/>
        <v>1.0822361289975222</v>
      </c>
      <c r="EZ49" s="80"/>
      <c r="FA49" s="80">
        <f t="shared" si="16"/>
        <v>0.98953491000091842</v>
      </c>
      <c r="FB49" s="80">
        <f t="shared" si="17"/>
        <v>0.62562409283352893</v>
      </c>
      <c r="FC49" s="80">
        <f t="shared" si="78"/>
        <v>1.0716946864090728</v>
      </c>
      <c r="FD49" s="80"/>
      <c r="FE49" s="80">
        <f t="shared" si="18"/>
        <v>1.0009087675227859</v>
      </c>
      <c r="FF49" s="80">
        <f t="shared" si="19"/>
        <v>1.0007973368421765</v>
      </c>
      <c r="FG49" s="80">
        <f t="shared" si="79"/>
        <v>1.0002248187834382</v>
      </c>
      <c r="FH49" s="80"/>
      <c r="FI49" s="80">
        <f t="shared" si="20"/>
        <v>0.99876301476831086</v>
      </c>
      <c r="FJ49" s="80">
        <f t="shared" si="21"/>
        <v>1.0359911993462432</v>
      </c>
      <c r="FK49" s="80">
        <f t="shared" si="80"/>
        <v>0.99749624507348633</v>
      </c>
      <c r="FM49" s="80">
        <f t="shared" si="22"/>
        <v>1.0013561182237944</v>
      </c>
      <c r="FN49" s="80">
        <f t="shared" si="23"/>
        <v>0.98984924338731584</v>
      </c>
      <c r="FO49" s="80">
        <f t="shared" si="81"/>
        <v>1.0091523506367683</v>
      </c>
      <c r="FQ49" s="37"/>
      <c r="GA49" s="32">
        <f>GA48+1</f>
        <v>2004</v>
      </c>
      <c r="GB49" s="90">
        <f t="shared" si="24"/>
        <v>1.4418883769216413</v>
      </c>
      <c r="GC49" s="90">
        <f t="shared" si="25"/>
        <v>1.3175275682076015</v>
      </c>
      <c r="GD49" s="90">
        <f t="shared" si="26"/>
        <v>1.2238724181403662</v>
      </c>
      <c r="GE49" s="90">
        <f t="shared" si="27"/>
        <v>0.83639658211644785</v>
      </c>
      <c r="GF49" s="90">
        <f t="shared" si="28"/>
        <v>1.0691128091888471</v>
      </c>
    </row>
    <row r="50" spans="1:188" x14ac:dyDescent="0.2">
      <c r="A50" s="74" t="s">
        <v>36</v>
      </c>
      <c r="B50" s="31">
        <f t="shared" si="9"/>
        <v>1984</v>
      </c>
      <c r="D50" s="85">
        <f t="shared" si="65"/>
        <v>23044.645187556245</v>
      </c>
      <c r="E50" s="85">
        <f t="shared" si="66"/>
        <v>13140.238854929485</v>
      </c>
      <c r="F50" s="123">
        <v>9.9999999999999995E-7</v>
      </c>
      <c r="G50" s="123">
        <v>9.9999999999999995E-7</v>
      </c>
      <c r="H50" s="85">
        <f t="shared" si="67"/>
        <v>36184.884044485734</v>
      </c>
      <c r="I50" s="80"/>
      <c r="J50" s="243">
        <f>'[18]mer_data2.3 Dec 2019'!C48</f>
        <v>2582.4769999999999</v>
      </c>
      <c r="K50" s="243">
        <f>'[18]mer_data2.3 Dec 2019'!D48</f>
        <v>1227.124</v>
      </c>
      <c r="L50" s="91">
        <f>[4]South!I50</f>
        <v>29150.746232073117</v>
      </c>
      <c r="M50" s="91">
        <f>[4]West!I50</f>
        <v>16948.124864042038</v>
      </c>
      <c r="N50" s="91">
        <f t="shared" si="40"/>
        <v>49908.472096115154</v>
      </c>
      <c r="P50" s="92">
        <f t="shared" si="68"/>
        <v>2582.4769999999999</v>
      </c>
      <c r="Q50" s="92">
        <f t="shared" si="69"/>
        <v>1227.124</v>
      </c>
      <c r="R50" s="92">
        <f t="shared" si="70"/>
        <v>29150.746232073117</v>
      </c>
      <c r="S50" s="92">
        <f t="shared" si="71"/>
        <v>16948.124864042038</v>
      </c>
      <c r="T50" s="92">
        <f t="shared" si="72"/>
        <v>49908.472096115154</v>
      </c>
      <c r="V50" s="85">
        <f>AER_11_Table3.4_real!$I31</f>
        <v>8.9234657995235764</v>
      </c>
      <c r="W50" s="85">
        <f>AER_11_Table3.4_real!$K31</f>
        <v>10.708158959428292</v>
      </c>
      <c r="X50" s="85">
        <v>0</v>
      </c>
      <c r="Y50" s="85">
        <v>0</v>
      </c>
      <c r="Z50" s="85">
        <f>[4]Conversion_Factors!$O46*Z210+Z284</f>
        <v>319.28001208132821</v>
      </c>
      <c r="AC50" s="85">
        <f>[4]Conversion_Factors!$O46*AC210+AC284</f>
        <v>1.2541674113000376</v>
      </c>
      <c r="AD50" s="85">
        <f>[4]Conversion_Factors!$O46*AD210+AD284</f>
        <v>3.7094957330308409</v>
      </c>
      <c r="AE50" s="85">
        <f>[4]Conversion_Factors!$O46*AE210+AE284</f>
        <v>0.1876369477167667</v>
      </c>
      <c r="AF50" s="85">
        <f>[4]Conversion_Factors!$O46*AF210+AF284</f>
        <v>0.15778446364282009</v>
      </c>
      <c r="AG50" s="85">
        <f>[4]Conversion_Factors!$O46*AG210+AG284</f>
        <v>0.31928001208132822</v>
      </c>
      <c r="AI50" s="94">
        <f t="shared" si="42"/>
        <v>1.2719655719683229</v>
      </c>
      <c r="AJ50" s="94">
        <f t="shared" si="42"/>
        <v>3.7229161665870532</v>
      </c>
      <c r="AK50" s="94">
        <f t="shared" si="42"/>
        <v>0.19063108942302129</v>
      </c>
      <c r="AL50" s="94">
        <f t="shared" si="42"/>
        <v>0.15730693149719027</v>
      </c>
      <c r="AM50" s="94">
        <f t="shared" si="43"/>
        <v>0.73253004113781617</v>
      </c>
      <c r="AO50" s="90">
        <f>[4]Northeast!V50</f>
        <v>0.98600735659791217</v>
      </c>
      <c r="AP50" s="90">
        <f>[4]Midwest!V50</f>
        <v>0.99639518244416569</v>
      </c>
      <c r="AQ50" s="90">
        <f>[4]South!V50</f>
        <v>0.98429352885032084</v>
      </c>
      <c r="AR50" s="90">
        <f>[4]West!V50</f>
        <v>1.0030356713533526</v>
      </c>
      <c r="AS50" s="90">
        <f t="shared" si="44"/>
        <v>0.43585927422908211</v>
      </c>
      <c r="AU50" s="32">
        <f t="shared" si="73"/>
        <v>1000000</v>
      </c>
      <c r="AV50" s="32">
        <f t="shared" si="45"/>
        <v>1000000</v>
      </c>
      <c r="AW50" s="32">
        <f t="shared" si="45"/>
        <v>1000000</v>
      </c>
      <c r="AX50" s="32">
        <f t="shared" si="45"/>
        <v>1000000</v>
      </c>
      <c r="AY50" s="32">
        <f t="shared" si="45"/>
        <v>1000000</v>
      </c>
      <c r="BB50" s="80">
        <f t="shared" si="46"/>
        <v>0.96543418264713787</v>
      </c>
      <c r="BC50" s="80">
        <f t="shared" si="47"/>
        <v>0.8945886385535986</v>
      </c>
      <c r="BD50" s="80">
        <f t="shared" si="48"/>
        <v>1.0067320616896185</v>
      </c>
      <c r="BE50" s="80">
        <f t="shared" si="49"/>
        <v>1.0043235289807129</v>
      </c>
      <c r="BF50" s="80"/>
      <c r="BG50" s="80"/>
      <c r="BH50" s="80"/>
      <c r="BI50" s="80"/>
      <c r="BJ50" s="80"/>
      <c r="BK50" s="80"/>
      <c r="BL50" s="80"/>
      <c r="BM50" s="80"/>
      <c r="BN50" s="80"/>
      <c r="BO50" s="80"/>
      <c r="BP50" s="80"/>
      <c r="BQ50" s="95">
        <f>[4]Northeast!AK50</f>
        <v>1.0104366108638243</v>
      </c>
      <c r="BR50" s="95">
        <f>[4]Midwest!AK50</f>
        <v>1.0183371968859447</v>
      </c>
      <c r="BS50" s="95">
        <f>[4]South!AK50</f>
        <v>1.0103954958701495</v>
      </c>
      <c r="BT50" s="95">
        <f>[4]West!AK50</f>
        <v>1.0064572468888415</v>
      </c>
      <c r="BU50" s="88"/>
      <c r="BV50" s="95">
        <f>[4]Northeast!AH50</f>
        <v>0.99979543013490124</v>
      </c>
      <c r="BW50" s="95">
        <f>[4]Midwest!AH50</f>
        <v>1.0007879478422859</v>
      </c>
      <c r="BX50" s="95">
        <f>[4]South!AH50</f>
        <v>1.0004519592172241</v>
      </c>
      <c r="BY50" s="95">
        <f>[4]West!AH50</f>
        <v>0.99958877372473987</v>
      </c>
      <c r="CA50" s="95">
        <f>[4]Northeast!AI50</f>
        <v>0.99968732703148089</v>
      </c>
      <c r="CB50" s="95">
        <f>[4]Midwest!AI50</f>
        <v>0.99676836215558606</v>
      </c>
      <c r="CC50" s="95">
        <f>[4]South!AI50</f>
        <v>0.99592414011884811</v>
      </c>
      <c r="CD50" s="95">
        <f>[4]West!AI50</f>
        <v>0.998290494920267</v>
      </c>
      <c r="CF50" s="95">
        <f>[4]Northeast!AJ50</f>
        <v>1.0060631250439314</v>
      </c>
      <c r="CG50" s="95">
        <f>[4]Midwest!AJ50</f>
        <v>0.99620128316568746</v>
      </c>
      <c r="CH50" s="95">
        <f>[4]South!AJ50</f>
        <v>1.0108548796477177</v>
      </c>
      <c r="CI50" s="95">
        <f>[4]West!AJ50</f>
        <v>0.97473513316944649</v>
      </c>
      <c r="CK50" s="89">
        <f t="shared" si="50"/>
        <v>0.98292451205181908</v>
      </c>
      <c r="CL50" s="89">
        <f t="shared" si="51"/>
        <v>1.0120123907239196</v>
      </c>
      <c r="CM50" s="89">
        <f t="shared" si="52"/>
        <v>1.0894518326781231</v>
      </c>
      <c r="CN50" s="89">
        <f t="shared" si="53"/>
        <v>1.0001466617667163</v>
      </c>
      <c r="CO50" s="89">
        <f t="shared" si="54"/>
        <v>0.99865305807084548</v>
      </c>
      <c r="CP50" s="89">
        <f t="shared" si="55"/>
        <v>1.0025609898002403</v>
      </c>
      <c r="CQ50" s="89">
        <f t="shared" si="56"/>
        <v>1.0402593022266311</v>
      </c>
      <c r="CR50" s="89">
        <f t="shared" si="57"/>
        <v>1.1154726730020113</v>
      </c>
      <c r="CS50" s="89">
        <f t="shared" si="58"/>
        <v>0.99473178534270357</v>
      </c>
      <c r="CT50" s="89"/>
      <c r="CU50" s="89">
        <f t="shared" si="59"/>
        <v>1.0909306956482576</v>
      </c>
      <c r="CX50" s="35"/>
      <c r="CZ50" s="80">
        <f t="shared" si="60"/>
        <v>0.63685834005230291</v>
      </c>
      <c r="DA50" s="80">
        <f t="shared" si="60"/>
        <v>0.36314165989242531</v>
      </c>
      <c r="DB50" s="80">
        <f t="shared" si="60"/>
        <v>2.763584923391212E-11</v>
      </c>
      <c r="DC50" s="80">
        <f t="shared" si="60"/>
        <v>2.763584923391212E-11</v>
      </c>
      <c r="DE50" s="80">
        <f t="shared" si="82"/>
        <v>0.63843665893671719</v>
      </c>
      <c r="DF50" s="80">
        <f t="shared" si="82"/>
        <v>0.36155973783557122</v>
      </c>
      <c r="DG50" s="80">
        <f t="shared" si="82"/>
        <v>2.7661352296898467E-11</v>
      </c>
      <c r="DH50" s="80">
        <f t="shared" si="82"/>
        <v>2.7661352296898467E-11</v>
      </c>
      <c r="DI50" s="80">
        <f t="shared" si="62"/>
        <v>0.9999963968276111</v>
      </c>
      <c r="DJ50" s="80"/>
      <c r="DK50" s="80">
        <f t="shared" si="83"/>
        <v>0.63843895934234751</v>
      </c>
      <c r="DL50" s="80">
        <f t="shared" si="83"/>
        <v>0.36156104060232963</v>
      </c>
      <c r="DM50" s="80">
        <f t="shared" si="83"/>
        <v>2.7661451965878428E-11</v>
      </c>
      <c r="DN50" s="80">
        <f t="shared" si="83"/>
        <v>2.7661451965878428E-11</v>
      </c>
      <c r="DQ50" s="80">
        <f t="shared" si="74"/>
        <v>-4.1004958199654613E-2</v>
      </c>
      <c r="DR50" s="80">
        <f t="shared" si="75"/>
        <v>-3.7006798175854637E-2</v>
      </c>
      <c r="DS50" s="80">
        <v>0</v>
      </c>
      <c r="DT50" s="80">
        <v>0</v>
      </c>
      <c r="DV50" s="80">
        <f t="shared" si="76"/>
        <v>5.1744260874718673E-2</v>
      </c>
      <c r="DW50" s="80">
        <f t="shared" si="76"/>
        <v>2.4587488826281232E-2</v>
      </c>
      <c r="DX50" s="80">
        <f t="shared" si="76"/>
        <v>0.58408412455371872</v>
      </c>
      <c r="DY50" s="80">
        <f t="shared" si="76"/>
        <v>0.33958412574528141</v>
      </c>
      <c r="DZ50" s="80"/>
      <c r="EB50" s="80">
        <f t="shared" si="84"/>
        <v>1.2930622979592724E-2</v>
      </c>
      <c r="EC50" s="80">
        <f t="shared" si="84"/>
        <v>2.2618686516344525E-2</v>
      </c>
      <c r="ED50" s="80">
        <f t="shared" si="84"/>
        <v>-2.0306511700421159E-3</v>
      </c>
      <c r="EE50" s="80">
        <f t="shared" si="84"/>
        <v>-8.0673094409785862E-5</v>
      </c>
      <c r="EG50" s="80">
        <f t="shared" si="34"/>
        <v>2.5106341842546809E-4</v>
      </c>
      <c r="EH50" s="80">
        <f t="shared" si="11"/>
        <v>-6.5944928618680461E-4</v>
      </c>
      <c r="EI50" s="80">
        <f t="shared" si="11"/>
        <v>-4.0290196667576986E-4</v>
      </c>
      <c r="EJ50" s="80">
        <f t="shared" si="11"/>
        <v>3.3610614891851898E-4</v>
      </c>
      <c r="EL50" s="80">
        <f t="shared" si="35"/>
        <v>9.8774692221916845E-5</v>
      </c>
      <c r="EM50" s="80">
        <f t="shared" si="12"/>
        <v>3.0312532512796523E-3</v>
      </c>
      <c r="EN50" s="80">
        <f t="shared" si="12"/>
        <v>3.8761438066264075E-3</v>
      </c>
      <c r="EO50" s="80">
        <f t="shared" si="12"/>
        <v>2.0726612354301632E-3</v>
      </c>
      <c r="EQ50" s="80">
        <f t="shared" si="36"/>
        <v>-4.2941991565322089E-4</v>
      </c>
      <c r="ER50" s="80">
        <f t="shared" si="13"/>
        <v>-1.7365939693195442E-2</v>
      </c>
      <c r="ES50" s="80">
        <f t="shared" si="13"/>
        <v>-1.2909079796548321E-2</v>
      </c>
      <c r="ET50" s="80">
        <f t="shared" si="13"/>
        <v>8.1107969594888443E-3</v>
      </c>
      <c r="EV50" s="124">
        <v>1.0377363178115746</v>
      </c>
      <c r="EW50" s="80">
        <f t="shared" si="14"/>
        <v>0.96121287614951989</v>
      </c>
      <c r="EX50" s="80">
        <f t="shared" si="15"/>
        <v>3.0328634220291</v>
      </c>
      <c r="EY50" s="124">
        <f t="shared" si="77"/>
        <v>1.0402593022266311</v>
      </c>
      <c r="EZ50" s="80"/>
      <c r="FA50" s="80">
        <f t="shared" si="16"/>
        <v>1.0165692211543469</v>
      </c>
      <c r="FB50" s="80">
        <f t="shared" si="17"/>
        <v>0.63599019678717528</v>
      </c>
      <c r="FC50" s="80">
        <f t="shared" si="78"/>
        <v>1.0894518326781231</v>
      </c>
      <c r="FD50" s="80"/>
      <c r="FE50" s="80">
        <f t="shared" si="18"/>
        <v>0.99992186055049426</v>
      </c>
      <c r="FF50" s="80">
        <f t="shared" si="19"/>
        <v>1.0007191350892088</v>
      </c>
      <c r="FG50" s="80">
        <f t="shared" si="79"/>
        <v>1.0001466617667163</v>
      </c>
      <c r="FH50" s="80"/>
      <c r="FI50" s="80">
        <f t="shared" si="20"/>
        <v>1.001159716643619</v>
      </c>
      <c r="FJ50" s="80">
        <f t="shared" si="21"/>
        <v>1.0371926555827677</v>
      </c>
      <c r="FK50" s="80">
        <f t="shared" si="80"/>
        <v>0.99865305807084548</v>
      </c>
      <c r="FM50" s="80">
        <f t="shared" si="22"/>
        <v>0.99346841848768541</v>
      </c>
      <c r="FN50" s="80">
        <f t="shared" si="23"/>
        <v>0.98338396236922865</v>
      </c>
      <c r="FO50" s="80">
        <f t="shared" si="81"/>
        <v>1.0025609898002403</v>
      </c>
      <c r="FQ50" s="37"/>
      <c r="GA50" s="32">
        <f>GA49+1</f>
        <v>2005</v>
      </c>
      <c r="GB50" s="90">
        <f t="shared" si="24"/>
        <v>1.6958210874071125</v>
      </c>
      <c r="GC50" s="90">
        <f t="shared" si="25"/>
        <v>1.3349590691646682</v>
      </c>
      <c r="GD50" s="90">
        <f t="shared" si="26"/>
        <v>1.2358759486734643</v>
      </c>
      <c r="GE50" s="90">
        <f t="shared" si="27"/>
        <v>0.80926368287802786</v>
      </c>
      <c r="GF50" s="90">
        <f t="shared" si="28"/>
        <v>1.2701270040792214</v>
      </c>
    </row>
    <row r="51" spans="1:188" x14ac:dyDescent="0.2">
      <c r="A51" s="74" t="s">
        <v>36</v>
      </c>
      <c r="B51" s="31">
        <f t="shared" si="9"/>
        <v>1985</v>
      </c>
      <c r="D51" s="85">
        <f t="shared" si="65"/>
        <v>21279.191478058932</v>
      </c>
      <c r="E51" s="85">
        <f t="shared" si="66"/>
        <v>11203.901693377436</v>
      </c>
      <c r="F51" s="123">
        <v>9.9999999999999995E-7</v>
      </c>
      <c r="G51" s="123">
        <v>9.9999999999999995E-7</v>
      </c>
      <c r="H51" s="85">
        <f t="shared" si="67"/>
        <v>32483.093173436369</v>
      </c>
      <c r="I51" s="80"/>
      <c r="J51" s="243">
        <f>'[18]mer_data2.3 Dec 2019'!C49</f>
        <v>2487.7440000000001</v>
      </c>
      <c r="K51" s="243">
        <f>'[18]mer_data2.3 Dec 2019'!D49</f>
        <v>1082.751</v>
      </c>
      <c r="L51" s="91">
        <f>[4]South!I51</f>
        <v>29808.796410475479</v>
      </c>
      <c r="M51" s="91">
        <f>[4]West!I51</f>
        <v>17396.196924771179</v>
      </c>
      <c r="N51" s="91">
        <f t="shared" si="40"/>
        <v>50775.488335246657</v>
      </c>
      <c r="P51" s="92">
        <f t="shared" si="68"/>
        <v>2487.7440000000001</v>
      </c>
      <c r="Q51" s="92">
        <f t="shared" si="69"/>
        <v>1082.751</v>
      </c>
      <c r="R51" s="92">
        <f t="shared" si="70"/>
        <v>29808.796410475479</v>
      </c>
      <c r="S51" s="92">
        <f t="shared" si="71"/>
        <v>17396.196924771179</v>
      </c>
      <c r="T51" s="92">
        <f t="shared" si="72"/>
        <v>50775.488335246657</v>
      </c>
      <c r="V51" s="85">
        <f>AER_11_Table3.4_real!$I32</f>
        <v>8.5536098079460476</v>
      </c>
      <c r="W51" s="85">
        <f>AER_11_Table3.4_real!$K32</f>
        <v>10.347625348189414</v>
      </c>
      <c r="X51" s="85">
        <v>0</v>
      </c>
      <c r="Y51" s="85">
        <v>0</v>
      </c>
      <c r="Z51" s="85">
        <f>[4]Conversion_Factors!$O47*Z211+Z285</f>
        <v>315.49022028568112</v>
      </c>
      <c r="AC51" s="85">
        <f>[4]Conversion_Factors!$O47*AC211+AC285</f>
        <v>1.2912418962026078</v>
      </c>
      <c r="AD51" s="85">
        <f>[4]Conversion_Factors!$O47*AD211+AD285</f>
        <v>4.1624056348459755</v>
      </c>
      <c r="AE51" s="85">
        <f>[4]Conversion_Factors!$O47*AE211+AE285</f>
        <v>0.18438077999707991</v>
      </c>
      <c r="AF51" s="85">
        <f>[4]Conversion_Factors!$O47*AF211+AF285</f>
        <v>0.16117733869223141</v>
      </c>
      <c r="AG51" s="85">
        <f>[4]Conversion_Factors!$O47*AG211+AG285</f>
        <v>0.31549022028568113</v>
      </c>
      <c r="AI51" s="94">
        <f t="shared" si="42"/>
        <v>1.3175062524518266</v>
      </c>
      <c r="AJ51" s="94">
        <f t="shared" si="42"/>
        <v>4.1615956274678281</v>
      </c>
      <c r="AK51" s="94">
        <f t="shared" si="42"/>
        <v>0.18935633092193502</v>
      </c>
      <c r="AL51" s="94">
        <f t="shared" si="42"/>
        <v>0.15662973828447588</v>
      </c>
      <c r="AM51" s="94">
        <f t="shared" si="43"/>
        <v>0.64822103921509255</v>
      </c>
      <c r="AO51" s="90">
        <f>[4]Northeast!V51</f>
        <v>0.98006509934936403</v>
      </c>
      <c r="AP51" s="90">
        <f>[4]Midwest!V51</f>
        <v>1.000194638655616</v>
      </c>
      <c r="AQ51" s="90">
        <f>[4]South!V51</f>
        <v>0.97372387339451383</v>
      </c>
      <c r="AR51" s="90">
        <f>[4]West!V51</f>
        <v>1.0290340803576907</v>
      </c>
      <c r="AS51" s="90">
        <f t="shared" si="44"/>
        <v>0.48670160516187017</v>
      </c>
      <c r="AU51" s="32">
        <f>P51/J51*1000000</f>
        <v>1000000</v>
      </c>
      <c r="AV51" s="32">
        <f t="shared" si="45"/>
        <v>1000000</v>
      </c>
      <c r="AW51" s="32">
        <f t="shared" si="45"/>
        <v>1000000</v>
      </c>
      <c r="AX51" s="32">
        <f t="shared" si="45"/>
        <v>1000000</v>
      </c>
      <c r="AY51" s="32">
        <f t="shared" si="45"/>
        <v>1000000</v>
      </c>
      <c r="BB51" s="80">
        <f t="shared" si="46"/>
        <v>1</v>
      </c>
      <c r="BC51" s="80">
        <f t="shared" si="47"/>
        <v>1</v>
      </c>
      <c r="BD51" s="80">
        <f t="shared" si="48"/>
        <v>1</v>
      </c>
      <c r="BE51" s="80">
        <f t="shared" si="49"/>
        <v>1</v>
      </c>
      <c r="BF51" s="80"/>
      <c r="BG51" s="80"/>
      <c r="BH51" s="80"/>
      <c r="BI51" s="80"/>
      <c r="BJ51" s="80"/>
      <c r="BK51" s="80"/>
      <c r="BL51" s="80"/>
      <c r="BM51" s="80"/>
      <c r="BN51" s="80"/>
      <c r="BO51" s="80"/>
      <c r="BP51" s="80"/>
      <c r="BQ51" s="95">
        <f>[4]Northeast!AK51</f>
        <v>1</v>
      </c>
      <c r="BR51" s="95">
        <f>[4]Midwest!AK51</f>
        <v>1</v>
      </c>
      <c r="BS51" s="95">
        <f>[4]South!AK51</f>
        <v>1</v>
      </c>
      <c r="BT51" s="95">
        <f>[4]West!AK51</f>
        <v>1</v>
      </c>
      <c r="BU51" s="88"/>
      <c r="BV51" s="95">
        <f>[4]Northeast!AH51</f>
        <v>1</v>
      </c>
      <c r="BW51" s="95">
        <f>[4]Midwest!AH51</f>
        <v>1</v>
      </c>
      <c r="BX51" s="95">
        <f>[4]South!AH51</f>
        <v>1</v>
      </c>
      <c r="BY51" s="95">
        <f>[4]West!AH51</f>
        <v>1</v>
      </c>
      <c r="CA51" s="95">
        <f>[4]Northeast!AI51</f>
        <v>1</v>
      </c>
      <c r="CB51" s="95">
        <f>[4]Midwest!AI51</f>
        <v>1</v>
      </c>
      <c r="CC51" s="95">
        <f>[4]South!AI51</f>
        <v>1</v>
      </c>
      <c r="CD51" s="95">
        <f>[4]West!AI51</f>
        <v>1</v>
      </c>
      <c r="CF51" s="95">
        <f>[4]Northeast!AJ51</f>
        <v>1</v>
      </c>
      <c r="CG51" s="95">
        <f>[4]Midwest!AJ51</f>
        <v>1</v>
      </c>
      <c r="CH51" s="95">
        <f>[4]South!AJ51</f>
        <v>1</v>
      </c>
      <c r="CI51" s="95">
        <f>[4]West!AJ51</f>
        <v>1</v>
      </c>
      <c r="CK51" s="89">
        <f t="shared" si="50"/>
        <v>1</v>
      </c>
      <c r="CL51" s="89">
        <f t="shared" si="51"/>
        <v>1</v>
      </c>
      <c r="CM51" s="89">
        <f t="shared" si="52"/>
        <v>1</v>
      </c>
      <c r="CN51" s="89">
        <f t="shared" si="53"/>
        <v>1</v>
      </c>
      <c r="CO51" s="89">
        <f t="shared" si="54"/>
        <v>1</v>
      </c>
      <c r="CP51" s="89">
        <f t="shared" si="55"/>
        <v>1</v>
      </c>
      <c r="CQ51" s="89">
        <f t="shared" si="56"/>
        <v>1</v>
      </c>
      <c r="CR51" s="89">
        <f t="shared" si="57"/>
        <v>1</v>
      </c>
      <c r="CS51" s="89">
        <f t="shared" si="58"/>
        <v>1</v>
      </c>
      <c r="CT51" s="89"/>
      <c r="CU51" s="89">
        <f t="shared" si="59"/>
        <v>1</v>
      </c>
      <c r="CX51" s="35"/>
      <c r="CZ51" s="80">
        <f t="shared" si="60"/>
        <v>0.65508513504066079</v>
      </c>
      <c r="DA51" s="80">
        <f t="shared" si="60"/>
        <v>0.34491486489776862</v>
      </c>
      <c r="DB51" s="80">
        <f t="shared" si="60"/>
        <v>3.0785245563306384E-11</v>
      </c>
      <c r="DC51" s="80">
        <f t="shared" si="60"/>
        <v>3.0785245563306384E-11</v>
      </c>
      <c r="DE51" s="80">
        <f t="shared" si="82"/>
        <v>0.64592887786819253</v>
      </c>
      <c r="DF51" s="80">
        <f t="shared" si="82"/>
        <v>0.35395004952898679</v>
      </c>
      <c r="DG51" s="80">
        <f t="shared" si="82"/>
        <v>2.9182228872929377E-11</v>
      </c>
      <c r="DH51" s="80">
        <f t="shared" si="82"/>
        <v>2.9182228872929377E-11</v>
      </c>
      <c r="DI51" s="80">
        <f t="shared" si="62"/>
        <v>0.99987892745554374</v>
      </c>
      <c r="DJ51" s="80"/>
      <c r="DK51" s="80">
        <f t="shared" si="83"/>
        <v>0.64600709159050818</v>
      </c>
      <c r="DL51" s="80">
        <f t="shared" si="83"/>
        <v>0.35399290835112035</v>
      </c>
      <c r="DM51" s="80">
        <f t="shared" si="83"/>
        <v>2.9185762467453207E-11</v>
      </c>
      <c r="DN51" s="80">
        <f t="shared" si="83"/>
        <v>2.9185762467453207E-11</v>
      </c>
      <c r="DQ51" s="80">
        <f t="shared" si="74"/>
        <v>-4.2331020069094893E-2</v>
      </c>
      <c r="DR51" s="80">
        <f t="shared" si="75"/>
        <v>-3.4248912040642544E-2</v>
      </c>
      <c r="DS51" s="80">
        <v>0</v>
      </c>
      <c r="DT51" s="80">
        <v>0</v>
      </c>
      <c r="DV51" s="80">
        <f t="shared" si="76"/>
        <v>4.8994979301323446E-2</v>
      </c>
      <c r="DW51" s="80">
        <f t="shared" si="76"/>
        <v>2.1324285309697162E-2</v>
      </c>
      <c r="DX51" s="80">
        <f t="shared" si="76"/>
        <v>0.58707060016167689</v>
      </c>
      <c r="DY51" s="80">
        <f t="shared" si="76"/>
        <v>0.34261013522730249</v>
      </c>
      <c r="DZ51" s="80"/>
      <c r="EB51" s="80">
        <f t="shared" si="84"/>
        <v>-5.4595695401277705E-2</v>
      </c>
      <c r="EC51" s="80">
        <f t="shared" si="84"/>
        <v>-0.14239115065124602</v>
      </c>
      <c r="ED51" s="80">
        <f t="shared" si="84"/>
        <v>5.1000640961931304E-3</v>
      </c>
      <c r="EE51" s="80">
        <f t="shared" si="84"/>
        <v>8.8714593522484526E-3</v>
      </c>
      <c r="EG51" s="80">
        <f t="shared" si="34"/>
        <v>2.0459079236769253E-4</v>
      </c>
      <c r="EH51" s="80">
        <f t="shared" si="11"/>
        <v>-7.8763757435733924E-4</v>
      </c>
      <c r="EI51" s="80">
        <f t="shared" si="11"/>
        <v>-4.518571144200707E-4</v>
      </c>
      <c r="EJ51" s="80">
        <f t="shared" si="11"/>
        <v>4.1131085197237304E-4</v>
      </c>
      <c r="EL51" s="80">
        <f t="shared" si="35"/>
        <v>3.1272186090359387E-4</v>
      </c>
      <c r="EM51" s="80">
        <f t="shared" si="12"/>
        <v>3.2368708631817108E-3</v>
      </c>
      <c r="EN51" s="80">
        <f t="shared" si="12"/>
        <v>4.0841888375136859E-3</v>
      </c>
      <c r="EO51" s="80">
        <f t="shared" si="12"/>
        <v>1.7109679509700159E-3</v>
      </c>
      <c r="EQ51" s="80">
        <f t="shared" si="36"/>
        <v>-6.0448182615550758E-3</v>
      </c>
      <c r="ER51" s="80">
        <f t="shared" si="13"/>
        <v>3.8059502834669147E-3</v>
      </c>
      <c r="ES51" s="80">
        <f t="shared" si="13"/>
        <v>-1.0796388338365817E-2</v>
      </c>
      <c r="ET51" s="80">
        <f t="shared" si="13"/>
        <v>2.5589503177833761E-2</v>
      </c>
      <c r="EV51" s="124">
        <v>1</v>
      </c>
      <c r="EW51" s="80">
        <f t="shared" si="14"/>
        <v>0.96129878181290196</v>
      </c>
      <c r="EX51" s="80">
        <f t="shared" si="15"/>
        <v>2.915487913001483</v>
      </c>
      <c r="EY51" s="124">
        <f t="shared" si="77"/>
        <v>1</v>
      </c>
      <c r="EZ51" s="80"/>
      <c r="FA51" s="80">
        <f t="shared" si="16"/>
        <v>0.9178928062765016</v>
      </c>
      <c r="FB51" s="80">
        <f t="shared" si="17"/>
        <v>0.58377082649332479</v>
      </c>
      <c r="FC51" s="80">
        <f t="shared" si="78"/>
        <v>1</v>
      </c>
      <c r="FD51" s="80"/>
      <c r="FE51" s="80">
        <f t="shared" si="18"/>
        <v>0.99985335973980327</v>
      </c>
      <c r="FF51" s="80">
        <f t="shared" si="19"/>
        <v>1.0005723893748555</v>
      </c>
      <c r="FG51" s="80">
        <f t="shared" si="79"/>
        <v>1</v>
      </c>
      <c r="FH51" s="80"/>
      <c r="FI51" s="80">
        <f t="shared" si="20"/>
        <v>1.001348758628704</v>
      </c>
      <c r="FJ51" s="80">
        <f t="shared" si="21"/>
        <v>1.0385915781266133</v>
      </c>
      <c r="FK51" s="80">
        <f t="shared" si="80"/>
        <v>1</v>
      </c>
      <c r="FM51" s="80">
        <f t="shared" si="22"/>
        <v>0.99744555211473906</v>
      </c>
      <c r="FN51" s="80">
        <f t="shared" si="23"/>
        <v>0.980871959286155</v>
      </c>
      <c r="FO51" s="80">
        <f t="shared" si="81"/>
        <v>1</v>
      </c>
      <c r="FQ51" s="37"/>
      <c r="GA51" s="32">
        <f>GA50+1</f>
        <v>2006</v>
      </c>
      <c r="GB51" s="90">
        <f t="shared" si="24"/>
        <v>1.5498646838523471</v>
      </c>
      <c r="GC51" s="90">
        <f t="shared" si="25"/>
        <v>1.3437590670267698</v>
      </c>
      <c r="GD51" s="90">
        <f t="shared" si="26"/>
        <v>1.2483780431890892</v>
      </c>
      <c r="GE51" s="90">
        <f t="shared" si="27"/>
        <v>0.69206907752607649</v>
      </c>
      <c r="GF51" s="90">
        <f t="shared" si="28"/>
        <v>1.3349862978106861</v>
      </c>
    </row>
    <row r="52" spans="1:188" x14ac:dyDescent="0.2">
      <c r="A52" s="74" t="s">
        <v>36</v>
      </c>
      <c r="B52" s="31">
        <f t="shared" si="9"/>
        <v>1986</v>
      </c>
      <c r="D52" s="85">
        <f t="shared" si="65"/>
        <v>18360.689739489877</v>
      </c>
      <c r="E52" s="85">
        <f t="shared" si="66"/>
        <v>8104.1418529506218</v>
      </c>
      <c r="F52" s="123">
        <v>9.9999999999999995E-7</v>
      </c>
      <c r="G52" s="123">
        <v>9.9999999999999995E-7</v>
      </c>
      <c r="H52" s="85">
        <f t="shared" si="67"/>
        <v>26464.8315944405</v>
      </c>
      <c r="I52" s="80"/>
      <c r="J52" s="243">
        <f>'[18]mer_data2.3 Dec 2019'!C50</f>
        <v>2367.3389999999999</v>
      </c>
      <c r="K52" s="243">
        <f>'[18]mer_data2.3 Dec 2019'!D50</f>
        <v>1162.579</v>
      </c>
      <c r="L52" s="91">
        <f>[4]South!I52</f>
        <v>30451.169341833098</v>
      </c>
      <c r="M52" s="91">
        <f>[4]West!I52</f>
        <v>17865.041166524636</v>
      </c>
      <c r="N52" s="91">
        <f t="shared" si="40"/>
        <v>51846.128508357731</v>
      </c>
      <c r="P52" s="92">
        <f t="shared" si="68"/>
        <v>2367.3389999999999</v>
      </c>
      <c r="Q52" s="92">
        <f t="shared" si="69"/>
        <v>1162.579</v>
      </c>
      <c r="R52" s="92">
        <f t="shared" si="70"/>
        <v>30451.169341833098</v>
      </c>
      <c r="S52" s="92">
        <f t="shared" si="71"/>
        <v>17865.041166524636</v>
      </c>
      <c r="T52" s="92">
        <f t="shared" si="72"/>
        <v>51846.128508357731</v>
      </c>
      <c r="V52" s="85">
        <f>AER_11_Table3.4_real!$I33</f>
        <v>7.7558346056436696</v>
      </c>
      <c r="W52" s="85">
        <f>AER_11_Table3.4_real!$K33</f>
        <v>6.9708311030481562</v>
      </c>
      <c r="X52" s="85">
        <v>0</v>
      </c>
      <c r="Y52" s="85">
        <v>0</v>
      </c>
      <c r="Z52" s="85">
        <f>[4]Conversion_Factors!$O48*Z212+Z286</f>
        <v>307.71485150433637</v>
      </c>
      <c r="AC52" s="85">
        <f>[4]Conversion_Factors!$O48*AC212+AC286</f>
        <v>1.3833533745460604</v>
      </c>
      <c r="AD52" s="85">
        <f>[4]Conversion_Factors!$O48*AD212+AD286</f>
        <v>3.8408303334035754</v>
      </c>
      <c r="AE52" s="85">
        <f>[4]Conversion_Factors!$O48*AE212+AE286</f>
        <v>0.18335541023637464</v>
      </c>
      <c r="AF52" s="85">
        <f>[4]Conversion_Factors!$O48*AF212+AF286</f>
        <v>0.14723179091135061</v>
      </c>
      <c r="AG52" s="85">
        <f>[4]Conversion_Factors!$O48*AG212+AG286</f>
        <v>0.30771485150433642</v>
      </c>
      <c r="AI52" s="94">
        <f t="shared" ref="AI52:AL68" si="85">AC52/AO52</f>
        <v>1.4140442606175445</v>
      </c>
      <c r="AJ52" s="94">
        <f t="shared" si="85"/>
        <v>3.9163747022168867</v>
      </c>
      <c r="AK52" s="94">
        <f t="shared" si="85"/>
        <v>0.18444923421814438</v>
      </c>
      <c r="AL52" s="94">
        <f t="shared" si="85"/>
        <v>0.15396192851919527</v>
      </c>
      <c r="AM52" s="94">
        <f t="shared" si="43"/>
        <v>0.52138083414043357</v>
      </c>
      <c r="AO52" s="90">
        <f>[4]Northeast!V52</f>
        <v>0.97829566801672763</v>
      </c>
      <c r="AP52" s="90">
        <f>[4]Midwest!V52</f>
        <v>0.98071063813925952</v>
      </c>
      <c r="AQ52" s="90">
        <f>[4]South!V52</f>
        <v>0.99406978301424609</v>
      </c>
      <c r="AR52" s="90">
        <f>[4]West!V52</f>
        <v>0.95628700112699883</v>
      </c>
      <c r="AS52" s="90">
        <f t="shared" si="44"/>
        <v>0.59019210403398459</v>
      </c>
      <c r="AU52" s="32">
        <f t="shared" ref="AU52:AY75" si="86">P52/J52*1000000</f>
        <v>1000000</v>
      </c>
      <c r="AV52" s="32">
        <f t="shared" si="86"/>
        <v>1000000</v>
      </c>
      <c r="AW52" s="32">
        <f t="shared" si="86"/>
        <v>1000000</v>
      </c>
      <c r="AX52" s="32">
        <f t="shared" si="86"/>
        <v>1000000</v>
      </c>
      <c r="AY52" s="32">
        <f t="shared" si="86"/>
        <v>1000000</v>
      </c>
      <c r="BB52" s="80">
        <f t="shared" si="46"/>
        <v>1.0732732827537361</v>
      </c>
      <c r="BC52" s="80">
        <f t="shared" si="47"/>
        <v>0.94107526362426785</v>
      </c>
      <c r="BD52" s="80">
        <f t="shared" si="48"/>
        <v>0.97408538346777718</v>
      </c>
      <c r="BE52" s="80">
        <f t="shared" si="49"/>
        <v>0.98296741222643658</v>
      </c>
      <c r="BF52" s="80"/>
      <c r="BG52" s="80"/>
      <c r="BH52" s="80"/>
      <c r="BI52" s="80"/>
      <c r="BJ52" s="80"/>
      <c r="BK52" s="80"/>
      <c r="BL52" s="80"/>
      <c r="BM52" s="80"/>
      <c r="BN52" s="80"/>
      <c r="BO52" s="80"/>
      <c r="BP52" s="80"/>
      <c r="BQ52" s="95">
        <f>[4]Northeast!AK52</f>
        <v>1.0079959784367449</v>
      </c>
      <c r="BR52" s="95">
        <f>[4]Midwest!AK52</f>
        <v>1.0014383466850427</v>
      </c>
      <c r="BS52" s="95">
        <f>[4]South!AK52</f>
        <v>0.96551585929443695</v>
      </c>
      <c r="BT52" s="95">
        <f>[4]West!AK52</f>
        <v>0.97667520574617339</v>
      </c>
      <c r="BU52" s="88"/>
      <c r="BV52" s="95">
        <f>[4]Northeast!AH52</f>
        <v>1.0005832667453023</v>
      </c>
      <c r="BW52" s="95">
        <f>[4]Midwest!AH52</f>
        <v>0.99895358883476082</v>
      </c>
      <c r="BX52" s="95">
        <f>[4]South!AH52</f>
        <v>0.99956220986264455</v>
      </c>
      <c r="BY52" s="95">
        <f>[4]West!AH52</f>
        <v>1.0003383488997548</v>
      </c>
      <c r="CA52" s="95">
        <f>[4]Northeast!AI52</f>
        <v>1.0036349803445095</v>
      </c>
      <c r="CB52" s="95">
        <f>[4]Midwest!AI52</f>
        <v>1.0084264248494383</v>
      </c>
      <c r="CC52" s="95">
        <f>[4]South!AI52</f>
        <v>1.0093174605427093</v>
      </c>
      <c r="CD52" s="95">
        <f>[4]West!AI52</f>
        <v>1.006102062379391</v>
      </c>
      <c r="CF52" s="95">
        <f>[4]Northeast!AJ52</f>
        <v>0.99819457775426235</v>
      </c>
      <c r="CG52" s="95">
        <f>[4]Midwest!AJ52</f>
        <v>0.98051979108531784</v>
      </c>
      <c r="CH52" s="95">
        <f>[4]South!AJ52</f>
        <v>1.0208949479166041</v>
      </c>
      <c r="CI52" s="95">
        <f>[4]West!AJ52</f>
        <v>0.92930547139371211</v>
      </c>
      <c r="CK52" s="89">
        <f t="shared" si="50"/>
        <v>1.0210857681179182</v>
      </c>
      <c r="CL52" s="89">
        <f t="shared" si="51"/>
        <v>0.97535464403839822</v>
      </c>
      <c r="CM52" s="89">
        <f t="shared" si="52"/>
        <v>0.96929211231898327</v>
      </c>
      <c r="CN52" s="89">
        <f t="shared" si="53"/>
        <v>1.0000527261950956</v>
      </c>
      <c r="CO52" s="89">
        <f t="shared" si="54"/>
        <v>1.0051914707156884</v>
      </c>
      <c r="CP52" s="89">
        <f t="shared" si="55"/>
        <v>0.99240903319090745</v>
      </c>
      <c r="CQ52" s="89">
        <f t="shared" si="56"/>
        <v>0.82318008524036823</v>
      </c>
      <c r="CR52" s="89">
        <f t="shared" si="57"/>
        <v>0.81278215244471719</v>
      </c>
      <c r="CS52" s="89">
        <f t="shared" si="58"/>
        <v>0.99592074589532653</v>
      </c>
      <c r="CT52" s="89"/>
      <c r="CU52" s="89">
        <f t="shared" si="59"/>
        <v>0.96697908398503274</v>
      </c>
      <c r="CX52" s="35"/>
      <c r="CZ52" s="80">
        <f t="shared" si="60"/>
        <v>0.6937769346451057</v>
      </c>
      <c r="DA52" s="80">
        <f t="shared" si="60"/>
        <v>0.30622306527932219</v>
      </c>
      <c r="DB52" s="80">
        <f t="shared" si="60"/>
        <v>3.7785995215252805E-11</v>
      </c>
      <c r="DC52" s="80">
        <f t="shared" si="60"/>
        <v>3.7785995215252805E-11</v>
      </c>
      <c r="DE52" s="80">
        <f t="shared" si="82"/>
        <v>0.67424601666938544</v>
      </c>
      <c r="DF52" s="80">
        <f t="shared" si="82"/>
        <v>0.32518541410041235</v>
      </c>
      <c r="DG52" s="80">
        <f t="shared" si="82"/>
        <v>3.4166164402382887E-11</v>
      </c>
      <c r="DH52" s="80">
        <f t="shared" si="82"/>
        <v>3.4166164402382887E-11</v>
      </c>
      <c r="DI52" s="80">
        <f t="shared" si="62"/>
        <v>0.99943143083813002</v>
      </c>
      <c r="DJ52" s="80"/>
      <c r="DK52" s="80">
        <f t="shared" si="83"/>
        <v>0.67462959025008662</v>
      </c>
      <c r="DL52" s="80">
        <f t="shared" si="83"/>
        <v>0.32537040968154229</v>
      </c>
      <c r="DM52" s="80">
        <f t="shared" si="83"/>
        <v>3.4185601281051274E-11</v>
      </c>
      <c r="DN52" s="80">
        <f t="shared" si="83"/>
        <v>3.4185601281051274E-11</v>
      </c>
      <c r="DQ52" s="80">
        <f t="shared" si="74"/>
        <v>-9.7907981151994269E-2</v>
      </c>
      <c r="DR52" s="80">
        <f t="shared" si="75"/>
        <v>-0.39502260073009915</v>
      </c>
      <c r="DS52" s="80">
        <v>0</v>
      </c>
      <c r="DT52" s="80">
        <v>0</v>
      </c>
      <c r="DV52" s="80">
        <f t="shared" si="76"/>
        <v>4.5660863561266272E-2</v>
      </c>
      <c r="DW52" s="80">
        <f t="shared" si="76"/>
        <v>2.2423641522482999E-2</v>
      </c>
      <c r="DX52" s="80">
        <f t="shared" si="76"/>
        <v>0.58733738116866896</v>
      </c>
      <c r="DY52" s="80">
        <f t="shared" si="76"/>
        <v>0.34457811374758185</v>
      </c>
      <c r="DZ52" s="80"/>
      <c r="EB52" s="80">
        <f t="shared" si="84"/>
        <v>-7.0476275838086827E-2</v>
      </c>
      <c r="EC52" s="80">
        <f t="shared" si="84"/>
        <v>5.0269248785637495E-2</v>
      </c>
      <c r="ED52" s="80">
        <f t="shared" si="84"/>
        <v>4.543242481693163E-4</v>
      </c>
      <c r="EE52" s="80">
        <f t="shared" si="84"/>
        <v>5.7276413073621777E-3</v>
      </c>
      <c r="EG52" s="80">
        <f t="shared" si="34"/>
        <v>5.8309671136775037E-4</v>
      </c>
      <c r="EH52" s="80">
        <f t="shared" si="11"/>
        <v>-1.0469590356343616E-3</v>
      </c>
      <c r="EI52" s="80">
        <f t="shared" si="11"/>
        <v>-4.3788599543580567E-4</v>
      </c>
      <c r="EJ52" s="80">
        <f t="shared" si="11"/>
        <v>3.3829167267394785E-4</v>
      </c>
      <c r="EL52" s="80">
        <f t="shared" si="35"/>
        <v>3.6283897697017369E-3</v>
      </c>
      <c r="EM52" s="80">
        <f t="shared" si="12"/>
        <v>8.3911207179985636E-3</v>
      </c>
      <c r="EN52" s="80">
        <f t="shared" si="12"/>
        <v>9.2743207689488065E-3</v>
      </c>
      <c r="EO52" s="80">
        <f t="shared" si="12"/>
        <v>6.0835201889195747E-3</v>
      </c>
      <c r="EQ52" s="80">
        <f t="shared" si="36"/>
        <v>-1.8070539847614142E-3</v>
      </c>
      <c r="ER52" s="80">
        <f t="shared" si="13"/>
        <v>-1.9672448862735475E-2</v>
      </c>
      <c r="ES52" s="80">
        <f t="shared" si="13"/>
        <v>2.0679642524112449E-2</v>
      </c>
      <c r="ET52" s="80">
        <f t="shared" si="13"/>
        <v>-7.3317776785565308E-2</v>
      </c>
      <c r="EV52" s="124">
        <v>0.82095735344152343</v>
      </c>
      <c r="EW52" s="80">
        <f t="shared" si="14"/>
        <v>0.82318008524036823</v>
      </c>
      <c r="EX52" s="80">
        <f t="shared" si="15"/>
        <v>2.399971588741824</v>
      </c>
      <c r="EY52" s="124">
        <f t="shared" si="77"/>
        <v>0.82318008524036823</v>
      </c>
      <c r="EZ52" s="80"/>
      <c r="FA52" s="80">
        <f t="shared" si="16"/>
        <v>0.96929211231898327</v>
      </c>
      <c r="FB52" s="80">
        <f t="shared" si="17"/>
        <v>0.56584445752191348</v>
      </c>
      <c r="FC52" s="80">
        <f t="shared" si="78"/>
        <v>0.96929211231898327</v>
      </c>
      <c r="FD52" s="80"/>
      <c r="FE52" s="80">
        <f t="shared" si="18"/>
        <v>1.0000527261950956</v>
      </c>
      <c r="FF52" s="80">
        <f t="shared" si="19"/>
        <v>1.0006251457498649</v>
      </c>
      <c r="FG52" s="80">
        <f t="shared" si="79"/>
        <v>1.0000527261950956</v>
      </c>
      <c r="FH52" s="80"/>
      <c r="FI52" s="80">
        <f t="shared" si="20"/>
        <v>1.0051914707156884</v>
      </c>
      <c r="FJ52" s="80">
        <f t="shared" si="21"/>
        <v>1.0439833958900182</v>
      </c>
      <c r="FK52" s="80">
        <f t="shared" si="80"/>
        <v>1.0051914707156884</v>
      </c>
      <c r="FM52" s="80">
        <f t="shared" si="22"/>
        <v>0.99240903319090745</v>
      </c>
      <c r="FN52" s="80">
        <f t="shared" si="23"/>
        <v>0.97342619279924425</v>
      </c>
      <c r="FO52" s="80">
        <f t="shared" si="81"/>
        <v>0.99240903319090745</v>
      </c>
      <c r="FQ52" s="37"/>
      <c r="GA52" s="32">
        <f>GA51+1</f>
        <v>2007</v>
      </c>
      <c r="GB52" s="90">
        <f t="shared" si="24"/>
        <v>1.6739808445799005</v>
      </c>
      <c r="GC52" s="90">
        <f t="shared" si="25"/>
        <v>1.3586827093068139</v>
      </c>
      <c r="GD52" s="90">
        <f t="shared" si="26"/>
        <v>1.2558197986188411</v>
      </c>
      <c r="GE52" s="90">
        <f t="shared" si="27"/>
        <v>0.75012451067134167</v>
      </c>
      <c r="GF52" s="90">
        <f t="shared" si="28"/>
        <v>1.3078916085593444</v>
      </c>
    </row>
    <row r="53" spans="1:188" x14ac:dyDescent="0.2">
      <c r="A53" s="74" t="s">
        <v>36</v>
      </c>
      <c r="B53" s="31">
        <f t="shared" si="9"/>
        <v>1987</v>
      </c>
      <c r="D53" s="85">
        <f t="shared" si="65"/>
        <v>17697.470974377025</v>
      </c>
      <c r="E53" s="85">
        <f t="shared" si="66"/>
        <v>8232.5595640986303</v>
      </c>
      <c r="F53" s="123">
        <v>9.9999999999999995E-7</v>
      </c>
      <c r="G53" s="123">
        <v>9.9999999999999995E-7</v>
      </c>
      <c r="H53" s="85">
        <f t="shared" si="67"/>
        <v>25930.030540475658</v>
      </c>
      <c r="I53" s="80"/>
      <c r="J53" s="243">
        <f>'[18]mer_data2.3 Dec 2019'!C51</f>
        <v>2489.0529999999999</v>
      </c>
      <c r="K53" s="243">
        <f>'[18]mer_data2.3 Dec 2019'!D51</f>
        <v>1131.0509999999999</v>
      </c>
      <c r="L53" s="91">
        <f>[4]South!I53</f>
        <v>31090.261843476401</v>
      </c>
      <c r="M53" s="91">
        <f>[4]West!I53</f>
        <v>18332.98863821174</v>
      </c>
      <c r="N53" s="91">
        <f t="shared" si="40"/>
        <v>53043.35448168814</v>
      </c>
      <c r="P53" s="92">
        <f t="shared" si="68"/>
        <v>2489.0529999999999</v>
      </c>
      <c r="Q53" s="92">
        <f t="shared" si="69"/>
        <v>1131.0509999999999</v>
      </c>
      <c r="R53" s="92">
        <f t="shared" si="70"/>
        <v>31090.261843476401</v>
      </c>
      <c r="S53" s="92">
        <f t="shared" si="71"/>
        <v>18332.98863821174</v>
      </c>
      <c r="T53" s="92">
        <f t="shared" si="72"/>
        <v>53043.35448168814</v>
      </c>
      <c r="V53" s="85">
        <f>AER_11_Table3.4_real!$I34</f>
        <v>7.1101221928086806</v>
      </c>
      <c r="W53" s="85">
        <f>AER_11_Table3.4_real!$K34</f>
        <v>7.2786811241037146</v>
      </c>
      <c r="X53" s="85">
        <v>0</v>
      </c>
      <c r="Y53" s="85">
        <v>0</v>
      </c>
      <c r="Z53" s="85">
        <f>[4]Conversion_Factors!$O49*Z213+Z287</f>
        <v>306.23102618899986</v>
      </c>
      <c r="AC53" s="85">
        <f>[4]Conversion_Factors!$O49*AC213+AC287</f>
        <v>1.3506707259076067</v>
      </c>
      <c r="AD53" s="85">
        <f>[4]Conversion_Factors!$O49*AD213+AD287</f>
        <v>3.9025544718719676</v>
      </c>
      <c r="AE53" s="85">
        <f>[4]Conversion_Factors!$O49*AE213+AE287</f>
        <v>0.18539907568022601</v>
      </c>
      <c r="AF53" s="85">
        <f>[4]Conversion_Factors!$O49*AF213+AF287</f>
        <v>0.14746836754508913</v>
      </c>
      <c r="AG53" s="85">
        <f>[4]Conversion_Factors!$O49*AG213+AG287</f>
        <v>0.30623102618899989</v>
      </c>
      <c r="AI53" s="94">
        <f t="shared" si="85"/>
        <v>1.367417382958612</v>
      </c>
      <c r="AJ53" s="94">
        <f t="shared" si="85"/>
        <v>4.0239190440285357</v>
      </c>
      <c r="AK53" s="94">
        <f t="shared" si="85"/>
        <v>0.18365879591976841</v>
      </c>
      <c r="AL53" s="94">
        <f t="shared" si="85"/>
        <v>0.15036273050889432</v>
      </c>
      <c r="AM53" s="94">
        <f t="shared" si="43"/>
        <v>0.49780938656109547</v>
      </c>
      <c r="AO53" s="90">
        <f>[4]Northeast!V53</f>
        <v>0.98775307579111549</v>
      </c>
      <c r="AP53" s="90">
        <f>[4]Midwest!V53</f>
        <v>0.96983921126925454</v>
      </c>
      <c r="AQ53" s="90">
        <f>[4]South!V53</f>
        <v>1.0094756134697618</v>
      </c>
      <c r="AR53" s="90">
        <f>[4]West!V53</f>
        <v>0.98075079539983501</v>
      </c>
      <c r="AS53" s="90">
        <f t="shared" si="44"/>
        <v>0.61515719561751692</v>
      </c>
      <c r="AU53" s="32">
        <f t="shared" si="86"/>
        <v>1000000</v>
      </c>
      <c r="AV53" s="32">
        <f t="shared" si="86"/>
        <v>1000000</v>
      </c>
      <c r="AW53" s="32">
        <f t="shared" si="86"/>
        <v>1000000</v>
      </c>
      <c r="AX53" s="32">
        <f t="shared" si="86"/>
        <v>1000000</v>
      </c>
      <c r="AY53" s="32">
        <f t="shared" si="86"/>
        <v>1000000</v>
      </c>
      <c r="BB53" s="80">
        <f t="shared" si="46"/>
        <v>1.0378830312295693</v>
      </c>
      <c r="BC53" s="80">
        <f t="shared" si="47"/>
        <v>0.96691735676321267</v>
      </c>
      <c r="BD53" s="80">
        <f t="shared" si="48"/>
        <v>0.96991104034163245</v>
      </c>
      <c r="BE53" s="80">
        <f t="shared" si="49"/>
        <v>0.9599883914496542</v>
      </c>
      <c r="BF53" s="80"/>
      <c r="BG53" s="80"/>
      <c r="BH53" s="80"/>
      <c r="BI53" s="80"/>
      <c r="BJ53" s="80"/>
      <c r="BK53" s="80"/>
      <c r="BL53" s="80"/>
      <c r="BM53" s="80"/>
      <c r="BN53" s="80"/>
      <c r="BO53" s="80"/>
      <c r="BP53" s="80"/>
      <c r="BQ53" s="95">
        <f>[4]Northeast!AK53</f>
        <v>1.0057849460694077</v>
      </c>
      <c r="BR53" s="95">
        <f>[4]Midwest!AK53</f>
        <v>0.98524374012963389</v>
      </c>
      <c r="BS53" s="95">
        <f>[4]South!AK53</f>
        <v>0.94593895759180813</v>
      </c>
      <c r="BT53" s="95">
        <f>[4]West!AK53</f>
        <v>0.94104234280789789</v>
      </c>
      <c r="BU53" s="88"/>
      <c r="BV53" s="95">
        <f>[4]Northeast!AH53</f>
        <v>1.0004764626844007</v>
      </c>
      <c r="BW53" s="95">
        <f>[4]Midwest!AH53</f>
        <v>0.99774666883901009</v>
      </c>
      <c r="BX53" s="95">
        <f>[4]South!AH53</f>
        <v>0.99897794022543551</v>
      </c>
      <c r="BY53" s="95">
        <f>[4]West!AH53</f>
        <v>1.0005078070001121</v>
      </c>
      <c r="CA53" s="95">
        <f>[4]Northeast!AI53</f>
        <v>1.0143399322439894</v>
      </c>
      <c r="CB53" s="95">
        <f>[4]Midwest!AI53</f>
        <v>1.0247286413010395</v>
      </c>
      <c r="CC53" s="95">
        <f>[4]South!AI53</f>
        <v>1.0263911363628295</v>
      </c>
      <c r="CD53" s="95">
        <f>[4]West!AI53</f>
        <v>1.0196152780820338</v>
      </c>
      <c r="CF53" s="95">
        <f>[4]Northeast!AJ53</f>
        <v>1.0078443528362098</v>
      </c>
      <c r="CG53" s="95">
        <f>[4]Midwest!AJ53</f>
        <v>0.96965047980344821</v>
      </c>
      <c r="CH53" s="95">
        <f>[4]South!AJ53</f>
        <v>1.036716507679547</v>
      </c>
      <c r="CI53" s="95">
        <f>[4]West!AJ53</f>
        <v>0.95307902247409282</v>
      </c>
      <c r="CK53" s="89">
        <f t="shared" si="50"/>
        <v>1.044664585625801</v>
      </c>
      <c r="CL53" s="89">
        <f t="shared" si="51"/>
        <v>0.97065140691747298</v>
      </c>
      <c r="CM53" s="89">
        <f t="shared" si="52"/>
        <v>0.97230025617737503</v>
      </c>
      <c r="CN53" s="89">
        <f t="shared" si="53"/>
        <v>0.99960235807147368</v>
      </c>
      <c r="CO53" s="89">
        <f t="shared" si="54"/>
        <v>1.0176337645815443</v>
      </c>
      <c r="CP53" s="89">
        <f t="shared" si="55"/>
        <v>0.9955346242925408</v>
      </c>
      <c r="CQ53" s="89">
        <f t="shared" si="56"/>
        <v>0.78590197106000692</v>
      </c>
      <c r="CR53" s="89">
        <f t="shared" si="57"/>
        <v>0.80838975298853333</v>
      </c>
      <c r="CS53" s="89">
        <f t="shared" si="58"/>
        <v>1.0140051497945426</v>
      </c>
      <c r="CT53" s="89"/>
      <c r="CU53" s="89">
        <f t="shared" si="59"/>
        <v>0.98463563562058154</v>
      </c>
      <c r="CX53" s="35"/>
      <c r="CZ53" s="80">
        <f t="shared" si="60"/>
        <v>0.68250868223051409</v>
      </c>
      <c r="DA53" s="80">
        <f t="shared" si="60"/>
        <v>0.31749131769235522</v>
      </c>
      <c r="DB53" s="80">
        <f t="shared" si="60"/>
        <v>3.8565322876849031E-11</v>
      </c>
      <c r="DC53" s="80">
        <f t="shared" si="60"/>
        <v>3.8565322876849031E-11</v>
      </c>
      <c r="DE53" s="80">
        <f t="shared" si="82"/>
        <v>0.6881274318109496</v>
      </c>
      <c r="DF53" s="80">
        <f t="shared" si="82"/>
        <v>0.31182325913652426</v>
      </c>
      <c r="DG53" s="80">
        <f t="shared" si="82"/>
        <v>3.8174333226374547E-11</v>
      </c>
      <c r="DH53" s="80">
        <f t="shared" si="82"/>
        <v>3.8174333226374547E-11</v>
      </c>
      <c r="DI53" s="80">
        <f t="shared" si="62"/>
        <v>0.9999506910238225</v>
      </c>
      <c r="DJ53" s="80"/>
      <c r="DK53" s="80">
        <f t="shared" si="83"/>
        <v>0.68816136434327024</v>
      </c>
      <c r="DL53" s="80">
        <f t="shared" si="83"/>
        <v>0.31183863558037733</v>
      </c>
      <c r="DM53" s="80">
        <f t="shared" si="83"/>
        <v>3.8176215656482901E-11</v>
      </c>
      <c r="DN53" s="80">
        <f t="shared" si="83"/>
        <v>3.8176215656482901E-11</v>
      </c>
      <c r="DQ53" s="80">
        <f t="shared" si="74"/>
        <v>-8.6925982738693813E-2</v>
      </c>
      <c r="DR53" s="80">
        <f t="shared" si="75"/>
        <v>4.3215223825389878E-2</v>
      </c>
      <c r="DS53" s="80">
        <v>0</v>
      </c>
      <c r="DT53" s="80">
        <v>0</v>
      </c>
      <c r="DV53" s="80">
        <f t="shared" si="76"/>
        <v>4.6924879173304956E-2</v>
      </c>
      <c r="DW53" s="80">
        <f t="shared" si="76"/>
        <v>2.1323142381397962E-2</v>
      </c>
      <c r="DX53" s="80">
        <f t="shared" si="76"/>
        <v>0.58612925497028134</v>
      </c>
      <c r="DY53" s="80">
        <f t="shared" si="76"/>
        <v>0.34562272347501583</v>
      </c>
      <c r="DZ53" s="80"/>
      <c r="EB53" s="80">
        <f t="shared" si="84"/>
        <v>2.7306453795118819E-2</v>
      </c>
      <c r="EC53" s="80">
        <f t="shared" si="84"/>
        <v>-5.0322847718157038E-2</v>
      </c>
      <c r="ED53" s="80">
        <f t="shared" si="84"/>
        <v>-2.0590728155882661E-3</v>
      </c>
      <c r="EE53" s="80">
        <f t="shared" si="84"/>
        <v>3.026975537287209E-3</v>
      </c>
      <c r="EG53" s="80">
        <f t="shared" si="34"/>
        <v>-1.067474992697061E-4</v>
      </c>
      <c r="EH53" s="80">
        <f t="shared" si="11"/>
        <v>-1.2089146962369643E-3</v>
      </c>
      <c r="EI53" s="80">
        <f t="shared" si="11"/>
        <v>-5.8469643837642945E-4</v>
      </c>
      <c r="EJ53" s="80">
        <f t="shared" si="11"/>
        <v>1.6938643709589517E-4</v>
      </c>
      <c r="EL53" s="80">
        <f t="shared" si="35"/>
        <v>1.060969811868312E-2</v>
      </c>
      <c r="EM53" s="80">
        <f t="shared" si="12"/>
        <v>1.603671662839375E-2</v>
      </c>
      <c r="EN53" s="80">
        <f t="shared" si="12"/>
        <v>1.6774577857197548E-2</v>
      </c>
      <c r="EO53" s="80">
        <f t="shared" si="12"/>
        <v>1.3341857606667253E-2</v>
      </c>
      <c r="EQ53" s="80">
        <f t="shared" si="36"/>
        <v>9.6207998423587168E-3</v>
      </c>
      <c r="ER53" s="80">
        <f t="shared" si="13"/>
        <v>-1.1147153656000336E-2</v>
      </c>
      <c r="ES53" s="80">
        <f t="shared" si="13"/>
        <v>1.537887199067664E-2</v>
      </c>
      <c r="ET53" s="80">
        <f t="shared" si="13"/>
        <v>2.5260317719974584E-2</v>
      </c>
      <c r="EV53" s="124">
        <v>0.78040612294963774</v>
      </c>
      <c r="EW53" s="80">
        <f t="shared" si="14"/>
        <v>0.95471450919579026</v>
      </c>
      <c r="EX53" s="80">
        <f t="shared" si="15"/>
        <v>2.2912876974294916</v>
      </c>
      <c r="EY53" s="124">
        <f t="shared" si="77"/>
        <v>0.78590197106000692</v>
      </c>
      <c r="EZ53" s="80"/>
      <c r="FA53" s="80">
        <f t="shared" si="16"/>
        <v>1.0031034440703277</v>
      </c>
      <c r="FB53" s="80">
        <f t="shared" si="17"/>
        <v>0.56760052414833762</v>
      </c>
      <c r="FC53" s="80">
        <f t="shared" si="78"/>
        <v>0.97230025617737503</v>
      </c>
      <c r="FD53" s="80"/>
      <c r="FE53" s="80">
        <f t="shared" si="18"/>
        <v>0.9995496556213237</v>
      </c>
      <c r="FF53" s="80">
        <f t="shared" si="19"/>
        <v>1.0001745198403142</v>
      </c>
      <c r="FG53" s="80">
        <f t="shared" si="79"/>
        <v>0.99960235807147368</v>
      </c>
      <c r="FH53" s="80"/>
      <c r="FI53" s="80">
        <f t="shared" si="20"/>
        <v>1.0123780336665582</v>
      </c>
      <c r="FJ53" s="80">
        <f t="shared" si="21"/>
        <v>1.0569058575116725</v>
      </c>
      <c r="FK53" s="80">
        <f t="shared" si="80"/>
        <v>1.0176337645815443</v>
      </c>
      <c r="FM53" s="80">
        <f t="shared" si="22"/>
        <v>1.0031494988428145</v>
      </c>
      <c r="FN53" s="80">
        <f t="shared" si="23"/>
        <v>0.97649199746703075</v>
      </c>
      <c r="FO53" s="80">
        <f t="shared" si="81"/>
        <v>0.9955346242925408</v>
      </c>
      <c r="FQ53" s="37"/>
      <c r="GA53" s="32">
        <v>2008</v>
      </c>
      <c r="GB53" s="90">
        <f t="shared" si="24"/>
        <v>1.9560993504549364</v>
      </c>
      <c r="GC53" s="90">
        <f t="shared" si="25"/>
        <v>1.3683852025260541</v>
      </c>
      <c r="GD53" s="90">
        <f t="shared" si="26"/>
        <v>1.2625074970665042</v>
      </c>
      <c r="GE53" s="90">
        <f t="shared" si="27"/>
        <v>0.77752411549112455</v>
      </c>
      <c r="GF53" s="90">
        <f t="shared" si="28"/>
        <v>1.4562458680127159</v>
      </c>
    </row>
    <row r="54" spans="1:188" x14ac:dyDescent="0.2">
      <c r="A54" s="74" t="s">
        <v>36</v>
      </c>
      <c r="B54" s="31">
        <f t="shared" si="9"/>
        <v>1988</v>
      </c>
      <c r="D54" s="85">
        <f t="shared" si="65"/>
        <v>18229.245737051901</v>
      </c>
      <c r="E54" s="85">
        <f t="shared" si="66"/>
        <v>7323.2990298196592</v>
      </c>
      <c r="F54" s="123">
        <v>9.9999999999999995E-7</v>
      </c>
      <c r="G54" s="123">
        <v>9.9999999999999995E-7</v>
      </c>
      <c r="H54" s="85">
        <f t="shared" si="67"/>
        <v>25552.544768871561</v>
      </c>
      <c r="I54" s="80"/>
      <c r="J54" s="243">
        <f>'[18]mer_data2.3 Dec 2019'!C52</f>
        <v>2730.88</v>
      </c>
      <c r="K54" s="243">
        <f>'[18]mer_data2.3 Dec 2019'!D52</f>
        <v>1099.5239999999999</v>
      </c>
      <c r="L54" s="91">
        <f>[4]South!I54</f>
        <v>31675.531443579657</v>
      </c>
      <c r="M54" s="91">
        <f>[4]West!I54</f>
        <v>18634.149689749931</v>
      </c>
      <c r="N54" s="91">
        <f t="shared" si="40"/>
        <v>54140.085133329587</v>
      </c>
      <c r="P54" s="92">
        <f t="shared" si="68"/>
        <v>2730.88</v>
      </c>
      <c r="Q54" s="92">
        <f t="shared" si="69"/>
        <v>1099.5239999999999</v>
      </c>
      <c r="R54" s="92">
        <f t="shared" si="70"/>
        <v>31675.531443579657</v>
      </c>
      <c r="S54" s="92">
        <f t="shared" si="71"/>
        <v>18634.149689749931</v>
      </c>
      <c r="T54" s="92">
        <f t="shared" si="72"/>
        <v>54140.085133329587</v>
      </c>
      <c r="V54" s="85">
        <f>AER_11_Table3.4_real!$I35</f>
        <v>6.6752276691220045</v>
      </c>
      <c r="W54" s="85">
        <f>AER_11_Table3.4_real!$K35</f>
        <v>6.660426720853442</v>
      </c>
      <c r="X54" s="85">
        <v>0</v>
      </c>
      <c r="Y54" s="85">
        <v>0</v>
      </c>
      <c r="Z54" s="85">
        <f>[4]Conversion_Factors!$O50*Z214+Z288</f>
        <v>316.13157176914876</v>
      </c>
      <c r="AC54" s="85">
        <f>[4]Conversion_Factors!$O50*AC214+AC288</f>
        <v>1.2996371246113991</v>
      </c>
      <c r="AD54" s="85">
        <f>[4]Conversion_Factors!$O50*AD214+AD288</f>
        <v>4.3428393993830916</v>
      </c>
      <c r="AE54" s="85">
        <f>[4]Conversion_Factors!$O50*AE214+AE288</f>
        <v>0.18840474932634987</v>
      </c>
      <c r="AF54" s="85">
        <f>[4]Conversion_Factors!$O50*AF214+AF288</f>
        <v>0.15151539060757041</v>
      </c>
      <c r="AG54" s="85">
        <f>[4]Conversion_Factors!$O50*AG214+AG288</f>
        <v>0.31613157176914874</v>
      </c>
      <c r="AI54" s="94">
        <f t="shared" si="85"/>
        <v>1.2727355382386685</v>
      </c>
      <c r="AJ54" s="94">
        <f t="shared" si="85"/>
        <v>4.2537827575456415</v>
      </c>
      <c r="AK54" s="94">
        <f t="shared" si="85"/>
        <v>0.18586196071867686</v>
      </c>
      <c r="AL54" s="94">
        <f t="shared" si="85"/>
        <v>0.15474173868218949</v>
      </c>
      <c r="AM54" s="94">
        <f t="shared" si="43"/>
        <v>0.46222750472961099</v>
      </c>
      <c r="AO54" s="90">
        <f>[4]Northeast!V54</f>
        <v>1.0211368234519165</v>
      </c>
      <c r="AP54" s="90">
        <f>[4]Midwest!V54</f>
        <v>1.0209358697689663</v>
      </c>
      <c r="AQ54" s="90">
        <f>[4]South!V54</f>
        <v>1.013681059845924</v>
      </c>
      <c r="AR54" s="90">
        <f>[4]West!V54</f>
        <v>0.97915011100369376</v>
      </c>
      <c r="AS54" s="90">
        <f t="shared" si="44"/>
        <v>0.68393068031309834</v>
      </c>
      <c r="AU54" s="32">
        <f t="shared" si="86"/>
        <v>1000000</v>
      </c>
      <c r="AV54" s="32">
        <f t="shared" si="86"/>
        <v>1000000</v>
      </c>
      <c r="AW54" s="32">
        <f t="shared" si="86"/>
        <v>1000000</v>
      </c>
      <c r="AX54" s="32">
        <f t="shared" si="86"/>
        <v>1000000</v>
      </c>
      <c r="AY54" s="32">
        <f t="shared" si="86"/>
        <v>1000000</v>
      </c>
      <c r="BB54" s="80">
        <f t="shared" si="46"/>
        <v>0.96601859450014627</v>
      </c>
      <c r="BC54" s="80">
        <f t="shared" si="47"/>
        <v>1.0221518711403266</v>
      </c>
      <c r="BD54" s="80">
        <f t="shared" si="48"/>
        <v>0.98154606087768592</v>
      </c>
      <c r="BE54" s="80">
        <f t="shared" si="49"/>
        <v>0.98794609744633965</v>
      </c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95">
        <f>[4]Northeast!AK54</f>
        <v>1.0036700365141371</v>
      </c>
      <c r="BR54" s="95">
        <f>[4]Midwest!AK54</f>
        <v>0.98510831820281686</v>
      </c>
      <c r="BS54" s="95">
        <f>[4]South!AK54</f>
        <v>0.94284834713399557</v>
      </c>
      <c r="BT54" s="95">
        <f>[4]West!AK54</f>
        <v>0.95693168982540655</v>
      </c>
      <c r="BU54" s="88"/>
      <c r="BV54" s="95">
        <f>[4]Northeast!AH54</f>
        <v>0.99965392083367344</v>
      </c>
      <c r="BW54" s="95">
        <f>[4]Midwest!AH54</f>
        <v>0.99804784805381996</v>
      </c>
      <c r="BX54" s="95">
        <f>[4]South!AH54</f>
        <v>0.99949930190012992</v>
      </c>
      <c r="BY54" s="95">
        <f>[4]West!AH54</f>
        <v>1.0014897413878752</v>
      </c>
      <c r="CA54" s="95">
        <f>[4]Northeast!AI54</f>
        <v>1.0273775573938055</v>
      </c>
      <c r="CB54" s="95">
        <f>[4]Midwest!AI54</f>
        <v>1.0387861124944431</v>
      </c>
      <c r="CC54" s="95">
        <f>[4]South!AI54</f>
        <v>1.0415649221912642</v>
      </c>
      <c r="CD54" s="95">
        <f>[4]West!AI54</f>
        <v>1.0308745264275609</v>
      </c>
      <c r="CF54" s="95">
        <f>[4]Northeast!AJ54</f>
        <v>1.0419071387500878</v>
      </c>
      <c r="CG54" s="95">
        <f>[4]Midwest!AJ54</f>
        <v>1.0207371948536228</v>
      </c>
      <c r="CH54" s="95">
        <f>[4]South!AJ54</f>
        <v>1.0410354388376193</v>
      </c>
      <c r="CI54" s="95">
        <f>[4]West!AJ54</f>
        <v>0.9515235012074067</v>
      </c>
      <c r="CK54" s="89">
        <f t="shared" si="50"/>
        <v>1.066264193775313</v>
      </c>
      <c r="CL54" s="89">
        <f t="shared" si="51"/>
        <v>1.0020328727872669</v>
      </c>
      <c r="CM54" s="89">
        <f t="shared" si="52"/>
        <v>1.0076682260442822</v>
      </c>
      <c r="CN54" s="89">
        <f t="shared" si="53"/>
        <v>0.99911959960761398</v>
      </c>
      <c r="CO54" s="89">
        <f t="shared" si="54"/>
        <v>1.0309793691492757</v>
      </c>
      <c r="CP54" s="89">
        <f t="shared" si="55"/>
        <v>1.0348222770140907</v>
      </c>
      <c r="CQ54" s="89">
        <f t="shared" si="56"/>
        <v>0.7321404301796034</v>
      </c>
      <c r="CR54" s="89">
        <f t="shared" si="57"/>
        <v>0.83851339105885736</v>
      </c>
      <c r="CS54" s="89">
        <f t="shared" si="58"/>
        <v>1.0684317732388759</v>
      </c>
      <c r="CT54" s="89"/>
      <c r="CU54" s="89">
        <f t="shared" si="59"/>
        <v>1.0741150139824749</v>
      </c>
      <c r="CX54" s="35"/>
      <c r="CZ54" s="80">
        <f t="shared" si="60"/>
        <v>0.7134023598017134</v>
      </c>
      <c r="DA54" s="80">
        <f t="shared" si="60"/>
        <v>0.28659764012001637</v>
      </c>
      <c r="DB54" s="80">
        <f t="shared" si="60"/>
        <v>3.9135045415054425E-11</v>
      </c>
      <c r="DC54" s="80">
        <f t="shared" si="60"/>
        <v>3.9135045415054425E-11</v>
      </c>
      <c r="DE54" s="80">
        <f t="shared" si="82"/>
        <v>0.69784155195714648</v>
      </c>
      <c r="DF54" s="80">
        <f t="shared" si="82"/>
        <v>0.30178097304770751</v>
      </c>
      <c r="DG54" s="80">
        <f t="shared" si="82"/>
        <v>3.884948790638604E-11</v>
      </c>
      <c r="DH54" s="80">
        <f t="shared" si="82"/>
        <v>3.884948790638604E-11</v>
      </c>
      <c r="DI54" s="80">
        <f t="shared" si="62"/>
        <v>0.999622525082553</v>
      </c>
      <c r="DJ54" s="80"/>
      <c r="DK54" s="80">
        <f t="shared" si="83"/>
        <v>0.69810506911047832</v>
      </c>
      <c r="DL54" s="80">
        <f t="shared" si="83"/>
        <v>0.30189493081179336</v>
      </c>
      <c r="DM54" s="80">
        <f t="shared" si="83"/>
        <v>3.8864158151275842E-11</v>
      </c>
      <c r="DN54" s="80">
        <f t="shared" si="83"/>
        <v>3.8864158151275842E-11</v>
      </c>
      <c r="DQ54" s="80">
        <f t="shared" si="74"/>
        <v>-6.3116118278220654E-2</v>
      </c>
      <c r="DR54" s="80">
        <f t="shared" si="75"/>
        <v>-8.8766126824919397E-2</v>
      </c>
      <c r="DS54" s="80">
        <v>0</v>
      </c>
      <c r="DT54" s="80">
        <v>0</v>
      </c>
      <c r="DV54" s="80">
        <f t="shared" si="76"/>
        <v>5.0440999368115559E-2</v>
      </c>
      <c r="DW54" s="80">
        <f t="shared" si="76"/>
        <v>2.0308870909460642E-2</v>
      </c>
      <c r="DX54" s="80">
        <f t="shared" si="76"/>
        <v>0.58506615506002679</v>
      </c>
      <c r="DY54" s="80">
        <f t="shared" si="76"/>
        <v>0.34418397466239709</v>
      </c>
      <c r="DZ54" s="80"/>
      <c r="EB54" s="80">
        <f t="shared" si="84"/>
        <v>7.2256316328640519E-2</v>
      </c>
      <c r="EC54" s="80">
        <f t="shared" si="84"/>
        <v>-4.8735198475205188E-2</v>
      </c>
      <c r="ED54" s="80">
        <f t="shared" si="84"/>
        <v>-1.8154104654489816E-3</v>
      </c>
      <c r="EE54" s="80">
        <f t="shared" si="84"/>
        <v>-4.1714610856031205E-3</v>
      </c>
      <c r="EG54" s="80">
        <f t="shared" si="34"/>
        <v>-8.2248827763953865E-4</v>
      </c>
      <c r="EH54" s="80">
        <f t="shared" si="11"/>
        <v>3.0181385362758881E-4</v>
      </c>
      <c r="EI54" s="80">
        <f t="shared" si="11"/>
        <v>5.2175894279130877E-4</v>
      </c>
      <c r="EJ54" s="80">
        <f t="shared" si="11"/>
        <v>9.8095471424976873E-4</v>
      </c>
      <c r="EL54" s="80">
        <f t="shared" si="35"/>
        <v>1.2771406845615155E-2</v>
      </c>
      <c r="EM54" s="80">
        <f t="shared" si="12"/>
        <v>1.3624994574438882E-2</v>
      </c>
      <c r="EN54" s="80">
        <f t="shared" si="12"/>
        <v>1.4675416427238686E-2</v>
      </c>
      <c r="EO54" s="80">
        <f t="shared" si="12"/>
        <v>1.0982118986880385E-2</v>
      </c>
      <c r="EQ54" s="80">
        <f t="shared" si="36"/>
        <v>3.3239075220242387E-2</v>
      </c>
      <c r="ER54" s="80">
        <f t="shared" si="13"/>
        <v>5.1344708816668846E-2</v>
      </c>
      <c r="ES54" s="80">
        <f t="shared" si="13"/>
        <v>4.1573176102709074E-3</v>
      </c>
      <c r="ET54" s="80">
        <f t="shared" si="13"/>
        <v>-1.6334343709022623E-3</v>
      </c>
      <c r="EV54" s="124">
        <v>0.72773563209640613</v>
      </c>
      <c r="EW54" s="80">
        <f t="shared" si="14"/>
        <v>0.93159256133701862</v>
      </c>
      <c r="EX54" s="80">
        <f t="shared" si="15"/>
        <v>2.1345465748083399</v>
      </c>
      <c r="EY54" s="124">
        <f t="shared" si="77"/>
        <v>0.7321404301796034</v>
      </c>
      <c r="EZ54" s="80"/>
      <c r="FA54" s="80">
        <f t="shared" si="16"/>
        <v>1.0363755636617411</v>
      </c>
      <c r="FB54" s="80">
        <f t="shared" si="17"/>
        <v>0.58824731314893308</v>
      </c>
      <c r="FC54" s="80">
        <f t="shared" si="78"/>
        <v>1.0076682260442822</v>
      </c>
      <c r="FD54" s="80"/>
      <c r="FE54" s="80">
        <f t="shared" si="18"/>
        <v>0.99951704949477005</v>
      </c>
      <c r="FF54" s="80">
        <f t="shared" si="19"/>
        <v>0.99969148505063921</v>
      </c>
      <c r="FG54" s="80">
        <f t="shared" si="79"/>
        <v>0.99911959960761398</v>
      </c>
      <c r="FH54" s="80"/>
      <c r="FI54" s="80">
        <f t="shared" si="20"/>
        <v>1.0131143492209296</v>
      </c>
      <c r="FJ54" s="80">
        <f t="shared" si="21"/>
        <v>1.0707664900207265</v>
      </c>
      <c r="FK54" s="80">
        <f t="shared" si="80"/>
        <v>1.0309793691492757</v>
      </c>
      <c r="FM54" s="80">
        <f t="shared" si="22"/>
        <v>1.0394638737446915</v>
      </c>
      <c r="FN54" s="80">
        <f t="shared" si="23"/>
        <v>1.0150281543677713</v>
      </c>
      <c r="FO54" s="80">
        <f t="shared" si="81"/>
        <v>1.0348222770140907</v>
      </c>
      <c r="FQ54" s="37"/>
      <c r="GA54" s="32">
        <v>2009</v>
      </c>
      <c r="GB54" s="90">
        <f t="shared" si="24"/>
        <v>1.4971271879451298</v>
      </c>
      <c r="GC54" s="90">
        <f t="shared" si="25"/>
        <v>1.3702179648673674</v>
      </c>
      <c r="GD54" s="90">
        <f t="shared" si="26"/>
        <v>1.2655810820364848</v>
      </c>
      <c r="GE54" s="90">
        <f t="shared" si="27"/>
        <v>0.76512411637749045</v>
      </c>
      <c r="GF54" s="90">
        <f t="shared" si="28"/>
        <v>1.128358681601993</v>
      </c>
    </row>
    <row r="55" spans="1:188" x14ac:dyDescent="0.2">
      <c r="A55" s="74" t="s">
        <v>36</v>
      </c>
      <c r="B55" s="31">
        <f t="shared" si="9"/>
        <v>1989</v>
      </c>
      <c r="D55" s="85">
        <f t="shared" si="65"/>
        <v>18302.355356833796</v>
      </c>
      <c r="E55" s="85">
        <f t="shared" si="66"/>
        <v>7546.0884061684865</v>
      </c>
      <c r="F55" s="123">
        <v>9.9999999999999995E-7</v>
      </c>
      <c r="G55" s="123">
        <v>9.9999999999999995E-7</v>
      </c>
      <c r="H55" s="85">
        <f t="shared" si="67"/>
        <v>25848.443765002281</v>
      </c>
      <c r="I55" s="80"/>
      <c r="J55" s="243">
        <f>'[18]mer_data2.3 Dec 2019'!C53</f>
        <v>2787.5070000000001</v>
      </c>
      <c r="K55" s="243">
        <f>'[18]mer_data2.3 Dec 2019'!D53</f>
        <v>1040.912</v>
      </c>
      <c r="L55" s="91">
        <f>[4]South!I55</f>
        <v>32226.255085388628</v>
      </c>
      <c r="M55" s="91">
        <f>[4]West!I55</f>
        <v>18912.989969370334</v>
      </c>
      <c r="N55" s="91">
        <f t="shared" si="40"/>
        <v>54967.664054758963</v>
      </c>
      <c r="P55" s="92">
        <f t="shared" si="68"/>
        <v>2787.5070000000001</v>
      </c>
      <c r="Q55" s="92">
        <f t="shared" si="69"/>
        <v>1040.912</v>
      </c>
      <c r="R55" s="92">
        <f t="shared" si="70"/>
        <v>32226.255085388628</v>
      </c>
      <c r="S55" s="92">
        <f t="shared" si="71"/>
        <v>18912.989969370334</v>
      </c>
      <c r="T55" s="92">
        <f t="shared" si="72"/>
        <v>54967.664054758963</v>
      </c>
      <c r="V55" s="85">
        <f>AER_11_Table3.4_real!$I36</f>
        <v>6.5658509043506603</v>
      </c>
      <c r="W55" s="85">
        <f>AER_11_Table3.4_real!$K36</f>
        <v>7.2494969854978004</v>
      </c>
      <c r="X55" s="85">
        <v>0</v>
      </c>
      <c r="Y55" s="85">
        <v>0</v>
      </c>
      <c r="Z55" s="85">
        <f>[4]Conversion_Factors!$O51*Z215+Z289</f>
        <v>323.3002235644442</v>
      </c>
      <c r="AC55" s="85">
        <f>[4]Conversion_Factors!$O51*AC215+AC289</f>
        <v>1.3030453063861178</v>
      </c>
      <c r="AD55" s="85">
        <f>[4]Conversion_Factors!$O51*AD215+AD289</f>
        <v>4.7210338477716149</v>
      </c>
      <c r="AE55" s="85">
        <f>[4]Conversion_Factors!$O51*AE215+AE289</f>
        <v>0.19372917439015766</v>
      </c>
      <c r="AF55" s="85">
        <f>[4]Conversion_Factors!$O51*AF215+AF289</f>
        <v>0.1576410495510373</v>
      </c>
      <c r="AG55" s="85">
        <f>[4]Conversion_Factors!$O51*AG215+AG289</f>
        <v>0.32330022356444421</v>
      </c>
      <c r="AI55" s="94">
        <f t="shared" si="85"/>
        <v>1.2778161240801749</v>
      </c>
      <c r="AJ55" s="94">
        <f t="shared" si="85"/>
        <v>4.6682653442991775</v>
      </c>
      <c r="AK55" s="94">
        <f t="shared" si="85"/>
        <v>0.19243363412138037</v>
      </c>
      <c r="AL55" s="94">
        <f t="shared" si="85"/>
        <v>0.15996351250669166</v>
      </c>
      <c r="AM55" s="94">
        <f t="shared" si="43"/>
        <v>0.46226694015623787</v>
      </c>
      <c r="AO55" s="90">
        <f>[4]Northeast!V55</f>
        <v>1.0197439849368812</v>
      </c>
      <c r="AP55" s="90">
        <f>[4]Midwest!V55</f>
        <v>1.0113036641194524</v>
      </c>
      <c r="AQ55" s="90">
        <f>[4]South!V55</f>
        <v>1.0067324003659366</v>
      </c>
      <c r="AR55" s="90">
        <f>[4]West!V55</f>
        <v>0.98548129558259612</v>
      </c>
      <c r="AS55" s="90">
        <f t="shared" si="44"/>
        <v>0.69937993717477309</v>
      </c>
      <c r="AU55" s="32">
        <f t="shared" si="86"/>
        <v>1000000</v>
      </c>
      <c r="AV55" s="32">
        <f t="shared" si="86"/>
        <v>1000000</v>
      </c>
      <c r="AW55" s="32">
        <f t="shared" si="86"/>
        <v>1000000</v>
      </c>
      <c r="AX55" s="32">
        <f t="shared" si="86"/>
        <v>1000000</v>
      </c>
      <c r="AY55" s="32">
        <f t="shared" si="86"/>
        <v>1000000</v>
      </c>
      <c r="BB55" s="80">
        <f t="shared" si="46"/>
        <v>0.96987480833750128</v>
      </c>
      <c r="BC55" s="80">
        <f t="shared" si="47"/>
        <v>1.1217489064740389</v>
      </c>
      <c r="BD55" s="80">
        <f t="shared" si="48"/>
        <v>1.0162513879755835</v>
      </c>
      <c r="BE55" s="80">
        <f t="shared" si="49"/>
        <v>1.021284426946822</v>
      </c>
      <c r="BF55" s="80"/>
      <c r="BG55" s="80"/>
      <c r="BH55" s="80"/>
      <c r="BI55" s="80"/>
      <c r="BJ55" s="80"/>
      <c r="BK55" s="80"/>
      <c r="BL55" s="80"/>
      <c r="BM55" s="80"/>
      <c r="BN55" s="80"/>
      <c r="BO55" s="80"/>
      <c r="BP55" s="80"/>
      <c r="BQ55" s="95">
        <f>[4]Northeast!AK55</f>
        <v>1.0069831262300029</v>
      </c>
      <c r="BR55" s="95">
        <f>[4]Midwest!AK55</f>
        <v>0.99770991824768984</v>
      </c>
      <c r="BS55" s="95">
        <f>[4]South!AK55</f>
        <v>0.96198225248089175</v>
      </c>
      <c r="BT55" s="95">
        <f>[4]West!AK55</f>
        <v>0.97794313474727479</v>
      </c>
      <c r="BU55" s="88"/>
      <c r="BV55" s="95">
        <f>[4]Northeast!AH55</f>
        <v>0.99878236534636133</v>
      </c>
      <c r="BW55" s="95">
        <f>[4]Midwest!AH55</f>
        <v>0.99822483915533711</v>
      </c>
      <c r="BX55" s="95">
        <f>[4]South!AH55</f>
        <v>0.99991852814823734</v>
      </c>
      <c r="BY55" s="95">
        <f>[4]West!AH55</f>
        <v>1.002369118082882</v>
      </c>
      <c r="CA55" s="95">
        <f>[4]Northeast!AI55</f>
        <v>1.0402587249676984</v>
      </c>
      <c r="CB55" s="95">
        <f>[4]Midwest!AI55</f>
        <v>1.0525753300200384</v>
      </c>
      <c r="CC55" s="95">
        <f>[4]South!AI55</f>
        <v>1.0564999385207363</v>
      </c>
      <c r="CD55" s="95">
        <f>[4]West!AI55</f>
        <v>1.0418505595853329</v>
      </c>
      <c r="CF55" s="95">
        <f>[4]Northeast!AJ55</f>
        <v>1.0404859693645441</v>
      </c>
      <c r="CG55" s="95">
        <f>[4]Midwest!AJ55</f>
        <v>1.0111068636388296</v>
      </c>
      <c r="CH55" s="95">
        <f>[4]South!AJ55</f>
        <v>1.0338992684408068</v>
      </c>
      <c r="CI55" s="95">
        <f>[4]West!AJ55</f>
        <v>0.9576760521284623</v>
      </c>
      <c r="CK55" s="89">
        <f t="shared" si="50"/>
        <v>1.0825629818040023</v>
      </c>
      <c r="CL55" s="89">
        <f t="shared" si="51"/>
        <v>1.0247551359014901</v>
      </c>
      <c r="CM55" s="89">
        <f t="shared" si="52"/>
        <v>0.99124847574375219</v>
      </c>
      <c r="CN55" s="89">
        <f t="shared" si="53"/>
        <v>0.99855162168229139</v>
      </c>
      <c r="CO55" s="89">
        <f t="shared" si="54"/>
        <v>1.044125264524985</v>
      </c>
      <c r="CP55" s="89">
        <f t="shared" si="55"/>
        <v>1.0309879684460896</v>
      </c>
      <c r="CQ55" s="89">
        <f t="shared" si="56"/>
        <v>0.7415515010729572</v>
      </c>
      <c r="CR55" s="89">
        <f t="shared" si="57"/>
        <v>0.85536947155535281</v>
      </c>
      <c r="CS55" s="89">
        <f t="shared" si="58"/>
        <v>1.1093619755404829</v>
      </c>
      <c r="CT55" s="89"/>
      <c r="CU55" s="89">
        <f t="shared" si="59"/>
        <v>1.0655142331322944</v>
      </c>
      <c r="CX55" s="35"/>
      <c r="CZ55" s="80">
        <f t="shared" ref="CZ55:DC71" si="87">D55/$H55</f>
        <v>0.70806411106321321</v>
      </c>
      <c r="DA55" s="80">
        <f t="shared" si="87"/>
        <v>0.29193588885941274</v>
      </c>
      <c r="DB55" s="80">
        <f t="shared" si="87"/>
        <v>3.8687048593384119E-11</v>
      </c>
      <c r="DC55" s="80">
        <f t="shared" si="87"/>
        <v>3.8687048593384119E-11</v>
      </c>
      <c r="DE55" s="80">
        <f t="shared" si="82"/>
        <v>0.71072989416397059</v>
      </c>
      <c r="DF55" s="80">
        <f t="shared" si="82"/>
        <v>0.28925855478211959</v>
      </c>
      <c r="DG55" s="80">
        <f t="shared" si="82"/>
        <v>3.8910617171431061E-11</v>
      </c>
      <c r="DH55" s="80">
        <f t="shared" si="82"/>
        <v>3.8910617171431061E-11</v>
      </c>
      <c r="DI55" s="80">
        <f t="shared" si="62"/>
        <v>0.99998844902391149</v>
      </c>
      <c r="DJ55" s="80"/>
      <c r="DK55" s="80">
        <f t="shared" si="83"/>
        <v>0.71073810388281378</v>
      </c>
      <c r="DL55" s="80">
        <f t="shared" si="83"/>
        <v>0.28926189603936409</v>
      </c>
      <c r="DM55" s="80">
        <f t="shared" si="83"/>
        <v>3.8911066632231306E-11</v>
      </c>
      <c r="DN55" s="80">
        <f t="shared" si="83"/>
        <v>3.8911066632231306E-11</v>
      </c>
      <c r="DQ55" s="80">
        <f t="shared" si="74"/>
        <v>-1.6521199843224772E-2</v>
      </c>
      <c r="DR55" s="80">
        <f t="shared" si="75"/>
        <v>8.4748530448962203E-2</v>
      </c>
      <c r="DS55" s="80">
        <v>0</v>
      </c>
      <c r="DT55" s="80">
        <v>0</v>
      </c>
      <c r="DV55" s="80">
        <f t="shared" si="76"/>
        <v>5.0711760230943717E-2</v>
      </c>
      <c r="DW55" s="80">
        <f t="shared" si="76"/>
        <v>1.8936806173226503E-2</v>
      </c>
      <c r="DX55" s="80">
        <f t="shared" si="76"/>
        <v>0.58627659806108423</v>
      </c>
      <c r="DY55" s="80">
        <f t="shared" si="76"/>
        <v>0.34407483553474555</v>
      </c>
      <c r="DZ55" s="80"/>
      <c r="EB55" s="80">
        <f t="shared" si="84"/>
        <v>5.3535170087603331E-3</v>
      </c>
      <c r="EC55" s="80">
        <f t="shared" si="84"/>
        <v>-6.9950336327977078E-2</v>
      </c>
      <c r="ED55" s="80">
        <f t="shared" si="84"/>
        <v>2.0667621474584107E-3</v>
      </c>
      <c r="EE55" s="80">
        <f t="shared" si="84"/>
        <v>-3.1714560554646325E-4</v>
      </c>
      <c r="EG55" s="80">
        <f t="shared" si="34"/>
        <v>-8.7223750749095669E-4</v>
      </c>
      <c r="EH55" s="80">
        <f t="shared" si="11"/>
        <v>1.7732156845606039E-4</v>
      </c>
      <c r="EI55" s="80">
        <f t="shared" si="11"/>
        <v>4.193483202465341E-4</v>
      </c>
      <c r="EJ55" s="80">
        <f t="shared" si="11"/>
        <v>8.7768332315555047E-4</v>
      </c>
      <c r="EL55" s="80">
        <f t="shared" si="35"/>
        <v>1.2459961487561297E-2</v>
      </c>
      <c r="EM55" s="80">
        <f t="shared" si="12"/>
        <v>1.3187024557976292E-2</v>
      </c>
      <c r="EN55" s="80">
        <f t="shared" si="12"/>
        <v>1.4237184829140747E-2</v>
      </c>
      <c r="EO55" s="80">
        <f t="shared" si="12"/>
        <v>1.0591019358849292E-2</v>
      </c>
      <c r="EQ55" s="80">
        <f t="shared" si="36"/>
        <v>-1.3649388298963513E-3</v>
      </c>
      <c r="ER55" s="80">
        <f t="shared" si="13"/>
        <v>-9.4794709169332553E-3</v>
      </c>
      <c r="ES55" s="80">
        <f t="shared" si="13"/>
        <v>-6.8784800872858636E-3</v>
      </c>
      <c r="ET55" s="80">
        <f t="shared" si="13"/>
        <v>6.4451850604946336E-3</v>
      </c>
      <c r="EV55" s="124">
        <v>0.73806763135368181</v>
      </c>
      <c r="EW55" s="80">
        <f t="shared" si="14"/>
        <v>1.0128541882204827</v>
      </c>
      <c r="EX55" s="80">
        <f t="shared" si="15"/>
        <v>2.1619844382463129</v>
      </c>
      <c r="EY55" s="124">
        <f t="shared" si="77"/>
        <v>0.7415515010729572</v>
      </c>
      <c r="EZ55" s="80"/>
      <c r="FA55" s="80">
        <f t="shared" si="16"/>
        <v>0.98370520189468746</v>
      </c>
      <c r="FB55" s="80">
        <f t="shared" si="17"/>
        <v>0.57866194194517862</v>
      </c>
      <c r="FC55" s="80">
        <f t="shared" si="78"/>
        <v>0.99124847574375219</v>
      </c>
      <c r="FD55" s="80"/>
      <c r="FE55" s="80">
        <f t="shared" si="18"/>
        <v>0.99943152158605875</v>
      </c>
      <c r="FF55" s="80">
        <f t="shared" si="19"/>
        <v>0.99912318202078709</v>
      </c>
      <c r="FG55" s="80">
        <f t="shared" si="79"/>
        <v>0.99855162168229139</v>
      </c>
      <c r="FH55" s="80"/>
      <c r="FI55" s="80">
        <f t="shared" si="20"/>
        <v>1.0127508811224386</v>
      </c>
      <c r="FJ55" s="80">
        <f t="shared" si="21"/>
        <v>1.0844197062448717</v>
      </c>
      <c r="FK55" s="80">
        <f t="shared" si="80"/>
        <v>1.044125264524985</v>
      </c>
      <c r="FM55" s="80">
        <f t="shared" si="22"/>
        <v>0.99629471779534484</v>
      </c>
      <c r="FN55" s="80">
        <f t="shared" si="23"/>
        <v>1.0112671886101685</v>
      </c>
      <c r="FO55" s="80">
        <f t="shared" si="81"/>
        <v>1.0309879684460896</v>
      </c>
      <c r="FQ55" s="37"/>
      <c r="GA55" s="32">
        <v>2010</v>
      </c>
      <c r="GB55" s="90">
        <f t="shared" si="24"/>
        <v>1.4691704276171129</v>
      </c>
      <c r="GC55" s="90">
        <f t="shared" si="25"/>
        <v>1.3730946095062104</v>
      </c>
      <c r="GD55" s="90">
        <f t="shared" si="26"/>
        <v>1.264945552295504</v>
      </c>
      <c r="GE55" s="90">
        <f t="shared" si="27"/>
        <v>0.75407622436823252</v>
      </c>
      <c r="GF55" s="90">
        <f t="shared" si="28"/>
        <v>1.1217204448334188</v>
      </c>
    </row>
    <row r="56" spans="1:188" x14ac:dyDescent="0.2">
      <c r="A56" s="74" t="s">
        <v>36</v>
      </c>
      <c r="B56" s="31">
        <f t="shared" si="9"/>
        <v>1990</v>
      </c>
      <c r="D56" s="85">
        <f t="shared" si="65"/>
        <v>17287.722444897609</v>
      </c>
      <c r="E56" s="85">
        <f t="shared" si="66"/>
        <v>8217.218878509957</v>
      </c>
      <c r="F56" s="123">
        <v>9.9999999999999995E-7</v>
      </c>
      <c r="G56" s="123">
        <v>9.9999999999999995E-7</v>
      </c>
      <c r="H56" s="85">
        <f t="shared" si="67"/>
        <v>25504.941325407566</v>
      </c>
      <c r="I56" s="80"/>
      <c r="J56" s="243">
        <f>'[18]mer_data2.3 Dec 2019'!C54</f>
        <v>2679.5970000000002</v>
      </c>
      <c r="K56" s="243">
        <f>'[18]mer_data2.3 Dec 2019'!D54</f>
        <v>991.1</v>
      </c>
      <c r="L56" s="91">
        <f>[4]South!I56</f>
        <v>32364.794972864263</v>
      </c>
      <c r="M56" s="91">
        <f>[4]West!I56</f>
        <v>19284.028678137543</v>
      </c>
      <c r="N56" s="91">
        <f t="shared" si="40"/>
        <v>55319.520651001803</v>
      </c>
      <c r="P56" s="92">
        <f t="shared" si="68"/>
        <v>2679.5970000000002</v>
      </c>
      <c r="Q56" s="92">
        <f t="shared" si="69"/>
        <v>991.1</v>
      </c>
      <c r="R56" s="92">
        <f t="shared" si="70"/>
        <v>32364.794972864263</v>
      </c>
      <c r="S56" s="92">
        <f t="shared" si="71"/>
        <v>19284.028678137543</v>
      </c>
      <c r="T56" s="92">
        <f t="shared" si="72"/>
        <v>55319.520651001803</v>
      </c>
      <c r="V56" s="85">
        <f>AER_11_Table3.4_real!$I37</f>
        <v>6.4516128525661163</v>
      </c>
      <c r="W56" s="85">
        <f>AER_11_Table3.4_real!$K37</f>
        <v>8.2910088573402856</v>
      </c>
      <c r="X56" s="85">
        <v>0</v>
      </c>
      <c r="Y56" s="85">
        <v>0</v>
      </c>
      <c r="Z56" s="85">
        <f>[4]Conversion_Factors!$O52*Z216+Z290</f>
        <v>306.04115510703372</v>
      </c>
      <c r="AC56" s="85">
        <f>[4]Conversion_Factors!$O52*AC216+AC290</f>
        <v>1.2431377560159382</v>
      </c>
      <c r="AD56" s="85">
        <f>[4]Conversion_Factors!$O52*AD216+AD290</f>
        <v>4.5794424197270658</v>
      </c>
      <c r="AE56" s="85">
        <f>[4]Conversion_Factors!$O52*AE216+AE290</f>
        <v>0.18879484575508748</v>
      </c>
      <c r="AF56" s="85">
        <f>[4]Conversion_Factors!$O52*AF216+AF290</f>
        <v>0.15297373752347232</v>
      </c>
      <c r="AG56" s="85">
        <f>[4]Conversion_Factors!$O52*AG216+AG290</f>
        <v>0.30604115510703372</v>
      </c>
      <c r="AI56" s="94">
        <f t="shared" si="85"/>
        <v>1.3430353325818309</v>
      </c>
      <c r="AJ56" s="94">
        <f t="shared" si="85"/>
        <v>4.8135978150224945</v>
      </c>
      <c r="AK56" s="94">
        <f t="shared" si="85"/>
        <v>0.19578124417836656</v>
      </c>
      <c r="AL56" s="94">
        <f t="shared" si="85"/>
        <v>0.1538775951240916</v>
      </c>
      <c r="AM56" s="94">
        <f t="shared" si="43"/>
        <v>0.49375573943600021</v>
      </c>
      <c r="AO56" s="90">
        <f>[4]Northeast!V56</f>
        <v>0.92561805773653694</v>
      </c>
      <c r="AP56" s="90">
        <f>[4]Midwest!V56</f>
        <v>0.95135543011826496</v>
      </c>
      <c r="AQ56" s="90">
        <f>[4]South!V56</f>
        <v>0.96431528233156938</v>
      </c>
      <c r="AR56" s="90">
        <f>[4]West!V56</f>
        <v>0.99412612602965111</v>
      </c>
      <c r="AS56" s="90">
        <f t="shared" si="44"/>
        <v>0.61982298262823998</v>
      </c>
      <c r="AU56" s="32">
        <f t="shared" si="86"/>
        <v>1000000</v>
      </c>
      <c r="AV56" s="32">
        <f t="shared" si="86"/>
        <v>1000000</v>
      </c>
      <c r="AW56" s="32">
        <f t="shared" si="86"/>
        <v>1000000</v>
      </c>
      <c r="AX56" s="32">
        <f t="shared" si="86"/>
        <v>1000000</v>
      </c>
      <c r="AY56" s="32">
        <f t="shared" si="86"/>
        <v>1000000</v>
      </c>
      <c r="BB56" s="80">
        <f t="shared" si="46"/>
        <v>1.0193768189581611</v>
      </c>
      <c r="BC56" s="80">
        <f t="shared" si="47"/>
        <v>1.1566712016062417</v>
      </c>
      <c r="BD56" s="80">
        <f t="shared" si="48"/>
        <v>1.0339302796222869</v>
      </c>
      <c r="BE56" s="80">
        <f t="shared" si="49"/>
        <v>0.98242898704596093</v>
      </c>
      <c r="BF56" s="80"/>
      <c r="BG56" s="80"/>
      <c r="BH56" s="80"/>
      <c r="BI56" s="80"/>
      <c r="BJ56" s="80"/>
      <c r="BK56" s="80"/>
      <c r="BL56" s="80"/>
      <c r="BM56" s="80"/>
      <c r="BN56" s="80"/>
      <c r="BO56" s="80"/>
      <c r="BP56" s="80"/>
      <c r="BQ56" s="95">
        <f>[4]Northeast!AK56</f>
        <v>1.0090973750688044</v>
      </c>
      <c r="BR56" s="95">
        <f>[4]Midwest!AK56</f>
        <v>0.96528399485399696</v>
      </c>
      <c r="BS56" s="95">
        <f>[4]South!AK56</f>
        <v>0.96386434782043884</v>
      </c>
      <c r="BT56" s="95">
        <f>[4]West!AK56</f>
        <v>0.9271531846490193</v>
      </c>
      <c r="BU56" s="88"/>
      <c r="BV56" s="95">
        <f>[4]Northeast!AH56</f>
        <v>0.99789217631195937</v>
      </c>
      <c r="BW56" s="95">
        <f>[4]Midwest!AH56</f>
        <v>0.99965093579895026</v>
      </c>
      <c r="BX56" s="95">
        <f>[4]South!AH56</f>
        <v>1.0006379292072327</v>
      </c>
      <c r="BY56" s="95">
        <f>[4]West!AH56</f>
        <v>1.0005832560411136</v>
      </c>
      <c r="CA56" s="95">
        <f>[4]Northeast!AI56</f>
        <v>1.0528806708707641</v>
      </c>
      <c r="CB56" s="95">
        <f>[4]Midwest!AI56</f>
        <v>1.06464897891633</v>
      </c>
      <c r="CC56" s="95">
        <f>[4]South!AI56</f>
        <v>1.0720088652813675</v>
      </c>
      <c r="CD56" s="95">
        <f>[4]West!AI56</f>
        <v>1.0590011765869545</v>
      </c>
      <c r="CF56" s="95">
        <f>[4]Northeast!AJ56</f>
        <v>0.94444548464283351</v>
      </c>
      <c r="CG56" s="95">
        <f>[4]Midwest!AJ56</f>
        <v>0.95117029561066546</v>
      </c>
      <c r="CH56" s="95">
        <f>[4]South!AJ56</f>
        <v>0.99033751629181588</v>
      </c>
      <c r="CI56" s="95">
        <f>[4]West!AJ56</f>
        <v>0.96607696966080492</v>
      </c>
      <c r="CK56" s="89">
        <f t="shared" si="50"/>
        <v>1.0894926364026878</v>
      </c>
      <c r="CL56" s="89">
        <f t="shared" si="51"/>
        <v>0.97004957817680959</v>
      </c>
      <c r="CM56" s="89">
        <f t="shared" si="52"/>
        <v>0.94404171614076604</v>
      </c>
      <c r="CN56" s="89">
        <f t="shared" si="53"/>
        <v>0.99837206210496765</v>
      </c>
      <c r="CO56" s="89">
        <f t="shared" si="54"/>
        <v>1.0565816453467736</v>
      </c>
      <c r="CP56" s="89">
        <f t="shared" si="55"/>
        <v>0.94614529918251844</v>
      </c>
      <c r="CQ56" s="89">
        <f t="shared" si="56"/>
        <v>0.76339878764993307</v>
      </c>
      <c r="CR56" s="89">
        <f t="shared" si="57"/>
        <v>0.78364662643269545</v>
      </c>
      <c r="CS56" s="89">
        <f t="shared" si="58"/>
        <v>1.0568618723691674</v>
      </c>
      <c r="CT56" s="89"/>
      <c r="CU56" s="89">
        <f t="shared" si="59"/>
        <v>0.94220304421833634</v>
      </c>
      <c r="CX56" s="35"/>
      <c r="CZ56" s="80">
        <f t="shared" si="87"/>
        <v>0.6778185538374828</v>
      </c>
      <c r="DA56" s="80">
        <f t="shared" si="87"/>
        <v>0.32218144608410099</v>
      </c>
      <c r="DB56" s="80">
        <f t="shared" si="87"/>
        <v>3.9208088630410527E-11</v>
      </c>
      <c r="DC56" s="80">
        <f t="shared" si="87"/>
        <v>3.9208088630410527E-11</v>
      </c>
      <c r="DE56" s="80">
        <f t="shared" si="82"/>
        <v>0.69283130510432356</v>
      </c>
      <c r="DF56" s="80">
        <f t="shared" si="82"/>
        <v>0.30681023877920721</v>
      </c>
      <c r="DG56" s="80">
        <f t="shared" si="82"/>
        <v>3.8946987732762965E-11</v>
      </c>
      <c r="DH56" s="80">
        <f t="shared" si="82"/>
        <v>3.8946987732762965E-11</v>
      </c>
      <c r="DI56" s="80">
        <f t="shared" si="62"/>
        <v>0.99964154396142468</v>
      </c>
      <c r="DJ56" s="80"/>
      <c r="DK56" s="80">
        <f t="shared" si="83"/>
        <v>0.69307974372367553</v>
      </c>
      <c r="DL56" s="80">
        <f t="shared" si="83"/>
        <v>0.30692025619840263</v>
      </c>
      <c r="DM56" s="80">
        <f t="shared" si="83"/>
        <v>3.8960953521821514E-11</v>
      </c>
      <c r="DN56" s="80">
        <f t="shared" si="83"/>
        <v>3.8960953521821514E-11</v>
      </c>
      <c r="DQ56" s="80">
        <f t="shared" si="74"/>
        <v>-1.7551957384428083E-2</v>
      </c>
      <c r="DR56" s="80">
        <f t="shared" si="75"/>
        <v>0.13423957229240829</v>
      </c>
      <c r="DS56" s="80">
        <v>0</v>
      </c>
      <c r="DT56" s="80">
        <v>0</v>
      </c>
      <c r="DV56" s="80">
        <f t="shared" si="76"/>
        <v>4.8438543365279037E-2</v>
      </c>
      <c r="DW56" s="80">
        <f t="shared" si="76"/>
        <v>1.7915918076236111E-2</v>
      </c>
      <c r="DX56" s="80">
        <f t="shared" si="76"/>
        <v>0.58505197789124652</v>
      </c>
      <c r="DY56" s="80">
        <f t="shared" si="76"/>
        <v>0.3485935606672384</v>
      </c>
      <c r="DZ56" s="80"/>
      <c r="EB56" s="80">
        <f t="shared" si="84"/>
        <v>-4.5861993591002029E-2</v>
      </c>
      <c r="EC56" s="80">
        <f t="shared" si="84"/>
        <v>-5.5417849205691753E-2</v>
      </c>
      <c r="ED56" s="80">
        <f t="shared" si="84"/>
        <v>-2.0909941773393989E-3</v>
      </c>
      <c r="EE56" s="80">
        <f t="shared" si="84"/>
        <v>1.3047482060755244E-2</v>
      </c>
      <c r="EG56" s="80">
        <f t="shared" si="34"/>
        <v>-8.9167170193242096E-4</v>
      </c>
      <c r="EH56" s="80">
        <f t="shared" si="11"/>
        <v>1.4276131716486793E-3</v>
      </c>
      <c r="EI56" s="80">
        <f t="shared" si="11"/>
        <v>7.1920098766471924E-4</v>
      </c>
      <c r="EJ56" s="80">
        <f t="shared" si="11"/>
        <v>-1.7832301337562773E-3</v>
      </c>
      <c r="EL56" s="80">
        <f t="shared" si="35"/>
        <v>1.2060447499018826E-2</v>
      </c>
      <c r="EM56" s="80">
        <f t="shared" si="12"/>
        <v>1.1405291091803507E-2</v>
      </c>
      <c r="EN56" s="80">
        <f t="shared" si="12"/>
        <v>1.457283258391141E-2</v>
      </c>
      <c r="EO56" s="80">
        <f t="shared" si="12"/>
        <v>1.6327661513175575E-2</v>
      </c>
      <c r="EQ56" s="80">
        <f t="shared" si="36"/>
        <v>-9.6845194701968867E-2</v>
      </c>
      <c r="ER56" s="80">
        <f t="shared" si="13"/>
        <v>-6.110779780611203E-2</v>
      </c>
      <c r="ES56" s="80">
        <f t="shared" si="13"/>
        <v>-4.3046820445896E-2</v>
      </c>
      <c r="ET56" s="80">
        <f t="shared" si="13"/>
        <v>8.7339391700906356E-3</v>
      </c>
      <c r="EV56" s="124">
        <v>0.75941367503783874</v>
      </c>
      <c r="EW56" s="80">
        <f t="shared" si="14"/>
        <v>1.0294615903890221</v>
      </c>
      <c r="EX56" s="80">
        <f t="shared" si="15"/>
        <v>2.2256799381933656</v>
      </c>
      <c r="EY56" s="124">
        <f t="shared" si="77"/>
        <v>0.76339878764993307</v>
      </c>
      <c r="EZ56" s="80"/>
      <c r="FA56" s="80">
        <f t="shared" si="16"/>
        <v>0.95237646184770564</v>
      </c>
      <c r="FB56" s="80">
        <f t="shared" si="17"/>
        <v>0.55110401287567168</v>
      </c>
      <c r="FC56" s="80">
        <f t="shared" si="78"/>
        <v>0.94404171614076604</v>
      </c>
      <c r="FD56" s="80"/>
      <c r="FE56" s="80">
        <f t="shared" si="18"/>
        <v>0.9998201799752513</v>
      </c>
      <c r="FF56" s="80">
        <f t="shared" si="19"/>
        <v>0.99894351966546913</v>
      </c>
      <c r="FG56" s="80">
        <f t="shared" si="79"/>
        <v>0.99837206210496765</v>
      </c>
      <c r="FH56" s="80"/>
      <c r="FI56" s="80">
        <f t="shared" si="20"/>
        <v>1.0119299678352822</v>
      </c>
      <c r="FJ56" s="80">
        <f t="shared" si="21"/>
        <v>1.0973567984603192</v>
      </c>
      <c r="FK56" s="80">
        <f t="shared" si="80"/>
        <v>1.0565816453467736</v>
      </c>
      <c r="FM56" s="80">
        <f t="shared" si="22"/>
        <v>0.91770741089108288</v>
      </c>
      <c r="FN56" s="80">
        <f t="shared" si="23"/>
        <v>0.92804739337854214</v>
      </c>
      <c r="FO56" s="80">
        <f t="shared" si="81"/>
        <v>0.94614529918251844</v>
      </c>
      <c r="FQ56" s="37"/>
    </row>
    <row r="57" spans="1:188" x14ac:dyDescent="0.2">
      <c r="A57" s="74" t="s">
        <v>36</v>
      </c>
      <c r="B57" s="31">
        <f t="shared" si="9"/>
        <v>1991</v>
      </c>
      <c r="D57" s="85">
        <f t="shared" si="65"/>
        <v>17410.526068776948</v>
      </c>
      <c r="E57" s="85">
        <f t="shared" si="66"/>
        <v>6939.6196362275323</v>
      </c>
      <c r="F57" s="123">
        <v>9.9999999999999995E-7</v>
      </c>
      <c r="G57" s="123">
        <v>9.9999999999999995E-7</v>
      </c>
      <c r="H57" s="85">
        <f t="shared" si="67"/>
        <v>24350.145707004482</v>
      </c>
      <c r="I57" s="80"/>
      <c r="J57" s="243">
        <f>'[18]mer_data2.3 Dec 2019'!C55</f>
        <v>2795.4009999999998</v>
      </c>
      <c r="K57" s="243">
        <f>'[18]mer_data2.3 Dec 2019'!D55</f>
        <v>934.822</v>
      </c>
      <c r="L57" s="91">
        <f>[4]South!I57</f>
        <v>32451.197100006819</v>
      </c>
      <c r="M57" s="91">
        <f>[4]West!I57</f>
        <v>19623.115475869567</v>
      </c>
      <c r="N57" s="91">
        <f t="shared" si="40"/>
        <v>55804.535575876391</v>
      </c>
      <c r="P57" s="92">
        <f t="shared" si="68"/>
        <v>2795.4009999999998</v>
      </c>
      <c r="Q57" s="92">
        <f t="shared" si="69"/>
        <v>934.822</v>
      </c>
      <c r="R57" s="92">
        <f t="shared" si="70"/>
        <v>32451.197100006819</v>
      </c>
      <c r="S57" s="92">
        <f t="shared" si="71"/>
        <v>19623.115475869567</v>
      </c>
      <c r="T57" s="92">
        <f t="shared" si="72"/>
        <v>55804.535575876391</v>
      </c>
      <c r="V57" s="85">
        <f>AER_11_Table3.4_real!$I38</f>
        <v>6.2282749661951717</v>
      </c>
      <c r="W57" s="85">
        <f>AER_11_Table3.4_real!$K38</f>
        <v>7.4234663243136474</v>
      </c>
      <c r="X57" s="85">
        <v>0</v>
      </c>
      <c r="Y57" s="85">
        <v>0</v>
      </c>
      <c r="Z57" s="85">
        <f>[4]Conversion_Factors!$O53*Z217+Z291</f>
        <v>311.72947274013745</v>
      </c>
      <c r="AC57" s="85">
        <f>[4]Conversion_Factors!$O53*AC217+AC291</f>
        <v>1.1939438913960618</v>
      </c>
      <c r="AD57" s="85">
        <f>[4]Conversion_Factors!$O53*AD217+AD291</f>
        <v>5.141470593177802</v>
      </c>
      <c r="AE57" s="85">
        <f>[4]Conversion_Factors!$O53*AE217+AE291</f>
        <v>0.19244078120216496</v>
      </c>
      <c r="AF57" s="85">
        <f>[4]Conversion_Factors!$O53*AF217+AF291</f>
        <v>0.15324136290158036</v>
      </c>
      <c r="AG57" s="85">
        <f>[4]Conversion_Factors!$O53*AG217+AG291</f>
        <v>0.31172947274013746</v>
      </c>
      <c r="AI57" s="94">
        <f t="shared" si="85"/>
        <v>1.2559110705768979</v>
      </c>
      <c r="AJ57" s="94">
        <f t="shared" si="85"/>
        <v>5.2204232147484575</v>
      </c>
      <c r="AK57" s="94">
        <f t="shared" si="85"/>
        <v>0.19361215762496381</v>
      </c>
      <c r="AL57" s="94">
        <f t="shared" si="85"/>
        <v>0.15486169024928206</v>
      </c>
      <c r="AM57" s="94">
        <f t="shared" si="43"/>
        <v>0.4544494199563377</v>
      </c>
      <c r="AO57" s="90">
        <f>[4]Northeast!V57</f>
        <v>0.95065958041728882</v>
      </c>
      <c r="AP57" s="90">
        <f>[4]Midwest!V57</f>
        <v>0.98487620288186539</v>
      </c>
      <c r="AQ57" s="90">
        <f>[4]South!V57</f>
        <v>0.99394988188155076</v>
      </c>
      <c r="AR57" s="90">
        <f>[4]West!V57</f>
        <v>0.98953693876714466</v>
      </c>
      <c r="AS57" s="90">
        <f t="shared" si="44"/>
        <v>0.68594976481670411</v>
      </c>
      <c r="AU57" s="32">
        <f t="shared" si="86"/>
        <v>1000000</v>
      </c>
      <c r="AV57" s="32">
        <f t="shared" si="86"/>
        <v>1000000</v>
      </c>
      <c r="AW57" s="32">
        <f t="shared" si="86"/>
        <v>1000000</v>
      </c>
      <c r="AX57" s="32">
        <f t="shared" si="86"/>
        <v>1000000</v>
      </c>
      <c r="AY57" s="32">
        <f t="shared" si="86"/>
        <v>1000000</v>
      </c>
      <c r="BB57" s="80">
        <f t="shared" si="46"/>
        <v>0.95324866067215808</v>
      </c>
      <c r="BC57" s="80">
        <f t="shared" si="47"/>
        <v>1.2544282727259797</v>
      </c>
      <c r="BD57" s="80">
        <f t="shared" si="48"/>
        <v>1.0224752279594143</v>
      </c>
      <c r="BE57" s="80">
        <f t="shared" si="49"/>
        <v>0.98871192626279802</v>
      </c>
      <c r="BF57" s="80"/>
      <c r="BG57" s="80"/>
      <c r="BH57" s="80"/>
      <c r="BI57" s="80"/>
      <c r="BJ57" s="80"/>
      <c r="BK57" s="80"/>
      <c r="BL57" s="80"/>
      <c r="BM57" s="80"/>
      <c r="BN57" s="80"/>
      <c r="BO57" s="80"/>
      <c r="BP57" s="80"/>
      <c r="BQ57" s="95">
        <f>[4]Northeast!AK57</f>
        <v>0.97965039726201097</v>
      </c>
      <c r="BR57" s="95">
        <f>[4]Midwest!AK57</f>
        <v>0.9764971322981798</v>
      </c>
      <c r="BS57" s="95">
        <f>[4]South!AK57</f>
        <v>0.94062747098830513</v>
      </c>
      <c r="BT57" s="95">
        <f>[4]West!AK57</f>
        <v>0.92138654472817527</v>
      </c>
      <c r="BU57" s="88"/>
      <c r="BV57" s="95">
        <f>[4]Northeast!AH57</f>
        <v>0.99696492287903671</v>
      </c>
      <c r="BW57" s="95">
        <f>[4]Midwest!AH57</f>
        <v>1.0010457947392215</v>
      </c>
      <c r="BX57" s="95">
        <f>[4]South!AH57</f>
        <v>1.0013530877167984</v>
      </c>
      <c r="BY57" s="95">
        <f>[4]West!AH57</f>
        <v>0.99876341416769809</v>
      </c>
      <c r="CA57" s="95">
        <f>[4]Northeast!AI57</f>
        <v>1.0640526876890442</v>
      </c>
      <c r="CB57" s="95">
        <f>[4]Midwest!AI57</f>
        <v>1.0749730959599604</v>
      </c>
      <c r="CC57" s="95">
        <f>[4]South!AI57</f>
        <v>1.0855451602751831</v>
      </c>
      <c r="CD57" s="95">
        <f>[4]West!AI57</f>
        <v>1.0743982238967942</v>
      </c>
      <c r="CF57" s="95">
        <f>[4]Northeast!AJ57</f>
        <v>0.96999636151558033</v>
      </c>
      <c r="CG57" s="95">
        <f>[4]Midwest!AJ57</f>
        <v>0.98468454520578075</v>
      </c>
      <c r="CH57" s="95">
        <f>[4]South!AJ57</f>
        <v>1.0207718112287076</v>
      </c>
      <c r="CI57" s="95">
        <f>[4]West!AJ57</f>
        <v>0.96161726579860507</v>
      </c>
      <c r="CK57" s="89">
        <f t="shared" si="50"/>
        <v>1.0990447833298087</v>
      </c>
      <c r="CL57" s="89">
        <f t="shared" si="51"/>
        <v>0.9880796699747515</v>
      </c>
      <c r="CM57" s="89">
        <f t="shared" si="52"/>
        <v>0.94688704365946985</v>
      </c>
      <c r="CN57" s="89">
        <f t="shared" si="53"/>
        <v>0.99814785230518022</v>
      </c>
      <c r="CO57" s="89">
        <f t="shared" si="54"/>
        <v>1.0674999642708081</v>
      </c>
      <c r="CP57" s="89">
        <f t="shared" si="55"/>
        <v>0.97408388197489448</v>
      </c>
      <c r="CQ57" s="89">
        <f t="shared" si="56"/>
        <v>0.72032854156657977</v>
      </c>
      <c r="CR57" s="89">
        <f t="shared" si="57"/>
        <v>0.77804244412082735</v>
      </c>
      <c r="CS57" s="89">
        <f t="shared" si="58"/>
        <v>1.0859438067999896</v>
      </c>
      <c r="CT57" s="89"/>
      <c r="CU57" s="89">
        <f t="shared" si="59"/>
        <v>0.98278218890837643</v>
      </c>
      <c r="CX57" s="35"/>
      <c r="CZ57" s="80">
        <f t="shared" si="87"/>
        <v>0.715007059024238</v>
      </c>
      <c r="DA57" s="80">
        <f t="shared" si="87"/>
        <v>0.28499294089362698</v>
      </c>
      <c r="DB57" s="80">
        <f t="shared" si="87"/>
        <v>4.1067516064692103E-11</v>
      </c>
      <c r="DC57" s="80">
        <f t="shared" si="87"/>
        <v>4.1067516064692103E-11</v>
      </c>
      <c r="DE57" s="80">
        <f t="shared" si="82"/>
        <v>0.69624728583788953</v>
      </c>
      <c r="DF57" s="80">
        <f t="shared" si="82"/>
        <v>0.30320718977399019</v>
      </c>
      <c r="DG57" s="80">
        <f t="shared" si="82"/>
        <v>4.0130622986712997E-11</v>
      </c>
      <c r="DH57" s="80">
        <f t="shared" si="82"/>
        <v>4.0130622986712997E-11</v>
      </c>
      <c r="DI57" s="80">
        <f t="shared" si="62"/>
        <v>0.99945447569214108</v>
      </c>
      <c r="DJ57" s="80"/>
      <c r="DK57" s="80">
        <f t="shared" si="83"/>
        <v>0.69662731297063341</v>
      </c>
      <c r="DL57" s="80">
        <f t="shared" si="83"/>
        <v>0.30337268694906139</v>
      </c>
      <c r="DM57" s="80">
        <f t="shared" si="83"/>
        <v>4.0152527166304181E-11</v>
      </c>
      <c r="DN57" s="80">
        <f t="shared" si="83"/>
        <v>4.0152527166304181E-11</v>
      </c>
      <c r="DQ57" s="80">
        <f t="shared" si="74"/>
        <v>-3.5230751214244314E-2</v>
      </c>
      <c r="DR57" s="80">
        <f t="shared" si="75"/>
        <v>-0.11052554973613529</v>
      </c>
      <c r="DS57" s="80">
        <v>0</v>
      </c>
      <c r="DT57" s="80">
        <v>0</v>
      </c>
      <c r="DV57" s="80">
        <f t="shared" si="76"/>
        <v>5.0092720442035485E-2</v>
      </c>
      <c r="DW57" s="80">
        <f t="shared" si="76"/>
        <v>1.6751720811813583E-2</v>
      </c>
      <c r="DX57" s="80">
        <f t="shared" si="76"/>
        <v>0.58151540488825548</v>
      </c>
      <c r="DY57" s="80">
        <f t="shared" si="76"/>
        <v>0.35164015385789532</v>
      </c>
      <c r="DZ57" s="80"/>
      <c r="EB57" s="80">
        <f t="shared" si="84"/>
        <v>3.3579849649452272E-2</v>
      </c>
      <c r="EC57" s="80">
        <f t="shared" si="84"/>
        <v>-6.7188607647466203E-2</v>
      </c>
      <c r="ED57" s="80">
        <f t="shared" si="84"/>
        <v>-6.0632311338533734E-3</v>
      </c>
      <c r="EE57" s="80">
        <f t="shared" si="84"/>
        <v>8.7017015928829416E-3</v>
      </c>
      <c r="EG57" s="80">
        <f t="shared" si="34"/>
        <v>-9.2964403322857634E-4</v>
      </c>
      <c r="EH57" s="80">
        <f t="shared" si="11"/>
        <v>1.394373415000782E-3</v>
      </c>
      <c r="EI57" s="80">
        <f t="shared" si="11"/>
        <v>7.1444730165137272E-4</v>
      </c>
      <c r="EJ57" s="80">
        <f t="shared" si="11"/>
        <v>-1.8204370488722852E-3</v>
      </c>
      <c r="EL57" s="80">
        <f t="shared" si="35"/>
        <v>1.0555004477612285E-2</v>
      </c>
      <c r="EM57" s="80">
        <f t="shared" si="12"/>
        <v>9.6504866818438589E-3</v>
      </c>
      <c r="EN57" s="80">
        <f t="shared" si="12"/>
        <v>1.254798020584149E-2</v>
      </c>
      <c r="EO57" s="80">
        <f t="shared" si="12"/>
        <v>1.4434535459336614E-2</v>
      </c>
      <c r="EQ57" s="80">
        <f t="shared" si="36"/>
        <v>2.669435394741633E-2</v>
      </c>
      <c r="ER57" s="80">
        <f t="shared" si="13"/>
        <v>3.4628214646968768E-2</v>
      </c>
      <c r="ES57" s="80">
        <f t="shared" si="13"/>
        <v>3.0268487243285899E-2</v>
      </c>
      <c r="ET57" s="80">
        <f t="shared" si="13"/>
        <v>-4.6269908750689592E-3</v>
      </c>
      <c r="EV57" s="124">
        <v>0.71574348297410639</v>
      </c>
      <c r="EW57" s="80">
        <f t="shared" si="14"/>
        <v>0.94358093465678405</v>
      </c>
      <c r="EX57" s="80">
        <f t="shared" si="15"/>
        <v>2.1001091563273495</v>
      </c>
      <c r="EY57" s="124">
        <f t="shared" si="77"/>
        <v>0.72032854156657977</v>
      </c>
      <c r="EZ57" s="80"/>
      <c r="FA57" s="80">
        <f t="shared" si="16"/>
        <v>1.0030139849437327</v>
      </c>
      <c r="FB57" s="80">
        <f t="shared" si="17"/>
        <v>0.55276503207290961</v>
      </c>
      <c r="FC57" s="80">
        <f t="shared" si="78"/>
        <v>0.94688704365946985</v>
      </c>
      <c r="FD57" s="80"/>
      <c r="FE57" s="80">
        <f t="shared" si="18"/>
        <v>0.99977542460541746</v>
      </c>
      <c r="FF57" s="80">
        <f t="shared" si="19"/>
        <v>0.99871918153037453</v>
      </c>
      <c r="FG57" s="80">
        <f t="shared" si="79"/>
        <v>0.99814785230518022</v>
      </c>
      <c r="FH57" s="80"/>
      <c r="FI57" s="80">
        <f t="shared" si="20"/>
        <v>1.0103336253966924</v>
      </c>
      <c r="FJ57" s="80">
        <f t="shared" si="21"/>
        <v>1.1086964725421218</v>
      </c>
      <c r="FK57" s="80">
        <f t="shared" si="80"/>
        <v>1.0674999642708081</v>
      </c>
      <c r="FM57" s="80">
        <f t="shared" si="22"/>
        <v>1.0295288501845492</v>
      </c>
      <c r="FN57" s="80">
        <f t="shared" si="23"/>
        <v>0.95545156582177848</v>
      </c>
      <c r="FO57" s="80">
        <f t="shared" si="81"/>
        <v>0.97408388197489448</v>
      </c>
      <c r="FQ57" s="37"/>
    </row>
    <row r="58" spans="1:188" x14ac:dyDescent="0.2">
      <c r="A58" s="74" t="s">
        <v>36</v>
      </c>
      <c r="B58" s="31">
        <f t="shared" si="9"/>
        <v>1992</v>
      </c>
      <c r="D58" s="85">
        <f t="shared" si="65"/>
        <v>17707.228574063072</v>
      </c>
      <c r="E58" s="85">
        <f t="shared" si="66"/>
        <v>6230.1781533052099</v>
      </c>
      <c r="F58" s="123">
        <v>9.9999999999999995E-7</v>
      </c>
      <c r="G58" s="123">
        <v>9.9999999999999995E-7</v>
      </c>
      <c r="H58" s="85">
        <f t="shared" si="67"/>
        <v>23937.406729368282</v>
      </c>
      <c r="I58" s="80"/>
      <c r="J58" s="243">
        <f>'[18]mer_data2.3 Dec 2019'!C56</f>
        <v>2871.1860000000001</v>
      </c>
      <c r="K58" s="243">
        <f>'[18]mer_data2.3 Dec 2019'!D56</f>
        <v>893.57399999999996</v>
      </c>
      <c r="L58" s="91">
        <f>[4]South!I58</f>
        <v>33107.44822496274</v>
      </c>
      <c r="M58" s="91">
        <f>[4]West!I58</f>
        <v>19959.833403343135</v>
      </c>
      <c r="N58" s="91">
        <f t="shared" si="40"/>
        <v>56832.041628305873</v>
      </c>
      <c r="P58" s="92">
        <f t="shared" si="68"/>
        <v>2871.1860000000001</v>
      </c>
      <c r="Q58" s="92">
        <f t="shared" si="69"/>
        <v>893.57399999999996</v>
      </c>
      <c r="R58" s="92">
        <f t="shared" si="70"/>
        <v>33107.44822496274</v>
      </c>
      <c r="S58" s="92">
        <f t="shared" si="71"/>
        <v>19959.833403343135</v>
      </c>
      <c r="T58" s="92">
        <f t="shared" si="72"/>
        <v>56832.041628305873</v>
      </c>
      <c r="V58" s="85">
        <f>AER_11_Table3.4_real!$I39</f>
        <v>6.1672175101379958</v>
      </c>
      <c r="W58" s="85">
        <f>AER_11_Table3.4_real!$K39</f>
        <v>6.9722016904086397</v>
      </c>
      <c r="X58" s="85">
        <v>0</v>
      </c>
      <c r="Y58" s="85">
        <v>0</v>
      </c>
      <c r="Z58" s="85">
        <f>[4]Conversion_Factors!$O54*Z218+Z292</f>
        <v>304.91604316802329</v>
      </c>
      <c r="AC58" s="85">
        <f>[4]Conversion_Factors!$O54*AC218+AC292</f>
        <v>1.2180703879331318</v>
      </c>
      <c r="AD58" s="85">
        <f>[4]Conversion_Factors!$O54*AD218+AD292</f>
        <v>5.2101026878813963</v>
      </c>
      <c r="AE58" s="85">
        <f>[4]Conversion_Factors!$O54*AE218+AE292</f>
        <v>0.1881453694772813</v>
      </c>
      <c r="AF58" s="85">
        <f>[4]Conversion_Factors!$O54*AF218+AF292</f>
        <v>0.14764999166601828</v>
      </c>
      <c r="AG58" s="85">
        <f>[4]Conversion_Factors!$O54*AG218+AG292</f>
        <v>0.30491604316802329</v>
      </c>
      <c r="AI58" s="94">
        <f t="shared" si="85"/>
        <v>1.2243457793487011</v>
      </c>
      <c r="AJ58" s="94">
        <f t="shared" si="85"/>
        <v>5.4293227647680533</v>
      </c>
      <c r="AK58" s="94">
        <f t="shared" si="85"/>
        <v>0.19302595463554301</v>
      </c>
      <c r="AL58" s="94">
        <f t="shared" si="85"/>
        <v>0.15296163461528833</v>
      </c>
      <c r="AM58" s="94">
        <f t="shared" si="43"/>
        <v>0.42741335430923683</v>
      </c>
      <c r="AO58" s="90">
        <f>[4]Northeast!V58</f>
        <v>0.99487449418177631</v>
      </c>
      <c r="AP58" s="90">
        <f>[4]Midwest!V58</f>
        <v>0.95962294260543513</v>
      </c>
      <c r="AQ58" s="90">
        <f>[4]South!V58</f>
        <v>0.9747153942718384</v>
      </c>
      <c r="AR58" s="90">
        <f>[4]West!V58</f>
        <v>0.96527467189645755</v>
      </c>
      <c r="AS58" s="90">
        <f t="shared" si="44"/>
        <v>0.71339849373871977</v>
      </c>
      <c r="AU58" s="32">
        <f t="shared" si="86"/>
        <v>1000000</v>
      </c>
      <c r="AV58" s="32">
        <f t="shared" si="86"/>
        <v>1000000</v>
      </c>
      <c r="AW58" s="32">
        <f t="shared" si="86"/>
        <v>1000000</v>
      </c>
      <c r="AX58" s="32">
        <f t="shared" si="86"/>
        <v>1000000</v>
      </c>
      <c r="AY58" s="32">
        <f t="shared" si="86"/>
        <v>1000000</v>
      </c>
      <c r="BB58" s="80">
        <f t="shared" si="46"/>
        <v>0.92929029905569138</v>
      </c>
      <c r="BC58" s="80">
        <f t="shared" si="47"/>
        <v>1.3046252569405905</v>
      </c>
      <c r="BD58" s="80">
        <f t="shared" si="48"/>
        <v>1.0193794614404565</v>
      </c>
      <c r="BE58" s="80">
        <f t="shared" si="49"/>
        <v>0.97658105217206315</v>
      </c>
      <c r="BF58" s="80"/>
      <c r="BG58" s="80"/>
      <c r="BH58" s="80"/>
      <c r="BI58" s="80"/>
      <c r="BJ58" s="80"/>
      <c r="BK58" s="80"/>
      <c r="BL58" s="80"/>
      <c r="BM58" s="80"/>
      <c r="BN58" s="80"/>
      <c r="BO58" s="80"/>
      <c r="BP58" s="80"/>
      <c r="BQ58" s="95">
        <f>[4]Northeast!AK58</f>
        <v>0.96743458021899542</v>
      </c>
      <c r="BR58" s="95">
        <f>[4]Midwest!AK58</f>
        <v>0.94150378319317407</v>
      </c>
      <c r="BS58" s="95">
        <f>[4]South!AK58</f>
        <v>0.92379154093008187</v>
      </c>
      <c r="BT58" s="95">
        <f>[4]West!AK58</f>
        <v>0.89808203138440201</v>
      </c>
      <c r="BU58" s="88"/>
      <c r="BV58" s="95">
        <f>[4]Northeast!AH58</f>
        <v>0.99671703691559166</v>
      </c>
      <c r="BW58" s="95">
        <f>[4]Midwest!AH58</f>
        <v>1.0004040076907652</v>
      </c>
      <c r="BX58" s="95">
        <f>[4]South!AH58</f>
        <v>1.0008546645790413</v>
      </c>
      <c r="BY58" s="95">
        <f>[4]West!AH58</f>
        <v>0.99876284458268816</v>
      </c>
      <c r="CA58" s="95">
        <f>[4]Northeast!AI58</f>
        <v>1.0746298741241893</v>
      </c>
      <c r="CB58" s="95">
        <f>[4]Midwest!AI58</f>
        <v>1.0906795551991721</v>
      </c>
      <c r="CC58" s="95">
        <f>[4]South!AI58</f>
        <v>1.1025311802142841</v>
      </c>
      <c r="CD58" s="95">
        <f>[4]West!AI58</f>
        <v>1.0887543644147744</v>
      </c>
      <c r="CF58" s="95">
        <f>[4]Northeast!AJ58</f>
        <v>1.0151106236129046</v>
      </c>
      <c r="CG58" s="95">
        <f>[4]Midwest!AJ58</f>
        <v>0.95943619923346701</v>
      </c>
      <c r="CH58" s="95">
        <f>[4]South!AJ58</f>
        <v>1.0010182772595151</v>
      </c>
      <c r="CI58" s="95">
        <f>[4]West!AJ58</f>
        <v>0.93803955604748246</v>
      </c>
      <c r="CK58" s="89">
        <f t="shared" si="50"/>
        <v>1.119281044685787</v>
      </c>
      <c r="CL58" s="89">
        <f t="shared" si="51"/>
        <v>0.96648334421243631</v>
      </c>
      <c r="CM58" s="89">
        <f t="shared" si="52"/>
        <v>0.93645071155347592</v>
      </c>
      <c r="CN58" s="89">
        <f t="shared" si="53"/>
        <v>0.99779289973878027</v>
      </c>
      <c r="CO58" s="89">
        <f t="shared" si="54"/>
        <v>1.0794678448807384</v>
      </c>
      <c r="CP58" s="89">
        <f t="shared" si="55"/>
        <v>0.99973537882316721</v>
      </c>
      <c r="CQ58" s="89">
        <f t="shared" si="56"/>
        <v>0.70306527512290606</v>
      </c>
      <c r="CR58" s="89">
        <f t="shared" si="57"/>
        <v>0.79351456355007743</v>
      </c>
      <c r="CS58" s="89">
        <f t="shared" si="58"/>
        <v>1.0817664871815089</v>
      </c>
      <c r="CT58" s="89"/>
      <c r="CU58" s="89">
        <f t="shared" si="59"/>
        <v>1.0083704366577564</v>
      </c>
      <c r="CX58" s="35"/>
      <c r="CZ58" s="80">
        <f t="shared" si="87"/>
        <v>0.73973044675463784</v>
      </c>
      <c r="DA58" s="80">
        <f t="shared" si="87"/>
        <v>0.260269553161811</v>
      </c>
      <c r="DB58" s="80">
        <f t="shared" si="87"/>
        <v>4.1775619694556213E-11</v>
      </c>
      <c r="DC58" s="80">
        <f t="shared" si="87"/>
        <v>4.1775619694556213E-11</v>
      </c>
      <c r="DE58" s="80">
        <f t="shared" si="82"/>
        <v>0.7272987181483459</v>
      </c>
      <c r="DF58" s="80">
        <f t="shared" si="82"/>
        <v>0.27244430912150447</v>
      </c>
      <c r="DG58" s="80">
        <f t="shared" si="82"/>
        <v>4.1420559104595441E-11</v>
      </c>
      <c r="DH58" s="80">
        <f t="shared" si="82"/>
        <v>4.1420559104595441E-11</v>
      </c>
      <c r="DI58" s="80">
        <f t="shared" si="62"/>
        <v>0.99974302735269149</v>
      </c>
      <c r="DJ58" s="80"/>
      <c r="DK58" s="80">
        <f t="shared" si="83"/>
        <v>0.72748566206480569</v>
      </c>
      <c r="DL58" s="80">
        <f t="shared" si="83"/>
        <v>0.27251433785233192</v>
      </c>
      <c r="DM58" s="80">
        <f t="shared" si="83"/>
        <v>4.1431205791228794E-11</v>
      </c>
      <c r="DN58" s="80">
        <f t="shared" si="83"/>
        <v>4.1431205791228794E-11</v>
      </c>
      <c r="DQ58" s="80">
        <f t="shared" si="74"/>
        <v>-9.8516376012277411E-3</v>
      </c>
      <c r="DR58" s="80">
        <f t="shared" si="75"/>
        <v>-6.2715051835823932E-2</v>
      </c>
      <c r="DS58" s="80">
        <v>0</v>
      </c>
      <c r="DT58" s="80">
        <v>0</v>
      </c>
      <c r="DV58" s="80">
        <f t="shared" si="76"/>
        <v>5.0520549987948554E-2</v>
      </c>
      <c r="DW58" s="80">
        <f t="shared" si="76"/>
        <v>1.5723067030464461E-2</v>
      </c>
      <c r="DX58" s="80">
        <f t="shared" si="76"/>
        <v>0.58254898603665828</v>
      </c>
      <c r="DY58" s="80">
        <f t="shared" si="76"/>
        <v>0.35120739694492875</v>
      </c>
      <c r="DZ58" s="80"/>
      <c r="EB58" s="80">
        <f t="shared" si="84"/>
        <v>8.504486986501917E-3</v>
      </c>
      <c r="EC58" s="80">
        <f t="shared" si="84"/>
        <v>-6.3372116337921655E-2</v>
      </c>
      <c r="ED58" s="80">
        <f t="shared" si="84"/>
        <v>1.7758148571138963E-3</v>
      </c>
      <c r="EE58" s="80">
        <f t="shared" si="84"/>
        <v>-1.2314390714169275E-3</v>
      </c>
      <c r="EG58" s="80">
        <f t="shared" si="34"/>
        <v>-2.4867152306272785E-4</v>
      </c>
      <c r="EH58" s="80">
        <f t="shared" si="11"/>
        <v>-6.4132217522922127E-4</v>
      </c>
      <c r="EI58" s="80">
        <f t="shared" si="11"/>
        <v>-4.9787355730830218E-4</v>
      </c>
      <c r="EJ58" s="80">
        <f t="shared" si="11"/>
        <v>-5.7029038532779722E-7</v>
      </c>
      <c r="EL58" s="80">
        <f t="shared" si="35"/>
        <v>9.8913909552096457E-3</v>
      </c>
      <c r="EM58" s="80">
        <f t="shared" si="12"/>
        <v>1.4505312864269917E-2</v>
      </c>
      <c r="EN58" s="80">
        <f t="shared" si="12"/>
        <v>1.5526296640175042E-2</v>
      </c>
      <c r="EO58" s="80">
        <f t="shared" si="12"/>
        <v>1.3273544710036562E-2</v>
      </c>
      <c r="EQ58" s="80">
        <f t="shared" si="36"/>
        <v>4.5460553842701069E-2</v>
      </c>
      <c r="ER58" s="80">
        <f t="shared" si="13"/>
        <v>-2.597551173102124E-2</v>
      </c>
      <c r="ES58" s="80">
        <f t="shared" si="13"/>
        <v>-1.9541259668259391E-2</v>
      </c>
      <c r="ET58" s="80">
        <f t="shared" si="13"/>
        <v>-2.4824400157777548E-2</v>
      </c>
      <c r="EV58" s="124">
        <v>0.69763559772781603</v>
      </c>
      <c r="EW58" s="80">
        <f t="shared" si="14"/>
        <v>0.97603417684084914</v>
      </c>
      <c r="EX58" s="80">
        <f t="shared" si="15"/>
        <v>2.0497783116718948</v>
      </c>
      <c r="EY58" s="124">
        <f t="shared" si="77"/>
        <v>0.70306527512290606</v>
      </c>
      <c r="EZ58" s="80"/>
      <c r="FA58" s="80">
        <f t="shared" si="16"/>
        <v>0.98897827129869664</v>
      </c>
      <c r="FB58" s="80">
        <f t="shared" si="17"/>
        <v>0.5466726058538347</v>
      </c>
      <c r="FC58" s="80">
        <f t="shared" si="78"/>
        <v>0.93645071155347592</v>
      </c>
      <c r="FD58" s="80"/>
      <c r="FE58" s="80">
        <f t="shared" si="18"/>
        <v>0.99964438878911555</v>
      </c>
      <c r="FF58" s="80">
        <f t="shared" si="19"/>
        <v>0.99836402579289696</v>
      </c>
      <c r="FG58" s="80">
        <f t="shared" si="79"/>
        <v>0.99779289973878027</v>
      </c>
      <c r="FH58" s="80"/>
      <c r="FI58" s="80">
        <f t="shared" si="20"/>
        <v>1.0112111297522202</v>
      </c>
      <c r="FJ58" s="80">
        <f t="shared" si="21"/>
        <v>1.1211262125516204</v>
      </c>
      <c r="FK58" s="80">
        <f t="shared" si="80"/>
        <v>1.0794678448807384</v>
      </c>
      <c r="FM58" s="80">
        <f t="shared" si="22"/>
        <v>1.0263339711527368</v>
      </c>
      <c r="FN58" s="80">
        <f t="shared" si="23"/>
        <v>0.98061239979396642</v>
      </c>
      <c r="FO58" s="80">
        <f t="shared" si="81"/>
        <v>0.99973537882316721</v>
      </c>
      <c r="FQ58" s="37"/>
    </row>
    <row r="59" spans="1:188" x14ac:dyDescent="0.2">
      <c r="A59" s="74" t="s">
        <v>36</v>
      </c>
      <c r="B59" s="31">
        <f t="shared" si="9"/>
        <v>1993</v>
      </c>
      <c r="D59" s="85">
        <f t="shared" si="65"/>
        <v>18816.042350435451</v>
      </c>
      <c r="E59" s="85">
        <f t="shared" si="66"/>
        <v>5336.0084630126084</v>
      </c>
      <c r="F59" s="123">
        <v>9.9999999999999995E-7</v>
      </c>
      <c r="G59" s="123">
        <v>9.9999999999999995E-7</v>
      </c>
      <c r="H59" s="85">
        <f t="shared" si="67"/>
        <v>24152.050815448059</v>
      </c>
      <c r="I59" s="80"/>
      <c r="J59" s="243">
        <f>'[18]mer_data2.3 Dec 2019'!C57</f>
        <v>2920.4160000000002</v>
      </c>
      <c r="K59" s="243">
        <f>'[18]mer_data2.3 Dec 2019'!D57</f>
        <v>818.52800000000002</v>
      </c>
      <c r="L59" s="91">
        <f>[4]South!I59</f>
        <v>33805.017682597922</v>
      </c>
      <c r="M59" s="91">
        <f>[4]West!I59</f>
        <v>20314.806810511767</v>
      </c>
      <c r="N59" s="91">
        <f t="shared" si="40"/>
        <v>57858.768493109688</v>
      </c>
      <c r="P59" s="92">
        <f t="shared" si="68"/>
        <v>2920.4160000000002</v>
      </c>
      <c r="Q59" s="92">
        <f t="shared" si="69"/>
        <v>818.52800000000002</v>
      </c>
      <c r="R59" s="92">
        <f t="shared" si="70"/>
        <v>33805.017682597922</v>
      </c>
      <c r="S59" s="92">
        <f t="shared" si="71"/>
        <v>20314.806810511767</v>
      </c>
      <c r="T59" s="92">
        <f t="shared" si="72"/>
        <v>57858.768493109688</v>
      </c>
      <c r="V59" s="85">
        <f>AER_11_Table3.4_real!$I40</f>
        <v>6.4429322228187527</v>
      </c>
      <c r="W59" s="85">
        <f>AER_11_Table3.4_real!$K40</f>
        <v>6.5190298474977135</v>
      </c>
      <c r="X59" s="85">
        <v>0</v>
      </c>
      <c r="Y59" s="85">
        <v>0</v>
      </c>
      <c r="Z59" s="85">
        <f>[4]Conversion_Factors!$O55*Z219+Z293</f>
        <v>314.66552455666499</v>
      </c>
      <c r="AC59" s="85">
        <f>[4]Conversion_Factors!$O55*AC219+AC293</f>
        <v>1.2198810434952294</v>
      </c>
      <c r="AD59" s="85">
        <f>[4]Conversion_Factors!$O55*AD219+AD293</f>
        <v>6.0048007047804211</v>
      </c>
      <c r="AE59" s="85">
        <f>[4]Conversion_Factors!$O55*AE219+AE293</f>
        <v>0.19686011516993085</v>
      </c>
      <c r="AF59" s="85">
        <f>[4]Conversion_Factors!$O55*AF219+AF293</f>
        <v>0.15130059880146723</v>
      </c>
      <c r="AG59" s="85">
        <f>[4]Conversion_Factors!$O55*AG219+AG293</f>
        <v>0.31466552455666497</v>
      </c>
      <c r="AI59" s="94">
        <f t="shared" si="85"/>
        <v>1.2066261815224513</v>
      </c>
      <c r="AJ59" s="94">
        <f t="shared" si="85"/>
        <v>5.9446021172406338</v>
      </c>
      <c r="AK59" s="94">
        <f t="shared" si="85"/>
        <v>0.19256214530561036</v>
      </c>
      <c r="AL59" s="94">
        <f t="shared" si="85"/>
        <v>0.15252827031782853</v>
      </c>
      <c r="AM59" s="94">
        <f t="shared" si="43"/>
        <v>0.41297296960071672</v>
      </c>
      <c r="AO59" s="90">
        <f>[4]Northeast!V59</f>
        <v>1.0109850608048749</v>
      </c>
      <c r="AP59" s="90">
        <f>[4]Midwest!V59</f>
        <v>1.0101265965917547</v>
      </c>
      <c r="AQ59" s="90">
        <f>[4]South!V59</f>
        <v>1.0223199105800327</v>
      </c>
      <c r="AR59" s="90">
        <f>[4]West!V59</f>
        <v>0.99195118705664753</v>
      </c>
      <c r="AS59" s="90">
        <f t="shared" si="44"/>
        <v>0.76195186542329785</v>
      </c>
      <c r="AU59" s="32">
        <f t="shared" si="86"/>
        <v>1000000</v>
      </c>
      <c r="AV59" s="32">
        <f t="shared" si="86"/>
        <v>1000000</v>
      </c>
      <c r="AW59" s="32">
        <f t="shared" si="86"/>
        <v>1000000</v>
      </c>
      <c r="AX59" s="32">
        <f t="shared" si="86"/>
        <v>1000000</v>
      </c>
      <c r="AY59" s="32">
        <f t="shared" si="86"/>
        <v>1000000</v>
      </c>
      <c r="BB59" s="80">
        <f t="shared" si="46"/>
        <v>0.91584095276737243</v>
      </c>
      <c r="BC59" s="80">
        <f t="shared" si="47"/>
        <v>1.4284429938373655</v>
      </c>
      <c r="BD59" s="80">
        <f t="shared" si="48"/>
        <v>1.0169300617944323</v>
      </c>
      <c r="BE59" s="80">
        <f t="shared" si="49"/>
        <v>0.97381424490923862</v>
      </c>
      <c r="BF59" s="80"/>
      <c r="BG59" s="80"/>
      <c r="BH59" s="80"/>
      <c r="BI59" s="80"/>
      <c r="BJ59" s="80"/>
      <c r="BK59" s="80"/>
      <c r="BL59" s="80"/>
      <c r="BM59" s="80"/>
      <c r="BN59" s="80"/>
      <c r="BO59" s="80"/>
      <c r="BP59" s="80"/>
      <c r="BQ59" s="95">
        <f>[4]Northeast!AK59</f>
        <v>0.95649212744084622</v>
      </c>
      <c r="BR59" s="95">
        <f>[4]Midwest!AK59</f>
        <v>0.91559058862285347</v>
      </c>
      <c r="BS59" s="95">
        <f>[4]South!AK59</f>
        <v>0.90818571308476737</v>
      </c>
      <c r="BT59" s="95">
        <f>[4]West!AK59</f>
        <v>0.88393590835270541</v>
      </c>
      <c r="BU59" s="88"/>
      <c r="BV59" s="95">
        <f>[4]Northeast!AH59</f>
        <v>0.99637331393682038</v>
      </c>
      <c r="BW59" s="95">
        <f>[4]Midwest!AH59</f>
        <v>0.99960750433790013</v>
      </c>
      <c r="BX59" s="95">
        <f>[4]South!AH59</f>
        <v>1.0003180563065976</v>
      </c>
      <c r="BY59" s="95">
        <f>[4]West!AH59</f>
        <v>0.99874026496760304</v>
      </c>
      <c r="CA59" s="95">
        <f>[4]Northeast!AI59</f>
        <v>1.085191897750444</v>
      </c>
      <c r="CB59" s="95">
        <f>[4]Midwest!AI59</f>
        <v>1.1063169420791263</v>
      </c>
      <c r="CC59" s="95">
        <f>[4]South!AI59</f>
        <v>1.1193819820856068</v>
      </c>
      <c r="CD59" s="95">
        <f>[4]West!AI59</f>
        <v>1.1030692733958838</v>
      </c>
      <c r="CF59" s="95">
        <f>[4]Northeast!AJ59</f>
        <v>1.0315488853506136</v>
      </c>
      <c r="CG59" s="95">
        <f>[4]Midwest!AJ59</f>
        <v>1.0099300251693895</v>
      </c>
      <c r="CH59" s="95">
        <f>[4]South!AJ59</f>
        <v>1.0499074106256709</v>
      </c>
      <c r="CI59" s="95">
        <f>[4]West!AJ59</f>
        <v>0.96396339634528605</v>
      </c>
      <c r="CK59" s="89">
        <f t="shared" si="50"/>
        <v>1.1395019602981553</v>
      </c>
      <c r="CL59" s="89">
        <f t="shared" si="51"/>
        <v>0.99738598639200493</v>
      </c>
      <c r="CM59" s="89">
        <f t="shared" si="52"/>
        <v>0.91236039599641561</v>
      </c>
      <c r="CN59" s="89">
        <f t="shared" si="53"/>
        <v>0.99734060220051657</v>
      </c>
      <c r="CO59" s="89">
        <f t="shared" si="54"/>
        <v>1.0912446789719543</v>
      </c>
      <c r="CP59" s="89">
        <f t="shared" si="55"/>
        <v>1.0245585709969574</v>
      </c>
      <c r="CQ59" s="89">
        <f t="shared" si="56"/>
        <v>0.71517962673962188</v>
      </c>
      <c r="CR59" s="89">
        <f t="shared" si="57"/>
        <v>0.82908501457436223</v>
      </c>
      <c r="CS59" s="89">
        <f t="shared" si="58"/>
        <v>1.1365232866675989</v>
      </c>
      <c r="CT59" s="89"/>
      <c r="CU59" s="89">
        <f t="shared" si="59"/>
        <v>1.0173464046334859</v>
      </c>
      <c r="CX59" s="35"/>
      <c r="CZ59" s="80">
        <f t="shared" si="87"/>
        <v>0.77906603021886622</v>
      </c>
      <c r="DA59" s="80">
        <f t="shared" si="87"/>
        <v>0.22093396969832504</v>
      </c>
      <c r="DB59" s="80">
        <f t="shared" si="87"/>
        <v>4.1404351441674805E-11</v>
      </c>
      <c r="DC59" s="80">
        <f t="shared" si="87"/>
        <v>4.1404351441674805E-11</v>
      </c>
      <c r="DE59" s="80">
        <f t="shared" si="82"/>
        <v>0.7592284148783105</v>
      </c>
      <c r="DF59" s="80">
        <f t="shared" si="82"/>
        <v>0.24006489402315337</v>
      </c>
      <c r="DG59" s="80">
        <f t="shared" si="82"/>
        <v>4.1589709378134536E-11</v>
      </c>
      <c r="DH59" s="80">
        <f t="shared" si="82"/>
        <v>4.1589709378134536E-11</v>
      </c>
      <c r="DI59" s="80">
        <f t="shared" si="62"/>
        <v>0.9992933089846433</v>
      </c>
      <c r="DJ59" s="80"/>
      <c r="DK59" s="80">
        <f t="shared" si="83"/>
        <v>0.7597653342137789</v>
      </c>
      <c r="DL59" s="80">
        <f t="shared" si="83"/>
        <v>0.24023466570298288</v>
      </c>
      <c r="DM59" s="80">
        <f t="shared" si="83"/>
        <v>4.1619121237179892E-11</v>
      </c>
      <c r="DN59" s="80">
        <f t="shared" si="83"/>
        <v>4.1619121237179892E-11</v>
      </c>
      <c r="DQ59" s="80">
        <f t="shared" si="74"/>
        <v>4.3735985199374036E-2</v>
      </c>
      <c r="DR59" s="80">
        <f t="shared" si="75"/>
        <v>-6.7205487398166466E-2</v>
      </c>
      <c r="DS59" s="80">
        <v>0</v>
      </c>
      <c r="DT59" s="80">
        <v>0</v>
      </c>
      <c r="DV59" s="80">
        <f t="shared" si="76"/>
        <v>5.0474907711659779E-2</v>
      </c>
      <c r="DW59" s="80">
        <f t="shared" si="76"/>
        <v>1.4147000036778821E-2</v>
      </c>
      <c r="DX59" s="80">
        <f t="shared" si="76"/>
        <v>0.58426783982835218</v>
      </c>
      <c r="DY59" s="80">
        <f t="shared" si="76"/>
        <v>0.3511102524232092</v>
      </c>
      <c r="DZ59" s="80"/>
      <c r="EB59" s="80">
        <f t="shared" si="84"/>
        <v>-9.0384816180122222E-4</v>
      </c>
      <c r="EC59" s="80">
        <f t="shared" si="84"/>
        <v>-0.10562628161336002</v>
      </c>
      <c r="ED59" s="80">
        <f t="shared" si="84"/>
        <v>2.9462294285345384E-3</v>
      </c>
      <c r="EE59" s="80">
        <f t="shared" si="84"/>
        <v>-2.7663984359926262E-4</v>
      </c>
      <c r="EG59" s="80">
        <f t="shared" si="34"/>
        <v>-3.4491460162042566E-4</v>
      </c>
      <c r="EH59" s="80">
        <f t="shared" si="11"/>
        <v>-7.9649881031570579E-4</v>
      </c>
      <c r="EI59" s="80">
        <f t="shared" si="11"/>
        <v>-5.3629382382083053E-4</v>
      </c>
      <c r="EJ59" s="80">
        <f t="shared" si="11"/>
        <v>-2.2607839735661461E-5</v>
      </c>
      <c r="EL59" s="80">
        <f t="shared" si="35"/>
        <v>9.7805364865000567E-3</v>
      </c>
      <c r="EM59" s="80">
        <f t="shared" si="12"/>
        <v>1.4235481006362644E-2</v>
      </c>
      <c r="EN59" s="80">
        <f t="shared" si="12"/>
        <v>1.5168121986678263E-2</v>
      </c>
      <c r="EO59" s="80">
        <f t="shared" si="12"/>
        <v>1.306228500473805E-2</v>
      </c>
      <c r="EQ59" s="80">
        <f t="shared" si="36"/>
        <v>1.6063849557353956E-2</v>
      </c>
      <c r="ER59" s="80">
        <f t="shared" si="13"/>
        <v>5.1290505951717892E-2</v>
      </c>
      <c r="ES59" s="80">
        <f t="shared" si="13"/>
        <v>4.7684220757907403E-2</v>
      </c>
      <c r="ET59" s="80">
        <f t="shared" si="13"/>
        <v>2.7261204550085252E-2</v>
      </c>
      <c r="EV59" s="124">
        <v>0.71106183708903936</v>
      </c>
      <c r="EW59" s="80">
        <f t="shared" si="14"/>
        <v>1.0172307636934537</v>
      </c>
      <c r="EX59" s="80">
        <f t="shared" si="15"/>
        <v>2.0850975573842798</v>
      </c>
      <c r="EY59" s="124">
        <f t="shared" si="77"/>
        <v>0.71517962673962188</v>
      </c>
      <c r="EZ59" s="80"/>
      <c r="FA59" s="80">
        <f t="shared" si="16"/>
        <v>0.97427487078620845</v>
      </c>
      <c r="FB59" s="80">
        <f t="shared" si="17"/>
        <v>0.53260938243060463</v>
      </c>
      <c r="FC59" s="80">
        <f t="shared" si="78"/>
        <v>0.91236039599641561</v>
      </c>
      <c r="FD59" s="80"/>
      <c r="FE59" s="80">
        <f t="shared" si="18"/>
        <v>0.99954670198757467</v>
      </c>
      <c r="FF59" s="80">
        <f t="shared" si="19"/>
        <v>0.99791146936432806</v>
      </c>
      <c r="FG59" s="80">
        <f t="shared" si="79"/>
        <v>0.99734060220051657</v>
      </c>
      <c r="FH59" s="80"/>
      <c r="FI59" s="80">
        <f t="shared" si="20"/>
        <v>1.0109098516894841</v>
      </c>
      <c r="FJ59" s="80">
        <f t="shared" si="21"/>
        <v>1.1333575332557515</v>
      </c>
      <c r="FK59" s="80">
        <f t="shared" si="80"/>
        <v>1.0912446789719543</v>
      </c>
      <c r="FM59" s="80">
        <f t="shared" si="22"/>
        <v>1.0248297626548044</v>
      </c>
      <c r="FN59" s="80">
        <f t="shared" si="23"/>
        <v>1.0049607729372088</v>
      </c>
      <c r="FO59" s="80">
        <f t="shared" si="81"/>
        <v>1.0245585709969574</v>
      </c>
      <c r="FQ59" s="37"/>
    </row>
    <row r="60" spans="1:188" x14ac:dyDescent="0.2">
      <c r="A60" s="74" t="s">
        <v>36</v>
      </c>
      <c r="B60" s="31">
        <f t="shared" si="9"/>
        <v>1994</v>
      </c>
      <c r="D60" s="85">
        <f t="shared" si="65"/>
        <v>19678.680731657576</v>
      </c>
      <c r="E60" s="85">
        <f t="shared" si="66"/>
        <v>5170.0352596084449</v>
      </c>
      <c r="F60" s="123">
        <v>9.9999999999999995E-7</v>
      </c>
      <c r="G60" s="123">
        <v>9.9999999999999995E-7</v>
      </c>
      <c r="H60" s="85">
        <f t="shared" si="67"/>
        <v>24848.715993266022</v>
      </c>
      <c r="I60" s="80"/>
      <c r="J60" s="243">
        <f>'[18]mer_data2.3 Dec 2019'!C58</f>
        <v>2961.9810000000002</v>
      </c>
      <c r="K60" s="243">
        <f>'[18]mer_data2.3 Dec 2019'!D58</f>
        <v>824.40800000000002</v>
      </c>
      <c r="L60" s="91">
        <f>[4]South!I60</f>
        <v>34325.971017769843</v>
      </c>
      <c r="M60" s="91">
        <f>[4]West!I60</f>
        <v>20615.759181475889</v>
      </c>
      <c r="N60" s="91">
        <f t="shared" si="40"/>
        <v>58728.119199245732</v>
      </c>
      <c r="P60" s="92">
        <f t="shared" si="68"/>
        <v>2961.9810000000002</v>
      </c>
      <c r="Q60" s="92">
        <f t="shared" si="69"/>
        <v>824.40800000000002</v>
      </c>
      <c r="R60" s="92">
        <f t="shared" si="70"/>
        <v>34325.971017769843</v>
      </c>
      <c r="S60" s="92">
        <f t="shared" si="71"/>
        <v>20615.759181475889</v>
      </c>
      <c r="T60" s="92">
        <f t="shared" si="72"/>
        <v>58728.119199245732</v>
      </c>
      <c r="V60" s="85">
        <f>AER_11_Table3.4_real!$I41</f>
        <v>6.6437565709089874</v>
      </c>
      <c r="W60" s="85">
        <f>AER_11_Table3.4_real!$K41</f>
        <v>6.2712094734748387</v>
      </c>
      <c r="X60" s="85">
        <v>0</v>
      </c>
      <c r="Y60" s="85">
        <v>0</v>
      </c>
      <c r="Z60" s="85">
        <f>[4]Conversion_Factors!$O56*Z220+Z294</f>
        <v>308.09163049499432</v>
      </c>
      <c r="AC60" s="85">
        <f>[4]Conversion_Factors!$O56*AC220+AC294</f>
        <v>1.2074842648881599</v>
      </c>
      <c r="AD60" s="85">
        <f>[4]Conversion_Factors!$O56*AD220+AD294</f>
        <v>5.8384495551980411</v>
      </c>
      <c r="AE60" s="85">
        <f>[4]Conversion_Factors!$O56*AE220+AE294</f>
        <v>0.19298273248410697</v>
      </c>
      <c r="AF60" s="85">
        <f>[4]Conversion_Factors!$O56*AF220+AF294</f>
        <v>0.1493766161805081</v>
      </c>
      <c r="AG60" s="85">
        <f>[4]Conversion_Factors!$O56*AG220+AG294</f>
        <v>0.30809163049499433</v>
      </c>
      <c r="AI60" s="94">
        <f t="shared" si="85"/>
        <v>1.1986376388965021</v>
      </c>
      <c r="AJ60" s="94">
        <f t="shared" si="85"/>
        <v>5.9264113917553187</v>
      </c>
      <c r="AK60" s="94">
        <f t="shared" si="85"/>
        <v>0.19589427733762182</v>
      </c>
      <c r="AL60" s="94">
        <f t="shared" si="85"/>
        <v>0.15047906849271508</v>
      </c>
      <c r="AM60" s="94">
        <f t="shared" si="43"/>
        <v>0.42198579034034156</v>
      </c>
      <c r="AO60" s="90">
        <f>[4]Northeast!V60</f>
        <v>1.0073805674914416</v>
      </c>
      <c r="AP60" s="90">
        <f>[4]Midwest!V60</f>
        <v>0.98515765600078853</v>
      </c>
      <c r="AQ60" s="90">
        <f>[4]South!V60</f>
        <v>0.98513716228424153</v>
      </c>
      <c r="AR60" s="90">
        <f>[4]West!V60</f>
        <v>0.99267371652915071</v>
      </c>
      <c r="AS60" s="90">
        <f t="shared" si="44"/>
        <v>0.7300995378221411</v>
      </c>
      <c r="AU60" s="32">
        <f t="shared" si="86"/>
        <v>1000000</v>
      </c>
      <c r="AV60" s="32">
        <f t="shared" si="86"/>
        <v>1000000</v>
      </c>
      <c r="AW60" s="32">
        <f t="shared" si="86"/>
        <v>1000000</v>
      </c>
      <c r="AX60" s="32">
        <f t="shared" si="86"/>
        <v>1000000</v>
      </c>
      <c r="AY60" s="32">
        <f t="shared" si="86"/>
        <v>1000000</v>
      </c>
      <c r="BB60" s="80">
        <f t="shared" si="46"/>
        <v>0.9097775715795543</v>
      </c>
      <c r="BC60" s="80">
        <f t="shared" si="47"/>
        <v>1.4240718998835824</v>
      </c>
      <c r="BD60" s="80">
        <f t="shared" si="48"/>
        <v>1.0345272132378938</v>
      </c>
      <c r="BE60" s="80">
        <f t="shared" si="49"/>
        <v>0.96073114940286908</v>
      </c>
      <c r="BF60" s="80"/>
      <c r="BG60" s="80"/>
      <c r="BH60" s="80"/>
      <c r="BI60" s="80"/>
      <c r="BJ60" s="80"/>
      <c r="BK60" s="80"/>
      <c r="BL60" s="80"/>
      <c r="BM60" s="80"/>
      <c r="BN60" s="80"/>
      <c r="BO60" s="80"/>
      <c r="BP60" s="80"/>
      <c r="BQ60" s="95">
        <f>[4]Northeast!AK60</f>
        <v>0.94720197326295419</v>
      </c>
      <c r="BR60" s="95">
        <f>[4]Midwest!AK60</f>
        <v>0.89627683476757214</v>
      </c>
      <c r="BS60" s="95">
        <f>[4]South!AK60</f>
        <v>0.91039141076946195</v>
      </c>
      <c r="BT60" s="95">
        <f>[4]West!AK60</f>
        <v>0.86338285374760404</v>
      </c>
      <c r="BU60" s="88"/>
      <c r="BV60" s="95">
        <f>[4]Northeast!AH60</f>
        <v>0.99614204341997314</v>
      </c>
      <c r="BW60" s="95">
        <f>[4]Midwest!AH60</f>
        <v>0.99688749146551914</v>
      </c>
      <c r="BX60" s="95">
        <f>[4]South!AH60</f>
        <v>1.0004584673389378</v>
      </c>
      <c r="BY60" s="95">
        <f>[4]West!AH60</f>
        <v>0.99904586601046608</v>
      </c>
      <c r="CA60" s="95">
        <f>[4]Northeast!AI60</f>
        <v>1.0953729898858076</v>
      </c>
      <c r="CB60" s="95">
        <f>[4]Midwest!AI60</f>
        <v>1.1252657661858085</v>
      </c>
      <c r="CC60" s="95">
        <f>[4]South!AI60</f>
        <v>1.1358335781918334</v>
      </c>
      <c r="CD60" s="95">
        <f>[4]West!AI60</f>
        <v>1.1138149048604638</v>
      </c>
      <c r="CF60" s="95">
        <f>[4]Northeast!AJ60</f>
        <v>1.0278710752583797</v>
      </c>
      <c r="CG60" s="95">
        <f>[4]Midwest!AJ60</f>
        <v>0.9849659435537077</v>
      </c>
      <c r="CH60" s="95">
        <f>[4]South!AJ60</f>
        <v>1.0117212786926335</v>
      </c>
      <c r="CI60" s="95">
        <f>[4]West!AJ60</f>
        <v>0.96466553973032532</v>
      </c>
      <c r="CK60" s="89">
        <f t="shared" si="50"/>
        <v>1.1566234245053755</v>
      </c>
      <c r="CL60" s="89">
        <f t="shared" si="51"/>
        <v>0.97654890923722681</v>
      </c>
      <c r="CM60" s="89">
        <f t="shared" si="52"/>
        <v>0.91028528062777081</v>
      </c>
      <c r="CN60" s="89">
        <f t="shared" si="53"/>
        <v>0.99657624504161535</v>
      </c>
      <c r="CO60" s="89">
        <f t="shared" si="54"/>
        <v>1.1032898225869585</v>
      </c>
      <c r="CP60" s="89">
        <f t="shared" si="55"/>
        <v>1.0162186940696929</v>
      </c>
      <c r="CQ60" s="89">
        <f t="shared" si="56"/>
        <v>0.72656934550863717</v>
      </c>
      <c r="CR60" s="89">
        <f t="shared" si="57"/>
        <v>0.85473974162874644</v>
      </c>
      <c r="CS60" s="89">
        <f t="shared" si="58"/>
        <v>1.1294993435989504</v>
      </c>
      <c r="CT60" s="89"/>
      <c r="CU60" s="89">
        <f t="shared" si="59"/>
        <v>1.0171027836122646</v>
      </c>
      <c r="CX60" s="35"/>
      <c r="CZ60" s="80">
        <f t="shared" si="87"/>
        <v>0.79193954073886474</v>
      </c>
      <c r="DA60" s="80">
        <f t="shared" si="87"/>
        <v>0.20806045918064819</v>
      </c>
      <c r="DB60" s="80">
        <f t="shared" si="87"/>
        <v>4.0243528086964292E-11</v>
      </c>
      <c r="DC60" s="80">
        <f t="shared" si="87"/>
        <v>4.0243528086964292E-11</v>
      </c>
      <c r="DE60" s="80">
        <f t="shared" si="82"/>
        <v>0.78548520329627891</v>
      </c>
      <c r="DF60" s="80">
        <f t="shared" si="82"/>
        <v>0.21443281302462999</v>
      </c>
      <c r="DG60" s="80">
        <f t="shared" si="82"/>
        <v>4.0821188961092179E-11</v>
      </c>
      <c r="DH60" s="80">
        <f t="shared" si="82"/>
        <v>4.0821188961092179E-11</v>
      </c>
      <c r="DI60" s="80">
        <f t="shared" si="62"/>
        <v>0.9999180164025514</v>
      </c>
      <c r="DJ60" s="80"/>
      <c r="DK60" s="80">
        <f t="shared" si="83"/>
        <v>0.7855496054789104</v>
      </c>
      <c r="DL60" s="80">
        <f t="shared" si="83"/>
        <v>0.21445039443944042</v>
      </c>
      <c r="DM60" s="80">
        <f t="shared" si="83"/>
        <v>4.0824535903409708E-11</v>
      </c>
      <c r="DN60" s="80">
        <f t="shared" si="83"/>
        <v>4.0824535903409708E-11</v>
      </c>
      <c r="DQ60" s="80">
        <f t="shared" si="74"/>
        <v>3.069380154925163E-2</v>
      </c>
      <c r="DR60" s="80">
        <f t="shared" si="75"/>
        <v>-3.8756333948078307E-2</v>
      </c>
      <c r="DS60" s="80">
        <v>0</v>
      </c>
      <c r="DT60" s="80">
        <v>0</v>
      </c>
      <c r="DV60" s="80">
        <f t="shared" si="76"/>
        <v>5.0435482020988034E-2</v>
      </c>
      <c r="DW60" s="80">
        <f t="shared" si="76"/>
        <v>1.4037704786748699E-2</v>
      </c>
      <c r="DX60" s="80">
        <f t="shared" si="76"/>
        <v>0.58448953390304903</v>
      </c>
      <c r="DY60" s="80">
        <f t="shared" si="76"/>
        <v>0.35103727928921424</v>
      </c>
      <c r="DZ60" s="80"/>
      <c r="EB60" s="80">
        <f t="shared" si="84"/>
        <v>-7.81400067570097E-4</v>
      </c>
      <c r="EC60" s="80">
        <f t="shared" si="84"/>
        <v>-7.7556815699706969E-3</v>
      </c>
      <c r="ED60" s="80">
        <f t="shared" si="84"/>
        <v>3.793671506823573E-4</v>
      </c>
      <c r="EE60" s="80">
        <f t="shared" si="84"/>
        <v>-2.0785698435691694E-4</v>
      </c>
      <c r="EG60" s="80">
        <f t="shared" si="34"/>
        <v>-2.321392575789977E-4</v>
      </c>
      <c r="EH60" s="80">
        <f t="shared" si="11"/>
        <v>-2.7247897550337686E-3</v>
      </c>
      <c r="EI60" s="80">
        <f t="shared" si="11"/>
        <v>1.4035653748570141E-4</v>
      </c>
      <c r="EJ60" s="80">
        <f t="shared" si="11"/>
        <v>3.0593970045939234E-4</v>
      </c>
      <c r="EL60" s="80">
        <f t="shared" si="35"/>
        <v>9.3380996600240188E-3</v>
      </c>
      <c r="EM60" s="80">
        <f t="shared" si="12"/>
        <v>1.6982816243429618E-2</v>
      </c>
      <c r="EN60" s="80">
        <f t="shared" si="12"/>
        <v>1.4590080197367811E-2</v>
      </c>
      <c r="EO60" s="80">
        <f t="shared" si="12"/>
        <v>9.6944312452914624E-3</v>
      </c>
      <c r="EQ60" s="80">
        <f t="shared" si="36"/>
        <v>-3.5716988981442958E-3</v>
      </c>
      <c r="ER60" s="80">
        <f t="shared" si="13"/>
        <v>-2.5029259922711003E-2</v>
      </c>
      <c r="ES60" s="80">
        <f t="shared" si="13"/>
        <v>-3.7048863305202726E-2</v>
      </c>
      <c r="ET60" s="80">
        <f t="shared" si="13"/>
        <v>7.2812701596113949E-4</v>
      </c>
      <c r="EV60" s="124">
        <v>0.7222204823463112</v>
      </c>
      <c r="EW60" s="80">
        <f t="shared" si="14"/>
        <v>1.0159256756528972</v>
      </c>
      <c r="EX60" s="80">
        <f t="shared" si="15"/>
        <v>2.1183041447878299</v>
      </c>
      <c r="EY60" s="124">
        <f t="shared" si="77"/>
        <v>0.72656934550863717</v>
      </c>
      <c r="EZ60" s="80"/>
      <c r="FA60" s="80">
        <f t="shared" si="16"/>
        <v>0.99772555299665477</v>
      </c>
      <c r="FB60" s="80">
        <f t="shared" si="17"/>
        <v>0.53139799061678183</v>
      </c>
      <c r="FC60" s="80">
        <f t="shared" si="78"/>
        <v>0.91028528062777081</v>
      </c>
      <c r="FD60" s="80"/>
      <c r="FE60" s="80">
        <f t="shared" si="18"/>
        <v>0.99923360469110079</v>
      </c>
      <c r="FF60" s="80">
        <f t="shared" si="19"/>
        <v>0.99714667469551055</v>
      </c>
      <c r="FG60" s="80">
        <f t="shared" si="79"/>
        <v>0.99657624504161535</v>
      </c>
      <c r="FH60" s="80"/>
      <c r="FI60" s="80">
        <f t="shared" si="20"/>
        <v>1.0110379861154071</v>
      </c>
      <c r="FJ60" s="80">
        <f t="shared" si="21"/>
        <v>1.1458675179716205</v>
      </c>
      <c r="FK60" s="80">
        <f t="shared" si="80"/>
        <v>1.1032898225869585</v>
      </c>
      <c r="FM60" s="80">
        <f t="shared" si="22"/>
        <v>0.9918600291253733</v>
      </c>
      <c r="FN60" s="80">
        <f t="shared" si="23"/>
        <v>0.99678042151535751</v>
      </c>
      <c r="FO60" s="80">
        <f t="shared" si="81"/>
        <v>1.0162186940696929</v>
      </c>
      <c r="FQ60" s="37"/>
    </row>
    <row r="61" spans="1:188" x14ac:dyDescent="0.2">
      <c r="A61" s="74" t="s">
        <v>36</v>
      </c>
      <c r="B61" s="31">
        <f t="shared" si="9"/>
        <v>1995</v>
      </c>
      <c r="D61" s="85">
        <f t="shared" si="65"/>
        <v>18602.066208165703</v>
      </c>
      <c r="E61" s="85">
        <f t="shared" si="66"/>
        <v>4807.4865110238779</v>
      </c>
      <c r="F61" s="123">
        <v>9.9999999999999995E-7</v>
      </c>
      <c r="G61" s="123">
        <v>9.9999999999999995E-7</v>
      </c>
      <c r="H61" s="85">
        <f t="shared" si="67"/>
        <v>23409.552721189582</v>
      </c>
      <c r="I61" s="80"/>
      <c r="J61" s="243">
        <f>'[18]mer_data2.3 Dec 2019'!C59</f>
        <v>3095.989</v>
      </c>
      <c r="K61" s="243">
        <f>'[18]mer_data2.3 Dec 2019'!D59</f>
        <v>768.98900000000003</v>
      </c>
      <c r="L61" s="91">
        <f>[4]South!I61</f>
        <v>34876.697894260345</v>
      </c>
      <c r="M61" s="91">
        <f>[4]West!I61</f>
        <v>20929.302768586022</v>
      </c>
      <c r="N61" s="91">
        <f t="shared" si="40"/>
        <v>59670.97866284637</v>
      </c>
      <c r="P61" s="92">
        <f t="shared" si="68"/>
        <v>3095.989</v>
      </c>
      <c r="Q61" s="92">
        <f t="shared" si="69"/>
        <v>768.98900000000003</v>
      </c>
      <c r="R61" s="92">
        <f t="shared" si="70"/>
        <v>34876.697894260345</v>
      </c>
      <c r="S61" s="92">
        <f t="shared" si="71"/>
        <v>20929.302768586022</v>
      </c>
      <c r="T61" s="92">
        <f t="shared" si="72"/>
        <v>59670.97866284637</v>
      </c>
      <c r="V61" s="85">
        <f>AER_11_Table3.4_real!$I42</f>
        <v>6.0084406657018814</v>
      </c>
      <c r="W61" s="85">
        <f>AER_11_Table3.4_real!$K42</f>
        <v>6.2516973728153173</v>
      </c>
      <c r="X61" s="85">
        <v>0</v>
      </c>
      <c r="Y61" s="85">
        <v>0</v>
      </c>
      <c r="Z61" s="85">
        <f>[4]Conversion_Factors!$O57*Z221+Z295</f>
        <v>310.17734514287963</v>
      </c>
      <c r="AC61" s="85">
        <f>[4]Conversion_Factors!$O57*AC221+AC295</f>
        <v>1.1303885608898683</v>
      </c>
      <c r="AD61" s="85">
        <f>[4]Conversion_Factors!$O57*AD221+AD295</f>
        <v>6.5696830703571649</v>
      </c>
      <c r="AE61" s="85">
        <f>[4]Conversion_Factors!$O57*AE221+AE295</f>
        <v>0.19796951602712304</v>
      </c>
      <c r="AF61" s="85">
        <f>[4]Conversion_Factors!$O57*AF221+AF295</f>
        <v>0.14584232498743049</v>
      </c>
      <c r="AG61" s="85">
        <f>[4]Conversion_Factors!$O57*AG221+AG295</f>
        <v>0.31017734514287965</v>
      </c>
      <c r="AI61" s="94">
        <f t="shared" si="85"/>
        <v>1.1276630050453644</v>
      </c>
      <c r="AJ61" s="94">
        <f t="shared" si="85"/>
        <v>6.4434444838376361</v>
      </c>
      <c r="AK61" s="94">
        <f t="shared" si="85"/>
        <v>0.19582964774240136</v>
      </c>
      <c r="AL61" s="94">
        <f t="shared" si="85"/>
        <v>0.15162917792793104</v>
      </c>
      <c r="AM61" s="94">
        <f t="shared" si="43"/>
        <v>0.39001074125415802</v>
      </c>
      <c r="AO61" s="90">
        <f>[4]Northeast!V61</f>
        <v>1.0024169949996669</v>
      </c>
      <c r="AP61" s="90">
        <f>[4]Midwest!V61</f>
        <v>1.0195917861690558</v>
      </c>
      <c r="AQ61" s="90">
        <f>[4]South!V61</f>
        <v>1.0109271926360022</v>
      </c>
      <c r="AR61" s="90">
        <f>[4]West!V61</f>
        <v>0.9618354922213519</v>
      </c>
      <c r="AS61" s="90">
        <f t="shared" si="44"/>
        <v>0.79530462198410734</v>
      </c>
      <c r="AU61" s="32">
        <f t="shared" si="86"/>
        <v>1000000</v>
      </c>
      <c r="AV61" s="32">
        <f t="shared" si="86"/>
        <v>1000000</v>
      </c>
      <c r="AW61" s="32">
        <f t="shared" si="86"/>
        <v>1000000</v>
      </c>
      <c r="AX61" s="32">
        <f t="shared" si="86"/>
        <v>1000000</v>
      </c>
      <c r="AY61" s="32">
        <f t="shared" si="86"/>
        <v>1000000</v>
      </c>
      <c r="BB61" s="80">
        <f t="shared" si="46"/>
        <v>0.85590713740206437</v>
      </c>
      <c r="BC61" s="80">
        <f t="shared" si="47"/>
        <v>1.5483110471639518</v>
      </c>
      <c r="BD61" s="80">
        <f t="shared" si="48"/>
        <v>1.0341859011998658</v>
      </c>
      <c r="BE61" s="80">
        <f t="shared" si="49"/>
        <v>0.96807400426435841</v>
      </c>
      <c r="BF61" s="80"/>
      <c r="BG61" s="80"/>
      <c r="BH61" s="80"/>
      <c r="BI61" s="80"/>
      <c r="BJ61" s="80"/>
      <c r="BK61" s="80"/>
      <c r="BL61" s="80"/>
      <c r="BM61" s="80"/>
      <c r="BN61" s="80"/>
      <c r="BO61" s="80"/>
      <c r="BP61" s="80"/>
      <c r="BQ61" s="95">
        <f>[4]Northeast!AK61</f>
        <v>0.91678558884664263</v>
      </c>
      <c r="BR61" s="95">
        <f>[4]Midwest!AK61</f>
        <v>0.88762232950541964</v>
      </c>
      <c r="BS61" s="95">
        <f>[4]South!AK61</f>
        <v>0.89872003390044153</v>
      </c>
      <c r="BT61" s="95">
        <f>[4]West!AK61</f>
        <v>0.86311812060297621</v>
      </c>
      <c r="BU61" s="88"/>
      <c r="BV61" s="95">
        <f>[4]Northeast!AH61</f>
        <v>0.99617261914520649</v>
      </c>
      <c r="BW61" s="95">
        <f>[4]Midwest!AH61</f>
        <v>0.99430993606145868</v>
      </c>
      <c r="BX61" s="95">
        <f>[4]South!AH61</f>
        <v>1.000748361829124</v>
      </c>
      <c r="BY61" s="95">
        <f>[4]West!AH61</f>
        <v>0.99945589743901819</v>
      </c>
      <c r="CA61" s="95">
        <f>[4]Northeast!AI61</f>
        <v>1.103235210654429</v>
      </c>
      <c r="CB61" s="95">
        <f>[4]Midwest!AI61</f>
        <v>1.141917266319922</v>
      </c>
      <c r="CC61" s="95">
        <f>[4]South!AI61</f>
        <v>1.1498714791303224</v>
      </c>
      <c r="CD61" s="95">
        <f>[4]West!AI61</f>
        <v>1.1222114325263348</v>
      </c>
      <c r="CF61" s="95">
        <f>[4]Northeast!AJ61</f>
        <v>1.0228065417951742</v>
      </c>
      <c r="CG61" s="95">
        <f>[4]Midwest!AJ61</f>
        <v>1.0193933728134275</v>
      </c>
      <c r="CH61" s="95">
        <f>[4]South!AJ61</f>
        <v>1.0382072579896735</v>
      </c>
      <c r="CI61" s="95">
        <f>[4]West!AJ61</f>
        <v>0.93469741243848725</v>
      </c>
      <c r="CK61" s="89">
        <f t="shared" si="50"/>
        <v>1.1751926100418173</v>
      </c>
      <c r="CL61" s="89">
        <f t="shared" si="51"/>
        <v>0.98315993713532357</v>
      </c>
      <c r="CM61" s="89">
        <f t="shared" si="52"/>
        <v>0.91465645309218901</v>
      </c>
      <c r="CN61" s="89">
        <f t="shared" si="53"/>
        <v>0.99606731018144834</v>
      </c>
      <c r="CO61" s="89">
        <f t="shared" si="54"/>
        <v>1.1129415421430966</v>
      </c>
      <c r="CP61" s="89">
        <f t="shared" si="55"/>
        <v>1.0194588362985033</v>
      </c>
      <c r="CQ61" s="89">
        <f t="shared" si="56"/>
        <v>0.67045353264658325</v>
      </c>
      <c r="CR61" s="89">
        <f t="shared" si="57"/>
        <v>0.81445383613015343</v>
      </c>
      <c r="CS61" s="89">
        <f t="shared" si="58"/>
        <v>1.15540229261061</v>
      </c>
      <c r="CT61" s="89"/>
      <c r="CU61" s="89">
        <f t="shared" si="59"/>
        <v>1.0336862466151013</v>
      </c>
      <c r="CX61" s="35"/>
      <c r="CZ61" s="80">
        <f t="shared" si="87"/>
        <v>0.79463569550936808</v>
      </c>
      <c r="DA61" s="80">
        <f t="shared" si="87"/>
        <v>0.20536430440519668</v>
      </c>
      <c r="DB61" s="80">
        <f t="shared" si="87"/>
        <v>4.2717603873517488E-11</v>
      </c>
      <c r="DC61" s="80">
        <f t="shared" si="87"/>
        <v>4.2717603873517488E-11</v>
      </c>
      <c r="DE61" s="80">
        <f t="shared" si="82"/>
        <v>0.79328685450280656</v>
      </c>
      <c r="DF61" s="80">
        <f t="shared" si="82"/>
        <v>0.20670945125849483</v>
      </c>
      <c r="DG61" s="80">
        <f t="shared" si="82"/>
        <v>4.1468266036859272E-11</v>
      </c>
      <c r="DH61" s="80">
        <f t="shared" si="82"/>
        <v>4.1468266036859272E-11</v>
      </c>
      <c r="DI61" s="80">
        <f t="shared" si="62"/>
        <v>0.99999630584423793</v>
      </c>
      <c r="DJ61" s="80"/>
      <c r="DK61" s="80">
        <f t="shared" si="83"/>
        <v>0.79328978503883696</v>
      </c>
      <c r="DL61" s="80">
        <f t="shared" si="83"/>
        <v>0.20671021487822619</v>
      </c>
      <c r="DM61" s="80">
        <f t="shared" si="83"/>
        <v>4.1468419227659109E-11</v>
      </c>
      <c r="DN61" s="80">
        <f t="shared" si="83"/>
        <v>4.1468419227659109E-11</v>
      </c>
      <c r="DQ61" s="80">
        <f t="shared" si="74"/>
        <v>-0.10051229388335128</v>
      </c>
      <c r="DR61" s="80">
        <f t="shared" si="75"/>
        <v>-3.1162279954620271E-3</v>
      </c>
      <c r="DS61" s="80">
        <v>0</v>
      </c>
      <c r="DT61" s="80">
        <v>0</v>
      </c>
      <c r="DV61" s="80">
        <f t="shared" si="76"/>
        <v>5.1884334217023514E-2</v>
      </c>
      <c r="DW61" s="80">
        <f t="shared" si="76"/>
        <v>1.2887152468957318E-2</v>
      </c>
      <c r="DX61" s="80">
        <f t="shared" si="76"/>
        <v>0.58448342353023996</v>
      </c>
      <c r="DY61" s="80">
        <f t="shared" si="76"/>
        <v>0.35074508978377916</v>
      </c>
      <c r="DZ61" s="80"/>
      <c r="EB61" s="80">
        <f t="shared" si="84"/>
        <v>2.8321963345272934E-2</v>
      </c>
      <c r="EC61" s="80">
        <f t="shared" si="84"/>
        <v>-8.5516026048368207E-2</v>
      </c>
      <c r="ED61" s="80">
        <f t="shared" si="84"/>
        <v>-1.0454258621289513E-5</v>
      </c>
      <c r="EE61" s="80">
        <f t="shared" si="84"/>
        <v>-8.327069336459828E-4</v>
      </c>
      <c r="EG61" s="80">
        <f t="shared" si="34"/>
        <v>3.0693670844621646E-5</v>
      </c>
      <c r="EH61" s="80">
        <f t="shared" si="11"/>
        <v>-2.5889515606397667E-3</v>
      </c>
      <c r="EI61" s="80">
        <f t="shared" si="11"/>
        <v>2.8971967113907522E-4</v>
      </c>
      <c r="EJ61" s="80">
        <f t="shared" si="11"/>
        <v>4.103388266196396E-4</v>
      </c>
      <c r="EL61" s="80">
        <f t="shared" si="35"/>
        <v>7.1520285245616488E-3</v>
      </c>
      <c r="EM61" s="80">
        <f t="shared" si="12"/>
        <v>1.4689417938144229E-2</v>
      </c>
      <c r="EN61" s="80">
        <f t="shared" si="12"/>
        <v>1.2283367355368374E-2</v>
      </c>
      <c r="EO61" s="80">
        <f t="shared" si="12"/>
        <v>7.5102578103855636E-3</v>
      </c>
      <c r="EQ61" s="80">
        <f t="shared" si="36"/>
        <v>-4.9393856137373501E-3</v>
      </c>
      <c r="ER61" s="80">
        <f t="shared" si="13"/>
        <v>3.4355931316935762E-2</v>
      </c>
      <c r="ES61" s="80">
        <f t="shared" si="13"/>
        <v>2.5842318702867177E-2</v>
      </c>
      <c r="ET61" s="80">
        <f t="shared" si="13"/>
        <v>-3.1558596458426832E-2</v>
      </c>
      <c r="EV61" s="124">
        <v>0.66687934767613954</v>
      </c>
      <c r="EW61" s="80">
        <f t="shared" si="14"/>
        <v>0.9227660605158482</v>
      </c>
      <c r="EX61" s="80">
        <f t="shared" si="15"/>
        <v>1.9546991706602588</v>
      </c>
      <c r="EY61" s="124">
        <f t="shared" si="77"/>
        <v>0.67045353264658325</v>
      </c>
      <c r="EZ61" s="80"/>
      <c r="FA61" s="80">
        <f t="shared" si="16"/>
        <v>1.0048019808267181</v>
      </c>
      <c r="FB61" s="80">
        <f t="shared" si="17"/>
        <v>0.53394975357908014</v>
      </c>
      <c r="FC61" s="80">
        <f t="shared" si="78"/>
        <v>0.91465645309218901</v>
      </c>
      <c r="FD61" s="80"/>
      <c r="FE61" s="80">
        <f t="shared" si="18"/>
        <v>0.99948931668530216</v>
      </c>
      <c r="FF61" s="80">
        <f t="shared" si="19"/>
        <v>0.9966374485264371</v>
      </c>
      <c r="FG61" s="80">
        <f t="shared" si="79"/>
        <v>0.99606731018144834</v>
      </c>
      <c r="FH61" s="80"/>
      <c r="FI61" s="80">
        <f t="shared" si="20"/>
        <v>1.0087481270637546</v>
      </c>
      <c r="FJ61" s="80">
        <f t="shared" si="21"/>
        <v>1.1558917126170654</v>
      </c>
      <c r="FK61" s="80">
        <f t="shared" si="80"/>
        <v>1.1129415421430966</v>
      </c>
      <c r="FM61" s="80">
        <f t="shared" si="22"/>
        <v>1.0031884300571507</v>
      </c>
      <c r="FN61" s="80">
        <f t="shared" si="23"/>
        <v>0.99995858617169642</v>
      </c>
      <c r="FO61" s="80">
        <f t="shared" si="81"/>
        <v>1.0194588362985033</v>
      </c>
      <c r="FQ61" s="37"/>
    </row>
    <row r="62" spans="1:188" x14ac:dyDescent="0.2">
      <c r="A62" s="74" t="s">
        <v>36</v>
      </c>
      <c r="B62" s="31">
        <f t="shared" si="9"/>
        <v>1996</v>
      </c>
      <c r="D62" s="85">
        <f t="shared" si="65"/>
        <v>20270.219867992291</v>
      </c>
      <c r="E62" s="85">
        <f t="shared" si="66"/>
        <v>5820.2860137039816</v>
      </c>
      <c r="F62" s="123">
        <v>9.9999999999999995E-7</v>
      </c>
      <c r="G62" s="123">
        <v>9.9999999999999995E-7</v>
      </c>
      <c r="H62" s="85">
        <f t="shared" si="67"/>
        <v>26090.505883696274</v>
      </c>
      <c r="I62" s="80"/>
      <c r="J62" s="243">
        <f>'[18]mer_data2.3 Dec 2019'!C60</f>
        <v>3226.317</v>
      </c>
      <c r="K62" s="243">
        <f>'[18]mer_data2.3 Dec 2019'!D60</f>
        <v>789.75699999999995</v>
      </c>
      <c r="L62" s="91">
        <f>[4]South!I62</f>
        <v>35063.472523847289</v>
      </c>
      <c r="M62" s="91">
        <f>[4]West!I62</f>
        <v>21263.008397721111</v>
      </c>
      <c r="N62" s="91">
        <f t="shared" si="40"/>
        <v>60342.5549215684</v>
      </c>
      <c r="P62" s="92">
        <f t="shared" si="68"/>
        <v>3226.317</v>
      </c>
      <c r="Q62" s="92">
        <f t="shared" si="69"/>
        <v>789.75699999999995</v>
      </c>
      <c r="R62" s="92">
        <f t="shared" si="70"/>
        <v>35063.472523847289</v>
      </c>
      <c r="S62" s="92">
        <f t="shared" si="71"/>
        <v>21263.008397721111</v>
      </c>
      <c r="T62" s="92">
        <f t="shared" si="72"/>
        <v>60342.5549215684</v>
      </c>
      <c r="V62" s="85">
        <f>AER_11_Table3.4_real!$I43</f>
        <v>6.2827737844707423</v>
      </c>
      <c r="W62" s="85">
        <f>AER_11_Table3.4_real!$K43</f>
        <v>7.3697175380578859</v>
      </c>
      <c r="X62" s="85">
        <v>0</v>
      </c>
      <c r="Y62" s="85">
        <v>0</v>
      </c>
      <c r="Z62" s="85">
        <f>[4]Conversion_Factors!$O58*Z222+Z296</f>
        <v>323.15511412826686</v>
      </c>
      <c r="AC62" s="85">
        <f>[4]Conversion_Factors!$O58*AC222+AC296</f>
        <v>1.1270968787147693</v>
      </c>
      <c r="AD62" s="85">
        <f>[4]Conversion_Factors!$O58*AD222+AD296</f>
        <v>6.7162426676057123</v>
      </c>
      <c r="AE62" s="85">
        <f>[4]Conversion_Factors!$O58*AE222+AE296</f>
        <v>0.20942439492599821</v>
      </c>
      <c r="AF62" s="85">
        <f>[4]Conversion_Factors!$O58*AF222+AF296</f>
        <v>0.15126209631839257</v>
      </c>
      <c r="AG62" s="85">
        <f>[4]Conversion_Factors!$O58*AG222+AG296</f>
        <v>0.32315511412826686</v>
      </c>
      <c r="AI62" s="94">
        <f t="shared" si="85"/>
        <v>1.1232260519675163</v>
      </c>
      <c r="AJ62" s="94">
        <f t="shared" si="85"/>
        <v>6.5717733333146171</v>
      </c>
      <c r="AK62" s="94">
        <f t="shared" si="85"/>
        <v>0.20884286781685701</v>
      </c>
      <c r="AL62" s="94">
        <f t="shared" si="85"/>
        <v>0.15519234182039385</v>
      </c>
      <c r="AM62" s="94">
        <f t="shared" si="43"/>
        <v>0.42914481010101951</v>
      </c>
      <c r="AO62" s="90">
        <f>[4]Northeast!V62</f>
        <v>1.0034461689527878</v>
      </c>
      <c r="AP62" s="90">
        <f>[4]Midwest!V62</f>
        <v>1.0219833105866158</v>
      </c>
      <c r="AQ62" s="90">
        <f>[4]South!V62</f>
        <v>1.0027845198412577</v>
      </c>
      <c r="AR62" s="90">
        <f>[4]West!V62</f>
        <v>0.97467500357363124</v>
      </c>
      <c r="AS62" s="90">
        <f t="shared" si="44"/>
        <v>0.75302114000212894</v>
      </c>
      <c r="AU62" s="32">
        <f t="shared" si="86"/>
        <v>1000000</v>
      </c>
      <c r="AV62" s="32">
        <f t="shared" si="86"/>
        <v>1000000</v>
      </c>
      <c r="AW62" s="32">
        <f t="shared" si="86"/>
        <v>1000000</v>
      </c>
      <c r="AX62" s="32">
        <f t="shared" si="86"/>
        <v>1000000</v>
      </c>
      <c r="AY62" s="32">
        <f t="shared" si="86"/>
        <v>1000000</v>
      </c>
      <c r="BB62" s="80">
        <f t="shared" si="46"/>
        <v>0.85253944706314477</v>
      </c>
      <c r="BC62" s="80">
        <f t="shared" si="47"/>
        <v>1.5791475005257274</v>
      </c>
      <c r="BD62" s="80">
        <f t="shared" si="48"/>
        <v>1.1029093497959443</v>
      </c>
      <c r="BE62" s="80">
        <f t="shared" si="49"/>
        <v>0.99082296580569273</v>
      </c>
      <c r="BF62" s="80"/>
      <c r="BG62" s="80"/>
      <c r="BH62" s="80"/>
      <c r="BI62" s="80"/>
      <c r="BJ62" s="80"/>
      <c r="BK62" s="80"/>
      <c r="BL62" s="80"/>
      <c r="BM62" s="80"/>
      <c r="BN62" s="80"/>
      <c r="BO62" s="80"/>
      <c r="BP62" s="80"/>
      <c r="BQ62" s="95">
        <f>[4]Northeast!AK62</f>
        <v>0.93854643196083654</v>
      </c>
      <c r="BR62" s="95">
        <f>[4]Midwest!AK62</f>
        <v>0.91458431507989479</v>
      </c>
      <c r="BS62" s="95">
        <f>[4]South!AK62</f>
        <v>0.94613920564222931</v>
      </c>
      <c r="BT62" s="95">
        <f>[4]West!AK62</f>
        <v>0.8747366766242477</v>
      </c>
      <c r="BU62" s="88"/>
      <c r="BV62" s="95">
        <f>[4]Northeast!AH62</f>
        <v>0.99566136477504552</v>
      </c>
      <c r="BW62" s="95">
        <f>[4]Midwest!AH62</f>
        <v>0.99345385141602538</v>
      </c>
      <c r="BX62" s="95">
        <f>[4]South!AH62</f>
        <v>1.0011612718714826</v>
      </c>
      <c r="BY62" s="95">
        <f>[4]West!AH62</f>
        <v>0.99954805224205856</v>
      </c>
      <c r="CA62" s="95">
        <f>[4]Northeast!AI62</f>
        <v>1.113792343793014</v>
      </c>
      <c r="CB62" s="95">
        <f>[4]Midwest!AI62</f>
        <v>1.1569417379480149</v>
      </c>
      <c r="CC62" s="95">
        <f>[4]South!AI62</f>
        <v>1.1643424680296062</v>
      </c>
      <c r="CD62" s="95">
        <f>[4]West!AI62</f>
        <v>1.1332221398591573</v>
      </c>
      <c r="CF62" s="95">
        <f>[4]Northeast!AJ62</f>
        <v>1.0238566495418986</v>
      </c>
      <c r="CG62" s="95">
        <f>[4]Midwest!AJ62</f>
        <v>1.0217844318384735</v>
      </c>
      <c r="CH62" s="95">
        <f>[4]South!AJ62</f>
        <v>1.0298448535984182</v>
      </c>
      <c r="CI62" s="95">
        <f>[4]West!AJ62</f>
        <v>0.94717465842806259</v>
      </c>
      <c r="CK62" s="89">
        <f t="shared" si="50"/>
        <v>1.1884189970395735</v>
      </c>
      <c r="CL62" s="89">
        <f t="shared" si="51"/>
        <v>1.0242951868227328</v>
      </c>
      <c r="CM62" s="89">
        <f t="shared" si="52"/>
        <v>0.9396123501719712</v>
      </c>
      <c r="CN62" s="89">
        <f t="shared" si="53"/>
        <v>0.99548192439697436</v>
      </c>
      <c r="CO62" s="89">
        <f t="shared" si="54"/>
        <v>1.124445447656681</v>
      </c>
      <c r="CP62" s="89">
        <f t="shared" si="55"/>
        <v>1.0207932696305371</v>
      </c>
      <c r="CQ62" s="89">
        <f t="shared" si="56"/>
        <v>0.71929463363773649</v>
      </c>
      <c r="CR62" s="89">
        <f t="shared" si="57"/>
        <v>0.91777175800430333</v>
      </c>
      <c r="CS62" s="89">
        <f t="shared" si="58"/>
        <v>1.2172918585963348</v>
      </c>
      <c r="CT62" s="89"/>
      <c r="CU62" s="89">
        <f t="shared" si="59"/>
        <v>1.073639011752556</v>
      </c>
      <c r="CX62" s="35"/>
      <c r="CZ62" s="80">
        <f t="shared" si="87"/>
        <v>0.77691938816176698</v>
      </c>
      <c r="DA62" s="80">
        <f t="shared" si="87"/>
        <v>0.2230806117615767</v>
      </c>
      <c r="DB62" s="80">
        <f t="shared" si="87"/>
        <v>3.8328118452654884E-11</v>
      </c>
      <c r="DC62" s="80">
        <f t="shared" si="87"/>
        <v>3.8328118452654884E-11</v>
      </c>
      <c r="DE62" s="80">
        <f t="shared" si="82"/>
        <v>0.78574425440511197</v>
      </c>
      <c r="DF62" s="80">
        <f t="shared" si="82"/>
        <v>0.21410030671949024</v>
      </c>
      <c r="DG62" s="80">
        <f t="shared" si="82"/>
        <v>4.0483207256142327E-11</v>
      </c>
      <c r="DH62" s="80">
        <f t="shared" si="82"/>
        <v>4.0483207256142327E-11</v>
      </c>
      <c r="DI62" s="80">
        <f t="shared" si="62"/>
        <v>0.99984456120556853</v>
      </c>
      <c r="DJ62" s="80"/>
      <c r="DK62" s="80">
        <f t="shared" si="83"/>
        <v>0.78586640853223844</v>
      </c>
      <c r="DL62" s="80">
        <f t="shared" si="83"/>
        <v>0.21413359138678267</v>
      </c>
      <c r="DM62" s="80">
        <f t="shared" si="83"/>
        <v>4.0489500895348634E-11</v>
      </c>
      <c r="DN62" s="80">
        <f t="shared" si="83"/>
        <v>4.0489500895348634E-11</v>
      </c>
      <c r="DQ62" s="80">
        <f t="shared" si="74"/>
        <v>4.4646310130649465E-2</v>
      </c>
      <c r="DR62" s="80">
        <f t="shared" si="75"/>
        <v>0.1645263730310848</v>
      </c>
      <c r="DS62" s="80">
        <v>0</v>
      </c>
      <c r="DT62" s="80">
        <v>0</v>
      </c>
      <c r="DV62" s="80">
        <f t="shared" si="76"/>
        <v>5.3466695339524133E-2</v>
      </c>
      <c r="DW62" s="80">
        <f t="shared" si="76"/>
        <v>1.3087894621407801E-2</v>
      </c>
      <c r="DX62" s="80">
        <f t="shared" si="76"/>
        <v>0.58107371438650268</v>
      </c>
      <c r="DY62" s="80">
        <f t="shared" si="76"/>
        <v>0.35237169565256538</v>
      </c>
      <c r="DZ62" s="80"/>
      <c r="EB62" s="80">
        <f t="shared" si="84"/>
        <v>3.0042043961649695E-2</v>
      </c>
      <c r="EC62" s="80">
        <f t="shared" si="84"/>
        <v>1.545684582695532E-2</v>
      </c>
      <c r="ED62" s="80">
        <f t="shared" si="84"/>
        <v>-5.8507966010809889E-3</v>
      </c>
      <c r="EE62" s="80">
        <f t="shared" si="84"/>
        <v>4.6268523360836703E-3</v>
      </c>
      <c r="EG62" s="80">
        <f t="shared" si="34"/>
        <v>-5.1335039517928522E-4</v>
      </c>
      <c r="EH62" s="80">
        <f t="shared" si="11"/>
        <v>-8.6135455707174913E-4</v>
      </c>
      <c r="EI62" s="80">
        <f t="shared" si="11"/>
        <v>4.1251617082314781E-4</v>
      </c>
      <c r="EJ62" s="80">
        <f t="shared" si="11"/>
        <v>9.2200721384649422E-5</v>
      </c>
      <c r="EL62" s="80">
        <f t="shared" si="35"/>
        <v>9.5237543739921642E-3</v>
      </c>
      <c r="EM62" s="80">
        <f t="shared" si="12"/>
        <v>1.3071428500689588E-2</v>
      </c>
      <c r="EN62" s="80">
        <f t="shared" si="12"/>
        <v>1.2506343704465258E-2</v>
      </c>
      <c r="EO62" s="80">
        <f t="shared" si="12"/>
        <v>9.7637943674607295E-3</v>
      </c>
      <c r="EQ62" s="80">
        <f t="shared" si="36"/>
        <v>1.026165754402173E-3</v>
      </c>
      <c r="ER62" s="80">
        <f t="shared" si="13"/>
        <v>2.3428239453435287E-3</v>
      </c>
      <c r="ES62" s="80">
        <f t="shared" si="13"/>
        <v>-8.0872720007557353E-3</v>
      </c>
      <c r="ET62" s="80">
        <f t="shared" si="13"/>
        <v>1.3260655727492991E-2</v>
      </c>
      <c r="EV62" s="124">
        <v>0.71536210932075617</v>
      </c>
      <c r="EW62" s="80">
        <f t="shared" si="14"/>
        <v>1.0728478538972794</v>
      </c>
      <c r="EX62" s="80">
        <f t="shared" si="15"/>
        <v>2.0970948102576505</v>
      </c>
      <c r="EY62" s="124">
        <f t="shared" si="77"/>
        <v>0.71929463363773649</v>
      </c>
      <c r="EZ62" s="80"/>
      <c r="FA62" s="80">
        <f t="shared" si="16"/>
        <v>1.0272844487079422</v>
      </c>
      <c r="FB62" s="80">
        <f t="shared" si="17"/>
        <v>0.54851827824322696</v>
      </c>
      <c r="FC62" s="80">
        <f t="shared" si="78"/>
        <v>0.9396123501719712</v>
      </c>
      <c r="FD62" s="80"/>
      <c r="FE62" s="80">
        <f t="shared" si="18"/>
        <v>0.99941230298546058</v>
      </c>
      <c r="FF62" s="80">
        <f t="shared" si="19"/>
        <v>0.99605172767335992</v>
      </c>
      <c r="FG62" s="80">
        <f t="shared" si="79"/>
        <v>0.99548192439697436</v>
      </c>
      <c r="FH62" s="80"/>
      <c r="FI62" s="80">
        <f t="shared" si="20"/>
        <v>1.0103364867587137</v>
      </c>
      <c r="FJ62" s="80">
        <f t="shared" si="21"/>
        <v>1.1678395719990384</v>
      </c>
      <c r="FK62" s="80">
        <f t="shared" si="80"/>
        <v>1.124445447656681</v>
      </c>
      <c r="FM62" s="80">
        <f t="shared" si="22"/>
        <v>1.0013089624460749</v>
      </c>
      <c r="FN62" s="80">
        <f t="shared" si="23"/>
        <v>1.0012674944086253</v>
      </c>
      <c r="FO62" s="80">
        <f t="shared" si="81"/>
        <v>1.0207932696305371</v>
      </c>
      <c r="FQ62" s="37"/>
    </row>
    <row r="63" spans="1:188" x14ac:dyDescent="0.2">
      <c r="A63" s="74" t="s">
        <v>36</v>
      </c>
      <c r="B63" s="31">
        <f t="shared" si="9"/>
        <v>1997</v>
      </c>
      <c r="D63" s="85">
        <f t="shared" si="65"/>
        <v>21870.84602142224</v>
      </c>
      <c r="E63" s="85">
        <f t="shared" si="66"/>
        <v>5315.7697825081259</v>
      </c>
      <c r="F63" s="123">
        <v>9.9999999999999995E-7</v>
      </c>
      <c r="G63" s="123">
        <v>9.9999999999999995E-7</v>
      </c>
      <c r="H63" s="85">
        <f t="shared" si="67"/>
        <v>27186.615805930367</v>
      </c>
      <c r="I63" s="80"/>
      <c r="J63" s="243">
        <f>'[18]mer_data2.3 Dec 2019'!C61</f>
        <v>3285.32</v>
      </c>
      <c r="K63" s="243">
        <f>'[18]mer_data2.3 Dec 2019'!D61</f>
        <v>742.21799999999996</v>
      </c>
      <c r="L63" s="91">
        <f>[4]South!I63</f>
        <v>35256.364644367764</v>
      </c>
      <c r="M63" s="91">
        <f>[4]West!I63</f>
        <v>21603.730916678975</v>
      </c>
      <c r="N63" s="91">
        <f t="shared" si="40"/>
        <v>60887.633561046736</v>
      </c>
      <c r="P63" s="92">
        <f t="shared" si="68"/>
        <v>3285.32</v>
      </c>
      <c r="Q63" s="92">
        <f t="shared" si="69"/>
        <v>742.21799999999996</v>
      </c>
      <c r="R63" s="92">
        <f t="shared" si="70"/>
        <v>35256.364644367764</v>
      </c>
      <c r="S63" s="92">
        <f t="shared" si="71"/>
        <v>21603.730916678975</v>
      </c>
      <c r="T63" s="92">
        <f t="shared" si="72"/>
        <v>60887.633561046736</v>
      </c>
      <c r="V63" s="85">
        <f>AER_11_Table3.4_real!$I44</f>
        <v>6.6571432984982399</v>
      </c>
      <c r="W63" s="85">
        <f>AER_11_Table3.4_real!$K44</f>
        <v>7.1620060177847025</v>
      </c>
      <c r="X63" s="85">
        <v>0</v>
      </c>
      <c r="Y63" s="85">
        <v>0</v>
      </c>
      <c r="Z63" s="85">
        <f>[4]Conversion_Factors!$O59*Z223+Z297</f>
        <v>311.35187296372851</v>
      </c>
      <c r="AC63" s="85">
        <f>[4]Conversion_Factors!$O59*AC223+AC297</f>
        <v>1.0754996765706855</v>
      </c>
      <c r="AD63" s="85">
        <f>[4]Conversion_Factors!$O59*AD223+AD297</f>
        <v>6.837506939716441</v>
      </c>
      <c r="AE63" s="85">
        <f>[4]Conversion_Factors!$O59*AE223+AE297</f>
        <v>0.20193082330229054</v>
      </c>
      <c r="AF63" s="85">
        <f>[4]Conversion_Factors!$O59*AF223+AF297</f>
        <v>0.14950430087846006</v>
      </c>
      <c r="AG63" s="85">
        <f>[4]Conversion_Factors!$O59*AG223+AG297</f>
        <v>0.31135187296372846</v>
      </c>
      <c r="AI63" s="94">
        <f t="shared" si="85"/>
        <v>1.0868792350782224</v>
      </c>
      <c r="AJ63" s="94">
        <f t="shared" si="85"/>
        <v>6.8738487839050357</v>
      </c>
      <c r="AK63" s="94">
        <f t="shared" si="85"/>
        <v>0.20344306278958768</v>
      </c>
      <c r="AL63" s="94">
        <f t="shared" si="85"/>
        <v>0.15342160252556153</v>
      </c>
      <c r="AM63" s="94">
        <f t="shared" si="43"/>
        <v>0.45076934592991247</v>
      </c>
      <c r="AO63" s="90">
        <f>[4]Northeast!V63</f>
        <v>0.98953006172142222</v>
      </c>
      <c r="AP63" s="90">
        <f>[4]Midwest!V63</f>
        <v>0.99471302827119379</v>
      </c>
      <c r="AQ63" s="90">
        <f>[4]South!V63</f>
        <v>0.99256676798627841</v>
      </c>
      <c r="AR63" s="90">
        <f>[4]West!V63</f>
        <v>0.97446707906437879</v>
      </c>
      <c r="AS63" s="90">
        <f t="shared" si="44"/>
        <v>0.69071216970494431</v>
      </c>
      <c r="AU63" s="32">
        <f t="shared" si="86"/>
        <v>1000000</v>
      </c>
      <c r="AV63" s="32">
        <f t="shared" si="86"/>
        <v>1000000</v>
      </c>
      <c r="AW63" s="32">
        <f t="shared" si="86"/>
        <v>1000000</v>
      </c>
      <c r="AX63" s="32">
        <f t="shared" si="86"/>
        <v>1000000</v>
      </c>
      <c r="AY63" s="32">
        <f t="shared" si="86"/>
        <v>1000000</v>
      </c>
      <c r="BB63" s="80">
        <f t="shared" si="46"/>
        <v>0.82495186118136699</v>
      </c>
      <c r="BC63" s="80">
        <f t="shared" si="47"/>
        <v>1.6517339499627237</v>
      </c>
      <c r="BD63" s="80">
        <f t="shared" si="48"/>
        <v>1.0743927166262011</v>
      </c>
      <c r="BE63" s="80">
        <f t="shared" si="49"/>
        <v>0.97951770976538544</v>
      </c>
      <c r="BF63" s="80"/>
      <c r="BG63" s="80"/>
      <c r="BH63" s="80"/>
      <c r="BI63" s="80"/>
      <c r="BJ63" s="80"/>
      <c r="BK63" s="80"/>
      <c r="BL63" s="80"/>
      <c r="BM63" s="80"/>
      <c r="BN63" s="80"/>
      <c r="BO63" s="80"/>
      <c r="BP63" s="80"/>
      <c r="BQ63" s="95">
        <f>[4]Northeast!AK63</f>
        <v>0.91240603152436273</v>
      </c>
      <c r="BR63" s="95">
        <f>[4]Midwest!AK63</f>
        <v>0.8848093053262942</v>
      </c>
      <c r="BS63" s="95">
        <f>[4]South!AK63</f>
        <v>0.91044596380716247</v>
      </c>
      <c r="BT63" s="95">
        <f>[4]West!AK63</f>
        <v>0.85682179714394913</v>
      </c>
      <c r="BU63" s="88"/>
      <c r="BV63" s="95">
        <f>[4]Northeast!AH63</f>
        <v>0.99521222070383064</v>
      </c>
      <c r="BW63" s="95">
        <f>[4]Midwest!AH63</f>
        <v>0.99260695921162934</v>
      </c>
      <c r="BX63" s="95">
        <f>[4]South!AH63</f>
        <v>1.0015759801207149</v>
      </c>
      <c r="BY63" s="95">
        <f>[4]West!AH63</f>
        <v>0.99962635201270456</v>
      </c>
      <c r="CA63" s="95">
        <f>[4]Northeast!AI63</f>
        <v>1.123698175701018</v>
      </c>
      <c r="CB63" s="95">
        <f>[4]Midwest!AI63</f>
        <v>1.1713920690751569</v>
      </c>
      <c r="CC63" s="95">
        <f>[4]South!AI63</f>
        <v>1.1782161731619532</v>
      </c>
      <c r="CD63" s="95">
        <f>[4]West!AI63</f>
        <v>1.1436261830135028</v>
      </c>
      <c r="CF63" s="95">
        <f>[4]Northeast!AJ63</f>
        <v>1.0096574833430367</v>
      </c>
      <c r="CG63" s="95">
        <f>[4]Midwest!AJ63</f>
        <v>0.99451945634122763</v>
      </c>
      <c r="CH63" s="95">
        <f>[4]South!AJ63</f>
        <v>1.0193513737380968</v>
      </c>
      <c r="CI63" s="95">
        <f>[4]West!AJ63</f>
        <v>0.94697260048535559</v>
      </c>
      <c r="CK63" s="89">
        <f t="shared" si="50"/>
        <v>1.1991540713313154</v>
      </c>
      <c r="CL63" s="89">
        <f t="shared" si="51"/>
        <v>0.98688280315565635</v>
      </c>
      <c r="CM63" s="89">
        <f t="shared" si="52"/>
        <v>0.93246184842654145</v>
      </c>
      <c r="CN63" s="89">
        <f t="shared" si="53"/>
        <v>0.99494930755306832</v>
      </c>
      <c r="CO63" s="89">
        <f t="shared" si="54"/>
        <v>1.1352903379301524</v>
      </c>
      <c r="CP63" s="89">
        <f t="shared" si="55"/>
        <v>1.0038872398125878</v>
      </c>
      <c r="CQ63" s="89">
        <f t="shared" si="56"/>
        <v>0.74849984379765067</v>
      </c>
      <c r="CR63" s="89">
        <f t="shared" si="57"/>
        <v>0.9490532963631132</v>
      </c>
      <c r="CS63" s="89">
        <f t="shared" si="58"/>
        <v>1.1834245313309664</v>
      </c>
      <c r="CT63" s="89"/>
      <c r="CU63" s="89">
        <f t="shared" si="59"/>
        <v>1.0573624946271221</v>
      </c>
      <c r="CX63" s="35"/>
      <c r="CZ63" s="80">
        <f t="shared" si="87"/>
        <v>0.80447107420598596</v>
      </c>
      <c r="DA63" s="80">
        <f t="shared" si="87"/>
        <v>0.19552892572044836</v>
      </c>
      <c r="DB63" s="80">
        <f t="shared" si="87"/>
        <v>3.678280544877029E-11</v>
      </c>
      <c r="DC63" s="80">
        <f t="shared" si="87"/>
        <v>3.678280544877029E-11</v>
      </c>
      <c r="DE63" s="80">
        <f t="shared" si="82"/>
        <v>0.79061522175796684</v>
      </c>
      <c r="DF63" s="80">
        <f t="shared" si="82"/>
        <v>0.20900218991867892</v>
      </c>
      <c r="DG63" s="80">
        <f t="shared" si="82"/>
        <v>3.7550162539834914E-11</v>
      </c>
      <c r="DH63" s="80">
        <f t="shared" si="82"/>
        <v>3.7550162539834914E-11</v>
      </c>
      <c r="DI63" s="80">
        <f t="shared" si="62"/>
        <v>0.99961741175174612</v>
      </c>
      <c r="DJ63" s="80"/>
      <c r="DK63" s="80">
        <f t="shared" si="83"/>
        <v>0.79091781762032298</v>
      </c>
      <c r="DL63" s="80">
        <f t="shared" si="83"/>
        <v>0.20908218230454792</v>
      </c>
      <c r="DM63" s="80">
        <f t="shared" si="83"/>
        <v>3.7564534289205094E-11</v>
      </c>
      <c r="DN63" s="80">
        <f t="shared" si="83"/>
        <v>3.7564534289205094E-11</v>
      </c>
      <c r="DQ63" s="80">
        <f t="shared" si="74"/>
        <v>5.7878889983213659E-2</v>
      </c>
      <c r="DR63" s="80">
        <f t="shared" si="75"/>
        <v>-2.8589267744859495E-2</v>
      </c>
      <c r="DS63" s="80">
        <v>0</v>
      </c>
      <c r="DT63" s="80">
        <v>0</v>
      </c>
      <c r="DV63" s="80">
        <f t="shared" si="76"/>
        <v>5.3957097818657963E-2</v>
      </c>
      <c r="DW63" s="80">
        <f t="shared" si="76"/>
        <v>1.2189962995619504E-2</v>
      </c>
      <c r="DX63" s="80">
        <f t="shared" si="76"/>
        <v>0.57903982438435997</v>
      </c>
      <c r="DY63" s="80">
        <f t="shared" si="76"/>
        <v>0.35481311480136263</v>
      </c>
      <c r="DZ63" s="80"/>
      <c r="EB63" s="80">
        <f t="shared" si="84"/>
        <v>9.130302914716339E-3</v>
      </c>
      <c r="EC63" s="80">
        <f t="shared" si="84"/>
        <v>-7.1074820430769292E-2</v>
      </c>
      <c r="ED63" s="80">
        <f t="shared" si="84"/>
        <v>-3.5063672959478268E-3</v>
      </c>
      <c r="EE63" s="80">
        <f t="shared" si="84"/>
        <v>6.9046416497248221E-3</v>
      </c>
      <c r="EG63" s="80">
        <f t="shared" si="34"/>
        <v>-4.5120301169373388E-4</v>
      </c>
      <c r="EH63" s="80">
        <f t="shared" si="11"/>
        <v>-8.5283617822275236E-4</v>
      </c>
      <c r="EI63" s="80">
        <f t="shared" si="11"/>
        <v>4.141414504044193E-4</v>
      </c>
      <c r="EJ63" s="80">
        <f t="shared" si="11"/>
        <v>7.8332106012788712E-5</v>
      </c>
      <c r="EL63" s="80">
        <f t="shared" si="35"/>
        <v>8.854470256810746E-3</v>
      </c>
      <c r="EM63" s="80">
        <f t="shared" si="12"/>
        <v>1.2412753378445648E-2</v>
      </c>
      <c r="EN63" s="80">
        <f t="shared" si="12"/>
        <v>1.1845054463859016E-2</v>
      </c>
      <c r="EO63" s="80">
        <f t="shared" si="12"/>
        <v>9.1390502070856413E-3</v>
      </c>
      <c r="EQ63" s="80">
        <f t="shared" si="36"/>
        <v>-1.3965378201755429E-2</v>
      </c>
      <c r="ER63" s="80">
        <f t="shared" si="13"/>
        <v>-2.704615871868948E-2</v>
      </c>
      <c r="ES63" s="80">
        <f t="shared" si="13"/>
        <v>-1.024164640075876E-2</v>
      </c>
      <c r="ET63" s="80">
        <f t="shared" si="13"/>
        <v>-2.1334977259302864E-4</v>
      </c>
      <c r="EV63" s="124">
        <v>0.74407699965800178</v>
      </c>
      <c r="EW63" s="80">
        <f t="shared" si="14"/>
        <v>1.0406025692312102</v>
      </c>
      <c r="EX63" s="80">
        <f t="shared" si="15"/>
        <v>2.1822422474755485</v>
      </c>
      <c r="EY63" s="124">
        <f t="shared" si="77"/>
        <v>0.74849984379765067</v>
      </c>
      <c r="EZ63" s="80"/>
      <c r="FA63" s="80">
        <f t="shared" si="16"/>
        <v>0.99238994491279187</v>
      </c>
      <c r="FB63" s="80">
        <f t="shared" si="17"/>
        <v>0.54434402392945547</v>
      </c>
      <c r="FC63" s="80">
        <f t="shared" si="78"/>
        <v>0.93246184842654145</v>
      </c>
      <c r="FD63" s="80"/>
      <c r="FE63" s="80">
        <f t="shared" si="18"/>
        <v>0.99946496583126943</v>
      </c>
      <c r="FF63" s="80">
        <f t="shared" si="19"/>
        <v>0.99551880596523157</v>
      </c>
      <c r="FG63" s="80">
        <f t="shared" si="79"/>
        <v>0.99494930755306832</v>
      </c>
      <c r="FH63" s="80"/>
      <c r="FI63" s="80">
        <f t="shared" si="20"/>
        <v>1.0096446566581527</v>
      </c>
      <c r="FJ63" s="80">
        <f t="shared" si="21"/>
        <v>1.1791029837027731</v>
      </c>
      <c r="FK63" s="80">
        <f t="shared" si="80"/>
        <v>1.1352903379301524</v>
      </c>
      <c r="FM63" s="80">
        <f t="shared" si="22"/>
        <v>0.98343834121862073</v>
      </c>
      <c r="FN63" s="80">
        <f t="shared" si="23"/>
        <v>0.984684843817343</v>
      </c>
      <c r="FO63" s="80">
        <f t="shared" si="81"/>
        <v>1.0038872398125878</v>
      </c>
      <c r="FQ63" s="37"/>
    </row>
    <row r="64" spans="1:188" x14ac:dyDescent="0.2">
      <c r="A64" s="74" t="s">
        <v>36</v>
      </c>
      <c r="B64" s="31">
        <f t="shared" si="9"/>
        <v>1998</v>
      </c>
      <c r="D64" s="85">
        <f t="shared" si="65"/>
        <v>19261.667736703999</v>
      </c>
      <c r="E64" s="85">
        <f t="shared" si="66"/>
        <v>4144.8846265340717</v>
      </c>
      <c r="F64" s="123">
        <v>9.9999999999999995E-7</v>
      </c>
      <c r="G64" s="123">
        <v>9.9999999999999995E-7</v>
      </c>
      <c r="H64" s="85">
        <f t="shared" si="67"/>
        <v>23406.552365238073</v>
      </c>
      <c r="I64" s="80"/>
      <c r="J64" s="243">
        <f>'[18]mer_data2.3 Dec 2019'!C62</f>
        <v>3082.9749999999999</v>
      </c>
      <c r="K64" s="243">
        <f>'[18]mer_data2.3 Dec 2019'!D62</f>
        <v>701.21799999999996</v>
      </c>
      <c r="L64" s="91">
        <f>[4]South!I64</f>
        <v>35877.905138045659</v>
      </c>
      <c r="M64" s="91">
        <f>[4]West!I64</f>
        <v>21915.907280639738</v>
      </c>
      <c r="N64" s="91">
        <f t="shared" si="40"/>
        <v>61578.005418685396</v>
      </c>
      <c r="P64" s="92">
        <f t="shared" si="68"/>
        <v>3082.9749999999999</v>
      </c>
      <c r="Q64" s="92">
        <f t="shared" si="69"/>
        <v>701.21799999999996</v>
      </c>
      <c r="R64" s="92">
        <f t="shared" si="70"/>
        <v>35877.905138045659</v>
      </c>
      <c r="S64" s="92">
        <f t="shared" si="71"/>
        <v>21915.907280639738</v>
      </c>
      <c r="T64" s="92">
        <f t="shared" si="72"/>
        <v>61578.005418685396</v>
      </c>
      <c r="V64" s="85">
        <f>AER_11_Table3.4_real!$I45</f>
        <v>6.2477534643336385</v>
      </c>
      <c r="W64" s="85">
        <f>AER_11_Table3.4_real!$K45</f>
        <v>5.9109786493416765</v>
      </c>
      <c r="X64" s="85">
        <v>0</v>
      </c>
      <c r="Y64" s="85">
        <v>0</v>
      </c>
      <c r="Z64" s="85">
        <f>[4]Conversion_Factors!$O60*Z224+Z298</f>
        <v>307.69100304088244</v>
      </c>
      <c r="AC64" s="85">
        <f>[4]Conversion_Factors!$O60*AC224+AC298</f>
        <v>1.0882464275996084</v>
      </c>
      <c r="AD64" s="85">
        <f>[4]Conversion_Factors!$O60*AD224+AD298</f>
        <v>6.8422460794512645</v>
      </c>
      <c r="AE64" s="85">
        <f>[4]Conversion_Factors!$O60*AE224+AE298</f>
        <v>0.20711056417387322</v>
      </c>
      <c r="AF64" s="85">
        <f>[4]Conversion_Factors!$O60*AF224+AF298</f>
        <v>0.15346672138535913</v>
      </c>
      <c r="AG64" s="85">
        <f>[4]Conversion_Factors!$O60*AG224+AG298</f>
        <v>0.30769100304088243</v>
      </c>
      <c r="AI64" s="94">
        <f t="shared" si="85"/>
        <v>1.1871970423752045</v>
      </c>
      <c r="AJ64" s="94">
        <f t="shared" si="85"/>
        <v>7.2789590693302442</v>
      </c>
      <c r="AK64" s="94">
        <f t="shared" si="85"/>
        <v>0.20734114256802127</v>
      </c>
      <c r="AL64" s="94">
        <f t="shared" si="85"/>
        <v>0.15396493425478666</v>
      </c>
      <c r="AM64" s="94">
        <f t="shared" si="43"/>
        <v>0.41285037763924637</v>
      </c>
      <c r="AO64" s="90">
        <f>[4]Northeast!V64</f>
        <v>0.91665190255391193</v>
      </c>
      <c r="AP64" s="90">
        <f>[4]Midwest!V64</f>
        <v>0.94000337332310857</v>
      </c>
      <c r="AQ64" s="90">
        <f>[4]South!V64</f>
        <v>0.99888792744511667</v>
      </c>
      <c r="AR64" s="90">
        <f>[4]West!V64</f>
        <v>0.99676411468728932</v>
      </c>
      <c r="AS64" s="90">
        <f t="shared" si="44"/>
        <v>0.74528453819108897</v>
      </c>
      <c r="AU64" s="32">
        <f t="shared" si="86"/>
        <v>1000000</v>
      </c>
      <c r="AV64" s="32">
        <f t="shared" si="86"/>
        <v>1000000</v>
      </c>
      <c r="AW64" s="32">
        <f t="shared" si="86"/>
        <v>1000000</v>
      </c>
      <c r="AX64" s="32">
        <f t="shared" si="86"/>
        <v>1000000</v>
      </c>
      <c r="AY64" s="32">
        <f t="shared" si="86"/>
        <v>1000000</v>
      </c>
      <c r="BB64" s="80">
        <f t="shared" si="46"/>
        <v>0.90109404806685212</v>
      </c>
      <c r="BC64" s="80">
        <f t="shared" si="47"/>
        <v>1.7490788920689089</v>
      </c>
      <c r="BD64" s="80">
        <f t="shared" si="48"/>
        <v>1.0949786656644755</v>
      </c>
      <c r="BE64" s="80">
        <f t="shared" si="49"/>
        <v>0.98298660229611501</v>
      </c>
      <c r="BF64" s="80"/>
      <c r="BG64" s="80"/>
      <c r="BH64" s="80"/>
      <c r="BI64" s="80"/>
      <c r="BJ64" s="80"/>
      <c r="BK64" s="80"/>
      <c r="BL64" s="80"/>
      <c r="BM64" s="80"/>
      <c r="BN64" s="80"/>
      <c r="BO64" s="80"/>
      <c r="BP64" s="80"/>
      <c r="BQ64" s="95">
        <f>[4]Northeast!AK64</f>
        <v>0.91805840165422603</v>
      </c>
      <c r="BR64" s="95">
        <f>[4]Midwest!AK64</f>
        <v>0.87215666154539162</v>
      </c>
      <c r="BS64" s="95">
        <f>[4]South!AK64</f>
        <v>0.91652898773375868</v>
      </c>
      <c r="BT64" s="95">
        <f>[4]West!AK64</f>
        <v>0.84816231357032901</v>
      </c>
      <c r="BU64" s="88"/>
      <c r="BV64" s="95">
        <f>[4]Northeast!AH64</f>
        <v>0.99324779971077071</v>
      </c>
      <c r="BW64" s="95">
        <f>[4]Midwest!AH64</f>
        <v>0.99086238862317633</v>
      </c>
      <c r="BX64" s="95">
        <f>[4]South!AH64</f>
        <v>1.0028353417858586</v>
      </c>
      <c r="BY64" s="95">
        <f>[4]West!AH64</f>
        <v>0.99817183202329407</v>
      </c>
      <c r="CA64" s="95">
        <f>[4]Northeast!AI64</f>
        <v>1.1393815673237853</v>
      </c>
      <c r="CB64" s="95">
        <f>[4]Midwest!AI64</f>
        <v>1.1883435596120984</v>
      </c>
      <c r="CC64" s="95">
        <f>[4]South!AI64</f>
        <v>1.1913238089968228</v>
      </c>
      <c r="CD64" s="95">
        <f>[4]West!AI64</f>
        <v>1.1610831352924256</v>
      </c>
      <c r="CF64" s="95">
        <f>[4]Northeast!AJ64</f>
        <v>0.9352969544190991</v>
      </c>
      <c r="CG64" s="95">
        <f>[4]Midwest!AJ64</f>
        <v>0.93982044793460218</v>
      </c>
      <c r="CH64" s="95">
        <f>[4]South!AJ64</f>
        <v>1.025843110904612</v>
      </c>
      <c r="CI64" s="95">
        <f>[4]West!AJ64</f>
        <v>0.96864052776640364</v>
      </c>
      <c r="CK64" s="89">
        <f t="shared" si="50"/>
        <v>1.2127506290459444</v>
      </c>
      <c r="CL64" s="89">
        <f t="shared" si="51"/>
        <v>0.97527905227066503</v>
      </c>
      <c r="CM64" s="89">
        <f t="shared" si="52"/>
        <v>0.86630788259392222</v>
      </c>
      <c r="CN64" s="89">
        <f t="shared" si="53"/>
        <v>0.99302547238945782</v>
      </c>
      <c r="CO64" s="89">
        <f t="shared" si="54"/>
        <v>1.1512442081386025</v>
      </c>
      <c r="CP64" s="89">
        <f t="shared" si="55"/>
        <v>0.93340916065591828</v>
      </c>
      <c r="CQ64" s="89">
        <f t="shared" si="56"/>
        <v>0.68586129813985786</v>
      </c>
      <c r="CR64" s="89">
        <f t="shared" si="57"/>
        <v>0.768917911661818</v>
      </c>
      <c r="CS64" s="89">
        <f t="shared" si="58"/>
        <v>1.1827702841365815</v>
      </c>
      <c r="CT64" s="89"/>
      <c r="CU64" s="89">
        <f t="shared" si="59"/>
        <v>0.92442604321696975</v>
      </c>
      <c r="CX64" s="35"/>
      <c r="CZ64" s="80">
        <f t="shared" si="87"/>
        <v>0.82291776405782024</v>
      </c>
      <c r="DA64" s="80">
        <f t="shared" si="87"/>
        <v>0.17708223585673349</v>
      </c>
      <c r="DB64" s="80">
        <f t="shared" si="87"/>
        <v>4.2723079605911404E-11</v>
      </c>
      <c r="DC64" s="80">
        <f t="shared" si="87"/>
        <v>4.2723079605911404E-11</v>
      </c>
      <c r="DE64" s="80">
        <f t="shared" si="82"/>
        <v>0.81365956861777455</v>
      </c>
      <c r="DF64" s="80">
        <f t="shared" si="82"/>
        <v>0.1861532758811483</v>
      </c>
      <c r="DG64" s="80">
        <f t="shared" si="82"/>
        <v>3.9678860925643747E-11</v>
      </c>
      <c r="DH64" s="80">
        <f t="shared" si="82"/>
        <v>3.9678860925643747E-11</v>
      </c>
      <c r="DI64" s="80">
        <f t="shared" si="62"/>
        <v>0.99981284457828046</v>
      </c>
      <c r="DJ64" s="80"/>
      <c r="DK64" s="80">
        <f t="shared" si="83"/>
        <v>0.81381187792298759</v>
      </c>
      <c r="DL64" s="80">
        <f t="shared" si="83"/>
        <v>0.18618812199763993</v>
      </c>
      <c r="DM64" s="80">
        <f t="shared" si="83"/>
        <v>3.968628842969129E-11</v>
      </c>
      <c r="DN64" s="80">
        <f t="shared" si="83"/>
        <v>3.968628842969129E-11</v>
      </c>
      <c r="DQ64" s="80">
        <f t="shared" si="74"/>
        <v>-6.3468504948703694E-2</v>
      </c>
      <c r="DR64" s="80">
        <f t="shared" si="75"/>
        <v>-0.19197870199957032</v>
      </c>
      <c r="DS64" s="80">
        <v>0</v>
      </c>
      <c r="DT64" s="80">
        <v>0</v>
      </c>
      <c r="DV64" s="80">
        <f t="shared" si="76"/>
        <v>5.006617182609318E-2</v>
      </c>
      <c r="DW64" s="80">
        <f t="shared" si="76"/>
        <v>1.1387475044575258E-2</v>
      </c>
      <c r="DX64" s="80">
        <f t="shared" si="76"/>
        <v>0.58264155998724132</v>
      </c>
      <c r="DY64" s="80">
        <f t="shared" si="76"/>
        <v>0.35590479314209023</v>
      </c>
      <c r="DZ64" s="80"/>
      <c r="EB64" s="80">
        <f t="shared" si="84"/>
        <v>-7.4843678974476677E-2</v>
      </c>
      <c r="EC64" s="80">
        <f t="shared" si="84"/>
        <v>-6.8098836746009375E-2</v>
      </c>
      <c r="ED64" s="80">
        <f t="shared" si="84"/>
        <v>6.2009208244469174E-3</v>
      </c>
      <c r="EE64" s="80">
        <f t="shared" si="84"/>
        <v>3.0720464113339007E-3</v>
      </c>
      <c r="EG64" s="80">
        <f t="shared" si="34"/>
        <v>-1.9758221055117702E-3</v>
      </c>
      <c r="EH64" s="80">
        <f t="shared" si="11"/>
        <v>-1.7591106615629508E-3</v>
      </c>
      <c r="EI64" s="80">
        <f t="shared" si="11"/>
        <v>1.2565902188765663E-3</v>
      </c>
      <c r="EJ64" s="80">
        <f t="shared" si="11"/>
        <v>-1.4561233041797894E-3</v>
      </c>
      <c r="EL64" s="80">
        <f t="shared" si="35"/>
        <v>1.3860441949297241E-2</v>
      </c>
      <c r="EM64" s="80">
        <f t="shared" si="12"/>
        <v>1.4367526541503486E-2</v>
      </c>
      <c r="EN64" s="80">
        <f t="shared" si="12"/>
        <v>1.1063556330482009E-2</v>
      </c>
      <c r="EO64" s="80">
        <f t="shared" si="12"/>
        <v>1.5149230318985392E-2</v>
      </c>
      <c r="EQ64" s="80">
        <f t="shared" si="36"/>
        <v>-7.6502349742130979E-2</v>
      </c>
      <c r="ER64" s="80">
        <f t="shared" si="13"/>
        <v>-5.6570817862324263E-2</v>
      </c>
      <c r="ES64" s="80">
        <f t="shared" si="13"/>
        <v>6.3483047868463545E-3</v>
      </c>
      <c r="ET64" s="80">
        <f t="shared" si="13"/>
        <v>2.2623410880296492E-2</v>
      </c>
      <c r="EV64" s="124">
        <v>0.68148326642464851</v>
      </c>
      <c r="EW64" s="80">
        <f t="shared" si="14"/>
        <v>0.91631455079538204</v>
      </c>
      <c r="EX64" s="80">
        <f t="shared" si="15"/>
        <v>1.9996203247222621</v>
      </c>
      <c r="EY64" s="124">
        <f t="shared" si="77"/>
        <v>0.68586129813985786</v>
      </c>
      <c r="EZ64" s="80"/>
      <c r="FA64" s="80">
        <f t="shared" si="16"/>
        <v>0.92905450668652123</v>
      </c>
      <c r="FB64" s="80">
        <f t="shared" si="17"/>
        <v>0.50572526861953615</v>
      </c>
      <c r="FC64" s="80">
        <f t="shared" si="78"/>
        <v>0.86630788259392222</v>
      </c>
      <c r="FD64" s="80"/>
      <c r="FE64" s="80">
        <f t="shared" si="18"/>
        <v>0.99806639881147108</v>
      </c>
      <c r="FF64" s="80">
        <f t="shared" si="19"/>
        <v>0.99359386961881435</v>
      </c>
      <c r="FG64" s="80">
        <f t="shared" si="79"/>
        <v>0.99302547238945782</v>
      </c>
      <c r="FH64" s="80"/>
      <c r="FI64" s="80">
        <f t="shared" si="20"/>
        <v>1.0140526785751889</v>
      </c>
      <c r="FJ64" s="80">
        <f t="shared" si="21"/>
        <v>1.1956725389397944</v>
      </c>
      <c r="FK64" s="80">
        <f t="shared" si="80"/>
        <v>1.1512442081386025</v>
      </c>
      <c r="FM64" s="80">
        <f t="shared" si="22"/>
        <v>0.92979482519388656</v>
      </c>
      <c r="FN64" s="80">
        <f t="shared" si="23"/>
        <v>0.91555487222821597</v>
      </c>
      <c r="FO64" s="80">
        <f t="shared" si="81"/>
        <v>0.93340916065591828</v>
      </c>
      <c r="FQ64" s="37"/>
    </row>
    <row r="65" spans="1:173" x14ac:dyDescent="0.2">
      <c r="A65" s="74" t="s">
        <v>36</v>
      </c>
      <c r="B65" s="31">
        <f t="shared" si="9"/>
        <v>1999</v>
      </c>
      <c r="D65" s="85">
        <f t="shared" si="65"/>
        <v>18616.275722378905</v>
      </c>
      <c r="E65" s="85">
        <f t="shared" si="66"/>
        <v>4499.4700576203068</v>
      </c>
      <c r="F65" s="123">
        <v>9.9999999999999995E-7</v>
      </c>
      <c r="G65" s="123">
        <v>9.9999999999999995E-7</v>
      </c>
      <c r="H65" s="85">
        <f t="shared" si="67"/>
        <v>23115.745781999212</v>
      </c>
      <c r="I65" s="80"/>
      <c r="J65" s="243">
        <f>'[18]mer_data2.3 Dec 2019'!C63</f>
        <v>3115.0309999999999</v>
      </c>
      <c r="K65" s="243">
        <f>'[18]mer_data2.3 Dec 2019'!D63</f>
        <v>706.84900000000005</v>
      </c>
      <c r="L65" s="91">
        <f>[4]South!I65</f>
        <v>36529.74057961972</v>
      </c>
      <c r="M65" s="91">
        <f>[4]West!I65</f>
        <v>22248.968212381624</v>
      </c>
      <c r="N65" s="91">
        <f t="shared" si="40"/>
        <v>62600.588792001341</v>
      </c>
      <c r="P65" s="92">
        <f t="shared" si="68"/>
        <v>3115.0309999999999</v>
      </c>
      <c r="Q65" s="92">
        <f t="shared" si="69"/>
        <v>706.84900000000005</v>
      </c>
      <c r="R65" s="92">
        <f t="shared" si="70"/>
        <v>36529.74057961972</v>
      </c>
      <c r="S65" s="92">
        <f t="shared" si="71"/>
        <v>22248.968212381624</v>
      </c>
      <c r="T65" s="92">
        <f t="shared" si="72"/>
        <v>62600.588792001341</v>
      </c>
      <c r="V65" s="85">
        <f>AER_11_Table3.4_real!$I46</f>
        <v>5.9762730201975209</v>
      </c>
      <c r="W65" s="85">
        <f>AER_11_Table3.4_real!$K46</f>
        <v>6.3655321824326085</v>
      </c>
      <c r="X65" s="85">
        <v>0</v>
      </c>
      <c r="Y65" s="85">
        <v>0</v>
      </c>
      <c r="Z65" s="85">
        <f>[4]Conversion_Factors!$O61*Z225+Z299</f>
        <v>312.2012517982651</v>
      </c>
      <c r="AC65" s="85">
        <f>[4]Conversion_Factors!$O61*AC225+AC299</f>
        <v>1.1477591638907692</v>
      </c>
      <c r="AD65" s="85">
        <f>[4]Conversion_Factors!$O61*AD225+AD299</f>
        <v>7.1459211402733267</v>
      </c>
      <c r="AE65" s="85">
        <f>[4]Conversion_Factors!$O61*AE225+AE299</f>
        <v>0.20430223424424868</v>
      </c>
      <c r="AF65" s="85">
        <f>[4]Conversion_Factors!$O61*AF225+AF299</f>
        <v>0.15526481705946454</v>
      </c>
      <c r="AG65" s="85">
        <f>[4]Conversion_Factors!$O61*AG225+AG299</f>
        <v>0.31220125179826513</v>
      </c>
      <c r="AI65" s="94">
        <f t="shared" si="85"/>
        <v>1.1901722789965412</v>
      </c>
      <c r="AJ65" s="94">
        <f t="shared" si="85"/>
        <v>7.3993892243365753</v>
      </c>
      <c r="AK65" s="94">
        <f t="shared" si="85"/>
        <v>0.20823674280974375</v>
      </c>
      <c r="AL65" s="94">
        <f t="shared" si="85"/>
        <v>0.15861437416329488</v>
      </c>
      <c r="AM65" s="94">
        <f t="shared" si="43"/>
        <v>0.38279624254480321</v>
      </c>
      <c r="AO65" s="90">
        <f>[4]Northeast!V65</f>
        <v>0.9643638859228586</v>
      </c>
      <c r="AP65" s="90">
        <f>[4]Midwest!V65</f>
        <v>0.96574472887173002</v>
      </c>
      <c r="AQ65" s="90">
        <f>[4]South!V65</f>
        <v>0.98110559878911552</v>
      </c>
      <c r="AR65" s="90">
        <f>[4]West!V65</f>
        <v>0.97888238615510381</v>
      </c>
      <c r="AS65" s="90">
        <f t="shared" si="44"/>
        <v>0.81558076360095022</v>
      </c>
      <c r="AU65" s="32">
        <f t="shared" si="86"/>
        <v>1000000</v>
      </c>
      <c r="AV65" s="32">
        <f t="shared" si="86"/>
        <v>1000000</v>
      </c>
      <c r="AW65" s="32">
        <f t="shared" si="86"/>
        <v>1000000</v>
      </c>
      <c r="AX65" s="32">
        <f t="shared" si="86"/>
        <v>1000000</v>
      </c>
      <c r="AY65" s="32">
        <f t="shared" si="86"/>
        <v>1000000</v>
      </c>
      <c r="BB65" s="80">
        <f t="shared" si="46"/>
        <v>0.90335228146483404</v>
      </c>
      <c r="BC65" s="80">
        <f t="shared" si="47"/>
        <v>1.7780173488020556</v>
      </c>
      <c r="BD65" s="80">
        <f t="shared" si="48"/>
        <v>1.0997083741319029</v>
      </c>
      <c r="BE65" s="80">
        <f t="shared" si="49"/>
        <v>1.0126708752792171</v>
      </c>
      <c r="BF65" s="80"/>
      <c r="BG65" s="80"/>
      <c r="BH65" s="80"/>
      <c r="BI65" s="80"/>
      <c r="BJ65" s="80"/>
      <c r="BK65" s="80"/>
      <c r="BL65" s="80"/>
      <c r="BM65" s="80"/>
      <c r="BN65" s="80"/>
      <c r="BO65" s="80"/>
      <c r="BP65" s="80"/>
      <c r="BQ65" s="95">
        <f>[4]Northeast!AK65</f>
        <v>0.91161521990947303</v>
      </c>
      <c r="BR65" s="95">
        <f>[4]Midwest!AK65</f>
        <v>0.87933587196169671</v>
      </c>
      <c r="BS65" s="95">
        <f>[4]South!AK65</f>
        <v>0.90864788185294532</v>
      </c>
      <c r="BT65" s="95">
        <f>[4]West!AK65</f>
        <v>0.86140032484324969</v>
      </c>
      <c r="BU65" s="88"/>
      <c r="BV65" s="95">
        <f>[4]Northeast!AH65</f>
        <v>0.99123744549831672</v>
      </c>
      <c r="BW65" s="95">
        <f>[4]Midwest!AH65</f>
        <v>0.98910497996692015</v>
      </c>
      <c r="BX65" s="95">
        <f>[4]South!AH65</f>
        <v>1.0040406283485381</v>
      </c>
      <c r="BY65" s="95">
        <f>[4]West!AH65</f>
        <v>0.99665075900436617</v>
      </c>
      <c r="CA65" s="95">
        <f>[4]Northeast!AI65</f>
        <v>1.1559355250790639</v>
      </c>
      <c r="CB65" s="95">
        <f>[4]Midwest!AI65</f>
        <v>1.2063521036126383</v>
      </c>
      <c r="CC65" s="95">
        <f>[4]South!AI65</f>
        <v>1.2053984447691621</v>
      </c>
      <c r="CD65" s="95">
        <f>[4]West!AI65</f>
        <v>1.1795606787101247</v>
      </c>
      <c r="CF65" s="95">
        <f>[4]Northeast!AJ65</f>
        <v>0.98397941786017173</v>
      </c>
      <c r="CG65" s="95">
        <f>[4]Midwest!AJ65</f>
        <v>0.96555679419538698</v>
      </c>
      <c r="CH65" s="95">
        <f>[4]South!AJ65</f>
        <v>1.0075809226786934</v>
      </c>
      <c r="CI65" s="95">
        <f>[4]West!AJ65</f>
        <v>0.95126333018518272</v>
      </c>
      <c r="CK65" s="89">
        <f t="shared" si="50"/>
        <v>1.2328899404901654</v>
      </c>
      <c r="CL65" s="89">
        <f t="shared" si="51"/>
        <v>0.98957505407160384</v>
      </c>
      <c r="CM65" s="89">
        <f t="shared" si="52"/>
        <v>0.86064210347752634</v>
      </c>
      <c r="CN65" s="89">
        <f t="shared" si="53"/>
        <v>0.9910617541275063</v>
      </c>
      <c r="CO65" s="89">
        <f t="shared" si="54"/>
        <v>1.1681042335681695</v>
      </c>
      <c r="CP65" s="89">
        <f t="shared" si="55"/>
        <v>0.97767514292322633</v>
      </c>
      <c r="CQ65" s="89">
        <f t="shared" si="56"/>
        <v>0.67066189902361695</v>
      </c>
      <c r="CR65" s="89">
        <f t="shared" si="57"/>
        <v>0.80542929179526512</v>
      </c>
      <c r="CS65" s="89">
        <f t="shared" si="58"/>
        <v>1.220037129524892</v>
      </c>
      <c r="CT65" s="89"/>
      <c r="CU65" s="89">
        <f t="shared" si="59"/>
        <v>0.97409087843911379</v>
      </c>
      <c r="CX65" s="35"/>
      <c r="CZ65" s="80">
        <f t="shared" si="87"/>
        <v>0.80535042641262511</v>
      </c>
      <c r="DA65" s="80">
        <f t="shared" si="87"/>
        <v>0.1946495735008538</v>
      </c>
      <c r="DB65" s="80">
        <f t="shared" si="87"/>
        <v>4.3260555356112458E-11</v>
      </c>
      <c r="DC65" s="80">
        <f t="shared" si="87"/>
        <v>4.3260555356112458E-11</v>
      </c>
      <c r="DE65" s="80">
        <f t="shared" si="82"/>
        <v>0.81410250533971573</v>
      </c>
      <c r="DF65" s="80">
        <f t="shared" si="82"/>
        <v>0.18572745568851365</v>
      </c>
      <c r="DG65" s="80">
        <f t="shared" si="82"/>
        <v>4.2991257523309236E-11</v>
      </c>
      <c r="DH65" s="80">
        <f t="shared" si="82"/>
        <v>4.2991257523309236E-11</v>
      </c>
      <c r="DI65" s="80">
        <f t="shared" si="62"/>
        <v>0.99982996111421196</v>
      </c>
      <c r="DJ65" s="80"/>
      <c r="DK65" s="80">
        <f t="shared" si="83"/>
        <v>0.81424095796497109</v>
      </c>
      <c r="DL65" s="80">
        <f t="shared" si="83"/>
        <v>0.18575904194903173</v>
      </c>
      <c r="DM65" s="80">
        <f t="shared" si="83"/>
        <v>4.2998568952064323E-11</v>
      </c>
      <c r="DN65" s="80">
        <f t="shared" si="83"/>
        <v>4.2998568952064323E-11</v>
      </c>
      <c r="DQ65" s="80">
        <f t="shared" si="74"/>
        <v>-4.4424820527965994E-2</v>
      </c>
      <c r="DR65" s="80">
        <f t="shared" si="75"/>
        <v>7.4086429451239361E-2</v>
      </c>
      <c r="DS65" s="80">
        <v>0</v>
      </c>
      <c r="DT65" s="80">
        <v>0</v>
      </c>
      <c r="DV65" s="80">
        <f t="shared" si="76"/>
        <v>4.976041056658586E-2</v>
      </c>
      <c r="DW65" s="80">
        <f t="shared" si="76"/>
        <v>1.1291411369126231E-2</v>
      </c>
      <c r="DX65" s="80">
        <f t="shared" si="76"/>
        <v>0.58353669325690483</v>
      </c>
      <c r="DY65" s="80">
        <f t="shared" si="76"/>
        <v>0.35541148480738316</v>
      </c>
      <c r="DZ65" s="80"/>
      <c r="EB65" s="80">
        <f t="shared" si="84"/>
        <v>-6.1258676466929632E-3</v>
      </c>
      <c r="EC65" s="80">
        <f t="shared" si="84"/>
        <v>-8.4716902085114933E-3</v>
      </c>
      <c r="ED65" s="80">
        <f t="shared" si="84"/>
        <v>1.5351571562420706E-3</v>
      </c>
      <c r="EE65" s="80">
        <f t="shared" si="84"/>
        <v>-1.3870297337122337E-3</v>
      </c>
      <c r="EG65" s="80">
        <f t="shared" si="34"/>
        <v>-2.0260719045511045E-3</v>
      </c>
      <c r="EH65" s="80">
        <f t="shared" si="11"/>
        <v>-1.7751899810527563E-3</v>
      </c>
      <c r="EI65" s="80">
        <f t="shared" si="11"/>
        <v>1.2011571472573105E-3</v>
      </c>
      <c r="EJ65" s="80">
        <f t="shared" si="11"/>
        <v>-1.5250211427970293E-3</v>
      </c>
      <c r="EL65" s="80">
        <f t="shared" si="35"/>
        <v>1.4424364137102607E-2</v>
      </c>
      <c r="EM65" s="80">
        <f t="shared" si="12"/>
        <v>1.5040644845511771E-2</v>
      </c>
      <c r="EN65" s="80">
        <f t="shared" si="12"/>
        <v>1.1745038495590552E-2</v>
      </c>
      <c r="EO65" s="80">
        <f t="shared" si="12"/>
        <v>1.5788756198749167E-2</v>
      </c>
      <c r="EQ65" s="80">
        <f t="shared" si="36"/>
        <v>5.0740902850508494E-2</v>
      </c>
      <c r="ER65" s="80">
        <f t="shared" si="13"/>
        <v>2.7016079565213187E-2</v>
      </c>
      <c r="ES65" s="80">
        <f t="shared" si="13"/>
        <v>-1.7962489817989369E-2</v>
      </c>
      <c r="ET65" s="80">
        <f t="shared" si="13"/>
        <v>-1.810264827321172E-2</v>
      </c>
      <c r="EV65" s="124">
        <v>0.66638999395341192</v>
      </c>
      <c r="EW65" s="80">
        <f t="shared" si="14"/>
        <v>0.97783896079649979</v>
      </c>
      <c r="EX65" s="80">
        <f t="shared" si="15"/>
        <v>1.9553066603139764</v>
      </c>
      <c r="EY65" s="124">
        <f t="shared" si="77"/>
        <v>0.67066189902361695</v>
      </c>
      <c r="EZ65" s="80"/>
      <c r="FA65" s="80">
        <f t="shared" si="16"/>
        <v>0.99345985505819112</v>
      </c>
      <c r="FB65" s="80">
        <f t="shared" si="17"/>
        <v>0.5024177520620291</v>
      </c>
      <c r="FC65" s="80">
        <f t="shared" si="78"/>
        <v>0.86064210347752634</v>
      </c>
      <c r="FD65" s="80"/>
      <c r="FE65" s="80">
        <f t="shared" si="18"/>
        <v>0.99802248953672223</v>
      </c>
      <c r="FF65" s="80">
        <f t="shared" si="19"/>
        <v>0.99162902734539449</v>
      </c>
      <c r="FG65" s="80">
        <f t="shared" si="79"/>
        <v>0.9910617541275063</v>
      </c>
      <c r="FH65" s="80"/>
      <c r="FI65" s="80">
        <f t="shared" si="20"/>
        <v>1.0146450469069697</v>
      </c>
      <c r="FJ65" s="80">
        <f t="shared" si="21"/>
        <v>1.2131832193579433</v>
      </c>
      <c r="FK65" s="80">
        <f t="shared" si="80"/>
        <v>1.1681042335681695</v>
      </c>
      <c r="FM65" s="80">
        <f t="shared" si="22"/>
        <v>1.0474239852501575</v>
      </c>
      <c r="FN65" s="80">
        <f t="shared" si="23"/>
        <v>0.95897413298447665</v>
      </c>
      <c r="FO65" s="80">
        <f t="shared" si="81"/>
        <v>0.97767514292322633</v>
      </c>
      <c r="FQ65" s="37"/>
    </row>
    <row r="66" spans="1:173" x14ac:dyDescent="0.2">
      <c r="A66" s="74" t="s">
        <v>36</v>
      </c>
      <c r="B66" s="31">
        <f t="shared" si="9"/>
        <v>2000</v>
      </c>
      <c r="D66" s="85">
        <f t="shared" si="65"/>
        <v>23808.529766697149</v>
      </c>
      <c r="E66" s="85">
        <f t="shared" si="66"/>
        <v>7467.7238392037807</v>
      </c>
      <c r="F66" s="123">
        <v>9.9999999999999995E-7</v>
      </c>
      <c r="G66" s="123">
        <v>9.9999999999999995E-7</v>
      </c>
      <c r="H66" s="85">
        <f t="shared" si="67"/>
        <v>31276.25360790093</v>
      </c>
      <c r="I66" s="80"/>
      <c r="J66" s="243">
        <f>'[18]mer_data2.3 Dec 2019'!C64</f>
        <v>3251.5259999999998</v>
      </c>
      <c r="K66" s="243">
        <f>'[18]mer_data2.3 Dec 2019'!D64</f>
        <v>806.52</v>
      </c>
      <c r="L66" s="91">
        <f>[4]South!I66</f>
        <v>37141.222726403212</v>
      </c>
      <c r="M66" s="91">
        <f>[4]West!I66</f>
        <v>22633.216902278735</v>
      </c>
      <c r="N66" s="91">
        <f t="shared" si="40"/>
        <v>63832.485628681949</v>
      </c>
      <c r="P66" s="92">
        <f t="shared" si="68"/>
        <v>3251.5259999999998</v>
      </c>
      <c r="Q66" s="92">
        <f t="shared" si="69"/>
        <v>806.52</v>
      </c>
      <c r="R66" s="92">
        <f t="shared" si="70"/>
        <v>37141.222726403212</v>
      </c>
      <c r="S66" s="92">
        <f t="shared" si="71"/>
        <v>22633.216902278735</v>
      </c>
      <c r="T66" s="92">
        <f t="shared" si="72"/>
        <v>63832.485628681949</v>
      </c>
      <c r="V66" s="85">
        <f>AER_11_Table3.4_real!$I47</f>
        <v>7.3222633823924985</v>
      </c>
      <c r="W66" s="85">
        <f>AER_11_Table3.4_real!$K47</f>
        <v>9.2591923810987709</v>
      </c>
      <c r="X66" s="85">
        <v>0</v>
      </c>
      <c r="Y66" s="85">
        <v>0</v>
      </c>
      <c r="Z66" s="85">
        <f>[4]Conversion_Factors!$O62*Z226+Z300</f>
        <v>319.44577813242938</v>
      </c>
      <c r="AC66" s="85">
        <f>[4]Conversion_Factors!$O62*AC226+AC300</f>
        <v>1.1558042410661831</v>
      </c>
      <c r="AD66" s="85">
        <f>[4]Conversion_Factors!$O62*AD226+AD300</f>
        <v>6.4305792209381876</v>
      </c>
      <c r="AE66" s="85">
        <f>[4]Conversion_Factors!$O62*AE226+AE300</f>
        <v>0.21428067195493247</v>
      </c>
      <c r="AF66" s="85">
        <f>[4]Conversion_Factors!$O62*AF226+AF300</f>
        <v>0.15410330753206986</v>
      </c>
      <c r="AG66" s="85">
        <f>[4]Conversion_Factors!$O62*AG226+AG300</f>
        <v>0.31944577813242936</v>
      </c>
      <c r="AI66" s="94">
        <f t="shared" si="85"/>
        <v>1.179497245289941</v>
      </c>
      <c r="AJ66" s="94">
        <f t="shared" si="85"/>
        <v>6.5469107562238209</v>
      </c>
      <c r="AK66" s="94">
        <f t="shared" si="85"/>
        <v>0.21391586181665373</v>
      </c>
      <c r="AL66" s="94">
        <f t="shared" si="85"/>
        <v>0.15687407933165401</v>
      </c>
      <c r="AM66" s="94">
        <f t="shared" si="43"/>
        <v>0.49973617308572987</v>
      </c>
      <c r="AO66" s="90">
        <f>[4]Northeast!V66</f>
        <v>0.97991262436739834</v>
      </c>
      <c r="AP66" s="90">
        <f>[4]Midwest!V66</f>
        <v>0.98223107972335766</v>
      </c>
      <c r="AQ66" s="90">
        <f>[4]South!V66</f>
        <v>1.0017053907792561</v>
      </c>
      <c r="AR66" s="90">
        <f>[4]West!V66</f>
        <v>0.98233760598698816</v>
      </c>
      <c r="AS66" s="90">
        <f t="shared" si="44"/>
        <v>0.63922884781372102</v>
      </c>
      <c r="AU66" s="32">
        <f t="shared" si="86"/>
        <v>1000000</v>
      </c>
      <c r="AV66" s="32">
        <f t="shared" si="86"/>
        <v>1000000</v>
      </c>
      <c r="AW66" s="32">
        <f t="shared" si="86"/>
        <v>1000000</v>
      </c>
      <c r="AX66" s="32">
        <f t="shared" si="86"/>
        <v>1000000</v>
      </c>
      <c r="AY66" s="32">
        <f t="shared" si="86"/>
        <v>1000000</v>
      </c>
      <c r="BB66" s="80">
        <f t="shared" si="46"/>
        <v>0.89524982753967486</v>
      </c>
      <c r="BC66" s="80">
        <f t="shared" si="47"/>
        <v>1.57317321101843</v>
      </c>
      <c r="BD66" s="80">
        <f t="shared" si="48"/>
        <v>1.1297000780229722</v>
      </c>
      <c r="BE66" s="80">
        <f t="shared" si="49"/>
        <v>1.0015599914157702</v>
      </c>
      <c r="BF66" s="80"/>
      <c r="BG66" s="80"/>
      <c r="BH66" s="80"/>
      <c r="BI66" s="80"/>
      <c r="BJ66" s="80"/>
      <c r="BK66" s="80"/>
      <c r="BL66" s="80"/>
      <c r="BM66" s="80"/>
      <c r="BN66" s="80"/>
      <c r="BO66" s="80"/>
      <c r="BP66" s="80"/>
      <c r="BQ66" s="95">
        <f>[4]Northeast!AK66</f>
        <v>0.93019633560951132</v>
      </c>
      <c r="BR66" s="95">
        <f>[4]Midwest!AK66</f>
        <v>0.87698740732298552</v>
      </c>
      <c r="BS66" s="95">
        <f>[4]South!AK66</f>
        <v>0.92094013819455101</v>
      </c>
      <c r="BT66" s="95">
        <f>[4]West!AK66</f>
        <v>0.83972381677395957</v>
      </c>
      <c r="BU66" s="88"/>
      <c r="BV66" s="95">
        <f>[4]Northeast!AH66</f>
        <v>0.99064186606010529</v>
      </c>
      <c r="BW66" s="95">
        <f>[4]Midwest!AH66</f>
        <v>0.98908052839707927</v>
      </c>
      <c r="BX66" s="95">
        <f>[4]South!AH66</f>
        <v>1.0039453671658547</v>
      </c>
      <c r="BY66" s="95">
        <f>[4]West!AH66</f>
        <v>0.99708719046445093</v>
      </c>
      <c r="CA66" s="95">
        <f>[4]Northeast!AI66</f>
        <v>1.1679578774305617</v>
      </c>
      <c r="CB66" s="95">
        <f>[4]Midwest!AI66</f>
        <v>1.2183242225546427</v>
      </c>
      <c r="CC66" s="95">
        <f>[4]South!AI66</f>
        <v>1.2218606459604726</v>
      </c>
      <c r="CD66" s="95">
        <f>[4]West!AI66</f>
        <v>1.1962098101346728</v>
      </c>
      <c r="CF66" s="95">
        <f>[4]Northeast!AJ66</f>
        <v>0.99984442361832193</v>
      </c>
      <c r="CG66" s="95">
        <f>[4]Midwest!AJ66</f>
        <v>0.98203993679029955</v>
      </c>
      <c r="CH66" s="95">
        <f>[4]South!AJ66</f>
        <v>1.0287366040304584</v>
      </c>
      <c r="CI66" s="95">
        <f>[4]West!AJ66</f>
        <v>0.95462106137974467</v>
      </c>
      <c r="CK66" s="89">
        <f t="shared" si="50"/>
        <v>1.2571515847809496</v>
      </c>
      <c r="CL66" s="89">
        <f t="shared" si="51"/>
        <v>1.0125378144627317</v>
      </c>
      <c r="CM66" s="89">
        <f t="shared" si="52"/>
        <v>0.89813540342967513</v>
      </c>
      <c r="CN66" s="89">
        <f t="shared" si="53"/>
        <v>0.99058967670600151</v>
      </c>
      <c r="CO66" s="89">
        <f t="shared" si="54"/>
        <v>1.1801328561982083</v>
      </c>
      <c r="CP66" s="89">
        <f t="shared" si="55"/>
        <v>0.99363874000370112</v>
      </c>
      <c r="CQ66" s="89">
        <f t="shared" si="56"/>
        <v>0.85276208916427021</v>
      </c>
      <c r="CR66" s="89">
        <f t="shared" si="57"/>
        <v>1.1184345205100936</v>
      </c>
      <c r="CS66" s="89">
        <f t="shared" si="58"/>
        <v>1.2729135181024622</v>
      </c>
      <c r="CT66" s="89"/>
      <c r="CU66" s="89">
        <f t="shared" si="59"/>
        <v>1.0432659449139272</v>
      </c>
      <c r="CX66" s="35"/>
      <c r="CZ66" s="80">
        <f t="shared" si="87"/>
        <v>0.76123342856775844</v>
      </c>
      <c r="DA66" s="80">
        <f t="shared" si="87"/>
        <v>0.23876657136829529</v>
      </c>
      <c r="DB66" s="80">
        <f t="shared" si="87"/>
        <v>3.1973138871958196E-11</v>
      </c>
      <c r="DC66" s="80">
        <f t="shared" si="87"/>
        <v>3.1973138871958196E-11</v>
      </c>
      <c r="DE66" s="80">
        <f t="shared" si="82"/>
        <v>0.78308481853428369</v>
      </c>
      <c r="DF66" s="80">
        <f t="shared" si="82"/>
        <v>0.21595755570429426</v>
      </c>
      <c r="DG66" s="80">
        <f t="shared" si="82"/>
        <v>3.7332888183006707E-11</v>
      </c>
      <c r="DH66" s="80">
        <f t="shared" si="82"/>
        <v>3.7332888183006707E-11</v>
      </c>
      <c r="DI66" s="80">
        <f t="shared" si="62"/>
        <v>0.99904237431324372</v>
      </c>
      <c r="DJ66" s="80"/>
      <c r="DK66" s="80">
        <f t="shared" si="83"/>
        <v>0.78383543948532475</v>
      </c>
      <c r="DL66" s="80">
        <f t="shared" si="83"/>
        <v>0.21616456043993793</v>
      </c>
      <c r="DM66" s="80">
        <f t="shared" si="83"/>
        <v>3.7368673384519728E-11</v>
      </c>
      <c r="DN66" s="80">
        <f t="shared" si="83"/>
        <v>3.7368673384519728E-11</v>
      </c>
      <c r="DQ66" s="80">
        <f t="shared" si="74"/>
        <v>0.20312235252637328</v>
      </c>
      <c r="DR66" s="80">
        <f t="shared" si="75"/>
        <v>0.37471898972492218</v>
      </c>
      <c r="DS66" s="80">
        <v>0</v>
      </c>
      <c r="DT66" s="80">
        <v>0</v>
      </c>
      <c r="DV66" s="80">
        <f t="shared" si="76"/>
        <v>5.093842058594357E-2</v>
      </c>
      <c r="DW66" s="80">
        <f t="shared" si="76"/>
        <v>1.2634945859567235E-2</v>
      </c>
      <c r="DX66" s="80">
        <f t="shared" si="76"/>
        <v>0.58185455823319043</v>
      </c>
      <c r="DY66" s="80">
        <f t="shared" si="76"/>
        <v>0.35457207532129875</v>
      </c>
      <c r="DZ66" s="80"/>
      <c r="EB66" s="80">
        <f t="shared" si="84"/>
        <v>2.3397764357553211E-2</v>
      </c>
      <c r="EC66" s="80">
        <f t="shared" si="84"/>
        <v>0.11242407497400764</v>
      </c>
      <c r="ED66" s="80">
        <f t="shared" si="84"/>
        <v>-2.8868179502234484E-3</v>
      </c>
      <c r="EE66" s="80">
        <f t="shared" si="84"/>
        <v>-2.3645896168271066E-3</v>
      </c>
      <c r="EG66" s="80">
        <f t="shared" si="34"/>
        <v>-6.0102494906371653E-4</v>
      </c>
      <c r="EH66" s="80">
        <f t="shared" si="11"/>
        <v>-2.4721210158199768E-5</v>
      </c>
      <c r="EI66" s="80">
        <f t="shared" si="11"/>
        <v>-9.4882317872471025E-5</v>
      </c>
      <c r="EJ66" s="80">
        <f t="shared" si="11"/>
        <v>4.3780223692083424E-4</v>
      </c>
      <c r="EL66" s="80">
        <f t="shared" si="35"/>
        <v>1.0346825370331042E-2</v>
      </c>
      <c r="EM66" s="80">
        <f t="shared" si="12"/>
        <v>9.8753108675346431E-3</v>
      </c>
      <c r="EN66" s="80">
        <f t="shared" si="12"/>
        <v>1.3564644724794425E-2</v>
      </c>
      <c r="EO66" s="80">
        <f t="shared" si="12"/>
        <v>1.4016003700451207E-2</v>
      </c>
      <c r="EQ66" s="80">
        <f t="shared" si="36"/>
        <v>1.5994710472473105E-2</v>
      </c>
      <c r="ER66" s="80">
        <f t="shared" si="13"/>
        <v>1.6927052608279154E-2</v>
      </c>
      <c r="ES66" s="80">
        <f t="shared" si="13"/>
        <v>2.077911943595934E-2</v>
      </c>
      <c r="ET66" s="80">
        <f t="shared" si="13"/>
        <v>3.5235449572679936E-3</v>
      </c>
      <c r="EV66" s="124">
        <v>0.85037167688653914</v>
      </c>
      <c r="EW66" s="80">
        <f t="shared" si="14"/>
        <v>1.2715230884679207</v>
      </c>
      <c r="EX66" s="80">
        <f t="shared" si="15"/>
        <v>2.4862175636243227</v>
      </c>
      <c r="EY66" s="124">
        <f t="shared" si="77"/>
        <v>0.85276208916427021</v>
      </c>
      <c r="EZ66" s="80"/>
      <c r="FA66" s="80">
        <f t="shared" si="16"/>
        <v>1.0435643338858889</v>
      </c>
      <c r="FB66" s="80">
        <f t="shared" si="17"/>
        <v>0.52430524676305712</v>
      </c>
      <c r="FC66" s="80">
        <f t="shared" si="78"/>
        <v>0.89813540342967513</v>
      </c>
      <c r="FD66" s="80"/>
      <c r="FE66" s="80">
        <f t="shared" si="18"/>
        <v>0.9995236649789595</v>
      </c>
      <c r="FF66" s="80">
        <f t="shared" si="19"/>
        <v>0.99115667971178956</v>
      </c>
      <c r="FG66" s="80">
        <f t="shared" si="79"/>
        <v>0.99058967670600151</v>
      </c>
      <c r="FH66" s="80"/>
      <c r="FI66" s="80">
        <f t="shared" si="20"/>
        <v>1.0102975593139452</v>
      </c>
      <c r="FJ66" s="80">
        <f t="shared" si="21"/>
        <v>1.2256760455179647</v>
      </c>
      <c r="FK66" s="80">
        <f t="shared" si="80"/>
        <v>1.1801328561982083</v>
      </c>
      <c r="FM66" s="80">
        <f t="shared" si="22"/>
        <v>1.0163281200263965</v>
      </c>
      <c r="FN66" s="80">
        <f t="shared" si="23"/>
        <v>0.97463237773005673</v>
      </c>
      <c r="FO66" s="80">
        <f t="shared" si="81"/>
        <v>0.99363874000370112</v>
      </c>
      <c r="FQ66" s="37"/>
    </row>
    <row r="67" spans="1:173" x14ac:dyDescent="0.2">
      <c r="A67" s="74" t="s">
        <v>36</v>
      </c>
      <c r="B67" s="31">
        <f t="shared" si="9"/>
        <v>2001</v>
      </c>
      <c r="D67" s="85">
        <f t="shared" si="65"/>
        <v>28217.912336885569</v>
      </c>
      <c r="E67" s="85">
        <f t="shared" si="66"/>
        <v>6809.7104954097849</v>
      </c>
      <c r="F67" s="123">
        <v>9.9999999999999995E-7</v>
      </c>
      <c r="G67" s="123">
        <v>9.9999999999999995E-7</v>
      </c>
      <c r="H67" s="85">
        <f t="shared" si="67"/>
        <v>35027.622834295355</v>
      </c>
      <c r="I67" s="80"/>
      <c r="J67" s="243">
        <f>'[18]mer_data2.3 Dec 2019'!C65</f>
        <v>3097.2620000000002</v>
      </c>
      <c r="K67" s="243">
        <f>'[18]mer_data2.3 Dec 2019'!D65</f>
        <v>789.18499999999995</v>
      </c>
      <c r="L67" s="91">
        <f>[4]South!I67</f>
        <v>37720.98513511294</v>
      </c>
      <c r="M67" s="91">
        <f>[4]West!I67</f>
        <v>23005.608134059454</v>
      </c>
      <c r="N67" s="91">
        <f t="shared" si="40"/>
        <v>64613.040269172394</v>
      </c>
      <c r="P67" s="92">
        <f t="shared" si="68"/>
        <v>3097.2620000000002</v>
      </c>
      <c r="Q67" s="92">
        <f t="shared" si="69"/>
        <v>789.18499999999995</v>
      </c>
      <c r="R67" s="92">
        <f t="shared" si="70"/>
        <v>37720.98513511294</v>
      </c>
      <c r="S67" s="92">
        <f t="shared" si="71"/>
        <v>23005.608134059454</v>
      </c>
      <c r="T67" s="92">
        <f t="shared" si="72"/>
        <v>64613.040269172394</v>
      </c>
      <c r="V67" s="85">
        <f>AER_11_Table3.4_real!$I48</f>
        <v>9.1105990829595846</v>
      </c>
      <c r="W67" s="85">
        <f>AER_11_Table3.4_real!$K48</f>
        <v>8.6287885545338359</v>
      </c>
      <c r="X67" s="85">
        <v>0</v>
      </c>
      <c r="Y67" s="85">
        <v>0</v>
      </c>
      <c r="Z67" s="85">
        <f>[4]Conversion_Factors!$O63*Z227+Z301</f>
        <v>309.97286507181076</v>
      </c>
      <c r="AC67" s="85">
        <f>[4]Conversion_Factors!$O63*AC227+AC301</f>
        <v>1.1905711281880427</v>
      </c>
      <c r="AD67" s="85">
        <f>[4]Conversion_Factors!$O63*AD227+AD301</f>
        <v>6.456864993804821</v>
      </c>
      <c r="AE67" s="85">
        <f>[4]Conversion_Factors!$O63*AE227+AE301</f>
        <v>0.20591514505262232</v>
      </c>
      <c r="AF67" s="85">
        <f>[4]Conversion_Factors!$O63*AF227+AF301</f>
        <v>0.15117163404571882</v>
      </c>
      <c r="AG67" s="85">
        <f>[4]Conversion_Factors!$O63*AG227+AG301</f>
        <v>0.30997286507181077</v>
      </c>
      <c r="AI67" s="94">
        <f t="shared" si="85"/>
        <v>1.2483699602038123</v>
      </c>
      <c r="AJ67" s="94">
        <f t="shared" si="85"/>
        <v>6.7303751436812114</v>
      </c>
      <c r="AK67" s="94">
        <f t="shared" si="85"/>
        <v>0.21092267690127392</v>
      </c>
      <c r="AL67" s="94">
        <f t="shared" si="85"/>
        <v>0.15231892098613456</v>
      </c>
      <c r="AM67" s="94">
        <f t="shared" si="43"/>
        <v>0.56777979136500356</v>
      </c>
      <c r="AO67" s="90">
        <f>[4]Northeast!V67</f>
        <v>0.9537005584415591</v>
      </c>
      <c r="AP67" s="90">
        <f>[4]Midwest!V67</f>
        <v>0.95936182693572825</v>
      </c>
      <c r="AQ67" s="90">
        <f>[4]South!V67</f>
        <v>0.9762589214103542</v>
      </c>
      <c r="AR67" s="90">
        <f>[4]West!V67</f>
        <v>0.99246786326355219</v>
      </c>
      <c r="AS67" s="90">
        <f t="shared" si="44"/>
        <v>0.54593853072262877</v>
      </c>
      <c r="AU67" s="32">
        <f t="shared" si="86"/>
        <v>1000000</v>
      </c>
      <c r="AV67" s="32">
        <f t="shared" si="86"/>
        <v>1000000</v>
      </c>
      <c r="AW67" s="32">
        <f t="shared" si="86"/>
        <v>1000000</v>
      </c>
      <c r="AX67" s="32">
        <f t="shared" si="86"/>
        <v>1000000</v>
      </c>
      <c r="AY67" s="32">
        <f t="shared" si="86"/>
        <v>1000000</v>
      </c>
      <c r="BB67" s="80">
        <f t="shared" si="46"/>
        <v>0.94752488489572295</v>
      </c>
      <c r="BC67" s="80">
        <f t="shared" si="47"/>
        <v>1.6172583177612543</v>
      </c>
      <c r="BD67" s="80">
        <f t="shared" si="48"/>
        <v>1.113892922799766</v>
      </c>
      <c r="BE67" s="80">
        <f t="shared" si="49"/>
        <v>0.97247765752815163</v>
      </c>
      <c r="BF67" s="80"/>
      <c r="BG67" s="80">
        <f t="shared" ref="BG67:BG76" si="88">V67/V$86</f>
        <v>1.0651174518734898</v>
      </c>
      <c r="BH67" s="80">
        <f t="shared" ref="BH67:BH76" si="89">W67/W$86</f>
        <v>0.83389070092720996</v>
      </c>
      <c r="BI67" s="80" t="e">
        <f t="shared" ref="BI67:BI76" si="90">X67/X$86</f>
        <v>#DIV/0!</v>
      </c>
      <c r="BJ67" s="80" t="e">
        <f t="shared" ref="BJ67:BJ76" si="91">Y67/Y$86</f>
        <v>#DIV/0!</v>
      </c>
      <c r="BK67" s="80"/>
      <c r="BL67" s="80">
        <f t="shared" ref="BL67:BO76" si="92">BQ67*BV67*CA67*CF67</f>
        <v>1.0522266815535291</v>
      </c>
      <c r="BM67" s="80">
        <f t="shared" si="92"/>
        <v>1.0180703046477455</v>
      </c>
      <c r="BN67" s="80">
        <f t="shared" si="92"/>
        <v>1.1167928948770223</v>
      </c>
      <c r="BO67" s="80">
        <f t="shared" si="92"/>
        <v>0.93792114494694212</v>
      </c>
      <c r="BP67" s="80"/>
      <c r="BQ67" s="95">
        <f>[4]Northeast!AK67</f>
        <v>0.9253100973738132</v>
      </c>
      <c r="BR67" s="95">
        <f>[4]Midwest!AK67</f>
        <v>0.8718870262216234</v>
      </c>
      <c r="BS67" s="95">
        <f>[4]South!AK67</f>
        <v>0.89559505375419013</v>
      </c>
      <c r="BT67" s="95">
        <f>[4]West!AK67</f>
        <v>0.80346957705372979</v>
      </c>
      <c r="BU67" s="88"/>
      <c r="BV67" s="95">
        <f>[4]Northeast!AH67</f>
        <v>0.98996212012131246</v>
      </c>
      <c r="BW67" s="95">
        <f>[4]Midwest!AH67</f>
        <v>0.98894416386652395</v>
      </c>
      <c r="BX67" s="95">
        <f>[4]South!AH67</f>
        <v>1.0036307821496904</v>
      </c>
      <c r="BY67" s="95">
        <f>[4]West!AH67</f>
        <v>0.99731228564076746</v>
      </c>
      <c r="CA67" s="95">
        <f>[4]Northeast!AI67</f>
        <v>1.1804465267876929</v>
      </c>
      <c r="CB67" s="95">
        <f>[4]Midwest!AI67</f>
        <v>1.2309711403393735</v>
      </c>
      <c r="CC67" s="95">
        <f>[4]South!AI67</f>
        <v>1.2392467404399319</v>
      </c>
      <c r="CD67" s="95">
        <f>[4]West!AI67</f>
        <v>1.2136096642169669</v>
      </c>
      <c r="CF67" s="95">
        <f>[4]Northeast!AJ67</f>
        <v>0.97309919420117341</v>
      </c>
      <c r="CG67" s="95">
        <f>[4]Midwest!AJ67</f>
        <v>0.9591751343770728</v>
      </c>
      <c r="CH67" s="95">
        <f>[4]South!AJ67</f>
        <v>1.0026034567756903</v>
      </c>
      <c r="CI67" s="95">
        <f>[4]West!AJ67</f>
        <v>0.96446549459136655</v>
      </c>
      <c r="CK67" s="89">
        <f t="shared" si="50"/>
        <v>1.2725242511221733</v>
      </c>
      <c r="CL67" s="89">
        <f t="shared" si="51"/>
        <v>0.98251180271491678</v>
      </c>
      <c r="CM67" s="89">
        <f t="shared" si="52"/>
        <v>0.85011154863608118</v>
      </c>
      <c r="CN67" s="89">
        <f t="shared" si="53"/>
        <v>0.99002727982193228</v>
      </c>
      <c r="CO67" s="89">
        <f t="shared" si="54"/>
        <v>1.1926720988909973</v>
      </c>
      <c r="CP67" s="89">
        <f t="shared" si="55"/>
        <v>0.96780258867811098</v>
      </c>
      <c r="CQ67" s="89">
        <f t="shared" si="56"/>
        <v>0.99680751429744396</v>
      </c>
      <c r="CR67" s="89">
        <f t="shared" si="57"/>
        <v>1.232276843573501</v>
      </c>
      <c r="CS67" s="89">
        <f t="shared" si="58"/>
        <v>1.250270095968496</v>
      </c>
      <c r="CT67" s="89"/>
      <c r="CU67" s="89">
        <f t="shared" si="59"/>
        <v>0.97147340668307258</v>
      </c>
      <c r="CX67" s="35"/>
      <c r="CZ67" s="80">
        <f t="shared" si="87"/>
        <v>0.80559027571969755</v>
      </c>
      <c r="DA67" s="80">
        <f t="shared" si="87"/>
        <v>0.19440972422320463</v>
      </c>
      <c r="DB67" s="80">
        <f t="shared" si="87"/>
        <v>2.8548897101315861E-11</v>
      </c>
      <c r="DC67" s="80">
        <f t="shared" si="87"/>
        <v>2.8548897101315861E-11</v>
      </c>
      <c r="DE67" s="80">
        <f t="shared" si="82"/>
        <v>0.78320251668313057</v>
      </c>
      <c r="DF67" s="80">
        <f t="shared" si="82"/>
        <v>0.21582900275318084</v>
      </c>
      <c r="DG67" s="80">
        <f t="shared" si="82"/>
        <v>3.0228700672970618E-11</v>
      </c>
      <c r="DH67" s="80">
        <f t="shared" si="82"/>
        <v>3.0228700672970618E-11</v>
      </c>
      <c r="DI67" s="80">
        <f t="shared" si="62"/>
        <v>0.99903151949676883</v>
      </c>
      <c r="DJ67" s="80"/>
      <c r="DK67" s="80">
        <f t="shared" si="83"/>
        <v>0.78396176837107656</v>
      </c>
      <c r="DL67" s="80">
        <f t="shared" si="83"/>
        <v>0.21603823156840737</v>
      </c>
      <c r="DM67" s="80">
        <f t="shared" si="83"/>
        <v>3.0258004960841864E-11</v>
      </c>
      <c r="DN67" s="80">
        <f t="shared" si="83"/>
        <v>3.0258004960841864E-11</v>
      </c>
      <c r="DQ67" s="80">
        <f t="shared" si="74"/>
        <v>0.21851898471309492</v>
      </c>
      <c r="DR67" s="80">
        <f t="shared" si="75"/>
        <v>-7.051270981672722E-2</v>
      </c>
      <c r="DS67" s="80">
        <v>0</v>
      </c>
      <c r="DT67" s="80">
        <v>0</v>
      </c>
      <c r="DV67" s="80">
        <f t="shared" si="76"/>
        <v>4.7935555842861931E-2</v>
      </c>
      <c r="DW67" s="80">
        <f t="shared" si="76"/>
        <v>1.2214020524530696E-2</v>
      </c>
      <c r="DX67" s="80">
        <f t="shared" si="76"/>
        <v>0.58379833200806752</v>
      </c>
      <c r="DY67" s="80">
        <f t="shared" si="76"/>
        <v>0.35605209162453988</v>
      </c>
      <c r="DZ67" s="80"/>
      <c r="EB67" s="80">
        <f t="shared" si="84"/>
        <v>-6.0759941466701467E-2</v>
      </c>
      <c r="EC67" s="80">
        <f t="shared" si="84"/>
        <v>-3.3881940664119245E-2</v>
      </c>
      <c r="ED67" s="80">
        <f t="shared" si="84"/>
        <v>3.3350847286223403E-3</v>
      </c>
      <c r="EE67" s="80">
        <f t="shared" si="84"/>
        <v>4.1654041953888355E-3</v>
      </c>
      <c r="EG67" s="80">
        <f t="shared" si="34"/>
        <v>-6.8640270364377304E-4</v>
      </c>
      <c r="EH67" s="80">
        <f t="shared" si="11"/>
        <v>-1.3787950302612137E-4</v>
      </c>
      <c r="EI67" s="80">
        <f t="shared" si="11"/>
        <v>-3.1339784430731165E-4</v>
      </c>
      <c r="EJ67" s="80">
        <f t="shared" si="11"/>
        <v>2.2572727276464827E-4</v>
      </c>
      <c r="EL67" s="80">
        <f t="shared" si="35"/>
        <v>1.0635959517529667E-2</v>
      </c>
      <c r="EM67" s="80">
        <f t="shared" si="12"/>
        <v>1.0327076410658952E-2</v>
      </c>
      <c r="EN67" s="80">
        <f t="shared" si="12"/>
        <v>1.4128911075665459E-2</v>
      </c>
      <c r="EO67" s="80">
        <f t="shared" si="12"/>
        <v>1.4441045607282417E-2</v>
      </c>
      <c r="EQ67" s="80">
        <f t="shared" si="36"/>
        <v>-2.7113666743615563E-2</v>
      </c>
      <c r="ER67" s="80">
        <f t="shared" si="13"/>
        <v>-2.3558296272740593E-2</v>
      </c>
      <c r="ES67" s="80">
        <f t="shared" si="13"/>
        <v>-2.5731377673075453E-2</v>
      </c>
      <c r="ET67" s="80">
        <f t="shared" si="13"/>
        <v>1.0259588898938356E-2</v>
      </c>
      <c r="EV67" s="124">
        <v>0.99089245909456725</v>
      </c>
      <c r="EW67" s="80">
        <f t="shared" si="14"/>
        <v>1.1689163096759405</v>
      </c>
      <c r="EX67" s="80">
        <f t="shared" si="15"/>
        <v>2.9061802595232509</v>
      </c>
      <c r="EY67" s="124">
        <f t="shared" si="77"/>
        <v>0.99680751429744396</v>
      </c>
      <c r="EZ67" s="80"/>
      <c r="FA67" s="80">
        <f t="shared" si="16"/>
        <v>0.94652938230671335</v>
      </c>
      <c r="FB67" s="80">
        <f t="shared" si="17"/>
        <v>0.49627032135880539</v>
      </c>
      <c r="FC67" s="80">
        <f t="shared" si="78"/>
        <v>0.85011154863608118</v>
      </c>
      <c r="FD67" s="80"/>
      <c r="FE67" s="80">
        <f t="shared" si="18"/>
        <v>0.99943226050372402</v>
      </c>
      <c r="FF67" s="80">
        <f t="shared" si="19"/>
        <v>0.99059396091771945</v>
      </c>
      <c r="FG67" s="80">
        <f t="shared" si="79"/>
        <v>0.99002727982193228</v>
      </c>
      <c r="FH67" s="80"/>
      <c r="FI67" s="80">
        <f t="shared" si="20"/>
        <v>1.0106252805579741</v>
      </c>
      <c r="FJ67" s="80">
        <f t="shared" si="21"/>
        <v>1.2386991973747812</v>
      </c>
      <c r="FK67" s="80">
        <f t="shared" si="80"/>
        <v>1.1926720988909973</v>
      </c>
      <c r="FM67" s="80">
        <f t="shared" si="22"/>
        <v>0.97399844602929442</v>
      </c>
      <c r="FN67" s="80">
        <f t="shared" si="23"/>
        <v>0.94929042135891151</v>
      </c>
      <c r="FO67" s="80">
        <f t="shared" si="81"/>
        <v>0.96780258867811098</v>
      </c>
      <c r="FQ67" s="37"/>
    </row>
    <row r="68" spans="1:173" x14ac:dyDescent="0.2">
      <c r="A68" s="74" t="s">
        <v>36</v>
      </c>
      <c r="B68" s="31">
        <f t="shared" si="9"/>
        <v>2002</v>
      </c>
      <c r="D68" s="85">
        <f t="shared" si="65"/>
        <v>22487.129763843088</v>
      </c>
      <c r="E68" s="85">
        <f t="shared" si="66"/>
        <v>5584.52179215859</v>
      </c>
      <c r="F68" s="123">
        <v>9.9999999999999995E-7</v>
      </c>
      <c r="G68" s="123">
        <v>9.9999999999999995E-7</v>
      </c>
      <c r="H68" s="85">
        <f t="shared" si="67"/>
        <v>28071.651558001678</v>
      </c>
      <c r="I68" s="80"/>
      <c r="J68" s="243">
        <f>'[18]mer_data2.3 Dec 2019'!C66</f>
        <v>3212.4560000000001</v>
      </c>
      <c r="K68" s="243">
        <f>'[18]mer_data2.3 Dec 2019'!D66</f>
        <v>725.16300000000001</v>
      </c>
      <c r="L68" s="91">
        <f>[4]South!I68</f>
        <v>38111.433638868861</v>
      </c>
      <c r="M68" s="91">
        <f>[4]West!I68</f>
        <v>23192.1115708502</v>
      </c>
      <c r="N68" s="91">
        <f t="shared" ref="N68:N80" si="93">SUM(J68:M68)</f>
        <v>65241.164209719063</v>
      </c>
      <c r="P68" s="92">
        <f t="shared" si="68"/>
        <v>3212.4560000000001</v>
      </c>
      <c r="Q68" s="92">
        <f t="shared" si="69"/>
        <v>725.16300000000001</v>
      </c>
      <c r="R68" s="92">
        <f t="shared" si="70"/>
        <v>38111.433638868861</v>
      </c>
      <c r="S68" s="92">
        <f t="shared" si="71"/>
        <v>23192.1115708502</v>
      </c>
      <c r="T68" s="92">
        <f t="shared" si="72"/>
        <v>65241.164209719063</v>
      </c>
      <c r="V68" s="85">
        <f>AER_11_Table3.4_real!$I49</f>
        <v>6.9999806266118778</v>
      </c>
      <c r="W68" s="85">
        <f>AER_11_Table3.4_real!$K49</f>
        <v>7.7010572687224661</v>
      </c>
      <c r="X68" s="85">
        <v>0</v>
      </c>
      <c r="Y68" s="85">
        <v>0</v>
      </c>
      <c r="Z68" s="85">
        <f>[4]Conversion_Factors!$O64*Z228+Z302</f>
        <v>318.48547894501633</v>
      </c>
      <c r="AC68" s="85">
        <f>[4]Conversion_Factors!$O64*AC228+AC302</f>
        <v>1.1570829305518266</v>
      </c>
      <c r="AD68" s="85">
        <f>[4]Conversion_Factors!$O64*AD228+AD302</f>
        <v>7.4314231416826839</v>
      </c>
      <c r="AE68" s="85">
        <f>[4]Conversion_Factors!$O64*AE228+AE302</f>
        <v>0.21406193669093798</v>
      </c>
      <c r="AF68" s="85">
        <f>[4]Conversion_Factors!$O64*AF228+AF302</f>
        <v>0.15152070229924025</v>
      </c>
      <c r="AG68" s="85">
        <f>[4]Conversion_Factors!$O64*AG228+AG302</f>
        <v>0.31848547894501628</v>
      </c>
      <c r="AI68" s="94">
        <f t="shared" si="85"/>
        <v>1.1958187477565903</v>
      </c>
      <c r="AJ68" s="94">
        <f t="shared" si="85"/>
        <v>7.4945893027453279</v>
      </c>
      <c r="AK68" s="94">
        <f t="shared" si="85"/>
        <v>0.21057507088044933</v>
      </c>
      <c r="AL68" s="94">
        <f t="shared" si="85"/>
        <v>0.15245252680613136</v>
      </c>
      <c r="AM68" s="94">
        <f t="shared" si="43"/>
        <v>0.44254151862213009</v>
      </c>
      <c r="AO68" s="90">
        <f>[4]Northeast!V68</f>
        <v>0.96760728389863948</v>
      </c>
      <c r="AP68" s="90">
        <f>[4]Midwest!V68</f>
        <v>0.99157176484113607</v>
      </c>
      <c r="AQ68" s="90">
        <f>[4]South!V68</f>
        <v>1.0165587778074086</v>
      </c>
      <c r="AR68" s="90">
        <f>[4]West!V68</f>
        <v>0.99388777263051808</v>
      </c>
      <c r="AS68" s="90">
        <f t="shared" si="44"/>
        <v>0.71967367025049533</v>
      </c>
      <c r="AU68" s="32">
        <f t="shared" si="86"/>
        <v>1000000</v>
      </c>
      <c r="AV68" s="32">
        <f t="shared" si="86"/>
        <v>1000000</v>
      </c>
      <c r="AW68" s="32">
        <f t="shared" si="86"/>
        <v>1000000</v>
      </c>
      <c r="AX68" s="32">
        <f t="shared" si="86"/>
        <v>1000000</v>
      </c>
      <c r="AY68" s="32">
        <f t="shared" si="86"/>
        <v>1000000</v>
      </c>
      <c r="BB68" s="80">
        <f t="shared" si="46"/>
        <v>0.90763800591550836</v>
      </c>
      <c r="BC68" s="80">
        <f t="shared" si="47"/>
        <v>1.8008932086718621</v>
      </c>
      <c r="BD68" s="80">
        <f t="shared" si="48"/>
        <v>1.1120571984850196</v>
      </c>
      <c r="BE68" s="80">
        <f t="shared" si="49"/>
        <v>0.97333066169875271</v>
      </c>
      <c r="BF68" s="80"/>
      <c r="BG68" s="80">
        <f t="shared" si="88"/>
        <v>0.81836567060951337</v>
      </c>
      <c r="BH68" s="80">
        <f t="shared" si="89"/>
        <v>0.74423425757968387</v>
      </c>
      <c r="BI68" s="80" t="e">
        <f t="shared" si="90"/>
        <v>#DIV/0!</v>
      </c>
      <c r="BJ68" s="80" t="e">
        <f t="shared" si="91"/>
        <v>#DIV/0!</v>
      </c>
      <c r="BK68" s="80"/>
      <c r="BL68" s="80">
        <f t="shared" si="92"/>
        <v>1.0565887183214224</v>
      </c>
      <c r="BM68" s="80">
        <f t="shared" si="92"/>
        <v>1.0723668651183198</v>
      </c>
      <c r="BN68" s="80">
        <f t="shared" si="92"/>
        <v>1.1609774982746472</v>
      </c>
      <c r="BO68" s="80">
        <f t="shared" si="92"/>
        <v>0.94008688522007089</v>
      </c>
      <c r="BP68" s="80"/>
      <c r="BQ68" s="95">
        <f>[4]Northeast!AK68</f>
        <v>0.90890774251874695</v>
      </c>
      <c r="BR68" s="95">
        <f>[4]Midwest!AK68</f>
        <v>0.87916796182972501</v>
      </c>
      <c r="BS68" s="95">
        <f>[4]South!AK68</f>
        <v>0.88300394592539189</v>
      </c>
      <c r="BT68" s="95">
        <f>[4]West!AK68</f>
        <v>0.79346788557935988</v>
      </c>
      <c r="BU68" s="88"/>
      <c r="BV68" s="95">
        <f>[4]Northeast!AH68</f>
        <v>0.99017799587654487</v>
      </c>
      <c r="BW68" s="95">
        <f>[4]Midwest!AH68</f>
        <v>0.98735163974492379</v>
      </c>
      <c r="BX68" s="95">
        <f>[4]South!AH68</f>
        <v>1.0030656433555198</v>
      </c>
      <c r="BY68" s="95">
        <f>[4]West!AH68</f>
        <v>0.99568608867307373</v>
      </c>
      <c r="CA68" s="95">
        <f>[4]Northeast!AI68</f>
        <v>1.1891282322821777</v>
      </c>
      <c r="CB68" s="95">
        <f>[4]Midwest!AI68</f>
        <v>1.2461205318703295</v>
      </c>
      <c r="CC68" s="95">
        <f>[4]South!AI68</f>
        <v>1.2555532194381069</v>
      </c>
      <c r="CD68" s="95">
        <f>[4]West!AI68</f>
        <v>1.231994052473915</v>
      </c>
      <c r="CF68" s="95">
        <f>[4]Northeast!AJ68</f>
        <v>0.98728878779685658</v>
      </c>
      <c r="CG68" s="95">
        <f>[4]Midwest!AJ68</f>
        <v>0.99137880420347968</v>
      </c>
      <c r="CH68" s="95">
        <f>[4]South!AJ68</f>
        <v>1.0439908125735557</v>
      </c>
      <c r="CI68" s="95">
        <f>[4]West!AJ68</f>
        <v>0.96584534137590872</v>
      </c>
      <c r="CK68" s="89">
        <f t="shared" si="50"/>
        <v>1.2848948646040064</v>
      </c>
      <c r="CL68" s="89">
        <f t="shared" si="51"/>
        <v>1.0094939825919895</v>
      </c>
      <c r="CM68" s="89">
        <f t="shared" si="52"/>
        <v>0.85268466604189908</v>
      </c>
      <c r="CN68" s="89">
        <f t="shared" si="53"/>
        <v>0.98988690905587728</v>
      </c>
      <c r="CO68" s="89">
        <f t="shared" si="54"/>
        <v>1.2026030337203797</v>
      </c>
      <c r="CP68" s="89">
        <f t="shared" si="55"/>
        <v>0.98550300635239041</v>
      </c>
      <c r="CQ68" s="89">
        <f t="shared" si="56"/>
        <v>0.78877754807474065</v>
      </c>
      <c r="CR68" s="89">
        <f t="shared" si="57"/>
        <v>1.013856327875758</v>
      </c>
      <c r="CS68" s="89">
        <f t="shared" si="58"/>
        <v>1.2970936340810935</v>
      </c>
      <c r="CT68" s="89"/>
      <c r="CU68" s="89">
        <f t="shared" si="59"/>
        <v>1.0003553116747557</v>
      </c>
      <c r="CX68" s="35"/>
      <c r="CZ68" s="80">
        <f t="shared" si="87"/>
        <v>0.80106187259342954</v>
      </c>
      <c r="DA68" s="80">
        <f t="shared" si="87"/>
        <v>0.19893812733532421</v>
      </c>
      <c r="DB68" s="80">
        <f t="shared" si="87"/>
        <v>3.5623126695406531E-11</v>
      </c>
      <c r="DC68" s="80">
        <f t="shared" si="87"/>
        <v>3.5623126695406531E-11</v>
      </c>
      <c r="DE68" s="80">
        <f t="shared" ref="DE68:DH72" si="94">(CZ68-CZ67)/LN(CZ68/CZ67)</f>
        <v>0.8033239469093002</v>
      </c>
      <c r="DF68" s="80">
        <f t="shared" si="94"/>
        <v>0.19666523662559798</v>
      </c>
      <c r="DG68" s="80">
        <f t="shared" si="94"/>
        <v>3.1955612541880751E-11</v>
      </c>
      <c r="DH68" s="80">
        <f t="shared" si="94"/>
        <v>3.1955612541880751E-11</v>
      </c>
      <c r="DI68" s="80">
        <f t="shared" si="62"/>
        <v>0.99998918359880951</v>
      </c>
      <c r="DJ68" s="80"/>
      <c r="DK68" s="80">
        <f t="shared" ref="DK68:DN76" si="95">DE68/$DI68</f>
        <v>0.80333263607738148</v>
      </c>
      <c r="DL68" s="80">
        <f t="shared" si="95"/>
        <v>0.19666736385870656</v>
      </c>
      <c r="DM68" s="80">
        <f t="shared" si="95"/>
        <v>3.1955958190344965E-11</v>
      </c>
      <c r="DN68" s="80">
        <f t="shared" si="95"/>
        <v>3.1955958190344965E-11</v>
      </c>
      <c r="DQ68" s="80">
        <f t="shared" si="74"/>
        <v>-0.26353108871249331</v>
      </c>
      <c r="DR68" s="80">
        <f t="shared" si="75"/>
        <v>-0.11374649211366938</v>
      </c>
      <c r="DS68" s="80">
        <v>0</v>
      </c>
      <c r="DT68" s="80">
        <v>0</v>
      </c>
      <c r="DV68" s="80">
        <f t="shared" ref="DV68:DY76" si="96">J68/$N68</f>
        <v>4.9239709911881618E-2</v>
      </c>
      <c r="DW68" s="80">
        <f t="shared" si="96"/>
        <v>1.1115114342057855E-2</v>
      </c>
      <c r="DX68" s="80">
        <f t="shared" si="96"/>
        <v>0.58416237816294747</v>
      </c>
      <c r="DY68" s="80">
        <f t="shared" si="96"/>
        <v>0.35548279758311302</v>
      </c>
      <c r="DZ68" s="80"/>
      <c r="EB68" s="80">
        <f t="shared" ref="EB68:EE72" si="97">LN(DV68/DV67)</f>
        <v>2.6842887764667245E-2</v>
      </c>
      <c r="EC68" s="80">
        <f t="shared" si="97"/>
        <v>-9.4278680661833578E-2</v>
      </c>
      <c r="ED68" s="80">
        <f t="shared" si="97"/>
        <v>6.2338769360846991E-4</v>
      </c>
      <c r="EE68" s="80">
        <f t="shared" si="97"/>
        <v>-1.6001862214753454E-3</v>
      </c>
      <c r="EG68" s="80">
        <f t="shared" si="34"/>
        <v>2.1804088947408894E-4</v>
      </c>
      <c r="EH68" s="80">
        <f t="shared" si="34"/>
        <v>-1.6116256112910252E-3</v>
      </c>
      <c r="EI68" s="80">
        <f t="shared" si="34"/>
        <v>-5.6325291850686191E-4</v>
      </c>
      <c r="EJ68" s="80">
        <f t="shared" si="34"/>
        <v>-1.6319103412732051E-3</v>
      </c>
      <c r="EL68" s="80">
        <f t="shared" si="35"/>
        <v>7.327681313426814E-3</v>
      </c>
      <c r="EM68" s="80">
        <f t="shared" si="35"/>
        <v>1.2231747886141469E-2</v>
      </c>
      <c r="EN68" s="80">
        <f t="shared" si="35"/>
        <v>1.3072560109103197E-2</v>
      </c>
      <c r="EO68" s="80">
        <f t="shared" si="35"/>
        <v>1.5034925277974065E-2</v>
      </c>
      <c r="EQ68" s="80">
        <f t="shared" si="36"/>
        <v>1.4476564369534544E-2</v>
      </c>
      <c r="ER68" s="80">
        <f t="shared" si="36"/>
        <v>3.3023025612318631E-2</v>
      </c>
      <c r="ES68" s="80">
        <f t="shared" si="36"/>
        <v>4.0450615552121323E-2</v>
      </c>
      <c r="ET68" s="80">
        <f t="shared" si="36"/>
        <v>1.4296630302831344E-3</v>
      </c>
      <c r="EV68" s="124">
        <v>0.78392586259960184</v>
      </c>
      <c r="EW68" s="80">
        <f t="shared" si="14"/>
        <v>0.79130377405980523</v>
      </c>
      <c r="EX68" s="80">
        <f t="shared" si="15"/>
        <v>2.2996714074588525</v>
      </c>
      <c r="EY68" s="124">
        <f t="shared" si="77"/>
        <v>0.78877754807474065</v>
      </c>
      <c r="EZ68" s="80"/>
      <c r="FA68" s="80">
        <f t="shared" si="16"/>
        <v>1.0030267997299251</v>
      </c>
      <c r="FB68" s="80">
        <f t="shared" si="17"/>
        <v>0.49777243223346407</v>
      </c>
      <c r="FC68" s="80">
        <f t="shared" si="78"/>
        <v>0.85268466604189908</v>
      </c>
      <c r="FD68" s="80"/>
      <c r="FE68" s="80">
        <f t="shared" si="18"/>
        <v>0.99985821525435115</v>
      </c>
      <c r="FF68" s="80">
        <f t="shared" si="19"/>
        <v>0.99045350980492941</v>
      </c>
      <c r="FG68" s="80">
        <f t="shared" si="79"/>
        <v>0.98988690905587728</v>
      </c>
      <c r="FH68" s="80"/>
      <c r="FI68" s="80">
        <f t="shared" si="20"/>
        <v>1.00832662626938</v>
      </c>
      <c r="FJ68" s="80">
        <f t="shared" si="21"/>
        <v>1.249013382651502</v>
      </c>
      <c r="FK68" s="80">
        <f t="shared" si="80"/>
        <v>1.2026030337203797</v>
      </c>
      <c r="FM68" s="80">
        <f t="shared" si="22"/>
        <v>1.0182892853163947</v>
      </c>
      <c r="FN68" s="80">
        <f t="shared" si="23"/>
        <v>0.96665226472326526</v>
      </c>
      <c r="FO68" s="80">
        <f t="shared" si="81"/>
        <v>0.98550300635239041</v>
      </c>
      <c r="FQ68" s="37"/>
    </row>
    <row r="69" spans="1:173" x14ac:dyDescent="0.2">
      <c r="A69" s="74" t="s">
        <v>36</v>
      </c>
      <c r="B69" s="31">
        <f t="shared" si="9"/>
        <v>2003</v>
      </c>
      <c r="D69" s="85">
        <f t="shared" si="65"/>
        <v>27858.187416677854</v>
      </c>
      <c r="E69" s="85">
        <f t="shared" si="66"/>
        <v>7679.8858713209875</v>
      </c>
      <c r="F69" s="123">
        <v>9.9999999999999995E-7</v>
      </c>
      <c r="G69" s="123">
        <v>9.9999999999999995E-7</v>
      </c>
      <c r="H69" s="85">
        <f t="shared" si="67"/>
        <v>35538.073289998843</v>
      </c>
      <c r="I69" s="80"/>
      <c r="J69" s="243">
        <f>'[18]mer_data2.3 Dec 2019'!C67</f>
        <v>3260.9160000000002</v>
      </c>
      <c r="K69" s="243">
        <f>'[18]mer_data2.3 Dec 2019'!D67</f>
        <v>841.60400000000004</v>
      </c>
      <c r="L69" s="91">
        <f>[4]South!I69</f>
        <v>38504.056550069145</v>
      </c>
      <c r="M69" s="91">
        <f>[4]West!I69</f>
        <v>23384.702520437164</v>
      </c>
      <c r="N69" s="91">
        <f t="shared" si="93"/>
        <v>65991.279070506309</v>
      </c>
      <c r="P69" s="92">
        <f t="shared" si="68"/>
        <v>3260.9160000000002</v>
      </c>
      <c r="Q69" s="92">
        <f t="shared" si="69"/>
        <v>841.60400000000004</v>
      </c>
      <c r="R69" s="92">
        <f t="shared" si="70"/>
        <v>38504.056550069145</v>
      </c>
      <c r="S69" s="92">
        <f t="shared" si="71"/>
        <v>23384.702520437164</v>
      </c>
      <c r="T69" s="92">
        <f t="shared" si="72"/>
        <v>65991.279070506309</v>
      </c>
      <c r="V69" s="85">
        <f>AER_11_Table3.4_real!$I50</f>
        <v>8.5430558213329792</v>
      </c>
      <c r="W69" s="85">
        <f>AER_11_Table3.4_real!$K50</f>
        <v>9.1252963048191162</v>
      </c>
      <c r="X69" s="85">
        <v>0</v>
      </c>
      <c r="Y69" s="85">
        <v>0</v>
      </c>
      <c r="Z69" s="85">
        <f>[4]Conversion_Factors!$O65*Z229+Z303</f>
        <v>319.73982174953397</v>
      </c>
      <c r="AC69" s="85">
        <f>[4]Conversion_Factors!$O65*AC229+AC303</f>
        <v>1.2092808325427509</v>
      </c>
      <c r="AD69" s="85">
        <f>[4]Conversion_Factors!$O65*AD229+AD303</f>
        <v>6.4177629921238388</v>
      </c>
      <c r="AE69" s="85">
        <f>[4]Conversion_Factors!$O65*AE229+AE303</f>
        <v>0.21262909129429458</v>
      </c>
      <c r="AF69" s="85">
        <f>[4]Conversion_Factors!$O65*AF229+AF303</f>
        <v>0.1525945873362354</v>
      </c>
      <c r="AG69" s="85">
        <f>[4]Conversion_Factors!$O65*AG229+AG303</f>
        <v>0.31973982174953397</v>
      </c>
      <c r="AI69" s="94">
        <f t="shared" ref="AI69:AL76" si="98">AC69/AO69</f>
        <v>1.1867097572152316</v>
      </c>
      <c r="AJ69" s="94">
        <f t="shared" si="98"/>
        <v>6.4686200505362237</v>
      </c>
      <c r="AK69" s="94">
        <f t="shared" si="98"/>
        <v>0.21291714598216277</v>
      </c>
      <c r="AL69" s="94">
        <f t="shared" si="98"/>
        <v>0.15493870157023606</v>
      </c>
      <c r="AM69" s="94">
        <f t="shared" si="43"/>
        <v>0.53156966884135182</v>
      </c>
      <c r="AO69" s="90">
        <f>[4]Northeast!V69</f>
        <v>1.0190198784414524</v>
      </c>
      <c r="AP69" s="90">
        <f>[4]Midwest!V69</f>
        <v>0.99213788133866831</v>
      </c>
      <c r="AQ69" s="90">
        <f>[4]South!V69</f>
        <v>0.9986471043159092</v>
      </c>
      <c r="AR69" s="90">
        <f>[4]West!V69</f>
        <v>0.9848706991200773</v>
      </c>
      <c r="AS69" s="90">
        <f t="shared" si="44"/>
        <v>0.6015012527830309</v>
      </c>
      <c r="AU69" s="32">
        <f t="shared" si="86"/>
        <v>1000000</v>
      </c>
      <c r="AV69" s="32">
        <f t="shared" si="86"/>
        <v>1000000</v>
      </c>
      <c r="AW69" s="32">
        <f t="shared" si="86"/>
        <v>1000000</v>
      </c>
      <c r="AX69" s="32">
        <f t="shared" si="86"/>
        <v>1000000</v>
      </c>
      <c r="AY69" s="32">
        <f t="shared" si="86"/>
        <v>1000000</v>
      </c>
      <c r="BB69" s="80">
        <f t="shared" si="46"/>
        <v>0.90072419391316894</v>
      </c>
      <c r="BC69" s="80">
        <f t="shared" si="47"/>
        <v>1.5543605457102356</v>
      </c>
      <c r="BD69" s="80">
        <f t="shared" si="48"/>
        <v>1.124425811091265</v>
      </c>
      <c r="BE69" s="80">
        <f t="shared" si="49"/>
        <v>0.98920360378072969</v>
      </c>
      <c r="BF69" s="80"/>
      <c r="BG69" s="80">
        <f t="shared" si="88"/>
        <v>0.9987661365376681</v>
      </c>
      <c r="BH69" s="80">
        <f t="shared" si="89"/>
        <v>0.88187347316510878</v>
      </c>
      <c r="BI69" s="80" t="e">
        <f t="shared" si="90"/>
        <v>#DIV/0!</v>
      </c>
      <c r="BJ69" s="80" t="e">
        <f t="shared" si="91"/>
        <v>#DIV/0!</v>
      </c>
      <c r="BK69" s="80"/>
      <c r="BL69" s="80">
        <f t="shared" si="92"/>
        <v>1.1165079540054788</v>
      </c>
      <c r="BM69" s="80">
        <f t="shared" si="92"/>
        <v>1.070293632188795</v>
      </c>
      <c r="BN69" s="80">
        <f t="shared" si="92"/>
        <v>1.1532063770294383</v>
      </c>
      <c r="BO69" s="80">
        <f t="shared" si="92"/>
        <v>0.94674963970968151</v>
      </c>
      <c r="BP69" s="80"/>
      <c r="BQ69" s="95">
        <f>[4]Northeast!AK69</f>
        <v>0.90526531715468328</v>
      </c>
      <c r="BR69" s="95">
        <f>[4]Midwest!AK69</f>
        <v>0.86787182902207749</v>
      </c>
      <c r="BS69" s="95">
        <f>[4]South!AK69</f>
        <v>0.88181446171138078</v>
      </c>
      <c r="BT69" s="95">
        <f>[4]West!AK69</f>
        <v>0.79575954813931837</v>
      </c>
      <c r="BU69" s="88"/>
      <c r="BV69" s="95">
        <f>[4]Northeast!AH69</f>
        <v>0.99032694648390174</v>
      </c>
      <c r="BW69" s="95">
        <f>[4]Midwest!AH69</f>
        <v>0.98563967211449133</v>
      </c>
      <c r="BX69" s="95">
        <f>[4]South!AH69</f>
        <v>1.0023538213656418</v>
      </c>
      <c r="BY69" s="95">
        <f>[4]West!AH69</f>
        <v>0.99397852216240368</v>
      </c>
      <c r="CA69" s="95">
        <f>[4]Northeast!AI69</f>
        <v>1.1977870441127645</v>
      </c>
      <c r="CB69" s="95">
        <f>[4]Midwest!AI69</f>
        <v>1.2613675810339904</v>
      </c>
      <c r="CC69" s="95">
        <f>[4]South!AI69</f>
        <v>1.272133059191985</v>
      </c>
      <c r="CD69" s="95">
        <f>[4]West!AI69</f>
        <v>1.2506242089100799</v>
      </c>
      <c r="CF69" s="95">
        <f>[4]Northeast!AJ69</f>
        <v>1.0397471342648048</v>
      </c>
      <c r="CG69" s="95">
        <f>[4]Midwest!AJ69</f>
        <v>0.99194481053430072</v>
      </c>
      <c r="CH69" s="95">
        <f>[4]South!AJ69</f>
        <v>1.0255957891167957</v>
      </c>
      <c r="CI69" s="95">
        <f>[4]West!AJ69</f>
        <v>0.95708268357617243</v>
      </c>
      <c r="CK69" s="89">
        <f t="shared" si="50"/>
        <v>1.2996680334179544</v>
      </c>
      <c r="CL69" s="89">
        <f t="shared" si="51"/>
        <v>1.0134698358003136</v>
      </c>
      <c r="CM69" s="89">
        <f t="shared" si="52"/>
        <v>0.87981703415987134</v>
      </c>
      <c r="CN69" s="89">
        <f t="shared" si="53"/>
        <v>0.98964860767683993</v>
      </c>
      <c r="CO69" s="89">
        <f t="shared" si="54"/>
        <v>1.2125933782578799</v>
      </c>
      <c r="CP69" s="89">
        <f t="shared" si="55"/>
        <v>1.0269021644422049</v>
      </c>
      <c r="CQ69" s="89">
        <f t="shared" si="56"/>
        <v>0.95677913873616871</v>
      </c>
      <c r="CR69" s="89">
        <f t="shared" si="57"/>
        <v>1.3482231510794815</v>
      </c>
      <c r="CS69" s="89">
        <f t="shared" si="58"/>
        <v>1.3171743484230107</v>
      </c>
      <c r="CT69" s="89"/>
      <c r="CU69" s="89">
        <f t="shared" si="59"/>
        <v>1.0842205777956921</v>
      </c>
      <c r="CX69" s="35"/>
      <c r="CZ69" s="80">
        <f t="shared" si="87"/>
        <v>0.78389695438322282</v>
      </c>
      <c r="DA69" s="80">
        <f t="shared" si="87"/>
        <v>0.21610304556049942</v>
      </c>
      <c r="DB69" s="80">
        <f t="shared" si="87"/>
        <v>2.8138835547998628E-11</v>
      </c>
      <c r="DC69" s="80">
        <f t="shared" si="87"/>
        <v>2.8138835547998628E-11</v>
      </c>
      <c r="DE69" s="80">
        <f t="shared" si="94"/>
        <v>0.7924484301774033</v>
      </c>
      <c r="DF69" s="80">
        <f t="shared" si="94"/>
        <v>0.20740221709757473</v>
      </c>
      <c r="DG69" s="80">
        <f t="shared" si="94"/>
        <v>3.1734023301454444E-11</v>
      </c>
      <c r="DH69" s="80">
        <f t="shared" si="94"/>
        <v>3.1734023301454444E-11</v>
      </c>
      <c r="DI69" s="80">
        <f t="shared" si="62"/>
        <v>0.99985064733844609</v>
      </c>
      <c r="DJ69" s="80"/>
      <c r="DK69" s="80">
        <f t="shared" si="95"/>
        <v>0.79256680213876196</v>
      </c>
      <c r="DL69" s="80">
        <f t="shared" si="95"/>
        <v>0.20743319779776045</v>
      </c>
      <c r="DM69" s="80">
        <f t="shared" si="95"/>
        <v>3.1738763570268094E-11</v>
      </c>
      <c r="DN69" s="80">
        <f t="shared" si="95"/>
        <v>3.1738763570268094E-11</v>
      </c>
      <c r="DQ69" s="80">
        <f t="shared" si="74"/>
        <v>0.199211386884005</v>
      </c>
      <c r="DR69" s="80">
        <f t="shared" si="75"/>
        <v>0.16969274364225487</v>
      </c>
      <c r="DS69" s="80">
        <v>0</v>
      </c>
      <c r="DT69" s="80">
        <v>0</v>
      </c>
      <c r="DV69" s="80">
        <f t="shared" si="96"/>
        <v>4.9414347561228159E-2</v>
      </c>
      <c r="DW69" s="80">
        <f t="shared" si="96"/>
        <v>1.275326091347335E-2</v>
      </c>
      <c r="DX69" s="80">
        <f t="shared" si="96"/>
        <v>0.58347189344414274</v>
      </c>
      <c r="DY69" s="80">
        <f t="shared" si="96"/>
        <v>0.35436049808115572</v>
      </c>
      <c r="DZ69" s="80"/>
      <c r="EB69" s="80">
        <f t="shared" si="97"/>
        <v>3.5404084988656204E-3</v>
      </c>
      <c r="EC69" s="80">
        <f t="shared" si="97"/>
        <v>0.13748116227549292</v>
      </c>
      <c r="ED69" s="80">
        <f t="shared" si="97"/>
        <v>-1.1827073186909413E-3</v>
      </c>
      <c r="EE69" s="80">
        <f t="shared" si="97"/>
        <v>-3.1621075918056196E-3</v>
      </c>
      <c r="EG69" s="80">
        <f t="shared" ref="EG69:EJ72" si="99">LN(BV69/BV68)</f>
        <v>1.5041679972806874E-4</v>
      </c>
      <c r="EH69" s="80">
        <f t="shared" si="99"/>
        <v>-1.7354035466780188E-3</v>
      </c>
      <c r="EI69" s="80">
        <f t="shared" si="99"/>
        <v>-7.0989838514505217E-4</v>
      </c>
      <c r="EJ69" s="80">
        <f t="shared" si="99"/>
        <v>-1.7164369518365599E-3</v>
      </c>
      <c r="EL69" s="80">
        <f t="shared" ref="EL69:EO72" si="100">LN(CA69/CA68)</f>
        <v>7.2552636439807902E-3</v>
      </c>
      <c r="EM69" s="80">
        <f t="shared" si="100"/>
        <v>1.2161363400317494E-2</v>
      </c>
      <c r="EN69" s="80">
        <f t="shared" si="100"/>
        <v>1.3118777974253776E-2</v>
      </c>
      <c r="EO69" s="80">
        <f t="shared" si="100"/>
        <v>1.5008756237733581E-2</v>
      </c>
      <c r="EQ69" s="80">
        <f t="shared" ref="EQ69:ET72" si="101">LN(CF69/CF68)</f>
        <v>5.1770234318952085E-2</v>
      </c>
      <c r="ER69" s="80">
        <f t="shared" si="101"/>
        <v>5.7076549886363637E-4</v>
      </c>
      <c r="ES69" s="80">
        <f t="shared" si="101"/>
        <v>-1.7776987804339596E-2</v>
      </c>
      <c r="ET69" s="80">
        <f t="shared" si="101"/>
        <v>-9.1139328574938085E-3</v>
      </c>
      <c r="EV69" s="124">
        <v>0.9479906922791741</v>
      </c>
      <c r="EW69" s="80">
        <f t="shared" si="14"/>
        <v>1.212989823393793</v>
      </c>
      <c r="EX69" s="80">
        <f t="shared" si="15"/>
        <v>2.7894780143972691</v>
      </c>
      <c r="EY69" s="124">
        <f t="shared" si="77"/>
        <v>0.95677913873616871</v>
      </c>
      <c r="EZ69" s="80"/>
      <c r="FA69" s="80">
        <f t="shared" si="16"/>
        <v>1.0318199320317543</v>
      </c>
      <c r="FB69" s="80">
        <f t="shared" si="17"/>
        <v>0.51361151719441389</v>
      </c>
      <c r="FC69" s="80">
        <f t="shared" si="78"/>
        <v>0.87981703415987134</v>
      </c>
      <c r="FD69" s="80"/>
      <c r="FE69" s="80">
        <f t="shared" si="18"/>
        <v>0.99975926403626791</v>
      </c>
      <c r="FF69" s="80">
        <f t="shared" si="19"/>
        <v>0.9902150720247147</v>
      </c>
      <c r="FG69" s="80">
        <f t="shared" si="79"/>
        <v>0.98964860767683993</v>
      </c>
      <c r="FH69" s="80"/>
      <c r="FI69" s="80">
        <f t="shared" si="20"/>
        <v>1.0083072670344044</v>
      </c>
      <c r="FJ69" s="80">
        <f t="shared" si="21"/>
        <v>1.2593892703507328</v>
      </c>
      <c r="FK69" s="80">
        <f t="shared" si="80"/>
        <v>1.2125933782578799</v>
      </c>
      <c r="FM69" s="80">
        <f t="shared" si="22"/>
        <v>1.0420081499731229</v>
      </c>
      <c r="FN69" s="80">
        <f t="shared" si="23"/>
        <v>1.0072595380316189</v>
      </c>
      <c r="FO69" s="80">
        <f t="shared" si="81"/>
        <v>1.0269021644422049</v>
      </c>
      <c r="FQ69" s="37"/>
    </row>
    <row r="70" spans="1:173" x14ac:dyDescent="0.2">
      <c r="A70" s="74" t="s">
        <v>36</v>
      </c>
      <c r="B70" s="31">
        <f t="shared" si="9"/>
        <v>2004</v>
      </c>
      <c r="D70" s="85">
        <f t="shared" si="65"/>
        <v>30329.163636329708</v>
      </c>
      <c r="E70" s="85">
        <f t="shared" si="66"/>
        <v>8473.6786980414727</v>
      </c>
      <c r="F70" s="123">
        <v>9.9999999999999995E-7</v>
      </c>
      <c r="G70" s="123">
        <v>9.9999999999999995E-7</v>
      </c>
      <c r="H70" s="85">
        <f t="shared" si="67"/>
        <v>38802.842336371177</v>
      </c>
      <c r="I70" s="80"/>
      <c r="J70" s="243">
        <f>'[18]mer_data2.3 Dec 2019'!C68</f>
        <v>3200.9720000000002</v>
      </c>
      <c r="K70" s="243">
        <f>'[18]mer_data2.3 Dec 2019'!D68</f>
        <v>808.93799999999999</v>
      </c>
      <c r="L70" s="91">
        <f>[4]South!I70</f>
        <v>39214.292172181689</v>
      </c>
      <c r="M70" s="91">
        <f>[4]West!I70</f>
        <v>23673.903498709267</v>
      </c>
      <c r="N70" s="91">
        <f t="shared" si="93"/>
        <v>66898.10567089096</v>
      </c>
      <c r="P70" s="92">
        <f t="shared" si="68"/>
        <v>3200.9720000000002</v>
      </c>
      <c r="Q70" s="92">
        <f t="shared" si="69"/>
        <v>808.93799999999999</v>
      </c>
      <c r="R70" s="92">
        <f t="shared" si="70"/>
        <v>39214.292172181689</v>
      </c>
      <c r="S70" s="92">
        <f t="shared" si="71"/>
        <v>23673.903498709267</v>
      </c>
      <c r="T70" s="92">
        <f t="shared" si="72"/>
        <v>66898.10567089096</v>
      </c>
      <c r="V70" s="85">
        <f>AER_11_Table3.4_real!$I51</f>
        <v>9.4749856094741549</v>
      </c>
      <c r="W70" s="85">
        <f>AER_11_Table3.4_real!$K51</f>
        <v>10.475065701007336</v>
      </c>
      <c r="X70" s="85">
        <v>0</v>
      </c>
      <c r="Y70" s="85">
        <v>0</v>
      </c>
      <c r="Z70" s="85">
        <f>[4]Conversion_Factors!$O66*Z230+Z304</f>
        <v>315.17225176646235</v>
      </c>
      <c r="AC70" s="85">
        <f>[4]Conversion_Factors!$O66*AC230+AC304</f>
        <v>1.2289901426889998</v>
      </c>
      <c r="AD70" s="85">
        <f>[4]Conversion_Factors!$O66*AD230+AD304</f>
        <v>6.491311357279903</v>
      </c>
      <c r="AE70" s="85">
        <f>[4]Conversion_Factors!$O66*AE230+AE304</f>
        <v>0.21048532247476726</v>
      </c>
      <c r="AF70" s="85">
        <f>[4]Conversion_Factors!$O66*AF230+AF304</f>
        <v>0.1539823041081507</v>
      </c>
      <c r="AG70" s="85">
        <f>[4]Conversion_Factors!$O66*AG230+AG304</f>
        <v>0.31517225176646235</v>
      </c>
      <c r="AI70" s="94">
        <f t="shared" si="98"/>
        <v>1.2421373275181398</v>
      </c>
      <c r="AJ70" s="94">
        <f t="shared" si="98"/>
        <v>6.7456003501508048</v>
      </c>
      <c r="AK70" s="94">
        <f t="shared" si="98"/>
        <v>0.21250940940227372</v>
      </c>
      <c r="AL70" s="94">
        <f t="shared" si="98"/>
        <v>0.15718399947090897</v>
      </c>
      <c r="AM70" s="94">
        <f t="shared" si="43"/>
        <v>0.58984085526335983</v>
      </c>
      <c r="AO70" s="90">
        <f>[4]Northeast!V70</f>
        <v>0.98941567527367624</v>
      </c>
      <c r="AP70" s="90">
        <f>[4]Midwest!V70</f>
        <v>0.96230298569863881</v>
      </c>
      <c r="AQ70" s="90">
        <f>[4]South!V70</f>
        <v>0.9904753067960631</v>
      </c>
      <c r="AR70" s="90">
        <f>[4]West!V70</f>
        <v>0.97963090789434437</v>
      </c>
      <c r="AS70" s="90">
        <f t="shared" si="44"/>
        <v>0.53433438690126023</v>
      </c>
      <c r="AU70" s="32">
        <f t="shared" si="86"/>
        <v>1000000</v>
      </c>
      <c r="AV70" s="32">
        <f t="shared" si="86"/>
        <v>1000000</v>
      </c>
      <c r="AW70" s="32">
        <f t="shared" si="86"/>
        <v>1000000</v>
      </c>
      <c r="AX70" s="32">
        <f t="shared" si="86"/>
        <v>1000000</v>
      </c>
      <c r="AY70" s="32">
        <f t="shared" si="86"/>
        <v>1000000</v>
      </c>
      <c r="BB70" s="80">
        <f t="shared" si="46"/>
        <v>0.94279425635102054</v>
      </c>
      <c r="BC70" s="80">
        <f t="shared" si="47"/>
        <v>1.620916819891808</v>
      </c>
      <c r="BD70" s="80">
        <f t="shared" si="48"/>
        <v>1.1222725343674087</v>
      </c>
      <c r="BE70" s="80">
        <f t="shared" si="49"/>
        <v>1.003538671471355</v>
      </c>
      <c r="BF70" s="80"/>
      <c r="BG70" s="80">
        <f t="shared" si="88"/>
        <v>1.1077177732227366</v>
      </c>
      <c r="BH70" s="80">
        <f t="shared" si="89"/>
        <v>1.0123159032656919</v>
      </c>
      <c r="BI70" s="80" t="e">
        <f t="shared" si="90"/>
        <v>#DIV/0!</v>
      </c>
      <c r="BJ70" s="80" t="e">
        <f t="shared" si="91"/>
        <v>#DIV/0!</v>
      </c>
      <c r="BK70" s="80"/>
      <c r="BL70" s="80">
        <f t="shared" si="92"/>
        <v>1.1131352189163619</v>
      </c>
      <c r="BM70" s="80">
        <f t="shared" si="92"/>
        <v>1.033744296930444</v>
      </c>
      <c r="BN70" s="80">
        <f t="shared" si="92"/>
        <v>1.1415795208052637</v>
      </c>
      <c r="BO70" s="80">
        <f t="shared" si="92"/>
        <v>0.95535951491406823</v>
      </c>
      <c r="BP70" s="80"/>
      <c r="BQ70" s="95">
        <f>[4]Northeast!AK70</f>
        <v>0.92173680098764244</v>
      </c>
      <c r="BR70" s="95">
        <f>[4]Midwest!AK70</f>
        <v>0.8547568555510352</v>
      </c>
      <c r="BS70" s="95">
        <f>[4]South!AK70</f>
        <v>0.86782469774137561</v>
      </c>
      <c r="BT70" s="95">
        <f>[4]West!AK70</f>
        <v>0.7944195053856461</v>
      </c>
      <c r="BU70" s="88"/>
      <c r="BV70" s="95">
        <f>[4]Northeast!AH70</f>
        <v>0.99033063355711082</v>
      </c>
      <c r="BW70" s="95">
        <f>[4]Midwest!AH70</f>
        <v>0.9843970553171798</v>
      </c>
      <c r="BX70" s="95">
        <f>[4]South!AH70</f>
        <v>1.0019857174609976</v>
      </c>
      <c r="BY70" s="95">
        <f>[4]West!AH70</f>
        <v>0.99374031009449926</v>
      </c>
      <c r="CA70" s="95">
        <f>[4]Northeast!AI70</f>
        <v>1.2079165194340737</v>
      </c>
      <c r="CB70" s="95">
        <f>[4]Midwest!AI70</f>
        <v>1.2769471318454375</v>
      </c>
      <c r="CC70" s="95">
        <f>[4]South!AI70</f>
        <v>1.2906390398298901</v>
      </c>
      <c r="CD70" s="95">
        <f>[4]West!AI70</f>
        <v>1.2711924563648689</v>
      </c>
      <c r="CF70" s="95">
        <f>[4]Northeast!AJ70</f>
        <v>1.0095407702309978</v>
      </c>
      <c r="CG70" s="95">
        <f>[4]Midwest!AJ70</f>
        <v>0.96211572078819763</v>
      </c>
      <c r="CH70" s="95">
        <f>[4]South!AJ70</f>
        <v>1.017203474064112</v>
      </c>
      <c r="CI70" s="95">
        <f>[4]West!AJ70</f>
        <v>0.95199073246808907</v>
      </c>
      <c r="CK70" s="89">
        <f t="shared" si="50"/>
        <v>1.3175275682076015</v>
      </c>
      <c r="CL70" s="89">
        <f t="shared" si="51"/>
        <v>0.99899214460932939</v>
      </c>
      <c r="CM70" s="89">
        <f t="shared" si="52"/>
        <v>0.84805284834611339</v>
      </c>
      <c r="CN70" s="89">
        <f t="shared" si="53"/>
        <v>0.98938031440254559</v>
      </c>
      <c r="CO70" s="89">
        <f t="shared" si="54"/>
        <v>1.2238724181403662</v>
      </c>
      <c r="CP70" s="89">
        <f t="shared" si="55"/>
        <v>0.99684140189794046</v>
      </c>
      <c r="CQ70" s="89">
        <f t="shared" si="56"/>
        <v>1.0691128091888471</v>
      </c>
      <c r="CR70" s="89">
        <f t="shared" si="57"/>
        <v>1.4418883769216413</v>
      </c>
      <c r="CS70" s="89">
        <f t="shared" si="58"/>
        <v>1.3161996909456264</v>
      </c>
      <c r="CT70" s="89"/>
      <c r="CU70" s="89">
        <f t="shared" si="59"/>
        <v>1.0236427074791945</v>
      </c>
      <c r="CX70" s="35"/>
      <c r="CZ70" s="80">
        <f t="shared" si="87"/>
        <v>0.78162221657409847</v>
      </c>
      <c r="DA70" s="80">
        <f t="shared" si="87"/>
        <v>0.21837778337435904</v>
      </c>
      <c r="DB70" s="80">
        <f t="shared" si="87"/>
        <v>2.577130797097993E-11</v>
      </c>
      <c r="DC70" s="80">
        <f t="shared" si="87"/>
        <v>2.577130797097993E-11</v>
      </c>
      <c r="DE70" s="80">
        <f t="shared" si="94"/>
        <v>0.78275903460335472</v>
      </c>
      <c r="DF70" s="80">
        <f t="shared" si="94"/>
        <v>0.21723842954289241</v>
      </c>
      <c r="DG70" s="80">
        <f t="shared" si="94"/>
        <v>2.6937734043634191E-11</v>
      </c>
      <c r="DH70" s="80">
        <f t="shared" si="94"/>
        <v>2.6937734043634191E-11</v>
      </c>
      <c r="DI70" s="80">
        <f t="shared" si="62"/>
        <v>0.9999974642001227</v>
      </c>
      <c r="DJ70" s="80"/>
      <c r="DK70" s="80">
        <f t="shared" si="95"/>
        <v>0.78276101952865196</v>
      </c>
      <c r="DL70" s="80">
        <f t="shared" si="95"/>
        <v>0.2172389804174723</v>
      </c>
      <c r="DM70" s="80">
        <f t="shared" si="95"/>
        <v>2.6937802352510092E-11</v>
      </c>
      <c r="DN70" s="80">
        <f t="shared" si="95"/>
        <v>2.6937802352510092E-11</v>
      </c>
      <c r="DQ70" s="80">
        <f t="shared" si="74"/>
        <v>0.10353646386971542</v>
      </c>
      <c r="DR70" s="80">
        <f t="shared" si="75"/>
        <v>0.13794736725871157</v>
      </c>
      <c r="DS70" s="80">
        <v>0</v>
      </c>
      <c r="DT70" s="80">
        <v>0</v>
      </c>
      <c r="DV70" s="80">
        <f t="shared" si="96"/>
        <v>4.7848469966359948E-2</v>
      </c>
      <c r="DW70" s="80">
        <f t="shared" si="96"/>
        <v>1.2092091276539527E-2</v>
      </c>
      <c r="DX70" s="80">
        <f t="shared" si="96"/>
        <v>0.58617941089540915</v>
      </c>
      <c r="DY70" s="80">
        <f t="shared" si="96"/>
        <v>0.35388002786169137</v>
      </c>
      <c r="DZ70" s="80"/>
      <c r="EB70" s="80">
        <f t="shared" si="97"/>
        <v>-3.2201676724410121E-2</v>
      </c>
      <c r="EC70" s="80">
        <f t="shared" si="97"/>
        <v>-5.3235371428299122E-2</v>
      </c>
      <c r="ED70" s="80">
        <f t="shared" si="97"/>
        <v>4.6296229947567205E-3</v>
      </c>
      <c r="EE70" s="80">
        <f t="shared" si="97"/>
        <v>-1.3567997751415292E-3</v>
      </c>
      <c r="EG70" s="80">
        <f t="shared" si="99"/>
        <v>3.7230798966080616E-6</v>
      </c>
      <c r="EH70" s="80">
        <f t="shared" si="99"/>
        <v>-1.2615165441364515E-3</v>
      </c>
      <c r="EI70" s="80">
        <f t="shared" si="99"/>
        <v>-3.6730693742455679E-4</v>
      </c>
      <c r="EJ70" s="80">
        <f t="shared" si="99"/>
        <v>-2.3968386793856735E-4</v>
      </c>
      <c r="EL70" s="80">
        <f t="shared" si="100"/>
        <v>8.4212663089577641E-3</v>
      </c>
      <c r="EM70" s="80">
        <f t="shared" si="100"/>
        <v>1.2275661780270048E-2</v>
      </c>
      <c r="EN70" s="80">
        <f t="shared" si="100"/>
        <v>1.4442409696569212E-2</v>
      </c>
      <c r="EO70" s="80">
        <f t="shared" si="100"/>
        <v>1.6312608159754553E-2</v>
      </c>
      <c r="EQ70" s="80">
        <f t="shared" si="101"/>
        <v>-2.9481998946002168E-2</v>
      </c>
      <c r="ER70" s="80">
        <f t="shared" si="101"/>
        <v>-3.0532735884336835E-2</v>
      </c>
      <c r="ES70" s="80">
        <f t="shared" si="101"/>
        <v>-8.2165315198915213E-3</v>
      </c>
      <c r="ET70" s="80">
        <f t="shared" si="101"/>
        <v>-5.3344865004286172E-3</v>
      </c>
      <c r="EV70" s="124">
        <v>1.0577516432815255</v>
      </c>
      <c r="EW70" s="80">
        <f t="shared" si="14"/>
        <v>1.1174081518970642</v>
      </c>
      <c r="EX70" s="80">
        <f t="shared" si="15"/>
        <v>3.1169854728251445</v>
      </c>
      <c r="EY70" s="124">
        <f t="shared" si="77"/>
        <v>1.0691128091888471</v>
      </c>
      <c r="EZ70" s="80"/>
      <c r="FA70" s="80">
        <f t="shared" si="16"/>
        <v>0.96389682788525544</v>
      </c>
      <c r="FB70" s="80">
        <f t="shared" si="17"/>
        <v>0.49506851218902886</v>
      </c>
      <c r="FC70" s="80">
        <f t="shared" si="78"/>
        <v>0.84805284834611339</v>
      </c>
      <c r="FD70" s="80"/>
      <c r="FE70" s="80">
        <f t="shared" si="18"/>
        <v>0.99972890046809226</v>
      </c>
      <c r="FF70" s="80">
        <f t="shared" si="19"/>
        <v>0.98994662518220078</v>
      </c>
      <c r="FG70" s="80">
        <f t="shared" si="79"/>
        <v>0.98938031440254559</v>
      </c>
      <c r="FH70" s="80"/>
      <c r="FI70" s="80">
        <f t="shared" si="20"/>
        <v>1.0093015845911106</v>
      </c>
      <c r="FJ70" s="80">
        <f t="shared" si="21"/>
        <v>1.2711035861820372</v>
      </c>
      <c r="FK70" s="80">
        <f t="shared" si="80"/>
        <v>1.2238724181403662</v>
      </c>
      <c r="FM70" s="80">
        <f t="shared" si="22"/>
        <v>0.9707267512084824</v>
      </c>
      <c r="FN70" s="80">
        <f t="shared" si="23"/>
        <v>0.97777377897719031</v>
      </c>
      <c r="FO70" s="80">
        <f t="shared" si="81"/>
        <v>0.99684140189794046</v>
      </c>
      <c r="FQ70" s="37"/>
    </row>
    <row r="71" spans="1:173" x14ac:dyDescent="0.2">
      <c r="A71" s="74" t="s">
        <v>36</v>
      </c>
      <c r="B71" s="31">
        <f t="shared" si="9"/>
        <v>2005</v>
      </c>
      <c r="D71" s="85">
        <f t="shared" si="65"/>
        <v>33743.911679999997</v>
      </c>
      <c r="E71" s="85">
        <f t="shared" si="66"/>
        <v>10309.111000000001</v>
      </c>
      <c r="F71" s="123">
        <v>9.9999999999999995E-7</v>
      </c>
      <c r="G71" s="123">
        <v>9.9999999999999995E-7</v>
      </c>
      <c r="H71" s="85">
        <f t="shared" si="67"/>
        <v>44053.022681999995</v>
      </c>
      <c r="I71" s="80"/>
      <c r="J71" s="243">
        <f>'[18]mer_data2.3 Dec 2019'!C69</f>
        <v>3073.2159999999999</v>
      </c>
      <c r="K71" s="243">
        <f>'[18]mer_data2.3 Dec 2019'!D69</f>
        <v>760.82</v>
      </c>
      <c r="L71" s="91">
        <f>[4]South!I71</f>
        <v>39964.061774724469</v>
      </c>
      <c r="M71" s="91">
        <f>[4]West!I71</f>
        <v>23985.100869677877</v>
      </c>
      <c r="N71" s="91">
        <f t="shared" si="93"/>
        <v>67783.19864440235</v>
      </c>
      <c r="P71" s="92">
        <f t="shared" si="68"/>
        <v>3073.2159999999999</v>
      </c>
      <c r="Q71" s="92">
        <f t="shared" si="69"/>
        <v>760.82</v>
      </c>
      <c r="R71" s="92">
        <f t="shared" si="70"/>
        <v>39964.061774724469</v>
      </c>
      <c r="S71" s="92">
        <f t="shared" si="71"/>
        <v>23985.100869677877</v>
      </c>
      <c r="T71" s="92">
        <f t="shared" si="72"/>
        <v>67783.19864440235</v>
      </c>
      <c r="V71" s="85">
        <f>AER_11_Table3.4_real!$I52</f>
        <v>10.98</v>
      </c>
      <c r="W71" s="85">
        <f>AER_11_Table3.4_real!$K52</f>
        <v>13.55</v>
      </c>
      <c r="X71" s="85">
        <v>0</v>
      </c>
      <c r="Y71" s="85">
        <v>0</v>
      </c>
      <c r="Z71" s="85">
        <f>[4]Conversion_Factors!$O67*Z231+Z305</f>
        <v>318.8817967511435</v>
      </c>
      <c r="AC71" s="85">
        <f>[4]Conversion_Factors!$O67*AC231+AC305</f>
        <v>1.2917655577379277</v>
      </c>
      <c r="AD71" s="85">
        <f>[4]Conversion_Factors!$O67*AD231+AD305</f>
        <v>7.1971782942547264</v>
      </c>
      <c r="AE71" s="85">
        <f>[4]Conversion_Factors!$O67*AE231+AE305</f>
        <v>0.21250809765411427</v>
      </c>
      <c r="AF71" s="85">
        <f>[4]Conversion_Factors!$O67*AF231+AF305</f>
        <v>0.15328306021478338</v>
      </c>
      <c r="AG71" s="85">
        <f>[4]Conversion_Factors!$O67*AG231+AG305</f>
        <v>0.31888179675114348</v>
      </c>
      <c r="AI71" s="94">
        <f t="shared" si="98"/>
        <v>1.2742069287668267</v>
      </c>
      <c r="AJ71" s="94">
        <f t="shared" si="98"/>
        <v>7.2474298238764421</v>
      </c>
      <c r="AK71" s="94">
        <f t="shared" si="98"/>
        <v>0.21169053196315271</v>
      </c>
      <c r="AL71" s="94">
        <f t="shared" si="98"/>
        <v>0.15684810609959418</v>
      </c>
      <c r="AM71" s="94">
        <f t="shared" si="43"/>
        <v>0.64420580402041616</v>
      </c>
      <c r="AO71" s="90">
        <f>[4]Northeast!V71</f>
        <v>1.0137800451203747</v>
      </c>
      <c r="AP71" s="90">
        <f>[4]Midwest!V71</f>
        <v>0.99306629648814759</v>
      </c>
      <c r="AQ71" s="90">
        <f>[4]South!V71</f>
        <v>1.0038620796281237</v>
      </c>
      <c r="AR71" s="90">
        <f>[4]West!V71</f>
        <v>0.97727071130494181</v>
      </c>
      <c r="AS71" s="90">
        <f t="shared" si="44"/>
        <v>0.49499988165433773</v>
      </c>
      <c r="AU71" s="32">
        <f t="shared" si="86"/>
        <v>1000000</v>
      </c>
      <c r="AV71" s="32">
        <f t="shared" si="86"/>
        <v>1000000</v>
      </c>
      <c r="AW71" s="32">
        <f t="shared" si="86"/>
        <v>1000000</v>
      </c>
      <c r="AX71" s="32">
        <f t="shared" si="86"/>
        <v>1000000</v>
      </c>
      <c r="AY71" s="32">
        <f t="shared" si="86"/>
        <v>1000000</v>
      </c>
      <c r="BB71" s="80">
        <f t="shared" si="46"/>
        <v>0.96713539415511574</v>
      </c>
      <c r="BC71" s="80">
        <f t="shared" si="47"/>
        <v>1.7415026525021189</v>
      </c>
      <c r="BD71" s="80">
        <f t="shared" si="48"/>
        <v>1.1179480027547919</v>
      </c>
      <c r="BE71" s="80">
        <f t="shared" si="49"/>
        <v>1.0013941657408743</v>
      </c>
      <c r="BF71" s="80"/>
      <c r="BG71" s="80">
        <f t="shared" si="88"/>
        <v>1.2836685617573891</v>
      </c>
      <c r="BH71" s="80">
        <f t="shared" si="89"/>
        <v>1.3094791842623994</v>
      </c>
      <c r="BI71" s="80" t="e">
        <f t="shared" si="90"/>
        <v>#DIV/0!</v>
      </c>
      <c r="BJ71" s="80" t="e">
        <f t="shared" si="91"/>
        <v>#DIV/0!</v>
      </c>
      <c r="BK71" s="80"/>
      <c r="BL71" s="80">
        <f t="shared" si="92"/>
        <v>1.121913824109563</v>
      </c>
      <c r="BM71" s="80">
        <f t="shared" si="92"/>
        <v>1.0699956423294092</v>
      </c>
      <c r="BN71" s="80">
        <f t="shared" si="92"/>
        <v>1.1525501609087445</v>
      </c>
      <c r="BO71" s="80">
        <f t="shared" si="92"/>
        <v>0.95102116375973822</v>
      </c>
      <c r="BP71" s="80"/>
      <c r="BQ71" s="95">
        <f>[4]Northeast!AK71</f>
        <v>0.89874612104240381</v>
      </c>
      <c r="BR71" s="95">
        <f>[4]Midwest!AK71</f>
        <v>0.84763320551998134</v>
      </c>
      <c r="BS71" s="95">
        <f>[4]South!AK71</f>
        <v>0.85203069271689746</v>
      </c>
      <c r="BT71" s="95">
        <f>[4]West!AK71</f>
        <v>0.77975188329937095</v>
      </c>
      <c r="BU71" s="88"/>
      <c r="BV71" s="95">
        <f>[4]Northeast!AH71</f>
        <v>0.99022859759027948</v>
      </c>
      <c r="BW71" s="95">
        <f>[4]Midwest!AH71</f>
        <v>0.98305300371987947</v>
      </c>
      <c r="BX71" s="95">
        <f>[4]South!AH71</f>
        <v>1.001498598375177</v>
      </c>
      <c r="BY71" s="95">
        <f>[4]West!AH71</f>
        <v>0.99339417750823933</v>
      </c>
      <c r="CA71" s="95">
        <f>[4]Northeast!AI71</f>
        <v>1.2187038733078728</v>
      </c>
      <c r="CB71" s="95">
        <f>[4]Midwest!AI71</f>
        <v>1.2933122538550665</v>
      </c>
      <c r="CC71" s="95">
        <f>[4]South!AI71</f>
        <v>1.3101349096501715</v>
      </c>
      <c r="CD71" s="95">
        <f>[4]West!AI71</f>
        <v>1.2927871131076416</v>
      </c>
      <c r="CF71" s="95">
        <f>[4]Northeast!AJ71</f>
        <v>1.0344007207208918</v>
      </c>
      <c r="CG71" s="95">
        <f>[4]Midwest!AJ71</f>
        <v>0.99287304501346885</v>
      </c>
      <c r="CH71" s="95">
        <f>[4]South!AJ71</f>
        <v>1.0309514915440499</v>
      </c>
      <c r="CI71" s="95">
        <f>[4]West!AJ71</f>
        <v>0.94969712855889477</v>
      </c>
      <c r="CK71" s="89">
        <f t="shared" si="50"/>
        <v>1.3349590691646682</v>
      </c>
      <c r="CL71" s="89">
        <f t="shared" si="51"/>
        <v>1.0107501793950737</v>
      </c>
      <c r="CM71" s="89">
        <f t="shared" si="52"/>
        <v>0.79984021316933496</v>
      </c>
      <c r="CN71" s="89">
        <f t="shared" si="53"/>
        <v>0.98899581672259163</v>
      </c>
      <c r="CO71" s="89">
        <f t="shared" si="54"/>
        <v>1.2358759486734643</v>
      </c>
      <c r="CP71" s="89">
        <f t="shared" si="55"/>
        <v>1.0230394034299175</v>
      </c>
      <c r="CQ71" s="89">
        <f t="shared" si="56"/>
        <v>1.2701270040792214</v>
      </c>
      <c r="CR71" s="89">
        <f t="shared" si="57"/>
        <v>1.6958210874071125</v>
      </c>
      <c r="CS71" s="89">
        <f t="shared" si="58"/>
        <v>1.349310118643269</v>
      </c>
      <c r="CT71" s="89"/>
      <c r="CU71" s="89">
        <f t="shared" si="59"/>
        <v>1.0001495218038643</v>
      </c>
      <c r="CX71" s="35"/>
      <c r="CZ71" s="80">
        <f t="shared" si="87"/>
        <v>0.76598402619459105</v>
      </c>
      <c r="DA71" s="80">
        <f t="shared" si="87"/>
        <v>0.23401597376000918</v>
      </c>
      <c r="DB71" s="80">
        <f t="shared" si="87"/>
        <v>2.269991794248885E-11</v>
      </c>
      <c r="DC71" s="80">
        <f t="shared" si="87"/>
        <v>2.269991794248885E-11</v>
      </c>
      <c r="DE71" s="80">
        <f t="shared" si="94"/>
        <v>0.77377678397255012</v>
      </c>
      <c r="DF71" s="80">
        <f t="shared" si="94"/>
        <v>0.22610675391753399</v>
      </c>
      <c r="DG71" s="80">
        <f t="shared" si="94"/>
        <v>2.4203141601221024E-11</v>
      </c>
      <c r="DH71" s="80">
        <f t="shared" si="94"/>
        <v>2.4203141601221024E-11</v>
      </c>
      <c r="DI71" s="80">
        <f t="shared" si="62"/>
        <v>0.9998835379384905</v>
      </c>
      <c r="DJ71" s="80"/>
      <c r="DK71" s="80">
        <f t="shared" si="95"/>
        <v>0.77386691010823527</v>
      </c>
      <c r="DL71" s="80">
        <f t="shared" si="95"/>
        <v>0.22613308984335265</v>
      </c>
      <c r="DM71" s="80">
        <f t="shared" si="95"/>
        <v>2.420596067730232E-11</v>
      </c>
      <c r="DN71" s="80">
        <f t="shared" si="95"/>
        <v>2.420596067730232E-11</v>
      </c>
      <c r="DQ71" s="80">
        <f t="shared" si="74"/>
        <v>0.14742020390305527</v>
      </c>
      <c r="DR71" s="80">
        <f t="shared" si="75"/>
        <v>0.25738880936464048</v>
      </c>
      <c r="DS71" s="80">
        <v>0</v>
      </c>
      <c r="DT71" s="80">
        <v>0</v>
      </c>
      <c r="DV71" s="80">
        <f t="shared" si="96"/>
        <v>4.5338904941951884E-2</v>
      </c>
      <c r="DW71" s="80">
        <f t="shared" si="96"/>
        <v>1.1224315394015857E-2</v>
      </c>
      <c r="DX71" s="80">
        <f t="shared" si="96"/>
        <v>0.58958654318424919</v>
      </c>
      <c r="DY71" s="80">
        <f t="shared" si="96"/>
        <v>0.35385023647978298</v>
      </c>
      <c r="DZ71" s="80"/>
      <c r="EB71" s="80">
        <f t="shared" si="97"/>
        <v>-5.3873649115807817E-2</v>
      </c>
      <c r="EC71" s="80">
        <f t="shared" si="97"/>
        <v>-7.4469183023995175E-2</v>
      </c>
      <c r="ED71" s="80">
        <f t="shared" si="97"/>
        <v>5.7956123221539419E-3</v>
      </c>
      <c r="EE71" s="80">
        <f t="shared" si="97"/>
        <v>-8.4188520477397591E-5</v>
      </c>
      <c r="EG71" s="80">
        <f t="shared" si="99"/>
        <v>-1.0303753133656021E-4</v>
      </c>
      <c r="EH71" s="80">
        <f t="shared" si="99"/>
        <v>-1.3662881049610253E-3</v>
      </c>
      <c r="EI71" s="80">
        <f t="shared" si="99"/>
        <v>-4.8627193292112293E-4</v>
      </c>
      <c r="EJ71" s="80">
        <f t="shared" si="99"/>
        <v>-3.4837359214491418E-4</v>
      </c>
      <c r="EL71" s="80">
        <f t="shared" si="100"/>
        <v>8.8909043755083812E-3</v>
      </c>
      <c r="EM71" s="80">
        <f t="shared" si="100"/>
        <v>1.2734390352844637E-2</v>
      </c>
      <c r="EN71" s="80">
        <f t="shared" si="100"/>
        <v>1.4992640949652995E-2</v>
      </c>
      <c r="EO71" s="80">
        <f t="shared" si="100"/>
        <v>1.6845038572625287E-2</v>
      </c>
      <c r="EQ71" s="80">
        <f t="shared" si="101"/>
        <v>2.4326700713940028E-2</v>
      </c>
      <c r="ER71" s="80">
        <f t="shared" si="101"/>
        <v>3.1468070624747213E-2</v>
      </c>
      <c r="ES71" s="80">
        <f t="shared" si="101"/>
        <v>1.3424984138570155E-2</v>
      </c>
      <c r="ET71" s="80">
        <f t="shared" si="101"/>
        <v>-2.4121782216000131E-3</v>
      </c>
      <c r="EV71" s="124">
        <v>1.2536651433562187</v>
      </c>
      <c r="EW71" s="80">
        <f t="shared" si="14"/>
        <v>1.1880196300733568</v>
      </c>
      <c r="EX71" s="80">
        <f t="shared" si="15"/>
        <v>3.7030399283697553</v>
      </c>
      <c r="EY71" s="124">
        <f t="shared" si="77"/>
        <v>1.2701270040792214</v>
      </c>
      <c r="EZ71" s="80"/>
      <c r="FA71" s="80">
        <f t="shared" si="16"/>
        <v>0.94314902040503301</v>
      </c>
      <c r="FB71" s="80">
        <f t="shared" si="17"/>
        <v>0.46692338230445973</v>
      </c>
      <c r="FC71" s="80">
        <f t="shared" si="78"/>
        <v>0.79984021316933496</v>
      </c>
      <c r="FD71" s="80"/>
      <c r="FE71" s="80">
        <f t="shared" si="18"/>
        <v>0.99961137524735755</v>
      </c>
      <c r="FF71" s="80">
        <f t="shared" si="19"/>
        <v>0.98956190741986017</v>
      </c>
      <c r="FG71" s="80">
        <f t="shared" si="79"/>
        <v>0.98899581672259163</v>
      </c>
      <c r="FH71" s="80"/>
      <c r="FI71" s="80">
        <f t="shared" si="20"/>
        <v>1.0098078282958098</v>
      </c>
      <c r="FJ71" s="80">
        <f t="shared" si="21"/>
        <v>1.2835703519014987</v>
      </c>
      <c r="FK71" s="80">
        <f t="shared" si="80"/>
        <v>1.2358759486734643</v>
      </c>
      <c r="FM71" s="80">
        <f t="shared" si="22"/>
        <v>1.026281012688776</v>
      </c>
      <c r="FN71" s="80">
        <f t="shared" si="23"/>
        <v>1.0034706640692423</v>
      </c>
      <c r="FO71" s="80">
        <f t="shared" si="81"/>
        <v>1.0230394034299175</v>
      </c>
      <c r="FQ71" s="37"/>
    </row>
    <row r="72" spans="1:173" x14ac:dyDescent="0.2">
      <c r="A72" s="74" t="s">
        <v>36</v>
      </c>
      <c r="B72" s="31">
        <f t="shared" si="9"/>
        <v>2006</v>
      </c>
      <c r="D72" s="85">
        <f t="shared" si="65"/>
        <v>32662.943413908557</v>
      </c>
      <c r="E72" s="85">
        <f t="shared" si="66"/>
        <v>10203.042525535115</v>
      </c>
      <c r="F72" s="123">
        <v>9.9999999999999995E-7</v>
      </c>
      <c r="G72" s="123">
        <v>9.9999999999999995E-7</v>
      </c>
      <c r="H72" s="85">
        <f t="shared" si="67"/>
        <v>42865.985941443672</v>
      </c>
      <c r="I72" s="80"/>
      <c r="J72" s="243">
        <f>'[18]mer_data2.3 Dec 2019'!C70</f>
        <v>2901.6869999999999</v>
      </c>
      <c r="K72" s="243">
        <f>'[18]mer_data2.3 Dec 2019'!D70</f>
        <v>660.86500000000001</v>
      </c>
      <c r="L72" s="91">
        <f>[4]South!I72</f>
        <v>40436.471180989807</v>
      </c>
      <c r="M72" s="91">
        <f>[4]West!I72</f>
        <v>24230.999652209866</v>
      </c>
      <c r="N72" s="91">
        <f t="shared" si="93"/>
        <v>68230.022833199677</v>
      </c>
      <c r="P72" s="92">
        <f t="shared" si="68"/>
        <v>2901.6869999999999</v>
      </c>
      <c r="Q72" s="92">
        <f t="shared" si="69"/>
        <v>660.86500000000001</v>
      </c>
      <c r="R72" s="92">
        <f t="shared" si="70"/>
        <v>40436.471180989807</v>
      </c>
      <c r="S72" s="92">
        <f t="shared" si="71"/>
        <v>24230.999652209866</v>
      </c>
      <c r="T72" s="92">
        <f t="shared" si="72"/>
        <v>68230.022833199677</v>
      </c>
      <c r="V72" s="85">
        <f>AER_11_Table3.4_real!$I53</f>
        <v>11.256535737282677</v>
      </c>
      <c r="W72" s="85">
        <f>AER_11_Table3.4_real!$K53</f>
        <v>15.438920998290294</v>
      </c>
      <c r="X72" s="85">
        <v>0</v>
      </c>
      <c r="Y72" s="85">
        <v>0</v>
      </c>
      <c r="Z72" s="85">
        <f>[4]Conversion_Factors!$O68*Z232+Z306</f>
        <v>303.00902947873846</v>
      </c>
      <c r="AC72" s="85">
        <f>[4]Conversion_Factors!$O68*AC232+AC306</f>
        <v>1.2331369686206233</v>
      </c>
      <c r="AD72" s="85">
        <f>[4]Conversion_Factors!$O68*AD232+AD306</f>
        <v>7.6931310546625982</v>
      </c>
      <c r="AE72" s="85">
        <f>[4]Conversion_Factors!$O68*AE232+AE306</f>
        <v>0.20375271761242914</v>
      </c>
      <c r="AF72" s="85">
        <f>[4]Conversion_Factors!$O68*AF232+AF306</f>
        <v>0.15570853843692298</v>
      </c>
      <c r="AG72" s="85">
        <f>[4]Conversion_Factors!$O68*AG232+AG306</f>
        <v>0.30300902947873848</v>
      </c>
      <c r="AI72" s="94">
        <f t="shared" si="98"/>
        <v>1.3167018109115058</v>
      </c>
      <c r="AJ72" s="94">
        <f t="shared" si="98"/>
        <v>8.1438083307408462</v>
      </c>
      <c r="AK72" s="94">
        <f t="shared" si="98"/>
        <v>0.20785904057343044</v>
      </c>
      <c r="AL72" s="94">
        <f t="shared" si="98"/>
        <v>0.15543621393461723</v>
      </c>
      <c r="AM72" s="94">
        <f t="shared" si="43"/>
        <v>0.66945804206164705</v>
      </c>
      <c r="AO72" s="90">
        <f>[4]Northeast!V72</f>
        <v>0.93653472517590486</v>
      </c>
      <c r="AP72" s="90">
        <f>[4]Midwest!V72</f>
        <v>0.94466013224095002</v>
      </c>
      <c r="AQ72" s="90">
        <f>[4]South!V72</f>
        <v>0.98024467470997168</v>
      </c>
      <c r="AR72" s="90">
        <f>[4]West!V72</f>
        <v>1.0017520016437116</v>
      </c>
      <c r="AS72" s="90">
        <f t="shared" si="44"/>
        <v>0.45261840241040213</v>
      </c>
      <c r="AU72" s="32">
        <f t="shared" si="86"/>
        <v>1000000</v>
      </c>
      <c r="AV72" s="32">
        <f t="shared" si="86"/>
        <v>1000000</v>
      </c>
      <c r="AW72" s="32">
        <f t="shared" si="86"/>
        <v>1000000</v>
      </c>
      <c r="AX72" s="32">
        <f t="shared" si="86"/>
        <v>1000000</v>
      </c>
      <c r="AY72" s="32">
        <f t="shared" si="86"/>
        <v>1000000</v>
      </c>
      <c r="BB72" s="80">
        <f t="shared" si="46"/>
        <v>0.99938942108333551</v>
      </c>
      <c r="BC72" s="80">
        <f t="shared" si="47"/>
        <v>1.9568956380550704</v>
      </c>
      <c r="BD72" s="80">
        <f t="shared" si="48"/>
        <v>1.0977137102383097</v>
      </c>
      <c r="BE72" s="80">
        <f t="shared" si="49"/>
        <v>0.9923799633266901</v>
      </c>
      <c r="BF72" s="80"/>
      <c r="BG72" s="80">
        <f t="shared" si="88"/>
        <v>1.315998273246658</v>
      </c>
      <c r="BH72" s="80">
        <f t="shared" si="89"/>
        <v>1.4920255110503913</v>
      </c>
      <c r="BI72" s="80" t="e">
        <f t="shared" si="90"/>
        <v>#DIV/0!</v>
      </c>
      <c r="BJ72" s="80" t="e">
        <f t="shared" si="91"/>
        <v>#DIV/0!</v>
      </c>
      <c r="BK72" s="80"/>
      <c r="BL72" s="80">
        <f t="shared" si="92"/>
        <v>1.0135106152040014</v>
      </c>
      <c r="BM72" s="80">
        <f t="shared" si="92"/>
        <v>0.99145770200884564</v>
      </c>
      <c r="BN72" s="80">
        <f t="shared" si="92"/>
        <v>1.1050648425267318</v>
      </c>
      <c r="BO72" s="80">
        <f t="shared" si="92"/>
        <v>0.96606967021740486</v>
      </c>
      <c r="BP72" s="80"/>
      <c r="BQ72" s="95">
        <f>[4]Northeast!AK72</f>
        <v>0.87053214441591042</v>
      </c>
      <c r="BR72" s="95">
        <f>[4]Midwest!AK72</f>
        <v>0.81739574924027136</v>
      </c>
      <c r="BS72" s="95">
        <f>[4]South!AK72</f>
        <v>0.82481204318712942</v>
      </c>
      <c r="BT72" s="95">
        <f>[4]West!AK72</f>
        <v>0.76141306514241092</v>
      </c>
      <c r="BU72" s="88"/>
      <c r="BV72" s="95">
        <f>[4]Northeast!AH72</f>
        <v>0.9896014204314677</v>
      </c>
      <c r="BW72" s="95">
        <f>[4]Midwest!AH72</f>
        <v>0.98337936670762283</v>
      </c>
      <c r="BX72" s="95">
        <f>[4]South!AH72</f>
        <v>1.0004996104801664</v>
      </c>
      <c r="BY72" s="95">
        <f>[4]West!AH72</f>
        <v>0.99235252062579882</v>
      </c>
      <c r="CA72" s="95">
        <f>[4]Northeast!AI72</f>
        <v>1.2311592112275851</v>
      </c>
      <c r="CB72" s="95">
        <f>[4]Midwest!AI72</f>
        <v>1.3059593513063972</v>
      </c>
      <c r="CC72" s="95">
        <f>[4]South!AI72</f>
        <v>1.330200697105631</v>
      </c>
      <c r="CD72" s="95">
        <f>[4]West!AI72</f>
        <v>1.313383891040359</v>
      </c>
      <c r="CF72" s="95">
        <f>[4]Northeast!AJ72</f>
        <v>0.95558420129197774</v>
      </c>
      <c r="CG72" s="95">
        <f>[4]Midwest!AJ72</f>
        <v>0.94447630064353161</v>
      </c>
      <c r="CH72" s="95">
        <f>[4]South!AJ72</f>
        <v>1.0066967663971569</v>
      </c>
      <c r="CI72" s="95">
        <f>[4]West!AJ72</f>
        <v>0.9734876820556847</v>
      </c>
      <c r="CK72" s="89">
        <f t="shared" si="50"/>
        <v>1.3437590670267698</v>
      </c>
      <c r="CL72" s="89">
        <f t="shared" si="51"/>
        <v>0.96043873944605718</v>
      </c>
      <c r="CM72" s="89">
        <f t="shared" si="52"/>
        <v>0.73562625909384505</v>
      </c>
      <c r="CN72" s="89">
        <f t="shared" si="53"/>
        <v>0.98859466841991339</v>
      </c>
      <c r="CO72" s="89">
        <f t="shared" si="54"/>
        <v>1.2483780431890892</v>
      </c>
      <c r="CP72" s="89">
        <f t="shared" si="55"/>
        <v>0.95164278087986209</v>
      </c>
      <c r="CQ72" s="89">
        <f t="shared" si="56"/>
        <v>1.3349862978106861</v>
      </c>
      <c r="CR72" s="89">
        <f t="shared" si="57"/>
        <v>1.5498646838523471</v>
      </c>
      <c r="CS72" s="89">
        <f t="shared" si="58"/>
        <v>1.2905982644544007</v>
      </c>
      <c r="CT72" s="89"/>
      <c r="CU72" s="89">
        <f t="shared" si="59"/>
        <v>0.86396384075368138</v>
      </c>
      <c r="CX72" s="35"/>
      <c r="CZ72" s="80">
        <f t="shared" ref="CZ72:DC76" si="102">D72/$H72</f>
        <v>0.76197812080018867</v>
      </c>
      <c r="DA72" s="80">
        <f t="shared" si="102"/>
        <v>0.23802187915315426</v>
      </c>
      <c r="DB72" s="80">
        <f t="shared" si="102"/>
        <v>2.3328519758440466E-11</v>
      </c>
      <c r="DC72" s="80">
        <f t="shared" si="102"/>
        <v>2.3328519758440466E-11</v>
      </c>
      <c r="DE72" s="80">
        <f t="shared" si="94"/>
        <v>0.76397932309327188</v>
      </c>
      <c r="DF72" s="80">
        <f t="shared" si="94"/>
        <v>0.23601326039042533</v>
      </c>
      <c r="DG72" s="80">
        <f t="shared" si="94"/>
        <v>2.3012787996275377E-11</v>
      </c>
      <c r="DH72" s="80">
        <f t="shared" si="94"/>
        <v>2.3012787996275377E-11</v>
      </c>
      <c r="DI72" s="80">
        <f t="shared" si="62"/>
        <v>0.99999258352972287</v>
      </c>
      <c r="DJ72" s="80"/>
      <c r="DK72" s="80">
        <f t="shared" si="95"/>
        <v>0.76398498916523616</v>
      </c>
      <c r="DL72" s="80">
        <f t="shared" si="95"/>
        <v>0.23601501078873779</v>
      </c>
      <c r="DM72" s="80">
        <f t="shared" si="95"/>
        <v>2.301295867119935E-11</v>
      </c>
      <c r="DN72" s="80">
        <f t="shared" si="95"/>
        <v>2.301295867119935E-11</v>
      </c>
      <c r="DQ72" s="80">
        <f t="shared" si="74"/>
        <v>2.4873478305479771E-2</v>
      </c>
      <c r="DR72" s="80">
        <f t="shared" si="75"/>
        <v>0.13050511129853104</v>
      </c>
      <c r="DS72" s="80">
        <v>0</v>
      </c>
      <c r="DT72" s="80">
        <v>0</v>
      </c>
      <c r="DV72" s="80">
        <f t="shared" si="96"/>
        <v>4.2528008631825986E-2</v>
      </c>
      <c r="DW72" s="80">
        <f t="shared" si="96"/>
        <v>9.6858387636129199E-3</v>
      </c>
      <c r="DX72" s="80">
        <f t="shared" si="96"/>
        <v>0.59264924005439501</v>
      </c>
      <c r="DY72" s="80">
        <f t="shared" si="96"/>
        <v>0.35513691255016605</v>
      </c>
      <c r="DZ72" s="80"/>
      <c r="EB72" s="80">
        <f t="shared" si="97"/>
        <v>-6.4002607148380838E-2</v>
      </c>
      <c r="EC72" s="80">
        <f t="shared" si="97"/>
        <v>-0.14741754486223488</v>
      </c>
      <c r="ED72" s="80">
        <f t="shared" si="97"/>
        <v>5.1812062619773424E-3</v>
      </c>
      <c r="EE72" s="80">
        <f t="shared" si="97"/>
        <v>3.6296214528439693E-3</v>
      </c>
      <c r="EG72" s="80">
        <f t="shared" si="99"/>
        <v>-6.3356669419313181E-4</v>
      </c>
      <c r="EH72" s="80">
        <f t="shared" si="99"/>
        <v>3.3193411138659654E-4</v>
      </c>
      <c r="EI72" s="80">
        <f t="shared" si="99"/>
        <v>-9.9799088081754112E-4</v>
      </c>
      <c r="EJ72" s="80">
        <f t="shared" si="99"/>
        <v>-1.0491337882759925E-3</v>
      </c>
      <c r="EL72" s="80">
        <f t="shared" si="100"/>
        <v>1.0168278639981944E-2</v>
      </c>
      <c r="EM72" s="80">
        <f t="shared" si="100"/>
        <v>9.7313395273121023E-3</v>
      </c>
      <c r="EN72" s="80">
        <f t="shared" si="100"/>
        <v>1.5199714552508643E-2</v>
      </c>
      <c r="EO72" s="80">
        <f t="shared" si="100"/>
        <v>1.5806489084418847E-2</v>
      </c>
      <c r="EQ72" s="80">
        <f t="shared" si="101"/>
        <v>-7.9254641657705918E-2</v>
      </c>
      <c r="ER72" s="80">
        <f t="shared" si="101"/>
        <v>-4.9972211269096366E-2</v>
      </c>
      <c r="ES72" s="80">
        <f t="shared" si="101"/>
        <v>-2.3807711352975772E-2</v>
      </c>
      <c r="ET72" s="80">
        <f t="shared" si="101"/>
        <v>2.4742049756658439E-2</v>
      </c>
      <c r="EV72" s="124">
        <v>1.3158947642295642</v>
      </c>
      <c r="EW72" s="80">
        <f t="shared" si="14"/>
        <v>1.0510652033404206</v>
      </c>
      <c r="EX72" s="80">
        <f t="shared" si="15"/>
        <v>3.8921364152896536</v>
      </c>
      <c r="EY72" s="124">
        <f t="shared" si="77"/>
        <v>1.3349862978106861</v>
      </c>
      <c r="EZ72" s="80"/>
      <c r="FA72" s="80">
        <f t="shared" si="16"/>
        <v>0.91971652210252774</v>
      </c>
      <c r="FB72" s="80">
        <f t="shared" si="17"/>
        <v>0.42943714926140664</v>
      </c>
      <c r="FC72" s="80">
        <f t="shared" si="78"/>
        <v>0.73562625909384505</v>
      </c>
      <c r="FD72" s="80"/>
      <c r="FE72" s="80">
        <f t="shared" si="18"/>
        <v>0.99959438827152214</v>
      </c>
      <c r="FF72" s="80">
        <f t="shared" si="19"/>
        <v>0.98916052950415578</v>
      </c>
      <c r="FG72" s="80">
        <f t="shared" si="79"/>
        <v>0.98859466841991339</v>
      </c>
      <c r="FH72" s="80"/>
      <c r="FI72" s="80">
        <f t="shared" si="20"/>
        <v>1.0101159784920517</v>
      </c>
      <c r="FJ72" s="80">
        <f t="shared" si="21"/>
        <v>1.2965549219743695</v>
      </c>
      <c r="FK72" s="80">
        <f t="shared" si="80"/>
        <v>1.2483780431890892</v>
      </c>
      <c r="FM72" s="80">
        <f t="shared" si="22"/>
        <v>0.93021126819682032</v>
      </c>
      <c r="FN72" s="80">
        <f t="shared" si="23"/>
        <v>0.93343971902215539</v>
      </c>
      <c r="FO72" s="80">
        <f t="shared" si="81"/>
        <v>0.95164278087986209</v>
      </c>
      <c r="FQ72" s="37"/>
    </row>
    <row r="73" spans="1:173" x14ac:dyDescent="0.2">
      <c r="A73" s="74" t="s">
        <v>36</v>
      </c>
      <c r="B73" s="31">
        <f>B72+1</f>
        <v>2007</v>
      </c>
      <c r="D73" s="85">
        <f t="shared" si="65"/>
        <v>33058.977377454212</v>
      </c>
      <c r="E73" s="85">
        <f t="shared" si="66"/>
        <v>10694.164899868105</v>
      </c>
      <c r="F73" s="123">
        <v>9.9999999999999995E-7</v>
      </c>
      <c r="G73" s="123">
        <v>9.9999999999999995E-7</v>
      </c>
      <c r="H73" s="85">
        <f t="shared" si="67"/>
        <v>43753.142279322317</v>
      </c>
      <c r="I73" s="80"/>
      <c r="J73" s="243">
        <f>'[18]mer_data2.3 Dec 2019'!C71</f>
        <v>3085.0520000000001</v>
      </c>
      <c r="K73" s="243">
        <f>'[18]mer_data2.3 Dec 2019'!D71</f>
        <v>645.95000000000005</v>
      </c>
      <c r="L73" s="91">
        <f>[4]South!I73</f>
        <v>40826.14944026991</v>
      </c>
      <c r="M73" s="91">
        <f>[4]West!I73</f>
        <v>24430.626617439546</v>
      </c>
      <c r="N73" s="91">
        <f t="shared" si="93"/>
        <v>68987.778057709453</v>
      </c>
      <c r="P73" s="92">
        <f t="shared" si="68"/>
        <v>3085.0520000000001</v>
      </c>
      <c r="Q73" s="92">
        <f t="shared" si="69"/>
        <v>645.95000000000005</v>
      </c>
      <c r="R73" s="92">
        <f t="shared" si="70"/>
        <v>40826.14944026991</v>
      </c>
      <c r="S73" s="92">
        <f t="shared" si="71"/>
        <v>24430.626617439546</v>
      </c>
      <c r="T73" s="92">
        <f t="shared" si="72"/>
        <v>68987.778057709453</v>
      </c>
      <c r="V73" s="85">
        <f>AER_11_Table3.4_real!$I54</f>
        <v>10.7158574239443</v>
      </c>
      <c r="W73" s="85">
        <f>AER_11_Table3.4_real!$K54</f>
        <v>16.555716231702306</v>
      </c>
      <c r="X73" s="85">
        <v>0</v>
      </c>
      <c r="Y73" s="85">
        <v>0</v>
      </c>
      <c r="Z73" s="85">
        <f>[4]Conversion_Factors!$O69*Z233+Z307</f>
        <v>312.01966545948835</v>
      </c>
      <c r="AC73" s="85">
        <f>[4]Conversion_Factors!$O69*AC233+AC307</f>
        <v>1.2326362138795095</v>
      </c>
      <c r="AD73" s="85">
        <f>[4]Conversion_Factors!$O69*AD233+AD307</f>
        <v>8.3425389228491333</v>
      </c>
      <c r="AE73" s="85">
        <f>[4]Conversion_Factors!$O69*AE233+AE307</f>
        <v>0.20758097190290262</v>
      </c>
      <c r="AF73" s="85">
        <f>[4]Conversion_Factors!$O69*AF233+AF307</f>
        <v>0.15796573198105812</v>
      </c>
      <c r="AG73" s="85">
        <f>[4]Conversion_Factors!$O69*AG233+AG307</f>
        <v>0.31201966545948834</v>
      </c>
      <c r="AI73" s="94">
        <f t="shared" si="98"/>
        <v>1.2481881043533258</v>
      </c>
      <c r="AJ73" s="94">
        <f t="shared" si="98"/>
        <v>8.4569914961869372</v>
      </c>
      <c r="AK73" s="94">
        <f t="shared" si="98"/>
        <v>0.20465889633207945</v>
      </c>
      <c r="AL73" s="94">
        <f t="shared" si="98"/>
        <v>0.16131281929592076</v>
      </c>
      <c r="AM73" s="94">
        <f t="shared" si="43"/>
        <v>0.64238849270775755</v>
      </c>
      <c r="AO73" s="90">
        <f>[4]Northeast!V73</f>
        <v>0.98754042726446778</v>
      </c>
      <c r="AP73" s="90">
        <f>[4]Midwest!V73</f>
        <v>0.98646651431665655</v>
      </c>
      <c r="AQ73" s="90">
        <f>[4]South!V73</f>
        <v>1.0142777842702806</v>
      </c>
      <c r="AR73" s="90">
        <f>[4]West!V73</f>
        <v>0.97925095271738716</v>
      </c>
      <c r="AS73" s="90">
        <f t="shared" si="44"/>
        <v>0.48571801799294645</v>
      </c>
      <c r="AU73" s="32">
        <f t="shared" si="86"/>
        <v>1000000</v>
      </c>
      <c r="AV73" s="32">
        <f t="shared" si="86"/>
        <v>1000000</v>
      </c>
      <c r="AW73" s="32">
        <f t="shared" si="86"/>
        <v>1000000</v>
      </c>
      <c r="AX73" s="32">
        <f t="shared" si="86"/>
        <v>1000000</v>
      </c>
      <c r="AY73" s="32">
        <f t="shared" si="86"/>
        <v>1000000</v>
      </c>
      <c r="BB73" s="80">
        <f t="shared" si="46"/>
        <v>0.94738685454471094</v>
      </c>
      <c r="BC73" s="80">
        <f t="shared" si="47"/>
        <v>2.0321511874839926</v>
      </c>
      <c r="BD73" s="80">
        <f t="shared" si="48"/>
        <v>1.0808135927414708</v>
      </c>
      <c r="BE73" s="80">
        <f t="shared" si="49"/>
        <v>1.029899054054086</v>
      </c>
      <c r="BF73" s="80"/>
      <c r="BG73" s="80">
        <f t="shared" si="88"/>
        <v>1.2527877310921511</v>
      </c>
      <c r="BH73" s="80">
        <f t="shared" si="89"/>
        <v>1.5999531945364798</v>
      </c>
      <c r="BI73" s="80" t="e">
        <f t="shared" si="90"/>
        <v>#DIV/0!</v>
      </c>
      <c r="BJ73" s="80" t="e">
        <f t="shared" si="91"/>
        <v>#DIV/0!</v>
      </c>
      <c r="BK73" s="80"/>
      <c r="BL73" s="80">
        <f t="shared" si="92"/>
        <v>1.0815991871297335</v>
      </c>
      <c r="BM73" s="80">
        <f t="shared" si="92"/>
        <v>1.051105873735471</v>
      </c>
      <c r="BN73" s="80">
        <f t="shared" si="92"/>
        <v>1.1258276047329341</v>
      </c>
      <c r="BO73" s="80">
        <f t="shared" si="92"/>
        <v>0.98007408028180787</v>
      </c>
      <c r="BP73" s="80"/>
      <c r="BQ73" s="95">
        <f>[4]Northeast!AK73</f>
        <v>0.87592659769905312</v>
      </c>
      <c r="BR73" s="95">
        <f>[4]Midwest!AK73</f>
        <v>0.82484814937242767</v>
      </c>
      <c r="BS73" s="95">
        <f>[4]South!AK73</f>
        <v>0.80383658326415386</v>
      </c>
      <c r="BT73" s="95">
        <f>[4]West!AK73</f>
        <v>0.78175395008807302</v>
      </c>
      <c r="BU73" s="88"/>
      <c r="BV73" s="95">
        <f>[4]Northeast!AH73</f>
        <v>0.98933991420683964</v>
      </c>
      <c r="BW73" s="95">
        <f>[4]Midwest!AH73</f>
        <v>0.98388730741192398</v>
      </c>
      <c r="BX73" s="95">
        <f>[4]South!AH73</f>
        <v>0.99961410235876935</v>
      </c>
      <c r="BY73" s="95">
        <f>[4]West!AH73</f>
        <v>0.99142373827680774</v>
      </c>
      <c r="CA73" s="95">
        <f>[4]Northeast!AI73</f>
        <v>1.2386629514172414</v>
      </c>
      <c r="CB73" s="95">
        <f>[4]Midwest!AI73</f>
        <v>1.3131951655096996</v>
      </c>
      <c r="CC73" s="95">
        <f>[4]South!AI73</f>
        <v>1.3450878694530015</v>
      </c>
      <c r="CD73" s="95">
        <f>[4]West!AI73</f>
        <v>1.3288172633667843</v>
      </c>
      <c r="CF73" s="95">
        <f>[4]Northeast!AJ73</f>
        <v>1.0076273789568329</v>
      </c>
      <c r="CG73" s="95">
        <f>[4]Midwest!AJ73</f>
        <v>0.98627454716472818</v>
      </c>
      <c r="CH73" s="95">
        <f>[4]South!AJ73</f>
        <v>1.041648265985706</v>
      </c>
      <c r="CI73" s="95">
        <f>[4]West!AJ73</f>
        <v>0.95162149768353732</v>
      </c>
      <c r="CK73" s="89">
        <f t="shared" si="50"/>
        <v>1.3586827093068139</v>
      </c>
      <c r="CL73" s="89">
        <f t="shared" si="51"/>
        <v>0.98899948523586523</v>
      </c>
      <c r="CM73" s="89">
        <f t="shared" si="52"/>
        <v>0.75798754419061254</v>
      </c>
      <c r="CN73" s="89">
        <f t="shared" si="53"/>
        <v>0.98851955818458104</v>
      </c>
      <c r="CO73" s="89">
        <f t="shared" si="54"/>
        <v>1.2558197986188411</v>
      </c>
      <c r="CP73" s="89">
        <f t="shared" si="55"/>
        <v>1.0011197312170825</v>
      </c>
      <c r="CQ73" s="89">
        <f t="shared" si="56"/>
        <v>1.3078916085593444</v>
      </c>
      <c r="CR73" s="89">
        <f t="shared" si="57"/>
        <v>1.6739808445799005</v>
      </c>
      <c r="CS73" s="89">
        <f t="shared" si="58"/>
        <v>1.3437365001033097</v>
      </c>
      <c r="CT73" s="89"/>
      <c r="CU73" s="89">
        <f t="shared" si="59"/>
        <v>0.94202121193034105</v>
      </c>
      <c r="CX73" s="35"/>
      <c r="CZ73" s="80">
        <f t="shared" si="102"/>
        <v>0.755579500242611</v>
      </c>
      <c r="DA73" s="80">
        <f t="shared" si="102"/>
        <v>0.24442049971167795</v>
      </c>
      <c r="DB73" s="80">
        <f t="shared" si="102"/>
        <v>2.2855501294420143E-11</v>
      </c>
      <c r="DC73" s="80">
        <f t="shared" si="102"/>
        <v>2.2855501294420143E-11</v>
      </c>
      <c r="DE73" s="80">
        <f>(CZ73-CZ72)/LN(CZ73/CZ72)</f>
        <v>0.75877431398273587</v>
      </c>
      <c r="DF73" s="80">
        <f>(DA73-DA72)/LN(DA73/DA72)</f>
        <v>0.24120704464623327</v>
      </c>
      <c r="DG73" s="80">
        <f>(DB73-DB72)/LN(DB73/DB72)</f>
        <v>2.309120305838743E-11</v>
      </c>
      <c r="DH73" s="80">
        <f>(DC73-DC72)/LN(DC73/DC72)</f>
        <v>2.309120305838743E-11</v>
      </c>
      <c r="DI73" s="80">
        <f t="shared" si="62"/>
        <v>0.99998135867515159</v>
      </c>
      <c r="DJ73" s="80"/>
      <c r="DK73" s="80">
        <f t="shared" si="95"/>
        <v>0.75878845880488766</v>
      </c>
      <c r="DL73" s="80">
        <f t="shared" si="95"/>
        <v>0.24121154114892901</v>
      </c>
      <c r="DM73" s="80">
        <f t="shared" si="95"/>
        <v>2.30916335170291E-11</v>
      </c>
      <c r="DN73" s="80">
        <f t="shared" si="95"/>
        <v>2.30916335170291E-11</v>
      </c>
      <c r="DQ73" s="80">
        <f t="shared" si="74"/>
        <v>-4.9224267762750809E-2</v>
      </c>
      <c r="DR73" s="80">
        <f t="shared" si="75"/>
        <v>6.983977520851184E-2</v>
      </c>
      <c r="DS73" s="80">
        <v>0</v>
      </c>
      <c r="DT73" s="80">
        <v>0</v>
      </c>
      <c r="DV73" s="80">
        <f t="shared" si="96"/>
        <v>4.4718819577277899E-2</v>
      </c>
      <c r="DW73" s="80">
        <f t="shared" si="96"/>
        <v>9.3632527120912912E-3</v>
      </c>
      <c r="DX73" s="80">
        <f t="shared" si="96"/>
        <v>0.59178814841837835</v>
      </c>
      <c r="DY73" s="80">
        <f t="shared" si="96"/>
        <v>0.35412977929225248</v>
      </c>
      <c r="DZ73" s="80"/>
      <c r="EB73" s="80">
        <f>LN(DV73/DV72)</f>
        <v>5.0231547142650629E-2</v>
      </c>
      <c r="EC73" s="80">
        <f>LN(DW73/DW72)</f>
        <v>-3.3872155412138331E-2</v>
      </c>
      <c r="ED73" s="80">
        <f>LN(DX73/DX72)</f>
        <v>-1.4540098043223676E-3</v>
      </c>
      <c r="EE73" s="80">
        <f>LN(DY73/DY72)</f>
        <v>-2.8399301599567172E-3</v>
      </c>
      <c r="EG73" s="80">
        <f>LN(BV73/BV72)</f>
        <v>-2.6428901309300407E-4</v>
      </c>
      <c r="EH73" s="80">
        <f>LN(BW73/BW72)</f>
        <v>5.1639233487846498E-4</v>
      </c>
      <c r="EI73" s="80">
        <f>LN(BX73/BX72)</f>
        <v>-8.854578352908458E-4</v>
      </c>
      <c r="EJ73" s="80">
        <f>LN(BY73/BY72)</f>
        <v>-9.3637819556148614E-4</v>
      </c>
      <c r="EL73" s="80">
        <f>LN(CA73/CA72)</f>
        <v>6.0763591735305822E-3</v>
      </c>
      <c r="EM73" s="80">
        <f>LN(CB73/CB72)</f>
        <v>5.5253193848955311E-3</v>
      </c>
      <c r="EN73" s="80">
        <f>LN(CC73/CC72)</f>
        <v>1.1129510439377302E-2</v>
      </c>
      <c r="EO73" s="80">
        <f>LN(CD73/CD72)</f>
        <v>1.1682341312613193E-2</v>
      </c>
      <c r="EQ73" s="80">
        <f>LN(CF73/CF72)</f>
        <v>5.3030834003230873E-2</v>
      </c>
      <c r="ER73" s="80">
        <f>LN(CG73/CG72)</f>
        <v>4.3304166577749631E-2</v>
      </c>
      <c r="ES73" s="80">
        <f>LN(CH73/CH72)</f>
        <v>3.4129887044323633E-2</v>
      </c>
      <c r="ET73" s="80">
        <f>LN(CI73/CI72)</f>
        <v>-2.271780221057515E-2</v>
      </c>
      <c r="EV73" s="124">
        <v>1.2561995495838449</v>
      </c>
      <c r="EW73" s="80">
        <f t="shared" si="14"/>
        <v>0.97970414430786601</v>
      </c>
      <c r="EX73" s="80">
        <f>IF(ISERR(EW73),EX72,EW73*EX72)</f>
        <v>3.8131421762708353</v>
      </c>
      <c r="EY73" s="124">
        <f t="shared" si="77"/>
        <v>1.3078916085593444</v>
      </c>
      <c r="EZ73" s="80"/>
      <c r="FA73" s="80">
        <f t="shared" si="16"/>
        <v>1.0303976167521702</v>
      </c>
      <c r="FB73" s="80">
        <f>IF(ISERR(FA73),FB72,FA73*FB72)</f>
        <v>0.4424910151437994</v>
      </c>
      <c r="FC73" s="80">
        <f t="shared" si="78"/>
        <v>0.75798754419061254</v>
      </c>
      <c r="FD73" s="80"/>
      <c r="FE73" s="80">
        <f t="shared" si="18"/>
        <v>0.99992402322434892</v>
      </c>
      <c r="FF73" s="80">
        <f>IF(ISERR(FE73),FF72,FE73*FF72)</f>
        <v>0.98908537627652271</v>
      </c>
      <c r="FG73" s="80">
        <f t="shared" si="79"/>
        <v>0.98851955818458104</v>
      </c>
      <c r="FH73" s="80"/>
      <c r="FI73" s="80">
        <f t="shared" si="20"/>
        <v>1.0059611393122081</v>
      </c>
      <c r="FJ73" s="80">
        <f>IF(ISERR(FI73),FJ72,FI73*FJ72)</f>
        <v>1.3042838664901879</v>
      </c>
      <c r="FK73" s="80">
        <f t="shared" si="80"/>
        <v>1.2558197986188411</v>
      </c>
      <c r="FM73" s="80">
        <f t="shared" si="22"/>
        <v>1.0519910951160429</v>
      </c>
      <c r="FN73" s="80">
        <f>IF(ISERR(FM73),FN72,FM73*FN72)</f>
        <v>0.98197027223892863</v>
      </c>
      <c r="FO73" s="80">
        <f t="shared" si="81"/>
        <v>1.0011197312170825</v>
      </c>
      <c r="FQ73" s="37"/>
    </row>
    <row r="74" spans="1:173" x14ac:dyDescent="0.2">
      <c r="A74" s="74" t="s">
        <v>36</v>
      </c>
      <c r="B74" s="31">
        <f t="shared" si="9"/>
        <v>2008</v>
      </c>
      <c r="D74" s="85">
        <f t="shared" si="65"/>
        <v>36611.544181921949</v>
      </c>
      <c r="E74" s="85">
        <f t="shared" si="66"/>
        <v>14059.549549259104</v>
      </c>
      <c r="F74" s="123">
        <v>9.9999999999999995E-7</v>
      </c>
      <c r="G74" s="123">
        <v>9.9999999999999995E-7</v>
      </c>
      <c r="H74" s="85">
        <f t="shared" si="67"/>
        <v>50671.093733181056</v>
      </c>
      <c r="I74" s="80"/>
      <c r="J74" s="243">
        <f>'[18]mer_data2.3 Dec 2019'!C72</f>
        <v>3228.4290000000001</v>
      </c>
      <c r="K74" s="243">
        <f>'[18]mer_data2.3 Dec 2019'!D72</f>
        <v>660.38800000000003</v>
      </c>
      <c r="L74" s="91">
        <f>[4]South!I74</f>
        <v>41181.593138276592</v>
      </c>
      <c r="M74" s="91">
        <f>[4]West!I74</f>
        <v>24410.01675070919</v>
      </c>
      <c r="N74" s="91">
        <f t="shared" si="93"/>
        <v>69480.426888985792</v>
      </c>
      <c r="P74" s="92">
        <f t="shared" si="68"/>
        <v>3228.4290000000001</v>
      </c>
      <c r="Q74" s="92">
        <f t="shared" si="69"/>
        <v>660.38800000000003</v>
      </c>
      <c r="R74" s="92">
        <f t="shared" si="70"/>
        <v>41181.593138276592</v>
      </c>
      <c r="S74" s="92">
        <f t="shared" si="71"/>
        <v>24410.01675070919</v>
      </c>
      <c r="T74" s="92">
        <f t="shared" si="72"/>
        <v>69480.426888985792</v>
      </c>
      <c r="V74" s="85">
        <f>AER_11_Table3.4_real!$I55</f>
        <v>11.34035909785284</v>
      </c>
      <c r="W74" s="85">
        <f>AER_11_Table3.4_real!$K55</f>
        <v>21.28983196130018</v>
      </c>
      <c r="X74" s="85">
        <v>0</v>
      </c>
      <c r="Y74" s="85">
        <v>0</v>
      </c>
      <c r="Z74" s="85">
        <f>[4]Conversion_Factors!$O70*Z234+Z308</f>
        <v>310.6903046881252</v>
      </c>
      <c r="AC74" s="85">
        <f>[4]Conversion_Factors!$O70*AC234+AC308</f>
        <v>1.1518504603954356</v>
      </c>
      <c r="AD74" s="85">
        <f>[4]Conversion_Factors!$O70*AD234+AD308</f>
        <v>8.3117144186297125</v>
      </c>
      <c r="AE74" s="85">
        <f>[4]Conversion_Factors!$O70*AE234+AE308</f>
        <v>0.2051601934732783</v>
      </c>
      <c r="AF74" s="85">
        <f>[4]Conversion_Factors!$O70*AF234+AF308</f>
        <v>0.16101781218995431</v>
      </c>
      <c r="AG74" s="85">
        <f>[4]Conversion_Factors!$O70*AG234+AG308</f>
        <v>0.3106903046881252</v>
      </c>
      <c r="AI74" s="94">
        <f t="shared" si="98"/>
        <v>1.1705066582313919</v>
      </c>
      <c r="AJ74" s="94">
        <f t="shared" si="98"/>
        <v>8.2029828334542607</v>
      </c>
      <c r="AK74" s="94">
        <f t="shared" si="98"/>
        <v>0.20612196126101887</v>
      </c>
      <c r="AL74" s="94">
        <f t="shared" si="98"/>
        <v>0.16066254569333085</v>
      </c>
      <c r="AM74" s="94">
        <f t="shared" si="43"/>
        <v>0.73517333875630253</v>
      </c>
      <c r="AO74" s="90">
        <f>[4]Northeast!V74</f>
        <v>0.98406143382033784</v>
      </c>
      <c r="AP74" s="90">
        <f>[4]Midwest!V74</f>
        <v>1.0132551277240287</v>
      </c>
      <c r="AQ74" s="90">
        <f>[4]South!V74</f>
        <v>0.99533398682092566</v>
      </c>
      <c r="AR74" s="90">
        <f>[4]West!V74</f>
        <v>1.0022112589781913</v>
      </c>
      <c r="AS74" s="90">
        <f t="shared" si="44"/>
        <v>0.42260823170454193</v>
      </c>
      <c r="AU74" s="32">
        <f t="shared" si="86"/>
        <v>1000000</v>
      </c>
      <c r="AV74" s="32">
        <f t="shared" si="86"/>
        <v>1000000</v>
      </c>
      <c r="AW74" s="32">
        <f t="shared" si="86"/>
        <v>1000000</v>
      </c>
      <c r="AX74" s="32">
        <f t="shared" si="86"/>
        <v>1000000</v>
      </c>
      <c r="AY74" s="32">
        <f t="shared" si="86"/>
        <v>1000000</v>
      </c>
      <c r="BB74" s="80">
        <f t="shared" si="46"/>
        <v>0.88842588492701702</v>
      </c>
      <c r="BC74" s="80">
        <f t="shared" si="47"/>
        <v>1.971114824158315</v>
      </c>
      <c r="BD74" s="80">
        <f t="shared" si="48"/>
        <v>1.0885401098418819</v>
      </c>
      <c r="BE74" s="80">
        <f t="shared" si="49"/>
        <v>1.0257473928835306</v>
      </c>
      <c r="BF74" s="80"/>
      <c r="BG74" s="80">
        <f t="shared" si="88"/>
        <v>1.3257980376095699</v>
      </c>
      <c r="BH74" s="80">
        <f t="shared" si="89"/>
        <v>2.0574606486912854</v>
      </c>
      <c r="BI74" s="80" t="e">
        <f t="shared" si="90"/>
        <v>#DIV/0!</v>
      </c>
      <c r="BJ74" s="80" t="e">
        <f t="shared" si="91"/>
        <v>#DIV/0!</v>
      </c>
      <c r="BK74" s="80"/>
      <c r="BL74" s="80">
        <f t="shared" si="92"/>
        <v>1.0561244259046387</v>
      </c>
      <c r="BM74" s="80">
        <f t="shared" si="92"/>
        <v>1.0662057668629215</v>
      </c>
      <c r="BN74" s="80">
        <f t="shared" si="92"/>
        <v>1.1126983706030935</v>
      </c>
      <c r="BO74" s="80">
        <f t="shared" si="92"/>
        <v>0.99901024236054836</v>
      </c>
      <c r="BP74" s="80"/>
      <c r="BQ74" s="95">
        <f>[4]Northeast!AK74</f>
        <v>0.85438218179803993</v>
      </c>
      <c r="BR74" s="95">
        <f>[4]Midwest!AK74</f>
        <v>0.81089942716960262</v>
      </c>
      <c r="BS74" s="95">
        <f>[4]South!AK74</f>
        <v>0.80276626433416798</v>
      </c>
      <c r="BT74" s="95">
        <f>[4]West!AK74</f>
        <v>0.77154802457687433</v>
      </c>
      <c r="BU74" s="88"/>
      <c r="BV74" s="95">
        <f>[4]Northeast!AH74</f>
        <v>0.98850965197826002</v>
      </c>
      <c r="BW74" s="95">
        <f>[4]Midwest!AH74</f>
        <v>0.9834664384801628</v>
      </c>
      <c r="BX74" s="95">
        <f>[4]South!AH74</f>
        <v>0.99857781979445703</v>
      </c>
      <c r="BY74" s="95">
        <f>[4]West!AH74</f>
        <v>0.99052142947502708</v>
      </c>
      <c r="CA74" s="95">
        <f>[4]Northeast!AI74</f>
        <v>1.2454167504297728</v>
      </c>
      <c r="CB74" s="95">
        <f>[4]Midwest!AI74</f>
        <v>1.3197151481835956</v>
      </c>
      <c r="CC74" s="95">
        <f>[4]South!AI74</f>
        <v>1.3579175698872719</v>
      </c>
      <c r="CD74" s="95">
        <f>[4]West!AI74</f>
        <v>1.3421887132128465</v>
      </c>
      <c r="CF74" s="95">
        <f>[4]Northeast!AJ74</f>
        <v>1.0040776214494598</v>
      </c>
      <c r="CG74" s="95">
        <f>[4]Midwest!AJ74</f>
        <v>1.0130579474870687</v>
      </c>
      <c r="CH74" s="95">
        <f>[4]South!AJ74</f>
        <v>1.0221932665069373</v>
      </c>
      <c r="CI74" s="95">
        <f>[4]West!AJ74</f>
        <v>0.97393398149634092</v>
      </c>
      <c r="CK74" s="89">
        <f t="shared" si="50"/>
        <v>1.3683852025260541</v>
      </c>
      <c r="CL74" s="89">
        <f t="shared" si="51"/>
        <v>0.98478584980158967</v>
      </c>
      <c r="CM74" s="89">
        <f t="shared" si="52"/>
        <v>0.78281623775515052</v>
      </c>
      <c r="CN74" s="89">
        <f t="shared" si="53"/>
        <v>0.98779600823936631</v>
      </c>
      <c r="CO74" s="89">
        <f t="shared" si="54"/>
        <v>1.2625074970665042</v>
      </c>
      <c r="CP74" s="89">
        <f t="shared" si="55"/>
        <v>1.005510883105333</v>
      </c>
      <c r="CQ74" s="89">
        <f t="shared" si="56"/>
        <v>1.4562458680127159</v>
      </c>
      <c r="CR74" s="89">
        <f t="shared" si="57"/>
        <v>1.9560993504549364</v>
      </c>
      <c r="CS74" s="89">
        <f t="shared" si="58"/>
        <v>1.3475663845255406</v>
      </c>
      <c r="CT74" s="89"/>
      <c r="CU74" s="89">
        <f t="shared" si="59"/>
        <v>0.98163002495754725</v>
      </c>
      <c r="CX74" s="35"/>
      <c r="CZ74" s="80">
        <f t="shared" si="102"/>
        <v>0.72253313446730549</v>
      </c>
      <c r="DA74" s="80">
        <f t="shared" si="102"/>
        <v>0.27746686549322419</v>
      </c>
      <c r="DB74" s="80">
        <f t="shared" si="102"/>
        <v>1.9735117723444124E-11</v>
      </c>
      <c r="DC74" s="80">
        <f t="shared" si="102"/>
        <v>1.9735117723444124E-11</v>
      </c>
      <c r="DE74" s="80">
        <f t="shared" ref="DE74:DH76" si="103">(CZ74-CZ73)/LN(CZ74/CZ73)</f>
        <v>0.73893316391978325</v>
      </c>
      <c r="DF74" s="80">
        <f t="shared" si="103"/>
        <v>0.26059455478109633</v>
      </c>
      <c r="DG74" s="80">
        <f t="shared" si="103"/>
        <v>2.1257152553679702E-11</v>
      </c>
      <c r="DH74" s="80">
        <f t="shared" si="103"/>
        <v>2.1257152553679702E-11</v>
      </c>
      <c r="DI74" s="80">
        <f t="shared" si="62"/>
        <v>0.99952771874339374</v>
      </c>
      <c r="DJ74" s="80"/>
      <c r="DK74" s="80">
        <f t="shared" si="95"/>
        <v>0.73928231309960069</v>
      </c>
      <c r="DL74" s="80">
        <f t="shared" si="95"/>
        <v>0.26071768685786506</v>
      </c>
      <c r="DM74" s="80">
        <f t="shared" si="95"/>
        <v>2.126719665203902E-11</v>
      </c>
      <c r="DN74" s="80">
        <f t="shared" si="95"/>
        <v>2.126719665203902E-11</v>
      </c>
      <c r="DQ74" s="80">
        <f t="shared" si="74"/>
        <v>5.664331765144287E-2</v>
      </c>
      <c r="DR74" s="80">
        <f t="shared" si="75"/>
        <v>0.25149815219508814</v>
      </c>
      <c r="DS74" s="80">
        <v>0</v>
      </c>
      <c r="DT74" s="80">
        <v>0</v>
      </c>
      <c r="DV74" s="80">
        <f t="shared" si="96"/>
        <v>4.6465301733944565E-2</v>
      </c>
      <c r="DW74" s="80">
        <f t="shared" si="96"/>
        <v>9.5046623857845975E-3</v>
      </c>
      <c r="DX74" s="80">
        <f t="shared" si="96"/>
        <v>0.59270783128715632</v>
      </c>
      <c r="DY74" s="80">
        <f t="shared" si="96"/>
        <v>0.35132220459311436</v>
      </c>
      <c r="DZ74" s="80"/>
      <c r="EB74" s="80">
        <f t="shared" ref="EB74:EE76" si="104">LN(DV74/DV73)</f>
        <v>3.8311402136517819E-2</v>
      </c>
      <c r="EC74" s="80">
        <f t="shared" si="104"/>
        <v>1.4989713568876139E-2</v>
      </c>
      <c r="ED74" s="80">
        <f t="shared" si="104"/>
        <v>1.5528681723627038E-3</v>
      </c>
      <c r="EE74" s="80">
        <f t="shared" si="104"/>
        <v>-7.9596899192858877E-3</v>
      </c>
      <c r="EG74" s="80">
        <f t="shared" ref="EG74:EJ76" si="105">LN(BV74/BV73)</f>
        <v>-8.3956059302264384E-4</v>
      </c>
      <c r="EH74" s="80">
        <f t="shared" si="105"/>
        <v>-4.2785283435707919E-4</v>
      </c>
      <c r="EI74" s="80">
        <f t="shared" si="105"/>
        <v>-1.0372203447811075E-3</v>
      </c>
      <c r="EJ74" s="80">
        <f t="shared" si="105"/>
        <v>-9.1052858454541692E-4</v>
      </c>
      <c r="EL74" s="80">
        <f t="shared" ref="EL74:EO76" si="106">LN(CA74/CA73)</f>
        <v>5.437680320055001E-3</v>
      </c>
      <c r="EM74" s="80">
        <f t="shared" si="106"/>
        <v>4.9526912993967942E-3</v>
      </c>
      <c r="EN74" s="80">
        <f t="shared" si="106"/>
        <v>9.4929862848326281E-3</v>
      </c>
      <c r="EO74" s="80">
        <f t="shared" si="106"/>
        <v>1.0012378607841696E-2</v>
      </c>
      <c r="EQ74" s="80">
        <f t="shared" ref="EQ74:ET76" si="107">LN(CF74/CF73)</f>
        <v>-3.5291070916347949E-3</v>
      </c>
      <c r="ER74" s="80">
        <f t="shared" si="107"/>
        <v>2.6793945205549053E-2</v>
      </c>
      <c r="ES74" s="80">
        <f t="shared" si="107"/>
        <v>-1.8853749636145001E-2</v>
      </c>
      <c r="ET74" s="80">
        <f t="shared" si="107"/>
        <v>2.3176151274696678E-2</v>
      </c>
      <c r="EV74" s="124">
        <v>1.4022691272516825</v>
      </c>
      <c r="EW74" s="80">
        <f t="shared" si="14"/>
        <v>1.1134300873883467</v>
      </c>
      <c r="EX74" s="80">
        <f t="shared" si="15"/>
        <v>4.2456672265494264</v>
      </c>
      <c r="EY74" s="124">
        <f t="shared" si="77"/>
        <v>1.4562458680127159</v>
      </c>
      <c r="EZ74" s="80"/>
      <c r="FA74" s="80">
        <f t="shared" si="16"/>
        <v>1.0327560706700667</v>
      </c>
      <c r="FB74" s="80">
        <f t="shared" si="17"/>
        <v>0.45698528210671924</v>
      </c>
      <c r="FC74" s="80">
        <f t="shared" si="78"/>
        <v>0.78281623775515052</v>
      </c>
      <c r="FD74" s="80"/>
      <c r="FE74" s="80">
        <f t="shared" si="18"/>
        <v>0.9992680469099231</v>
      </c>
      <c r="FF74" s="80">
        <f t="shared" si="19"/>
        <v>0.98836141217900719</v>
      </c>
      <c r="FG74" s="80">
        <f t="shared" si="79"/>
        <v>0.98779600823936631</v>
      </c>
      <c r="FH74" s="80"/>
      <c r="FI74" s="80">
        <f t="shared" si="20"/>
        <v>1.0053253647179463</v>
      </c>
      <c r="FJ74" s="80">
        <f t="shared" si="21"/>
        <v>1.3112296537749812</v>
      </c>
      <c r="FK74" s="80">
        <f t="shared" si="80"/>
        <v>1.2625074970665042</v>
      </c>
      <c r="FM74" s="80">
        <f t="shared" si="22"/>
        <v>1.0043862404778616</v>
      </c>
      <c r="FN74" s="80">
        <f t="shared" si="23"/>
        <v>0.98627742999507984</v>
      </c>
      <c r="FO74" s="80">
        <f t="shared" si="81"/>
        <v>1.005510883105333</v>
      </c>
      <c r="FQ74" s="37"/>
    </row>
    <row r="75" spans="1:173" x14ac:dyDescent="0.2">
      <c r="A75" s="74" t="s">
        <v>36</v>
      </c>
      <c r="B75" s="31">
        <f t="shared" si="9"/>
        <v>2009</v>
      </c>
      <c r="D75" s="85">
        <f t="shared" si="65"/>
        <v>29495.237369714207</v>
      </c>
      <c r="E75" s="85">
        <f t="shared" si="66"/>
        <v>9366.7233903498964</v>
      </c>
      <c r="F75" s="123">
        <v>9.9999999999999995E-7</v>
      </c>
      <c r="G75" s="123">
        <v>9.9999999999999995E-7</v>
      </c>
      <c r="H75" s="85">
        <f t="shared" si="67"/>
        <v>38861.960762064104</v>
      </c>
      <c r="I75" s="80">
        <f>(H75-H155)/H235</f>
        <v>-7.799475103237171</v>
      </c>
      <c r="J75" s="243">
        <f>'[18]mer_data2.3 Dec 2019'!C73</f>
        <v>3186.5940000000001</v>
      </c>
      <c r="K75" s="243">
        <f>'[18]mer_data2.3 Dec 2019'!D73</f>
        <v>658.91899999999998</v>
      </c>
      <c r="L75" s="91">
        <f>[4]South!I75</f>
        <v>41410.047013685966</v>
      </c>
      <c r="M75" s="91">
        <f>[4]West!I75</f>
        <v>24317.926278182462</v>
      </c>
      <c r="N75" s="91">
        <f t="shared" si="93"/>
        <v>69573.486291868423</v>
      </c>
      <c r="P75" s="92">
        <f t="shared" si="68"/>
        <v>3186.5940000000001</v>
      </c>
      <c r="Q75" s="92">
        <f t="shared" si="69"/>
        <v>658.91899999999998</v>
      </c>
      <c r="R75" s="92">
        <f t="shared" si="70"/>
        <v>41410.047013685966</v>
      </c>
      <c r="S75" s="92">
        <f t="shared" si="71"/>
        <v>24317.926278182462</v>
      </c>
      <c r="T75" s="92">
        <f t="shared" si="72"/>
        <v>69573.486291868423</v>
      </c>
      <c r="V75" s="85">
        <f>AER_11_Table3.4_real!$I56</f>
        <v>9.2560386951441593</v>
      </c>
      <c r="W75" s="85">
        <f>AER_11_Table3.4_real!$K56</f>
        <v>14.215288055663741</v>
      </c>
      <c r="X75" s="85">
        <v>0</v>
      </c>
      <c r="Y75" s="85">
        <v>0</v>
      </c>
      <c r="Z75" s="85">
        <f>[4]Conversion_Factors!$O71*Z235+Z309</f>
        <v>302.71148141526373</v>
      </c>
      <c r="AC75" s="85">
        <f>[4]Conversion_Factors!$O71*AC235+AC309</f>
        <v>1.1392170059574409</v>
      </c>
      <c r="AD75" s="85">
        <f>[4]Conversion_Factors!$O71*AD235+AD309</f>
        <v>7.9283217629613976</v>
      </c>
      <c r="AE75" s="85">
        <f>[4]Conversion_Factors!$O71*AE235+AE309</f>
        <v>0.20168951047721423</v>
      </c>
      <c r="AF75" s="85">
        <f>[4]Conversion_Factors!$O71*AF235+AF309</f>
        <v>0.15849941413197918</v>
      </c>
      <c r="AG75" s="85">
        <f>[4]Conversion_Factors!$O71*AG235+AG309</f>
        <v>0.30271148141526372</v>
      </c>
      <c r="AI75" s="94">
        <f t="shared" si="98"/>
        <v>1.1530525142510124</v>
      </c>
      <c r="AJ75" s="94">
        <f t="shared" si="98"/>
        <v>8.0403445423749336</v>
      </c>
      <c r="AK75" s="94">
        <f t="shared" si="98"/>
        <v>0.20149568558967176</v>
      </c>
      <c r="AL75" s="94">
        <f t="shared" si="98"/>
        <v>0.15943818788770875</v>
      </c>
      <c r="AM75" s="94">
        <f t="shared" si="43"/>
        <v>0.56562523749589111</v>
      </c>
      <c r="AO75" s="90">
        <f>[4]Northeast!V75</f>
        <v>0.98800097296300626</v>
      </c>
      <c r="AP75" s="90">
        <f>[4]Midwest!V75</f>
        <v>0.98606741554131871</v>
      </c>
      <c r="AQ75" s="90">
        <f>[4]South!V75</f>
        <v>1.0009619307082196</v>
      </c>
      <c r="AR75" s="90">
        <f>[4]West!V75</f>
        <v>0.99411198930339861</v>
      </c>
      <c r="AS75" s="90">
        <f t="shared" si="44"/>
        <v>0.53518029491649532</v>
      </c>
      <c r="AU75" s="32">
        <f t="shared" si="86"/>
        <v>1000000</v>
      </c>
      <c r="AV75" s="32">
        <f t="shared" si="86"/>
        <v>1000000</v>
      </c>
      <c r="AW75" s="32">
        <f t="shared" si="86"/>
        <v>1000000</v>
      </c>
      <c r="AX75" s="32">
        <f t="shared" si="86"/>
        <v>1000000</v>
      </c>
      <c r="AY75" s="32">
        <f t="shared" si="86"/>
        <v>1000000</v>
      </c>
      <c r="BB75" s="80">
        <f t="shared" si="46"/>
        <v>0.87517802067749406</v>
      </c>
      <c r="BC75" s="80">
        <f t="shared" si="47"/>
        <v>1.9320340710919037</v>
      </c>
      <c r="BD75" s="80">
        <f t="shared" si="48"/>
        <v>1.0641085228501885</v>
      </c>
      <c r="BE75" s="80">
        <f t="shared" si="49"/>
        <v>1.0179305005166521</v>
      </c>
      <c r="BF75" s="80"/>
      <c r="BG75" s="80">
        <f t="shared" si="88"/>
        <v>1.0821207540406597</v>
      </c>
      <c r="BH75" s="80">
        <f t="shared" si="89"/>
        <v>1.3737729747000431</v>
      </c>
      <c r="BI75" s="80" t="e">
        <f t="shared" si="90"/>
        <v>#DIV/0!</v>
      </c>
      <c r="BJ75" s="80" t="e">
        <f t="shared" si="91"/>
        <v>#DIV/0!</v>
      </c>
      <c r="BK75" s="80"/>
      <c r="BL75" s="80">
        <f t="shared" si="92"/>
        <v>1.03220322905066</v>
      </c>
      <c r="BM75" s="80">
        <f t="shared" si="92"/>
        <v>1.0137727237902481</v>
      </c>
      <c r="BN75" s="80">
        <f t="shared" si="92"/>
        <v>1.0938749173336202</v>
      </c>
      <c r="BO75" s="80">
        <f t="shared" si="92"/>
        <v>0.98338522907760795</v>
      </c>
      <c r="BP75" s="80"/>
      <c r="BQ75" s="95">
        <f>[4]Northeast!AK75</f>
        <v>0.83001967542617305</v>
      </c>
      <c r="BR75" s="95">
        <f>[4]Midwest!AK75</f>
        <v>0.79069431052649841</v>
      </c>
      <c r="BS75" s="95">
        <f>[4]South!AK75</f>
        <v>0.78014147194096739</v>
      </c>
      <c r="BT75" s="95">
        <f>[4]West!AK75</f>
        <v>0.76077503907042343</v>
      </c>
      <c r="BU75" s="88"/>
      <c r="BV75" s="95">
        <f>[4]Northeast!AH75</f>
        <v>0.98801282781836097</v>
      </c>
      <c r="BW75" s="95">
        <f>[4]Midwest!AH75</f>
        <v>0.98331180127414763</v>
      </c>
      <c r="BX75" s="95">
        <f>[4]South!AH75</f>
        <v>0.99771133913799037</v>
      </c>
      <c r="BY75" s="95">
        <f>[4]West!AH75</f>
        <v>0.9897783281457454</v>
      </c>
      <c r="CA75" s="95">
        <f>[4]Northeast!AI75</f>
        <v>1.2485668339729421</v>
      </c>
      <c r="CB75" s="95">
        <f>[4]Midwest!AI75</f>
        <v>1.3225699510978832</v>
      </c>
      <c r="CC75" s="95">
        <f>[4]South!AI75</f>
        <v>1.3671231837970577</v>
      </c>
      <c r="CD75" s="95">
        <f>[4]West!AI75</f>
        <v>1.3518357643326724</v>
      </c>
      <c r="CF75" s="95">
        <f>[4]Northeast!AJ75</f>
        <v>1.0080972923318161</v>
      </c>
      <c r="CG75" s="95">
        <f>[4]Midwest!AJ75</f>
        <v>0.98587552605432283</v>
      </c>
      <c r="CH75" s="95">
        <f>[4]South!AJ75</f>
        <v>1.0279730815459529</v>
      </c>
      <c r="CI75" s="95">
        <f>[4]West!AJ75</f>
        <v>0.96606323180068709</v>
      </c>
      <c r="CK75" s="89">
        <f t="shared" si="50"/>
        <v>1.3702179648673674</v>
      </c>
      <c r="CL75" s="89">
        <f t="shared" si="51"/>
        <v>0.95949561016868912</v>
      </c>
      <c r="CM75" s="89">
        <f t="shared" si="52"/>
        <v>0.77380316040673069</v>
      </c>
      <c r="CN75" s="89">
        <f t="shared" si="53"/>
        <v>0.98738787778148385</v>
      </c>
      <c r="CO75" s="89">
        <f t="shared" si="54"/>
        <v>1.2655810820364848</v>
      </c>
      <c r="CP75" s="89">
        <f t="shared" si="55"/>
        <v>1.0014138664792802</v>
      </c>
      <c r="CQ75" s="89">
        <f t="shared" si="56"/>
        <v>1.128358681601993</v>
      </c>
      <c r="CR75" s="89">
        <f t="shared" si="57"/>
        <v>1.4971271879451298</v>
      </c>
      <c r="CS75" s="89">
        <f t="shared" si="58"/>
        <v>1.3147181222645141</v>
      </c>
      <c r="CT75" s="89"/>
      <c r="CU75" s="89">
        <f t="shared" si="59"/>
        <v>0.96832660709723373</v>
      </c>
      <c r="CX75" s="35"/>
      <c r="CZ75" s="80">
        <f t="shared" si="102"/>
        <v>0.7589745033788049</v>
      </c>
      <c r="DA75" s="80">
        <f t="shared" si="102"/>
        <v>0.24102549656973085</v>
      </c>
      <c r="DB75" s="80">
        <f t="shared" si="102"/>
        <v>2.5732103588972032E-11</v>
      </c>
      <c r="DC75" s="80">
        <f t="shared" si="102"/>
        <v>2.5732103588972032E-11</v>
      </c>
      <c r="DE75" s="80">
        <f t="shared" si="103"/>
        <v>0.74060440044538967</v>
      </c>
      <c r="DF75" s="80">
        <f t="shared" si="103"/>
        <v>0.25881874715431796</v>
      </c>
      <c r="DG75" s="80">
        <f t="shared" si="103"/>
        <v>2.260116278999867E-11</v>
      </c>
      <c r="DH75" s="80">
        <f t="shared" si="103"/>
        <v>2.260116278999867E-11</v>
      </c>
      <c r="DI75" s="80">
        <f t="shared" si="62"/>
        <v>0.99942314764490991</v>
      </c>
      <c r="DJ75" s="80"/>
      <c r="DK75" s="80">
        <f t="shared" si="95"/>
        <v>0.74103186642273244</v>
      </c>
      <c r="DL75" s="80">
        <f t="shared" si="95"/>
        <v>0.25896813353203918</v>
      </c>
      <c r="DM75" s="80">
        <f t="shared" si="95"/>
        <v>2.2614207849054895E-11</v>
      </c>
      <c r="DN75" s="80">
        <f t="shared" si="95"/>
        <v>2.2614207849054895E-11</v>
      </c>
      <c r="DQ75" s="80">
        <f t="shared" si="74"/>
        <v>-0.20309179384579762</v>
      </c>
      <c r="DR75" s="80">
        <f t="shared" si="75"/>
        <v>-0.40391157692592117</v>
      </c>
      <c r="DS75" s="80">
        <v>0</v>
      </c>
      <c r="DT75" s="80">
        <v>0</v>
      </c>
      <c r="DV75" s="80">
        <f t="shared" si="96"/>
        <v>4.5801844493344603E-2</v>
      </c>
      <c r="DW75" s="80">
        <f t="shared" si="96"/>
        <v>9.4708348699928929E-3</v>
      </c>
      <c r="DX75" s="80">
        <f t="shared" si="96"/>
        <v>0.59519867726573694</v>
      </c>
      <c r="DY75" s="80">
        <f t="shared" si="96"/>
        <v>0.34952864337092565</v>
      </c>
      <c r="DZ75" s="80"/>
      <c r="EB75" s="80">
        <f t="shared" si="104"/>
        <v>-1.4381471688388062E-2</v>
      </c>
      <c r="EC75" s="80">
        <f t="shared" si="104"/>
        <v>-3.5653929033230077E-3</v>
      </c>
      <c r="ED75" s="80">
        <f t="shared" si="104"/>
        <v>4.193679571880703E-3</v>
      </c>
      <c r="EE75" s="80">
        <f t="shared" si="104"/>
        <v>-5.1182506030050283E-3</v>
      </c>
      <c r="EG75" s="80">
        <f t="shared" si="105"/>
        <v>-5.0272554493168537E-4</v>
      </c>
      <c r="EH75" s="80">
        <f t="shared" si="105"/>
        <v>-1.5724925485559451E-4</v>
      </c>
      <c r="EI75" s="80">
        <f t="shared" si="105"/>
        <v>-8.6809138546215523E-4</v>
      </c>
      <c r="EJ75" s="80">
        <f t="shared" si="105"/>
        <v>-7.5049381923190516E-4</v>
      </c>
      <c r="EL75" s="80">
        <f t="shared" si="106"/>
        <v>2.5261475159956831E-3</v>
      </c>
      <c r="EM75" s="80">
        <f t="shared" si="106"/>
        <v>2.1608599510288817E-3</v>
      </c>
      <c r="EN75" s="80">
        <f t="shared" si="106"/>
        <v>6.7563385358936495E-3</v>
      </c>
      <c r="EO75" s="80">
        <f t="shared" si="106"/>
        <v>7.1618446193977099E-3</v>
      </c>
      <c r="EQ75" s="80">
        <f t="shared" si="107"/>
        <v>3.9953546800969297E-3</v>
      </c>
      <c r="ER75" s="80">
        <f t="shared" si="107"/>
        <v>-2.7198601140478999E-2</v>
      </c>
      <c r="ES75" s="80">
        <f t="shared" si="107"/>
        <v>5.6384013491843476E-3</v>
      </c>
      <c r="ET75" s="80">
        <f t="shared" si="107"/>
        <v>-8.1142311198475359E-3</v>
      </c>
      <c r="EV75" s="124">
        <v>1.0752077178907307</v>
      </c>
      <c r="EW75" s="80">
        <f t="shared" si="14"/>
        <v>0.77484077818659958</v>
      </c>
      <c r="EX75" s="80">
        <f t="shared" si="15"/>
        <v>3.2897160977408997</v>
      </c>
      <c r="EY75" s="124">
        <f t="shared" si="77"/>
        <v>1.128358681601993</v>
      </c>
      <c r="EZ75" s="80"/>
      <c r="FA75" s="80">
        <f t="shared" si="16"/>
        <v>0.98848634339233155</v>
      </c>
      <c r="FB75" s="80">
        <f t="shared" si="17"/>
        <v>0.45172371049378396</v>
      </c>
      <c r="FC75" s="80">
        <f t="shared" si="78"/>
        <v>0.77380316040673069</v>
      </c>
      <c r="FD75" s="80"/>
      <c r="FE75" s="80">
        <f t="shared" si="18"/>
        <v>0.99958682718448122</v>
      </c>
      <c r="FF75" s="80">
        <f t="shared" si="19"/>
        <v>0.98795304811158713</v>
      </c>
      <c r="FG75" s="80">
        <f t="shared" si="79"/>
        <v>0.98738787778148385</v>
      </c>
      <c r="FH75" s="80"/>
      <c r="FI75" s="80">
        <f t="shared" si="20"/>
        <v>1.0024345082917308</v>
      </c>
      <c r="FJ75" s="80">
        <f t="shared" si="21"/>
        <v>1.3144218532394596</v>
      </c>
      <c r="FK75" s="80">
        <f t="shared" si="80"/>
        <v>1.2655810820364848</v>
      </c>
      <c r="FM75" s="80">
        <f t="shared" si="22"/>
        <v>0.99592543780988241</v>
      </c>
      <c r="FN75" s="80">
        <f t="shared" si="23"/>
        <v>0.98225878126985555</v>
      </c>
      <c r="FO75" s="80">
        <f t="shared" si="81"/>
        <v>1.0014138664792802</v>
      </c>
      <c r="FQ75" s="37"/>
    </row>
    <row r="76" spans="1:173" x14ac:dyDescent="0.2">
      <c r="A76" s="74" t="s">
        <v>36</v>
      </c>
      <c r="B76" s="31">
        <f t="shared" si="9"/>
        <v>2010</v>
      </c>
      <c r="D76" s="85">
        <f t="shared" si="65"/>
        <v>27255.971284568772</v>
      </c>
      <c r="E76" s="85">
        <f t="shared" si="66"/>
        <v>10990.218725991008</v>
      </c>
      <c r="F76" s="123">
        <v>9.9999999999999995E-7</v>
      </c>
      <c r="G76" s="123">
        <v>9.9999999999999995E-7</v>
      </c>
      <c r="H76" s="85">
        <f t="shared" si="67"/>
        <v>38246.190012559782</v>
      </c>
      <c r="I76" s="80">
        <f>(H76-H156)/H236</f>
        <v>-7.0308510741084032</v>
      </c>
      <c r="J76" s="243">
        <f>'[18]mer_data2.3 Dec 2019'!C74</f>
        <v>3164.6779999999999</v>
      </c>
      <c r="K76" s="243">
        <f>'[18]mer_data2.3 Dec 2019'!D74</f>
        <v>646.56899999999996</v>
      </c>
      <c r="L76" s="91">
        <f>[4]South!I76</f>
        <v>41517.627178811759</v>
      </c>
      <c r="M76" s="91">
        <f>[4]West!I76</f>
        <v>24390.675149360894</v>
      </c>
      <c r="N76" s="91">
        <f t="shared" si="93"/>
        <v>69719.549328172652</v>
      </c>
      <c r="P76" s="92">
        <f t="shared" si="68"/>
        <v>3164.6779999999999</v>
      </c>
      <c r="Q76" s="92">
        <f t="shared" si="69"/>
        <v>646.56899999999996</v>
      </c>
      <c r="R76" s="92">
        <f t="shared" si="70"/>
        <v>41517.627178811759</v>
      </c>
      <c r="S76" s="92">
        <f t="shared" si="71"/>
        <v>24390.675149360894</v>
      </c>
      <c r="T76" s="92">
        <f t="shared" si="72"/>
        <v>69719.549328172652</v>
      </c>
      <c r="V76" s="85">
        <f>AER_11_Table3.4_real!$I57</f>
        <v>8.6125575128239813</v>
      </c>
      <c r="W76" s="85">
        <f>AER_11_Table3.4_real!$K57</f>
        <v>16.997750782965173</v>
      </c>
      <c r="X76" s="85">
        <v>0</v>
      </c>
      <c r="Y76" s="85">
        <v>0</v>
      </c>
      <c r="Z76" s="85">
        <f>[4]Conversion_Factors!$O72*Z236+Z310</f>
        <v>313.44704857117813</v>
      </c>
      <c r="AC76" s="96">
        <f t="shared" ref="AC76:AG80" si="108">D76/P76</f>
        <v>8.6125575128239813</v>
      </c>
      <c r="AD76" s="96">
        <f t="shared" si="108"/>
        <v>16.997750782965173</v>
      </c>
      <c r="AE76" s="96">
        <f t="shared" si="108"/>
        <v>2.4086154916636064E-11</v>
      </c>
      <c r="AF76" s="96">
        <f t="shared" si="108"/>
        <v>4.0999275086741619E-11</v>
      </c>
      <c r="AG76" s="96">
        <f t="shared" si="108"/>
        <v>0.54857196268629715</v>
      </c>
      <c r="AI76" s="94">
        <f t="shared" si="98"/>
        <v>8.7925011317217816</v>
      </c>
      <c r="AJ76" s="94">
        <f t="shared" si="98"/>
        <v>16.990807712775457</v>
      </c>
      <c r="AK76" s="94">
        <f t="shared" si="98"/>
        <v>2.2448539191964474E-11</v>
      </c>
      <c r="AL76" s="94">
        <f t="shared" si="98"/>
        <v>4.194955357439588E-11</v>
      </c>
      <c r="AM76" s="94">
        <f t="shared" si="43"/>
        <v>0.55667549237655067</v>
      </c>
      <c r="AO76" s="90">
        <f>[4]Northeast!V76</f>
        <v>0.97953442186676609</v>
      </c>
      <c r="AP76" s="90">
        <f>[4]Midwest!V76</f>
        <v>1.0004086368527669</v>
      </c>
      <c r="AQ76" s="90">
        <f>[4]South!V76</f>
        <v>1.0729497679411486</v>
      </c>
      <c r="AR76" s="90">
        <f>[4]West!V76</f>
        <v>0.97734711321852374</v>
      </c>
      <c r="AS76" s="90">
        <f t="shared" si="44"/>
        <v>0.98544299183055817</v>
      </c>
      <c r="AU76" s="32">
        <f t="shared" ref="AU76:AY76" si="109">P76/J76*1000000</f>
        <v>1000000</v>
      </c>
      <c r="AV76" s="32">
        <f t="shared" si="109"/>
        <v>1000000</v>
      </c>
      <c r="AW76" s="32">
        <f t="shared" si="109"/>
        <v>1000000</v>
      </c>
      <c r="AX76" s="32">
        <f t="shared" si="109"/>
        <v>1000000</v>
      </c>
      <c r="AY76" s="32">
        <f t="shared" si="109"/>
        <v>1000000</v>
      </c>
      <c r="BB76" s="80">
        <f t="shared" si="46"/>
        <v>6.6735934765844851</v>
      </c>
      <c r="BC76" s="80">
        <f t="shared" si="47"/>
        <v>4.082762775083391</v>
      </c>
      <c r="BD76" s="80">
        <f t="shared" si="48"/>
        <v>1.1855182809398234E-10</v>
      </c>
      <c r="BE76" s="80">
        <f t="shared" si="49"/>
        <v>2.6782623806857018E-10</v>
      </c>
      <c r="BF76" s="80"/>
      <c r="BG76" s="80">
        <f t="shared" si="88"/>
        <v>1.0068915587923093</v>
      </c>
      <c r="BH76" s="80">
        <f t="shared" si="89"/>
        <v>1.6426716479389516</v>
      </c>
      <c r="BI76" s="80" t="e">
        <f t="shared" si="90"/>
        <v>#DIV/0!</v>
      </c>
      <c r="BJ76" s="80" t="e">
        <f t="shared" si="91"/>
        <v>#DIV/0!</v>
      </c>
      <c r="BK76" s="80"/>
      <c r="BL76" s="80">
        <f t="shared" si="92"/>
        <v>1.0423178041934078</v>
      </c>
      <c r="BM76" s="80">
        <f t="shared" si="92"/>
        <v>1.0260621153894849</v>
      </c>
      <c r="BN76" s="80">
        <f t="shared" si="92"/>
        <v>1.185520639061417</v>
      </c>
      <c r="BO76" s="80">
        <f t="shared" si="92"/>
        <v>0.96563795076206405</v>
      </c>
      <c r="BP76" s="80"/>
      <c r="BQ76" s="95">
        <f>[4]Northeast!AK76</f>
        <v>0.84604688618377633</v>
      </c>
      <c r="BR76" s="95">
        <f>[4]Midwest!AK76</f>
        <v>0.78816436348819296</v>
      </c>
      <c r="BS76" s="95">
        <f>[4]South!AK76</f>
        <v>0.78540645389581076</v>
      </c>
      <c r="BT76" s="95">
        <f>[4]West!AK76</f>
        <v>0.75594089878615245</v>
      </c>
      <c r="BU76" s="88"/>
      <c r="BV76" s="95">
        <f>[4]Northeast!AH76</f>
        <v>0.98838077385801348</v>
      </c>
      <c r="BW76" s="95">
        <f>[4]Midwest!AH76</f>
        <v>0.98285677387156811</v>
      </c>
      <c r="BX76" s="95">
        <f>[4]South!AH76</f>
        <v>0.99718000485492142</v>
      </c>
      <c r="BY76" s="95">
        <f>[4]West!AH76</f>
        <v>0.98930450559019201</v>
      </c>
      <c r="CA76" s="95">
        <f>[4]Northeast!AI76</f>
        <v>1.247144161039389</v>
      </c>
      <c r="CB76" s="95">
        <f>[4]Midwest!AI76</f>
        <v>1.3242613772376894</v>
      </c>
      <c r="CC76" s="95">
        <f>[4]South!AI76</f>
        <v>1.3737177811935126</v>
      </c>
      <c r="CD76" s="95">
        <f>[4]West!AI76</f>
        <v>1.3594943901432333</v>
      </c>
      <c r="CF76" s="95">
        <f>[4]Northeast!AJ76</f>
        <v>0.99945852833352578</v>
      </c>
      <c r="CG76" s="95">
        <f>[4]Midwest!AJ76</f>
        <v>1.0002139565529351</v>
      </c>
      <c r="CH76" s="95">
        <f>[4]South!AJ76</f>
        <v>1.1019035244568072</v>
      </c>
      <c r="CI76" s="95">
        <f>[4]West!AJ76</f>
        <v>0.94977137480111384</v>
      </c>
      <c r="CK76" s="89">
        <f t="shared" si="50"/>
        <v>1.3730946095062104</v>
      </c>
      <c r="CL76" s="89">
        <f t="shared" si="51"/>
        <v>0.99352381917685795</v>
      </c>
      <c r="CM76" s="89">
        <f t="shared" si="52"/>
        <v>0.76444404660712328</v>
      </c>
      <c r="CN76" s="89">
        <f t="shared" si="53"/>
        <v>0.98753802499068788</v>
      </c>
      <c r="CO76" s="89">
        <f t="shared" si="54"/>
        <v>1.264945552295504</v>
      </c>
      <c r="CP76" s="89">
        <f t="shared" si="55"/>
        <v>0.99888552118247864</v>
      </c>
      <c r="CQ76" s="89">
        <f t="shared" si="56"/>
        <v>1.1217204448334188</v>
      </c>
      <c r="CR76" s="89">
        <f t="shared" si="57"/>
        <v>1.4691704276171129</v>
      </c>
      <c r="CS76" s="89">
        <f t="shared" si="58"/>
        <v>1.3642022005277665</v>
      </c>
      <c r="CT76" s="89"/>
      <c r="CU76" s="89">
        <f t="shared" si="59"/>
        <v>0.95386536610638228</v>
      </c>
      <c r="CX76" s="35"/>
      <c r="CZ76" s="80">
        <f t="shared" si="102"/>
        <v>0.71264539750542732</v>
      </c>
      <c r="DA76" s="80">
        <f t="shared" si="102"/>
        <v>0.28735460244227978</v>
      </c>
      <c r="DB76" s="80">
        <f t="shared" si="102"/>
        <v>2.6146395227122152E-11</v>
      </c>
      <c r="DC76" s="80">
        <f t="shared" si="102"/>
        <v>2.6146395227122152E-11</v>
      </c>
      <c r="DE76" s="80">
        <f t="shared" si="103"/>
        <v>0.73556679961008375</v>
      </c>
      <c r="DF76" s="80">
        <f t="shared" si="103"/>
        <v>0.26351162241098652</v>
      </c>
      <c r="DG76" s="80">
        <f t="shared" si="103"/>
        <v>2.5938697989879947E-11</v>
      </c>
      <c r="DH76" s="80">
        <f t="shared" si="103"/>
        <v>2.5938697989879947E-11</v>
      </c>
      <c r="DI76" s="80">
        <f t="shared" si="62"/>
        <v>0.99907842207294761</v>
      </c>
      <c r="DJ76" s="80"/>
      <c r="DK76" s="80">
        <f t="shared" si="95"/>
        <v>0.7362453070339422</v>
      </c>
      <c r="DL76" s="80">
        <f t="shared" si="95"/>
        <v>0.26375469291413267</v>
      </c>
      <c r="DM76" s="80">
        <f t="shared" si="95"/>
        <v>2.5962624571613494E-11</v>
      </c>
      <c r="DN76" s="80">
        <f t="shared" si="95"/>
        <v>2.5962624571613494E-11</v>
      </c>
      <c r="DQ76" s="80">
        <f t="shared" si="74"/>
        <v>-7.2054856280756627E-2</v>
      </c>
      <c r="DR76" s="80">
        <f t="shared" si="75"/>
        <v>0.17876301931656663</v>
      </c>
      <c r="DS76" s="80">
        <v>0</v>
      </c>
      <c r="DT76" s="80">
        <v>0</v>
      </c>
      <c r="DV76" s="80">
        <f t="shared" si="96"/>
        <v>4.5391544129233199E-2</v>
      </c>
      <c r="DW76" s="80">
        <f t="shared" si="96"/>
        <v>9.2738551271548571E-3</v>
      </c>
      <c r="DX76" s="80">
        <f t="shared" si="96"/>
        <v>0.59549477268400952</v>
      </c>
      <c r="DY76" s="80">
        <f t="shared" si="96"/>
        <v>0.34983982805960245</v>
      </c>
      <c r="DZ76" s="80"/>
      <c r="EB76" s="80">
        <f t="shared" si="104"/>
        <v>-8.9985280496024909E-3</v>
      </c>
      <c r="EC76" s="80">
        <f t="shared" si="104"/>
        <v>-2.1017898313074011E-2</v>
      </c>
      <c r="ED76" s="80">
        <f t="shared" si="104"/>
        <v>4.9734954767492333E-4</v>
      </c>
      <c r="EE76" s="80">
        <f t="shared" si="104"/>
        <v>8.899020242549954E-4</v>
      </c>
      <c r="EG76" s="80">
        <f t="shared" si="105"/>
        <v>3.723408571970941E-4</v>
      </c>
      <c r="EH76" s="80">
        <f t="shared" si="105"/>
        <v>-4.6285696603545951E-4</v>
      </c>
      <c r="EI76" s="80">
        <f t="shared" si="105"/>
        <v>-5.3269497332115111E-4</v>
      </c>
      <c r="EJ76" s="80">
        <f t="shared" si="105"/>
        <v>-4.7883045270226388E-4</v>
      </c>
      <c r="EL76" s="80">
        <f t="shared" si="106"/>
        <v>-1.1400944183820297E-3</v>
      </c>
      <c r="EM76" s="80">
        <f t="shared" si="106"/>
        <v>1.2780764319518247E-3</v>
      </c>
      <c r="EN76" s="80">
        <f t="shared" si="106"/>
        <v>4.8121070914110943E-3</v>
      </c>
      <c r="EO76" s="80">
        <f t="shared" si="106"/>
        <v>5.6493645134765794E-3</v>
      </c>
      <c r="EQ76" s="80">
        <f t="shared" si="107"/>
        <v>-8.60630347705422E-3</v>
      </c>
      <c r="ER76" s="80">
        <f t="shared" si="107"/>
        <v>1.4439107340320693E-2</v>
      </c>
      <c r="ES76" s="80">
        <f t="shared" si="107"/>
        <v>6.9450179609842996E-2</v>
      </c>
      <c r="ET76" s="80">
        <f t="shared" si="107"/>
        <v>-1.7007991893199414E-2</v>
      </c>
      <c r="EV76" s="124">
        <v>1.0664002953444478</v>
      </c>
      <c r="EW76" s="80">
        <f t="shared" si="14"/>
        <v>0.99411690903184291</v>
      </c>
      <c r="EX76" s="80">
        <f t="shared" si="15"/>
        <v>3.2703623986784791</v>
      </c>
      <c r="EY76" s="124">
        <f t="shared" si="77"/>
        <v>1.1217204448334188</v>
      </c>
      <c r="EZ76" s="80"/>
      <c r="FA76" s="80">
        <f t="shared" si="16"/>
        <v>0.98790504578103822</v>
      </c>
      <c r="FB76" s="80">
        <f t="shared" si="17"/>
        <v>0.44626013289574207</v>
      </c>
      <c r="FC76" s="80">
        <f t="shared" si="78"/>
        <v>0.76444404660712328</v>
      </c>
      <c r="FD76" s="80"/>
      <c r="FE76" s="80">
        <f t="shared" si="18"/>
        <v>1.0001520650724833</v>
      </c>
      <c r="FF76" s="80">
        <f t="shared" si="19"/>
        <v>0.98810328126345837</v>
      </c>
      <c r="FG76" s="80">
        <f t="shared" si="79"/>
        <v>0.98753802499068788</v>
      </c>
      <c r="FH76" s="80"/>
      <c r="FI76" s="80">
        <f t="shared" si="20"/>
        <v>0.99949783561875138</v>
      </c>
      <c r="FJ76" s="80">
        <f t="shared" si="21"/>
        <v>1.3137617974028279</v>
      </c>
      <c r="FK76" s="80">
        <f t="shared" si="80"/>
        <v>1.264945552295504</v>
      </c>
      <c r="FM76" s="80">
        <f t="shared" si="22"/>
        <v>0.99747522439878877</v>
      </c>
      <c r="FN76" s="80">
        <f t="shared" si="23"/>
        <v>0.97977879826482994</v>
      </c>
      <c r="FO76" s="80">
        <f t="shared" si="81"/>
        <v>0.99888552118247864</v>
      </c>
      <c r="FQ76" s="37"/>
    </row>
    <row r="77" spans="1:173" x14ac:dyDescent="0.2">
      <c r="A77" s="74" t="s">
        <v>36</v>
      </c>
      <c r="B77" s="31">
        <f t="shared" si="9"/>
        <v>2011</v>
      </c>
      <c r="D77" s="85">
        <f t="shared" ref="D77" si="110">J77*V77</f>
        <v>25528.854834852009</v>
      </c>
      <c r="E77" s="85">
        <f t="shared" ref="E77:E80" si="111">K77*W77</f>
        <v>13652.423123776285</v>
      </c>
      <c r="F77" s="123"/>
      <c r="G77" s="123"/>
      <c r="H77" s="85">
        <f t="shared" si="67"/>
        <v>39181.277958628292</v>
      </c>
      <c r="I77" s="80"/>
      <c r="J77" s="243">
        <f>'[18]mer_data2.3 Dec 2019'!C75</f>
        <v>3216.1</v>
      </c>
      <c r="K77" s="243">
        <f>'[18]mer_data2.3 Dec 2019'!D75</f>
        <v>632.21600000000001</v>
      </c>
      <c r="L77" s="91"/>
      <c r="M77" s="91"/>
      <c r="N77" s="91">
        <f t="shared" si="93"/>
        <v>3848.3159999999998</v>
      </c>
      <c r="P77" s="92">
        <f t="shared" si="68"/>
        <v>3216.1</v>
      </c>
      <c r="Q77" s="92">
        <f t="shared" si="69"/>
        <v>632.21600000000001</v>
      </c>
      <c r="R77" s="92"/>
      <c r="S77" s="92"/>
      <c r="T77" s="92">
        <f t="shared" si="72"/>
        <v>3848.3159999999998</v>
      </c>
      <c r="V77" s="85">
        <f>AER_11_Table3.4_real!$I58</f>
        <v>7.9378299290606664</v>
      </c>
      <c r="W77" s="85">
        <f>AER_11_Table3.4_real!$K58</f>
        <v>21.594554904931677</v>
      </c>
      <c r="X77" s="85"/>
      <c r="Y77" s="85"/>
      <c r="Z77" s="85"/>
      <c r="AC77" s="96">
        <f t="shared" ref="AC77:AC80" si="112">D77/P77</f>
        <v>7.9378299290606664</v>
      </c>
      <c r="AD77" s="96">
        <f t="shared" ref="AD77:AD80" si="113">E77/Q77</f>
        <v>21.594554904931677</v>
      </c>
      <c r="AE77" s="96"/>
      <c r="AF77" s="96"/>
      <c r="AG77" s="96">
        <f t="shared" si="108"/>
        <v>10.18140868853501</v>
      </c>
      <c r="AI77" s="94"/>
      <c r="AJ77" s="94"/>
      <c r="AK77" s="94"/>
      <c r="AL77" s="94"/>
      <c r="AM77" s="94"/>
      <c r="AO77" s="90"/>
      <c r="AP77" s="90"/>
      <c r="AQ77" s="90"/>
      <c r="AR77" s="90"/>
      <c r="AS77" s="90"/>
      <c r="BB77" s="80">
        <f t="shared" ref="BB77:BC80" si="114">AI77/AI$86</f>
        <v>0</v>
      </c>
      <c r="BC77" s="80">
        <f t="shared" si="114"/>
        <v>0</v>
      </c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95"/>
      <c r="BR77" s="95"/>
      <c r="BS77" s="95"/>
      <c r="BT77" s="95"/>
      <c r="BU77" s="88"/>
      <c r="BV77" s="95"/>
      <c r="BW77" s="95"/>
      <c r="BX77" s="95"/>
      <c r="BY77" s="95"/>
      <c r="CA77" s="95"/>
      <c r="CB77" s="95"/>
      <c r="CC77" s="95"/>
      <c r="CD77" s="95"/>
      <c r="CF77" s="95"/>
      <c r="CG77" s="95"/>
      <c r="CH77" s="95"/>
      <c r="CI77" s="95"/>
      <c r="CK77" s="89">
        <f t="shared" si="50"/>
        <v>7.5790822031909968E-2</v>
      </c>
      <c r="CL77" s="89">
        <f t="shared" si="51"/>
        <v>0</v>
      </c>
      <c r="CM77" s="89">
        <f t="shared" ref="CM77:CM78" si="115">FC77</f>
        <v>0.76444404660712328</v>
      </c>
      <c r="CN77" s="89">
        <f t="shared" ref="CN77:CN78" si="116">FG77</f>
        <v>0.98753802499068788</v>
      </c>
      <c r="CO77" s="89">
        <f t="shared" ref="CO77:CO78" si="117">FK77</f>
        <v>1.264945552295504</v>
      </c>
      <c r="CP77" s="89">
        <f t="shared" ref="CP77:CP78" si="118">FO77</f>
        <v>0.99888552118247864</v>
      </c>
      <c r="CQ77" s="89">
        <f t="shared" ref="CQ77:CQ78" si="119">EY77</f>
        <v>1.1446978433481736</v>
      </c>
      <c r="CR77" s="89">
        <f t="shared" ref="CR77:CR78" si="120">CK77*CM77*CN77*CO77*CP77*CQ77</f>
        <v>8.2755060849125664E-2</v>
      </c>
      <c r="CS77" s="89">
        <f t="shared" ref="CS77:CS78" si="121">CK77*CL77</f>
        <v>0</v>
      </c>
      <c r="CT77" s="89"/>
      <c r="CU77" s="89">
        <f t="shared" ref="CU77:CU78" si="122">CM77*CN77*CO77*CP77</f>
        <v>0.95386536610638228</v>
      </c>
      <c r="CX77" s="35"/>
      <c r="CZ77" s="80">
        <f t="shared" ref="CZ77:CZ78" si="123">D77/$H77</f>
        <v>0.65155748267853986</v>
      </c>
      <c r="DA77" s="80">
        <f t="shared" ref="DA77:DA78" si="124">E77/$H77</f>
        <v>0.3484425173214602</v>
      </c>
      <c r="DB77" s="80">
        <f t="shared" ref="DB77:DB78" si="125">F77/$H77</f>
        <v>0</v>
      </c>
      <c r="DC77" s="80">
        <f t="shared" ref="DC77:DC78" si="126">G77/$H77</f>
        <v>0</v>
      </c>
      <c r="DE77" s="80">
        <f t="shared" ref="DE77:DE78" si="127">(CZ77-CZ76)/LN(CZ77/CZ76)</f>
        <v>0.68164528471850505</v>
      </c>
      <c r="DF77" s="80">
        <f t="shared" ref="DF77:DF78" si="128">(DA77-DA76)/LN(DA77/DA76)</f>
        <v>0.31691791042730288</v>
      </c>
      <c r="DG77" s="80">
        <v>0</v>
      </c>
      <c r="DH77" s="80">
        <v>0</v>
      </c>
      <c r="DI77" s="80">
        <f t="shared" ref="DI77:DI78" si="129">SUM(DE77:DH77)</f>
        <v>0.99856319514580794</v>
      </c>
      <c r="DJ77" s="80"/>
      <c r="DK77" s="80">
        <f t="shared" ref="DK77:DK78" si="130">DE77/$DI77</f>
        <v>0.68262608519130608</v>
      </c>
      <c r="DL77" s="80">
        <f t="shared" ref="DL77:DL78" si="131">DF77/$DI77</f>
        <v>0.31737391480869398</v>
      </c>
      <c r="DM77" s="80">
        <f t="shared" ref="DM77:DM78" si="132">DG77/$DI77</f>
        <v>0</v>
      </c>
      <c r="DN77" s="80">
        <f t="shared" ref="DN77:DN78" si="133">DH77/$DI77</f>
        <v>0</v>
      </c>
      <c r="DQ77" s="80">
        <f t="shared" ref="DQ77:DQ78" si="134">LN(V77/V76)</f>
        <v>-8.158138492811802E-2</v>
      </c>
      <c r="DR77" s="80">
        <f t="shared" ref="DR77:DR78" si="135">LN(W77/W76)</f>
        <v>0.23936016675753419</v>
      </c>
      <c r="DS77" s="80">
        <v>0</v>
      </c>
      <c r="DT77" s="80">
        <v>0</v>
      </c>
      <c r="DV77" s="80">
        <f t="shared" ref="DV77:DV78" si="136">J77/$N77</f>
        <v>0.83571619378450213</v>
      </c>
      <c r="DW77" s="80">
        <f t="shared" ref="DW77:DW78" si="137">K77/$N77</f>
        <v>0.1642838062154979</v>
      </c>
      <c r="DX77" s="80">
        <f t="shared" ref="DX77:DX78" si="138">L77/$N77</f>
        <v>0</v>
      </c>
      <c r="DY77" s="80">
        <f t="shared" ref="DY77:DY78" si="139">M77/$N77</f>
        <v>0</v>
      </c>
      <c r="DZ77" s="80"/>
      <c r="EB77" s="80">
        <f t="shared" ref="EB77:EB83" si="140">LN(DV77/DV76)</f>
        <v>2.9129632392888651</v>
      </c>
      <c r="EC77" s="80">
        <f t="shared" ref="EC77:EC83" si="141">LN(DW77/DW76)</f>
        <v>2.8743962934448439</v>
      </c>
      <c r="ED77" s="80" t="e">
        <f t="shared" ref="ED77:ED83" si="142">LN(DX77/DX76)</f>
        <v>#NUM!</v>
      </c>
      <c r="EE77" s="80" t="e">
        <f t="shared" ref="EE77:EE83" si="143">LN(DY77/DY76)</f>
        <v>#NUM!</v>
      </c>
      <c r="EG77" s="80" t="e">
        <f t="shared" ref="EG77:EG78" si="144">LN(BV77/BV76)</f>
        <v>#NUM!</v>
      </c>
      <c r="EH77" s="80" t="e">
        <f t="shared" ref="EH77:EH78" si="145">LN(BW77/BW76)</f>
        <v>#NUM!</v>
      </c>
      <c r="EI77" s="80" t="e">
        <f t="shared" ref="EI77:EI78" si="146">LN(BX77/BX76)</f>
        <v>#NUM!</v>
      </c>
      <c r="EJ77" s="80" t="e">
        <f t="shared" ref="EJ77:EJ78" si="147">LN(BY77/BY76)</f>
        <v>#NUM!</v>
      </c>
      <c r="EL77" s="80" t="e">
        <f t="shared" ref="EL77:EL78" si="148">LN(CA77/CA76)</f>
        <v>#NUM!</v>
      </c>
      <c r="EM77" s="80" t="e">
        <f t="shared" ref="EM77:EM78" si="149">LN(CB77/CB76)</f>
        <v>#NUM!</v>
      </c>
      <c r="EN77" s="80" t="e">
        <f t="shared" ref="EN77:EN78" si="150">LN(CC77/CC76)</f>
        <v>#NUM!</v>
      </c>
      <c r="EO77" s="80" t="e">
        <f t="shared" ref="EO77:EO78" si="151">LN(CD77/CD76)</f>
        <v>#NUM!</v>
      </c>
      <c r="EQ77" s="80" t="e">
        <f t="shared" ref="EQ77:EQ78" si="152">LN(CF77/CF76)</f>
        <v>#NUM!</v>
      </c>
      <c r="ER77" s="80" t="e">
        <f t="shared" ref="ER77:ER78" si="153">LN(CG77/CG76)</f>
        <v>#NUM!</v>
      </c>
      <c r="ES77" s="80" t="e">
        <f t="shared" ref="ES77:ES78" si="154">LN(CH77/CH76)</f>
        <v>#NUM!</v>
      </c>
      <c r="ET77" s="80" t="e">
        <f t="shared" ref="ET77:ET78" si="155">LN(CI77/CI76)</f>
        <v>#NUM!</v>
      </c>
      <c r="EV77" s="124">
        <v>1.0664002953444478</v>
      </c>
      <c r="EW77" s="80">
        <f t="shared" ref="EW77" si="156">EXP(SUMPRODUCT($DK77:$DN77,DQ77:DT77))</f>
        <v>1.0204840685757199</v>
      </c>
      <c r="EX77" s="80">
        <f t="shared" ref="EX77" si="157">IF(ISERR(EW77),EX76,EW77*EX76)</f>
        <v>3.3373527263204652</v>
      </c>
      <c r="EY77" s="124">
        <f t="shared" si="77"/>
        <v>1.1446978433481736</v>
      </c>
      <c r="EZ77" s="80"/>
      <c r="FA77" s="80" t="e">
        <f t="shared" ref="FA77:FA78" si="158">EXP(SUMPRODUCT($DK77:$DN77,EB77:EE77))</f>
        <v>#NUM!</v>
      </c>
      <c r="FB77" s="80">
        <f t="shared" ref="FB77:FB78" si="159">IF(ISERR(FA77),FB76,FA77*FB76)</f>
        <v>0.44626013289574207</v>
      </c>
      <c r="FC77" s="80">
        <f t="shared" si="78"/>
        <v>0.76444404660712328</v>
      </c>
      <c r="FD77" s="80"/>
      <c r="FE77" s="80" t="e">
        <f t="shared" ref="FE77:FE78" si="160">EXP(SUMPRODUCT($DK77:$DN77,EG77:EJ77))</f>
        <v>#NUM!</v>
      </c>
      <c r="FF77" s="80">
        <f t="shared" ref="FF77:FF78" si="161">IF(ISERR(FE77),FF76,FE77*FF76)</f>
        <v>0.98810328126345837</v>
      </c>
      <c r="FG77" s="80">
        <f t="shared" si="79"/>
        <v>0.98753802499068788</v>
      </c>
      <c r="FH77" s="80"/>
      <c r="FI77" s="80" t="e">
        <f t="shared" ref="FI77:FI78" si="162">EXP(SUMPRODUCT($DK77:$DN77,EL77:EO77))</f>
        <v>#NUM!</v>
      </c>
      <c r="FJ77" s="80">
        <f t="shared" ref="FJ77:FJ78" si="163">IF(ISERR(FI77),FJ76,FI77*FJ76)</f>
        <v>1.3137617974028279</v>
      </c>
      <c r="FK77" s="80">
        <f t="shared" si="80"/>
        <v>1.264945552295504</v>
      </c>
      <c r="FM77" s="80" t="e">
        <f t="shared" ref="FM77:FM78" si="164">EXP(SUMPRODUCT($DK77:$DN77,EQ77:ET77))</f>
        <v>#NUM!</v>
      </c>
      <c r="FN77" s="80">
        <f t="shared" ref="FN77:FN78" si="165">IF(ISERR(FM77),FN76,FM77*FN76)</f>
        <v>0.97977879826482994</v>
      </c>
      <c r="FO77" s="80">
        <f t="shared" si="81"/>
        <v>0.99888552118247864</v>
      </c>
      <c r="FQ77" s="37"/>
    </row>
    <row r="78" spans="1:173" x14ac:dyDescent="0.2">
      <c r="A78" s="74" t="s">
        <v>36</v>
      </c>
      <c r="B78" s="31">
        <f t="shared" si="9"/>
        <v>2012</v>
      </c>
      <c r="D78" s="85">
        <f>J78*V78</f>
        <v>20953.240216137001</v>
      </c>
      <c r="E78" s="85">
        <f t="shared" si="111"/>
        <v>12470.929105690522</v>
      </c>
      <c r="F78" s="123"/>
      <c r="G78" s="123"/>
      <c r="H78" s="85">
        <f t="shared" si="67"/>
        <v>33424.169321827525</v>
      </c>
      <c r="I78" s="80"/>
      <c r="J78" s="243">
        <f>'[18]mer_data2.3 Dec 2019'!C76</f>
        <v>2959.511</v>
      </c>
      <c r="K78" s="243">
        <f>'[18]mer_data2.3 Dec 2019'!D76</f>
        <v>559.69399999999996</v>
      </c>
      <c r="L78" s="91"/>
      <c r="M78" s="91"/>
      <c r="N78" s="91">
        <f t="shared" si="93"/>
        <v>3519.2049999999999</v>
      </c>
      <c r="P78" s="92">
        <f t="shared" si="68"/>
        <v>2959.511</v>
      </c>
      <c r="Q78" s="92">
        <f t="shared" si="69"/>
        <v>559.69399999999996</v>
      </c>
      <c r="R78" s="92"/>
      <c r="S78" s="92"/>
      <c r="T78" s="92">
        <f t="shared" si="72"/>
        <v>3519.2049999999999</v>
      </c>
      <c r="V78" s="85">
        <f>AER_11_Table3.4_real!$I59</f>
        <v>7.0799669999999999</v>
      </c>
      <c r="W78" s="85">
        <f>AER_11_Table3.4_real!$K59</f>
        <v>22.281691613078795</v>
      </c>
      <c r="X78" s="85"/>
      <c r="Y78" s="85"/>
      <c r="Z78" s="85"/>
      <c r="AC78" s="96">
        <f t="shared" si="112"/>
        <v>7.0799670000000008</v>
      </c>
      <c r="AD78" s="96">
        <f t="shared" si="113"/>
        <v>22.281691613078795</v>
      </c>
      <c r="AE78" s="96"/>
      <c r="AF78" s="96"/>
      <c r="AG78" s="96">
        <f t="shared" si="108"/>
        <v>9.4976477135681279</v>
      </c>
      <c r="AI78" s="94"/>
      <c r="AJ78" s="94"/>
      <c r="AK78" s="94"/>
      <c r="AL78" s="94"/>
      <c r="AM78" s="94"/>
      <c r="AO78" s="90"/>
      <c r="AP78" s="90"/>
      <c r="AQ78" s="90"/>
      <c r="AR78" s="90"/>
      <c r="AS78" s="90"/>
      <c r="BB78" s="80">
        <f t="shared" si="114"/>
        <v>0</v>
      </c>
      <c r="BC78" s="80">
        <f t="shared" si="114"/>
        <v>0</v>
      </c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95"/>
      <c r="BR78" s="95"/>
      <c r="BS78" s="95"/>
      <c r="BT78" s="95"/>
      <c r="BU78" s="88"/>
      <c r="BV78" s="95"/>
      <c r="BW78" s="95"/>
      <c r="BX78" s="95"/>
      <c r="BY78" s="95"/>
      <c r="CA78" s="95"/>
      <c r="CB78" s="95"/>
      <c r="CC78" s="95"/>
      <c r="CD78" s="95"/>
      <c r="CF78" s="95"/>
      <c r="CG78" s="95"/>
      <c r="CH78" s="95"/>
      <c r="CI78" s="95"/>
      <c r="CK78" s="89">
        <f t="shared" si="50"/>
        <v>6.9309131539303875E-2</v>
      </c>
      <c r="CL78" s="89">
        <f t="shared" si="51"/>
        <v>0</v>
      </c>
      <c r="CM78" s="89">
        <f t="shared" si="115"/>
        <v>0.76444404660712328</v>
      </c>
      <c r="CN78" s="89">
        <f t="shared" si="116"/>
        <v>0.98753802499068788</v>
      </c>
      <c r="CO78" s="89">
        <f t="shared" si="117"/>
        <v>1.264945552295504</v>
      </c>
      <c r="CP78" s="89">
        <f t="shared" si="118"/>
        <v>0.99888552118247864</v>
      </c>
      <c r="CQ78" s="89">
        <f t="shared" si="119"/>
        <v>1.0760795777368317</v>
      </c>
      <c r="CR78" s="89">
        <f t="shared" si="120"/>
        <v>7.1141321230077909E-2</v>
      </c>
      <c r="CS78" s="89">
        <f t="shared" si="121"/>
        <v>0</v>
      </c>
      <c r="CT78" s="89"/>
      <c r="CU78" s="89">
        <f t="shared" si="122"/>
        <v>0.95386536610638228</v>
      </c>
      <c r="CX78" s="35"/>
      <c r="CZ78" s="80">
        <f t="shared" si="123"/>
        <v>0.62688888433955992</v>
      </c>
      <c r="DA78" s="80">
        <f t="shared" si="124"/>
        <v>0.37311111566044008</v>
      </c>
      <c r="DB78" s="80">
        <f t="shared" si="125"/>
        <v>0</v>
      </c>
      <c r="DC78" s="80">
        <f t="shared" si="126"/>
        <v>0</v>
      </c>
      <c r="DE78" s="80">
        <f t="shared" si="127"/>
        <v>0.63914384239215138</v>
      </c>
      <c r="DF78" s="80">
        <f t="shared" si="128"/>
        <v>0.36063621027978421</v>
      </c>
      <c r="DG78" s="80">
        <v>0</v>
      </c>
      <c r="DH78" s="80">
        <v>0</v>
      </c>
      <c r="DI78" s="80">
        <f t="shared" si="129"/>
        <v>0.99978005267193559</v>
      </c>
      <c r="DJ78" s="80"/>
      <c r="DK78" s="80">
        <f t="shared" si="130"/>
        <v>0.63928445129908773</v>
      </c>
      <c r="DL78" s="80">
        <f t="shared" si="131"/>
        <v>0.36071554870091227</v>
      </c>
      <c r="DM78" s="80">
        <f t="shared" si="132"/>
        <v>0</v>
      </c>
      <c r="DN78" s="80">
        <f t="shared" si="133"/>
        <v>0</v>
      </c>
      <c r="DQ78" s="80">
        <f t="shared" si="134"/>
        <v>-0.11437068254306748</v>
      </c>
      <c r="DR78" s="80">
        <f t="shared" si="135"/>
        <v>3.1324142183961338E-2</v>
      </c>
      <c r="DS78" s="80">
        <v>0</v>
      </c>
      <c r="DT78" s="80">
        <v>0</v>
      </c>
      <c r="DV78" s="80">
        <f t="shared" si="136"/>
        <v>0.84096010320512726</v>
      </c>
      <c r="DW78" s="80">
        <f t="shared" si="137"/>
        <v>0.15903989679487271</v>
      </c>
      <c r="DX78" s="80">
        <f t="shared" si="138"/>
        <v>0</v>
      </c>
      <c r="DY78" s="80">
        <f t="shared" si="139"/>
        <v>0</v>
      </c>
      <c r="DZ78" s="80"/>
      <c r="EB78" s="80">
        <f t="shared" si="140"/>
        <v>6.2551448101955381E-3</v>
      </c>
      <c r="EC78" s="80">
        <f t="shared" si="141"/>
        <v>-3.2440363911633747E-2</v>
      </c>
      <c r="ED78" s="80" t="e">
        <f t="shared" si="142"/>
        <v>#DIV/0!</v>
      </c>
      <c r="EE78" s="80" t="e">
        <f t="shared" si="143"/>
        <v>#DIV/0!</v>
      </c>
      <c r="EG78" s="80" t="e">
        <f t="shared" si="144"/>
        <v>#DIV/0!</v>
      </c>
      <c r="EH78" s="80" t="e">
        <f t="shared" si="145"/>
        <v>#DIV/0!</v>
      </c>
      <c r="EI78" s="80" t="e">
        <f t="shared" si="146"/>
        <v>#DIV/0!</v>
      </c>
      <c r="EJ78" s="80" t="e">
        <f t="shared" si="147"/>
        <v>#DIV/0!</v>
      </c>
      <c r="EL78" s="80" t="e">
        <f t="shared" si="148"/>
        <v>#DIV/0!</v>
      </c>
      <c r="EM78" s="80" t="e">
        <f t="shared" si="149"/>
        <v>#DIV/0!</v>
      </c>
      <c r="EN78" s="80" t="e">
        <f t="shared" si="150"/>
        <v>#DIV/0!</v>
      </c>
      <c r="EO78" s="80" t="e">
        <f t="shared" si="151"/>
        <v>#DIV/0!</v>
      </c>
      <c r="EQ78" s="80" t="e">
        <f t="shared" si="152"/>
        <v>#DIV/0!</v>
      </c>
      <c r="ER78" s="80" t="e">
        <f t="shared" si="153"/>
        <v>#DIV/0!</v>
      </c>
      <c r="ES78" s="80" t="e">
        <f t="shared" si="154"/>
        <v>#DIV/0!</v>
      </c>
      <c r="ET78" s="80" t="e">
        <f t="shared" si="155"/>
        <v>#DIV/0!</v>
      </c>
      <c r="EV78" s="124">
        <v>1.0664002953444478</v>
      </c>
      <c r="EW78" s="80">
        <f>EXP(SUMPRODUCT($DK78:$DN78,DQ78:DT78))</f>
        <v>0.9400555648723532</v>
      </c>
      <c r="EX78" s="80">
        <f>IF(ISERR(EW78),EX77,EW78*EX77)</f>
        <v>3.1372970023194728</v>
      </c>
      <c r="EY78" s="124">
        <f t="shared" si="77"/>
        <v>1.0760795777368317</v>
      </c>
      <c r="EZ78" s="80"/>
      <c r="FA78" s="80" t="e">
        <f t="shared" si="158"/>
        <v>#DIV/0!</v>
      </c>
      <c r="FB78" s="80">
        <f t="shared" si="159"/>
        <v>0.44626013289574207</v>
      </c>
      <c r="FC78" s="80">
        <f t="shared" si="78"/>
        <v>0.76444404660712328</v>
      </c>
      <c r="FD78" s="80"/>
      <c r="FE78" s="80" t="e">
        <f t="shared" si="160"/>
        <v>#DIV/0!</v>
      </c>
      <c r="FF78" s="80">
        <f t="shared" si="161"/>
        <v>0.98810328126345837</v>
      </c>
      <c r="FG78" s="80">
        <f t="shared" si="79"/>
        <v>0.98753802499068788</v>
      </c>
      <c r="FH78" s="80"/>
      <c r="FI78" s="80" t="e">
        <f t="shared" si="162"/>
        <v>#DIV/0!</v>
      </c>
      <c r="FJ78" s="80">
        <f t="shared" si="163"/>
        <v>1.3137617974028279</v>
      </c>
      <c r="FK78" s="80">
        <f t="shared" si="80"/>
        <v>1.264945552295504</v>
      </c>
      <c r="FM78" s="80" t="e">
        <f t="shared" si="164"/>
        <v>#DIV/0!</v>
      </c>
      <c r="FN78" s="80">
        <f t="shared" si="165"/>
        <v>0.97977879826482994</v>
      </c>
      <c r="FO78" s="80">
        <f t="shared" si="81"/>
        <v>0.99888552118247864</v>
      </c>
      <c r="FQ78" s="37"/>
    </row>
    <row r="79" spans="1:173" x14ac:dyDescent="0.2">
      <c r="A79" s="74" t="s">
        <v>36</v>
      </c>
      <c r="B79" s="31">
        <v>2013</v>
      </c>
      <c r="D79" s="243">
        <f t="shared" ref="D79:D80" si="166">J79*V79</f>
        <v>23453.901716055141</v>
      </c>
      <c r="E79" s="243">
        <f t="shared" si="111"/>
        <v>12135.974498169608</v>
      </c>
      <c r="F79" s="123"/>
      <c r="G79" s="123"/>
      <c r="H79" s="243">
        <f>SUM(D79:G79)</f>
        <v>35589.876214224751</v>
      </c>
      <c r="I79" s="80"/>
      <c r="J79" s="243">
        <f>'[18]mer_data2.3 Dec 2019'!C77</f>
        <v>3379.7930000000001</v>
      </c>
      <c r="K79" s="243">
        <f>'[18]mer_data2.3 Dec 2019'!D77</f>
        <v>558.14099999999996</v>
      </c>
      <c r="L79" s="91"/>
      <c r="M79" s="91"/>
      <c r="N79" s="91">
        <f t="shared" si="93"/>
        <v>3937.9340000000002</v>
      </c>
      <c r="P79" s="92">
        <f t="shared" si="68"/>
        <v>3379.7930000000001</v>
      </c>
      <c r="Q79" s="92">
        <f t="shared" si="69"/>
        <v>558.14099999999996</v>
      </c>
      <c r="R79" s="92"/>
      <c r="S79" s="92"/>
      <c r="T79" s="92">
        <f t="shared" si="72"/>
        <v>3937.9340000000002</v>
      </c>
      <c r="V79" s="243">
        <f>AER_11_Table3.4_real!$I60</f>
        <v>6.9394491662818227</v>
      </c>
      <c r="W79" s="243">
        <f>AER_11_Table3.4_real!$K60</f>
        <v>21.74356389903198</v>
      </c>
      <c r="X79" s="85"/>
      <c r="Y79" s="85"/>
      <c r="Z79" s="85"/>
      <c r="AC79" s="96">
        <f t="shared" si="112"/>
        <v>6.9394491662818227</v>
      </c>
      <c r="AD79" s="96">
        <f t="shared" si="113"/>
        <v>21.74356389903198</v>
      </c>
      <c r="AE79" s="96"/>
      <c r="AF79" s="96"/>
      <c r="AG79" s="96">
        <f t="shared" si="108"/>
        <v>9.0377025654124097</v>
      </c>
      <c r="AI79" s="94"/>
      <c r="AJ79" s="94"/>
      <c r="AK79" s="94"/>
      <c r="AL79" s="94"/>
      <c r="AM79" s="94"/>
      <c r="AO79" s="90"/>
      <c r="AP79" s="90"/>
      <c r="AQ79" s="90"/>
      <c r="AR79" s="90"/>
      <c r="AS79" s="90"/>
      <c r="BB79" s="80">
        <f t="shared" si="114"/>
        <v>0</v>
      </c>
      <c r="BC79" s="80">
        <f t="shared" si="114"/>
        <v>0</v>
      </c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95"/>
      <c r="BR79" s="95"/>
      <c r="BS79" s="95"/>
      <c r="BT79" s="95"/>
      <c r="BU79" s="88"/>
      <c r="BV79" s="95"/>
      <c r="BW79" s="95"/>
      <c r="BX79" s="95"/>
      <c r="BY79" s="95"/>
      <c r="CA79" s="95"/>
      <c r="CB79" s="95"/>
      <c r="CC79" s="95"/>
      <c r="CD79" s="95"/>
      <c r="CF79" s="95"/>
      <c r="CG79" s="95"/>
      <c r="CH79" s="95"/>
      <c r="CI79" s="95"/>
      <c r="CK79" s="89"/>
      <c r="CL79" s="89"/>
      <c r="CM79" s="89"/>
      <c r="CN79" s="89"/>
      <c r="CO79" s="89"/>
      <c r="CP79" s="89"/>
      <c r="CQ79" s="89"/>
      <c r="CR79" s="89"/>
      <c r="CS79" s="89"/>
      <c r="CT79" s="89"/>
      <c r="CU79" s="89"/>
      <c r="CX79" s="35"/>
      <c r="CZ79" s="80">
        <f>D79/$H79</f>
        <v>0.65900486910603417</v>
      </c>
      <c r="DA79" s="80">
        <f t="shared" ref="DA79:DA80" si="167">E79/$H79</f>
        <v>0.34099513089396577</v>
      </c>
      <c r="DB79" s="80"/>
      <c r="DC79" s="80"/>
      <c r="DE79" s="80">
        <f t="shared" ref="DE79:DE80" si="168">(CZ79-CZ78)/LN(CZ79/CZ78)</f>
        <v>0.64281316841010183</v>
      </c>
      <c r="DF79" s="80">
        <f t="shared" ref="DF79:DF80" si="169">(DA79-DA78)/LN(DA79/DA78)</f>
        <v>0.35681226430208579</v>
      </c>
      <c r="DG79" s="80">
        <v>0</v>
      </c>
      <c r="DH79" s="80">
        <v>0</v>
      </c>
      <c r="DI79" s="80">
        <f t="shared" ref="DI79:DI80" si="170">SUM(DE79:DH79)</f>
        <v>0.99962543271218762</v>
      </c>
      <c r="DJ79" s="80"/>
      <c r="DK79" s="80">
        <f t="shared" ref="DK79:DK80" si="171">DE79/$DI79</f>
        <v>0.64305403541606443</v>
      </c>
      <c r="DL79" s="80">
        <f t="shared" ref="DL79:DL80" si="172">DF79/$DI79</f>
        <v>0.35694596458393557</v>
      </c>
      <c r="DM79" s="80">
        <f t="shared" ref="DM79:DM80" si="173">DG79/$DI79</f>
        <v>0</v>
      </c>
      <c r="DN79" s="80">
        <f t="shared" ref="DN79:DN80" si="174">DH79/$DI79</f>
        <v>0</v>
      </c>
      <c r="DQ79" s="80">
        <f t="shared" ref="DQ79:DQ80" si="175">LN(V79/V78)</f>
        <v>-2.0046846161899601E-2</v>
      </c>
      <c r="DR79" s="80">
        <f t="shared" ref="DR79:DR80" si="176">LN(W79/W78)</f>
        <v>-2.4447536304272564E-2</v>
      </c>
      <c r="DS79" s="80">
        <v>0</v>
      </c>
      <c r="DT79" s="80">
        <v>0</v>
      </c>
      <c r="DV79" s="80">
        <f t="shared" ref="DV79:DV83" si="177">J79/$N79</f>
        <v>0.85826552705047876</v>
      </c>
      <c r="DW79" s="80">
        <f t="shared" ref="DW79:DW83" si="178">K79/$N79</f>
        <v>0.14173447294952124</v>
      </c>
      <c r="DX79" s="80">
        <f t="shared" ref="DX79:DX83" si="179">L79/$N79</f>
        <v>0</v>
      </c>
      <c r="DY79" s="80">
        <f t="shared" ref="DY79:DY83" si="180">M79/$N79</f>
        <v>0</v>
      </c>
      <c r="DZ79" s="80"/>
      <c r="EB79" s="80">
        <f t="shared" si="140"/>
        <v>2.0369304559037925E-2</v>
      </c>
      <c r="EC79" s="80">
        <f t="shared" si="141"/>
        <v>-0.11519969564933011</v>
      </c>
      <c r="ED79" s="80" t="e">
        <f t="shared" si="142"/>
        <v>#DIV/0!</v>
      </c>
      <c r="EE79" s="80" t="e">
        <f t="shared" si="143"/>
        <v>#DIV/0!</v>
      </c>
      <c r="EG79" s="80"/>
      <c r="EH79" s="80"/>
      <c r="EI79" s="80"/>
      <c r="EJ79" s="80"/>
      <c r="EL79" s="80"/>
      <c r="EM79" s="80"/>
      <c r="EN79" s="80"/>
      <c r="EO79" s="80"/>
      <c r="EQ79" s="80"/>
      <c r="ER79" s="80"/>
      <c r="ES79" s="80"/>
      <c r="ET79" s="80"/>
      <c r="EV79" s="124"/>
      <c r="EW79" s="80">
        <f t="shared" ref="EW79:EW80" si="181">EXP(SUMPRODUCT($DK79:$DN79,DQ79:DT79))</f>
        <v>0.97861433207138027</v>
      </c>
      <c r="EX79" s="80">
        <f t="shared" ref="EX79:EX80" si="182">IF(ISERR(EW79),EX78,EW79*EX78)</f>
        <v>3.0702038104344145</v>
      </c>
      <c r="EY79" s="124">
        <f t="shared" ref="EY79:EY84" si="183">EX79/EX$86</f>
        <v>1.0530668972225825</v>
      </c>
      <c r="EZ79" s="80"/>
      <c r="FA79" s="80"/>
      <c r="FB79" s="80"/>
      <c r="FC79" s="80"/>
      <c r="FD79" s="80"/>
      <c r="FE79" s="80"/>
      <c r="FF79" s="80"/>
      <c r="FG79" s="80"/>
      <c r="FH79" s="80"/>
      <c r="FI79" s="80"/>
      <c r="FJ79" s="80"/>
      <c r="FK79" s="80"/>
      <c r="FM79" s="80"/>
      <c r="FN79" s="80"/>
      <c r="FO79" s="80"/>
      <c r="FQ79" s="37"/>
    </row>
    <row r="80" spans="1:173" x14ac:dyDescent="0.2">
      <c r="A80" s="74" t="s">
        <v>36</v>
      </c>
      <c r="B80" s="31">
        <v>2014</v>
      </c>
      <c r="D80" s="243">
        <f t="shared" si="166"/>
        <v>26809.074178968036</v>
      </c>
      <c r="E80" s="243">
        <f t="shared" si="111"/>
        <v>12311.844877195865</v>
      </c>
      <c r="F80" s="123"/>
      <c r="G80" s="123"/>
      <c r="H80" s="243">
        <f t="shared" si="67"/>
        <v>39120.919056163897</v>
      </c>
      <c r="I80" s="80"/>
      <c r="J80" s="243">
        <f>'[18]mer_data2.3 Dec 2019'!C78</f>
        <v>3571.9250000000002</v>
      </c>
      <c r="K80" s="243">
        <f>'[18]mer_data2.3 Dec 2019'!D78</f>
        <v>577.69500000000005</v>
      </c>
      <c r="L80" s="91"/>
      <c r="M80" s="91"/>
      <c r="N80" s="91">
        <f t="shared" si="93"/>
        <v>4149.62</v>
      </c>
      <c r="P80" s="92">
        <f t="shared" si="68"/>
        <v>3571.9250000000002</v>
      </c>
      <c r="Q80" s="92">
        <f t="shared" si="69"/>
        <v>577.69500000000005</v>
      </c>
      <c r="R80" s="92"/>
      <c r="S80" s="92"/>
      <c r="T80" s="92">
        <f t="shared" si="72"/>
        <v>4149.62</v>
      </c>
      <c r="V80" s="243">
        <f>AER_11_Table3.4_real!$I61</f>
        <v>7.5054975059577211</v>
      </c>
      <c r="W80" s="243">
        <f>AER_11_Table3.4_real!$K61</f>
        <v>21.31201564354177</v>
      </c>
      <c r="X80" s="85"/>
      <c r="Y80" s="85"/>
      <c r="Z80" s="85"/>
      <c r="AC80" s="96">
        <f t="shared" si="112"/>
        <v>7.5054975059577211</v>
      </c>
      <c r="AD80" s="96">
        <f t="shared" si="113"/>
        <v>21.31201564354177</v>
      </c>
      <c r="AE80" s="96"/>
      <c r="AF80" s="96"/>
      <c r="AG80" s="96">
        <f t="shared" si="108"/>
        <v>9.4275907326848962</v>
      </c>
      <c r="AI80" s="94"/>
      <c r="AJ80" s="94"/>
      <c r="AK80" s="94"/>
      <c r="AL80" s="94"/>
      <c r="AM80" s="94"/>
      <c r="AO80" s="90"/>
      <c r="AP80" s="90"/>
      <c r="AQ80" s="90"/>
      <c r="AR80" s="90"/>
      <c r="AS80" s="90"/>
      <c r="BB80" s="80">
        <f t="shared" si="114"/>
        <v>0</v>
      </c>
      <c r="BC80" s="80">
        <f t="shared" si="114"/>
        <v>0</v>
      </c>
      <c r="BD80" s="80"/>
      <c r="BE80" s="80"/>
      <c r="BF80" s="80"/>
      <c r="BG80" s="80"/>
      <c r="BH80" s="80"/>
      <c r="BI80" s="80"/>
      <c r="BJ80" s="80"/>
      <c r="BK80" s="80"/>
      <c r="BL80" s="80"/>
      <c r="BM80" s="80"/>
      <c r="BN80" s="80"/>
      <c r="BO80" s="80"/>
      <c r="BP80" s="80"/>
      <c r="BQ80" s="95"/>
      <c r="BR80" s="95"/>
      <c r="BS80" s="95"/>
      <c r="BT80" s="95"/>
      <c r="BU80" s="88"/>
      <c r="BV80" s="95"/>
      <c r="BW80" s="95"/>
      <c r="BX80" s="95"/>
      <c r="BY80" s="95"/>
      <c r="CA80" s="95"/>
      <c r="CB80" s="95"/>
      <c r="CC80" s="95"/>
      <c r="CD80" s="95"/>
      <c r="CF80" s="95"/>
      <c r="CG80" s="95"/>
      <c r="CH80" s="95"/>
      <c r="CI80" s="95"/>
      <c r="CK80" s="89"/>
      <c r="CL80" s="89"/>
      <c r="CM80" s="89"/>
      <c r="CN80" s="89"/>
      <c r="CO80" s="89"/>
      <c r="CP80" s="89"/>
      <c r="CQ80" s="89"/>
      <c r="CR80" s="89"/>
      <c r="CS80" s="89"/>
      <c r="CT80" s="89"/>
      <c r="CU80" s="89"/>
      <c r="CX80" s="35"/>
      <c r="CZ80" s="80">
        <f t="shared" ref="CZ80" si="184">D80/$H80</f>
        <v>0.68528743254931268</v>
      </c>
      <c r="DA80" s="80">
        <f t="shared" si="167"/>
        <v>0.31471256745068743</v>
      </c>
      <c r="DB80" s="80"/>
      <c r="DC80" s="80"/>
      <c r="DE80" s="80">
        <f t="shared" si="168"/>
        <v>0.67206049937035994</v>
      </c>
      <c r="DF80" s="80">
        <f t="shared" si="169"/>
        <v>0.3276781943435314</v>
      </c>
      <c r="DG80" s="80">
        <v>0</v>
      </c>
      <c r="DH80" s="80">
        <v>0</v>
      </c>
      <c r="DI80" s="80">
        <f t="shared" si="170"/>
        <v>0.99973869371389135</v>
      </c>
      <c r="DJ80" s="80"/>
      <c r="DK80" s="80">
        <f t="shared" si="171"/>
        <v>0.67223615890443122</v>
      </c>
      <c r="DL80" s="80">
        <f t="shared" si="172"/>
        <v>0.32776384109556878</v>
      </c>
      <c r="DM80" s="80">
        <f t="shared" si="173"/>
        <v>0</v>
      </c>
      <c r="DN80" s="80">
        <f t="shared" si="174"/>
        <v>0</v>
      </c>
      <c r="DQ80" s="80">
        <f t="shared" si="175"/>
        <v>7.8413352306834216E-2</v>
      </c>
      <c r="DR80" s="80">
        <f t="shared" si="176"/>
        <v>-2.0046772672954905E-2</v>
      </c>
      <c r="DS80" s="80">
        <v>0</v>
      </c>
      <c r="DT80" s="80">
        <v>0</v>
      </c>
      <c r="DV80" s="80">
        <f t="shared" si="177"/>
        <v>0.8607836380198669</v>
      </c>
      <c r="DW80" s="80">
        <f t="shared" si="178"/>
        <v>0.13921636198013312</v>
      </c>
      <c r="DX80" s="80">
        <f t="shared" si="179"/>
        <v>0</v>
      </c>
      <c r="DY80" s="80">
        <f t="shared" si="180"/>
        <v>0</v>
      </c>
      <c r="DZ80" s="80"/>
      <c r="EB80" s="80">
        <f t="shared" si="140"/>
        <v>2.9296576521608843E-3</v>
      </c>
      <c r="EC80" s="80">
        <f t="shared" si="141"/>
        <v>-1.7926114379710794E-2</v>
      </c>
      <c r="ED80" s="80" t="e">
        <f t="shared" si="142"/>
        <v>#DIV/0!</v>
      </c>
      <c r="EE80" s="80" t="e">
        <f t="shared" si="143"/>
        <v>#DIV/0!</v>
      </c>
      <c r="EG80" s="80"/>
      <c r="EH80" s="80"/>
      <c r="EI80" s="80"/>
      <c r="EJ80" s="80"/>
      <c r="EL80" s="80"/>
      <c r="EM80" s="80"/>
      <c r="EN80" s="80"/>
      <c r="EO80" s="80"/>
      <c r="EQ80" s="80"/>
      <c r="ER80" s="80"/>
      <c r="ES80" s="80"/>
      <c r="ET80" s="80"/>
      <c r="EV80" s="124"/>
      <c r="EW80" s="80">
        <f t="shared" si="181"/>
        <v>1.0472227746853453</v>
      </c>
      <c r="EX80" s="80">
        <f t="shared" si="182"/>
        <v>3.2151873532126474</v>
      </c>
      <c r="EY80" s="124">
        <f t="shared" si="183"/>
        <v>1.1027956380387203</v>
      </c>
      <c r="EZ80" s="80"/>
      <c r="FA80" s="80"/>
      <c r="FB80" s="80"/>
      <c r="FC80" s="80"/>
      <c r="FD80" s="80"/>
      <c r="FE80" s="80"/>
      <c r="FF80" s="80"/>
      <c r="FG80" s="80"/>
      <c r="FH80" s="80"/>
      <c r="FI80" s="80"/>
      <c r="FJ80" s="80"/>
      <c r="FK80" s="80"/>
      <c r="FM80" s="80"/>
      <c r="FN80" s="80"/>
      <c r="FO80" s="80"/>
      <c r="FQ80" s="37"/>
    </row>
    <row r="81" spans="1:193" x14ac:dyDescent="0.2">
      <c r="A81" s="74" t="s">
        <v>36</v>
      </c>
      <c r="B81" s="31">
        <v>2015</v>
      </c>
      <c r="D81" s="243">
        <f t="shared" ref="D81:D83" si="185">J81*V81</f>
        <v>21897.107334820321</v>
      </c>
      <c r="E81" s="243">
        <f t="shared" ref="E81:E83" si="186">K81*W81</f>
        <v>11043.839281588635</v>
      </c>
      <c r="F81" s="123"/>
      <c r="G81" s="123"/>
      <c r="H81" s="243">
        <f t="shared" si="67"/>
        <v>32940.946616408954</v>
      </c>
      <c r="I81" s="80"/>
      <c r="J81" s="243">
        <f>'[18]mer_data2.3 Dec 2019'!C79</f>
        <v>3315.5909999999999</v>
      </c>
      <c r="K81" s="243">
        <f>'[18]mer_data2.3 Dec 2019'!D79</f>
        <v>864.28899999999999</v>
      </c>
      <c r="L81" s="91"/>
      <c r="M81" s="91"/>
      <c r="N81" s="91"/>
      <c r="P81" s="92"/>
      <c r="Q81" s="92"/>
      <c r="R81" s="92"/>
      <c r="S81" s="92"/>
      <c r="T81" s="92"/>
      <c r="V81" s="243">
        <f>AER_11_Table3.4_real!$I62</f>
        <v>6.6042848272963468</v>
      </c>
      <c r="W81" s="243">
        <f>AER_11_Table3.4_real!$K62</f>
        <v>12.777947285674855</v>
      </c>
      <c r="X81" s="243"/>
      <c r="Y81" s="243"/>
      <c r="Z81" s="243"/>
      <c r="AC81" s="96"/>
      <c r="AD81" s="96"/>
      <c r="AE81" s="96"/>
      <c r="AF81" s="96"/>
      <c r="AG81" s="96"/>
      <c r="AI81" s="94"/>
      <c r="AJ81" s="94"/>
      <c r="AK81" s="94"/>
      <c r="AL81" s="94"/>
      <c r="AM81" s="94"/>
      <c r="AO81" s="90"/>
      <c r="AP81" s="90"/>
      <c r="AQ81" s="90"/>
      <c r="AR81" s="90"/>
      <c r="AS81" s="90"/>
      <c r="BB81" s="80"/>
      <c r="BC81" s="80"/>
      <c r="BD81" s="80"/>
      <c r="BE81" s="80"/>
      <c r="BF81" s="80"/>
      <c r="BG81" s="80"/>
      <c r="BH81" s="80"/>
      <c r="BI81" s="80"/>
      <c r="BJ81" s="80"/>
      <c r="BK81" s="80"/>
      <c r="BL81" s="80"/>
      <c r="BM81" s="80"/>
      <c r="BN81" s="80"/>
      <c r="BO81" s="80"/>
      <c r="BP81" s="80"/>
      <c r="BQ81" s="95"/>
      <c r="BR81" s="95"/>
      <c r="BS81" s="95"/>
      <c r="BT81" s="95"/>
      <c r="BU81" s="88"/>
      <c r="BV81" s="95"/>
      <c r="BW81" s="95"/>
      <c r="BX81" s="95"/>
      <c r="BY81" s="95"/>
      <c r="CA81" s="95"/>
      <c r="CB81" s="95"/>
      <c r="CC81" s="95"/>
      <c r="CD81" s="95"/>
      <c r="CF81" s="95"/>
      <c r="CG81" s="95"/>
      <c r="CH81" s="95"/>
      <c r="CI81" s="95"/>
      <c r="CK81" s="89"/>
      <c r="CL81" s="89"/>
      <c r="CM81" s="89"/>
      <c r="CN81" s="89"/>
      <c r="CO81" s="89"/>
      <c r="CP81" s="89"/>
      <c r="CQ81" s="89"/>
      <c r="CR81" s="89"/>
      <c r="CS81" s="89"/>
      <c r="CT81" s="89"/>
      <c r="CU81" s="89"/>
      <c r="CX81" s="35"/>
      <c r="CZ81" s="80">
        <f t="shared" ref="CZ81:CZ83" si="187">D81/$H81</f>
        <v>0.66473825387618524</v>
      </c>
      <c r="DA81" s="80">
        <f t="shared" ref="DA81:DA83" si="188">E81/$H81</f>
        <v>0.33526174612381482</v>
      </c>
      <c r="DB81" s="80"/>
      <c r="DC81" s="80"/>
      <c r="DE81" s="80">
        <f t="shared" ref="DE81:DE83" si="189">(CZ81-CZ80)/LN(CZ81/CZ80)</f>
        <v>0.67496070903969196</v>
      </c>
      <c r="DF81" s="80">
        <f t="shared" ref="DF81:DF83" si="190">(DA81-DA80)/LN(DA81/DA80)</f>
        <v>0.3248788495955815</v>
      </c>
      <c r="DG81" s="80">
        <v>0</v>
      </c>
      <c r="DH81" s="80">
        <v>0</v>
      </c>
      <c r="DI81" s="80">
        <f t="shared" ref="DI81:DI83" si="191">SUM(DE81:DH81)</f>
        <v>0.99983955863527352</v>
      </c>
      <c r="DJ81" s="80"/>
      <c r="DK81" s="80">
        <f t="shared" ref="DK81:DK83" si="192">DE81/$DI81</f>
        <v>0.67506901803422992</v>
      </c>
      <c r="DL81" s="80">
        <f t="shared" ref="DL81:DL83" si="193">DF81/$DI81</f>
        <v>0.32493098196577003</v>
      </c>
      <c r="DM81" s="80">
        <f t="shared" ref="DM81:DM83" si="194">DG81/$DI81</f>
        <v>0</v>
      </c>
      <c r="DN81" s="80">
        <f t="shared" ref="DN81:DN83" si="195">DH81/$DI81</f>
        <v>0</v>
      </c>
      <c r="DQ81" s="80">
        <f t="shared" ref="DQ81:DQ83" si="196">LN(V81/V80)</f>
        <v>-0.1279170981830568</v>
      </c>
      <c r="DR81" s="80">
        <f t="shared" ref="DR81:DR83" si="197">LN(W81/W80)</f>
        <v>-0.51155021160829095</v>
      </c>
      <c r="DS81" s="80">
        <v>0</v>
      </c>
      <c r="DT81" s="80">
        <v>0</v>
      </c>
      <c r="DV81" s="80" t="e">
        <f t="shared" si="177"/>
        <v>#DIV/0!</v>
      </c>
      <c r="DW81" s="80" t="e">
        <f t="shared" si="178"/>
        <v>#DIV/0!</v>
      </c>
      <c r="DX81" s="80" t="e">
        <f t="shared" si="179"/>
        <v>#DIV/0!</v>
      </c>
      <c r="DY81" s="80" t="e">
        <f t="shared" si="180"/>
        <v>#DIV/0!</v>
      </c>
      <c r="DZ81" s="80"/>
      <c r="EB81" s="80" t="e">
        <f t="shared" si="140"/>
        <v>#DIV/0!</v>
      </c>
      <c r="EC81" s="80" t="e">
        <f t="shared" si="141"/>
        <v>#DIV/0!</v>
      </c>
      <c r="ED81" s="80" t="e">
        <f t="shared" si="142"/>
        <v>#DIV/0!</v>
      </c>
      <c r="EE81" s="80" t="e">
        <f t="shared" si="143"/>
        <v>#DIV/0!</v>
      </c>
      <c r="EG81" s="80"/>
      <c r="EH81" s="80"/>
      <c r="EI81" s="80"/>
      <c r="EJ81" s="80"/>
      <c r="EL81" s="80"/>
      <c r="EM81" s="80"/>
      <c r="EN81" s="80"/>
      <c r="EO81" s="80"/>
      <c r="EQ81" s="80"/>
      <c r="ER81" s="80"/>
      <c r="ES81" s="80"/>
      <c r="ET81" s="80"/>
      <c r="EV81" s="124"/>
      <c r="EW81" s="80">
        <f t="shared" ref="EW81:EW83" si="198">EXP(SUMPRODUCT($DK81:$DN81,DQ81:DT81))</f>
        <v>0.77680076092422601</v>
      </c>
      <c r="EX81" s="80">
        <f t="shared" ref="EX81:EX83" si="199">IF(ISERR(EW81),EX80,EW81*EX80)</f>
        <v>2.4975599824895327</v>
      </c>
      <c r="EY81" s="124">
        <f t="shared" si="183"/>
        <v>0.85665249077239525</v>
      </c>
      <c r="EZ81" s="80"/>
      <c r="FA81" s="80"/>
      <c r="FB81" s="80"/>
      <c r="FC81" s="80"/>
      <c r="FD81" s="80"/>
      <c r="FE81" s="80"/>
      <c r="FF81" s="80"/>
      <c r="FG81" s="80"/>
      <c r="FH81" s="80"/>
      <c r="FI81" s="80"/>
      <c r="FJ81" s="80"/>
      <c r="FK81" s="80"/>
      <c r="FM81" s="80"/>
      <c r="FN81" s="80"/>
      <c r="FO81" s="80"/>
      <c r="FQ81" s="37"/>
    </row>
    <row r="82" spans="1:193" x14ac:dyDescent="0.2">
      <c r="A82" s="74" t="s">
        <v>36</v>
      </c>
      <c r="B82" s="31">
        <v>2016</v>
      </c>
      <c r="D82" s="243">
        <f t="shared" si="185"/>
        <v>19393.002543729981</v>
      </c>
      <c r="E82" s="243">
        <f t="shared" si="186"/>
        <v>8955.314479833376</v>
      </c>
      <c r="F82" s="123"/>
      <c r="G82" s="123"/>
      <c r="H82" s="243">
        <f t="shared" si="67"/>
        <v>28348.317023563359</v>
      </c>
      <c r="I82" s="80"/>
      <c r="J82" s="243">
        <f>'[18]mer_data2.3 Dec 2019'!C80</f>
        <v>3223.5169999999998</v>
      </c>
      <c r="K82" s="243">
        <f>'[18]mer_data2.3 Dec 2019'!D80</f>
        <v>831.87599999999998</v>
      </c>
      <c r="L82" s="91"/>
      <c r="M82" s="91"/>
      <c r="N82" s="91"/>
      <c r="P82" s="92"/>
      <c r="Q82" s="92"/>
      <c r="R82" s="92"/>
      <c r="S82" s="92"/>
      <c r="T82" s="92"/>
      <c r="V82" s="243">
        <f>AER_11_Table3.4_real!$I63</f>
        <v>6.0161005956320324</v>
      </c>
      <c r="W82" s="243">
        <f>AER_11_Table3.4_real!$K63</f>
        <v>10.765203563792412</v>
      </c>
      <c r="X82" s="243"/>
      <c r="Y82" s="243"/>
      <c r="Z82" s="243"/>
      <c r="AC82" s="96"/>
      <c r="AD82" s="96"/>
      <c r="AE82" s="96"/>
      <c r="AF82" s="96"/>
      <c r="AG82" s="96"/>
      <c r="AI82" s="94"/>
      <c r="AJ82" s="94"/>
      <c r="AK82" s="94"/>
      <c r="AL82" s="94"/>
      <c r="AM82" s="94"/>
      <c r="AO82" s="90"/>
      <c r="AP82" s="90"/>
      <c r="AQ82" s="90"/>
      <c r="AR82" s="90"/>
      <c r="AS82" s="9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95"/>
      <c r="BR82" s="95"/>
      <c r="BS82" s="95"/>
      <c r="BT82" s="95"/>
      <c r="BU82" s="88"/>
      <c r="BV82" s="95"/>
      <c r="BW82" s="95"/>
      <c r="BX82" s="95"/>
      <c r="BY82" s="95"/>
      <c r="CA82" s="95"/>
      <c r="CB82" s="95"/>
      <c r="CC82" s="95"/>
      <c r="CD82" s="95"/>
      <c r="CF82" s="95"/>
      <c r="CG82" s="95"/>
      <c r="CH82" s="95"/>
      <c r="CI82" s="95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X82" s="35"/>
      <c r="CZ82" s="80">
        <f t="shared" si="187"/>
        <v>0.68409713802799488</v>
      </c>
      <c r="DA82" s="80">
        <f t="shared" si="188"/>
        <v>0.31590286197200501</v>
      </c>
      <c r="DB82" s="80"/>
      <c r="DC82" s="80"/>
      <c r="DE82" s="80">
        <f t="shared" si="189"/>
        <v>0.6743713860037619</v>
      </c>
      <c r="DF82" s="80">
        <f t="shared" si="190"/>
        <v>0.32548635934567843</v>
      </c>
      <c r="DG82" s="80">
        <v>0</v>
      </c>
      <c r="DH82" s="80">
        <v>0</v>
      </c>
      <c r="DI82" s="80">
        <f t="shared" si="191"/>
        <v>0.99985774534944039</v>
      </c>
      <c r="DJ82" s="80"/>
      <c r="DK82" s="80">
        <f t="shared" si="192"/>
        <v>0.67446733211840626</v>
      </c>
      <c r="DL82" s="80">
        <f t="shared" si="193"/>
        <v>0.32553266788159368</v>
      </c>
      <c r="DM82" s="80">
        <f t="shared" si="194"/>
        <v>0</v>
      </c>
      <c r="DN82" s="80">
        <f t="shared" si="195"/>
        <v>0</v>
      </c>
      <c r="DQ82" s="80">
        <f t="shared" si="196"/>
        <v>-9.3279346783546338E-2</v>
      </c>
      <c r="DR82" s="80">
        <f t="shared" si="197"/>
        <v>-0.17140177635592996</v>
      </c>
      <c r="DS82" s="80">
        <v>0</v>
      </c>
      <c r="DT82" s="80">
        <v>0</v>
      </c>
      <c r="DV82" s="80" t="e">
        <f t="shared" si="177"/>
        <v>#DIV/0!</v>
      </c>
      <c r="DW82" s="80" t="e">
        <f t="shared" si="178"/>
        <v>#DIV/0!</v>
      </c>
      <c r="DX82" s="80" t="e">
        <f t="shared" si="179"/>
        <v>#DIV/0!</v>
      </c>
      <c r="DY82" s="80" t="e">
        <f t="shared" si="180"/>
        <v>#DIV/0!</v>
      </c>
      <c r="DZ82" s="80"/>
      <c r="EB82" s="80" t="e">
        <f t="shared" si="140"/>
        <v>#DIV/0!</v>
      </c>
      <c r="EC82" s="80" t="e">
        <f t="shared" si="141"/>
        <v>#DIV/0!</v>
      </c>
      <c r="ED82" s="80" t="e">
        <f t="shared" si="142"/>
        <v>#DIV/0!</v>
      </c>
      <c r="EE82" s="80" t="e">
        <f t="shared" si="143"/>
        <v>#DIV/0!</v>
      </c>
      <c r="EG82" s="80"/>
      <c r="EH82" s="80"/>
      <c r="EI82" s="80"/>
      <c r="EJ82" s="80"/>
      <c r="EL82" s="80"/>
      <c r="EM82" s="80"/>
      <c r="EN82" s="80"/>
      <c r="EO82" s="80"/>
      <c r="EQ82" s="80"/>
      <c r="ER82" s="80"/>
      <c r="ES82" s="80"/>
      <c r="ET82" s="80"/>
      <c r="EV82" s="124"/>
      <c r="EW82" s="80">
        <f t="shared" si="198"/>
        <v>0.88806463657456125</v>
      </c>
      <c r="EX82" s="80">
        <f t="shared" si="199"/>
        <v>2.2179946981727343</v>
      </c>
      <c r="EY82" s="124">
        <f t="shared" si="183"/>
        <v>0.76076278288847976</v>
      </c>
      <c r="EZ82" s="80"/>
      <c r="FA82" s="80"/>
      <c r="FB82" s="80"/>
      <c r="FC82" s="80"/>
      <c r="FD82" s="80"/>
      <c r="FE82" s="80"/>
      <c r="FF82" s="80"/>
      <c r="FG82" s="80"/>
      <c r="FH82" s="80"/>
      <c r="FI82" s="80"/>
      <c r="FJ82" s="80"/>
      <c r="FK82" s="80"/>
      <c r="FM82" s="80"/>
      <c r="FN82" s="80"/>
      <c r="FO82" s="80"/>
      <c r="FQ82" s="37"/>
    </row>
    <row r="83" spans="1:193" x14ac:dyDescent="0.2">
      <c r="A83" s="74" t="s">
        <v>36</v>
      </c>
      <c r="B83" s="31">
        <v>2017</v>
      </c>
      <c r="D83" s="243">
        <f t="shared" si="185"/>
        <v>20912.222061694141</v>
      </c>
      <c r="E83" s="243">
        <f t="shared" si="186"/>
        <v>10139.586048631019</v>
      </c>
      <c r="F83" s="123"/>
      <c r="G83" s="123"/>
      <c r="H83" s="243">
        <f t="shared" si="67"/>
        <v>31051.808110325161</v>
      </c>
      <c r="I83" s="80"/>
      <c r="J83" s="243">
        <f>'[18]mer_data2.3 Dec 2019'!C81</f>
        <v>3272.8519999999999</v>
      </c>
      <c r="K83" s="243">
        <f>'[18]mer_data2.3 Dec 2019'!D81</f>
        <v>819.51199999999994</v>
      </c>
      <c r="L83" s="91"/>
      <c r="M83" s="91"/>
      <c r="N83" s="91"/>
      <c r="P83" s="92"/>
      <c r="Q83" s="92"/>
      <c r="R83" s="92"/>
      <c r="S83" s="92"/>
      <c r="T83" s="92"/>
      <c r="V83" s="243">
        <f>AER_11_Table3.4_real!$I64</f>
        <v>6.3896021151259337</v>
      </c>
      <c r="W83" s="243">
        <f>AER_11_Table3.4_real!$K64</f>
        <v>12.372712112368117</v>
      </c>
      <c r="X83" s="243"/>
      <c r="Y83" s="243"/>
      <c r="Z83" s="243"/>
      <c r="AC83" s="96"/>
      <c r="AD83" s="96"/>
      <c r="AE83" s="96"/>
      <c r="AF83" s="96"/>
      <c r="AG83" s="96"/>
      <c r="AI83" s="94"/>
      <c r="AJ83" s="94"/>
      <c r="AK83" s="94"/>
      <c r="AL83" s="94"/>
      <c r="AM83" s="94"/>
      <c r="AO83" s="90"/>
      <c r="AP83" s="90"/>
      <c r="AQ83" s="90"/>
      <c r="AR83" s="90"/>
      <c r="AS83" s="90"/>
      <c r="BB83" s="80"/>
      <c r="BC83" s="80"/>
      <c r="BD83" s="80"/>
      <c r="BE83" s="80"/>
      <c r="BF83" s="80"/>
      <c r="BG83" s="80"/>
      <c r="BH83" s="80"/>
      <c r="BI83" s="80"/>
      <c r="BJ83" s="80"/>
      <c r="BK83" s="80"/>
      <c r="BL83" s="80"/>
      <c r="BM83" s="80"/>
      <c r="BN83" s="80"/>
      <c r="BO83" s="80"/>
      <c r="BP83" s="80"/>
      <c r="BQ83" s="95"/>
      <c r="BR83" s="95"/>
      <c r="BS83" s="95"/>
      <c r="BT83" s="95"/>
      <c r="BU83" s="88"/>
      <c r="BV83" s="95"/>
      <c r="BW83" s="95"/>
      <c r="BX83" s="95"/>
      <c r="BY83" s="95"/>
      <c r="CA83" s="95"/>
      <c r="CB83" s="95"/>
      <c r="CC83" s="95"/>
      <c r="CD83" s="95"/>
      <c r="CF83" s="95"/>
      <c r="CG83" s="95"/>
      <c r="CH83" s="95"/>
      <c r="CI83" s="95"/>
      <c r="CK83" s="89"/>
      <c r="CL83" s="89"/>
      <c r="CM83" s="89"/>
      <c r="CN83" s="89"/>
      <c r="CO83" s="89"/>
      <c r="CP83" s="89"/>
      <c r="CQ83" s="89"/>
      <c r="CR83" s="89"/>
      <c r="CS83" s="89"/>
      <c r="CT83" s="89"/>
      <c r="CU83" s="89"/>
      <c r="CX83" s="35"/>
      <c r="CZ83" s="80">
        <f t="shared" si="187"/>
        <v>0.67346229847209882</v>
      </c>
      <c r="DA83" s="80">
        <f t="shared" si="188"/>
        <v>0.32653770152790124</v>
      </c>
      <c r="DB83" s="80"/>
      <c r="DC83" s="80"/>
      <c r="DE83" s="80">
        <f t="shared" si="189"/>
        <v>0.67876583283426806</v>
      </c>
      <c r="DF83" s="80">
        <f t="shared" si="190"/>
        <v>0.32119093841852658</v>
      </c>
      <c r="DG83" s="80">
        <v>0</v>
      </c>
      <c r="DH83" s="80">
        <v>0</v>
      </c>
      <c r="DI83" s="80">
        <f t="shared" si="191"/>
        <v>0.99995677125279459</v>
      </c>
      <c r="DJ83" s="80"/>
      <c r="DK83" s="80">
        <f t="shared" si="192"/>
        <v>0.6787951762993486</v>
      </c>
      <c r="DL83" s="80">
        <f t="shared" si="193"/>
        <v>0.32120482370065151</v>
      </c>
      <c r="DM83" s="80">
        <f t="shared" si="194"/>
        <v>0</v>
      </c>
      <c r="DN83" s="80">
        <f t="shared" si="195"/>
        <v>0</v>
      </c>
      <c r="DQ83" s="80">
        <f t="shared" si="196"/>
        <v>6.0232691791184179E-2</v>
      </c>
      <c r="DR83" s="80">
        <f t="shared" si="197"/>
        <v>0.13917437113520473</v>
      </c>
      <c r="DS83" s="80">
        <v>0</v>
      </c>
      <c r="DT83" s="80">
        <v>0</v>
      </c>
      <c r="DV83" s="80" t="e">
        <f t="shared" si="177"/>
        <v>#DIV/0!</v>
      </c>
      <c r="DW83" s="80" t="e">
        <f t="shared" si="178"/>
        <v>#DIV/0!</v>
      </c>
      <c r="DX83" s="80" t="e">
        <f t="shared" si="179"/>
        <v>#DIV/0!</v>
      </c>
      <c r="DY83" s="80" t="e">
        <f t="shared" si="180"/>
        <v>#DIV/0!</v>
      </c>
      <c r="DZ83" s="80"/>
      <c r="EB83" s="80" t="e">
        <f t="shared" si="140"/>
        <v>#DIV/0!</v>
      </c>
      <c r="EC83" s="80" t="e">
        <f t="shared" si="141"/>
        <v>#DIV/0!</v>
      </c>
      <c r="ED83" s="80" t="e">
        <f t="shared" si="142"/>
        <v>#DIV/0!</v>
      </c>
      <c r="EE83" s="80" t="e">
        <f t="shared" si="143"/>
        <v>#DIV/0!</v>
      </c>
      <c r="EG83" s="80"/>
      <c r="EH83" s="80"/>
      <c r="EI83" s="80"/>
      <c r="EJ83" s="80"/>
      <c r="EL83" s="80"/>
      <c r="EM83" s="80"/>
      <c r="EN83" s="80"/>
      <c r="EO83" s="80"/>
      <c r="EQ83" s="80"/>
      <c r="ER83" s="80"/>
      <c r="ES83" s="80"/>
      <c r="ET83" s="80"/>
      <c r="EV83" s="124"/>
      <c r="EW83" s="80">
        <f t="shared" si="198"/>
        <v>1.0893586624337737</v>
      </c>
      <c r="EX83" s="80">
        <f t="shared" si="199"/>
        <v>2.4161917376866513</v>
      </c>
      <c r="EY83" s="124">
        <f t="shared" si="183"/>
        <v>0.82874352759678971</v>
      </c>
      <c r="EZ83" s="80"/>
      <c r="FA83" s="80"/>
      <c r="FB83" s="80"/>
      <c r="FC83" s="80"/>
      <c r="FD83" s="80"/>
      <c r="FE83" s="80"/>
      <c r="FF83" s="80"/>
      <c r="FG83" s="80"/>
      <c r="FH83" s="80"/>
      <c r="FI83" s="80"/>
      <c r="FJ83" s="80"/>
      <c r="FK83" s="80"/>
      <c r="FM83" s="80"/>
      <c r="FN83" s="80"/>
      <c r="FO83" s="80"/>
      <c r="FQ83" s="37"/>
    </row>
    <row r="84" spans="1:193" x14ac:dyDescent="0.2">
      <c r="A84" s="74" t="s">
        <v>36</v>
      </c>
      <c r="B84" s="31">
        <v>2018</v>
      </c>
      <c r="D84" s="243">
        <f t="shared" ref="D84" si="200">J84*V84</f>
        <v>22421.799762955914</v>
      </c>
      <c r="E84" s="243">
        <f t="shared" ref="E84" si="201">K84*W84</f>
        <v>12242.188703857464</v>
      </c>
      <c r="F84" s="123"/>
      <c r="G84" s="123"/>
      <c r="H84" s="243">
        <f t="shared" si="67"/>
        <v>34663.988466813375</v>
      </c>
      <c r="I84" s="80"/>
      <c r="J84" s="243">
        <f>'[18]mer_data2.3 Dec 2019'!C82</f>
        <v>3639.51</v>
      </c>
      <c r="K84" s="243">
        <f>'[18]mer_data2.3 Dec 2019'!D82</f>
        <v>855.68299999999999</v>
      </c>
      <c r="L84" s="91"/>
      <c r="M84" s="91"/>
      <c r="N84" s="91"/>
      <c r="P84" s="92"/>
      <c r="Q84" s="92"/>
      <c r="R84" s="92"/>
      <c r="S84" s="92"/>
      <c r="T84" s="92"/>
      <c r="V84" s="243">
        <f>AER_11_Table3.4_real!$I65</f>
        <v>6.1606644199235374</v>
      </c>
      <c r="W84" s="243">
        <f>AER_11_Table3.4_real!$K65</f>
        <v>14.306920558030795</v>
      </c>
      <c r="X84" s="243"/>
      <c r="Y84" s="243"/>
      <c r="Z84" s="243"/>
      <c r="AC84" s="96"/>
      <c r="AD84" s="96"/>
      <c r="AE84" s="96"/>
      <c r="AF84" s="96"/>
      <c r="AG84" s="96"/>
      <c r="AI84" s="94"/>
      <c r="AJ84" s="94"/>
      <c r="AK84" s="94"/>
      <c r="AL84" s="94"/>
      <c r="AM84" s="94"/>
      <c r="AO84" s="90"/>
      <c r="AP84" s="90"/>
      <c r="AQ84" s="90"/>
      <c r="AR84" s="90"/>
      <c r="AS84" s="9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95"/>
      <c r="BR84" s="95"/>
      <c r="BS84" s="95"/>
      <c r="BT84" s="95"/>
      <c r="BU84" s="88"/>
      <c r="BV84" s="95"/>
      <c r="BW84" s="95"/>
      <c r="BX84" s="95"/>
      <c r="BY84" s="95"/>
      <c r="CA84" s="95"/>
      <c r="CB84" s="95"/>
      <c r="CC84" s="95"/>
      <c r="CD84" s="95"/>
      <c r="CF84" s="95"/>
      <c r="CG84" s="95"/>
      <c r="CH84" s="95"/>
      <c r="CI84" s="95"/>
      <c r="CK84" s="89"/>
      <c r="CL84" s="89"/>
      <c r="CM84" s="89"/>
      <c r="CN84" s="89"/>
      <c r="CO84" s="89"/>
      <c r="CP84" s="89"/>
      <c r="CQ84" s="89"/>
      <c r="CR84" s="89"/>
      <c r="CS84" s="89"/>
      <c r="CT84" s="89"/>
      <c r="CU84" s="89"/>
      <c r="CX84" s="35"/>
      <c r="CZ84" s="80">
        <f t="shared" ref="CZ84" si="202">D84/$H84</f>
        <v>0.64683265702162651</v>
      </c>
      <c r="DA84" s="80">
        <f t="shared" ref="DA84" si="203">E84/$H84</f>
        <v>0.35316734297837354</v>
      </c>
      <c r="DB84" s="80"/>
      <c r="DC84" s="80"/>
      <c r="DE84" s="80">
        <f t="shared" ref="DE84" si="204">(CZ84-CZ83)/LN(CZ84/CZ83)</f>
        <v>0.66005795043507132</v>
      </c>
      <c r="DF84" s="80">
        <f t="shared" ref="DF84" si="205">(DA84-DA83)/LN(DA84/DA83)</f>
        <v>0.33967856731382307</v>
      </c>
      <c r="DG84" s="80">
        <v>0</v>
      </c>
      <c r="DH84" s="80">
        <v>0</v>
      </c>
      <c r="DI84" s="80">
        <f t="shared" ref="DI84" si="206">SUM(DE84:DH84)</f>
        <v>0.99973651774889438</v>
      </c>
      <c r="DJ84" s="80"/>
      <c r="DK84" s="80">
        <f t="shared" ref="DK84" si="207">DE84/$DI84</f>
        <v>0.66023190982492375</v>
      </c>
      <c r="DL84" s="80">
        <f t="shared" ref="DL84" si="208">DF84/$DI84</f>
        <v>0.33976809017507625</v>
      </c>
      <c r="DM84" s="80">
        <f t="shared" ref="DM84" si="209">DG84/$DI84</f>
        <v>0</v>
      </c>
      <c r="DN84" s="80">
        <f t="shared" ref="DN84" si="210">DH84/$DI84</f>
        <v>0</v>
      </c>
      <c r="DQ84" s="80">
        <f t="shared" ref="DQ84" si="211">LN(V84/V83)</f>
        <v>-3.64873675412185E-2</v>
      </c>
      <c r="DR84" s="80">
        <f t="shared" ref="DR84" si="212">LN(W84/W83)</f>
        <v>0.14524996375066809</v>
      </c>
      <c r="DS84" s="80"/>
      <c r="DT84" s="80"/>
      <c r="DV84" s="80"/>
      <c r="DW84" s="80"/>
      <c r="DX84" s="80"/>
      <c r="DY84" s="80"/>
      <c r="DZ84" s="80"/>
      <c r="EB84" s="80"/>
      <c r="EC84" s="80"/>
      <c r="ED84" s="80"/>
      <c r="EE84" s="80"/>
      <c r="EG84" s="80"/>
      <c r="EH84" s="80"/>
      <c r="EI84" s="80"/>
      <c r="EJ84" s="80"/>
      <c r="EL84" s="80"/>
      <c r="EM84" s="80"/>
      <c r="EN84" s="80"/>
      <c r="EO84" s="80"/>
      <c r="EQ84" s="80"/>
      <c r="ER84" s="80"/>
      <c r="ES84" s="80"/>
      <c r="ET84" s="80"/>
      <c r="EV84" s="124"/>
      <c r="EW84" s="80">
        <f t="shared" ref="EW84" si="213">EXP(SUMPRODUCT($DK84:$DN84,DQ84:DT84))</f>
        <v>1.0255829456866403</v>
      </c>
      <c r="EX84" s="80">
        <f t="shared" ref="EX84" si="214">IF(ISERR(EW84),EX83,EW84*EX83)</f>
        <v>2.4780050396803981</v>
      </c>
      <c r="EY84" s="124">
        <f t="shared" si="183"/>
        <v>0.84994522825145313</v>
      </c>
      <c r="EZ84" s="80"/>
      <c r="FA84" s="80"/>
      <c r="FB84" s="80"/>
      <c r="FC84" s="80"/>
      <c r="FD84" s="80"/>
      <c r="FE84" s="80"/>
      <c r="FF84" s="80"/>
      <c r="FG84" s="80"/>
      <c r="FH84" s="80"/>
      <c r="FI84" s="80"/>
      <c r="FJ84" s="80"/>
      <c r="FK84" s="80"/>
      <c r="FM84" s="80"/>
      <c r="FN84" s="80"/>
      <c r="FO84" s="80"/>
      <c r="FQ84" s="37"/>
    </row>
    <row r="85" spans="1:193" x14ac:dyDescent="0.2">
      <c r="A85" s="74"/>
      <c r="B85" s="31"/>
      <c r="D85" s="85"/>
      <c r="E85" s="85"/>
      <c r="F85" s="85"/>
      <c r="G85" s="85"/>
      <c r="H85" s="85"/>
      <c r="J85" s="243"/>
      <c r="K85" s="243"/>
      <c r="L85" s="86"/>
      <c r="M85" s="86"/>
      <c r="N85" s="86"/>
      <c r="Z85" s="87"/>
      <c r="BB85" s="80"/>
      <c r="BC85" s="80"/>
      <c r="BD85" s="80"/>
      <c r="BE85" s="80"/>
      <c r="BF85" s="80"/>
      <c r="BG85" s="80"/>
      <c r="BH85" s="80"/>
      <c r="BI85" s="80"/>
      <c r="BJ85" s="80"/>
      <c r="BK85" s="80"/>
      <c r="BL85" s="80"/>
      <c r="BM85" s="80"/>
      <c r="BN85" s="80"/>
      <c r="BO85" s="80"/>
      <c r="BP85" s="80"/>
      <c r="BQ85" s="80"/>
      <c r="BR85" s="80"/>
      <c r="BS85" s="80"/>
      <c r="BT85" s="80"/>
      <c r="BU85" s="80"/>
      <c r="BV85" s="80"/>
      <c r="CK85" s="89"/>
      <c r="CL85" s="89"/>
      <c r="CM85" s="89"/>
      <c r="CN85" s="89"/>
      <c r="CO85" s="89"/>
      <c r="CP85" s="89"/>
      <c r="CQ85" s="89"/>
      <c r="CR85" s="89"/>
      <c r="CS85" s="89"/>
      <c r="CT85" s="89"/>
      <c r="CU85" s="89"/>
      <c r="CX85" s="35"/>
      <c r="CZ85" s="80"/>
      <c r="DA85" s="80"/>
      <c r="DB85" s="80"/>
      <c r="DC85" s="80"/>
      <c r="DE85" s="80"/>
      <c r="DF85" s="80"/>
      <c r="DG85" s="80"/>
      <c r="DH85" s="80"/>
      <c r="DI85" s="80"/>
      <c r="DJ85" s="80"/>
      <c r="DK85" s="80"/>
      <c r="DL85" s="80"/>
      <c r="DM85" s="80"/>
      <c r="DN85" s="80"/>
      <c r="DQ85" s="80"/>
      <c r="DR85" s="80"/>
      <c r="DS85" s="80"/>
      <c r="DT85" s="80"/>
      <c r="DV85" s="80"/>
      <c r="DW85" s="80"/>
      <c r="DX85" s="80"/>
      <c r="DY85" s="80"/>
      <c r="DZ85" s="80"/>
      <c r="EB85" s="80"/>
      <c r="EC85" s="80"/>
      <c r="ED85" s="80"/>
      <c r="EE85" s="80"/>
      <c r="EW85" s="80"/>
      <c r="EX85" s="80"/>
      <c r="EY85" s="80"/>
      <c r="EZ85" s="80"/>
      <c r="FA85" s="80"/>
      <c r="FB85" s="80"/>
      <c r="FC85" s="80"/>
      <c r="FD85" s="80"/>
      <c r="FE85" s="80"/>
      <c r="FF85" s="80"/>
      <c r="FG85" s="80"/>
      <c r="FH85" s="80"/>
      <c r="FI85" s="80"/>
      <c r="FJ85" s="80"/>
      <c r="FK85" s="80"/>
      <c r="FQ85" s="37"/>
    </row>
    <row r="86" spans="1:193" x14ac:dyDescent="0.2">
      <c r="A86" s="97" t="s">
        <v>222</v>
      </c>
      <c r="B86" s="98">
        <f>Base_year</f>
        <v>1985</v>
      </c>
      <c r="D86" s="96"/>
      <c r="E86" s="96"/>
      <c r="F86" s="96"/>
      <c r="G86" s="96"/>
      <c r="H86" s="85"/>
      <c r="J86" s="86"/>
      <c r="K86" s="86"/>
      <c r="L86" s="86"/>
      <c r="M86" s="86"/>
      <c r="N86" s="94">
        <f>INDEX(N15:N76,base_row,1)</f>
        <v>50775.488335246657</v>
      </c>
      <c r="P86" s="96"/>
      <c r="Q86" s="96"/>
      <c r="R86" s="96"/>
      <c r="S86" s="96"/>
      <c r="T86" s="85"/>
      <c r="V86" s="94">
        <f>INDEX(V15:V76,base_row,1)</f>
        <v>8.5536098079460476</v>
      </c>
      <c r="W86" s="94">
        <f>INDEX(W15:W76,base_row,1)</f>
        <v>10.347625348189414</v>
      </c>
      <c r="X86" s="94">
        <f>INDEX(X15:X76,base_row,1)</f>
        <v>0</v>
      </c>
      <c r="Y86" s="94">
        <f>INDEX(Y15:Y76,base_row,1)</f>
        <v>0</v>
      </c>
      <c r="Z86" s="94">
        <f>INDEX(Z15:Z76,base_row,1)</f>
        <v>315.49022028568112</v>
      </c>
      <c r="AC86" s="94">
        <f>INDEX(AC15:AC76,base_row,1)</f>
        <v>1.2912418962026078</v>
      </c>
      <c r="AD86" s="94">
        <f>INDEX(AD15:AD76,base_row,1)</f>
        <v>4.1624056348459755</v>
      </c>
      <c r="AE86" s="94">
        <f>INDEX(AE15:AE76,base_row,1)</f>
        <v>0.18438077999707991</v>
      </c>
      <c r="AF86" s="94">
        <f>INDEX(AF15:AF76,base_row,1)</f>
        <v>0.16117733869223141</v>
      </c>
      <c r="AG86" s="94">
        <f>INDEX(AG15:AG76,base_row,1)</f>
        <v>0.31549022028568113</v>
      </c>
      <c r="AI86" s="94">
        <f>INDEX(AI15:AI76,base_row,1)</f>
        <v>1.3175062524518266</v>
      </c>
      <c r="AJ86" s="94">
        <f>INDEX(AJ15:AJ76,base_row,1)</f>
        <v>4.1615956274678281</v>
      </c>
      <c r="AK86" s="94">
        <f>INDEX(AK15:AK76,base_row,1)</f>
        <v>0.18935633092193502</v>
      </c>
      <c r="AL86" s="94">
        <f>INDEX(AL15:AL76,base_row,1)</f>
        <v>0.15662973828447588</v>
      </c>
      <c r="AM86" s="94">
        <f>INDEX(AM15:AM76,base_row,1)</f>
        <v>0.64822103921509255</v>
      </c>
      <c r="BB86" s="80"/>
      <c r="BC86" s="80"/>
      <c r="BD86" s="80"/>
      <c r="BE86" s="80"/>
      <c r="BF86" s="80"/>
      <c r="BG86" s="80"/>
      <c r="BH86" s="80"/>
      <c r="BI86" s="80"/>
      <c r="BJ86" s="80"/>
      <c r="BK86" s="80"/>
      <c r="BL86" s="80"/>
      <c r="BM86" s="80"/>
      <c r="BN86" s="80"/>
      <c r="BO86" s="80"/>
      <c r="BP86" s="80"/>
      <c r="BQ86" s="80"/>
      <c r="BR86" s="80"/>
      <c r="BS86" s="80"/>
      <c r="BT86" s="80"/>
      <c r="BU86" s="80"/>
      <c r="BV86" s="80"/>
      <c r="CK86" s="89">
        <v>1.2729089433386083</v>
      </c>
      <c r="CL86" s="89">
        <v>1.0849345608794621</v>
      </c>
      <c r="CM86" s="89">
        <v>0.99681764716489374</v>
      </c>
      <c r="CN86" s="89">
        <v>0.99208142263212262</v>
      </c>
      <c r="CO86" s="89">
        <v>1.3394193622445745</v>
      </c>
      <c r="CP86" s="89">
        <v>1.0104504660488471</v>
      </c>
      <c r="CQ86" s="89">
        <v>0.81060430817736573</v>
      </c>
      <c r="CR86" s="89">
        <v>1.3810229054806122</v>
      </c>
      <c r="CS86" s="89">
        <v>1.3810229054806129</v>
      </c>
      <c r="CT86" s="89"/>
      <c r="CU86" s="89">
        <v>1.3384268377735666</v>
      </c>
      <c r="CX86" s="35"/>
      <c r="CZ86" s="80"/>
      <c r="DA86" s="80"/>
      <c r="DB86" s="80"/>
      <c r="DC86" s="80"/>
      <c r="DE86" s="80"/>
      <c r="DF86" s="80"/>
      <c r="DG86" s="80"/>
      <c r="DH86" s="80"/>
      <c r="DI86" s="80"/>
      <c r="DJ86" s="80"/>
      <c r="DK86" s="80"/>
      <c r="DL86" s="80"/>
      <c r="DM86" s="80"/>
      <c r="DN86" s="80"/>
      <c r="DQ86" s="80"/>
      <c r="DR86" s="80"/>
      <c r="DS86" s="80"/>
      <c r="DT86" s="80"/>
      <c r="DV86" s="80"/>
      <c r="DW86" s="80"/>
      <c r="DX86" s="80"/>
      <c r="DY86" s="80"/>
      <c r="DZ86" s="80"/>
      <c r="EB86" s="80"/>
      <c r="EC86" s="80"/>
      <c r="ED86" s="80"/>
      <c r="EE86" s="80"/>
      <c r="EW86" s="80"/>
      <c r="EX86" s="80">
        <f>INDEX(EX15:EX78,base_row,1)</f>
        <v>2.915487913001483</v>
      </c>
      <c r="FB86" s="80">
        <f>INDEX(FB15:FB76,base_row,1)</f>
        <v>0.58377082649332479</v>
      </c>
      <c r="FF86" s="80">
        <f>INDEX(FF15:FF76,base_row,1)</f>
        <v>1.0005723893748555</v>
      </c>
      <c r="FJ86" s="80">
        <f>INDEX(FJ15:FJ76,base_row,1)</f>
        <v>1.0385915781266133</v>
      </c>
      <c r="FN86" s="80">
        <f>INDEX(FN15:FN76,base_row,1)</f>
        <v>0.980871959286155</v>
      </c>
      <c r="FQ86" s="37"/>
    </row>
    <row r="87" spans="1:193" x14ac:dyDescent="0.2">
      <c r="A87" s="97" t="s">
        <v>223</v>
      </c>
      <c r="B87" s="98">
        <f>Base_year2</f>
        <v>1996</v>
      </c>
      <c r="D87" s="96"/>
      <c r="E87" s="96"/>
      <c r="F87" s="96"/>
      <c r="G87" s="96"/>
      <c r="H87" s="85"/>
      <c r="J87" s="86"/>
      <c r="K87" s="86"/>
      <c r="L87" s="86"/>
      <c r="M87" s="86"/>
      <c r="N87" s="86"/>
      <c r="P87" s="96"/>
      <c r="Q87" s="96"/>
      <c r="R87" s="96"/>
      <c r="S87" s="96"/>
      <c r="T87" s="85"/>
      <c r="BB87" s="80"/>
      <c r="BC87" s="80"/>
      <c r="BD87" s="80"/>
      <c r="BE87" s="80"/>
      <c r="BF87" s="80"/>
      <c r="BG87" s="80"/>
      <c r="BH87" s="80"/>
      <c r="BI87" s="80"/>
      <c r="BJ87" s="80"/>
      <c r="BK87" s="80"/>
      <c r="BL87" s="80"/>
      <c r="BM87" s="80"/>
      <c r="BN87" s="80"/>
      <c r="BO87" s="80"/>
      <c r="BP87" s="80"/>
      <c r="BQ87" s="80"/>
      <c r="BR87" s="80"/>
      <c r="BS87" s="80"/>
      <c r="BT87" s="80"/>
      <c r="BU87" s="80"/>
      <c r="BV87" s="80"/>
      <c r="CK87" s="89"/>
      <c r="CL87" s="89"/>
      <c r="CM87" s="89"/>
      <c r="CN87" s="89"/>
      <c r="CO87" s="89"/>
      <c r="CP87" s="89"/>
      <c r="CQ87" s="89"/>
      <c r="CR87" s="89"/>
      <c r="CS87" s="89"/>
      <c r="CT87" s="89"/>
      <c r="CU87" s="89"/>
      <c r="CX87" s="35"/>
      <c r="CZ87" s="80"/>
      <c r="DA87" s="80"/>
      <c r="DB87" s="80"/>
      <c r="DC87" s="80"/>
      <c r="DE87" s="80"/>
      <c r="DF87" s="80"/>
      <c r="DG87" s="80"/>
      <c r="DH87" s="80"/>
      <c r="DI87" s="80"/>
      <c r="DJ87" s="80"/>
      <c r="DK87" s="80"/>
      <c r="DL87" s="80"/>
      <c r="DM87" s="80"/>
      <c r="DN87" s="80"/>
      <c r="DQ87" s="80"/>
      <c r="DR87" s="80"/>
      <c r="DS87" s="80"/>
      <c r="DT87" s="80"/>
      <c r="DV87" s="80"/>
      <c r="DW87" s="80"/>
      <c r="DX87" s="80"/>
      <c r="DY87" s="80"/>
      <c r="DZ87" s="80"/>
      <c r="EB87" s="80"/>
      <c r="EC87" s="80"/>
      <c r="ED87" s="80"/>
      <c r="EE87" s="80"/>
      <c r="EW87" s="80"/>
      <c r="EX87" s="80"/>
      <c r="EY87" s="80"/>
      <c r="EZ87" s="80"/>
      <c r="FA87" s="80"/>
      <c r="FB87" s="80"/>
      <c r="FC87" s="80"/>
      <c r="FD87" s="80"/>
      <c r="FE87" s="80"/>
      <c r="FF87" s="80"/>
      <c r="FG87" s="80"/>
      <c r="FH87" s="80"/>
      <c r="FI87" s="80"/>
      <c r="FJ87" s="80"/>
      <c r="FK87" s="80"/>
      <c r="FQ87" s="37"/>
    </row>
    <row r="88" spans="1:193" x14ac:dyDescent="0.2">
      <c r="A88" s="74"/>
      <c r="B88" s="31"/>
      <c r="D88" s="85"/>
      <c r="E88" s="85"/>
      <c r="F88" s="85"/>
      <c r="G88" s="85"/>
      <c r="H88" s="85"/>
      <c r="J88" s="86"/>
      <c r="K88" s="86"/>
      <c r="L88" s="86"/>
      <c r="M88" s="86"/>
      <c r="N88" s="86"/>
      <c r="Z88" s="87"/>
      <c r="BB88" s="80"/>
      <c r="BC88" s="80"/>
      <c r="BD88" s="80"/>
      <c r="BE88" s="80"/>
      <c r="BF88" s="80"/>
      <c r="BG88" s="80"/>
      <c r="BH88" s="80"/>
      <c r="BI88" s="80"/>
      <c r="BJ88" s="80"/>
      <c r="BK88" s="80"/>
      <c r="BL88" s="80"/>
      <c r="BM88" s="80"/>
      <c r="BN88" s="80"/>
      <c r="BO88" s="80"/>
      <c r="BP88" s="80"/>
      <c r="BQ88" s="80"/>
      <c r="BR88" s="80"/>
      <c r="BS88" s="80"/>
      <c r="BT88" s="80"/>
      <c r="BU88" s="88"/>
      <c r="BV88" s="80"/>
      <c r="CK88" s="89"/>
      <c r="CL88" s="89"/>
      <c r="CM88" s="89"/>
      <c r="CN88" s="89"/>
      <c r="CO88" s="89"/>
      <c r="CP88" s="89"/>
      <c r="CQ88" s="89"/>
      <c r="CR88" s="89"/>
      <c r="CS88" s="89"/>
      <c r="CT88" s="89"/>
      <c r="CU88" s="89"/>
      <c r="CX88" s="35"/>
      <c r="CZ88" s="80"/>
      <c r="DA88" s="80"/>
      <c r="DB88" s="80"/>
      <c r="DC88" s="80"/>
      <c r="DE88" s="80"/>
      <c r="DF88" s="80"/>
      <c r="DG88" s="80"/>
      <c r="DH88" s="80"/>
      <c r="DI88" s="80"/>
      <c r="DJ88" s="80"/>
      <c r="DK88" s="80"/>
      <c r="DL88" s="80"/>
      <c r="DM88" s="80"/>
      <c r="DN88" s="80"/>
      <c r="DQ88" s="80"/>
      <c r="DR88" s="80"/>
      <c r="DS88" s="80"/>
      <c r="DT88" s="80"/>
      <c r="DV88" s="80"/>
      <c r="DW88" s="80"/>
      <c r="DX88" s="80"/>
      <c r="DY88" s="80"/>
      <c r="DZ88" s="80"/>
      <c r="EB88" s="80"/>
      <c r="EC88" s="80"/>
      <c r="ED88" s="80"/>
      <c r="EE88" s="80"/>
      <c r="EW88" s="80"/>
      <c r="EX88" s="80"/>
      <c r="EY88" s="80"/>
      <c r="EZ88" s="80"/>
      <c r="FA88" s="80"/>
      <c r="FB88" s="80"/>
      <c r="FC88" s="80"/>
      <c r="FD88" s="80"/>
      <c r="FE88" s="80"/>
      <c r="FF88" s="80"/>
      <c r="FG88" s="80"/>
      <c r="FH88" s="80"/>
      <c r="FI88" s="80"/>
      <c r="FJ88" s="80"/>
      <c r="FK88" s="80"/>
      <c r="FQ88" s="37"/>
    </row>
    <row r="89" spans="1:193" x14ac:dyDescent="0.2">
      <c r="A89" s="31"/>
      <c r="B89" s="31"/>
      <c r="D89" s="58"/>
      <c r="E89" s="58"/>
      <c r="F89" s="58"/>
      <c r="G89" s="58"/>
      <c r="H89" s="58"/>
      <c r="J89" s="86"/>
      <c r="K89" s="86"/>
      <c r="L89" s="86"/>
      <c r="M89" s="86"/>
      <c r="N89" s="86"/>
      <c r="V89" s="94"/>
      <c r="W89" s="94"/>
      <c r="X89" s="94"/>
      <c r="Y89" s="94"/>
      <c r="Z89" s="94"/>
      <c r="BU89" s="44"/>
      <c r="CX89" s="35"/>
      <c r="FQ89" s="37"/>
    </row>
    <row r="90" spans="1:193" x14ac:dyDescent="0.2">
      <c r="A90" s="31"/>
      <c r="B90" s="31"/>
      <c r="D90" s="99" t="s">
        <v>224</v>
      </c>
      <c r="E90" s="58"/>
      <c r="F90" s="58"/>
      <c r="G90" s="58"/>
      <c r="H90" s="58"/>
      <c r="J90" s="86"/>
      <c r="K90" s="86"/>
      <c r="L90" s="86"/>
      <c r="M90" s="86"/>
      <c r="N90" s="86"/>
      <c r="T90" s="80"/>
      <c r="V90" s="94"/>
      <c r="W90" s="94"/>
      <c r="X90" s="94"/>
      <c r="Y90" s="94"/>
      <c r="Z90" s="94"/>
      <c r="AC90" s="42" t="s">
        <v>225</v>
      </c>
      <c r="BU90" s="44"/>
      <c r="CX90" s="35"/>
      <c r="FQ90" s="37"/>
    </row>
    <row r="91" spans="1:193" x14ac:dyDescent="0.2">
      <c r="A91" s="31"/>
      <c r="B91" s="31"/>
      <c r="D91" s="58"/>
      <c r="E91" s="58"/>
      <c r="F91" s="58"/>
      <c r="G91" s="58"/>
      <c r="H91" s="58"/>
      <c r="BQ91" s="44"/>
      <c r="BR91" s="44"/>
      <c r="BS91" s="44"/>
      <c r="BT91" s="44"/>
      <c r="BU91" s="44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X91" s="35"/>
      <c r="FQ91" s="37"/>
    </row>
    <row r="92" spans="1:193" ht="63.75" x14ac:dyDescent="0.2">
      <c r="A92" s="31"/>
      <c r="B92" s="31"/>
      <c r="D92" s="48" t="s">
        <v>203</v>
      </c>
      <c r="E92" s="48" t="s">
        <v>204</v>
      </c>
      <c r="F92" s="48" t="s">
        <v>205</v>
      </c>
      <c r="G92" s="48" t="s">
        <v>206</v>
      </c>
      <c r="H92" s="50" t="s">
        <v>78</v>
      </c>
      <c r="J92" s="48" t="s">
        <v>183</v>
      </c>
      <c r="K92" s="48" t="s">
        <v>183</v>
      </c>
      <c r="L92" s="48" t="s">
        <v>184</v>
      </c>
      <c r="M92" s="48" t="s">
        <v>185</v>
      </c>
      <c r="N92" s="50" t="s">
        <v>78</v>
      </c>
      <c r="P92" s="76" t="str">
        <f>J92</f>
        <v>Single-Family Attached</v>
      </c>
      <c r="Q92" s="76" t="str">
        <f>K92</f>
        <v>Single-Family Attached</v>
      </c>
      <c r="R92" s="76" t="str">
        <f>L92</f>
        <v>Mobile Home</v>
      </c>
      <c r="S92" s="76" t="str">
        <f>M92</f>
        <v>Multi-Family (2-4 units)</v>
      </c>
      <c r="T92" s="76" t="s">
        <v>78</v>
      </c>
      <c r="V92" s="76" t="str">
        <f>D92</f>
        <v>Northeast</v>
      </c>
      <c r="W92" s="76" t="str">
        <f>E92</f>
        <v>Midwest</v>
      </c>
      <c r="X92" s="76" t="str">
        <f>F92</f>
        <v>South</v>
      </c>
      <c r="Y92" s="76" t="str">
        <f>G92</f>
        <v>West</v>
      </c>
      <c r="Z92" s="76" t="s">
        <v>78</v>
      </c>
      <c r="AC92" s="50" t="str">
        <f>J92</f>
        <v>Single-Family Attached</v>
      </c>
      <c r="AD92" s="50" t="str">
        <f>K92</f>
        <v>Single-Family Attached</v>
      </c>
      <c r="AE92" s="50" t="str">
        <f>L92</f>
        <v>Mobile Home</v>
      </c>
      <c r="AF92" s="50" t="str">
        <f>M92</f>
        <v>Multi-Family (2-4 units)</v>
      </c>
      <c r="AG92" s="50" t="s">
        <v>78</v>
      </c>
      <c r="AI92" s="100" t="s">
        <v>226</v>
      </c>
      <c r="AJ92" s="76" t="s">
        <v>183</v>
      </c>
      <c r="AK92" s="76" t="s">
        <v>184</v>
      </c>
      <c r="AL92" s="76" t="s">
        <v>185</v>
      </c>
      <c r="AM92" s="76" t="s">
        <v>78</v>
      </c>
      <c r="AO92" s="50" t="s">
        <v>183</v>
      </c>
      <c r="AP92" s="50" t="s">
        <v>183</v>
      </c>
      <c r="AQ92" s="50" t="s">
        <v>184</v>
      </c>
      <c r="AR92" s="50" t="s">
        <v>185</v>
      </c>
      <c r="AS92" s="50" t="s">
        <v>78</v>
      </c>
      <c r="AU92" s="50" t="s">
        <v>183</v>
      </c>
      <c r="AV92" s="50" t="s">
        <v>183</v>
      </c>
      <c r="AW92" s="50" t="s">
        <v>184</v>
      </c>
      <c r="AX92" s="50" t="s">
        <v>185</v>
      </c>
      <c r="AY92" s="50" t="s">
        <v>78</v>
      </c>
      <c r="BB92" s="76" t="str">
        <f>D92</f>
        <v>Northeast</v>
      </c>
      <c r="BC92" s="76" t="str">
        <f>E92</f>
        <v>Midwest</v>
      </c>
      <c r="BD92" s="76" t="str">
        <f>F92</f>
        <v>South</v>
      </c>
      <c r="BE92" s="76" t="str">
        <f>G92</f>
        <v>West</v>
      </c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CX92" s="35"/>
      <c r="FQ92" s="37"/>
      <c r="FS92" s="51"/>
      <c r="FT92" s="53" t="s">
        <v>227</v>
      </c>
      <c r="FU92" s="53" t="s">
        <v>175</v>
      </c>
      <c r="FV92" s="53" t="s">
        <v>176</v>
      </c>
      <c r="FW92" s="53" t="s">
        <v>177</v>
      </c>
      <c r="FX92" s="53" t="s">
        <v>178</v>
      </c>
      <c r="FY92" s="53" t="s">
        <v>228</v>
      </c>
      <c r="GB92" s="84" t="s">
        <v>207</v>
      </c>
      <c r="GC92" s="84" t="s">
        <v>218</v>
      </c>
      <c r="GD92" s="84" t="s">
        <v>219</v>
      </c>
      <c r="GE92" s="84" t="s">
        <v>220</v>
      </c>
      <c r="GF92" s="84" t="s">
        <v>221</v>
      </c>
      <c r="GI92" s="47" t="s">
        <v>207</v>
      </c>
      <c r="GJ92" s="47" t="s">
        <v>208</v>
      </c>
      <c r="GK92" s="47" t="s">
        <v>209</v>
      </c>
    </row>
    <row r="93" spans="1:193" ht="23.25" customHeight="1" x14ac:dyDescent="0.2">
      <c r="A93" s="101" t="s">
        <v>188</v>
      </c>
      <c r="B93" s="31"/>
      <c r="D93" s="66" t="s">
        <v>229</v>
      </c>
      <c r="E93" s="66" t="s">
        <v>229</v>
      </c>
      <c r="F93" s="66" t="s">
        <v>230</v>
      </c>
      <c r="G93" s="66" t="s">
        <v>230</v>
      </c>
      <c r="H93" s="66" t="s">
        <v>230</v>
      </c>
      <c r="J93" s="78"/>
      <c r="K93" s="78"/>
      <c r="L93" s="78"/>
      <c r="M93" s="78"/>
      <c r="N93" s="78"/>
      <c r="P93" s="78"/>
      <c r="Q93" s="78"/>
      <c r="R93" s="78"/>
      <c r="S93" s="78"/>
      <c r="T93" s="78"/>
      <c r="V93" s="66" t="s">
        <v>229</v>
      </c>
      <c r="W93" s="66" t="s">
        <v>229</v>
      </c>
      <c r="X93" s="66" t="s">
        <v>230</v>
      </c>
      <c r="Y93" s="66" t="s">
        <v>230</v>
      </c>
      <c r="Z93" s="66" t="s">
        <v>230</v>
      </c>
      <c r="AC93" s="66" t="s">
        <v>229</v>
      </c>
      <c r="AD93" s="66" t="s">
        <v>229</v>
      </c>
      <c r="AE93" s="66" t="s">
        <v>230</v>
      </c>
      <c r="AF93" s="66" t="s">
        <v>230</v>
      </c>
      <c r="AG93" s="66" t="s">
        <v>230</v>
      </c>
      <c r="AI93" s="66" t="s">
        <v>229</v>
      </c>
      <c r="AJ93" s="66" t="s">
        <v>229</v>
      </c>
      <c r="AK93" s="66" t="s">
        <v>230</v>
      </c>
      <c r="AL93" s="66" t="s">
        <v>230</v>
      </c>
      <c r="AM93" s="66" t="s">
        <v>230</v>
      </c>
      <c r="AO93" s="79"/>
      <c r="AP93" s="79"/>
      <c r="AQ93" s="79"/>
      <c r="AR93" s="79"/>
      <c r="AS93" s="79"/>
      <c r="AU93" s="78"/>
      <c r="AV93" s="78"/>
      <c r="AW93" s="78"/>
      <c r="AX93" s="78"/>
      <c r="AY93" s="78"/>
      <c r="BB93" s="66" t="s">
        <v>229</v>
      </c>
      <c r="BC93" s="66" t="s">
        <v>229</v>
      </c>
      <c r="BD93" s="66" t="s">
        <v>230</v>
      </c>
      <c r="BE93" s="66" t="s">
        <v>230</v>
      </c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7"/>
      <c r="BT93" s="57"/>
      <c r="BU93" s="57"/>
      <c r="BV93" s="57"/>
      <c r="CX93" s="35"/>
      <c r="FQ93" s="37"/>
      <c r="FS93" s="32">
        <v>1970</v>
      </c>
      <c r="FT93" s="80">
        <f t="shared" ref="FT93:FY108" si="215">CL116</f>
        <v>0.47588921970286324</v>
      </c>
      <c r="FU93" s="80">
        <f t="shared" si="215"/>
        <v>1.072935941710113</v>
      </c>
      <c r="FV93" s="80">
        <f t="shared" si="215"/>
        <v>1.0012114229713192</v>
      </c>
      <c r="FW93" s="80">
        <f t="shared" si="215"/>
        <v>0.96319130696244337</v>
      </c>
      <c r="FX93" s="80">
        <f t="shared" si="215"/>
        <v>1.0040988781843576</v>
      </c>
      <c r="FY93" s="80">
        <f t="shared" si="215"/>
        <v>0.44281372699767946</v>
      </c>
      <c r="GA93" s="32">
        <f>FS93</f>
        <v>1970</v>
      </c>
      <c r="GB93" s="90">
        <f>CR116</f>
        <v>0.58171487730713833</v>
      </c>
      <c r="GC93" s="90">
        <f>CK116</f>
        <v>1.2644465326485539</v>
      </c>
      <c r="GD93" s="90">
        <f>CO116</f>
        <v>0.96319130696244337</v>
      </c>
      <c r="GE93" s="90">
        <f>CM116*CM116*CP116</f>
        <v>1.1559101288822504</v>
      </c>
      <c r="GF93" s="90">
        <f>CQ116</f>
        <v>0.44281372699767946</v>
      </c>
      <c r="GH93" s="32">
        <v>1985</v>
      </c>
      <c r="GI93" s="80">
        <f>CS123</f>
        <v>0.8661058573557856</v>
      </c>
      <c r="GJ93" s="80">
        <f>CK123</f>
        <v>1.2451167827783927</v>
      </c>
      <c r="GK93" s="80">
        <f>CL123</f>
        <v>0.69560210683461343</v>
      </c>
    </row>
    <row r="94" spans="1:193" ht="25.5" x14ac:dyDescent="0.2">
      <c r="A94" s="31"/>
      <c r="B94" s="31"/>
      <c r="D94" s="66" t="s">
        <v>211</v>
      </c>
      <c r="E94" s="66" t="s">
        <v>212</v>
      </c>
      <c r="F94" s="66" t="s">
        <v>212</v>
      </c>
      <c r="G94" s="66" t="s">
        <v>212</v>
      </c>
      <c r="H94" s="66" t="s">
        <v>212</v>
      </c>
      <c r="J94" s="67" t="s">
        <v>231</v>
      </c>
      <c r="K94" s="67" t="s">
        <v>231</v>
      </c>
      <c r="L94" s="67" t="s">
        <v>231</v>
      </c>
      <c r="M94" s="67" t="s">
        <v>231</v>
      </c>
      <c r="N94" s="67" t="s">
        <v>231</v>
      </c>
      <c r="P94" s="67" t="s">
        <v>213</v>
      </c>
      <c r="Q94" s="67" t="s">
        <v>213</v>
      </c>
      <c r="R94" s="67" t="s">
        <v>213</v>
      </c>
      <c r="S94" s="67" t="s">
        <v>213</v>
      </c>
      <c r="T94" s="67" t="s">
        <v>213</v>
      </c>
      <c r="V94" s="81" t="s">
        <v>214</v>
      </c>
      <c r="W94" s="81" t="s">
        <v>214</v>
      </c>
      <c r="X94" s="81" t="s">
        <v>214</v>
      </c>
      <c r="Y94" s="81" t="s">
        <v>214</v>
      </c>
      <c r="Z94" s="81" t="s">
        <v>214</v>
      </c>
      <c r="AC94" s="81" t="s">
        <v>215</v>
      </c>
      <c r="AD94" s="81" t="s">
        <v>215</v>
      </c>
      <c r="AE94" s="81" t="s">
        <v>215</v>
      </c>
      <c r="AF94" s="81" t="s">
        <v>215</v>
      </c>
      <c r="AG94" s="81" t="s">
        <v>215</v>
      </c>
      <c r="AI94" s="78" t="s">
        <v>215</v>
      </c>
      <c r="AJ94" s="78" t="s">
        <v>215</v>
      </c>
      <c r="AK94" s="78" t="s">
        <v>215</v>
      </c>
      <c r="AL94" s="78" t="s">
        <v>215</v>
      </c>
      <c r="AM94" s="78" t="s">
        <v>215</v>
      </c>
      <c r="AO94" s="67" t="s">
        <v>216</v>
      </c>
      <c r="AP94" s="67" t="s">
        <v>216</v>
      </c>
      <c r="AQ94" s="67" t="s">
        <v>216</v>
      </c>
      <c r="AR94" s="67" t="s">
        <v>216</v>
      </c>
      <c r="AS94" s="81" t="s">
        <v>215</v>
      </c>
      <c r="AU94" s="67" t="s">
        <v>232</v>
      </c>
      <c r="AV94" s="67" t="s">
        <v>232</v>
      </c>
      <c r="AW94" s="67" t="s">
        <v>232</v>
      </c>
      <c r="AX94" s="67" t="s">
        <v>232</v>
      </c>
      <c r="AY94" s="67" t="s">
        <v>232</v>
      </c>
      <c r="BB94" s="78" t="s">
        <v>233</v>
      </c>
      <c r="BC94" s="78" t="s">
        <v>233</v>
      </c>
      <c r="BD94" s="78" t="s">
        <v>233</v>
      </c>
      <c r="BE94" s="78" t="s">
        <v>233</v>
      </c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CX94" s="35"/>
      <c r="FQ94" s="37"/>
      <c r="FS94" s="32">
        <f>FS93+1</f>
        <v>1971</v>
      </c>
      <c r="FT94" s="80">
        <f t="shared" si="215"/>
        <v>0.47295430789033849</v>
      </c>
      <c r="FU94" s="80">
        <f t="shared" si="215"/>
        <v>1.072935941710113</v>
      </c>
      <c r="FV94" s="80">
        <f t="shared" si="215"/>
        <v>1.0008503839228617</v>
      </c>
      <c r="FW94" s="80">
        <f t="shared" si="215"/>
        <v>0.96670400565991399</v>
      </c>
      <c r="FX94" s="80">
        <f t="shared" si="215"/>
        <v>1.0040988781843576</v>
      </c>
      <c r="FY94" s="80">
        <f t="shared" si="215"/>
        <v>0.44080386302381391</v>
      </c>
      <c r="GA94" s="32">
        <f t="shared" ref="GA94:GA102" si="216">FS94</f>
        <v>1971</v>
      </c>
      <c r="GB94" s="90">
        <f>CR117</f>
        <v>0.59313078155992793</v>
      </c>
      <c r="GC94" s="90">
        <f>CK117</f>
        <v>1.2908985631173899</v>
      </c>
      <c r="GD94" s="90">
        <f>CO117</f>
        <v>0.96670400565991399</v>
      </c>
      <c r="GE94" s="90">
        <f>CM117*CM117*CP117</f>
        <v>1.1559101288822504</v>
      </c>
      <c r="GF94" s="90">
        <f>CQ117</f>
        <v>0.44080386302381391</v>
      </c>
      <c r="GH94" s="32">
        <v>1985</v>
      </c>
      <c r="GI94" s="80">
        <f>CS124</f>
        <v>0.86002485687670716</v>
      </c>
      <c r="GJ94" s="80">
        <f>CK124</f>
        <v>1.2442238132209986</v>
      </c>
      <c r="GK94" s="80">
        <f>CL124</f>
        <v>0.69121395020587817</v>
      </c>
    </row>
    <row r="95" spans="1:193" x14ac:dyDescent="0.2">
      <c r="A95" s="31" t="s">
        <v>35</v>
      </c>
      <c r="B95" s="31">
        <v>1949</v>
      </c>
      <c r="D95" s="85"/>
      <c r="E95" s="85"/>
      <c r="F95" s="85"/>
      <c r="G95" s="85"/>
      <c r="H95" s="85"/>
      <c r="J95" s="86"/>
      <c r="K95" s="86"/>
      <c r="L95" s="86"/>
      <c r="M95" s="86"/>
      <c r="N95" s="86"/>
      <c r="V95" s="87"/>
      <c r="W95" s="87"/>
      <c r="X95" s="87"/>
      <c r="Y95" s="87"/>
      <c r="Z95" s="87"/>
      <c r="BB95" s="80"/>
      <c r="BC95" s="80"/>
      <c r="BD95" s="80"/>
      <c r="BE95" s="80"/>
      <c r="BF95" s="88"/>
      <c r="BG95" s="88"/>
      <c r="BH95" s="88"/>
      <c r="BI95" s="88"/>
      <c r="BJ95" s="8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CK95" s="89"/>
      <c r="CL95" s="89"/>
      <c r="CM95" s="89"/>
      <c r="CN95" s="89"/>
      <c r="CO95" s="89"/>
      <c r="CP95" s="89"/>
      <c r="CQ95" s="89"/>
      <c r="CR95" s="89"/>
      <c r="CS95" s="89"/>
      <c r="CT95" s="89"/>
      <c r="CU95" s="89"/>
      <c r="CX95" s="35"/>
      <c r="CZ95" s="80" t="e">
        <f t="shared" ref="CZ95:DC126" si="217">D95/$H95</f>
        <v>#DIV/0!</v>
      </c>
      <c r="DA95" s="80" t="e">
        <f t="shared" si="217"/>
        <v>#DIV/0!</v>
      </c>
      <c r="DB95" s="80" t="e">
        <f t="shared" si="217"/>
        <v>#DIV/0!</v>
      </c>
      <c r="DC95" s="80" t="e">
        <f t="shared" si="217"/>
        <v>#DIV/0!</v>
      </c>
      <c r="DE95" s="80"/>
      <c r="DF95" s="80"/>
      <c r="DG95" s="80"/>
      <c r="DH95" s="80"/>
      <c r="DI95" s="80"/>
      <c r="DJ95" s="80"/>
      <c r="DK95" s="80"/>
      <c r="DL95" s="80"/>
      <c r="DM95" s="80"/>
      <c r="DN95" s="80"/>
      <c r="DV95" s="80"/>
      <c r="DW95" s="80"/>
      <c r="DX95" s="80"/>
      <c r="DY95" s="80"/>
      <c r="DZ95" s="80"/>
      <c r="EB95" s="80"/>
      <c r="EC95" s="80"/>
      <c r="ED95" s="80"/>
      <c r="EE95" s="80"/>
      <c r="EW95" s="80"/>
      <c r="EX95" s="80">
        <v>1</v>
      </c>
      <c r="EY95" s="80">
        <f>EX95/EX$166</f>
        <v>0.50838293444798466</v>
      </c>
      <c r="EZ95" s="80"/>
      <c r="FA95" s="80"/>
      <c r="FB95" s="80">
        <v>1</v>
      </c>
      <c r="FC95" s="80">
        <f>FB95/FB$166</f>
        <v>1.072935941710113</v>
      </c>
      <c r="FD95" s="80"/>
      <c r="FE95" s="80"/>
      <c r="FF95" s="80">
        <v>1</v>
      </c>
      <c r="FG95" s="80">
        <f>FF95/FF$166</f>
        <v>1.0012114229713192</v>
      </c>
      <c r="FH95" s="80"/>
      <c r="FI95" s="80"/>
      <c r="FJ95" s="80">
        <v>1</v>
      </c>
      <c r="FK95" s="80">
        <f>FJ95/FJ$166</f>
        <v>0.96319130696244337</v>
      </c>
      <c r="FM95" s="80"/>
      <c r="FN95" s="80">
        <v>1</v>
      </c>
      <c r="FO95" s="80">
        <f>FN95/FN$166</f>
        <v>1.0040988781843576</v>
      </c>
      <c r="FQ95" s="37"/>
      <c r="FS95" s="32">
        <f t="shared" ref="FS95:FS100" si="218">FS94+1</f>
        <v>1972</v>
      </c>
      <c r="FT95" s="80">
        <f t="shared" si="215"/>
        <v>0.47017412457471974</v>
      </c>
      <c r="FU95" s="80">
        <f t="shared" si="215"/>
        <v>1.0742800385315678</v>
      </c>
      <c r="FV95" s="80">
        <f t="shared" si="215"/>
        <v>1.0004278617874527</v>
      </c>
      <c r="FW95" s="80">
        <f t="shared" si="215"/>
        <v>0.97044881030097985</v>
      </c>
      <c r="FX95" s="80">
        <f t="shared" si="215"/>
        <v>1.0262727024629184</v>
      </c>
      <c r="FY95" s="80">
        <f t="shared" si="215"/>
        <v>0.43766439634404491</v>
      </c>
      <c r="GA95" s="32">
        <f t="shared" si="216"/>
        <v>1972</v>
      </c>
      <c r="GB95" s="90">
        <f t="shared" ref="GB95:GB133" si="219">CR118</f>
        <v>0.62458114502495921</v>
      </c>
      <c r="GC95" s="90">
        <f t="shared" ref="GC95:GC133" si="220">CK118</f>
        <v>1.3332419106499283</v>
      </c>
      <c r="GD95" s="90">
        <f t="shared" ref="GD95:GD133" si="221">CO118</f>
        <v>0.97044881030097985</v>
      </c>
      <c r="GE95" s="90">
        <f t="shared" ref="GE95:GE133" si="222">CM118*CM118*CP118</f>
        <v>1.1843983386225014</v>
      </c>
      <c r="GF95" s="90">
        <f t="shared" ref="GF95:GF133" si="223">CQ118</f>
        <v>0.43766439634404491</v>
      </c>
      <c r="GH95" s="32">
        <v>1985</v>
      </c>
      <c r="GI95" s="80">
        <f t="shared" ref="GI95:GI125" si="224">CS125</f>
        <v>0.91982763658736089</v>
      </c>
      <c r="GJ95" s="80">
        <f t="shared" ref="GJ95:GK110" si="225">CK125</f>
        <v>1.1728055932976953</v>
      </c>
      <c r="GK95" s="80">
        <f t="shared" si="225"/>
        <v>0.78429676823162919</v>
      </c>
    </row>
    <row r="96" spans="1:193" x14ac:dyDescent="0.2">
      <c r="A96" s="31" t="s">
        <v>35</v>
      </c>
      <c r="B96" s="31">
        <f t="shared" ref="B96:B158" si="226">B95+1</f>
        <v>1950</v>
      </c>
      <c r="D96" s="85"/>
      <c r="E96" s="85"/>
      <c r="F96" s="85"/>
      <c r="G96" s="85"/>
      <c r="H96" s="85"/>
      <c r="J96" s="86"/>
      <c r="K96" s="86"/>
      <c r="L96" s="86"/>
      <c r="M96" s="86"/>
      <c r="N96" s="86"/>
      <c r="V96" s="87"/>
      <c r="W96" s="87"/>
      <c r="X96" s="87"/>
      <c r="Y96" s="87"/>
      <c r="Z96" s="87"/>
      <c r="BB96" s="80"/>
      <c r="BC96" s="80"/>
      <c r="BD96" s="80"/>
      <c r="BE96" s="80"/>
      <c r="BF96" s="88"/>
      <c r="BG96" s="88"/>
      <c r="BH96" s="88"/>
      <c r="BI96" s="88"/>
      <c r="BJ96" s="88"/>
      <c r="BK96" s="88"/>
      <c r="BL96" s="88"/>
      <c r="BM96" s="88"/>
      <c r="BN96" s="88"/>
      <c r="BO96" s="88"/>
      <c r="BP96" s="88"/>
      <c r="BQ96" s="80"/>
      <c r="BR96" s="80"/>
      <c r="BS96" s="80"/>
      <c r="BT96" s="80"/>
      <c r="BU96" s="88"/>
      <c r="BV96" s="80"/>
      <c r="CK96" s="89"/>
      <c r="CL96" s="89"/>
      <c r="CM96" s="89"/>
      <c r="CN96" s="89"/>
      <c r="CO96" s="89"/>
      <c r="CP96" s="89"/>
      <c r="CQ96" s="89"/>
      <c r="CR96" s="89"/>
      <c r="CS96" s="89"/>
      <c r="CT96" s="89"/>
      <c r="CU96" s="89"/>
      <c r="CX96" s="35"/>
      <c r="CZ96" s="80" t="e">
        <f t="shared" si="217"/>
        <v>#DIV/0!</v>
      </c>
      <c r="DA96" s="80" t="e">
        <f t="shared" si="217"/>
        <v>#DIV/0!</v>
      </c>
      <c r="DB96" s="80" t="e">
        <f t="shared" si="217"/>
        <v>#DIV/0!</v>
      </c>
      <c r="DC96" s="80" t="e">
        <f t="shared" si="217"/>
        <v>#DIV/0!</v>
      </c>
      <c r="DE96" s="80" t="e">
        <f t="shared" ref="DE96:DH127" si="227">(CZ96-CZ95)/LN(CZ96/CZ95)</f>
        <v>#DIV/0!</v>
      </c>
      <c r="DF96" s="80" t="e">
        <f t="shared" si="227"/>
        <v>#DIV/0!</v>
      </c>
      <c r="DG96" s="80" t="e">
        <f t="shared" si="227"/>
        <v>#DIV/0!</v>
      </c>
      <c r="DH96" s="80" t="e">
        <f t="shared" si="227"/>
        <v>#DIV/0!</v>
      </c>
      <c r="DI96" s="80" t="e">
        <f t="shared" ref="DI96:DI153" si="228">SUM(DE96:DH96)</f>
        <v>#DIV/0!</v>
      </c>
      <c r="DJ96" s="80"/>
      <c r="DK96" s="80" t="e">
        <f t="shared" ref="DK96:DN127" si="229">DE96/$DI96</f>
        <v>#DIV/0!</v>
      </c>
      <c r="DL96" s="80" t="e">
        <f t="shared" si="229"/>
        <v>#DIV/0!</v>
      </c>
      <c r="DM96" s="80" t="e">
        <f t="shared" si="229"/>
        <v>#DIV/0!</v>
      </c>
      <c r="DN96" s="80" t="e">
        <f t="shared" si="229"/>
        <v>#DIV/0!</v>
      </c>
      <c r="DQ96" s="80"/>
      <c r="DR96" s="80"/>
      <c r="DS96" s="80"/>
      <c r="DT96" s="80"/>
      <c r="DV96" s="80"/>
      <c r="DW96" s="80"/>
      <c r="DX96" s="80"/>
      <c r="DY96" s="80"/>
      <c r="DZ96" s="80"/>
      <c r="EB96" s="80"/>
      <c r="EC96" s="80"/>
      <c r="ED96" s="80"/>
      <c r="EE96" s="80"/>
      <c r="EG96" s="80"/>
      <c r="EH96" s="80"/>
      <c r="EI96" s="80"/>
      <c r="EJ96" s="80"/>
      <c r="EL96" s="80"/>
      <c r="EM96" s="80"/>
      <c r="EN96" s="80"/>
      <c r="EO96" s="80"/>
      <c r="EQ96" s="80"/>
      <c r="ER96" s="80"/>
      <c r="ES96" s="80"/>
      <c r="ET96" s="80"/>
      <c r="EW96" s="80" t="e">
        <f t="shared" ref="EW96:EW155" si="230">EXP(SUMPRODUCT($DK96:$DN96,DQ96:DT96))</f>
        <v>#DIV/0!</v>
      </c>
      <c r="EX96" s="80">
        <f t="shared" ref="EX96:EX155" si="231">IF(ISERR(EW96),EX95,EW96*EX95)</f>
        <v>1</v>
      </c>
      <c r="EY96" s="80">
        <f>EX96/EX$166</f>
        <v>0.50838293444798466</v>
      </c>
      <c r="EZ96" s="80"/>
      <c r="FA96" s="80" t="e">
        <f t="shared" ref="FA96:FA156" si="232">EXP(SUMPRODUCT($DK96:$DN96,EB96:EE96))</f>
        <v>#DIV/0!</v>
      </c>
      <c r="FB96" s="80">
        <f t="shared" ref="FB96:FB156" si="233">IF(ISERR(FA96),FB95,FA96*FB95)</f>
        <v>1</v>
      </c>
      <c r="FC96" s="80">
        <f>FB96/FB$166</f>
        <v>1.072935941710113</v>
      </c>
      <c r="FD96" s="80"/>
      <c r="FE96" s="80" t="e">
        <f t="shared" ref="FE96:FE156" si="234">EXP(SUMPRODUCT($DK96:$DN96,EG96:EJ96))</f>
        <v>#DIV/0!</v>
      </c>
      <c r="FF96" s="80">
        <f t="shared" ref="FF96:FF156" si="235">IF(ISERR(FE96),FF95,FE96*FF95)</f>
        <v>1</v>
      </c>
      <c r="FG96" s="80">
        <f>FF96/FF$166</f>
        <v>1.0012114229713192</v>
      </c>
      <c r="FH96" s="80"/>
      <c r="FI96" s="80" t="e">
        <f t="shared" ref="FI96:FI156" si="236">EXP(SUMPRODUCT($DK96:$DN96,EL96:EO96))</f>
        <v>#DIV/0!</v>
      </c>
      <c r="FJ96" s="80">
        <f t="shared" ref="FJ96:FJ156" si="237">IF(ISERR(FI96),FJ95,FI96*FJ95)</f>
        <v>1</v>
      </c>
      <c r="FK96" s="80">
        <f>FJ96/FJ$166</f>
        <v>0.96319130696244337</v>
      </c>
      <c r="FM96" s="80" t="e">
        <f t="shared" ref="FM96:FM156" si="238">EXP(SUMPRODUCT($DK96:$DN96,EQ96:ET96))</f>
        <v>#DIV/0!</v>
      </c>
      <c r="FN96" s="80">
        <f t="shared" ref="FN96:FN156" si="239">IF(ISERR(FM96),FN95,FM96*FN95)</f>
        <v>1</v>
      </c>
      <c r="FO96" s="80">
        <f>FN96/FN$166</f>
        <v>1.0040988781843576</v>
      </c>
      <c r="FQ96" s="37"/>
      <c r="FS96" s="32">
        <f t="shared" si="218"/>
        <v>1973</v>
      </c>
      <c r="FT96" s="80">
        <f t="shared" si="215"/>
        <v>0.52183713095706696</v>
      </c>
      <c r="FU96" s="80">
        <f t="shared" si="215"/>
        <v>1.0777058366750294</v>
      </c>
      <c r="FV96" s="80">
        <f t="shared" si="215"/>
        <v>1.001171533086417</v>
      </c>
      <c r="FW96" s="80">
        <f t="shared" si="215"/>
        <v>0.97242491269945563</v>
      </c>
      <c r="FX96" s="80">
        <f t="shared" si="215"/>
        <v>0.97851739915316815</v>
      </c>
      <c r="FY96" s="80">
        <f t="shared" si="215"/>
        <v>0.48421110213246588</v>
      </c>
      <c r="GA96" s="32">
        <f t="shared" si="216"/>
        <v>1973</v>
      </c>
      <c r="GB96" s="90">
        <f t="shared" si="219"/>
        <v>0.63389565212418486</v>
      </c>
      <c r="GC96" s="90">
        <f t="shared" si="220"/>
        <v>1.2751159368590028</v>
      </c>
      <c r="GD96" s="90">
        <f t="shared" si="221"/>
        <v>0.97242491269945563</v>
      </c>
      <c r="GE96" s="90">
        <f t="shared" si="222"/>
        <v>1.1364989064339437</v>
      </c>
      <c r="GF96" s="90">
        <f t="shared" si="223"/>
        <v>0.48421110213246588</v>
      </c>
      <c r="GH96" s="32">
        <v>1985</v>
      </c>
      <c r="GI96" s="80">
        <f t="shared" si="224"/>
        <v>0.97350362919488043</v>
      </c>
      <c r="GJ96" s="80">
        <f t="shared" si="225"/>
        <v>1.0753122360600353</v>
      </c>
      <c r="GK96" s="80">
        <f t="shared" si="225"/>
        <v>0.90532181867642125</v>
      </c>
    </row>
    <row r="97" spans="1:193" x14ac:dyDescent="0.2">
      <c r="A97" s="31" t="s">
        <v>35</v>
      </c>
      <c r="B97" s="31">
        <f t="shared" si="226"/>
        <v>1951</v>
      </c>
      <c r="D97" s="85"/>
      <c r="E97" s="85"/>
      <c r="F97" s="85"/>
      <c r="G97" s="85"/>
      <c r="H97" s="85"/>
      <c r="J97" s="86"/>
      <c r="K97" s="86"/>
      <c r="L97" s="86"/>
      <c r="M97" s="86"/>
      <c r="N97" s="86"/>
      <c r="V97" s="87"/>
      <c r="W97" s="87"/>
      <c r="X97" s="87"/>
      <c r="Y97" s="87"/>
      <c r="Z97" s="87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8"/>
      <c r="BV97" s="80"/>
      <c r="CK97" s="89"/>
      <c r="CL97" s="89"/>
      <c r="CM97" s="89"/>
      <c r="CN97" s="89"/>
      <c r="CO97" s="89"/>
      <c r="CP97" s="89"/>
      <c r="CQ97" s="89"/>
      <c r="CR97" s="89"/>
      <c r="CS97" s="89"/>
      <c r="CT97" s="89"/>
      <c r="CU97" s="89"/>
      <c r="CX97" s="35"/>
      <c r="CZ97" s="80" t="e">
        <f t="shared" si="217"/>
        <v>#DIV/0!</v>
      </c>
      <c r="DA97" s="80" t="e">
        <f t="shared" si="217"/>
        <v>#DIV/0!</v>
      </c>
      <c r="DB97" s="80" t="e">
        <f t="shared" si="217"/>
        <v>#DIV/0!</v>
      </c>
      <c r="DC97" s="80" t="e">
        <f t="shared" si="217"/>
        <v>#DIV/0!</v>
      </c>
      <c r="DE97" s="80" t="e">
        <f t="shared" si="227"/>
        <v>#DIV/0!</v>
      </c>
      <c r="DF97" s="80" t="e">
        <f t="shared" si="227"/>
        <v>#DIV/0!</v>
      </c>
      <c r="DG97" s="80" t="e">
        <f t="shared" si="227"/>
        <v>#DIV/0!</v>
      </c>
      <c r="DH97" s="80" t="e">
        <f t="shared" si="227"/>
        <v>#DIV/0!</v>
      </c>
      <c r="DI97" s="80" t="e">
        <f t="shared" si="228"/>
        <v>#DIV/0!</v>
      </c>
      <c r="DJ97" s="80"/>
      <c r="DK97" s="80" t="e">
        <f t="shared" si="229"/>
        <v>#DIV/0!</v>
      </c>
      <c r="DL97" s="80" t="e">
        <f t="shared" si="229"/>
        <v>#DIV/0!</v>
      </c>
      <c r="DM97" s="80" t="e">
        <f t="shared" si="229"/>
        <v>#DIV/0!</v>
      </c>
      <c r="DN97" s="80" t="e">
        <f t="shared" si="229"/>
        <v>#DIV/0!</v>
      </c>
      <c r="DQ97" s="80"/>
      <c r="DR97" s="80"/>
      <c r="DS97" s="80"/>
      <c r="DT97" s="80"/>
      <c r="DV97" s="80"/>
      <c r="DW97" s="80"/>
      <c r="DX97" s="80"/>
      <c r="DY97" s="80"/>
      <c r="DZ97" s="80"/>
      <c r="EB97" s="80"/>
      <c r="EC97" s="80"/>
      <c r="ED97" s="80"/>
      <c r="EE97" s="80"/>
      <c r="EG97" s="80"/>
      <c r="EH97" s="80"/>
      <c r="EI97" s="80"/>
      <c r="EJ97" s="80"/>
      <c r="EL97" s="80"/>
      <c r="EM97" s="80"/>
      <c r="EN97" s="80"/>
      <c r="EO97" s="80"/>
      <c r="EQ97" s="80"/>
      <c r="ER97" s="80"/>
      <c r="ES97" s="80"/>
      <c r="ET97" s="80"/>
      <c r="EW97" s="80" t="e">
        <f t="shared" si="230"/>
        <v>#DIV/0!</v>
      </c>
      <c r="EX97" s="80">
        <f t="shared" si="231"/>
        <v>1</v>
      </c>
      <c r="EY97" s="80">
        <f>EX97/EX$166</f>
        <v>0.50838293444798466</v>
      </c>
      <c r="EZ97" s="80"/>
      <c r="FA97" s="80" t="e">
        <f t="shared" si="232"/>
        <v>#DIV/0!</v>
      </c>
      <c r="FB97" s="80">
        <f t="shared" si="233"/>
        <v>1</v>
      </c>
      <c r="FC97" s="80">
        <f>FB97/FB$166</f>
        <v>1.072935941710113</v>
      </c>
      <c r="FD97" s="80"/>
      <c r="FE97" s="80" t="e">
        <f t="shared" si="234"/>
        <v>#DIV/0!</v>
      </c>
      <c r="FF97" s="80">
        <f t="shared" si="235"/>
        <v>1</v>
      </c>
      <c r="FG97" s="80">
        <f>FF97/FF$166</f>
        <v>1.0012114229713192</v>
      </c>
      <c r="FH97" s="80"/>
      <c r="FI97" s="80" t="e">
        <f t="shared" si="236"/>
        <v>#DIV/0!</v>
      </c>
      <c r="FJ97" s="80">
        <f t="shared" si="237"/>
        <v>1</v>
      </c>
      <c r="FK97" s="80">
        <f>FJ97/FJ$166</f>
        <v>0.96319130696244337</v>
      </c>
      <c r="FM97" s="80" t="e">
        <f t="shared" si="238"/>
        <v>#DIV/0!</v>
      </c>
      <c r="FN97" s="80">
        <f t="shared" si="239"/>
        <v>1</v>
      </c>
      <c r="FO97" s="80">
        <f>FN97/FN$166</f>
        <v>1.0040988781843576</v>
      </c>
      <c r="FQ97" s="37"/>
      <c r="FS97" s="32">
        <f t="shared" si="218"/>
        <v>1974</v>
      </c>
      <c r="FT97" s="80">
        <f t="shared" si="215"/>
        <v>0.58672480407891714</v>
      </c>
      <c r="FU97" s="80">
        <f t="shared" si="215"/>
        <v>1.0657218550715246</v>
      </c>
      <c r="FV97" s="80">
        <f t="shared" si="215"/>
        <v>0.99982391815879812</v>
      </c>
      <c r="FW97" s="80">
        <f t="shared" si="215"/>
        <v>0.97771980903402544</v>
      </c>
      <c r="FX97" s="80">
        <f t="shared" si="215"/>
        <v>0.99840729470752576</v>
      </c>
      <c r="FY97" s="80">
        <f t="shared" si="215"/>
        <v>0.55054215251463823</v>
      </c>
      <c r="GA97" s="32">
        <f t="shared" si="216"/>
        <v>1974</v>
      </c>
      <c r="GB97" s="90">
        <f t="shared" si="219"/>
        <v>0.69990208891869465</v>
      </c>
      <c r="GC97" s="90">
        <f t="shared" si="220"/>
        <v>1.2222418765508523</v>
      </c>
      <c r="GD97" s="90">
        <f t="shared" si="221"/>
        <v>0.97771980903402544</v>
      </c>
      <c r="GE97" s="90">
        <f t="shared" si="222"/>
        <v>1.13395413652072</v>
      </c>
      <c r="GF97" s="90">
        <f t="shared" si="223"/>
        <v>0.55054215251463823</v>
      </c>
      <c r="GH97" s="32">
        <v>1985</v>
      </c>
      <c r="GI97" s="80">
        <f t="shared" si="224"/>
        <v>0.96841587622879555</v>
      </c>
      <c r="GJ97" s="80">
        <f t="shared" si="225"/>
        <v>1.0075052394542048</v>
      </c>
      <c r="GK97" s="80">
        <f t="shared" si="225"/>
        <v>0.96120182635815865</v>
      </c>
    </row>
    <row r="98" spans="1:193" x14ac:dyDescent="0.2">
      <c r="A98" s="31" t="s">
        <v>35</v>
      </c>
      <c r="B98" s="31">
        <f t="shared" si="226"/>
        <v>1952</v>
      </c>
      <c r="D98" s="85"/>
      <c r="E98" s="85"/>
      <c r="F98" s="85"/>
      <c r="G98" s="85"/>
      <c r="H98" s="85"/>
      <c r="J98" s="86"/>
      <c r="K98" s="86"/>
      <c r="L98" s="86"/>
      <c r="M98" s="86"/>
      <c r="N98" s="86"/>
      <c r="V98" s="87"/>
      <c r="W98" s="87"/>
      <c r="X98" s="87"/>
      <c r="Y98" s="87"/>
      <c r="Z98" s="87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8"/>
      <c r="BV98" s="80"/>
      <c r="CK98" s="89"/>
      <c r="CL98" s="89"/>
      <c r="CM98" s="89"/>
      <c r="CN98" s="89"/>
      <c r="CO98" s="89"/>
      <c r="CP98" s="89"/>
      <c r="CQ98" s="89"/>
      <c r="CR98" s="89"/>
      <c r="CS98" s="89"/>
      <c r="CT98" s="89"/>
      <c r="CU98" s="89"/>
      <c r="CX98" s="35"/>
      <c r="CZ98" s="80" t="e">
        <f t="shared" si="217"/>
        <v>#DIV/0!</v>
      </c>
      <c r="DA98" s="80" t="e">
        <f t="shared" si="217"/>
        <v>#DIV/0!</v>
      </c>
      <c r="DB98" s="80" t="e">
        <f t="shared" si="217"/>
        <v>#DIV/0!</v>
      </c>
      <c r="DC98" s="80" t="e">
        <f t="shared" si="217"/>
        <v>#DIV/0!</v>
      </c>
      <c r="DE98" s="80" t="e">
        <f t="shared" si="227"/>
        <v>#DIV/0!</v>
      </c>
      <c r="DF98" s="80" t="e">
        <f t="shared" si="227"/>
        <v>#DIV/0!</v>
      </c>
      <c r="DG98" s="80" t="e">
        <f t="shared" si="227"/>
        <v>#DIV/0!</v>
      </c>
      <c r="DH98" s="80" t="e">
        <f t="shared" si="227"/>
        <v>#DIV/0!</v>
      </c>
      <c r="DI98" s="80" t="e">
        <f t="shared" si="228"/>
        <v>#DIV/0!</v>
      </c>
      <c r="DJ98" s="80"/>
      <c r="DK98" s="80" t="e">
        <f t="shared" si="229"/>
        <v>#DIV/0!</v>
      </c>
      <c r="DL98" s="80" t="e">
        <f t="shared" si="229"/>
        <v>#DIV/0!</v>
      </c>
      <c r="DM98" s="80" t="e">
        <f t="shared" si="229"/>
        <v>#DIV/0!</v>
      </c>
      <c r="DN98" s="80" t="e">
        <f t="shared" si="229"/>
        <v>#DIV/0!</v>
      </c>
      <c r="DQ98" s="80"/>
      <c r="DR98" s="80"/>
      <c r="DS98" s="80"/>
      <c r="DT98" s="80"/>
      <c r="DV98" s="80"/>
      <c r="DW98" s="80"/>
      <c r="DX98" s="80"/>
      <c r="DY98" s="80"/>
      <c r="DZ98" s="80"/>
      <c r="EB98" s="80"/>
      <c r="EC98" s="80"/>
      <c r="ED98" s="80"/>
      <c r="EE98" s="80"/>
      <c r="EG98" s="80"/>
      <c r="EH98" s="80"/>
      <c r="EI98" s="80"/>
      <c r="EJ98" s="80"/>
      <c r="EL98" s="80"/>
      <c r="EM98" s="80"/>
      <c r="EN98" s="80"/>
      <c r="EO98" s="80"/>
      <c r="EQ98" s="80"/>
      <c r="ER98" s="80"/>
      <c r="ES98" s="80"/>
      <c r="ET98" s="80"/>
      <c r="EW98" s="80" t="e">
        <f t="shared" si="230"/>
        <v>#DIV/0!</v>
      </c>
      <c r="EX98" s="80">
        <f t="shared" si="231"/>
        <v>1</v>
      </c>
      <c r="EY98" s="80">
        <f>EX98/EX$166</f>
        <v>0.50838293444798466</v>
      </c>
      <c r="EZ98" s="80"/>
      <c r="FA98" s="80" t="e">
        <f t="shared" si="232"/>
        <v>#DIV/0!</v>
      </c>
      <c r="FB98" s="80">
        <f t="shared" si="233"/>
        <v>1</v>
      </c>
      <c r="FC98" s="80">
        <f>FB98/FB$166</f>
        <v>1.072935941710113</v>
      </c>
      <c r="FD98" s="80"/>
      <c r="FE98" s="80" t="e">
        <f t="shared" si="234"/>
        <v>#DIV/0!</v>
      </c>
      <c r="FF98" s="80">
        <f t="shared" si="235"/>
        <v>1</v>
      </c>
      <c r="FG98" s="80">
        <f>FF98/FF$166</f>
        <v>1.0012114229713192</v>
      </c>
      <c r="FH98" s="80"/>
      <c r="FI98" s="80" t="e">
        <f t="shared" si="236"/>
        <v>#DIV/0!</v>
      </c>
      <c r="FJ98" s="80">
        <f t="shared" si="237"/>
        <v>1</v>
      </c>
      <c r="FK98" s="80">
        <f>FJ98/FJ$166</f>
        <v>0.96319130696244337</v>
      </c>
      <c r="FM98" s="80" t="e">
        <f t="shared" si="238"/>
        <v>#DIV/0!</v>
      </c>
      <c r="FN98" s="80">
        <f t="shared" si="239"/>
        <v>1</v>
      </c>
      <c r="FO98" s="80">
        <f>FN98/FN$166</f>
        <v>1.0040988781843576</v>
      </c>
      <c r="FQ98" s="37"/>
      <c r="FS98" s="32">
        <f t="shared" si="218"/>
        <v>1975</v>
      </c>
      <c r="FT98" s="80">
        <f t="shared" si="215"/>
        <v>0.59481234737096655</v>
      </c>
      <c r="FU98" s="80">
        <f t="shared" si="215"/>
        <v>1.0567880232986833</v>
      </c>
      <c r="FV98" s="80">
        <f t="shared" si="215"/>
        <v>1.000160601625625</v>
      </c>
      <c r="FW98" s="80">
        <f t="shared" si="215"/>
        <v>0.98118446773425139</v>
      </c>
      <c r="FX98" s="80">
        <f t="shared" si="215"/>
        <v>0.99322700532838426</v>
      </c>
      <c r="FY98" s="80">
        <f t="shared" si="215"/>
        <v>0.56284925098703753</v>
      </c>
      <c r="GA98" s="32">
        <f t="shared" si="216"/>
        <v>1975</v>
      </c>
      <c r="GB98" s="90">
        <f t="shared" si="219"/>
        <v>0.71303006937207924</v>
      </c>
      <c r="GC98" s="90">
        <f t="shared" si="220"/>
        <v>1.2298692497154038</v>
      </c>
      <c r="GD98" s="90">
        <f t="shared" si="221"/>
        <v>0.98118446773425139</v>
      </c>
      <c r="GE98" s="90">
        <f t="shared" si="222"/>
        <v>1.1092368394652146</v>
      </c>
      <c r="GF98" s="90">
        <f t="shared" si="223"/>
        <v>0.56284925098703753</v>
      </c>
      <c r="GH98" s="32">
        <v>1985</v>
      </c>
      <c r="GI98" s="80">
        <f t="shared" si="224"/>
        <v>1.0136078562406612</v>
      </c>
      <c r="GJ98" s="80">
        <f t="shared" si="225"/>
        <v>1.007426385340545</v>
      </c>
      <c r="GK98" s="80">
        <f t="shared" si="225"/>
        <v>1.0061359033176669</v>
      </c>
    </row>
    <row r="99" spans="1:193" x14ac:dyDescent="0.2">
      <c r="A99" s="31" t="s">
        <v>35</v>
      </c>
      <c r="B99" s="31">
        <f t="shared" si="226"/>
        <v>1953</v>
      </c>
      <c r="D99" s="85"/>
      <c r="E99" s="85"/>
      <c r="F99" s="85"/>
      <c r="G99" s="85"/>
      <c r="H99" s="85"/>
      <c r="J99" s="86"/>
      <c r="K99" s="86"/>
      <c r="L99" s="86"/>
      <c r="M99" s="86"/>
      <c r="N99" s="86"/>
      <c r="V99" s="87"/>
      <c r="W99" s="87"/>
      <c r="X99" s="87"/>
      <c r="Y99" s="87"/>
      <c r="Z99" s="87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8"/>
      <c r="BV99" s="80"/>
      <c r="CK99" s="89"/>
      <c r="CL99" s="89"/>
      <c r="CM99" s="89"/>
      <c r="CN99" s="89"/>
      <c r="CO99" s="89"/>
      <c r="CP99" s="89"/>
      <c r="CQ99" s="89"/>
      <c r="CR99" s="89"/>
      <c r="CS99" s="89"/>
      <c r="CT99" s="89"/>
      <c r="CU99" s="89"/>
      <c r="CX99" s="35"/>
      <c r="CZ99" s="80" t="e">
        <f t="shared" si="217"/>
        <v>#DIV/0!</v>
      </c>
      <c r="DA99" s="80" t="e">
        <f t="shared" si="217"/>
        <v>#DIV/0!</v>
      </c>
      <c r="DB99" s="80" t="e">
        <f t="shared" si="217"/>
        <v>#DIV/0!</v>
      </c>
      <c r="DC99" s="80" t="e">
        <f t="shared" si="217"/>
        <v>#DIV/0!</v>
      </c>
      <c r="DE99" s="80" t="e">
        <f t="shared" si="227"/>
        <v>#DIV/0!</v>
      </c>
      <c r="DF99" s="80" t="e">
        <f t="shared" si="227"/>
        <v>#DIV/0!</v>
      </c>
      <c r="DG99" s="80" t="e">
        <f t="shared" si="227"/>
        <v>#DIV/0!</v>
      </c>
      <c r="DH99" s="80" t="e">
        <f t="shared" si="227"/>
        <v>#DIV/0!</v>
      </c>
      <c r="DI99" s="80" t="e">
        <f t="shared" si="228"/>
        <v>#DIV/0!</v>
      </c>
      <c r="DJ99" s="80"/>
      <c r="DK99" s="80" t="e">
        <f t="shared" si="229"/>
        <v>#DIV/0!</v>
      </c>
      <c r="DL99" s="80" t="e">
        <f t="shared" si="229"/>
        <v>#DIV/0!</v>
      </c>
      <c r="DM99" s="80" t="e">
        <f t="shared" si="229"/>
        <v>#DIV/0!</v>
      </c>
      <c r="DN99" s="80" t="e">
        <f t="shared" si="229"/>
        <v>#DIV/0!</v>
      </c>
      <c r="DQ99" s="80"/>
      <c r="DR99" s="80"/>
      <c r="DS99" s="80"/>
      <c r="DT99" s="80"/>
      <c r="DV99" s="80"/>
      <c r="DW99" s="80"/>
      <c r="DX99" s="80"/>
      <c r="DY99" s="80"/>
      <c r="DZ99" s="80"/>
      <c r="EB99" s="80"/>
      <c r="EC99" s="80"/>
      <c r="ED99" s="80"/>
      <c r="EE99" s="80"/>
      <c r="EG99" s="80"/>
      <c r="EH99" s="80"/>
      <c r="EI99" s="80"/>
      <c r="EJ99" s="80"/>
      <c r="EL99" s="80"/>
      <c r="EM99" s="80"/>
      <c r="EN99" s="80"/>
      <c r="EO99" s="80"/>
      <c r="EQ99" s="80"/>
      <c r="ER99" s="80"/>
      <c r="ES99" s="80"/>
      <c r="ET99" s="80"/>
      <c r="EW99" s="80" t="e">
        <f t="shared" si="230"/>
        <v>#DIV/0!</v>
      </c>
      <c r="EX99" s="80">
        <f t="shared" si="231"/>
        <v>1</v>
      </c>
      <c r="EY99" s="80">
        <f>EX99/EX$166</f>
        <v>0.50838293444798466</v>
      </c>
      <c r="EZ99" s="80"/>
      <c r="FA99" s="80" t="e">
        <f t="shared" si="232"/>
        <v>#DIV/0!</v>
      </c>
      <c r="FB99" s="80">
        <f t="shared" si="233"/>
        <v>1</v>
      </c>
      <c r="FC99" s="80">
        <f>FB99/FB$166</f>
        <v>1.072935941710113</v>
      </c>
      <c r="FD99" s="80"/>
      <c r="FE99" s="80" t="e">
        <f t="shared" si="234"/>
        <v>#DIV/0!</v>
      </c>
      <c r="FF99" s="80">
        <f t="shared" si="235"/>
        <v>1</v>
      </c>
      <c r="FG99" s="80">
        <f>FF99/FF$166</f>
        <v>1.0012114229713192</v>
      </c>
      <c r="FH99" s="80"/>
      <c r="FI99" s="80" t="e">
        <f t="shared" si="236"/>
        <v>#DIV/0!</v>
      </c>
      <c r="FJ99" s="80">
        <f t="shared" si="237"/>
        <v>1</v>
      </c>
      <c r="FK99" s="80">
        <f>FJ99/FJ$166</f>
        <v>0.96319130696244337</v>
      </c>
      <c r="FM99" s="80" t="e">
        <f t="shared" si="238"/>
        <v>#DIV/0!</v>
      </c>
      <c r="FN99" s="80">
        <f t="shared" si="239"/>
        <v>1</v>
      </c>
      <c r="FO99" s="80">
        <f>FN99/FN$166</f>
        <v>1.0040988781843576</v>
      </c>
      <c r="FQ99" s="37"/>
      <c r="FS99" s="32">
        <f t="shared" si="218"/>
        <v>1976</v>
      </c>
      <c r="FT99" s="80">
        <f t="shared" si="215"/>
        <v>0.63609834443701951</v>
      </c>
      <c r="FU99" s="80">
        <f t="shared" si="215"/>
        <v>1.0654992087599668</v>
      </c>
      <c r="FV99" s="80">
        <f t="shared" si="215"/>
        <v>0.99984129929163224</v>
      </c>
      <c r="FW99" s="80">
        <f t="shared" si="215"/>
        <v>0.98502795298381418</v>
      </c>
      <c r="FX99" s="80">
        <f t="shared" si="215"/>
        <v>1.0238957432823719</v>
      </c>
      <c r="FY99" s="80">
        <f t="shared" si="215"/>
        <v>0.59699560469174862</v>
      </c>
      <c r="GA99" s="32">
        <f t="shared" si="216"/>
        <v>1976</v>
      </c>
      <c r="GB99" s="90">
        <f t="shared" si="219"/>
        <v>0.82562157416000537</v>
      </c>
      <c r="GC99" s="90">
        <f t="shared" si="220"/>
        <v>1.2871270085667372</v>
      </c>
      <c r="GD99" s="90">
        <f t="shared" si="221"/>
        <v>0.98502795298381418</v>
      </c>
      <c r="GE99" s="90">
        <f t="shared" si="222"/>
        <v>1.1624171279417206</v>
      </c>
      <c r="GF99" s="90">
        <f t="shared" si="223"/>
        <v>0.59699560469174862</v>
      </c>
      <c r="GH99" s="32">
        <v>1985</v>
      </c>
      <c r="GI99" s="80">
        <f t="shared" si="224"/>
        <v>1.015276401982657</v>
      </c>
      <c r="GJ99" s="80">
        <f t="shared" si="225"/>
        <v>0.95600153576993085</v>
      </c>
      <c r="GK99" s="80">
        <f t="shared" si="225"/>
        <v>1.0620028985256684</v>
      </c>
    </row>
    <row r="100" spans="1:193" x14ac:dyDescent="0.2">
      <c r="A100" s="31" t="s">
        <v>35</v>
      </c>
      <c r="B100" s="31">
        <f t="shared" si="226"/>
        <v>1954</v>
      </c>
      <c r="D100" s="85"/>
      <c r="E100" s="85"/>
      <c r="F100" s="85"/>
      <c r="G100" s="85"/>
      <c r="H100" s="85"/>
      <c r="J100" s="86"/>
      <c r="K100" s="86"/>
      <c r="L100" s="86"/>
      <c r="M100" s="86"/>
      <c r="N100" s="86"/>
      <c r="V100" s="87"/>
      <c r="W100" s="87"/>
      <c r="X100" s="87"/>
      <c r="Y100" s="87"/>
      <c r="Z100" s="87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8"/>
      <c r="BV100" s="80"/>
      <c r="CK100" s="89"/>
      <c r="CL100" s="89"/>
      <c r="CM100" s="89"/>
      <c r="CN100" s="89"/>
      <c r="CO100" s="89"/>
      <c r="CP100" s="89"/>
      <c r="CQ100" s="89"/>
      <c r="CR100" s="89"/>
      <c r="CS100" s="89"/>
      <c r="CT100" s="89"/>
      <c r="CU100" s="89"/>
      <c r="CX100" s="35"/>
      <c r="CZ100" s="80" t="e">
        <f t="shared" si="217"/>
        <v>#DIV/0!</v>
      </c>
      <c r="DA100" s="80" t="e">
        <f t="shared" si="217"/>
        <v>#DIV/0!</v>
      </c>
      <c r="DB100" s="80" t="e">
        <f t="shared" si="217"/>
        <v>#DIV/0!</v>
      </c>
      <c r="DC100" s="80" t="e">
        <f t="shared" si="217"/>
        <v>#DIV/0!</v>
      </c>
      <c r="DE100" s="80" t="e">
        <f t="shared" si="227"/>
        <v>#DIV/0!</v>
      </c>
      <c r="DF100" s="80" t="e">
        <f t="shared" si="227"/>
        <v>#DIV/0!</v>
      </c>
      <c r="DG100" s="80" t="e">
        <f t="shared" si="227"/>
        <v>#DIV/0!</v>
      </c>
      <c r="DH100" s="80" t="e">
        <f t="shared" si="227"/>
        <v>#DIV/0!</v>
      </c>
      <c r="DI100" s="80" t="e">
        <f t="shared" si="228"/>
        <v>#DIV/0!</v>
      </c>
      <c r="DJ100" s="80"/>
      <c r="DK100" s="80" t="e">
        <f t="shared" si="229"/>
        <v>#DIV/0!</v>
      </c>
      <c r="DL100" s="80" t="e">
        <f t="shared" si="229"/>
        <v>#DIV/0!</v>
      </c>
      <c r="DM100" s="80" t="e">
        <f t="shared" si="229"/>
        <v>#DIV/0!</v>
      </c>
      <c r="DN100" s="80" t="e">
        <f t="shared" si="229"/>
        <v>#DIV/0!</v>
      </c>
      <c r="DQ100" s="80"/>
      <c r="DR100" s="80"/>
      <c r="DS100" s="80"/>
      <c r="DT100" s="80"/>
      <c r="DV100" s="80"/>
      <c r="DW100" s="80"/>
      <c r="DX100" s="80"/>
      <c r="DY100" s="80"/>
      <c r="DZ100" s="80"/>
      <c r="EB100" s="80"/>
      <c r="EC100" s="80"/>
      <c r="ED100" s="80"/>
      <c r="EE100" s="80"/>
      <c r="EG100" s="80"/>
      <c r="EH100" s="80"/>
      <c r="EI100" s="80"/>
      <c r="EJ100" s="80"/>
      <c r="EL100" s="80"/>
      <c r="EM100" s="80"/>
      <c r="EN100" s="80"/>
      <c r="EO100" s="80"/>
      <c r="EQ100" s="80"/>
      <c r="ER100" s="80"/>
      <c r="ES100" s="80"/>
      <c r="ET100" s="80"/>
      <c r="EW100" s="80" t="e">
        <f t="shared" si="230"/>
        <v>#DIV/0!</v>
      </c>
      <c r="EX100" s="80">
        <f t="shared" si="231"/>
        <v>1</v>
      </c>
      <c r="EY100" s="80">
        <f>EX100/EX$166</f>
        <v>0.50838293444798466</v>
      </c>
      <c r="EZ100" s="80"/>
      <c r="FA100" s="80" t="e">
        <f t="shared" si="232"/>
        <v>#DIV/0!</v>
      </c>
      <c r="FB100" s="80">
        <f t="shared" si="233"/>
        <v>1</v>
      </c>
      <c r="FC100" s="80">
        <f>FB100/FB$166</f>
        <v>1.072935941710113</v>
      </c>
      <c r="FD100" s="80"/>
      <c r="FE100" s="80" t="e">
        <f t="shared" si="234"/>
        <v>#DIV/0!</v>
      </c>
      <c r="FF100" s="80">
        <f t="shared" si="235"/>
        <v>1</v>
      </c>
      <c r="FG100" s="80">
        <f>FF100/FF$166</f>
        <v>1.0012114229713192</v>
      </c>
      <c r="FH100" s="80"/>
      <c r="FI100" s="80" t="e">
        <f t="shared" si="236"/>
        <v>#DIV/0!</v>
      </c>
      <c r="FJ100" s="80">
        <f t="shared" si="237"/>
        <v>1</v>
      </c>
      <c r="FK100" s="80">
        <f>FJ100/FJ$166</f>
        <v>0.96319130696244337</v>
      </c>
      <c r="FM100" s="80" t="e">
        <f t="shared" si="238"/>
        <v>#DIV/0!</v>
      </c>
      <c r="FN100" s="80">
        <f t="shared" si="239"/>
        <v>1</v>
      </c>
      <c r="FO100" s="80">
        <f>FN100/FN$166</f>
        <v>1.0040988781843576</v>
      </c>
      <c r="FQ100" s="37"/>
      <c r="FS100" s="32">
        <f t="shared" si="218"/>
        <v>1977</v>
      </c>
      <c r="FT100" s="80">
        <f t="shared" si="215"/>
        <v>0.69560210683461343</v>
      </c>
      <c r="FU100" s="80">
        <f t="shared" si="215"/>
        <v>1.0702832508860352</v>
      </c>
      <c r="FV100" s="80">
        <f t="shared" si="215"/>
        <v>1.0011279538728455</v>
      </c>
      <c r="FW100" s="80">
        <f t="shared" si="215"/>
        <v>0.98575568671347635</v>
      </c>
      <c r="FX100" s="80">
        <f t="shared" si="215"/>
        <v>1.0124891424531652</v>
      </c>
      <c r="FY100" s="80">
        <f t="shared" si="215"/>
        <v>0.64992337893194052</v>
      </c>
      <c r="GA100" s="32">
        <f t="shared" si="216"/>
        <v>1977</v>
      </c>
      <c r="GB100" s="90">
        <f t="shared" si="219"/>
        <v>0.8654066530084229</v>
      </c>
      <c r="GC100" s="90">
        <f t="shared" si="220"/>
        <v>1.2451167827783927</v>
      </c>
      <c r="GD100" s="90">
        <f t="shared" si="221"/>
        <v>0.98575568671347635</v>
      </c>
      <c r="GE100" s="90">
        <f t="shared" si="222"/>
        <v>1.1598126277036502</v>
      </c>
      <c r="GF100" s="90">
        <f t="shared" si="223"/>
        <v>0.64992337893194052</v>
      </c>
      <c r="GH100" s="32">
        <v>1985</v>
      </c>
      <c r="GI100" s="80">
        <f t="shared" si="224"/>
        <v>1.0570013126189306</v>
      </c>
      <c r="GJ100" s="80">
        <f t="shared" si="225"/>
        <v>1.0150437582952558</v>
      </c>
      <c r="GK100" s="80">
        <f t="shared" si="225"/>
        <v>1.0413357098950509</v>
      </c>
    </row>
    <row r="101" spans="1:193" x14ac:dyDescent="0.2">
      <c r="A101" s="31" t="s">
        <v>35</v>
      </c>
      <c r="B101" s="31">
        <f t="shared" si="226"/>
        <v>1955</v>
      </c>
      <c r="D101" s="85"/>
      <c r="E101" s="85"/>
      <c r="F101" s="85"/>
      <c r="G101" s="85"/>
      <c r="H101" s="85"/>
      <c r="J101" s="86"/>
      <c r="K101" s="86"/>
      <c r="L101" s="86"/>
      <c r="M101" s="86"/>
      <c r="N101" s="86"/>
      <c r="V101" s="87"/>
      <c r="W101" s="87"/>
      <c r="X101" s="87"/>
      <c r="Y101" s="87"/>
      <c r="Z101" s="87"/>
      <c r="BB101" s="80"/>
      <c r="BC101" s="80"/>
      <c r="BD101" s="80"/>
      <c r="BE101" s="80"/>
      <c r="BF101" s="80"/>
      <c r="BG101" s="80"/>
      <c r="BH101" s="80"/>
      <c r="BI101" s="80"/>
      <c r="BJ101" s="80"/>
      <c r="BK101" s="80"/>
      <c r="BL101" s="80"/>
      <c r="BM101" s="80"/>
      <c r="BN101" s="80"/>
      <c r="BO101" s="80"/>
      <c r="BP101" s="80"/>
      <c r="BQ101" s="80"/>
      <c r="BR101" s="80"/>
      <c r="BS101" s="80"/>
      <c r="BT101" s="80"/>
      <c r="BU101" s="88"/>
      <c r="BV101" s="80"/>
      <c r="CK101" s="89"/>
      <c r="CL101" s="89"/>
      <c r="CM101" s="89"/>
      <c r="CN101" s="89"/>
      <c r="CO101" s="89"/>
      <c r="CP101" s="89"/>
      <c r="CQ101" s="89"/>
      <c r="CR101" s="89"/>
      <c r="CS101" s="89"/>
      <c r="CT101" s="89"/>
      <c r="CU101" s="89"/>
      <c r="CX101" s="35"/>
      <c r="CZ101" s="80" t="e">
        <f t="shared" si="217"/>
        <v>#DIV/0!</v>
      </c>
      <c r="DA101" s="80" t="e">
        <f t="shared" si="217"/>
        <v>#DIV/0!</v>
      </c>
      <c r="DB101" s="80" t="e">
        <f t="shared" si="217"/>
        <v>#DIV/0!</v>
      </c>
      <c r="DC101" s="80" t="e">
        <f t="shared" si="217"/>
        <v>#DIV/0!</v>
      </c>
      <c r="DE101" s="80" t="e">
        <f t="shared" si="227"/>
        <v>#DIV/0!</v>
      </c>
      <c r="DF101" s="80" t="e">
        <f t="shared" si="227"/>
        <v>#DIV/0!</v>
      </c>
      <c r="DG101" s="80" t="e">
        <f t="shared" si="227"/>
        <v>#DIV/0!</v>
      </c>
      <c r="DH101" s="80" t="e">
        <f t="shared" si="227"/>
        <v>#DIV/0!</v>
      </c>
      <c r="DI101" s="80" t="e">
        <f t="shared" si="228"/>
        <v>#DIV/0!</v>
      </c>
      <c r="DJ101" s="80"/>
      <c r="DK101" s="80" t="e">
        <f t="shared" si="229"/>
        <v>#DIV/0!</v>
      </c>
      <c r="DL101" s="80" t="e">
        <f t="shared" si="229"/>
        <v>#DIV/0!</v>
      </c>
      <c r="DM101" s="80" t="e">
        <f t="shared" si="229"/>
        <v>#DIV/0!</v>
      </c>
      <c r="DN101" s="80" t="e">
        <f t="shared" si="229"/>
        <v>#DIV/0!</v>
      </c>
      <c r="DQ101" s="80"/>
      <c r="DR101" s="80"/>
      <c r="DS101" s="80"/>
      <c r="DT101" s="80"/>
      <c r="DV101" s="80"/>
      <c r="DW101" s="80"/>
      <c r="DX101" s="80"/>
      <c r="DY101" s="80"/>
      <c r="DZ101" s="80"/>
      <c r="EB101" s="80"/>
      <c r="EC101" s="80"/>
      <c r="ED101" s="80"/>
      <c r="EE101" s="80"/>
      <c r="EG101" s="80"/>
      <c r="EH101" s="80"/>
      <c r="EI101" s="80"/>
      <c r="EJ101" s="80"/>
      <c r="EL101" s="80"/>
      <c r="EM101" s="80"/>
      <c r="EN101" s="80"/>
      <c r="EO101" s="80"/>
      <c r="EQ101" s="80"/>
      <c r="ER101" s="80"/>
      <c r="ES101" s="80"/>
      <c r="ET101" s="80"/>
      <c r="EW101" s="80" t="e">
        <f t="shared" si="230"/>
        <v>#DIV/0!</v>
      </c>
      <c r="EX101" s="80">
        <f t="shared" si="231"/>
        <v>1</v>
      </c>
      <c r="EY101" s="80">
        <f>EX101/EX$166</f>
        <v>0.50838293444798466</v>
      </c>
      <c r="EZ101" s="80"/>
      <c r="FA101" s="80" t="e">
        <f t="shared" si="232"/>
        <v>#DIV/0!</v>
      </c>
      <c r="FB101" s="80">
        <f t="shared" si="233"/>
        <v>1</v>
      </c>
      <c r="FC101" s="80">
        <f>FB101/FB$166</f>
        <v>1.072935941710113</v>
      </c>
      <c r="FD101" s="80"/>
      <c r="FE101" s="80" t="e">
        <f t="shared" si="234"/>
        <v>#DIV/0!</v>
      </c>
      <c r="FF101" s="80">
        <f t="shared" si="235"/>
        <v>1</v>
      </c>
      <c r="FG101" s="80">
        <f>FF101/FF$166</f>
        <v>1.0012114229713192</v>
      </c>
      <c r="FH101" s="80"/>
      <c r="FI101" s="80" t="e">
        <f t="shared" si="236"/>
        <v>#DIV/0!</v>
      </c>
      <c r="FJ101" s="80">
        <f t="shared" si="237"/>
        <v>1</v>
      </c>
      <c r="FK101" s="80">
        <f>FJ101/FJ$166</f>
        <v>0.96319130696244337</v>
      </c>
      <c r="FM101" s="80" t="e">
        <f t="shared" si="238"/>
        <v>#DIV/0!</v>
      </c>
      <c r="FN101" s="80">
        <f t="shared" si="239"/>
        <v>1</v>
      </c>
      <c r="FO101" s="80">
        <f>FN101/FN$166</f>
        <v>1.0040988781843576</v>
      </c>
      <c r="FQ101" s="37"/>
      <c r="FS101" s="32">
        <v>1978</v>
      </c>
      <c r="FT101" s="80">
        <f t="shared" si="215"/>
        <v>0.69121395020587817</v>
      </c>
      <c r="FU101" s="80">
        <f t="shared" si="215"/>
        <v>1.0656947182252232</v>
      </c>
      <c r="FV101" s="80">
        <f t="shared" si="215"/>
        <v>1.0024787490462541</v>
      </c>
      <c r="FW101" s="80">
        <f t="shared" si="215"/>
        <v>0.98626738810019432</v>
      </c>
      <c r="FX101" s="80">
        <f t="shared" si="215"/>
        <v>1.0453393083281095</v>
      </c>
      <c r="FY101" s="80">
        <f t="shared" si="215"/>
        <v>0.64860408743825737</v>
      </c>
      <c r="GA101" s="32">
        <f t="shared" si="216"/>
        <v>1978</v>
      </c>
      <c r="GB101" s="90">
        <f t="shared" si="219"/>
        <v>0.88886976383250849</v>
      </c>
      <c r="GC101" s="90">
        <f t="shared" si="220"/>
        <v>1.2442238132209986</v>
      </c>
      <c r="GD101" s="90">
        <f t="shared" si="221"/>
        <v>0.98626738810019432</v>
      </c>
      <c r="GE101" s="90">
        <f t="shared" si="222"/>
        <v>1.1871973221571779</v>
      </c>
      <c r="GF101" s="90">
        <f t="shared" si="223"/>
        <v>0.64860408743825737</v>
      </c>
      <c r="GH101" s="32">
        <v>1985</v>
      </c>
      <c r="GI101" s="80">
        <f t="shared" si="224"/>
        <v>1</v>
      </c>
      <c r="GJ101" s="80">
        <f t="shared" si="225"/>
        <v>1</v>
      </c>
      <c r="GK101" s="80">
        <f t="shared" si="225"/>
        <v>1</v>
      </c>
    </row>
    <row r="102" spans="1:193" x14ac:dyDescent="0.2">
      <c r="A102" s="31" t="s">
        <v>35</v>
      </c>
      <c r="B102" s="31">
        <f t="shared" si="226"/>
        <v>1956</v>
      </c>
      <c r="D102" s="85"/>
      <c r="E102" s="85"/>
      <c r="F102" s="85"/>
      <c r="G102" s="85"/>
      <c r="H102" s="85"/>
      <c r="J102" s="86"/>
      <c r="K102" s="86"/>
      <c r="L102" s="86"/>
      <c r="M102" s="86"/>
      <c r="N102" s="86"/>
      <c r="V102" s="87"/>
      <c r="W102" s="87"/>
      <c r="X102" s="87"/>
      <c r="Y102" s="87"/>
      <c r="Z102" s="87"/>
      <c r="BB102" s="80"/>
      <c r="BC102" s="80"/>
      <c r="BD102" s="80"/>
      <c r="BE102" s="80"/>
      <c r="BF102" s="80"/>
      <c r="BG102" s="80"/>
      <c r="BH102" s="80"/>
      <c r="BI102" s="80"/>
      <c r="BJ102" s="80"/>
      <c r="BK102" s="80"/>
      <c r="BL102" s="80"/>
      <c r="BM102" s="80"/>
      <c r="BN102" s="80"/>
      <c r="BO102" s="80"/>
      <c r="BP102" s="80"/>
      <c r="BQ102" s="80"/>
      <c r="BR102" s="80"/>
      <c r="BS102" s="80"/>
      <c r="BT102" s="80"/>
      <c r="BU102" s="88"/>
      <c r="BV102" s="80"/>
      <c r="CK102" s="89"/>
      <c r="CL102" s="89"/>
      <c r="CM102" s="89"/>
      <c r="CN102" s="89"/>
      <c r="CO102" s="89"/>
      <c r="CP102" s="89"/>
      <c r="CQ102" s="89"/>
      <c r="CR102" s="89"/>
      <c r="CS102" s="89"/>
      <c r="CT102" s="89"/>
      <c r="CU102" s="89"/>
      <c r="CX102" s="35"/>
      <c r="CZ102" s="80" t="e">
        <f t="shared" si="217"/>
        <v>#DIV/0!</v>
      </c>
      <c r="DA102" s="80" t="e">
        <f t="shared" si="217"/>
        <v>#DIV/0!</v>
      </c>
      <c r="DB102" s="80" t="e">
        <f t="shared" si="217"/>
        <v>#DIV/0!</v>
      </c>
      <c r="DC102" s="80" t="e">
        <f t="shared" si="217"/>
        <v>#DIV/0!</v>
      </c>
      <c r="DE102" s="80" t="e">
        <f t="shared" si="227"/>
        <v>#DIV/0!</v>
      </c>
      <c r="DF102" s="80" t="e">
        <f t="shared" si="227"/>
        <v>#DIV/0!</v>
      </c>
      <c r="DG102" s="80" t="e">
        <f t="shared" si="227"/>
        <v>#DIV/0!</v>
      </c>
      <c r="DH102" s="80" t="e">
        <f t="shared" si="227"/>
        <v>#DIV/0!</v>
      </c>
      <c r="DI102" s="80" t="e">
        <f t="shared" si="228"/>
        <v>#DIV/0!</v>
      </c>
      <c r="DJ102" s="80"/>
      <c r="DK102" s="80" t="e">
        <f t="shared" si="229"/>
        <v>#DIV/0!</v>
      </c>
      <c r="DL102" s="80" t="e">
        <f t="shared" si="229"/>
        <v>#DIV/0!</v>
      </c>
      <c r="DM102" s="80" t="e">
        <f t="shared" si="229"/>
        <v>#DIV/0!</v>
      </c>
      <c r="DN102" s="80" t="e">
        <f t="shared" si="229"/>
        <v>#DIV/0!</v>
      </c>
      <c r="DQ102" s="80"/>
      <c r="DR102" s="80"/>
      <c r="DS102" s="80"/>
      <c r="DT102" s="80"/>
      <c r="DV102" s="80"/>
      <c r="DW102" s="80"/>
      <c r="DX102" s="80"/>
      <c r="DY102" s="80"/>
      <c r="DZ102" s="80"/>
      <c r="EB102" s="80"/>
      <c r="EC102" s="80"/>
      <c r="ED102" s="80"/>
      <c r="EE102" s="80"/>
      <c r="EG102" s="80"/>
      <c r="EH102" s="80"/>
      <c r="EI102" s="80"/>
      <c r="EJ102" s="80"/>
      <c r="EL102" s="80"/>
      <c r="EM102" s="80"/>
      <c r="EN102" s="80"/>
      <c r="EO102" s="80"/>
      <c r="EQ102" s="80"/>
      <c r="ER102" s="80"/>
      <c r="ES102" s="80"/>
      <c r="ET102" s="80"/>
      <c r="EW102" s="80" t="e">
        <f t="shared" si="230"/>
        <v>#DIV/0!</v>
      </c>
      <c r="EX102" s="80">
        <f t="shared" si="231"/>
        <v>1</v>
      </c>
      <c r="EY102" s="80">
        <f>EX102/EX$166</f>
        <v>0.50838293444798466</v>
      </c>
      <c r="EZ102" s="80"/>
      <c r="FA102" s="80" t="e">
        <f t="shared" si="232"/>
        <v>#DIV/0!</v>
      </c>
      <c r="FB102" s="80">
        <f t="shared" si="233"/>
        <v>1</v>
      </c>
      <c r="FC102" s="80">
        <f>FB102/FB$166</f>
        <v>1.072935941710113</v>
      </c>
      <c r="FD102" s="80"/>
      <c r="FE102" s="80" t="e">
        <f t="shared" si="234"/>
        <v>#DIV/0!</v>
      </c>
      <c r="FF102" s="80">
        <f t="shared" si="235"/>
        <v>1</v>
      </c>
      <c r="FG102" s="80">
        <f>FF102/FF$166</f>
        <v>1.0012114229713192</v>
      </c>
      <c r="FH102" s="80"/>
      <c r="FI102" s="80" t="e">
        <f t="shared" si="236"/>
        <v>#DIV/0!</v>
      </c>
      <c r="FJ102" s="80">
        <f t="shared" si="237"/>
        <v>1</v>
      </c>
      <c r="FK102" s="80">
        <f>FJ102/FJ$166</f>
        <v>0.96319130696244337</v>
      </c>
      <c r="FM102" s="80" t="e">
        <f t="shared" si="238"/>
        <v>#DIV/0!</v>
      </c>
      <c r="FN102" s="80">
        <f t="shared" si="239"/>
        <v>1</v>
      </c>
      <c r="FO102" s="80">
        <f>FN102/FN$166</f>
        <v>1.0040988781843576</v>
      </c>
      <c r="FQ102" s="37"/>
      <c r="FS102" s="32">
        <f>FS101+1</f>
        <v>1979</v>
      </c>
      <c r="FT102" s="80">
        <f t="shared" si="215"/>
        <v>0.78429676823162919</v>
      </c>
      <c r="FU102" s="80">
        <f t="shared" si="215"/>
        <v>1.0372455847369175</v>
      </c>
      <c r="FV102" s="80">
        <f t="shared" si="215"/>
        <v>0.99942704093352686</v>
      </c>
      <c r="FW102" s="80">
        <f t="shared" si="215"/>
        <v>0.99445324163472515</v>
      </c>
      <c r="FX102" s="80">
        <f t="shared" si="215"/>
        <v>1.0157871455613394</v>
      </c>
      <c r="FY102" s="80">
        <f t="shared" si="215"/>
        <v>0.75613411111990225</v>
      </c>
      <c r="GA102" s="32">
        <f t="shared" si="216"/>
        <v>1979</v>
      </c>
      <c r="GB102" s="90">
        <f t="shared" si="219"/>
        <v>0.92863410638632038</v>
      </c>
      <c r="GC102" s="90">
        <f t="shared" si="220"/>
        <v>1.1728055932976953</v>
      </c>
      <c r="GD102" s="90">
        <f t="shared" si="221"/>
        <v>0.99445324163472515</v>
      </c>
      <c r="GE102" s="90">
        <f t="shared" si="222"/>
        <v>1.0928634520115801</v>
      </c>
      <c r="GF102" s="90">
        <f t="shared" si="223"/>
        <v>0.75613411111990225</v>
      </c>
      <c r="GH102" s="32">
        <f>GH101+1</f>
        <v>1986</v>
      </c>
      <c r="GI102" s="80">
        <f t="shared" si="224"/>
        <v>0.87472103736639562</v>
      </c>
      <c r="GJ102" s="80">
        <f t="shared" si="225"/>
        <v>0.97479488094176392</v>
      </c>
      <c r="GK102" s="80">
        <f t="shared" si="225"/>
        <v>0.8973385626741438</v>
      </c>
    </row>
    <row r="103" spans="1:193" x14ac:dyDescent="0.2">
      <c r="A103" s="31" t="s">
        <v>35</v>
      </c>
      <c r="B103" s="31">
        <f t="shared" si="226"/>
        <v>1957</v>
      </c>
      <c r="D103" s="85"/>
      <c r="E103" s="85"/>
      <c r="F103" s="85"/>
      <c r="G103" s="85"/>
      <c r="H103" s="85"/>
      <c r="J103" s="86"/>
      <c r="K103" s="86"/>
      <c r="L103" s="86"/>
      <c r="M103" s="86"/>
      <c r="N103" s="86"/>
      <c r="V103" s="87"/>
      <c r="W103" s="87"/>
      <c r="X103" s="87"/>
      <c r="Y103" s="87"/>
      <c r="Z103" s="87"/>
      <c r="BB103" s="80"/>
      <c r="BC103" s="80"/>
      <c r="BD103" s="80"/>
      <c r="BE103" s="80"/>
      <c r="BF103" s="80"/>
      <c r="BG103" s="80"/>
      <c r="BH103" s="80"/>
      <c r="BI103" s="80"/>
      <c r="BJ103" s="80"/>
      <c r="BK103" s="80"/>
      <c r="BL103" s="80"/>
      <c r="BM103" s="80"/>
      <c r="BN103" s="80"/>
      <c r="BO103" s="80"/>
      <c r="BP103" s="80"/>
      <c r="BQ103" s="80"/>
      <c r="BR103" s="80"/>
      <c r="BS103" s="80"/>
      <c r="BT103" s="80"/>
      <c r="BU103" s="88"/>
      <c r="BV103" s="80"/>
      <c r="CK103" s="89"/>
      <c r="CL103" s="89"/>
      <c r="CM103" s="89"/>
      <c r="CN103" s="89"/>
      <c r="CO103" s="89"/>
      <c r="CP103" s="89"/>
      <c r="CQ103" s="89"/>
      <c r="CR103" s="89"/>
      <c r="CS103" s="89"/>
      <c r="CT103" s="89"/>
      <c r="CU103" s="89"/>
      <c r="CX103" s="35"/>
      <c r="CZ103" s="80" t="e">
        <f t="shared" si="217"/>
        <v>#DIV/0!</v>
      </c>
      <c r="DA103" s="80" t="e">
        <f t="shared" si="217"/>
        <v>#DIV/0!</v>
      </c>
      <c r="DB103" s="80" t="e">
        <f t="shared" si="217"/>
        <v>#DIV/0!</v>
      </c>
      <c r="DC103" s="80" t="e">
        <f t="shared" si="217"/>
        <v>#DIV/0!</v>
      </c>
      <c r="DE103" s="80" t="e">
        <f t="shared" si="227"/>
        <v>#DIV/0!</v>
      </c>
      <c r="DF103" s="80" t="e">
        <f t="shared" si="227"/>
        <v>#DIV/0!</v>
      </c>
      <c r="DG103" s="80" t="e">
        <f t="shared" si="227"/>
        <v>#DIV/0!</v>
      </c>
      <c r="DH103" s="80" t="e">
        <f t="shared" si="227"/>
        <v>#DIV/0!</v>
      </c>
      <c r="DI103" s="80" t="e">
        <f t="shared" si="228"/>
        <v>#DIV/0!</v>
      </c>
      <c r="DJ103" s="80"/>
      <c r="DK103" s="80" t="e">
        <f t="shared" si="229"/>
        <v>#DIV/0!</v>
      </c>
      <c r="DL103" s="80" t="e">
        <f t="shared" si="229"/>
        <v>#DIV/0!</v>
      </c>
      <c r="DM103" s="80" t="e">
        <f t="shared" si="229"/>
        <v>#DIV/0!</v>
      </c>
      <c r="DN103" s="80" t="e">
        <f t="shared" si="229"/>
        <v>#DIV/0!</v>
      </c>
      <c r="DQ103" s="80"/>
      <c r="DR103" s="80"/>
      <c r="DS103" s="80"/>
      <c r="DT103" s="80"/>
      <c r="DV103" s="80"/>
      <c r="DW103" s="80"/>
      <c r="DX103" s="80"/>
      <c r="DY103" s="80"/>
      <c r="DZ103" s="80"/>
      <c r="EB103" s="80"/>
      <c r="EC103" s="80"/>
      <c r="ED103" s="80"/>
      <c r="EE103" s="80"/>
      <c r="EG103" s="80"/>
      <c r="EH103" s="80"/>
      <c r="EI103" s="80"/>
      <c r="EJ103" s="80"/>
      <c r="EL103" s="80"/>
      <c r="EM103" s="80"/>
      <c r="EN103" s="80"/>
      <c r="EO103" s="80"/>
      <c r="EQ103" s="80"/>
      <c r="ER103" s="80"/>
      <c r="ES103" s="80"/>
      <c r="ET103" s="80"/>
      <c r="EW103" s="80" t="e">
        <f t="shared" si="230"/>
        <v>#DIV/0!</v>
      </c>
      <c r="EX103" s="80">
        <f t="shared" si="231"/>
        <v>1</v>
      </c>
      <c r="EY103" s="80">
        <f>EX103/EX$166</f>
        <v>0.50838293444798466</v>
      </c>
      <c r="EZ103" s="80"/>
      <c r="FA103" s="80" t="e">
        <f t="shared" si="232"/>
        <v>#DIV/0!</v>
      </c>
      <c r="FB103" s="80">
        <f t="shared" si="233"/>
        <v>1</v>
      </c>
      <c r="FC103" s="80">
        <f>FB103/FB$166</f>
        <v>1.072935941710113</v>
      </c>
      <c r="FD103" s="80"/>
      <c r="FE103" s="80" t="e">
        <f t="shared" si="234"/>
        <v>#DIV/0!</v>
      </c>
      <c r="FF103" s="80">
        <f t="shared" si="235"/>
        <v>1</v>
      </c>
      <c r="FG103" s="80">
        <f>FF103/FF$166</f>
        <v>1.0012114229713192</v>
      </c>
      <c r="FH103" s="80"/>
      <c r="FI103" s="80" t="e">
        <f t="shared" si="236"/>
        <v>#DIV/0!</v>
      </c>
      <c r="FJ103" s="80">
        <f t="shared" si="237"/>
        <v>1</v>
      </c>
      <c r="FK103" s="80">
        <f>FJ103/FJ$166</f>
        <v>0.96319130696244337</v>
      </c>
      <c r="FM103" s="80" t="e">
        <f t="shared" si="238"/>
        <v>#DIV/0!</v>
      </c>
      <c r="FN103" s="80">
        <f t="shared" si="239"/>
        <v>1</v>
      </c>
      <c r="FO103" s="80">
        <f>FN103/FN$166</f>
        <v>1.0040988781843576</v>
      </c>
      <c r="FQ103" s="37"/>
      <c r="FS103" s="32">
        <f t="shared" ref="FS103:FS130" si="240">FS102+1</f>
        <v>1980</v>
      </c>
      <c r="FT103" s="80">
        <f t="shared" si="215"/>
        <v>0.90532181867642125</v>
      </c>
      <c r="FU103" s="80">
        <f t="shared" si="215"/>
        <v>1.015559796960299</v>
      </c>
      <c r="FV103" s="80">
        <f t="shared" si="215"/>
        <v>0.99890168730251394</v>
      </c>
      <c r="FW103" s="80">
        <f t="shared" si="215"/>
        <v>0.99875519862048689</v>
      </c>
      <c r="FX103" s="80">
        <f t="shared" si="215"/>
        <v>1.0336892326327232</v>
      </c>
      <c r="FY103" s="80">
        <f t="shared" si="215"/>
        <v>0.89145102177426128</v>
      </c>
      <c r="GA103" s="32">
        <f t="shared" ref="GA103:GA130" si="241">GA102+1</f>
        <v>1980</v>
      </c>
      <c r="GB103" s="90">
        <f t="shared" si="219"/>
        <v>1.0039437190088401</v>
      </c>
      <c r="GC103" s="90">
        <f t="shared" si="220"/>
        <v>1.0753122360600353</v>
      </c>
      <c r="GD103" s="90">
        <f t="shared" si="221"/>
        <v>0.99875519862048689</v>
      </c>
      <c r="GE103" s="90">
        <f t="shared" si="222"/>
        <v>1.0661074854823205</v>
      </c>
      <c r="GF103" s="90">
        <f t="shared" si="223"/>
        <v>0.89145102177426128</v>
      </c>
      <c r="GH103" s="32">
        <f t="shared" ref="GH103:GH122" si="242">GH102+1</f>
        <v>1987</v>
      </c>
      <c r="GI103" s="80">
        <f t="shared" si="224"/>
        <v>0.83127495477648006</v>
      </c>
      <c r="GJ103" s="80">
        <f t="shared" si="225"/>
        <v>0.98962765120317275</v>
      </c>
      <c r="GK103" s="80">
        <f t="shared" si="225"/>
        <v>0.83998759913976728</v>
      </c>
    </row>
    <row r="104" spans="1:193" x14ac:dyDescent="0.2">
      <c r="A104" s="31" t="s">
        <v>35</v>
      </c>
      <c r="B104" s="31">
        <f t="shared" si="226"/>
        <v>1958</v>
      </c>
      <c r="D104" s="85"/>
      <c r="E104" s="85"/>
      <c r="F104" s="85"/>
      <c r="G104" s="85"/>
      <c r="H104" s="85"/>
      <c r="J104" s="86"/>
      <c r="K104" s="86"/>
      <c r="L104" s="86"/>
      <c r="M104" s="86"/>
      <c r="N104" s="86"/>
      <c r="V104" s="87"/>
      <c r="W104" s="87"/>
      <c r="X104" s="87"/>
      <c r="Y104" s="87"/>
      <c r="Z104" s="87"/>
      <c r="BB104" s="80"/>
      <c r="BC104" s="80"/>
      <c r="BD104" s="80"/>
      <c r="BE104" s="80"/>
      <c r="BF104" s="80"/>
      <c r="BG104" s="80"/>
      <c r="BH104" s="80"/>
      <c r="BI104" s="80"/>
      <c r="BJ104" s="80"/>
      <c r="BK104" s="80"/>
      <c r="BL104" s="80"/>
      <c r="BM104" s="80"/>
      <c r="BN104" s="80"/>
      <c r="BO104" s="80"/>
      <c r="BP104" s="80"/>
      <c r="BQ104" s="80"/>
      <c r="BR104" s="80"/>
      <c r="BS104" s="80"/>
      <c r="BT104" s="80"/>
      <c r="BU104" s="88"/>
      <c r="BV104" s="80"/>
      <c r="CK104" s="89"/>
      <c r="CL104" s="89"/>
      <c r="CM104" s="89"/>
      <c r="CN104" s="89"/>
      <c r="CO104" s="89"/>
      <c r="CP104" s="89"/>
      <c r="CQ104" s="89"/>
      <c r="CR104" s="89"/>
      <c r="CS104" s="89"/>
      <c r="CT104" s="89"/>
      <c r="CU104" s="89"/>
      <c r="CX104" s="35"/>
      <c r="CZ104" s="80" t="e">
        <f t="shared" si="217"/>
        <v>#DIV/0!</v>
      </c>
      <c r="DA104" s="80" t="e">
        <f t="shared" si="217"/>
        <v>#DIV/0!</v>
      </c>
      <c r="DB104" s="80" t="e">
        <f t="shared" si="217"/>
        <v>#DIV/0!</v>
      </c>
      <c r="DC104" s="80" t="e">
        <f t="shared" si="217"/>
        <v>#DIV/0!</v>
      </c>
      <c r="DE104" s="80" t="e">
        <f t="shared" si="227"/>
        <v>#DIV/0!</v>
      </c>
      <c r="DF104" s="80" t="e">
        <f t="shared" si="227"/>
        <v>#DIV/0!</v>
      </c>
      <c r="DG104" s="80" t="e">
        <f t="shared" si="227"/>
        <v>#DIV/0!</v>
      </c>
      <c r="DH104" s="80" t="e">
        <f t="shared" si="227"/>
        <v>#DIV/0!</v>
      </c>
      <c r="DI104" s="80" t="e">
        <f t="shared" si="228"/>
        <v>#DIV/0!</v>
      </c>
      <c r="DJ104" s="80"/>
      <c r="DK104" s="80" t="e">
        <f t="shared" si="229"/>
        <v>#DIV/0!</v>
      </c>
      <c r="DL104" s="80" t="e">
        <f t="shared" si="229"/>
        <v>#DIV/0!</v>
      </c>
      <c r="DM104" s="80" t="e">
        <f t="shared" si="229"/>
        <v>#DIV/0!</v>
      </c>
      <c r="DN104" s="80" t="e">
        <f t="shared" si="229"/>
        <v>#DIV/0!</v>
      </c>
      <c r="DQ104" s="80"/>
      <c r="DR104" s="80"/>
      <c r="DS104" s="80"/>
      <c r="DT104" s="80"/>
      <c r="DV104" s="80"/>
      <c r="DW104" s="80"/>
      <c r="DX104" s="80"/>
      <c r="DY104" s="80"/>
      <c r="DZ104" s="80"/>
      <c r="EB104" s="80"/>
      <c r="EC104" s="80"/>
      <c r="ED104" s="80"/>
      <c r="EE104" s="80"/>
      <c r="EG104" s="80"/>
      <c r="EH104" s="80"/>
      <c r="EI104" s="80"/>
      <c r="EJ104" s="80"/>
      <c r="EL104" s="80"/>
      <c r="EM104" s="80"/>
      <c r="EN104" s="80"/>
      <c r="EO104" s="80"/>
      <c r="EQ104" s="80"/>
      <c r="ER104" s="80"/>
      <c r="ES104" s="80"/>
      <c r="ET104" s="80"/>
      <c r="EW104" s="80" t="e">
        <f t="shared" si="230"/>
        <v>#DIV/0!</v>
      </c>
      <c r="EX104" s="80">
        <f t="shared" si="231"/>
        <v>1</v>
      </c>
      <c r="EY104" s="80">
        <f>EX104/EX$166</f>
        <v>0.50838293444798466</v>
      </c>
      <c r="EZ104" s="80"/>
      <c r="FA104" s="80" t="e">
        <f t="shared" si="232"/>
        <v>#DIV/0!</v>
      </c>
      <c r="FB104" s="80">
        <f t="shared" si="233"/>
        <v>1</v>
      </c>
      <c r="FC104" s="80">
        <f>FB104/FB$166</f>
        <v>1.072935941710113</v>
      </c>
      <c r="FD104" s="80"/>
      <c r="FE104" s="80" t="e">
        <f t="shared" si="234"/>
        <v>#DIV/0!</v>
      </c>
      <c r="FF104" s="80">
        <f t="shared" si="235"/>
        <v>1</v>
      </c>
      <c r="FG104" s="80">
        <f>FF104/FF$166</f>
        <v>1.0012114229713192</v>
      </c>
      <c r="FH104" s="80"/>
      <c r="FI104" s="80" t="e">
        <f t="shared" si="236"/>
        <v>#DIV/0!</v>
      </c>
      <c r="FJ104" s="80">
        <f t="shared" si="237"/>
        <v>1</v>
      </c>
      <c r="FK104" s="80">
        <f>FJ104/FJ$166</f>
        <v>0.96319130696244337</v>
      </c>
      <c r="FM104" s="80" t="e">
        <f t="shared" si="238"/>
        <v>#DIV/0!</v>
      </c>
      <c r="FN104" s="80">
        <f t="shared" si="239"/>
        <v>1</v>
      </c>
      <c r="FO104" s="80">
        <f>FN104/FN$166</f>
        <v>1.0040988781843576</v>
      </c>
      <c r="FQ104" s="37"/>
      <c r="FS104" s="32">
        <f t="shared" si="240"/>
        <v>1981</v>
      </c>
      <c r="FT104" s="80">
        <f t="shared" si="215"/>
        <v>0.96120182635815865</v>
      </c>
      <c r="FU104" s="80">
        <f t="shared" si="215"/>
        <v>1.0029657286222582</v>
      </c>
      <c r="FV104" s="80">
        <f t="shared" si="215"/>
        <v>0.9984252949838871</v>
      </c>
      <c r="FW104" s="80">
        <f t="shared" si="215"/>
        <v>1.0009206777676853</v>
      </c>
      <c r="FX104" s="80">
        <f t="shared" si="215"/>
        <v>1.0121201514166194</v>
      </c>
      <c r="FY104" s="80">
        <f t="shared" si="215"/>
        <v>0.95835959188390041</v>
      </c>
      <c r="GA104" s="32">
        <f t="shared" si="241"/>
        <v>1981</v>
      </c>
      <c r="GB104" s="90">
        <f t="shared" si="219"/>
        <v>0.97951075534292764</v>
      </c>
      <c r="GC104" s="90">
        <f t="shared" si="220"/>
        <v>1.0075052394542048</v>
      </c>
      <c r="GD104" s="90">
        <f t="shared" si="221"/>
        <v>1.0009206777676853</v>
      </c>
      <c r="GE104" s="90">
        <f t="shared" si="222"/>
        <v>1.0181324009706738</v>
      </c>
      <c r="GF104" s="90">
        <f t="shared" si="223"/>
        <v>0.95835959188390041</v>
      </c>
      <c r="GH104" s="32">
        <f t="shared" si="242"/>
        <v>1988</v>
      </c>
      <c r="GI104" s="80">
        <f t="shared" si="224"/>
        <v>0.84295339986474371</v>
      </c>
      <c r="GJ104" s="80">
        <f t="shared" si="225"/>
        <v>1.0508836906741648</v>
      </c>
      <c r="GK104" s="80">
        <f t="shared" si="225"/>
        <v>0.80213767455461293</v>
      </c>
    </row>
    <row r="105" spans="1:193" x14ac:dyDescent="0.2">
      <c r="A105" s="31" t="s">
        <v>35</v>
      </c>
      <c r="B105" s="31">
        <f t="shared" si="226"/>
        <v>1959</v>
      </c>
      <c r="D105" s="85"/>
      <c r="E105" s="85"/>
      <c r="F105" s="85"/>
      <c r="G105" s="85"/>
      <c r="H105" s="85"/>
      <c r="J105" s="242" t="s">
        <v>489</v>
      </c>
      <c r="K105" s="242" t="s">
        <v>489</v>
      </c>
      <c r="L105" s="86"/>
      <c r="M105" s="86"/>
      <c r="N105" s="86"/>
      <c r="V105" s="87"/>
      <c r="W105" s="87"/>
      <c r="X105" s="87"/>
      <c r="Y105" s="87"/>
      <c r="Z105" s="87"/>
      <c r="BB105" s="80"/>
      <c r="BC105" s="80"/>
      <c r="BD105" s="80"/>
      <c r="BE105" s="80"/>
      <c r="BF105" s="80"/>
      <c r="BG105" s="80"/>
      <c r="BH105" s="80"/>
      <c r="BI105" s="80"/>
      <c r="BJ105" s="80"/>
      <c r="BK105" s="80"/>
      <c r="BL105" s="80"/>
      <c r="BM105" s="80"/>
      <c r="BN105" s="80"/>
      <c r="BO105" s="80"/>
      <c r="BP105" s="80"/>
      <c r="BQ105" s="80"/>
      <c r="BR105" s="80"/>
      <c r="BS105" s="80"/>
      <c r="BT105" s="80"/>
      <c r="BU105" s="88"/>
      <c r="BV105" s="80"/>
      <c r="CK105" s="89"/>
      <c r="CL105" s="89"/>
      <c r="CM105" s="89"/>
      <c r="CN105" s="89"/>
      <c r="CO105" s="89"/>
      <c r="CP105" s="89"/>
      <c r="CQ105" s="89"/>
      <c r="CR105" s="89"/>
      <c r="CS105" s="89"/>
      <c r="CT105" s="89"/>
      <c r="CU105" s="89"/>
      <c r="CX105" s="35"/>
      <c r="CZ105" s="80" t="e">
        <f t="shared" si="217"/>
        <v>#DIV/0!</v>
      </c>
      <c r="DA105" s="80" t="e">
        <f t="shared" si="217"/>
        <v>#DIV/0!</v>
      </c>
      <c r="DB105" s="80" t="e">
        <f t="shared" si="217"/>
        <v>#DIV/0!</v>
      </c>
      <c r="DC105" s="80" t="e">
        <f t="shared" si="217"/>
        <v>#DIV/0!</v>
      </c>
      <c r="DE105" s="80" t="e">
        <f t="shared" si="227"/>
        <v>#DIV/0!</v>
      </c>
      <c r="DF105" s="80" t="e">
        <f t="shared" si="227"/>
        <v>#DIV/0!</v>
      </c>
      <c r="DG105" s="80" t="e">
        <f t="shared" si="227"/>
        <v>#DIV/0!</v>
      </c>
      <c r="DH105" s="80" t="e">
        <f t="shared" si="227"/>
        <v>#DIV/0!</v>
      </c>
      <c r="DI105" s="80" t="e">
        <f t="shared" si="228"/>
        <v>#DIV/0!</v>
      </c>
      <c r="DJ105" s="80"/>
      <c r="DK105" s="80" t="e">
        <f t="shared" si="229"/>
        <v>#DIV/0!</v>
      </c>
      <c r="DL105" s="80" t="e">
        <f t="shared" si="229"/>
        <v>#DIV/0!</v>
      </c>
      <c r="DM105" s="80" t="e">
        <f t="shared" si="229"/>
        <v>#DIV/0!</v>
      </c>
      <c r="DN105" s="80" t="e">
        <f t="shared" si="229"/>
        <v>#DIV/0!</v>
      </c>
      <c r="DQ105" s="80"/>
      <c r="DR105" s="80"/>
      <c r="DS105" s="80"/>
      <c r="DT105" s="80"/>
      <c r="DV105" s="80"/>
      <c r="DW105" s="80"/>
      <c r="DX105" s="80"/>
      <c r="DY105" s="80"/>
      <c r="DZ105" s="80"/>
      <c r="EB105" s="80"/>
      <c r="EC105" s="80"/>
      <c r="ED105" s="80"/>
      <c r="EE105" s="80"/>
      <c r="EG105" s="80"/>
      <c r="EH105" s="80"/>
      <c r="EI105" s="80"/>
      <c r="EJ105" s="80"/>
      <c r="EL105" s="80"/>
      <c r="EM105" s="80"/>
      <c r="EN105" s="80"/>
      <c r="EO105" s="80"/>
      <c r="EQ105" s="80"/>
      <c r="ER105" s="80"/>
      <c r="ES105" s="80"/>
      <c r="ET105" s="80"/>
      <c r="EW105" s="80" t="e">
        <f t="shared" si="230"/>
        <v>#DIV/0!</v>
      </c>
      <c r="EX105" s="80">
        <f t="shared" si="231"/>
        <v>1</v>
      </c>
      <c r="EY105" s="80">
        <f>EX105/EX$166</f>
        <v>0.50838293444798466</v>
      </c>
      <c r="EZ105" s="80"/>
      <c r="FA105" s="80" t="e">
        <f t="shared" si="232"/>
        <v>#DIV/0!</v>
      </c>
      <c r="FB105" s="80">
        <f t="shared" si="233"/>
        <v>1</v>
      </c>
      <c r="FC105" s="80">
        <f>FB105/FB$166</f>
        <v>1.072935941710113</v>
      </c>
      <c r="FD105" s="80"/>
      <c r="FE105" s="80" t="e">
        <f t="shared" si="234"/>
        <v>#DIV/0!</v>
      </c>
      <c r="FF105" s="80">
        <f t="shared" si="235"/>
        <v>1</v>
      </c>
      <c r="FG105" s="80">
        <f>FF105/FF$166</f>
        <v>1.0012114229713192</v>
      </c>
      <c r="FH105" s="80"/>
      <c r="FI105" s="80" t="e">
        <f t="shared" si="236"/>
        <v>#DIV/0!</v>
      </c>
      <c r="FJ105" s="80">
        <f t="shared" si="237"/>
        <v>1</v>
      </c>
      <c r="FK105" s="80">
        <f>FJ105/FJ$166</f>
        <v>0.96319130696244337</v>
      </c>
      <c r="FM105" s="80" t="e">
        <f t="shared" si="238"/>
        <v>#DIV/0!</v>
      </c>
      <c r="FN105" s="80">
        <f t="shared" si="239"/>
        <v>1</v>
      </c>
      <c r="FO105" s="80">
        <f>FN105/FN$166</f>
        <v>1.0040988781843576</v>
      </c>
      <c r="FQ105" s="37"/>
      <c r="FS105" s="32">
        <f t="shared" si="240"/>
        <v>1982</v>
      </c>
      <c r="FT105" s="80">
        <f t="shared" si="215"/>
        <v>1.0061359033176669</v>
      </c>
      <c r="FU105" s="80">
        <f t="shared" si="215"/>
        <v>0.99146041550516628</v>
      </c>
      <c r="FV105" s="80">
        <f t="shared" si="215"/>
        <v>0.999546080855508</v>
      </c>
      <c r="FW105" s="80">
        <f t="shared" si="215"/>
        <v>0.99902527961527821</v>
      </c>
      <c r="FX105" s="80">
        <f t="shared" si="215"/>
        <v>1.0108418280521632</v>
      </c>
      <c r="FY105" s="80">
        <f t="shared" si="215"/>
        <v>1.0148018897991662</v>
      </c>
      <c r="GA105" s="32">
        <f t="shared" si="241"/>
        <v>1982</v>
      </c>
      <c r="GB105" s="90">
        <f t="shared" si="219"/>
        <v>1.0231338915678649</v>
      </c>
      <c r="GC105" s="90">
        <f t="shared" si="220"/>
        <v>1.007426385340545</v>
      </c>
      <c r="GD105" s="90">
        <f t="shared" si="221"/>
        <v>0.99902527961527821</v>
      </c>
      <c r="GE105" s="90">
        <f t="shared" si="222"/>
        <v>0.9936512047873064</v>
      </c>
      <c r="GF105" s="90">
        <f t="shared" si="223"/>
        <v>1.0148018897991662</v>
      </c>
      <c r="GH105" s="32">
        <f t="shared" si="242"/>
        <v>1989</v>
      </c>
      <c r="GI105" s="80">
        <f t="shared" si="224"/>
        <v>0.88168026405983602</v>
      </c>
      <c r="GJ105" s="80">
        <f t="shared" si="225"/>
        <v>1.0761106134686105</v>
      </c>
      <c r="GK105" s="80">
        <f t="shared" si="225"/>
        <v>0.81932122313888334</v>
      </c>
    </row>
    <row r="106" spans="1:193" x14ac:dyDescent="0.2">
      <c r="A106" s="31" t="s">
        <v>35</v>
      </c>
      <c r="B106" s="31">
        <f t="shared" si="226"/>
        <v>1960</v>
      </c>
      <c r="D106" s="85">
        <f>J106*V106</f>
        <v>16838.63766405436</v>
      </c>
      <c r="E106" s="85">
        <f>K106*W106</f>
        <v>14601.422260482417</v>
      </c>
      <c r="F106" s="123">
        <v>9.9999999999999995E-7</v>
      </c>
      <c r="G106" s="123">
        <v>9.9999999999999995E-7</v>
      </c>
      <c r="H106" s="85">
        <f t="shared" ref="H106" si="243">SUM(D106:G106)</f>
        <v>31440.059926536778</v>
      </c>
      <c r="J106" s="85">
        <f>[23]AnnualData_MER_2.2_Dec2019!C24</f>
        <v>3211.7779999999998</v>
      </c>
      <c r="K106" s="243">
        <f>[23]AnnualData_MER_2.2_Dec2019!D24</f>
        <v>2227.5410000000002</v>
      </c>
      <c r="L106" s="86"/>
      <c r="M106" s="86"/>
      <c r="N106" s="91">
        <f>SUM(J106:K106)</f>
        <v>5439.3189999999995</v>
      </c>
      <c r="V106" s="85">
        <f>AER_11_Table3.4_real!$B7</f>
        <v>5.2427775718167204</v>
      </c>
      <c r="W106" s="85">
        <f>AER_11_Table3.4_real!$D7</f>
        <v>6.5549510695796016</v>
      </c>
      <c r="X106" s="87"/>
      <c r="Y106" s="87"/>
      <c r="Z106" s="115">
        <f>H106/N106</f>
        <v>5.7801463614354631</v>
      </c>
      <c r="BB106" s="80"/>
      <c r="BC106" s="80"/>
      <c r="BD106" s="80"/>
      <c r="BE106" s="80"/>
      <c r="BF106" s="80"/>
      <c r="BG106" s="80"/>
      <c r="BH106" s="80"/>
      <c r="BI106" s="80"/>
      <c r="BJ106" s="80"/>
      <c r="BK106" s="80"/>
      <c r="BL106" s="80"/>
      <c r="BM106" s="80"/>
      <c r="BN106" s="80"/>
      <c r="BO106" s="80"/>
      <c r="BP106" s="80"/>
      <c r="BQ106" s="80"/>
      <c r="BR106" s="80"/>
      <c r="BS106" s="80"/>
      <c r="BT106" s="80"/>
      <c r="BU106" s="88"/>
      <c r="BV106" s="80"/>
      <c r="CK106" s="89"/>
      <c r="CL106" s="89"/>
      <c r="CM106" s="89"/>
      <c r="CN106" s="89"/>
      <c r="CO106" s="89"/>
      <c r="CP106" s="89"/>
      <c r="CQ106" s="89"/>
      <c r="CR106" s="89"/>
      <c r="CS106" s="89"/>
      <c r="CT106" s="89"/>
      <c r="CU106" s="89"/>
      <c r="CX106" s="35"/>
      <c r="CZ106" s="80">
        <f t="shared" si="217"/>
        <v>0.53557905752723511</v>
      </c>
      <c r="DA106" s="80">
        <f t="shared" si="217"/>
        <v>0.46442094240915177</v>
      </c>
      <c r="DB106" s="80">
        <f t="shared" si="217"/>
        <v>3.1806555150868412E-11</v>
      </c>
      <c r="DC106" s="80">
        <f t="shared" si="217"/>
        <v>3.1806555150868412E-11</v>
      </c>
      <c r="DE106" s="80" t="e">
        <f t="shared" si="227"/>
        <v>#DIV/0!</v>
      </c>
      <c r="DF106" s="80" t="e">
        <f t="shared" si="227"/>
        <v>#DIV/0!</v>
      </c>
      <c r="DG106" s="80" t="e">
        <f t="shared" si="227"/>
        <v>#DIV/0!</v>
      </c>
      <c r="DH106" s="80" t="e">
        <f t="shared" si="227"/>
        <v>#DIV/0!</v>
      </c>
      <c r="DI106" s="80" t="e">
        <f t="shared" si="228"/>
        <v>#DIV/0!</v>
      </c>
      <c r="DJ106" s="80"/>
      <c r="DK106" s="80" t="e">
        <f t="shared" si="229"/>
        <v>#DIV/0!</v>
      </c>
      <c r="DL106" s="80" t="e">
        <f t="shared" si="229"/>
        <v>#DIV/0!</v>
      </c>
      <c r="DM106" s="80" t="e">
        <f t="shared" si="229"/>
        <v>#DIV/0!</v>
      </c>
      <c r="DN106" s="80" t="e">
        <f t="shared" si="229"/>
        <v>#DIV/0!</v>
      </c>
      <c r="DQ106" s="80"/>
      <c r="DR106" s="80"/>
      <c r="DS106" s="80"/>
      <c r="DT106" s="80"/>
      <c r="DV106" s="80"/>
      <c r="DW106" s="80"/>
      <c r="DX106" s="80"/>
      <c r="DY106" s="80"/>
      <c r="DZ106" s="80"/>
      <c r="EB106" s="80"/>
      <c r="EC106" s="80"/>
      <c r="ED106" s="80"/>
      <c r="EE106" s="80"/>
      <c r="EG106" s="80"/>
      <c r="EH106" s="80"/>
      <c r="EI106" s="80"/>
      <c r="EJ106" s="80"/>
      <c r="EL106" s="80"/>
      <c r="EM106" s="80"/>
      <c r="EN106" s="80"/>
      <c r="EO106" s="80"/>
      <c r="EQ106" s="80"/>
      <c r="ER106" s="80"/>
      <c r="ES106" s="80"/>
      <c r="ET106" s="80"/>
      <c r="EW106" s="80" t="e">
        <f t="shared" si="230"/>
        <v>#DIV/0!</v>
      </c>
      <c r="EX106" s="80">
        <f t="shared" si="231"/>
        <v>1</v>
      </c>
      <c r="EY106" s="80">
        <f>EX106/EX$166</f>
        <v>0.50838293444798466</v>
      </c>
      <c r="EZ106" s="80"/>
      <c r="FA106" s="80" t="e">
        <f t="shared" si="232"/>
        <v>#DIV/0!</v>
      </c>
      <c r="FB106" s="80">
        <f t="shared" si="233"/>
        <v>1</v>
      </c>
      <c r="FC106" s="80">
        <f>FB106/FB$166</f>
        <v>1.072935941710113</v>
      </c>
      <c r="FD106" s="80"/>
      <c r="FE106" s="80" t="e">
        <f t="shared" si="234"/>
        <v>#DIV/0!</v>
      </c>
      <c r="FF106" s="80">
        <f t="shared" si="235"/>
        <v>1</v>
      </c>
      <c r="FG106" s="80">
        <f>FF106/FF$166</f>
        <v>1.0012114229713192</v>
      </c>
      <c r="FH106" s="80"/>
      <c r="FI106" s="80" t="e">
        <f t="shared" si="236"/>
        <v>#DIV/0!</v>
      </c>
      <c r="FJ106" s="80">
        <f t="shared" si="237"/>
        <v>1</v>
      </c>
      <c r="FK106" s="80">
        <f>FJ106/FJ$166</f>
        <v>0.96319130696244337</v>
      </c>
      <c r="FM106" s="80" t="e">
        <f t="shared" si="238"/>
        <v>#DIV/0!</v>
      </c>
      <c r="FN106" s="80">
        <f t="shared" si="239"/>
        <v>1</v>
      </c>
      <c r="FO106" s="80">
        <f>FN106/FN$166</f>
        <v>1.0040988781843576</v>
      </c>
      <c r="FQ106" s="37"/>
      <c r="FS106" s="32">
        <f t="shared" si="240"/>
        <v>1983</v>
      </c>
      <c r="FT106" s="80">
        <f t="shared" si="215"/>
        <v>1.0620028985256684</v>
      </c>
      <c r="FU106" s="80">
        <f t="shared" si="215"/>
        <v>0.99087714996758292</v>
      </c>
      <c r="FV106" s="80">
        <f t="shared" si="215"/>
        <v>1.0004613603151893</v>
      </c>
      <c r="FW106" s="80">
        <f t="shared" si="215"/>
        <v>0.99774881779659641</v>
      </c>
      <c r="FX106" s="80">
        <f t="shared" si="215"/>
        <v>0.99914822058768893</v>
      </c>
      <c r="FY106" s="80">
        <f t="shared" si="215"/>
        <v>1.0717805921338015</v>
      </c>
      <c r="GA106" s="32">
        <f t="shared" si="241"/>
        <v>1983</v>
      </c>
      <c r="GB106" s="90">
        <f t="shared" si="219"/>
        <v>1.0125949407660044</v>
      </c>
      <c r="GC106" s="90">
        <f t="shared" si="220"/>
        <v>0.95600153576993085</v>
      </c>
      <c r="GD106" s="90">
        <f t="shared" si="221"/>
        <v>0.99774881779659641</v>
      </c>
      <c r="GE106" s="90">
        <f t="shared" si="222"/>
        <v>0.9810012173367193</v>
      </c>
      <c r="GF106" s="90">
        <f t="shared" si="223"/>
        <v>1.0717805921338015</v>
      </c>
      <c r="GH106" s="32">
        <f t="shared" si="242"/>
        <v>1990</v>
      </c>
      <c r="GI106" s="80">
        <f t="shared" si="224"/>
        <v>0.80731181974722754</v>
      </c>
      <c r="GJ106" s="80">
        <f t="shared" si="225"/>
        <v>0.96414924772191934</v>
      </c>
      <c r="GK106" s="80">
        <f t="shared" si="225"/>
        <v>0.83733075730208217</v>
      </c>
    </row>
    <row r="107" spans="1:193" x14ac:dyDescent="0.2">
      <c r="A107" s="31" t="s">
        <v>35</v>
      </c>
      <c r="B107" s="31">
        <f t="shared" si="226"/>
        <v>1961</v>
      </c>
      <c r="D107" s="85">
        <f t="shared" ref="D107:D115" si="244">J107*V107</f>
        <v>17502.501488268917</v>
      </c>
      <c r="E107" s="85">
        <f t="shared" ref="E107:E115" si="245">K107*W107</f>
        <v>15113.163010201471</v>
      </c>
      <c r="F107" s="123">
        <v>9.9999999999999995E-7</v>
      </c>
      <c r="G107" s="123">
        <v>9.9999999999999995E-7</v>
      </c>
      <c r="H107" s="85">
        <f t="shared" ref="H107:H115" si="246">SUM(D107:G107)</f>
        <v>32615.66450047039</v>
      </c>
      <c r="J107" s="85">
        <f>[23]AnnualData_MER_2.2_Dec2019!C25</f>
        <v>3362.2779999999998</v>
      </c>
      <c r="K107" s="243">
        <f>[23]AnnualData_MER_2.2_Dec2019!D25</f>
        <v>2293.2629999999999</v>
      </c>
      <c r="L107" s="86"/>
      <c r="M107" s="86"/>
      <c r="N107" s="91">
        <f t="shared" ref="N107:N115" si="247">SUM(J107:K107)</f>
        <v>5655.5409999999993</v>
      </c>
      <c r="V107" s="85">
        <f>AER_11_Table3.4_real!$B8</f>
        <v>5.2055485858899591</v>
      </c>
      <c r="W107" s="85">
        <f>AER_11_Table3.4_real!$D8</f>
        <v>6.5902441238538589</v>
      </c>
      <c r="X107" s="87"/>
      <c r="Y107" s="87"/>
      <c r="Z107" s="115">
        <f t="shared" ref="Z107:Z156" si="248">H107/N107</f>
        <v>5.7670282118846625</v>
      </c>
      <c r="BB107" s="80"/>
      <c r="BC107" s="80"/>
      <c r="BD107" s="80"/>
      <c r="BE107" s="80"/>
      <c r="BF107" s="80"/>
      <c r="BG107" s="80"/>
      <c r="BH107" s="80"/>
      <c r="BI107" s="80"/>
      <c r="BJ107" s="80"/>
      <c r="BK107" s="80"/>
      <c r="BL107" s="80"/>
      <c r="BM107" s="80"/>
      <c r="BN107" s="80"/>
      <c r="BO107" s="80"/>
      <c r="BP107" s="80"/>
      <c r="BQ107" s="80"/>
      <c r="BR107" s="80"/>
      <c r="BS107" s="80"/>
      <c r="BT107" s="80"/>
      <c r="BU107" s="88"/>
      <c r="BV107" s="80"/>
      <c r="CK107" s="89"/>
      <c r="CL107" s="89"/>
      <c r="CM107" s="89"/>
      <c r="CN107" s="89"/>
      <c r="CO107" s="89"/>
      <c r="CP107" s="89"/>
      <c r="CQ107" s="89"/>
      <c r="CR107" s="89"/>
      <c r="CS107" s="89"/>
      <c r="CT107" s="89"/>
      <c r="CU107" s="89"/>
      <c r="CX107" s="35"/>
      <c r="CZ107" s="80">
        <f t="shared" si="217"/>
        <v>0.53662869533185487</v>
      </c>
      <c r="DA107" s="80">
        <f t="shared" si="217"/>
        <v>0.46337130460682491</v>
      </c>
      <c r="DB107" s="80">
        <f t="shared" si="217"/>
        <v>3.066011425232737E-11</v>
      </c>
      <c r="DC107" s="80">
        <f t="shared" si="217"/>
        <v>3.066011425232737E-11</v>
      </c>
      <c r="DE107" s="80">
        <f t="shared" si="227"/>
        <v>0.53610370517235528</v>
      </c>
      <c r="DF107" s="80">
        <f t="shared" si="227"/>
        <v>0.46389592559373322</v>
      </c>
      <c r="DG107" s="80">
        <f t="shared" si="227"/>
        <v>3.1229827645166358E-11</v>
      </c>
      <c r="DH107" s="80">
        <f t="shared" si="227"/>
        <v>3.1229827645166358E-11</v>
      </c>
      <c r="DI107" s="80">
        <f t="shared" si="228"/>
        <v>0.99999963082854815</v>
      </c>
      <c r="DJ107" s="80"/>
      <c r="DK107" s="80">
        <f t="shared" si="229"/>
        <v>0.53610390308661149</v>
      </c>
      <c r="DL107" s="80">
        <f t="shared" si="229"/>
        <v>0.46389609685092881</v>
      </c>
      <c r="DM107" s="80">
        <f t="shared" si="229"/>
        <v>3.1229839174331425E-11</v>
      </c>
      <c r="DN107" s="80">
        <f t="shared" si="229"/>
        <v>3.1229839174331425E-11</v>
      </c>
      <c r="DQ107" s="80">
        <f>LN(V107/V106)</f>
        <v>-7.1263363949097512E-3</v>
      </c>
      <c r="DR107" s="80">
        <f>LN(W107/W106)</f>
        <v>5.3697398263794415E-3</v>
      </c>
      <c r="DS107" s="80">
        <v>0</v>
      </c>
      <c r="DT107" s="80">
        <v>0</v>
      </c>
      <c r="DV107" s="80"/>
      <c r="DW107" s="80"/>
      <c r="DX107" s="80"/>
      <c r="DY107" s="80"/>
      <c r="DZ107" s="80"/>
      <c r="EB107" s="80"/>
      <c r="EC107" s="80"/>
      <c r="ED107" s="80"/>
      <c r="EE107" s="80"/>
      <c r="EG107" s="80"/>
      <c r="EH107" s="80"/>
      <c r="EI107" s="80"/>
      <c r="EJ107" s="80"/>
      <c r="EL107" s="80"/>
      <c r="EM107" s="80"/>
      <c r="EN107" s="80"/>
      <c r="EO107" s="80"/>
      <c r="EQ107" s="80"/>
      <c r="ER107" s="80"/>
      <c r="ES107" s="80"/>
      <c r="ET107" s="80"/>
      <c r="EW107" s="80">
        <f t="shared" si="230"/>
        <v>0.99867142792489139</v>
      </c>
      <c r="EX107" s="80">
        <f t="shared" si="231"/>
        <v>0.99867142792489139</v>
      </c>
      <c r="EY107" s="80">
        <f>EX107/EX$166</f>
        <v>0.50770751107781531</v>
      </c>
      <c r="EZ107" s="80"/>
      <c r="FA107" s="80">
        <f t="shared" si="232"/>
        <v>1</v>
      </c>
      <c r="FB107" s="80">
        <f t="shared" si="233"/>
        <v>1</v>
      </c>
      <c r="FC107" s="80">
        <f>FB107/FB$166</f>
        <v>1.072935941710113</v>
      </c>
      <c r="FD107" s="80"/>
      <c r="FE107" s="80">
        <f t="shared" si="234"/>
        <v>1</v>
      </c>
      <c r="FF107" s="80">
        <f t="shared" si="235"/>
        <v>1</v>
      </c>
      <c r="FG107" s="80">
        <f>FF107/FF$166</f>
        <v>1.0012114229713192</v>
      </c>
      <c r="FH107" s="80"/>
      <c r="FI107" s="80">
        <f t="shared" si="236"/>
        <v>1</v>
      </c>
      <c r="FJ107" s="80">
        <f t="shared" si="237"/>
        <v>1</v>
      </c>
      <c r="FK107" s="80">
        <f>FJ107/FJ$166</f>
        <v>0.96319130696244337</v>
      </c>
      <c r="FM107" s="80">
        <f t="shared" si="238"/>
        <v>1</v>
      </c>
      <c r="FN107" s="80">
        <f t="shared" si="239"/>
        <v>1</v>
      </c>
      <c r="FO107" s="80">
        <f>FN107/FN$166</f>
        <v>1.0040988781843576</v>
      </c>
      <c r="FQ107" s="37"/>
      <c r="FS107" s="32">
        <f t="shared" si="240"/>
        <v>1984</v>
      </c>
      <c r="FT107" s="80">
        <f t="shared" si="215"/>
        <v>1.0413357098950509</v>
      </c>
      <c r="FU107" s="80">
        <f t="shared" si="215"/>
        <v>0.9966431561466611</v>
      </c>
      <c r="FV107" s="80">
        <f t="shared" si="215"/>
        <v>1.0002775308090952</v>
      </c>
      <c r="FW107" s="80">
        <f t="shared" si="215"/>
        <v>0.99875370913077799</v>
      </c>
      <c r="FX107" s="80">
        <f t="shared" si="215"/>
        <v>1.0001391244811944</v>
      </c>
      <c r="FY107" s="80">
        <f t="shared" si="215"/>
        <v>1.044843084981804</v>
      </c>
      <c r="GA107" s="32">
        <f t="shared" si="241"/>
        <v>1984</v>
      </c>
      <c r="GB107" s="90">
        <f t="shared" si="219"/>
        <v>1.056123878610618</v>
      </c>
      <c r="GC107" s="90">
        <f t="shared" si="220"/>
        <v>1.0150437582952558</v>
      </c>
      <c r="GD107" s="90">
        <f t="shared" si="221"/>
        <v>0.99875370913077799</v>
      </c>
      <c r="GE107" s="90">
        <f t="shared" si="222"/>
        <v>0.99343577270456351</v>
      </c>
      <c r="GF107" s="90">
        <f t="shared" si="223"/>
        <v>1.044843084981804</v>
      </c>
      <c r="GH107" s="32">
        <f t="shared" si="242"/>
        <v>1991</v>
      </c>
      <c r="GI107" s="80">
        <f t="shared" si="224"/>
        <v>0.79673175520687389</v>
      </c>
      <c r="GJ107" s="80">
        <f t="shared" si="225"/>
        <v>0.99158933171056707</v>
      </c>
      <c r="GK107" s="80">
        <f t="shared" si="225"/>
        <v>0.80348964004327372</v>
      </c>
    </row>
    <row r="108" spans="1:193" x14ac:dyDescent="0.2">
      <c r="A108" s="31" t="s">
        <v>35</v>
      </c>
      <c r="B108" s="31">
        <f t="shared" si="226"/>
        <v>1962</v>
      </c>
      <c r="D108" s="85">
        <f t="shared" si="244"/>
        <v>18861.358508743113</v>
      </c>
      <c r="E108" s="85">
        <f t="shared" si="245"/>
        <v>15634.786571543904</v>
      </c>
      <c r="F108" s="123">
        <v>9.9999999999999995E-7</v>
      </c>
      <c r="G108" s="123">
        <v>9.9999999999999995E-7</v>
      </c>
      <c r="H108" s="85">
        <f t="shared" si="246"/>
        <v>34496.145082287017</v>
      </c>
      <c r="J108" s="85">
        <f>[23]AnnualData_MER_2.2_Dec2019!C26</f>
        <v>3600.3130000000001</v>
      </c>
      <c r="K108" s="243">
        <f>[23]AnnualData_MER_2.2_Dec2019!D26</f>
        <v>2398.9659999999999</v>
      </c>
      <c r="L108" s="86"/>
      <c r="M108" s="86"/>
      <c r="N108" s="91">
        <f t="shared" si="247"/>
        <v>5999.2790000000005</v>
      </c>
      <c r="V108" s="85">
        <f>AER_11_Table3.4_real!$B9</f>
        <v>5.2388107669369619</v>
      </c>
      <c r="W108" s="85">
        <f>AER_11_Table3.4_real!$D9</f>
        <v>6.5173022758738162</v>
      </c>
      <c r="X108" s="87"/>
      <c r="Y108" s="87"/>
      <c r="Z108" s="115">
        <f t="shared" si="248"/>
        <v>5.7500484778732606</v>
      </c>
      <c r="BB108" s="80"/>
      <c r="BC108" s="80"/>
      <c r="BD108" s="80"/>
      <c r="BE108" s="80"/>
      <c r="BF108" s="80"/>
      <c r="BG108" s="80"/>
      <c r="BH108" s="80"/>
      <c r="BI108" s="80"/>
      <c r="BJ108" s="80"/>
      <c r="BK108" s="80"/>
      <c r="BL108" s="80"/>
      <c r="BM108" s="80"/>
      <c r="BN108" s="80"/>
      <c r="BO108" s="80"/>
      <c r="BP108" s="80"/>
      <c r="BQ108" s="80"/>
      <c r="BR108" s="80"/>
      <c r="BS108" s="80"/>
      <c r="BT108" s="80"/>
      <c r="BU108" s="88"/>
      <c r="BV108" s="80"/>
      <c r="CK108" s="89"/>
      <c r="CL108" s="89"/>
      <c r="CM108" s="89"/>
      <c r="CN108" s="89"/>
      <c r="CO108" s="89"/>
      <c r="CP108" s="89"/>
      <c r="CQ108" s="89"/>
      <c r="CR108" s="89"/>
      <c r="CS108" s="89"/>
      <c r="CT108" s="89"/>
      <c r="CU108" s="89"/>
      <c r="CX108" s="35"/>
      <c r="CZ108" s="80">
        <f t="shared" si="217"/>
        <v>0.54676713771209151</v>
      </c>
      <c r="DA108" s="80">
        <f t="shared" si="217"/>
        <v>0.45323286222993103</v>
      </c>
      <c r="DB108" s="80">
        <f t="shared" si="217"/>
        <v>2.8988746354544905E-11</v>
      </c>
      <c r="DC108" s="80">
        <f t="shared" si="217"/>
        <v>2.8988746354544905E-11</v>
      </c>
      <c r="DE108" s="80">
        <f t="shared" si="227"/>
        <v>0.5416821035243492</v>
      </c>
      <c r="DF108" s="80">
        <f t="shared" si="227"/>
        <v>0.45828339280447894</v>
      </c>
      <c r="DG108" s="80">
        <f t="shared" si="227"/>
        <v>2.9816623348637231E-11</v>
      </c>
      <c r="DH108" s="80">
        <f t="shared" si="227"/>
        <v>2.9816623348637231E-11</v>
      </c>
      <c r="DI108" s="80">
        <f t="shared" si="228"/>
        <v>0.99996549638846133</v>
      </c>
      <c r="DJ108" s="80"/>
      <c r="DK108" s="80">
        <f t="shared" si="229"/>
        <v>0.541700794158121</v>
      </c>
      <c r="DL108" s="80">
        <f t="shared" si="229"/>
        <v>0.45829920578224376</v>
      </c>
      <c r="DM108" s="80">
        <f t="shared" si="229"/>
        <v>2.9817652165324539E-11</v>
      </c>
      <c r="DN108" s="80">
        <f t="shared" si="229"/>
        <v>2.9817652165324539E-11</v>
      </c>
      <c r="DQ108" s="80">
        <f t="shared" ref="DQ108:DQ116" si="249">LN(V108/V107)</f>
        <v>6.3694272431778507E-3</v>
      </c>
      <c r="DR108" s="80">
        <f t="shared" ref="DR108:DR116" si="250">LN(W108/W107)</f>
        <v>-1.1129863472495241E-2</v>
      </c>
      <c r="DS108" s="80">
        <v>0</v>
      </c>
      <c r="DT108" s="80">
        <v>0</v>
      </c>
      <c r="DV108" s="80"/>
      <c r="DW108" s="80"/>
      <c r="DX108" s="80"/>
      <c r="DY108" s="80"/>
      <c r="DZ108" s="80"/>
      <c r="EB108" s="80"/>
      <c r="EC108" s="80"/>
      <c r="ED108" s="80"/>
      <c r="EE108" s="80"/>
      <c r="EG108" s="80"/>
      <c r="EH108" s="80"/>
      <c r="EI108" s="80"/>
      <c r="EJ108" s="80"/>
      <c r="EL108" s="80"/>
      <c r="EM108" s="80"/>
      <c r="EN108" s="80"/>
      <c r="EO108" s="80"/>
      <c r="EQ108" s="80"/>
      <c r="ER108" s="80"/>
      <c r="ES108" s="80"/>
      <c r="ET108" s="80"/>
      <c r="EW108" s="80">
        <f t="shared" si="230"/>
        <v>0.99835087750539231</v>
      </c>
      <c r="EX108" s="80">
        <f t="shared" si="231"/>
        <v>0.99702449640837842</v>
      </c>
      <c r="EY108" s="80">
        <f>EX108/EX$166</f>
        <v>0.50687023920061558</v>
      </c>
      <c r="EZ108" s="80"/>
      <c r="FA108" s="80">
        <f t="shared" si="232"/>
        <v>1</v>
      </c>
      <c r="FB108" s="80">
        <f t="shared" si="233"/>
        <v>1</v>
      </c>
      <c r="FC108" s="80">
        <f>FB108/FB$166</f>
        <v>1.072935941710113</v>
      </c>
      <c r="FD108" s="80"/>
      <c r="FE108" s="80">
        <f t="shared" si="234"/>
        <v>1</v>
      </c>
      <c r="FF108" s="80">
        <f t="shared" si="235"/>
        <v>1</v>
      </c>
      <c r="FG108" s="80">
        <f>FF108/FF$166</f>
        <v>1.0012114229713192</v>
      </c>
      <c r="FH108" s="80"/>
      <c r="FI108" s="80">
        <f t="shared" si="236"/>
        <v>1</v>
      </c>
      <c r="FJ108" s="80">
        <f t="shared" si="237"/>
        <v>1</v>
      </c>
      <c r="FK108" s="80">
        <f>FJ108/FJ$166</f>
        <v>0.96319130696244337</v>
      </c>
      <c r="FM108" s="80">
        <f t="shared" si="238"/>
        <v>1</v>
      </c>
      <c r="FN108" s="80">
        <f t="shared" si="239"/>
        <v>1</v>
      </c>
      <c r="FO108" s="80">
        <f>FN108/FN$166</f>
        <v>1.0040988781843576</v>
      </c>
      <c r="FQ108" s="37"/>
      <c r="FS108" s="32">
        <f t="shared" si="240"/>
        <v>1985</v>
      </c>
      <c r="FT108" s="80">
        <f t="shared" si="215"/>
        <v>1</v>
      </c>
      <c r="FU108" s="80">
        <f t="shared" si="215"/>
        <v>1</v>
      </c>
      <c r="FV108" s="80">
        <f t="shared" si="215"/>
        <v>1</v>
      </c>
      <c r="FW108" s="80">
        <f t="shared" si="215"/>
        <v>1</v>
      </c>
      <c r="FX108" s="80">
        <f t="shared" si="215"/>
        <v>1</v>
      </c>
      <c r="FY108" s="80">
        <f t="shared" si="215"/>
        <v>1</v>
      </c>
      <c r="GA108" s="32">
        <f t="shared" si="241"/>
        <v>1985</v>
      </c>
      <c r="GB108" s="90">
        <f t="shared" si="219"/>
        <v>1</v>
      </c>
      <c r="GC108" s="90">
        <f t="shared" si="220"/>
        <v>1</v>
      </c>
      <c r="GD108" s="90">
        <f t="shared" si="221"/>
        <v>1</v>
      </c>
      <c r="GE108" s="90">
        <f t="shared" si="222"/>
        <v>1</v>
      </c>
      <c r="GF108" s="90">
        <f t="shared" si="223"/>
        <v>1</v>
      </c>
      <c r="GH108" s="32">
        <f t="shared" si="242"/>
        <v>1992</v>
      </c>
      <c r="GI108" s="80">
        <f t="shared" si="224"/>
        <v>0.78781186367079969</v>
      </c>
      <c r="GJ108" s="80">
        <f t="shared" si="225"/>
        <v>1.0195522135546451</v>
      </c>
      <c r="GK108" s="80">
        <f t="shared" si="225"/>
        <v>0.77270379407456924</v>
      </c>
    </row>
    <row r="109" spans="1:193" x14ac:dyDescent="0.2">
      <c r="A109" s="31" t="s">
        <v>35</v>
      </c>
      <c r="B109" s="31">
        <f t="shared" si="226"/>
        <v>1963</v>
      </c>
      <c r="D109" s="85">
        <f t="shared" si="244"/>
        <v>19122.163673958745</v>
      </c>
      <c r="E109" s="85">
        <f t="shared" si="245"/>
        <v>15881.259031456661</v>
      </c>
      <c r="F109" s="123">
        <v>9.9999999999999995E-7</v>
      </c>
      <c r="G109" s="123">
        <v>9.9999999999999995E-7</v>
      </c>
      <c r="H109" s="85">
        <f t="shared" si="246"/>
        <v>35003.422707415404</v>
      </c>
      <c r="J109" s="85">
        <f>[23]AnnualData_MER_2.2_Dec2019!C27</f>
        <v>3700.2809999999999</v>
      </c>
      <c r="K109" s="243">
        <f>[23]AnnualData_MER_2.2_Dec2019!D27</f>
        <v>2414.5990000000002</v>
      </c>
      <c r="L109" s="86"/>
      <c r="M109" s="86"/>
      <c r="N109" s="91">
        <f t="shared" si="247"/>
        <v>6114.88</v>
      </c>
      <c r="V109" s="85">
        <f>AER_11_Table3.4_real!$B10</f>
        <v>5.1677598739011295</v>
      </c>
      <c r="W109" s="85">
        <f>AER_11_Table3.4_real!$D10</f>
        <v>6.5771828081833297</v>
      </c>
      <c r="X109" s="87"/>
      <c r="Y109" s="87"/>
      <c r="Z109" s="115">
        <f t="shared" si="248"/>
        <v>5.7243024732154026</v>
      </c>
      <c r="BB109" s="80"/>
      <c r="BC109" s="80"/>
      <c r="BD109" s="80"/>
      <c r="BE109" s="80"/>
      <c r="BF109" s="80"/>
      <c r="BG109" s="80"/>
      <c r="BH109" s="80"/>
      <c r="BI109" s="80"/>
      <c r="BJ109" s="80"/>
      <c r="BK109" s="80"/>
      <c r="BL109" s="80"/>
      <c r="BM109" s="80"/>
      <c r="BN109" s="80"/>
      <c r="BO109" s="80"/>
      <c r="BP109" s="80"/>
      <c r="BQ109" s="80"/>
      <c r="BR109" s="80"/>
      <c r="BS109" s="80"/>
      <c r="BT109" s="80"/>
      <c r="BU109" s="88"/>
      <c r="BV109" s="80"/>
      <c r="CK109" s="89"/>
      <c r="CL109" s="89"/>
      <c r="CM109" s="89"/>
      <c r="CN109" s="89"/>
      <c r="CO109" s="89"/>
      <c r="CP109" s="89"/>
      <c r="CQ109" s="89"/>
      <c r="CR109" s="89"/>
      <c r="CS109" s="89"/>
      <c r="CT109" s="89"/>
      <c r="CU109" s="89"/>
      <c r="CX109" s="35"/>
      <c r="CZ109" s="80">
        <f t="shared" si="217"/>
        <v>0.54629411054444554</v>
      </c>
      <c r="DA109" s="80">
        <f t="shared" si="217"/>
        <v>0.45370588939841727</v>
      </c>
      <c r="DB109" s="80">
        <f t="shared" si="217"/>
        <v>2.8568634797766562E-11</v>
      </c>
      <c r="DC109" s="80">
        <f t="shared" si="217"/>
        <v>2.8568634797766562E-11</v>
      </c>
      <c r="DE109" s="80">
        <f t="shared" si="227"/>
        <v>0.54653059001085291</v>
      </c>
      <c r="DF109" s="80">
        <f t="shared" si="227"/>
        <v>0.45346933469516559</v>
      </c>
      <c r="DG109" s="80">
        <f t="shared" si="227"/>
        <v>2.8778179502904288E-11</v>
      </c>
      <c r="DH109" s="80">
        <f t="shared" si="227"/>
        <v>2.8778179502904288E-11</v>
      </c>
      <c r="DI109" s="80">
        <f t="shared" si="228"/>
        <v>0.99999992476357491</v>
      </c>
      <c r="DJ109" s="80"/>
      <c r="DK109" s="80">
        <f t="shared" si="229"/>
        <v>0.54653063112986378</v>
      </c>
      <c r="DL109" s="80">
        <f t="shared" si="229"/>
        <v>0.45346936881257977</v>
      </c>
      <c r="DM109" s="80">
        <f t="shared" si="229"/>
        <v>2.8778181668071798E-11</v>
      </c>
      <c r="DN109" s="80">
        <f t="shared" si="229"/>
        <v>2.8778181668071798E-11</v>
      </c>
      <c r="DQ109" s="80">
        <f t="shared" si="249"/>
        <v>-1.3655218328229196E-2</v>
      </c>
      <c r="DR109" s="80">
        <f t="shared" si="250"/>
        <v>9.1459800574846643E-3</v>
      </c>
      <c r="DS109" s="80">
        <v>0</v>
      </c>
      <c r="DT109" s="80">
        <v>0</v>
      </c>
      <c r="DV109" s="80"/>
      <c r="DW109" s="80"/>
      <c r="DX109" s="80"/>
      <c r="DY109" s="80"/>
      <c r="DZ109" s="80"/>
      <c r="EB109" s="80"/>
      <c r="EC109" s="80"/>
      <c r="ED109" s="80"/>
      <c r="EE109" s="80"/>
      <c r="EG109" s="80"/>
      <c r="EH109" s="80"/>
      <c r="EI109" s="80"/>
      <c r="EJ109" s="80"/>
      <c r="EL109" s="80"/>
      <c r="EM109" s="80"/>
      <c r="EN109" s="80"/>
      <c r="EO109" s="80"/>
      <c r="EQ109" s="80"/>
      <c r="ER109" s="80"/>
      <c r="ES109" s="80"/>
      <c r="ET109" s="80"/>
      <c r="EW109" s="80">
        <f t="shared" si="230"/>
        <v>0.99668991715614319</v>
      </c>
      <c r="EX109" s="80">
        <f t="shared" si="231"/>
        <v>0.99372426272791203</v>
      </c>
      <c r="EY109" s="80">
        <f>EX109/EX$166</f>
        <v>0.50519245671777602</v>
      </c>
      <c r="EZ109" s="80"/>
      <c r="FA109" s="80">
        <f t="shared" si="232"/>
        <v>1</v>
      </c>
      <c r="FB109" s="80">
        <f t="shared" si="233"/>
        <v>1</v>
      </c>
      <c r="FC109" s="80">
        <f>FB109/FB$166</f>
        <v>1.072935941710113</v>
      </c>
      <c r="FD109" s="80"/>
      <c r="FE109" s="80">
        <f t="shared" si="234"/>
        <v>1</v>
      </c>
      <c r="FF109" s="80">
        <f t="shared" si="235"/>
        <v>1</v>
      </c>
      <c r="FG109" s="80">
        <f>FF109/FF$166</f>
        <v>1.0012114229713192</v>
      </c>
      <c r="FH109" s="80"/>
      <c r="FI109" s="80">
        <f t="shared" si="236"/>
        <v>1</v>
      </c>
      <c r="FJ109" s="80">
        <f t="shared" si="237"/>
        <v>1</v>
      </c>
      <c r="FK109" s="80">
        <f>FJ109/FJ$166</f>
        <v>0.96319130696244337</v>
      </c>
      <c r="FM109" s="80">
        <f t="shared" si="238"/>
        <v>1</v>
      </c>
      <c r="FN109" s="80">
        <f t="shared" si="239"/>
        <v>1</v>
      </c>
      <c r="FO109" s="80">
        <f>FN109/FN$166</f>
        <v>1.0040988781843576</v>
      </c>
      <c r="FQ109" s="37"/>
      <c r="FS109" s="32">
        <f t="shared" si="240"/>
        <v>1986</v>
      </c>
      <c r="FT109" s="80">
        <f t="shared" ref="FT109:FY131" si="251">CL132</f>
        <v>0.8973385626741438</v>
      </c>
      <c r="FU109" s="80">
        <f t="shared" si="251"/>
        <v>1.0006507468395744</v>
      </c>
      <c r="FV109" s="80">
        <f t="shared" si="251"/>
        <v>0.99995524369714428</v>
      </c>
      <c r="FW109" s="80">
        <f t="shared" si="251"/>
        <v>1.0051073423259125</v>
      </c>
      <c r="FX109" s="80">
        <f t="shared" si="251"/>
        <v>0.98867519424095118</v>
      </c>
      <c r="FY109" s="80">
        <f t="shared" si="251"/>
        <v>0.89675500219131921</v>
      </c>
      <c r="GA109" s="32">
        <f t="shared" si="241"/>
        <v>1986</v>
      </c>
      <c r="GB109" s="90">
        <f t="shared" si="219"/>
        <v>0.86919299412980033</v>
      </c>
      <c r="GC109" s="90">
        <f t="shared" si="220"/>
        <v>0.97479488094176392</v>
      </c>
      <c r="GD109" s="90">
        <f t="shared" si="221"/>
        <v>1.0051073423259125</v>
      </c>
      <c r="GE109" s="90">
        <f t="shared" si="222"/>
        <v>0.98996236743270438</v>
      </c>
      <c r="GF109" s="90">
        <f t="shared" si="223"/>
        <v>0.89675500219131921</v>
      </c>
      <c r="GH109" s="32">
        <f t="shared" si="242"/>
        <v>1993</v>
      </c>
      <c r="GI109" s="80">
        <f t="shared" si="224"/>
        <v>0.82411873889440523</v>
      </c>
      <c r="GJ109" s="80">
        <f t="shared" si="225"/>
        <v>1.0652469428866704</v>
      </c>
      <c r="GK109" s="80">
        <f t="shared" si="225"/>
        <v>0.77364102699150539</v>
      </c>
    </row>
    <row r="110" spans="1:193" x14ac:dyDescent="0.2">
      <c r="A110" s="31" t="s">
        <v>35</v>
      </c>
      <c r="B110" s="31">
        <f t="shared" si="226"/>
        <v>1964</v>
      </c>
      <c r="D110" s="85">
        <f t="shared" si="244"/>
        <v>19701.552844745824</v>
      </c>
      <c r="E110" s="85">
        <f t="shared" si="245"/>
        <v>14733.475667349849</v>
      </c>
      <c r="F110" s="123">
        <v>9.9999999999999995E-7</v>
      </c>
      <c r="G110" s="123">
        <v>9.9999999999999995E-7</v>
      </c>
      <c r="H110" s="85">
        <f t="shared" si="246"/>
        <v>34435.028514095669</v>
      </c>
      <c r="J110" s="85">
        <f>[23]AnnualData_MER_2.2_Dec2019!C28</f>
        <v>3908.4850000000001</v>
      </c>
      <c r="K110" s="243">
        <f>[23]AnnualData_MER_2.2_Dec2019!D28</f>
        <v>2325.9720000000002</v>
      </c>
      <c r="L110" s="86"/>
      <c r="M110" s="86"/>
      <c r="N110" s="91">
        <f t="shared" si="247"/>
        <v>6234.4570000000003</v>
      </c>
      <c r="V110" s="85">
        <f>AER_11_Table3.4_real!$B11</f>
        <v>5.0407134336567294</v>
      </c>
      <c r="W110" s="85">
        <f>AER_11_Table3.4_real!$D11</f>
        <v>6.3343306227890306</v>
      </c>
      <c r="X110" s="87"/>
      <c r="Y110" s="87"/>
      <c r="Z110" s="115">
        <f t="shared" si="248"/>
        <v>5.5233404471465066</v>
      </c>
      <c r="BB110" s="80"/>
      <c r="BC110" s="80"/>
      <c r="BD110" s="80"/>
      <c r="BE110" s="80"/>
      <c r="BF110" s="80"/>
      <c r="BG110" s="80"/>
      <c r="BH110" s="80"/>
      <c r="BI110" s="80"/>
      <c r="BJ110" s="80"/>
      <c r="BK110" s="80"/>
      <c r="BL110" s="80"/>
      <c r="BM110" s="80"/>
      <c r="BN110" s="80"/>
      <c r="BO110" s="80"/>
      <c r="BP110" s="80"/>
      <c r="BQ110" s="80"/>
      <c r="BR110" s="80"/>
      <c r="BS110" s="80"/>
      <c r="BT110" s="80"/>
      <c r="BU110" s="88"/>
      <c r="BV110" s="80"/>
      <c r="CK110" s="89"/>
      <c r="CL110" s="89"/>
      <c r="CM110" s="89"/>
      <c r="CN110" s="89"/>
      <c r="CO110" s="89"/>
      <c r="CP110" s="89"/>
      <c r="CQ110" s="89"/>
      <c r="CR110" s="89"/>
      <c r="CS110" s="89"/>
      <c r="CT110" s="89"/>
      <c r="CU110" s="89"/>
      <c r="CX110" s="35"/>
      <c r="CZ110" s="80">
        <f t="shared" si="217"/>
        <v>0.57213696909474521</v>
      </c>
      <c r="DA110" s="80">
        <f t="shared" si="217"/>
        <v>0.42786303084717447</v>
      </c>
      <c r="DB110" s="80">
        <f t="shared" si="217"/>
        <v>2.904019665877898E-11</v>
      </c>
      <c r="DC110" s="80">
        <f t="shared" si="217"/>
        <v>2.904019665877898E-11</v>
      </c>
      <c r="DE110" s="80">
        <f t="shared" si="227"/>
        <v>0.55911600329593125</v>
      </c>
      <c r="DF110" s="80">
        <f t="shared" si="227"/>
        <v>0.44065816890940274</v>
      </c>
      <c r="DG110" s="80">
        <f t="shared" si="227"/>
        <v>2.880377238199948E-11</v>
      </c>
      <c r="DH110" s="80">
        <f t="shared" si="227"/>
        <v>2.880377238199948E-11</v>
      </c>
      <c r="DI110" s="80">
        <f t="shared" si="228"/>
        <v>0.99977417226294141</v>
      </c>
      <c r="DJ110" s="80"/>
      <c r="DK110" s="80">
        <f t="shared" si="229"/>
        <v>0.55924229571804074</v>
      </c>
      <c r="DL110" s="80">
        <f t="shared" si="229"/>
        <v>0.44075770422433885</v>
      </c>
      <c r="DM110" s="80">
        <f t="shared" si="229"/>
        <v>2.8810278542006649E-11</v>
      </c>
      <c r="DN110" s="80">
        <f t="shared" si="229"/>
        <v>2.8810278542006649E-11</v>
      </c>
      <c r="DQ110" s="80">
        <f t="shared" si="249"/>
        <v>-2.489167501001183E-2</v>
      </c>
      <c r="DR110" s="80">
        <f t="shared" si="250"/>
        <v>-3.7622364146240102E-2</v>
      </c>
      <c r="DS110" s="80">
        <v>0</v>
      </c>
      <c r="DT110" s="80">
        <v>0</v>
      </c>
      <c r="DV110" s="80"/>
      <c r="DW110" s="80"/>
      <c r="DX110" s="80"/>
      <c r="DY110" s="80"/>
      <c r="DZ110" s="80"/>
      <c r="EB110" s="80"/>
      <c r="EC110" s="80"/>
      <c r="ED110" s="80"/>
      <c r="EE110" s="80"/>
      <c r="EG110" s="80"/>
      <c r="EH110" s="80"/>
      <c r="EI110" s="80"/>
      <c r="EJ110" s="80"/>
      <c r="EL110" s="80"/>
      <c r="EM110" s="80"/>
      <c r="EN110" s="80"/>
      <c r="EO110" s="80"/>
      <c r="EQ110" s="80"/>
      <c r="ER110" s="80"/>
      <c r="ES110" s="80"/>
      <c r="ET110" s="80"/>
      <c r="EW110" s="80">
        <f t="shared" si="230"/>
        <v>0.96995769258714026</v>
      </c>
      <c r="EX110" s="80">
        <f t="shared" si="231"/>
        <v>0.96387049294342275</v>
      </c>
      <c r="EY110" s="80">
        <f>EX110/EX$166</f>
        <v>0.4900153096304028</v>
      </c>
      <c r="EZ110" s="80"/>
      <c r="FA110" s="80">
        <f t="shared" si="232"/>
        <v>1</v>
      </c>
      <c r="FB110" s="80">
        <f t="shared" si="233"/>
        <v>1</v>
      </c>
      <c r="FC110" s="80">
        <f>FB110/FB$166</f>
        <v>1.072935941710113</v>
      </c>
      <c r="FD110" s="80"/>
      <c r="FE110" s="80">
        <f t="shared" si="234"/>
        <v>1</v>
      </c>
      <c r="FF110" s="80">
        <f t="shared" si="235"/>
        <v>1</v>
      </c>
      <c r="FG110" s="80">
        <f>FF110/FF$166</f>
        <v>1.0012114229713192</v>
      </c>
      <c r="FH110" s="80"/>
      <c r="FI110" s="80">
        <f t="shared" si="236"/>
        <v>1</v>
      </c>
      <c r="FJ110" s="80">
        <f t="shared" si="237"/>
        <v>1</v>
      </c>
      <c r="FK110" s="80">
        <f>FJ110/FJ$166</f>
        <v>0.96319130696244337</v>
      </c>
      <c r="FM110" s="80">
        <f t="shared" si="238"/>
        <v>1</v>
      </c>
      <c r="FN110" s="80">
        <f t="shared" si="239"/>
        <v>1</v>
      </c>
      <c r="FO110" s="80">
        <f>FN110/FN$166</f>
        <v>1.0040988781843576</v>
      </c>
      <c r="FQ110" s="37"/>
      <c r="FS110" s="32">
        <f t="shared" si="240"/>
        <v>1987</v>
      </c>
      <c r="FT110" s="80">
        <f t="shared" si="251"/>
        <v>0.83998759913976728</v>
      </c>
      <c r="FU110" s="80">
        <f t="shared" si="251"/>
        <v>1.0023742022967796</v>
      </c>
      <c r="FV110" s="80">
        <f t="shared" si="251"/>
        <v>0.99935999475674619</v>
      </c>
      <c r="FW110" s="80">
        <f t="shared" si="251"/>
        <v>1.0174932409457162</v>
      </c>
      <c r="FX110" s="80">
        <f t="shared" si="251"/>
        <v>0.98571247995350753</v>
      </c>
      <c r="FY110" s="80">
        <f t="shared" si="251"/>
        <v>0.83799802231189791</v>
      </c>
      <c r="GA110" s="32">
        <f t="shared" si="241"/>
        <v>1987</v>
      </c>
      <c r="GB110" s="90">
        <f t="shared" si="219"/>
        <v>0.83319843267424887</v>
      </c>
      <c r="GC110" s="90">
        <f t="shared" si="220"/>
        <v>0.98962765120317275</v>
      </c>
      <c r="GD110" s="90">
        <f t="shared" si="221"/>
        <v>1.0174932409457162</v>
      </c>
      <c r="GE110" s="90">
        <f t="shared" si="222"/>
        <v>0.9903985979213783</v>
      </c>
      <c r="GF110" s="90">
        <f t="shared" si="223"/>
        <v>0.83799802231189791</v>
      </c>
      <c r="GH110" s="32">
        <f t="shared" si="242"/>
        <v>1994</v>
      </c>
      <c r="GI110" s="80">
        <f t="shared" si="224"/>
        <v>0.81202904618486815</v>
      </c>
      <c r="GJ110" s="80">
        <f t="shared" si="225"/>
        <v>1.0439427253555484</v>
      </c>
      <c r="GK110" s="80">
        <f t="shared" si="225"/>
        <v>0.77784827314956906</v>
      </c>
    </row>
    <row r="111" spans="1:193" x14ac:dyDescent="0.2">
      <c r="A111" s="31" t="s">
        <v>35</v>
      </c>
      <c r="B111" s="31">
        <f t="shared" si="226"/>
        <v>1965</v>
      </c>
      <c r="D111" s="85">
        <f t="shared" si="244"/>
        <v>19962.964971276346</v>
      </c>
      <c r="E111" s="85">
        <f t="shared" si="245"/>
        <v>15808.402777653906</v>
      </c>
      <c r="F111" s="123">
        <v>9.9999999999999995E-7</v>
      </c>
      <c r="G111" s="123">
        <v>9.9999999999999995E-7</v>
      </c>
      <c r="H111" s="85">
        <f t="shared" si="246"/>
        <v>35771.367750930251</v>
      </c>
      <c r="J111" s="85">
        <f>[23]AnnualData_MER_2.2_Dec2019!C29</f>
        <v>4027.692</v>
      </c>
      <c r="K111" s="243">
        <f>[23]AnnualData_MER_2.2_Dec2019!D29</f>
        <v>2432.4259999999999</v>
      </c>
      <c r="L111" s="86"/>
      <c r="M111" s="86"/>
      <c r="N111" s="91">
        <f t="shared" si="247"/>
        <v>6460.1180000000004</v>
      </c>
      <c r="V111" s="85">
        <f>AER_11_Table3.4_real!$B12</f>
        <v>4.9564278925191765</v>
      </c>
      <c r="W111" s="85">
        <f>AER_11_Table3.4_real!$D12</f>
        <v>6.499027217129691</v>
      </c>
      <c r="X111" s="87"/>
      <c r="Y111" s="87"/>
      <c r="Z111" s="115">
        <f t="shared" si="248"/>
        <v>5.5372622838979488</v>
      </c>
      <c r="BB111" s="80"/>
      <c r="BC111" s="80"/>
      <c r="BD111" s="80"/>
      <c r="BE111" s="80"/>
      <c r="BF111" s="80"/>
      <c r="BG111" s="80"/>
      <c r="BH111" s="80"/>
      <c r="BI111" s="80"/>
      <c r="BJ111" s="80"/>
      <c r="BK111" s="80"/>
      <c r="BL111" s="80"/>
      <c r="BM111" s="80"/>
      <c r="BN111" s="80"/>
      <c r="BO111" s="80"/>
      <c r="BP111" s="80"/>
      <c r="BQ111" s="80"/>
      <c r="BR111" s="80"/>
      <c r="BS111" s="80"/>
      <c r="BT111" s="80"/>
      <c r="BU111" s="88"/>
      <c r="BV111" s="80"/>
      <c r="CK111" s="89"/>
      <c r="CL111" s="89"/>
      <c r="CM111" s="89"/>
      <c r="CN111" s="89"/>
      <c r="CO111" s="89"/>
      <c r="CP111" s="89"/>
      <c r="CQ111" s="89"/>
      <c r="CR111" s="89"/>
      <c r="CS111" s="89"/>
      <c r="CT111" s="89"/>
      <c r="CU111" s="89"/>
      <c r="CX111" s="35"/>
      <c r="CZ111" s="80">
        <f t="shared" si="217"/>
        <v>0.55807105588679096</v>
      </c>
      <c r="DA111" s="80">
        <f t="shared" si="217"/>
        <v>0.44192894405729849</v>
      </c>
      <c r="DB111" s="80">
        <f t="shared" si="217"/>
        <v>2.7955319096625667E-11</v>
      </c>
      <c r="DC111" s="80">
        <f t="shared" si="217"/>
        <v>2.7955319096625667E-11</v>
      </c>
      <c r="DE111" s="80">
        <f t="shared" si="227"/>
        <v>0.56507483525339575</v>
      </c>
      <c r="DF111" s="80">
        <f t="shared" si="227"/>
        <v>0.43485807346057181</v>
      </c>
      <c r="DG111" s="80">
        <f t="shared" si="227"/>
        <v>2.8494315872824416E-11</v>
      </c>
      <c r="DH111" s="80">
        <f t="shared" si="227"/>
        <v>2.8494315872824416E-11</v>
      </c>
      <c r="DI111" s="80">
        <f t="shared" si="228"/>
        <v>0.9999329087709562</v>
      </c>
      <c r="DJ111" s="80"/>
      <c r="DK111" s="80">
        <f t="shared" si="229"/>
        <v>0.56511274936229883</v>
      </c>
      <c r="DL111" s="80">
        <f t="shared" si="229"/>
        <v>0.43488725058070876</v>
      </c>
      <c r="DM111" s="80">
        <f t="shared" si="229"/>
        <v>2.8496227719765247E-11</v>
      </c>
      <c r="DN111" s="80">
        <f t="shared" si="229"/>
        <v>2.8496227719765247E-11</v>
      </c>
      <c r="DQ111" s="80">
        <f t="shared" si="249"/>
        <v>-1.6862328041716612E-2</v>
      </c>
      <c r="DR111" s="80">
        <f t="shared" si="250"/>
        <v>2.5668361940550687E-2</v>
      </c>
      <c r="DS111" s="80">
        <v>0</v>
      </c>
      <c r="DT111" s="80">
        <v>0</v>
      </c>
      <c r="DV111" s="80"/>
      <c r="DW111" s="80"/>
      <c r="DX111" s="80"/>
      <c r="DY111" s="80"/>
      <c r="DZ111" s="80"/>
      <c r="EB111" s="80"/>
      <c r="EC111" s="80"/>
      <c r="ED111" s="80"/>
      <c r="EE111" s="80"/>
      <c r="EG111" s="80"/>
      <c r="EH111" s="80"/>
      <c r="EI111" s="80"/>
      <c r="EJ111" s="80"/>
      <c r="EL111" s="80"/>
      <c r="EM111" s="80"/>
      <c r="EN111" s="80"/>
      <c r="EO111" s="80"/>
      <c r="EQ111" s="80"/>
      <c r="ER111" s="80"/>
      <c r="ES111" s="80"/>
      <c r="ET111" s="80"/>
      <c r="EW111" s="80">
        <f t="shared" si="230"/>
        <v>1.0016350620495971</v>
      </c>
      <c r="EX111" s="80">
        <f t="shared" si="231"/>
        <v>0.96544648100716102</v>
      </c>
      <c r="EY111" s="80">
        <f>EX111/EX$166</f>
        <v>0.49081651506690105</v>
      </c>
      <c r="EZ111" s="80"/>
      <c r="FA111" s="80">
        <f t="shared" si="232"/>
        <v>1</v>
      </c>
      <c r="FB111" s="80">
        <f t="shared" si="233"/>
        <v>1</v>
      </c>
      <c r="FC111" s="80">
        <f>FB111/FB$166</f>
        <v>1.072935941710113</v>
      </c>
      <c r="FD111" s="80"/>
      <c r="FE111" s="80">
        <f t="shared" si="234"/>
        <v>1</v>
      </c>
      <c r="FF111" s="80">
        <f t="shared" si="235"/>
        <v>1</v>
      </c>
      <c r="FG111" s="80">
        <f>FF111/FF$166</f>
        <v>1.0012114229713192</v>
      </c>
      <c r="FH111" s="80"/>
      <c r="FI111" s="80">
        <f t="shared" si="236"/>
        <v>1</v>
      </c>
      <c r="FJ111" s="80">
        <f t="shared" si="237"/>
        <v>1</v>
      </c>
      <c r="FK111" s="80">
        <f>FJ111/FJ$166</f>
        <v>0.96319130696244337</v>
      </c>
      <c r="FM111" s="80">
        <f t="shared" si="238"/>
        <v>1</v>
      </c>
      <c r="FN111" s="80">
        <f t="shared" si="239"/>
        <v>1</v>
      </c>
      <c r="FO111" s="80">
        <f>FN111/FN$166</f>
        <v>1.0040988781843576</v>
      </c>
      <c r="FQ111" s="37"/>
      <c r="FS111" s="32">
        <f t="shared" si="240"/>
        <v>1988</v>
      </c>
      <c r="FT111" s="80">
        <f t="shared" si="251"/>
        <v>0.80213767455461293</v>
      </c>
      <c r="FU111" s="80">
        <f t="shared" si="251"/>
        <v>1.0009603474338844</v>
      </c>
      <c r="FV111" s="80">
        <f t="shared" si="251"/>
        <v>0.99868849981872054</v>
      </c>
      <c r="FW111" s="80">
        <f t="shared" si="251"/>
        <v>1.0308411104615971</v>
      </c>
      <c r="FX111" s="80">
        <f t="shared" si="251"/>
        <v>1.0311115736851242</v>
      </c>
      <c r="FY111" s="80">
        <f t="shared" si="251"/>
        <v>0.80136808277458771</v>
      </c>
      <c r="GA111" s="32">
        <f t="shared" si="241"/>
        <v>1988</v>
      </c>
      <c r="GB111" s="90">
        <f t="shared" si="219"/>
        <v>0.89481036735240083</v>
      </c>
      <c r="GC111" s="90">
        <f t="shared" si="220"/>
        <v>1.0508836906741648</v>
      </c>
      <c r="GD111" s="90">
        <f t="shared" si="221"/>
        <v>1.0308411104615971</v>
      </c>
      <c r="GE111" s="90">
        <f t="shared" si="222"/>
        <v>1.0330929753531757</v>
      </c>
      <c r="GF111" s="90">
        <f t="shared" si="223"/>
        <v>0.80136808277458771</v>
      </c>
      <c r="GH111" s="32">
        <f t="shared" si="242"/>
        <v>1995</v>
      </c>
      <c r="GI111" s="80">
        <f t="shared" si="224"/>
        <v>0.75532110582577094</v>
      </c>
      <c r="GJ111" s="80">
        <f t="shared" ref="GJ111:GK125" si="252">CK141</f>
        <v>1.0373637348455835</v>
      </c>
      <c r="GK111" s="80">
        <f t="shared" si="252"/>
        <v>0.72811597364949721</v>
      </c>
    </row>
    <row r="112" spans="1:193" x14ac:dyDescent="0.2">
      <c r="A112" s="31" t="s">
        <v>35</v>
      </c>
      <c r="B112" s="31">
        <f t="shared" si="226"/>
        <v>1966</v>
      </c>
      <c r="D112" s="85">
        <f t="shared" si="244"/>
        <v>20531.119104700629</v>
      </c>
      <c r="E112" s="85">
        <f t="shared" si="245"/>
        <v>15353.557772566755</v>
      </c>
      <c r="F112" s="123">
        <v>9.9999999999999995E-7</v>
      </c>
      <c r="G112" s="123">
        <v>9.9999999999999995E-7</v>
      </c>
      <c r="H112" s="85">
        <f t="shared" si="246"/>
        <v>35884.676879267383</v>
      </c>
      <c r="J112" s="85">
        <f>[23]AnnualData_MER_2.2_Dec2019!C30</f>
        <v>4274.8220000000001</v>
      </c>
      <c r="K112" s="243">
        <f>[23]AnnualData_MER_2.2_Dec2019!D30</f>
        <v>2422.3359999999998</v>
      </c>
      <c r="L112" s="86"/>
      <c r="M112" s="86"/>
      <c r="N112" s="91">
        <f t="shared" si="247"/>
        <v>6697.1579999999994</v>
      </c>
      <c r="V112" s="85">
        <f>AER_11_Table3.4_real!$B13</f>
        <v>4.8028009364367987</v>
      </c>
      <c r="W112" s="85">
        <f>AER_11_Table3.4_real!$D13</f>
        <v>6.3383270415692774</v>
      </c>
      <c r="X112" s="87"/>
      <c r="Y112" s="87"/>
      <c r="Z112" s="115">
        <f t="shared" si="248"/>
        <v>5.358194756532157</v>
      </c>
      <c r="BB112" s="80"/>
      <c r="BC112" s="80"/>
      <c r="BD112" s="80"/>
      <c r="BE112" s="80"/>
      <c r="BF112" s="80"/>
      <c r="BG112" s="80"/>
      <c r="BH112" s="80"/>
      <c r="BI112" s="80"/>
      <c r="BJ112" s="80"/>
      <c r="BK112" s="80"/>
      <c r="BL112" s="80"/>
      <c r="BM112" s="80"/>
      <c r="BN112" s="80"/>
      <c r="BO112" s="80"/>
      <c r="BP112" s="80"/>
      <c r="BQ112" s="80"/>
      <c r="BR112" s="80"/>
      <c r="BS112" s="80"/>
      <c r="BT112" s="80"/>
      <c r="BU112" s="88"/>
      <c r="BV112" s="80"/>
      <c r="CK112" s="89"/>
      <c r="CL112" s="89"/>
      <c r="CM112" s="89"/>
      <c r="CN112" s="89"/>
      <c r="CO112" s="89"/>
      <c r="CP112" s="89"/>
      <c r="CQ112" s="89"/>
      <c r="CR112" s="89"/>
      <c r="CS112" s="89"/>
      <c r="CT112" s="89"/>
      <c r="CU112" s="89"/>
      <c r="CX112" s="35"/>
      <c r="CZ112" s="80">
        <f t="shared" si="217"/>
        <v>0.57214167411279171</v>
      </c>
      <c r="DA112" s="80">
        <f t="shared" si="217"/>
        <v>0.42785832583147426</v>
      </c>
      <c r="DB112" s="80">
        <f t="shared" si="217"/>
        <v>2.7867047636083265E-11</v>
      </c>
      <c r="DC112" s="80">
        <f t="shared" si="217"/>
        <v>2.7867047636083265E-11</v>
      </c>
      <c r="DE112" s="80">
        <f t="shared" si="227"/>
        <v>0.56507716836045685</v>
      </c>
      <c r="DF112" s="80">
        <f t="shared" si="227"/>
        <v>0.43485569537716479</v>
      </c>
      <c r="DG112" s="80">
        <f t="shared" si="227"/>
        <v>2.7911160102513926E-11</v>
      </c>
      <c r="DH112" s="80">
        <f t="shared" si="227"/>
        <v>2.7911160102513926E-11</v>
      </c>
      <c r="DI112" s="80">
        <f t="shared" si="228"/>
        <v>0.99993286379344393</v>
      </c>
      <c r="DJ112" s="80"/>
      <c r="DK112" s="80">
        <f t="shared" si="229"/>
        <v>0.56511510804507847</v>
      </c>
      <c r="DL112" s="80">
        <f t="shared" si="229"/>
        <v>0.43488489189909546</v>
      </c>
      <c r="DM112" s="80">
        <f t="shared" si="229"/>
        <v>2.7913034077735375E-11</v>
      </c>
      <c r="DN112" s="80">
        <f t="shared" si="229"/>
        <v>2.7913034077735375E-11</v>
      </c>
      <c r="DQ112" s="80">
        <f t="shared" si="249"/>
        <v>-3.1486022168996763E-2</v>
      </c>
      <c r="DR112" s="80">
        <f t="shared" si="250"/>
        <v>-2.5037646739591891E-2</v>
      </c>
      <c r="DS112" s="80">
        <v>0</v>
      </c>
      <c r="DT112" s="80">
        <v>0</v>
      </c>
      <c r="DV112" s="80"/>
      <c r="DW112" s="80"/>
      <c r="DX112" s="80"/>
      <c r="DY112" s="80"/>
      <c r="DZ112" s="80"/>
      <c r="EB112" s="80"/>
      <c r="EC112" s="80"/>
      <c r="ED112" s="80"/>
      <c r="EE112" s="80"/>
      <c r="EG112" s="80"/>
      <c r="EH112" s="80"/>
      <c r="EI112" s="80"/>
      <c r="EJ112" s="80"/>
      <c r="EL112" s="80"/>
      <c r="EM112" s="80"/>
      <c r="EN112" s="80"/>
      <c r="EO112" s="80"/>
      <c r="EQ112" s="80"/>
      <c r="ER112" s="80"/>
      <c r="ES112" s="80"/>
      <c r="ET112" s="80"/>
      <c r="EW112" s="80">
        <f t="shared" si="230"/>
        <v>0.97172569502327621</v>
      </c>
      <c r="EX112" s="80">
        <f t="shared" si="231"/>
        <v>0.93814915276445976</v>
      </c>
      <c r="EY112" s="80">
        <f>EX112/EX$166</f>
        <v>0.47693901923228676</v>
      </c>
      <c r="EZ112" s="80"/>
      <c r="FA112" s="80">
        <f t="shared" si="232"/>
        <v>1</v>
      </c>
      <c r="FB112" s="80">
        <f t="shared" si="233"/>
        <v>1</v>
      </c>
      <c r="FC112" s="80">
        <f>FB112/FB$166</f>
        <v>1.072935941710113</v>
      </c>
      <c r="FD112" s="80"/>
      <c r="FE112" s="80">
        <f t="shared" si="234"/>
        <v>1</v>
      </c>
      <c r="FF112" s="80">
        <f t="shared" si="235"/>
        <v>1</v>
      </c>
      <c r="FG112" s="80">
        <f>FF112/FF$166</f>
        <v>1.0012114229713192</v>
      </c>
      <c r="FH112" s="80"/>
      <c r="FI112" s="80">
        <f t="shared" si="236"/>
        <v>1</v>
      </c>
      <c r="FJ112" s="80">
        <f t="shared" si="237"/>
        <v>1</v>
      </c>
      <c r="FK112" s="80">
        <f>FJ112/FJ$166</f>
        <v>0.96319130696244337</v>
      </c>
      <c r="FM112" s="80">
        <f t="shared" si="238"/>
        <v>1</v>
      </c>
      <c r="FN112" s="80">
        <f t="shared" si="239"/>
        <v>1</v>
      </c>
      <c r="FO112" s="80">
        <f>FN112/FN$166</f>
        <v>1.0040988781843576</v>
      </c>
      <c r="FQ112" s="37"/>
      <c r="FS112" s="32">
        <f t="shared" si="240"/>
        <v>1989</v>
      </c>
      <c r="FT112" s="80">
        <f t="shared" si="251"/>
        <v>0.81932122313888334</v>
      </c>
      <c r="FU112" s="80">
        <f t="shared" si="251"/>
        <v>0.99860848663243862</v>
      </c>
      <c r="FV112" s="80">
        <f t="shared" si="251"/>
        <v>0.99794955429032839</v>
      </c>
      <c r="FW112" s="80">
        <f t="shared" si="251"/>
        <v>1.0440018473473069</v>
      </c>
      <c r="FX112" s="80">
        <f t="shared" si="251"/>
        <v>1.0374716285796073</v>
      </c>
      <c r="FY112" s="80">
        <f t="shared" si="251"/>
        <v>0.82046290824567958</v>
      </c>
      <c r="GA112" s="32">
        <f t="shared" si="241"/>
        <v>1989</v>
      </c>
      <c r="GB112" s="90">
        <f t="shared" si="219"/>
        <v>0.95300944353990746</v>
      </c>
      <c r="GC112" s="90">
        <f t="shared" si="220"/>
        <v>1.0761106134686105</v>
      </c>
      <c r="GD112" s="90">
        <f t="shared" si="221"/>
        <v>1.0440018473473069</v>
      </c>
      <c r="GE112" s="90">
        <f t="shared" si="222"/>
        <v>1.0345863261664596</v>
      </c>
      <c r="GF112" s="90">
        <f t="shared" si="223"/>
        <v>0.82046290824567958</v>
      </c>
      <c r="GH112" s="32">
        <f t="shared" si="242"/>
        <v>1996</v>
      </c>
      <c r="GI112" s="80">
        <f t="shared" si="224"/>
        <v>0.86045647987971052</v>
      </c>
      <c r="GJ112" s="80">
        <f t="shared" si="252"/>
        <v>1.1209625382303103</v>
      </c>
      <c r="GK112" s="80">
        <f t="shared" si="252"/>
        <v>0.76760502740629777</v>
      </c>
    </row>
    <row r="113" spans="1:193" x14ac:dyDescent="0.2">
      <c r="A113" s="31" t="s">
        <v>35</v>
      </c>
      <c r="B113" s="31">
        <f t="shared" si="226"/>
        <v>1967</v>
      </c>
      <c r="D113" s="85">
        <f t="shared" si="244"/>
        <v>20903.245840084019</v>
      </c>
      <c r="E113" s="85">
        <f t="shared" si="245"/>
        <v>16416.963735778536</v>
      </c>
      <c r="F113" s="123">
        <v>9.9999999999999995E-7</v>
      </c>
      <c r="G113" s="123">
        <v>9.9999999999999995E-7</v>
      </c>
      <c r="H113" s="85">
        <f t="shared" si="246"/>
        <v>37320.209577862552</v>
      </c>
      <c r="J113" s="85">
        <f>[23]AnnualData_MER_2.2_Dec2019!C31</f>
        <v>4451.33</v>
      </c>
      <c r="K113" s="243">
        <f>[23]AnnualData_MER_2.2_Dec2019!D31</f>
        <v>2527.8319999999999</v>
      </c>
      <c r="L113" s="86"/>
      <c r="M113" s="86"/>
      <c r="N113" s="91">
        <f t="shared" si="247"/>
        <v>6979.1620000000003</v>
      </c>
      <c r="V113" s="85">
        <f>AER_11_Table3.4_real!$B14</f>
        <v>4.6959551055715973</v>
      </c>
      <c r="W113" s="85">
        <f>AER_11_Table3.4_real!$D14</f>
        <v>6.4944837061080545</v>
      </c>
      <c r="X113" s="87"/>
      <c r="Y113" s="87"/>
      <c r="Z113" s="115">
        <f t="shared" si="248"/>
        <v>5.3473768882084336</v>
      </c>
      <c r="BB113" s="80"/>
      <c r="BC113" s="80"/>
      <c r="BD113" s="80"/>
      <c r="BE113" s="80"/>
      <c r="BF113" s="80"/>
      <c r="BG113" s="80"/>
      <c r="BH113" s="80"/>
      <c r="BI113" s="80"/>
      <c r="BJ113" s="80"/>
      <c r="BK113" s="80"/>
      <c r="BL113" s="80"/>
      <c r="BM113" s="80"/>
      <c r="BN113" s="80"/>
      <c r="BO113" s="80"/>
      <c r="BP113" s="80"/>
      <c r="BQ113" s="80"/>
      <c r="BR113" s="80"/>
      <c r="BS113" s="80"/>
      <c r="BT113" s="80"/>
      <c r="BU113" s="88"/>
      <c r="BV113" s="80"/>
      <c r="CK113" s="89"/>
      <c r="CL113" s="89"/>
      <c r="CM113" s="89"/>
      <c r="CN113" s="89"/>
      <c r="CO113" s="89"/>
      <c r="CP113" s="89"/>
      <c r="CQ113" s="89"/>
      <c r="CR113" s="89"/>
      <c r="CS113" s="89"/>
      <c r="CT113" s="89"/>
      <c r="CU113" s="89"/>
      <c r="CX113" s="35"/>
      <c r="CZ113" s="80">
        <f t="shared" si="217"/>
        <v>0.56010526405198213</v>
      </c>
      <c r="DA113" s="80">
        <f t="shared" si="217"/>
        <v>0.43989473589442762</v>
      </c>
      <c r="DB113" s="80">
        <f t="shared" si="217"/>
        <v>2.6795133556623323E-11</v>
      </c>
      <c r="DC113" s="80">
        <f t="shared" si="217"/>
        <v>2.6795133556623323E-11</v>
      </c>
      <c r="DE113" s="80">
        <f t="shared" si="227"/>
        <v>0.56610214282565463</v>
      </c>
      <c r="DF113" s="80">
        <f t="shared" si="227"/>
        <v>0.4338487037065582</v>
      </c>
      <c r="DG113" s="80">
        <f t="shared" si="227"/>
        <v>2.7327586901426044E-11</v>
      </c>
      <c r="DH113" s="80">
        <f t="shared" si="227"/>
        <v>2.7327586901426044E-11</v>
      </c>
      <c r="DI113" s="80">
        <f t="shared" si="228"/>
        <v>0.99995084658686806</v>
      </c>
      <c r="DJ113" s="80"/>
      <c r="DK113" s="80">
        <f t="shared" si="229"/>
        <v>0.56612997004595866</v>
      </c>
      <c r="DL113" s="80">
        <f t="shared" si="229"/>
        <v>0.43387002989938339</v>
      </c>
      <c r="DM113" s="80">
        <f t="shared" si="229"/>
        <v>2.732893021162319E-11</v>
      </c>
      <c r="DN113" s="80">
        <f t="shared" si="229"/>
        <v>2.732893021162319E-11</v>
      </c>
      <c r="DQ113" s="80">
        <f t="shared" si="249"/>
        <v>-2.2497753813907409E-2</v>
      </c>
      <c r="DR113" s="80">
        <f t="shared" si="250"/>
        <v>2.4338295927688696E-2</v>
      </c>
      <c r="DS113" s="80">
        <v>0</v>
      </c>
      <c r="DT113" s="80">
        <v>0</v>
      </c>
      <c r="DV113" s="80"/>
      <c r="DW113" s="80"/>
      <c r="DX113" s="80"/>
      <c r="DY113" s="80"/>
      <c r="DZ113" s="80"/>
      <c r="EB113" s="80"/>
      <c r="EC113" s="80"/>
      <c r="ED113" s="80"/>
      <c r="EE113" s="80"/>
      <c r="EG113" s="80"/>
      <c r="EH113" s="80"/>
      <c r="EI113" s="80"/>
      <c r="EJ113" s="80"/>
      <c r="EL113" s="80"/>
      <c r="EM113" s="80"/>
      <c r="EN113" s="80"/>
      <c r="EO113" s="80"/>
      <c r="EQ113" s="80"/>
      <c r="ER113" s="80"/>
      <c r="ES113" s="80"/>
      <c r="ET113" s="80"/>
      <c r="EW113" s="80">
        <f t="shared" si="230"/>
        <v>0.99782537242516445</v>
      </c>
      <c r="EX113" s="80">
        <f t="shared" si="231"/>
        <v>0.93610902774754956</v>
      </c>
      <c r="EY113" s="80">
        <f>EX113/EX$166</f>
        <v>0.47590185448954919</v>
      </c>
      <c r="EZ113" s="80"/>
      <c r="FA113" s="80">
        <f t="shared" si="232"/>
        <v>1</v>
      </c>
      <c r="FB113" s="80">
        <f t="shared" si="233"/>
        <v>1</v>
      </c>
      <c r="FC113" s="80">
        <f>FB113/FB$166</f>
        <v>1.072935941710113</v>
      </c>
      <c r="FD113" s="80"/>
      <c r="FE113" s="80">
        <f t="shared" si="234"/>
        <v>1</v>
      </c>
      <c r="FF113" s="80">
        <f t="shared" si="235"/>
        <v>1</v>
      </c>
      <c r="FG113" s="80">
        <f>FF113/FF$166</f>
        <v>1.0012114229713192</v>
      </c>
      <c r="FH113" s="80"/>
      <c r="FI113" s="80">
        <f t="shared" si="236"/>
        <v>1</v>
      </c>
      <c r="FJ113" s="80">
        <f t="shared" si="237"/>
        <v>1</v>
      </c>
      <c r="FK113" s="80">
        <f>FJ113/FJ$166</f>
        <v>0.96319130696244337</v>
      </c>
      <c r="FM113" s="80">
        <f t="shared" si="238"/>
        <v>1</v>
      </c>
      <c r="FN113" s="80">
        <f t="shared" si="239"/>
        <v>1</v>
      </c>
      <c r="FO113" s="80">
        <f>FN113/FN$166</f>
        <v>1.0040988781843576</v>
      </c>
      <c r="FQ113" s="37"/>
      <c r="FS113" s="32">
        <f t="shared" si="240"/>
        <v>1990</v>
      </c>
      <c r="FT113" s="80">
        <f t="shared" si="251"/>
        <v>0.83733075730208217</v>
      </c>
      <c r="FU113" s="80">
        <f t="shared" si="251"/>
        <v>0.99209801094202943</v>
      </c>
      <c r="FV113" s="80">
        <f t="shared" si="251"/>
        <v>0.99766440745328844</v>
      </c>
      <c r="FW113" s="80">
        <f t="shared" si="251"/>
        <v>1.0564468385805632</v>
      </c>
      <c r="FX113" s="80">
        <f t="shared" si="251"/>
        <v>0.92972690680481829</v>
      </c>
      <c r="FY113" s="80">
        <f t="shared" si="251"/>
        <v>0.84400003635710996</v>
      </c>
      <c r="GA113" s="32">
        <f t="shared" si="241"/>
        <v>1990</v>
      </c>
      <c r="GB113" s="90">
        <f t="shared" si="219"/>
        <v>0.79109536011823389</v>
      </c>
      <c r="GC113" s="90">
        <f t="shared" si="220"/>
        <v>0.96414924772191934</v>
      </c>
      <c r="GD113" s="90">
        <f t="shared" si="221"/>
        <v>1.0564468385805632</v>
      </c>
      <c r="GE113" s="90">
        <f t="shared" si="222"/>
        <v>0.91509157659444051</v>
      </c>
      <c r="GF113" s="90">
        <f t="shared" si="223"/>
        <v>0.84400003635710996</v>
      </c>
      <c r="GH113" s="32">
        <f t="shared" si="242"/>
        <v>1997</v>
      </c>
      <c r="GI113" s="80">
        <f t="shared" si="224"/>
        <v>0.86124617057426578</v>
      </c>
      <c r="GJ113" s="80">
        <f t="shared" si="252"/>
        <v>1.0680363456806963</v>
      </c>
      <c r="GK113" s="80">
        <f t="shared" si="252"/>
        <v>0.80638282962679886</v>
      </c>
    </row>
    <row r="114" spans="1:193" x14ac:dyDescent="0.2">
      <c r="A114" s="31" t="s">
        <v>35</v>
      </c>
      <c r="B114" s="31">
        <f t="shared" si="226"/>
        <v>1968</v>
      </c>
      <c r="D114" s="85">
        <f t="shared" si="244"/>
        <v>20666.085623651372</v>
      </c>
      <c r="E114" s="85">
        <f t="shared" si="245"/>
        <v>17052.419767393538</v>
      </c>
      <c r="F114" s="123">
        <v>9.9999999999999995E-7</v>
      </c>
      <c r="G114" s="123">
        <v>9.9999999999999995E-7</v>
      </c>
      <c r="H114" s="85">
        <f t="shared" si="246"/>
        <v>37718.505393044907</v>
      </c>
      <c r="J114" s="85">
        <f>[23]AnnualData_MER_2.2_Dec2019!C32</f>
        <v>4588.3149999999996</v>
      </c>
      <c r="K114" s="243">
        <f>[23]AnnualData_MER_2.2_Dec2019!D32</f>
        <v>2655.2269999999999</v>
      </c>
      <c r="L114" s="86"/>
      <c r="M114" s="86"/>
      <c r="N114" s="91">
        <f t="shared" si="247"/>
        <v>7243.5419999999995</v>
      </c>
      <c r="V114" s="85">
        <f>AER_11_Table3.4_real!$B15</f>
        <v>4.5040686229370417</v>
      </c>
      <c r="W114" s="85">
        <f>AER_11_Table3.4_real!$D15</f>
        <v>6.4222078818095545</v>
      </c>
      <c r="X114" s="87"/>
      <c r="Y114" s="87"/>
      <c r="Z114" s="115">
        <f t="shared" si="248"/>
        <v>5.2071908181170086</v>
      </c>
      <c r="BB114" s="80"/>
      <c r="BC114" s="80"/>
      <c r="BD114" s="80"/>
      <c r="BE114" s="80"/>
      <c r="BF114" s="80"/>
      <c r="BG114" s="80"/>
      <c r="BH114" s="80"/>
      <c r="BI114" s="80"/>
      <c r="BJ114" s="80"/>
      <c r="BK114" s="80"/>
      <c r="BL114" s="80"/>
      <c r="BM114" s="80"/>
      <c r="BN114" s="80"/>
      <c r="BO114" s="80"/>
      <c r="BP114" s="80"/>
      <c r="BQ114" s="80"/>
      <c r="BR114" s="80"/>
      <c r="BS114" s="80"/>
      <c r="BT114" s="80"/>
      <c r="BU114" s="88"/>
      <c r="BV114" s="80"/>
      <c r="CK114" s="89"/>
      <c r="CL114" s="89"/>
      <c r="CM114" s="89"/>
      <c r="CN114" s="89"/>
      <c r="CO114" s="89"/>
      <c r="CP114" s="89"/>
      <c r="CQ114" s="89"/>
      <c r="CR114" s="89"/>
      <c r="CS114" s="89"/>
      <c r="CT114" s="89"/>
      <c r="CU114" s="89"/>
      <c r="CX114" s="35"/>
      <c r="CZ114" s="80">
        <f>D114/$H114</f>
        <v>0.5479030891680583</v>
      </c>
      <c r="DA114" s="80">
        <f t="shared" si="217"/>
        <v>0.45209691077891739</v>
      </c>
      <c r="DB114" s="80">
        <f t="shared" si="217"/>
        <v>2.6512185188133004E-11</v>
      </c>
      <c r="DC114" s="80">
        <f t="shared" si="217"/>
        <v>2.6512185188133004E-11</v>
      </c>
      <c r="DE114" s="80">
        <f t="shared" si="227"/>
        <v>0.55398177938302529</v>
      </c>
      <c r="DF114" s="80">
        <f t="shared" si="227"/>
        <v>0.44596800160700401</v>
      </c>
      <c r="DG114" s="80">
        <f t="shared" si="227"/>
        <v>2.6653409061593371E-11</v>
      </c>
      <c r="DH114" s="80">
        <f t="shared" si="227"/>
        <v>2.6653409061593371E-11</v>
      </c>
      <c r="DI114" s="80">
        <f t="shared" si="228"/>
        <v>0.99994978104333621</v>
      </c>
      <c r="DJ114" s="80"/>
      <c r="DK114" s="80">
        <f t="shared" si="229"/>
        <v>0.55400960116717768</v>
      </c>
      <c r="DL114" s="80">
        <f t="shared" si="229"/>
        <v>0.4459903987795128</v>
      </c>
      <c r="DM114" s="80">
        <f t="shared" si="229"/>
        <v>2.6654747635209748E-11</v>
      </c>
      <c r="DN114" s="80">
        <f t="shared" si="229"/>
        <v>2.6654747635209748E-11</v>
      </c>
      <c r="DQ114" s="80">
        <f t="shared" si="249"/>
        <v>-4.1720395617984719E-2</v>
      </c>
      <c r="DR114" s="80">
        <f t="shared" si="250"/>
        <v>-1.1191190583161851E-2</v>
      </c>
      <c r="DS114" s="80">
        <v>0</v>
      </c>
      <c r="DT114" s="80">
        <v>0</v>
      </c>
      <c r="DV114" s="80"/>
      <c r="DW114" s="80"/>
      <c r="DX114" s="80"/>
      <c r="DY114" s="80"/>
      <c r="DZ114" s="80"/>
      <c r="EB114" s="80"/>
      <c r="EC114" s="80"/>
      <c r="ED114" s="80"/>
      <c r="EE114" s="80"/>
      <c r="EG114" s="80"/>
      <c r="EH114" s="80"/>
      <c r="EI114" s="80"/>
      <c r="EJ114" s="80"/>
      <c r="EL114" s="80"/>
      <c r="EM114" s="80"/>
      <c r="EN114" s="80"/>
      <c r="EO114" s="80"/>
      <c r="EQ114" s="80"/>
      <c r="ER114" s="80"/>
      <c r="ES114" s="80"/>
      <c r="ET114" s="80"/>
      <c r="EV114" s="124">
        <v>0.44565173678749992</v>
      </c>
      <c r="EW114" s="80">
        <f t="shared" si="230"/>
        <v>0.97228659876348378</v>
      </c>
      <c r="EX114" s="80">
        <f t="shared" si="231"/>
        <v>0.91016626266045664</v>
      </c>
      <c r="EY114" s="210">
        <f>EX114/EX$166</f>
        <v>0.46271299544687816</v>
      </c>
      <c r="EZ114" s="80"/>
      <c r="FA114" s="80">
        <f t="shared" si="232"/>
        <v>1</v>
      </c>
      <c r="FB114" s="80">
        <f t="shared" si="233"/>
        <v>1</v>
      </c>
      <c r="FC114" s="80">
        <f>FB114/FB$166</f>
        <v>1.072935941710113</v>
      </c>
      <c r="FD114" s="80"/>
      <c r="FE114" s="80">
        <f t="shared" si="234"/>
        <v>1</v>
      </c>
      <c r="FF114" s="80">
        <f t="shared" si="235"/>
        <v>1</v>
      </c>
      <c r="FG114" s="80">
        <f>FF114/FF$166</f>
        <v>1.0012114229713192</v>
      </c>
      <c r="FH114" s="80"/>
      <c r="FI114" s="80">
        <f t="shared" si="236"/>
        <v>1</v>
      </c>
      <c r="FJ114" s="80">
        <f t="shared" si="237"/>
        <v>1</v>
      </c>
      <c r="FK114" s="80">
        <f>FJ114/FJ$166</f>
        <v>0.96319130696244337</v>
      </c>
      <c r="FM114" s="80">
        <f t="shared" si="238"/>
        <v>1</v>
      </c>
      <c r="FN114" s="80">
        <f t="shared" si="239"/>
        <v>1</v>
      </c>
      <c r="FO114" s="80">
        <f>FN114/FN$166</f>
        <v>1.0040988781843576</v>
      </c>
      <c r="FQ114" s="37"/>
      <c r="FS114" s="32">
        <f t="shared" si="240"/>
        <v>1991</v>
      </c>
      <c r="FT114" s="80">
        <f t="shared" si="251"/>
        <v>0.80348964004327372</v>
      </c>
      <c r="FU114" s="80">
        <f t="shared" si="251"/>
        <v>0.98806976862096718</v>
      </c>
      <c r="FV114" s="80">
        <f t="shared" si="251"/>
        <v>0.99736319318004907</v>
      </c>
      <c r="FW114" s="80">
        <f t="shared" si="251"/>
        <v>1.0673518850571881</v>
      </c>
      <c r="FX114" s="80">
        <f t="shared" si="251"/>
        <v>0.95357245519825551</v>
      </c>
      <c r="FY114" s="80">
        <f t="shared" si="251"/>
        <v>0.8131911992082318</v>
      </c>
      <c r="GA114" s="32">
        <f t="shared" si="241"/>
        <v>1991</v>
      </c>
      <c r="GB114" s="90">
        <f t="shared" si="219"/>
        <v>0.8087732582561088</v>
      </c>
      <c r="GC114" s="90">
        <f t="shared" si="220"/>
        <v>0.99158933171056707</v>
      </c>
      <c r="GD114" s="90">
        <f t="shared" si="221"/>
        <v>1.0673518850571881</v>
      </c>
      <c r="GE114" s="90">
        <f t="shared" si="222"/>
        <v>0.93095549751265128</v>
      </c>
      <c r="GF114" s="90">
        <f t="shared" si="223"/>
        <v>0.8131911992082318</v>
      </c>
      <c r="GH114" s="32">
        <f t="shared" si="242"/>
        <v>1998</v>
      </c>
      <c r="GI114" s="80">
        <f t="shared" si="224"/>
        <v>0.74102249768426942</v>
      </c>
      <c r="GJ114" s="80">
        <f t="shared" si="252"/>
        <v>0.97542292690731869</v>
      </c>
      <c r="GK114" s="80">
        <f t="shared" si="252"/>
        <v>0.75969354137877343</v>
      </c>
    </row>
    <row r="115" spans="1:193" x14ac:dyDescent="0.2">
      <c r="A115" s="31" t="s">
        <v>35</v>
      </c>
      <c r="B115" s="31">
        <f t="shared" si="226"/>
        <v>1969</v>
      </c>
      <c r="D115" s="85">
        <f t="shared" si="244"/>
        <v>21131.022086889869</v>
      </c>
      <c r="E115" s="85">
        <f t="shared" si="245"/>
        <v>16964.27751420642</v>
      </c>
      <c r="F115" s="123">
        <v>9.9999999999999995E-7</v>
      </c>
      <c r="G115" s="123">
        <v>9.9999999999999995E-7</v>
      </c>
      <c r="H115" s="85">
        <f t="shared" si="246"/>
        <v>38095.29960309629</v>
      </c>
      <c r="J115" s="85">
        <f>[23]AnnualData_MER_2.2_Dec2019!C33</f>
        <v>4874.8580000000002</v>
      </c>
      <c r="K115" s="243">
        <f>[23]AnnualData_MER_2.2_Dec2019!D33</f>
        <v>2705.5039999999999</v>
      </c>
      <c r="L115" s="86"/>
      <c r="M115" s="86"/>
      <c r="N115" s="91">
        <f t="shared" si="247"/>
        <v>7580.3620000000001</v>
      </c>
      <c r="V115" s="85">
        <f>AER_11_Table3.4_real!$B16</f>
        <v>4.3346948950902506</v>
      </c>
      <c r="W115" s="85">
        <f>AER_11_Table3.4_real!$D16</f>
        <v>6.2702836566519293</v>
      </c>
      <c r="X115" s="87"/>
      <c r="Y115" s="87"/>
      <c r="Z115" s="115">
        <f t="shared" si="248"/>
        <v>5.025525113852912</v>
      </c>
      <c r="BB115" s="80"/>
      <c r="BC115" s="80"/>
      <c r="BD115" s="80"/>
      <c r="BE115" s="80"/>
      <c r="BF115" s="80"/>
      <c r="BG115" s="80"/>
      <c r="BH115" s="80"/>
      <c r="BI115" s="80"/>
      <c r="BJ115" s="80"/>
      <c r="BK115" s="80"/>
      <c r="BL115" s="80"/>
      <c r="BM115" s="80"/>
      <c r="BN115" s="80"/>
      <c r="BO115" s="80"/>
      <c r="BP115" s="80"/>
      <c r="BQ115" s="80"/>
      <c r="BR115" s="80"/>
      <c r="BS115" s="80"/>
      <c r="BT115" s="80"/>
      <c r="BU115" s="88"/>
      <c r="BV115" s="80"/>
      <c r="CK115" s="89"/>
      <c r="CL115" s="89"/>
      <c r="CM115" s="89"/>
      <c r="CN115" s="89"/>
      <c r="CO115" s="89"/>
      <c r="CP115" s="89"/>
      <c r="CQ115" s="89"/>
      <c r="CR115" s="89"/>
      <c r="CS115" s="89"/>
      <c r="CT115" s="89"/>
      <c r="CU115" s="89"/>
      <c r="CX115" s="35"/>
      <c r="CZ115" s="80">
        <f t="shared" si="217"/>
        <v>0.55468843419129832</v>
      </c>
      <c r="DA115" s="80">
        <f t="shared" si="217"/>
        <v>0.44531156575620179</v>
      </c>
      <c r="DB115" s="80">
        <f t="shared" si="217"/>
        <v>2.6249957617309893E-11</v>
      </c>
      <c r="DC115" s="80">
        <f t="shared" si="217"/>
        <v>2.6249957617309893E-11</v>
      </c>
      <c r="DE115" s="80">
        <f t="shared" si="227"/>
        <v>0.55128880211047049</v>
      </c>
      <c r="DF115" s="80">
        <f t="shared" si="227"/>
        <v>0.44869568742176258</v>
      </c>
      <c r="DG115" s="80">
        <f t="shared" si="227"/>
        <v>2.6380854189684032E-11</v>
      </c>
      <c r="DH115" s="80">
        <f t="shared" si="227"/>
        <v>2.6380854189684032E-11</v>
      </c>
      <c r="DI115" s="80">
        <f t="shared" si="228"/>
        <v>0.99998448958499486</v>
      </c>
      <c r="DJ115" s="80"/>
      <c r="DK115" s="80">
        <f t="shared" si="229"/>
        <v>0.55129735296120619</v>
      </c>
      <c r="DL115" s="80">
        <f t="shared" si="229"/>
        <v>0.44870264698603124</v>
      </c>
      <c r="DM115" s="80">
        <f t="shared" si="229"/>
        <v>2.6381263374027323E-11</v>
      </c>
      <c r="DN115" s="80">
        <f t="shared" si="229"/>
        <v>2.6381263374027323E-11</v>
      </c>
      <c r="DQ115" s="80">
        <f t="shared" si="249"/>
        <v>-3.8329900719605299E-2</v>
      </c>
      <c r="DR115" s="80">
        <f t="shared" si="250"/>
        <v>-2.3940371486509252E-2</v>
      </c>
      <c r="DS115" s="80">
        <v>0</v>
      </c>
      <c r="DT115" s="80">
        <v>0</v>
      </c>
      <c r="DV115" s="80"/>
      <c r="DW115" s="80"/>
      <c r="DX115" s="80"/>
      <c r="DY115" s="80"/>
      <c r="DZ115" s="80"/>
      <c r="EB115" s="80"/>
      <c r="EC115" s="80"/>
      <c r="ED115" s="80"/>
      <c r="EE115" s="80"/>
      <c r="EG115" s="80"/>
      <c r="EH115" s="80"/>
      <c r="EI115" s="80"/>
      <c r="EJ115" s="80"/>
      <c r="EL115" s="80"/>
      <c r="EM115" s="80"/>
      <c r="EN115" s="80"/>
      <c r="EO115" s="80"/>
      <c r="EQ115" s="80"/>
      <c r="ER115" s="80"/>
      <c r="ES115" s="80"/>
      <c r="ET115" s="80"/>
      <c r="EV115" s="124">
        <v>0.44565173678749992</v>
      </c>
      <c r="EW115" s="80">
        <f>EXP(SUMPRODUCT($DK115:$DN115,DQ115:DT115))</f>
        <v>0.96862931817495201</v>
      </c>
      <c r="EX115" s="80">
        <f t="shared" si="231"/>
        <v>0.88161372642664237</v>
      </c>
      <c r="EY115" s="210">
        <f>EX115/EX$166</f>
        <v>0.44819737329039927</v>
      </c>
      <c r="EZ115" s="80"/>
      <c r="FA115" s="80">
        <f t="shared" si="232"/>
        <v>1</v>
      </c>
      <c r="FB115" s="80">
        <f t="shared" si="233"/>
        <v>1</v>
      </c>
      <c r="FC115" s="80">
        <f>FB115/FB$166</f>
        <v>1.072935941710113</v>
      </c>
      <c r="FD115" s="80"/>
      <c r="FE115" s="80">
        <f t="shared" si="234"/>
        <v>1</v>
      </c>
      <c r="FF115" s="80">
        <f t="shared" si="235"/>
        <v>1</v>
      </c>
      <c r="FG115" s="80">
        <f>FF115/FF$166</f>
        <v>1.0012114229713192</v>
      </c>
      <c r="FH115" s="80"/>
      <c r="FI115" s="80">
        <f t="shared" si="236"/>
        <v>1</v>
      </c>
      <c r="FJ115" s="80">
        <f t="shared" si="237"/>
        <v>1</v>
      </c>
      <c r="FK115" s="80">
        <f>FJ115/FJ$166</f>
        <v>0.96319130696244337</v>
      </c>
      <c r="FM115" s="80">
        <f t="shared" si="238"/>
        <v>1</v>
      </c>
      <c r="FN115" s="80">
        <f t="shared" si="239"/>
        <v>1</v>
      </c>
      <c r="FO115" s="80">
        <f>FN115/FN$166</f>
        <v>1.0040988781843576</v>
      </c>
      <c r="FQ115" s="37"/>
      <c r="FS115" s="32">
        <f t="shared" si="240"/>
        <v>1992</v>
      </c>
      <c r="FT115" s="80">
        <f t="shared" si="251"/>
        <v>0.77270379407456924</v>
      </c>
      <c r="FU115" s="80">
        <f t="shared" si="251"/>
        <v>0.9877138193948799</v>
      </c>
      <c r="FV115" s="80">
        <f t="shared" si="251"/>
        <v>0.99692876072533032</v>
      </c>
      <c r="FW115" s="80">
        <f t="shared" si="251"/>
        <v>1.0794379854782861</v>
      </c>
      <c r="FX115" s="80">
        <f t="shared" si="251"/>
        <v>1.0075209633229356</v>
      </c>
      <c r="FY115" s="80">
        <f t="shared" si="251"/>
        <v>0.78231546314845313</v>
      </c>
      <c r="GA115" s="32">
        <f t="shared" si="241"/>
        <v>1992</v>
      </c>
      <c r="GB115" s="90">
        <f t="shared" si="219"/>
        <v>0.85415842694171229</v>
      </c>
      <c r="GC115" s="90">
        <f t="shared" si="220"/>
        <v>1.0195522135546451</v>
      </c>
      <c r="GD115" s="90">
        <f t="shared" si="221"/>
        <v>1.0794379854782861</v>
      </c>
      <c r="GE115" s="90">
        <f t="shared" si="222"/>
        <v>0.98291587981030937</v>
      </c>
      <c r="GF115" s="90">
        <f t="shared" si="223"/>
        <v>0.78231546314845313</v>
      </c>
      <c r="GH115" s="32">
        <f t="shared" si="242"/>
        <v>1999</v>
      </c>
      <c r="GI115" s="80">
        <f t="shared" si="224"/>
        <v>0.7713987808723356</v>
      </c>
      <c r="GJ115" s="80">
        <f t="shared" si="252"/>
        <v>1.0327487199731404</v>
      </c>
      <c r="GK115" s="80">
        <f t="shared" si="252"/>
        <v>0.74693753277408859</v>
      </c>
    </row>
    <row r="116" spans="1:193" x14ac:dyDescent="0.2">
      <c r="A116" s="31" t="s">
        <v>35</v>
      </c>
      <c r="B116" s="31">
        <f t="shared" si="226"/>
        <v>1970</v>
      </c>
      <c r="D116" s="85">
        <f>J116*V116</f>
        <v>21317.999210954051</v>
      </c>
      <c r="E116" s="85">
        <f>K116*W116</f>
        <v>16925.641325179924</v>
      </c>
      <c r="F116" s="123">
        <v>9.9999999999999995E-7</v>
      </c>
      <c r="G116" s="123">
        <v>9.9999999999999995E-7</v>
      </c>
      <c r="H116" s="85">
        <f t="shared" ref="H116:H164" si="253">SUM(D116:G116)</f>
        <v>38243.640538133972</v>
      </c>
      <c r="J116" s="85">
        <f>[23]AnnualData_MER_2.2_Dec2019!C34</f>
        <v>4987.3919999999998</v>
      </c>
      <c r="K116" s="243">
        <f>[23]AnnualData_MER_2.2_Dec2019!D34</f>
        <v>2725.57</v>
      </c>
      <c r="L116" s="91">
        <f t="shared" ref="L116:M135" si="254">L36</f>
        <v>0</v>
      </c>
      <c r="M116" s="91">
        <f t="shared" si="254"/>
        <v>11169</v>
      </c>
      <c r="N116" s="91">
        <f>SUM(J116:K116)</f>
        <v>7712.9619999999995</v>
      </c>
      <c r="P116" s="96">
        <f t="shared" ref="P116:S135" si="255">P36</f>
        <v>2472.864</v>
      </c>
      <c r="Q116" s="96">
        <f t="shared" si="255"/>
        <v>1591.94</v>
      </c>
      <c r="R116" s="96">
        <f t="shared" si="255"/>
        <v>0</v>
      </c>
      <c r="S116" s="96">
        <f t="shared" si="255"/>
        <v>11169</v>
      </c>
      <c r="T116" s="96">
        <f t="shared" ref="T116:T130" si="256">SUM(P116:S116)</f>
        <v>15233.804</v>
      </c>
      <c r="V116" s="85">
        <f>AER_11_Table3.4_real!$B17</f>
        <v>4.2743781140431816</v>
      </c>
      <c r="W116" s="85">
        <f>AER_11_Table3.4_real!$D17</f>
        <v>6.209945561911792</v>
      </c>
      <c r="X116" s="85" t="e">
        <f t="shared" ref="X116:Y131" si="257">X196+X270</f>
        <v>#DIV/0!</v>
      </c>
      <c r="Y116" s="85">
        <f t="shared" si="257"/>
        <v>123.91010833557169</v>
      </c>
      <c r="Z116" s="115">
        <f t="shared" si="248"/>
        <v>4.9583597764560459</v>
      </c>
      <c r="AC116" s="88">
        <f>AC196+AC270</f>
        <v>1.0674707545582773</v>
      </c>
      <c r="AD116" s="88">
        <f t="shared" ref="AD116:AG116" si="258">AD196+AD270</f>
        <v>2.1456650376270465</v>
      </c>
      <c r="AE116" s="96" t="e">
        <f t="shared" si="258"/>
        <v>#DIV/0!</v>
      </c>
      <c r="AF116" s="96">
        <f t="shared" si="258"/>
        <v>0.12391010833557169</v>
      </c>
      <c r="AG116" s="96">
        <f t="shared" si="258"/>
        <v>0.64833642339103226</v>
      </c>
      <c r="AI116" s="96">
        <f t="shared" ref="AI116:AM131" si="259">AI196+AI270</f>
        <v>1.06195718354428</v>
      </c>
      <c r="AJ116" s="96">
        <f t="shared" si="259"/>
        <v>2.1423312288511176</v>
      </c>
      <c r="AK116" s="96" t="e">
        <f t="shared" si="259"/>
        <v>#DIV/0!</v>
      </c>
      <c r="AL116" s="96">
        <f t="shared" si="259"/>
        <v>0.12287688618433924</v>
      </c>
      <c r="AM116" s="96">
        <f t="shared" si="259"/>
        <v>0.64251352454315114</v>
      </c>
      <c r="AN116" s="90">
        <f>AM116/AM$131</f>
        <v>3.3140134120903886</v>
      </c>
      <c r="AO116" s="90">
        <f t="shared" ref="AO116:AS131" si="260">AC116/AI116</f>
        <v>1.0051918957745507</v>
      </c>
      <c r="AP116" s="90">
        <f t="shared" si="260"/>
        <v>1.0015561593515663</v>
      </c>
      <c r="AQ116" s="90" t="e">
        <f t="shared" si="260"/>
        <v>#DIV/0!</v>
      </c>
      <c r="AR116" s="90">
        <f t="shared" si="260"/>
        <v>1.0084085964685205</v>
      </c>
      <c r="AS116" s="90">
        <f t="shared" si="260"/>
        <v>1.0090626868158479</v>
      </c>
      <c r="AU116" s="102">
        <f>P116/J116*1000000</f>
        <v>495823.06744687405</v>
      </c>
      <c r="AV116" s="102">
        <f t="shared" ref="AV116:AY131" si="261">Q116/K116*1000000</f>
        <v>584075.99144399143</v>
      </c>
      <c r="AW116" s="102" t="e">
        <f t="shared" si="261"/>
        <v>#DIV/0!</v>
      </c>
      <c r="AX116" s="102">
        <f t="shared" si="261"/>
        <v>1000000</v>
      </c>
      <c r="AY116" s="102">
        <f t="shared" si="261"/>
        <v>1975091.2814039537</v>
      </c>
      <c r="BB116" s="80">
        <f>AI116/AI$166</f>
        <v>1.111588493367242</v>
      </c>
      <c r="BC116" s="80">
        <f>AJ116/AJ$166</f>
        <v>0.75960300693945759</v>
      </c>
      <c r="BD116" s="80" t="e">
        <f>AK116/AK$166</f>
        <v>#DIV/0!</v>
      </c>
      <c r="BE116" s="80">
        <f>AL116/AL$166</f>
        <v>1.3419332557836741</v>
      </c>
      <c r="BF116" s="80"/>
      <c r="BG116" s="80"/>
      <c r="BH116" s="80"/>
      <c r="BI116" s="80"/>
      <c r="BJ116" s="80"/>
      <c r="BK116" s="80"/>
      <c r="BL116" s="80"/>
      <c r="BM116" s="80"/>
      <c r="BN116" s="80"/>
      <c r="BO116" s="80"/>
      <c r="BP116" s="80"/>
      <c r="BQ116" s="95">
        <f>[4]Northeast!AK109</f>
        <v>1.3757020970529967</v>
      </c>
      <c r="BR116" s="95">
        <f>[4]Midwest!AK109</f>
        <v>1.4667476182909831</v>
      </c>
      <c r="BS116" s="95">
        <f>[4]South!AK109</f>
        <v>1.3621573237630364</v>
      </c>
      <c r="BT116" s="95">
        <f>[4]West!AK109</f>
        <v>1.3711487489264789</v>
      </c>
      <c r="BU116" s="88"/>
      <c r="BV116" s="95">
        <f>[4]Northeast!AH109</f>
        <v>1.0072009496173462</v>
      </c>
      <c r="BW116" s="95">
        <f>[4]Midwest!AH109</f>
        <v>0.99444575283206949</v>
      </c>
      <c r="BX116" s="95">
        <f>[4]South!AH109</f>
        <v>0.97632971886994591</v>
      </c>
      <c r="BY116" s="95">
        <f>[4]West!AH109</f>
        <v>0.98704676300563476</v>
      </c>
      <c r="CA116" s="95">
        <f>[4]Northeast!AI109</f>
        <v>0.95943592876783412</v>
      </c>
      <c r="CB116" s="95">
        <f>[4]Midwest!AI109</f>
        <v>0.96532251666917357</v>
      </c>
      <c r="CC116" s="95">
        <f>[4]South!AI109</f>
        <v>0.98158668809323324</v>
      </c>
      <c r="CD116" s="95">
        <f>[4]West!AI109</f>
        <v>0.99153629336146432</v>
      </c>
      <c r="CF116" s="95">
        <f>[4]Northeast!AJ109</f>
        <v>1.027651051180021</v>
      </c>
      <c r="CG116" s="95">
        <f>[4]Midwest!AJ109</f>
        <v>0.99531813415391146</v>
      </c>
      <c r="CH116" s="95">
        <f>[4]South!AJ109</f>
        <v>1.0399898004404418</v>
      </c>
      <c r="CI116" s="95">
        <f>[4]West!AJ109</f>
        <v>0.96851834681122462</v>
      </c>
      <c r="CK116" s="89">
        <f>N116/N$166</f>
        <v>1.2644465326485539</v>
      </c>
      <c r="CL116" s="89">
        <f>Z116/Z$166</f>
        <v>0.47588921970286324</v>
      </c>
      <c r="CM116" s="89">
        <f t="shared" ref="CM116:CM156" si="262">FC116</f>
        <v>1.072935941710113</v>
      </c>
      <c r="CN116" s="89">
        <f t="shared" ref="CN116:CN156" si="263">FG116</f>
        <v>1.0012114229713192</v>
      </c>
      <c r="CO116" s="89">
        <f t="shared" ref="CO116:CO156" si="264">FK116</f>
        <v>0.96319130696244337</v>
      </c>
      <c r="CP116" s="89">
        <f t="shared" ref="CP116:CP156" si="265">FO116</f>
        <v>1.0040988781843576</v>
      </c>
      <c r="CQ116" s="89">
        <f t="shared" ref="CQ116:CQ156" si="266">EY116</f>
        <v>0.44281372699767946</v>
      </c>
      <c r="CR116" s="89">
        <f t="shared" ref="CR116:CR156" si="267">CK116*CM116*CN116*CO116*CP116*CQ116</f>
        <v>0.58171487730713833</v>
      </c>
      <c r="CS116" s="89">
        <f t="shared" ref="CS116:CS156" si="268">CK116*CL116</f>
        <v>0.60173647377811135</v>
      </c>
      <c r="CT116" s="89"/>
      <c r="CU116" s="89">
        <f t="shared" ref="CU116:CU156" si="269">CM116*CN116*CO116*CP116</f>
        <v>1.0389355948005199</v>
      </c>
      <c r="CX116" s="35"/>
      <c r="CZ116" s="80">
        <f t="shared" si="217"/>
        <v>0.55742599059567</v>
      </c>
      <c r="DA116" s="80">
        <f t="shared" si="217"/>
        <v>0.44257400935203384</v>
      </c>
      <c r="DB116" s="80">
        <f t="shared" si="217"/>
        <v>2.6148138250668567E-11</v>
      </c>
      <c r="DC116" s="80">
        <f t="shared" si="217"/>
        <v>2.6148138250668567E-11</v>
      </c>
      <c r="DE116" s="80">
        <f t="shared" si="227"/>
        <v>0.55605608927357308</v>
      </c>
      <c r="DF116" s="80">
        <f t="shared" si="227"/>
        <v>0.44394138079738554</v>
      </c>
      <c r="DG116" s="80">
        <f t="shared" si="227"/>
        <v>2.6199014958255982E-11</v>
      </c>
      <c r="DH116" s="80">
        <f t="shared" si="227"/>
        <v>2.6199014958255982E-11</v>
      </c>
      <c r="DI116" s="80">
        <f t="shared" si="228"/>
        <v>0.99999747012335671</v>
      </c>
      <c r="DJ116" s="80"/>
      <c r="DK116" s="80">
        <f t="shared" si="229"/>
        <v>0.55605749603044463</v>
      </c>
      <c r="DL116" s="80">
        <f t="shared" si="229"/>
        <v>0.44394250391715717</v>
      </c>
      <c r="DM116" s="80">
        <f t="shared" si="229"/>
        <v>2.6199081238699684E-11</v>
      </c>
      <c r="DN116" s="80">
        <f t="shared" si="229"/>
        <v>2.6199081238699684E-11</v>
      </c>
      <c r="DQ116" s="80">
        <f t="shared" si="249"/>
        <v>-1.401260459254931E-2</v>
      </c>
      <c r="DR116" s="80">
        <f t="shared" si="250"/>
        <v>-9.6694642076965154E-3</v>
      </c>
      <c r="DS116" s="80">
        <v>0</v>
      </c>
      <c r="DT116" s="80">
        <v>0</v>
      </c>
      <c r="DV116" s="80">
        <f t="shared" ref="DV116:DY131" si="270">J116/$N116</f>
        <v>0.64662473379228369</v>
      </c>
      <c r="DW116" s="80">
        <f t="shared" si="270"/>
        <v>0.35337526620771637</v>
      </c>
      <c r="DX116" s="80">
        <f t="shared" si="270"/>
        <v>0</v>
      </c>
      <c r="DY116" s="80">
        <f t="shared" si="270"/>
        <v>1.4480818134459887</v>
      </c>
      <c r="DZ116" s="80"/>
      <c r="EB116" s="80" t="e">
        <f t="shared" ref="EB116:EE131" si="271">LN(DV116/DV115)</f>
        <v>#DIV/0!</v>
      </c>
      <c r="EC116" s="80" t="e">
        <f t="shared" si="271"/>
        <v>#DIV/0!</v>
      </c>
      <c r="ED116" s="80" t="e">
        <f t="shared" si="271"/>
        <v>#DIV/0!</v>
      </c>
      <c r="EE116" s="80" t="e">
        <f t="shared" si="271"/>
        <v>#DIV/0!</v>
      </c>
      <c r="EG116" s="80" t="e">
        <f t="shared" ref="EG116:EJ147" si="272">LN(BV116/BV115)</f>
        <v>#DIV/0!</v>
      </c>
      <c r="EH116" s="80" t="e">
        <f t="shared" si="272"/>
        <v>#DIV/0!</v>
      </c>
      <c r="EI116" s="80" t="e">
        <f t="shared" si="272"/>
        <v>#DIV/0!</v>
      </c>
      <c r="EJ116" s="80" t="e">
        <f t="shared" si="272"/>
        <v>#DIV/0!</v>
      </c>
      <c r="EL116" s="80" t="e">
        <f t="shared" ref="EL116:EO147" si="273">LN(CA116/CA115)</f>
        <v>#DIV/0!</v>
      </c>
      <c r="EM116" s="80" t="e">
        <f t="shared" si="273"/>
        <v>#DIV/0!</v>
      </c>
      <c r="EN116" s="80" t="e">
        <f t="shared" si="273"/>
        <v>#DIV/0!</v>
      </c>
      <c r="EO116" s="80" t="e">
        <f t="shared" si="273"/>
        <v>#DIV/0!</v>
      </c>
      <c r="EQ116" s="80" t="e">
        <f t="shared" ref="EQ116:ET131" si="274">LN(AO116/AO115)</f>
        <v>#DIV/0!</v>
      </c>
      <c r="ER116" s="80" t="e">
        <f t="shared" si="274"/>
        <v>#DIV/0!</v>
      </c>
      <c r="ES116" s="80" t="e">
        <f t="shared" si="274"/>
        <v>#DIV/0!</v>
      </c>
      <c r="ET116" s="80" t="e">
        <f t="shared" si="274"/>
        <v>#DIV/0!</v>
      </c>
      <c r="EV116" s="124">
        <v>0.44565173678749992</v>
      </c>
      <c r="EW116" s="80">
        <f t="shared" si="230"/>
        <v>0.9879882243548278</v>
      </c>
      <c r="EX116" s="80">
        <f t="shared" si="231"/>
        <v>0.87102398013910132</v>
      </c>
      <c r="EY116" s="210">
        <f>EX116/EX$166</f>
        <v>0.44281372699767946</v>
      </c>
      <c r="EZ116" s="80"/>
      <c r="FA116" s="80" t="e">
        <f t="shared" si="232"/>
        <v>#DIV/0!</v>
      </c>
      <c r="FB116" s="80">
        <f t="shared" si="233"/>
        <v>1</v>
      </c>
      <c r="FC116" s="80">
        <f>FB116/FB$166</f>
        <v>1.072935941710113</v>
      </c>
      <c r="FD116" s="80"/>
      <c r="FE116" s="80" t="e">
        <f t="shared" si="234"/>
        <v>#DIV/0!</v>
      </c>
      <c r="FF116" s="80">
        <f t="shared" si="235"/>
        <v>1</v>
      </c>
      <c r="FG116" s="80">
        <f>FF116/FF$166</f>
        <v>1.0012114229713192</v>
      </c>
      <c r="FH116" s="80"/>
      <c r="FI116" s="80" t="e">
        <f t="shared" si="236"/>
        <v>#DIV/0!</v>
      </c>
      <c r="FJ116" s="80">
        <f t="shared" si="237"/>
        <v>1</v>
      </c>
      <c r="FK116" s="80">
        <f>FJ116/FJ$166</f>
        <v>0.96319130696244337</v>
      </c>
      <c r="FM116" s="80" t="e">
        <f t="shared" si="238"/>
        <v>#DIV/0!</v>
      </c>
      <c r="FN116" s="80">
        <f t="shared" si="239"/>
        <v>1</v>
      </c>
      <c r="FO116" s="80">
        <f>FN116/FN$166</f>
        <v>1.0040988781843576</v>
      </c>
      <c r="FQ116" s="37"/>
      <c r="FS116" s="32">
        <f t="shared" si="240"/>
        <v>1993</v>
      </c>
      <c r="FT116" s="80">
        <f t="shared" si="251"/>
        <v>0.77364102699150539</v>
      </c>
      <c r="FU116" s="80">
        <f t="shared" si="251"/>
        <v>0.98598086996433809</v>
      </c>
      <c r="FV116" s="80">
        <f t="shared" si="251"/>
        <v>0.9963629485518406</v>
      </c>
      <c r="FW116" s="80">
        <f t="shared" si="251"/>
        <v>1.0913890331176155</v>
      </c>
      <c r="FX116" s="80">
        <f t="shared" si="251"/>
        <v>1.02494392332221</v>
      </c>
      <c r="FY116" s="80">
        <f t="shared" si="251"/>
        <v>0.78464101136519671</v>
      </c>
      <c r="GA116" s="32">
        <f t="shared" si="241"/>
        <v>1993</v>
      </c>
      <c r="GB116" s="90">
        <f t="shared" si="219"/>
        <v>0.91851668312682999</v>
      </c>
      <c r="GC116" s="90">
        <f t="shared" si="220"/>
        <v>1.0652469428866704</v>
      </c>
      <c r="GD116" s="90">
        <f t="shared" si="221"/>
        <v>1.0913890331176155</v>
      </c>
      <c r="GE116" s="90">
        <f t="shared" si="222"/>
        <v>0.99640771742762324</v>
      </c>
      <c r="GF116" s="90">
        <f t="shared" si="223"/>
        <v>0.78464101136519671</v>
      </c>
      <c r="GH116" s="32">
        <f t="shared" si="242"/>
        <v>2000</v>
      </c>
      <c r="GI116" s="80">
        <f t="shared" si="224"/>
        <v>0.99054915819701905</v>
      </c>
      <c r="GJ116" s="80">
        <f t="shared" si="252"/>
        <v>1.0916043812066876</v>
      </c>
      <c r="GK116" s="80">
        <f t="shared" si="252"/>
        <v>0.90742504816812897</v>
      </c>
    </row>
    <row r="117" spans="1:193" x14ac:dyDescent="0.2">
      <c r="A117" s="31" t="s">
        <v>35</v>
      </c>
      <c r="B117" s="31">
        <f t="shared" si="226"/>
        <v>1971</v>
      </c>
      <c r="D117" s="85">
        <f t="shared" ref="D117:D156" si="275">J117*V117</f>
        <v>22031.773420358273</v>
      </c>
      <c r="E117" s="85">
        <f t="shared" ref="E117:E156" si="276">K117*W117</f>
        <v>16771.12740224447</v>
      </c>
      <c r="F117" s="123">
        <v>9.9999999999999995E-7</v>
      </c>
      <c r="G117" s="123">
        <v>9.9999999999999995E-7</v>
      </c>
      <c r="H117" s="85">
        <f t="shared" si="253"/>
        <v>38802.900824602744</v>
      </c>
      <c r="J117" s="85">
        <f>[23]AnnualData_MER_2.2_Dec2019!C35</f>
        <v>5125.8119999999999</v>
      </c>
      <c r="K117" s="243">
        <f>[23]AnnualData_MER_2.2_Dec2019!D35</f>
        <v>2748.5039999999999</v>
      </c>
      <c r="L117" s="91">
        <f t="shared" si="254"/>
        <v>20021.399999999998</v>
      </c>
      <c r="M117" s="91">
        <f t="shared" si="254"/>
        <v>11610</v>
      </c>
      <c r="N117" s="91">
        <f t="shared" ref="N117:N156" si="277">SUM(J117:K117)</f>
        <v>7874.3159999999998</v>
      </c>
      <c r="P117" s="96">
        <f t="shared" si="255"/>
        <v>2586.7550000000001</v>
      </c>
      <c r="Q117" s="96">
        <f t="shared" si="255"/>
        <v>1550.989</v>
      </c>
      <c r="R117" s="96">
        <f t="shared" si="255"/>
        <v>20021.399999999998</v>
      </c>
      <c r="S117" s="96">
        <f t="shared" si="255"/>
        <v>11610</v>
      </c>
      <c r="T117" s="96">
        <f t="shared" si="256"/>
        <v>35769.144</v>
      </c>
      <c r="V117" s="85">
        <f>AER_11_Table3.4_real!$B18</f>
        <v>4.2982016157358629</v>
      </c>
      <c r="W117" s="85">
        <f>AER_11_Table3.4_real!$D18</f>
        <v>6.1019112223393055</v>
      </c>
      <c r="X117" s="85">
        <f t="shared" si="257"/>
        <v>122.17717042764244</v>
      </c>
      <c r="Y117" s="85">
        <f t="shared" si="257"/>
        <v>130.89595176571922</v>
      </c>
      <c r="Z117" s="115">
        <f t="shared" si="248"/>
        <v>4.927780498598576</v>
      </c>
      <c r="AC117" s="88">
        <f t="shared" ref="AC117:AM132" si="278">AC197+AC271</f>
        <v>1.0326478541647739</v>
      </c>
      <c r="AD117" s="88">
        <f t="shared" si="278"/>
        <v>2.2308088580899028</v>
      </c>
      <c r="AE117" s="96">
        <f t="shared" si="278"/>
        <v>0.12217717042764244</v>
      </c>
      <c r="AF117" s="96">
        <f t="shared" si="278"/>
        <v>0.13089595176571922</v>
      </c>
      <c r="AG117" s="96">
        <f t="shared" si="278"/>
        <v>0.28228316003312798</v>
      </c>
      <c r="AI117" s="96">
        <f t="shared" si="259"/>
        <v>1.0362629575923958</v>
      </c>
      <c r="AJ117" s="96">
        <f t="shared" si="259"/>
        <v>2.2649981045075243</v>
      </c>
      <c r="AK117" s="96">
        <f t="shared" si="259"/>
        <v>0.12661719101051777</v>
      </c>
      <c r="AL117" s="96">
        <f t="shared" si="259"/>
        <v>0.12320181008447774</v>
      </c>
      <c r="AM117" s="96">
        <f t="shared" si="259"/>
        <v>0.28401495923854669</v>
      </c>
      <c r="AN117" s="90">
        <f t="shared" ref="AN117:AN130" si="279">AM117/AM$131</f>
        <v>1.464917621493018</v>
      </c>
      <c r="AO117" s="90">
        <f t="shared" si="260"/>
        <v>0.99651140340283795</v>
      </c>
      <c r="AP117" s="90">
        <f t="shared" si="260"/>
        <v>0.98490539733804539</v>
      </c>
      <c r="AQ117" s="90">
        <f t="shared" si="260"/>
        <v>0.96493350904849473</v>
      </c>
      <c r="AR117" s="90">
        <f t="shared" si="260"/>
        <v>1.0624515311582332</v>
      </c>
      <c r="AS117" s="90">
        <f t="shared" si="260"/>
        <v>0.9939024366531195</v>
      </c>
      <c r="AU117" s="102">
        <f t="shared" ref="AU117:AU130" si="280">P117/J117*1000000</f>
        <v>504652.72624122782</v>
      </c>
      <c r="AV117" s="102">
        <f t="shared" si="261"/>
        <v>564302.98082156689</v>
      </c>
      <c r="AW117" s="102">
        <f t="shared" si="261"/>
        <v>1000000</v>
      </c>
      <c r="AX117" s="102">
        <f t="shared" si="261"/>
        <v>1000000</v>
      </c>
      <c r="AY117" s="102">
        <f t="shared" si="261"/>
        <v>4542508.0730821574</v>
      </c>
      <c r="BB117" s="80">
        <f>AI117/AI$166</f>
        <v>1.0846934298405104</v>
      </c>
      <c r="BC117" s="80">
        <f>AJ117/AJ$166</f>
        <v>0.80309680768587355</v>
      </c>
      <c r="BD117" s="80">
        <f>AK117/AK$166</f>
        <v>1.3379624394773826</v>
      </c>
      <c r="BE117" s="80">
        <f>AL117/AL$166</f>
        <v>1.3454817358984832</v>
      </c>
      <c r="BF117" s="80"/>
      <c r="BG117" s="80"/>
      <c r="BH117" s="80"/>
      <c r="BI117" s="80"/>
      <c r="BJ117" s="80"/>
      <c r="BK117" s="80"/>
      <c r="BL117" s="80"/>
      <c r="BM117" s="80"/>
      <c r="BN117" s="80"/>
      <c r="BO117" s="80"/>
      <c r="BP117" s="80"/>
      <c r="BQ117" s="95">
        <f>[4]Northeast!AK110</f>
        <v>1.3815979185257032</v>
      </c>
      <c r="BR117" s="95">
        <f>[4]Midwest!AK110</f>
        <v>1.4755893638753781</v>
      </c>
      <c r="BS117" s="95">
        <f>[4]South!AK110</f>
        <v>1.3879108714666295</v>
      </c>
      <c r="BT117" s="95">
        <f>[4]West!AK110</f>
        <v>1.3729682526700171</v>
      </c>
      <c r="BU117" s="88"/>
      <c r="BV117" s="95">
        <f>[4]Northeast!AH110</f>
        <v>1.0063696481739832</v>
      </c>
      <c r="BW117" s="95">
        <f>[4]Midwest!AH110</f>
        <v>0.99468196190141356</v>
      </c>
      <c r="BX117" s="95">
        <f>[4]South!AH110</f>
        <v>0.9807986007365318</v>
      </c>
      <c r="BY117" s="95">
        <f>[4]West!AH110</f>
        <v>0.99019198280394616</v>
      </c>
      <c r="CA117" s="95">
        <f>[4]Northeast!AI110</f>
        <v>0.96343981175826521</v>
      </c>
      <c r="CB117" s="95">
        <f>[4]Midwest!AI110</f>
        <v>0.96818997063855405</v>
      </c>
      <c r="CC117" s="95">
        <f>[4]South!AI110</f>
        <v>0.98288454564714201</v>
      </c>
      <c r="CD117" s="95">
        <f>[4]West!AI110</f>
        <v>0.98968709209226835</v>
      </c>
      <c r="CF117" s="95">
        <f>[4]Northeast!AJ110</f>
        <v>1.0187766092470436</v>
      </c>
      <c r="CG117" s="95">
        <f>[4]Midwest!AJ110</f>
        <v>0.97877107862956836</v>
      </c>
      <c r="CH117" s="95">
        <f>[4]South!AJ110</f>
        <v>0.97954744794272319</v>
      </c>
      <c r="CI117" s="95">
        <f>[4]West!AJ110</f>
        <v>1.0204234713270302</v>
      </c>
      <c r="CK117" s="89">
        <f>N117/N$166</f>
        <v>1.2908985631173899</v>
      </c>
      <c r="CL117" s="89">
        <f>Z117/Z$166</f>
        <v>0.47295430789033849</v>
      </c>
      <c r="CM117" s="89">
        <f t="shared" si="262"/>
        <v>1.072935941710113</v>
      </c>
      <c r="CN117" s="89">
        <f t="shared" si="263"/>
        <v>1.0008503839228617</v>
      </c>
      <c r="CO117" s="89">
        <f t="shared" si="264"/>
        <v>0.96670400565991399</v>
      </c>
      <c r="CP117" s="89">
        <f t="shared" si="265"/>
        <v>1.0040988781843576</v>
      </c>
      <c r="CQ117" s="89">
        <f t="shared" si="266"/>
        <v>0.44080386302381391</v>
      </c>
      <c r="CR117" s="89">
        <f t="shared" si="267"/>
        <v>0.59313078155992793</v>
      </c>
      <c r="CS117" s="89">
        <f t="shared" si="268"/>
        <v>0.61053603647581756</v>
      </c>
      <c r="CT117" s="89"/>
      <c r="CU117" s="89">
        <f t="shared" si="269"/>
        <v>1.0423485194316726</v>
      </c>
      <c r="CX117" s="35"/>
      <c r="CZ117" s="80">
        <f t="shared" si="217"/>
        <v>0.56778676212756651</v>
      </c>
      <c r="DA117" s="80">
        <f t="shared" si="217"/>
        <v>0.43221323782089094</v>
      </c>
      <c r="DB117" s="80">
        <f t="shared" si="217"/>
        <v>2.5771269125476207E-11</v>
      </c>
      <c r="DC117" s="80">
        <f t="shared" si="217"/>
        <v>2.5771269125476207E-11</v>
      </c>
      <c r="DE117" s="80">
        <f t="shared" si="227"/>
        <v>0.56259047595914191</v>
      </c>
      <c r="DF117" s="80">
        <f t="shared" si="227"/>
        <v>0.43737317107019019</v>
      </c>
      <c r="DG117" s="80">
        <f t="shared" si="227"/>
        <v>2.595924774959539E-11</v>
      </c>
      <c r="DH117" s="80">
        <f t="shared" si="227"/>
        <v>2.595924774959539E-11</v>
      </c>
      <c r="DI117" s="80">
        <f t="shared" si="228"/>
        <v>0.99996364708125052</v>
      </c>
      <c r="DJ117" s="80"/>
      <c r="DK117" s="80">
        <f t="shared" si="229"/>
        <v>0.56261092850851357</v>
      </c>
      <c r="DL117" s="80">
        <f t="shared" si="229"/>
        <v>0.43738907143956612</v>
      </c>
      <c r="DM117" s="80">
        <f t="shared" si="229"/>
        <v>2.5960191478326922E-11</v>
      </c>
      <c r="DN117" s="80">
        <f t="shared" si="229"/>
        <v>2.5960191478326922E-11</v>
      </c>
      <c r="DQ117" s="80">
        <f t="shared" ref="DQ117:DQ156" si="281">LN(V117/V116)</f>
        <v>5.5580849111589109E-3</v>
      </c>
      <c r="DR117" s="80">
        <f t="shared" ref="DR117:DR156" si="282">LN(W117/W116)</f>
        <v>-1.7550092465266127E-2</v>
      </c>
      <c r="DS117" s="80">
        <v>0</v>
      </c>
      <c r="DT117" s="80">
        <v>0</v>
      </c>
      <c r="DV117" s="80">
        <f t="shared" si="270"/>
        <v>0.65095330184869393</v>
      </c>
      <c r="DW117" s="80">
        <f t="shared" si="270"/>
        <v>0.34904669815130607</v>
      </c>
      <c r="DX117" s="80">
        <f t="shared" si="270"/>
        <v>2.5426208447819465</v>
      </c>
      <c r="DY117" s="80">
        <f t="shared" si="270"/>
        <v>1.4744137776538306</v>
      </c>
      <c r="DZ117" s="80"/>
      <c r="EB117" s="80">
        <f t="shared" si="271"/>
        <v>6.6717900486718273E-3</v>
      </c>
      <c r="EC117" s="80">
        <f t="shared" si="271"/>
        <v>-1.2324850500307464E-2</v>
      </c>
      <c r="ED117" s="80" t="e">
        <f t="shared" si="271"/>
        <v>#DIV/0!</v>
      </c>
      <c r="EE117" s="80">
        <f t="shared" si="271"/>
        <v>1.8020678547246254E-2</v>
      </c>
      <c r="EG117" s="80">
        <f t="shared" si="272"/>
        <v>-8.2569887691555269E-4</v>
      </c>
      <c r="EH117" s="80">
        <f t="shared" si="272"/>
        <v>2.3750015517326874E-4</v>
      </c>
      <c r="EI117" s="80">
        <f t="shared" si="272"/>
        <v>4.5667824521725886E-3</v>
      </c>
      <c r="EJ117" s="80">
        <f t="shared" si="272"/>
        <v>3.1814291094956005E-3</v>
      </c>
      <c r="EL117" s="80">
        <f t="shared" si="273"/>
        <v>4.1644799948543469E-3</v>
      </c>
      <c r="EM117" s="80">
        <f t="shared" si="273"/>
        <v>2.9660590147794594E-3</v>
      </c>
      <c r="EN117" s="80">
        <f t="shared" si="273"/>
        <v>1.3213303615208522E-3</v>
      </c>
      <c r="EO117" s="80">
        <f t="shared" si="273"/>
        <v>-1.8667272148723774E-3</v>
      </c>
      <c r="EQ117" s="80">
        <f t="shared" si="274"/>
        <v>-8.6731602931512577E-3</v>
      </c>
      <c r="ER117" s="80">
        <f t="shared" si="274"/>
        <v>-1.6764635524418096E-2</v>
      </c>
      <c r="ES117" s="80" t="e">
        <f t="shared" si="274"/>
        <v>#DIV/0!</v>
      </c>
      <c r="ET117" s="80">
        <f t="shared" si="274"/>
        <v>5.2205561887496511E-2</v>
      </c>
      <c r="EV117" s="124">
        <v>0.44394281393434054</v>
      </c>
      <c r="EW117" s="80">
        <f t="shared" si="230"/>
        <v>0.9954611525087701</v>
      </c>
      <c r="EX117" s="80">
        <f t="shared" si="231"/>
        <v>0.86707053513204591</v>
      </c>
      <c r="EY117" s="210">
        <f>EX117/EX$166</f>
        <v>0.44080386302381391</v>
      </c>
      <c r="EZ117" s="80"/>
      <c r="FA117" s="80" t="e">
        <f t="shared" si="232"/>
        <v>#DIV/0!</v>
      </c>
      <c r="FB117" s="80">
        <f t="shared" si="233"/>
        <v>1</v>
      </c>
      <c r="FC117" s="80">
        <f>FB117/FB$166</f>
        <v>1.072935941710113</v>
      </c>
      <c r="FD117" s="80"/>
      <c r="FE117" s="80">
        <f t="shared" si="234"/>
        <v>0.99963939779333932</v>
      </c>
      <c r="FF117" s="80">
        <f t="shared" si="235"/>
        <v>0.99963939779333932</v>
      </c>
      <c r="FG117" s="80">
        <f>FF117/FF$166</f>
        <v>1.0008503839228617</v>
      </c>
      <c r="FH117" s="80"/>
      <c r="FI117" s="80">
        <f t="shared" si="236"/>
        <v>1.003646937708095</v>
      </c>
      <c r="FJ117" s="80">
        <f t="shared" si="237"/>
        <v>1.003646937708095</v>
      </c>
      <c r="FK117" s="80">
        <f>FJ117/FJ$166</f>
        <v>0.96670400565991399</v>
      </c>
      <c r="FM117" s="80" t="e">
        <f t="shared" si="238"/>
        <v>#DIV/0!</v>
      </c>
      <c r="FN117" s="80">
        <f t="shared" si="239"/>
        <v>1</v>
      </c>
      <c r="FO117" s="80">
        <f>FN117/FN$166</f>
        <v>1.0040988781843576</v>
      </c>
      <c r="FQ117" s="37"/>
      <c r="FS117" s="32">
        <f t="shared" si="240"/>
        <v>1994</v>
      </c>
      <c r="FT117" s="80">
        <f t="shared" si="251"/>
        <v>0.77784827314956906</v>
      </c>
      <c r="FU117" s="80">
        <f t="shared" si="251"/>
        <v>0.98588621093605888</v>
      </c>
      <c r="FV117" s="80">
        <f t="shared" si="251"/>
        <v>0.9954022358562955</v>
      </c>
      <c r="FW117" s="80">
        <f t="shared" si="251"/>
        <v>1.1038316670676018</v>
      </c>
      <c r="FX117" s="80">
        <f t="shared" si="251"/>
        <v>1.0139124449254404</v>
      </c>
      <c r="FY117" s="80">
        <f t="shared" si="251"/>
        <v>0.78898382442691217</v>
      </c>
      <c r="GA117" s="32">
        <f t="shared" si="241"/>
        <v>1994</v>
      </c>
      <c r="GB117" s="90">
        <f t="shared" si="219"/>
        <v>0.90463519255257308</v>
      </c>
      <c r="GC117" s="90">
        <f t="shared" si="220"/>
        <v>1.0439427253555484</v>
      </c>
      <c r="GD117" s="90">
        <f t="shared" si="221"/>
        <v>1.1038316670676018</v>
      </c>
      <c r="GE117" s="90">
        <f t="shared" si="222"/>
        <v>0.98549412255891422</v>
      </c>
      <c r="GF117" s="90">
        <f t="shared" si="223"/>
        <v>0.78898382442691217</v>
      </c>
      <c r="GH117" s="32">
        <f t="shared" si="242"/>
        <v>2001</v>
      </c>
      <c r="GI117" s="80">
        <f t="shared" si="224"/>
        <v>1.0893032503803546</v>
      </c>
      <c r="GJ117" s="80">
        <f t="shared" si="252"/>
        <v>1.0521301102711664</v>
      </c>
      <c r="GK117" s="80">
        <f t="shared" si="252"/>
        <v>1.0353313147739944</v>
      </c>
    </row>
    <row r="118" spans="1:193" x14ac:dyDescent="0.2">
      <c r="A118" s="31" t="s">
        <v>35</v>
      </c>
      <c r="B118" s="31">
        <f t="shared" si="226"/>
        <v>1972</v>
      </c>
      <c r="D118" s="85">
        <f t="shared" si="275"/>
        <v>22852.269970531986</v>
      </c>
      <c r="E118" s="85">
        <f t="shared" si="276"/>
        <v>16987.844050701598</v>
      </c>
      <c r="F118" s="123">
        <v>9.9999999999999995E-7</v>
      </c>
      <c r="G118" s="123">
        <v>9.9999999999999995E-7</v>
      </c>
      <c r="H118" s="85">
        <f t="shared" si="253"/>
        <v>39840.114023233589</v>
      </c>
      <c r="J118" s="85">
        <f>[23]AnnualData_MER_2.2_Dec2019!C36</f>
        <v>5264.384</v>
      </c>
      <c r="K118" s="243">
        <f>[23]AnnualData_MER_2.2_Dec2019!D36</f>
        <v>2868.221</v>
      </c>
      <c r="L118" s="91">
        <f t="shared" si="254"/>
        <v>20913.199999999997</v>
      </c>
      <c r="M118" s="91">
        <f t="shared" si="254"/>
        <v>12124.5</v>
      </c>
      <c r="N118" s="91">
        <f t="shared" si="277"/>
        <v>8132.6049999999996</v>
      </c>
      <c r="P118" s="96">
        <f t="shared" si="255"/>
        <v>2678.3980000000001</v>
      </c>
      <c r="Q118" s="96">
        <f t="shared" si="255"/>
        <v>1573.095</v>
      </c>
      <c r="R118" s="96">
        <f t="shared" si="255"/>
        <v>20913.199999999997</v>
      </c>
      <c r="S118" s="96">
        <f t="shared" si="255"/>
        <v>12124.5</v>
      </c>
      <c r="T118" s="96">
        <f t="shared" si="256"/>
        <v>37289.192999999999</v>
      </c>
      <c r="V118" s="85">
        <f>AER_11_Table3.4_real!$B19</f>
        <v>4.3409200336700335</v>
      </c>
      <c r="W118" s="85">
        <f>AER_11_Table3.4_real!$D19</f>
        <v>5.9227807239057242</v>
      </c>
      <c r="X118" s="85">
        <f t="shared" si="257"/>
        <v>120.44149149819256</v>
      </c>
      <c r="Y118" s="85">
        <f t="shared" si="257"/>
        <v>129.05860035465378</v>
      </c>
      <c r="Z118" s="115">
        <f t="shared" si="248"/>
        <v>4.8988133597086776</v>
      </c>
      <c r="AC118" s="88">
        <f t="shared" si="278"/>
        <v>1.0339643324106425</v>
      </c>
      <c r="AD118" s="88">
        <f t="shared" si="278"/>
        <v>2.2910129394601086</v>
      </c>
      <c r="AE118" s="96">
        <f t="shared" si="278"/>
        <v>0.12044149149819255</v>
      </c>
      <c r="AF118" s="96">
        <f t="shared" si="278"/>
        <v>0.1290586003546538</v>
      </c>
      <c r="AG118" s="96">
        <f t="shared" si="278"/>
        <v>0.28042808542410669</v>
      </c>
      <c r="AI118" s="96">
        <f t="shared" si="259"/>
        <v>1.0235312570523252</v>
      </c>
      <c r="AJ118" s="96">
        <f t="shared" si="259"/>
        <v>2.2511725437357111</v>
      </c>
      <c r="AK118" s="96">
        <f t="shared" si="259"/>
        <v>0.12258339015135666</v>
      </c>
      <c r="AL118" s="96">
        <f t="shared" si="259"/>
        <v>0.12682622638242105</v>
      </c>
      <c r="AM118" s="96">
        <f t="shared" si="259"/>
        <v>0.27847338721439696</v>
      </c>
      <c r="AN118" s="90">
        <f t="shared" si="279"/>
        <v>1.4363348083527729</v>
      </c>
      <c r="AO118" s="90">
        <f t="shared" si="260"/>
        <v>1.0101932161684672</v>
      </c>
      <c r="AP118" s="90">
        <f t="shared" si="260"/>
        <v>1.0176976197738643</v>
      </c>
      <c r="AQ118" s="90">
        <f t="shared" si="260"/>
        <v>0.98252700752916478</v>
      </c>
      <c r="AR118" s="90">
        <f t="shared" si="260"/>
        <v>1.0176018323331757</v>
      </c>
      <c r="AS118" s="90">
        <f t="shared" si="260"/>
        <v>1.0070193357766171</v>
      </c>
      <c r="AU118" s="102">
        <f t="shared" si="280"/>
        <v>508777.09528788173</v>
      </c>
      <c r="AV118" s="102">
        <f t="shared" si="261"/>
        <v>548456.69144741632</v>
      </c>
      <c r="AW118" s="102">
        <f t="shared" si="261"/>
        <v>1000000</v>
      </c>
      <c r="AX118" s="102">
        <f t="shared" si="261"/>
        <v>1000000</v>
      </c>
      <c r="AY118" s="102">
        <f t="shared" si="261"/>
        <v>4585147.4404572705</v>
      </c>
      <c r="BB118" s="80">
        <f>AI118/AI$166</f>
        <v>1.0713667043937212</v>
      </c>
      <c r="BC118" s="80">
        <f>AJ118/AJ$166</f>
        <v>0.79819470039571128</v>
      </c>
      <c r="BD118" s="80">
        <f>AK118/AK$166</f>
        <v>1.2953373109714057</v>
      </c>
      <c r="BE118" s="80">
        <f>AL118/AL$166</f>
        <v>1.3850638323695637</v>
      </c>
      <c r="BF118" s="80"/>
      <c r="BG118" s="80"/>
      <c r="BH118" s="80"/>
      <c r="BI118" s="80"/>
      <c r="BJ118" s="80"/>
      <c r="BK118" s="80"/>
      <c r="BL118" s="80"/>
      <c r="BM118" s="80"/>
      <c r="BN118" s="80"/>
      <c r="BO118" s="80"/>
      <c r="BP118" s="80"/>
      <c r="BQ118" s="95">
        <f>[4]Northeast!AK111</f>
        <v>1.3871164247460932</v>
      </c>
      <c r="BR118" s="95">
        <f>[4]Midwest!AK111</f>
        <v>1.4485470209614042</v>
      </c>
      <c r="BS118" s="95">
        <f>[4]South!AK111</f>
        <v>1.3354232064459881</v>
      </c>
      <c r="BT118" s="95">
        <f>[4]West!AK111</f>
        <v>1.4115660170007989</v>
      </c>
      <c r="BU118" s="88"/>
      <c r="BV118" s="95">
        <f>[4]Northeast!AH111</f>
        <v>1.0054247428249872</v>
      </c>
      <c r="BW118" s="95">
        <f>[4]Midwest!AH111</f>
        <v>0.99494575668631802</v>
      </c>
      <c r="BX118" s="95">
        <f>[4]South!AH111</f>
        <v>0.9855994028354762</v>
      </c>
      <c r="BY118" s="95">
        <f>[4]West!AH111</f>
        <v>0.99357222830536052</v>
      </c>
      <c r="CA118" s="95">
        <f>[4]Northeast!AI111</f>
        <v>0.9678247078108162</v>
      </c>
      <c r="CB118" s="95">
        <f>[4]Midwest!AI111</f>
        <v>0.97106922671620644</v>
      </c>
      <c r="CC118" s="95">
        <f>[4]South!AI111</f>
        <v>0.98415504816446675</v>
      </c>
      <c r="CD118" s="95">
        <f>[4]West!AI111</f>
        <v>0.98757286980002279</v>
      </c>
      <c r="CF118" s="95">
        <f>[4]Northeast!AJ111</f>
        <v>1.0327641168361421</v>
      </c>
      <c r="CG118" s="95">
        <f>[4]Midwest!AJ111</f>
        <v>1.0113590601868989</v>
      </c>
      <c r="CH118" s="95">
        <f>[4]South!AJ111</f>
        <v>0.99740740033894404</v>
      </c>
      <c r="CI118" s="95">
        <f>[4]West!AJ111</f>
        <v>0.97734792009398197</v>
      </c>
      <c r="CK118" s="89">
        <f>N118/N$166</f>
        <v>1.3332419106499283</v>
      </c>
      <c r="CL118" s="89">
        <f>Z118/Z$166</f>
        <v>0.47017412457471974</v>
      </c>
      <c r="CM118" s="89">
        <f t="shared" si="262"/>
        <v>1.0742800385315678</v>
      </c>
      <c r="CN118" s="89">
        <f t="shared" si="263"/>
        <v>1.0004278617874527</v>
      </c>
      <c r="CO118" s="89">
        <f t="shared" si="264"/>
        <v>0.97044881030097985</v>
      </c>
      <c r="CP118" s="89">
        <f t="shared" si="265"/>
        <v>1.0262727024629184</v>
      </c>
      <c r="CQ118" s="89">
        <f t="shared" si="266"/>
        <v>0.43766439634404491</v>
      </c>
      <c r="CR118" s="89">
        <f t="shared" si="267"/>
        <v>0.62458114502495921</v>
      </c>
      <c r="CS118" s="89">
        <f t="shared" si="268"/>
        <v>0.62685584818615669</v>
      </c>
      <c r="CT118" s="89"/>
      <c r="CU118" s="89">
        <f t="shared" si="269"/>
        <v>1.0703817448526032</v>
      </c>
      <c r="CX118" s="35"/>
      <c r="CZ118" s="80">
        <f t="shared" si="217"/>
        <v>0.57359951222040206</v>
      </c>
      <c r="DA118" s="80">
        <f t="shared" si="217"/>
        <v>0.4264004877293972</v>
      </c>
      <c r="DB118" s="80">
        <f t="shared" si="217"/>
        <v>2.5100329768555109E-11</v>
      </c>
      <c r="DC118" s="80">
        <f t="shared" si="217"/>
        <v>2.5100329768555109E-11</v>
      </c>
      <c r="DE118" s="80">
        <f t="shared" si="227"/>
        <v>0.57068820336409065</v>
      </c>
      <c r="DF118" s="80">
        <f t="shared" si="227"/>
        <v>0.42930030404844632</v>
      </c>
      <c r="DG118" s="80">
        <f t="shared" si="227"/>
        <v>2.5434324555611429E-11</v>
      </c>
      <c r="DH118" s="80">
        <f t="shared" si="227"/>
        <v>2.5434324555611429E-11</v>
      </c>
      <c r="DI118" s="80">
        <f t="shared" si="228"/>
        <v>0.99998850746340562</v>
      </c>
      <c r="DJ118" s="80"/>
      <c r="DK118" s="80">
        <f t="shared" si="229"/>
        <v>0.5706947620945283</v>
      </c>
      <c r="DL118" s="80">
        <f t="shared" si="229"/>
        <v>0.42930523785460251</v>
      </c>
      <c r="DM118" s="80">
        <f t="shared" si="229"/>
        <v>2.5434616863876502E-11</v>
      </c>
      <c r="DN118" s="80">
        <f t="shared" si="229"/>
        <v>2.5434616863876502E-11</v>
      </c>
      <c r="DQ118" s="80">
        <f t="shared" si="281"/>
        <v>9.8896086518623361E-3</v>
      </c>
      <c r="DR118" s="80">
        <f t="shared" si="282"/>
        <v>-2.9795981754476432E-2</v>
      </c>
      <c r="DS118" s="80">
        <v>0</v>
      </c>
      <c r="DT118" s="80">
        <v>0</v>
      </c>
      <c r="DV118" s="80">
        <f t="shared" si="270"/>
        <v>0.64731829469155333</v>
      </c>
      <c r="DW118" s="80">
        <f t="shared" si="270"/>
        <v>0.35268170530844672</v>
      </c>
      <c r="DX118" s="80">
        <f t="shared" si="270"/>
        <v>2.5715253599553893</v>
      </c>
      <c r="DY118" s="80">
        <f t="shared" si="270"/>
        <v>1.4908507175745043</v>
      </c>
      <c r="DZ118" s="80"/>
      <c r="EB118" s="80">
        <f t="shared" si="271"/>
        <v>-5.5997784524537018E-3</v>
      </c>
      <c r="EC118" s="80">
        <f t="shared" si="271"/>
        <v>1.0360246650120846E-2</v>
      </c>
      <c r="ED118" s="80">
        <f t="shared" si="271"/>
        <v>1.1303870399664911E-2</v>
      </c>
      <c r="EE118" s="80">
        <f t="shared" si="271"/>
        <v>1.1086436505659733E-2</v>
      </c>
      <c r="EG118" s="80">
        <f t="shared" si="272"/>
        <v>-9.3936579474156862E-4</v>
      </c>
      <c r="EH118" s="80">
        <f t="shared" si="272"/>
        <v>2.651699953571236E-4</v>
      </c>
      <c r="EI118" s="80">
        <f t="shared" si="272"/>
        <v>4.882848364061324E-3</v>
      </c>
      <c r="EJ118" s="80">
        <f t="shared" si="272"/>
        <v>3.4079138578703531E-3</v>
      </c>
      <c r="EL118" s="80">
        <f t="shared" si="273"/>
        <v>4.5409663388596977E-3</v>
      </c>
      <c r="EM118" s="80">
        <f t="shared" si="273"/>
        <v>2.9694413178522443E-3</v>
      </c>
      <c r="EN118" s="80">
        <f t="shared" si="273"/>
        <v>1.291791683297462E-3</v>
      </c>
      <c r="EO118" s="80">
        <f t="shared" si="273"/>
        <v>-2.1385383194407553E-3</v>
      </c>
      <c r="EQ118" s="80">
        <f t="shared" si="274"/>
        <v>1.3636311633985921E-2</v>
      </c>
      <c r="ER118" s="80">
        <f t="shared" si="274"/>
        <v>3.2752526118280403E-2</v>
      </c>
      <c r="ES118" s="80">
        <f t="shared" si="274"/>
        <v>1.8068635520237946E-2</v>
      </c>
      <c r="ET118" s="80">
        <f t="shared" si="274"/>
        <v>-4.3130288798508699E-2</v>
      </c>
      <c r="EV118" s="124">
        <v>0.44197904268693877</v>
      </c>
      <c r="EW118" s="80">
        <f t="shared" si="230"/>
        <v>0.99287786032946035</v>
      </c>
      <c r="EX118" s="80">
        <f t="shared" si="231"/>
        <v>0.86089513767662595</v>
      </c>
      <c r="EY118" s="210">
        <f>EX118/EX$166</f>
        <v>0.43766439634404491</v>
      </c>
      <c r="EZ118" s="80"/>
      <c r="FA118" s="80">
        <f t="shared" si="232"/>
        <v>1.001252727930162</v>
      </c>
      <c r="FB118" s="80">
        <f t="shared" si="233"/>
        <v>1.001252727930162</v>
      </c>
      <c r="FC118" s="80">
        <f>FB118/FB$166</f>
        <v>1.0742800385315678</v>
      </c>
      <c r="FD118" s="80"/>
      <c r="FE118" s="80">
        <f t="shared" si="234"/>
        <v>0.99957783686533341</v>
      </c>
      <c r="FF118" s="80">
        <f t="shared" si="235"/>
        <v>0.99921738689163064</v>
      </c>
      <c r="FG118" s="80">
        <f>FF118/FF$166</f>
        <v>1.0004278617874527</v>
      </c>
      <c r="FH118" s="80"/>
      <c r="FI118" s="80">
        <f t="shared" si="236"/>
        <v>1.0038737862046092</v>
      </c>
      <c r="FJ118" s="80">
        <f t="shared" si="237"/>
        <v>1.0075348513696869</v>
      </c>
      <c r="FK118" s="80">
        <f>FJ118/FJ$166</f>
        <v>0.97044881030097985</v>
      </c>
      <c r="FM118" s="80">
        <f t="shared" si="238"/>
        <v>1.0220833074912465</v>
      </c>
      <c r="FN118" s="80">
        <f t="shared" si="239"/>
        <v>1.0220833074912465</v>
      </c>
      <c r="FO118" s="80">
        <f>FN118/FN$166</f>
        <v>1.0262727024629184</v>
      </c>
      <c r="FQ118" s="37"/>
      <c r="FS118" s="32">
        <f t="shared" si="240"/>
        <v>1995</v>
      </c>
      <c r="FT118" s="80">
        <f t="shared" si="251"/>
        <v>0.72811597364949721</v>
      </c>
      <c r="FU118" s="80">
        <f t="shared" si="251"/>
        <v>0.98496603521993376</v>
      </c>
      <c r="FV118" s="80">
        <f t="shared" si="251"/>
        <v>0.99468438760189959</v>
      </c>
      <c r="FW118" s="80">
        <f t="shared" si="251"/>
        <v>1.113923482969426</v>
      </c>
      <c r="FX118" s="80">
        <f t="shared" si="251"/>
        <v>1.0152984270488827</v>
      </c>
      <c r="FY118" s="80">
        <f t="shared" si="251"/>
        <v>0.73922952428669353</v>
      </c>
      <c r="GA118" s="32">
        <f t="shared" si="241"/>
        <v>1995</v>
      </c>
      <c r="GB118" s="90">
        <f t="shared" si="219"/>
        <v>0.8497007362715242</v>
      </c>
      <c r="GC118" s="90">
        <f t="shared" si="220"/>
        <v>1.0373637348455835</v>
      </c>
      <c r="GD118" s="90">
        <f t="shared" si="221"/>
        <v>1.113923482969426</v>
      </c>
      <c r="GE118" s="90">
        <f t="shared" si="222"/>
        <v>0.98499998331083749</v>
      </c>
      <c r="GF118" s="90">
        <f t="shared" si="223"/>
        <v>0.73922952428669353</v>
      </c>
      <c r="GH118" s="32">
        <f t="shared" si="242"/>
        <v>2002</v>
      </c>
      <c r="GI118" s="80">
        <f t="shared" si="224"/>
        <v>0.89883980069876879</v>
      </c>
      <c r="GJ118" s="80">
        <f t="shared" si="252"/>
        <v>1.0576825218627537</v>
      </c>
      <c r="GK118" s="80">
        <f t="shared" si="252"/>
        <v>0.84982003778956594</v>
      </c>
    </row>
    <row r="119" spans="1:193" x14ac:dyDescent="0.2">
      <c r="A119" s="31" t="s">
        <v>35</v>
      </c>
      <c r="B119" s="31">
        <f t="shared" si="226"/>
        <v>1973</v>
      </c>
      <c r="D119" s="85">
        <f t="shared" si="275"/>
        <v>21871.764567235943</v>
      </c>
      <c r="E119" s="85">
        <f t="shared" si="276"/>
        <v>20418.221523222135</v>
      </c>
      <c r="F119" s="123">
        <v>9.9999999999999995E-7</v>
      </c>
      <c r="G119" s="123">
        <v>9.9999999999999995E-7</v>
      </c>
      <c r="H119" s="85">
        <f t="shared" si="253"/>
        <v>42289.986092458079</v>
      </c>
      <c r="J119" s="85">
        <f>[23]AnnualData_MER_2.2_Dec2019!C37</f>
        <v>4976.9750000000004</v>
      </c>
      <c r="K119" s="243">
        <f>[23]AnnualData_MER_2.2_Dec2019!D37</f>
        <v>2801.069</v>
      </c>
      <c r="L119" s="91">
        <f t="shared" si="254"/>
        <v>21887.785745317051</v>
      </c>
      <c r="M119" s="91">
        <f t="shared" si="254"/>
        <v>12512.925896728584</v>
      </c>
      <c r="N119" s="91">
        <f t="shared" si="277"/>
        <v>7778.0439999999999</v>
      </c>
      <c r="P119" s="96">
        <f t="shared" si="255"/>
        <v>2648.9780000000001</v>
      </c>
      <c r="Q119" s="96">
        <f t="shared" si="255"/>
        <v>1607.3969999999999</v>
      </c>
      <c r="R119" s="96">
        <f t="shared" si="255"/>
        <v>21887.785745317051</v>
      </c>
      <c r="S119" s="96">
        <f t="shared" si="255"/>
        <v>12512.925896728584</v>
      </c>
      <c r="T119" s="96">
        <f t="shared" si="256"/>
        <v>38657.086642045637</v>
      </c>
      <c r="V119" s="85">
        <f>AER_11_Table3.4_real!$B20</f>
        <v>4.3945900003990257</v>
      </c>
      <c r="W119" s="85">
        <f>AER_11_Table3.4_real!$D20</f>
        <v>7.2894389689158441</v>
      </c>
      <c r="X119" s="85">
        <f t="shared" si="257"/>
        <v>115.92355798451948</v>
      </c>
      <c r="Y119" s="85">
        <f t="shared" si="257"/>
        <v>122.43707128486574</v>
      </c>
      <c r="Z119" s="115">
        <f t="shared" si="248"/>
        <v>5.4370978220820145</v>
      </c>
      <c r="AC119" s="88">
        <f t="shared" si="278"/>
        <v>1.0251100613142126</v>
      </c>
      <c r="AD119" s="88">
        <f t="shared" si="278"/>
        <v>2.1401937418074066</v>
      </c>
      <c r="AE119" s="96">
        <f t="shared" si="278"/>
        <v>0.11592355798451948</v>
      </c>
      <c r="AF119" s="96">
        <f t="shared" si="278"/>
        <v>0.12243707128486572</v>
      </c>
      <c r="AG119" s="96">
        <f t="shared" si="278"/>
        <v>0.26450495596527235</v>
      </c>
      <c r="AI119" s="96">
        <f t="shared" si="259"/>
        <v>1.0555085301050278</v>
      </c>
      <c r="AJ119" s="96">
        <f t="shared" si="259"/>
        <v>2.2276522833308037</v>
      </c>
      <c r="AK119" s="96">
        <f t="shared" si="259"/>
        <v>0.11801704462832138</v>
      </c>
      <c r="AL119" s="96">
        <f t="shared" si="259"/>
        <v>0.11970326643293377</v>
      </c>
      <c r="AM119" s="96">
        <f t="shared" si="259"/>
        <v>0.27052505168734359</v>
      </c>
      <c r="AN119" s="90">
        <f t="shared" si="279"/>
        <v>1.395338176322064</v>
      </c>
      <c r="AO119" s="90">
        <f t="shared" si="260"/>
        <v>0.97120016757440086</v>
      </c>
      <c r="AP119" s="90">
        <f t="shared" si="260"/>
        <v>0.96073959020542099</v>
      </c>
      <c r="AQ119" s="90">
        <f t="shared" si="260"/>
        <v>0.98226115007035586</v>
      </c>
      <c r="AR119" s="90">
        <f t="shared" si="260"/>
        <v>1.0228381808901064</v>
      </c>
      <c r="AS119" s="90">
        <f t="shared" si="260"/>
        <v>0.97774662389112521</v>
      </c>
      <c r="AU119" s="102">
        <f t="shared" si="280"/>
        <v>532246.5955726119</v>
      </c>
      <c r="AV119" s="102">
        <f t="shared" si="261"/>
        <v>573851.26892625634</v>
      </c>
      <c r="AW119" s="102">
        <f t="shared" si="261"/>
        <v>1000000</v>
      </c>
      <c r="AX119" s="102">
        <f t="shared" si="261"/>
        <v>1000000</v>
      </c>
      <c r="AY119" s="102">
        <f t="shared" si="261"/>
        <v>4970026.7370621245</v>
      </c>
      <c r="BB119" s="80">
        <f>AI119/AI$166</f>
        <v>1.1048384576107515</v>
      </c>
      <c r="BC119" s="80">
        <f>AJ119/AJ$166</f>
        <v>0.7898551587380247</v>
      </c>
      <c r="BD119" s="80">
        <f>AK119/AK$166</f>
        <v>1.2470847889660059</v>
      </c>
      <c r="BE119" s="80">
        <f>AL119/AL$166</f>
        <v>1.3072742892532732</v>
      </c>
      <c r="BF119" s="80"/>
      <c r="BG119" s="80"/>
      <c r="BH119" s="80"/>
      <c r="BI119" s="80"/>
      <c r="BJ119" s="80"/>
      <c r="BK119" s="80"/>
      <c r="BL119" s="80"/>
      <c r="BM119" s="80"/>
      <c r="BN119" s="80"/>
      <c r="BO119" s="80"/>
      <c r="BP119" s="80"/>
      <c r="BQ119" s="95">
        <f>[4]Northeast!AK112</f>
        <v>1.3844376688906008</v>
      </c>
      <c r="BR119" s="95">
        <f>[4]Midwest!AK112</f>
        <v>1.4198154437637727</v>
      </c>
      <c r="BS119" s="95">
        <f>[4]South!AK112</f>
        <v>1.285226777869497</v>
      </c>
      <c r="BT119" s="95">
        <f>[4]West!AK112</f>
        <v>1.3335414238351206</v>
      </c>
      <c r="BU119" s="88"/>
      <c r="BV119" s="95">
        <f>[4]Northeast!AH112</f>
        <v>1.0038411006921062</v>
      </c>
      <c r="BW119" s="95">
        <f>[4]Midwest!AH112</f>
        <v>0.99846089972227781</v>
      </c>
      <c r="BX119" s="95">
        <f>[4]South!AH112</f>
        <v>0.99226864544393401</v>
      </c>
      <c r="BY119" s="95">
        <f>[4]West!AH112</f>
        <v>0.99551891518926083</v>
      </c>
      <c r="CA119" s="95">
        <f>[4]Northeast!AI112</f>
        <v>0.97331822648160427</v>
      </c>
      <c r="CB119" s="95">
        <f>[4]Midwest!AI112</f>
        <v>0.96882139130486999</v>
      </c>
      <c r="CC119" s="95">
        <f>[4]South!AI112</f>
        <v>0.97788311691908592</v>
      </c>
      <c r="CD119" s="95">
        <f>[4]West!AI112</f>
        <v>0.98471531602130347</v>
      </c>
      <c r="CF119" s="95">
        <f>[4]Northeast!AJ112</f>
        <v>0.99289984062694248</v>
      </c>
      <c r="CG119" s="95">
        <f>[4]Midwest!AJ112</f>
        <v>0.95475578418902562</v>
      </c>
      <c r="CH119" s="95">
        <f>[4]South!AJ112</f>
        <v>0.99713751646316329</v>
      </c>
      <c r="CI119" s="95">
        <f>[4]West!AJ112</f>
        <v>0.98237713113546532</v>
      </c>
      <c r="CK119" s="89">
        <f>N119/N$166</f>
        <v>1.2751159368590028</v>
      </c>
      <c r="CL119" s="89">
        <f>Z119/Z$166</f>
        <v>0.52183713095706696</v>
      </c>
      <c r="CM119" s="89">
        <f t="shared" si="262"/>
        <v>1.0777058366750294</v>
      </c>
      <c r="CN119" s="89">
        <f t="shared" si="263"/>
        <v>1.001171533086417</v>
      </c>
      <c r="CO119" s="89">
        <f t="shared" si="264"/>
        <v>0.97242491269945563</v>
      </c>
      <c r="CP119" s="89">
        <f t="shared" si="265"/>
        <v>0.97851739915316815</v>
      </c>
      <c r="CQ119" s="89">
        <f t="shared" si="266"/>
        <v>0.48421110213246588</v>
      </c>
      <c r="CR119" s="89">
        <f t="shared" si="267"/>
        <v>0.63389565212418486</v>
      </c>
      <c r="CS119" s="89">
        <f t="shared" si="268"/>
        <v>0.66540284212813461</v>
      </c>
      <c r="CT119" s="89"/>
      <c r="CU119" s="89">
        <f t="shared" si="269"/>
        <v>1.026675873460634</v>
      </c>
      <c r="CX119" s="35"/>
      <c r="CZ119" s="80">
        <f t="shared" si="217"/>
        <v>0.51718542823395519</v>
      </c>
      <c r="DA119" s="80">
        <f t="shared" si="217"/>
        <v>0.48281457171875219</v>
      </c>
      <c r="DB119" s="80">
        <f t="shared" si="217"/>
        <v>2.3646259845385435E-11</v>
      </c>
      <c r="DC119" s="80">
        <f t="shared" si="217"/>
        <v>2.3646259845385435E-11</v>
      </c>
      <c r="DE119" s="80">
        <f t="shared" si="227"/>
        <v>0.54490584479851334</v>
      </c>
      <c r="DF119" s="80">
        <f t="shared" si="227"/>
        <v>0.45402354197200173</v>
      </c>
      <c r="DG119" s="80">
        <f t="shared" si="227"/>
        <v>2.4366064143020318E-11</v>
      </c>
      <c r="DH119" s="80">
        <f t="shared" si="227"/>
        <v>2.4366064143020318E-11</v>
      </c>
      <c r="DI119" s="80">
        <f t="shared" si="228"/>
        <v>0.99892938681924726</v>
      </c>
      <c r="DJ119" s="80"/>
      <c r="DK119" s="80">
        <f t="shared" si="229"/>
        <v>0.54548985342555767</v>
      </c>
      <c r="DL119" s="80">
        <f t="shared" si="229"/>
        <v>0.45451014652565797</v>
      </c>
      <c r="DM119" s="80">
        <f t="shared" si="229"/>
        <v>2.4392178731077085E-11</v>
      </c>
      <c r="DN119" s="80">
        <f t="shared" si="229"/>
        <v>2.4392178731077085E-11</v>
      </c>
      <c r="DQ119" s="80">
        <f t="shared" si="281"/>
        <v>1.2287924078639354E-2</v>
      </c>
      <c r="DR119" s="80">
        <f t="shared" si="282"/>
        <v>0.20762052857317398</v>
      </c>
      <c r="DS119" s="80">
        <v>0</v>
      </c>
      <c r="DT119" s="80">
        <v>0</v>
      </c>
      <c r="DV119" s="80">
        <f t="shared" si="270"/>
        <v>0.63987488371112333</v>
      </c>
      <c r="DW119" s="80">
        <f t="shared" si="270"/>
        <v>0.36012511628887672</v>
      </c>
      <c r="DX119" s="80">
        <f t="shared" si="270"/>
        <v>2.8140475607128286</v>
      </c>
      <c r="DY119" s="80">
        <f t="shared" si="270"/>
        <v>1.6087496929470422</v>
      </c>
      <c r="DZ119" s="80"/>
      <c r="EB119" s="80">
        <f t="shared" si="271"/>
        <v>-1.1565465191003783E-2</v>
      </c>
      <c r="EC119" s="80">
        <f t="shared" si="271"/>
        <v>2.0885550824662289E-2</v>
      </c>
      <c r="ED119" s="80">
        <f t="shared" si="271"/>
        <v>9.0124611895792364E-2</v>
      </c>
      <c r="EE119" s="80">
        <f t="shared" si="271"/>
        <v>7.6110380644951292E-2</v>
      </c>
      <c r="EG119" s="80">
        <f t="shared" si="272"/>
        <v>-1.5763394036843448E-3</v>
      </c>
      <c r="EH119" s="80">
        <f t="shared" si="272"/>
        <v>3.5267732934893391E-3</v>
      </c>
      <c r="EI119" s="80">
        <f t="shared" si="272"/>
        <v>6.7438956716465706E-3</v>
      </c>
      <c r="EJ119" s="80">
        <f t="shared" si="272"/>
        <v>1.9573638058678891E-3</v>
      </c>
      <c r="EL119" s="80">
        <f t="shared" si="273"/>
        <v>5.6601018296377941E-3</v>
      </c>
      <c r="EM119" s="80">
        <f t="shared" si="273"/>
        <v>-2.3174877969935679E-3</v>
      </c>
      <c r="EN119" s="80">
        <f t="shared" si="273"/>
        <v>-6.393303372377388E-3</v>
      </c>
      <c r="EO119" s="80">
        <f t="shared" si="273"/>
        <v>-2.8977061250621476E-3</v>
      </c>
      <c r="EQ119" s="80">
        <f t="shared" si="274"/>
        <v>-3.9364301827412539E-2</v>
      </c>
      <c r="ER119" s="80">
        <f t="shared" si="274"/>
        <v>-5.7594725051152977E-2</v>
      </c>
      <c r="ES119" s="80">
        <f t="shared" si="274"/>
        <v>-2.7062201021836515E-4</v>
      </c>
      <c r="ET119" s="80">
        <f t="shared" si="274"/>
        <v>5.1325792654979604E-3</v>
      </c>
      <c r="EV119" s="124">
        <v>0.48621795041813082</v>
      </c>
      <c r="EW119" s="80">
        <f t="shared" si="230"/>
        <v>1.1063525070287668</v>
      </c>
      <c r="EX119" s="80">
        <f t="shared" si="231"/>
        <v>0.9524534938574104</v>
      </c>
      <c r="EY119" s="210">
        <f>EX119/EX$166</f>
        <v>0.48421110213246588</v>
      </c>
      <c r="EZ119" s="80"/>
      <c r="FA119" s="80">
        <f t="shared" si="232"/>
        <v>1.0031889246942951</v>
      </c>
      <c r="FB119" s="80">
        <f t="shared" si="233"/>
        <v>1.0044456474794887</v>
      </c>
      <c r="FC119" s="80">
        <f>FB119/FB$166</f>
        <v>1.0777058366750294</v>
      </c>
      <c r="FD119" s="80"/>
      <c r="FE119" s="80">
        <f t="shared" si="234"/>
        <v>1.0007433532465158</v>
      </c>
      <c r="FF119" s="80">
        <f t="shared" si="235"/>
        <v>0.99996015838015151</v>
      </c>
      <c r="FG119" s="80">
        <f>FF119/FF$166</f>
        <v>1.001171533086417</v>
      </c>
      <c r="FH119" s="80"/>
      <c r="FI119" s="80">
        <f t="shared" si="236"/>
        <v>1.0020362768004867</v>
      </c>
      <c r="FJ119" s="80">
        <f t="shared" si="237"/>
        <v>1.0095864712132128</v>
      </c>
      <c r="FK119" s="80">
        <f>FJ119/FJ$166</f>
        <v>0.97242491269945563</v>
      </c>
      <c r="FM119" s="80">
        <f t="shared" si="238"/>
        <v>0.95346723809846656</v>
      </c>
      <c r="FN119" s="80">
        <f t="shared" si="239"/>
        <v>0.97452294830022457</v>
      </c>
      <c r="FO119" s="80">
        <f>FN119/FN$166</f>
        <v>0.97851739915316815</v>
      </c>
      <c r="FQ119" s="37"/>
      <c r="FS119" s="32">
        <f t="shared" si="240"/>
        <v>1996</v>
      </c>
      <c r="FT119" s="80">
        <f t="shared" si="251"/>
        <v>0.76760502740629777</v>
      </c>
      <c r="FU119" s="80">
        <f t="shared" si="251"/>
        <v>0.9849231630026819</v>
      </c>
      <c r="FV119" s="80">
        <f t="shared" si="251"/>
        <v>0.99399809978330933</v>
      </c>
      <c r="FW119" s="80">
        <f t="shared" si="251"/>
        <v>1.1256608761941986</v>
      </c>
      <c r="FX119" s="80">
        <f t="shared" si="251"/>
        <v>1.0290367172779551</v>
      </c>
      <c r="FY119" s="80">
        <f t="shared" si="251"/>
        <v>0.77935523931775352</v>
      </c>
      <c r="GA119" s="32">
        <f t="shared" si="241"/>
        <v>1996</v>
      </c>
      <c r="GB119" s="90">
        <f t="shared" si="219"/>
        <v>0.99072450862065631</v>
      </c>
      <c r="GC119" s="90">
        <f t="shared" si="220"/>
        <v>1.1209625382303103</v>
      </c>
      <c r="GD119" s="90">
        <f t="shared" si="221"/>
        <v>1.1256608761941986</v>
      </c>
      <c r="GE119" s="90">
        <f t="shared" si="222"/>
        <v>0.99824139095613185</v>
      </c>
      <c r="GF119" s="90">
        <f t="shared" si="223"/>
        <v>0.77935523931775352</v>
      </c>
      <c r="GH119" s="32">
        <f t="shared" si="242"/>
        <v>2003</v>
      </c>
      <c r="GI119" s="80">
        <f t="shared" si="224"/>
        <v>1.1070314170503148</v>
      </c>
      <c r="GJ119" s="80">
        <f t="shared" si="252"/>
        <v>1.1075637324848782</v>
      </c>
      <c r="GK119" s="80">
        <f t="shared" si="252"/>
        <v>0.99951938166721199</v>
      </c>
    </row>
    <row r="120" spans="1:193" x14ac:dyDescent="0.2">
      <c r="A120" s="31" t="s">
        <v>35</v>
      </c>
      <c r="B120" s="31">
        <f t="shared" si="226"/>
        <v>1974</v>
      </c>
      <c r="D120" s="85">
        <f t="shared" si="275"/>
        <v>22274.759359562777</v>
      </c>
      <c r="E120" s="85">
        <f t="shared" si="276"/>
        <v>23302.110876040864</v>
      </c>
      <c r="F120" s="123">
        <v>9.9999999999999995E-7</v>
      </c>
      <c r="G120" s="123">
        <v>9.9999999999999995E-7</v>
      </c>
      <c r="H120" s="85">
        <f t="shared" si="253"/>
        <v>45576.870237603638</v>
      </c>
      <c r="J120" s="85">
        <f>[23]AnnualData_MER_2.2_Dec2019!C38</f>
        <v>4900.9949999999999</v>
      </c>
      <c r="K120" s="243">
        <f>[23]AnnualData_MER_2.2_Dec2019!D38</f>
        <v>2554.5239999999999</v>
      </c>
      <c r="L120" s="91">
        <f t="shared" si="254"/>
        <v>22615.121348550656</v>
      </c>
      <c r="M120" s="91">
        <f t="shared" si="254"/>
        <v>12921.258828456084</v>
      </c>
      <c r="N120" s="91">
        <f t="shared" si="277"/>
        <v>7455.5190000000002</v>
      </c>
      <c r="P120" s="96">
        <f t="shared" si="255"/>
        <v>2616.9520000000002</v>
      </c>
      <c r="Q120" s="96">
        <f t="shared" si="255"/>
        <v>1460.7719999999999</v>
      </c>
      <c r="R120" s="96">
        <f t="shared" si="255"/>
        <v>22615.121348550656</v>
      </c>
      <c r="S120" s="96">
        <f t="shared" si="255"/>
        <v>12921.258828456084</v>
      </c>
      <c r="T120" s="96">
        <f t="shared" si="256"/>
        <v>39614.104177006739</v>
      </c>
      <c r="V120" s="85">
        <f>AER_11_Table3.4_real!$B21</f>
        <v>4.5449463546816062</v>
      </c>
      <c r="W120" s="85">
        <f>AER_11_Table3.4_real!$D21</f>
        <v>9.121899373832802</v>
      </c>
      <c r="X120" s="85">
        <f t="shared" si="257"/>
        <v>106.75025629056455</v>
      </c>
      <c r="Y120" s="85">
        <f t="shared" si="257"/>
        <v>113.64867924214967</v>
      </c>
      <c r="Z120" s="115">
        <f t="shared" si="248"/>
        <v>6.1131720323700653</v>
      </c>
      <c r="AC120" s="88">
        <f t="shared" si="278"/>
        <v>0.97914061855165846</v>
      </c>
      <c r="AD120" s="88">
        <f t="shared" si="278"/>
        <v>2.3496781154074697</v>
      </c>
      <c r="AE120" s="96">
        <f t="shared" si="278"/>
        <v>0.10675025629056453</v>
      </c>
      <c r="AF120" s="96">
        <f t="shared" si="278"/>
        <v>0.11364867924214966</v>
      </c>
      <c r="AG120" s="96">
        <f t="shared" si="278"/>
        <v>0.24933952704989171</v>
      </c>
      <c r="AI120" s="96">
        <f t="shared" si="259"/>
        <v>0.99061415463077418</v>
      </c>
      <c r="AJ120" s="96">
        <f t="shared" si="259"/>
        <v>2.3907980997658154</v>
      </c>
      <c r="AK120" s="96">
        <f t="shared" si="259"/>
        <v>0.11208527089096568</v>
      </c>
      <c r="AL120" s="96">
        <f t="shared" si="259"/>
        <v>0.1129911359849034</v>
      </c>
      <c r="AM120" s="96">
        <f t="shared" si="259"/>
        <v>0.25444498974174762</v>
      </c>
      <c r="AN120" s="90">
        <f t="shared" si="279"/>
        <v>1.312399002406869</v>
      </c>
      <c r="AO120" s="90">
        <f t="shared" si="260"/>
        <v>0.98841775475801452</v>
      </c>
      <c r="AP120" s="90">
        <f t="shared" si="260"/>
        <v>0.98280072902752702</v>
      </c>
      <c r="AQ120" s="90">
        <f t="shared" si="260"/>
        <v>0.95240217953712281</v>
      </c>
      <c r="AR120" s="90">
        <f t="shared" si="260"/>
        <v>1.0058194233690518</v>
      </c>
      <c r="AS120" s="90">
        <f t="shared" si="260"/>
        <v>0.97993490578439857</v>
      </c>
      <c r="AU120" s="102">
        <f t="shared" si="280"/>
        <v>533963.40947093407</v>
      </c>
      <c r="AV120" s="102">
        <f t="shared" si="261"/>
        <v>571837.25813497929</v>
      </c>
      <c r="AW120" s="102">
        <f t="shared" si="261"/>
        <v>1000000</v>
      </c>
      <c r="AX120" s="102">
        <f t="shared" si="261"/>
        <v>1000000</v>
      </c>
      <c r="AY120" s="102">
        <f t="shared" si="261"/>
        <v>5313393.2294997489</v>
      </c>
      <c r="BB120" s="80">
        <f>AI120/AI$166</f>
        <v>1.0369111982266392</v>
      </c>
      <c r="BC120" s="80">
        <f>AJ120/AJ$166</f>
        <v>0.84770151371091385</v>
      </c>
      <c r="BD120" s="80">
        <f>AK120/AK$166</f>
        <v>1.184403802310718</v>
      </c>
      <c r="BE120" s="80">
        <f>AL120/AL$166</f>
        <v>1.2339713976756208</v>
      </c>
      <c r="BF120" s="80"/>
      <c r="BG120" s="80"/>
      <c r="BH120" s="80"/>
      <c r="BI120" s="80"/>
      <c r="BJ120" s="80"/>
      <c r="BK120" s="80"/>
      <c r="BL120" s="80"/>
      <c r="BM120" s="80"/>
      <c r="BN120" s="80"/>
      <c r="BO120" s="80"/>
      <c r="BP120" s="80"/>
      <c r="BQ120" s="95">
        <f>[4]Northeast!AK113</f>
        <v>1.2651476034609932</v>
      </c>
      <c r="BR120" s="95">
        <f>[4]Midwest!AK113</f>
        <v>1.3610988061703626</v>
      </c>
      <c r="BS120" s="95">
        <f>[4]South!AK113</f>
        <v>1.2184249875727602</v>
      </c>
      <c r="BT120" s="95">
        <f>[4]West!AK113</f>
        <v>1.2515604573825028</v>
      </c>
      <c r="BU120" s="88"/>
      <c r="BV120" s="95">
        <f>[4]Northeast!AH113</f>
        <v>1.0018079947909637</v>
      </c>
      <c r="BW120" s="95">
        <f>[4]Midwest!AH113</f>
        <v>0.99780372186637156</v>
      </c>
      <c r="BX120" s="95">
        <f>[4]South!AH113</f>
        <v>0.99764635904954724</v>
      </c>
      <c r="BY120" s="95">
        <f>[4]West!AH113</f>
        <v>1.0005586196172869</v>
      </c>
      <c r="CA120" s="95">
        <f>[4]Northeast!AI113</f>
        <v>0.98050218860326588</v>
      </c>
      <c r="CB120" s="95">
        <f>[4]Midwest!AI113</f>
        <v>0.97220250768951144</v>
      </c>
      <c r="CC120" s="95">
        <f>[4]South!AI113</f>
        <v>0.97437105471674823</v>
      </c>
      <c r="CD120" s="95">
        <f>[4]West!AI113</f>
        <v>0.98539583495472494</v>
      </c>
      <c r="CF120" s="95">
        <f>[4]Northeast!AJ113</f>
        <v>1.0105021229795974</v>
      </c>
      <c r="CG120" s="95">
        <f>[4]Midwest!AJ113</f>
        <v>0.97667951889397231</v>
      </c>
      <c r="CH120" s="95">
        <f>[4]South!AJ113</f>
        <v>0.96682633117448291</v>
      </c>
      <c r="CI120" s="95">
        <f>[4]West!AJ113</f>
        <v>0.96603159525170079</v>
      </c>
      <c r="CK120" s="89">
        <f>N120/N$166</f>
        <v>1.2222418765508523</v>
      </c>
      <c r="CL120" s="89">
        <f>Z120/Z$166</f>
        <v>0.58672480407891714</v>
      </c>
      <c r="CM120" s="89">
        <f t="shared" si="262"/>
        <v>1.0657218550715246</v>
      </c>
      <c r="CN120" s="89">
        <f t="shared" si="263"/>
        <v>0.99982391815879812</v>
      </c>
      <c r="CO120" s="89">
        <f t="shared" si="264"/>
        <v>0.97771980903402544</v>
      </c>
      <c r="CP120" s="89">
        <f t="shared" si="265"/>
        <v>0.99840729470752576</v>
      </c>
      <c r="CQ120" s="89">
        <f t="shared" si="266"/>
        <v>0.55054215251463823</v>
      </c>
      <c r="CR120" s="89">
        <f t="shared" si="267"/>
        <v>0.69990208891869465</v>
      </c>
      <c r="CS120" s="89">
        <f t="shared" si="268"/>
        <v>0.71711962555634678</v>
      </c>
      <c r="CT120" s="89"/>
      <c r="CU120" s="89">
        <f t="shared" si="269"/>
        <v>1.0401346246796004</v>
      </c>
      <c r="CX120" s="35"/>
      <c r="CZ120" s="80">
        <f t="shared" si="217"/>
        <v>0.48872946394605155</v>
      </c>
      <c r="DA120" s="80">
        <f t="shared" si="217"/>
        <v>0.51127053601006667</v>
      </c>
      <c r="DB120" s="80">
        <f t="shared" si="217"/>
        <v>2.1940953707149033E-11</v>
      </c>
      <c r="DC120" s="80">
        <f t="shared" si="217"/>
        <v>2.1940953707149033E-11</v>
      </c>
      <c r="DE120" s="80">
        <f t="shared" si="227"/>
        <v>0.5028232540258718</v>
      </c>
      <c r="DF120" s="80">
        <f t="shared" si="227"/>
        <v>0.4969067641972954</v>
      </c>
      <c r="DG120" s="80">
        <f t="shared" si="227"/>
        <v>2.2782970917546362E-11</v>
      </c>
      <c r="DH120" s="80">
        <f t="shared" si="227"/>
        <v>2.2782970917546362E-11</v>
      </c>
      <c r="DI120" s="80">
        <f t="shared" si="228"/>
        <v>0.9997300182687332</v>
      </c>
      <c r="DJ120" s="80"/>
      <c r="DK120" s="80">
        <f t="shared" si="229"/>
        <v>0.50295904377926759</v>
      </c>
      <c r="DL120" s="80">
        <f t="shared" si="229"/>
        <v>0.49704095617515409</v>
      </c>
      <c r="DM120" s="80">
        <f t="shared" si="229"/>
        <v>2.2789123564580379E-11</v>
      </c>
      <c r="DN120" s="80">
        <f t="shared" si="229"/>
        <v>2.2789123564580379E-11</v>
      </c>
      <c r="DQ120" s="80">
        <f t="shared" si="281"/>
        <v>3.3641685360139444E-2</v>
      </c>
      <c r="DR120" s="80">
        <f t="shared" si="282"/>
        <v>0.22425146301419632</v>
      </c>
      <c r="DS120" s="80">
        <v>0</v>
      </c>
      <c r="DT120" s="80">
        <v>0</v>
      </c>
      <c r="DV120" s="80">
        <f t="shared" si="270"/>
        <v>0.65736469855418511</v>
      </c>
      <c r="DW120" s="80">
        <f t="shared" si="270"/>
        <v>0.34263530144581483</v>
      </c>
      <c r="DX120" s="80">
        <f t="shared" si="270"/>
        <v>3.0333396439001303</v>
      </c>
      <c r="DY120" s="80">
        <f t="shared" si="270"/>
        <v>1.7331132585747664</v>
      </c>
      <c r="DZ120" s="80"/>
      <c r="EB120" s="80">
        <f t="shared" si="271"/>
        <v>2.6966298168463205E-2</v>
      </c>
      <c r="EC120" s="80">
        <f t="shared" si="271"/>
        <v>-4.978489590522886E-2</v>
      </c>
      <c r="ED120" s="80">
        <f t="shared" si="271"/>
        <v>7.5040345248238258E-2</v>
      </c>
      <c r="EE120" s="80">
        <f t="shared" si="271"/>
        <v>7.4462073587643618E-2</v>
      </c>
      <c r="EG120" s="80">
        <f t="shared" si="272"/>
        <v>-2.027380165459427E-3</v>
      </c>
      <c r="EH120" s="80">
        <f t="shared" si="272"/>
        <v>-6.5840758037760076E-4</v>
      </c>
      <c r="EI120" s="80">
        <f t="shared" si="272"/>
        <v>5.4049813036514197E-3</v>
      </c>
      <c r="EJ120" s="80">
        <f t="shared" si="272"/>
        <v>5.0496186134514559E-3</v>
      </c>
      <c r="EL120" s="80">
        <f t="shared" si="273"/>
        <v>7.3537920280146093E-3</v>
      </c>
      <c r="EM120" s="80">
        <f t="shared" si="273"/>
        <v>3.4838518023119626E-3</v>
      </c>
      <c r="EN120" s="80">
        <f t="shared" si="273"/>
        <v>-3.5979597760297678E-3</v>
      </c>
      <c r="EO120" s="80">
        <f t="shared" si="273"/>
        <v>6.9084321475960844E-4</v>
      </c>
      <c r="EQ120" s="80">
        <f t="shared" si="274"/>
        <v>1.7572844234569174E-2</v>
      </c>
      <c r="ER120" s="80">
        <f t="shared" si="274"/>
        <v>2.2702988117866325E-2</v>
      </c>
      <c r="ES120" s="80">
        <f t="shared" si="274"/>
        <v>-3.0869806856397598E-2</v>
      </c>
      <c r="ET120" s="80">
        <f t="shared" si="274"/>
        <v>-1.6778737577065279E-2</v>
      </c>
      <c r="EV120" s="124">
        <v>0.55352336859480955</v>
      </c>
      <c r="EW120" s="80">
        <f t="shared" si="230"/>
        <v>1.136987875928599</v>
      </c>
      <c r="EX120" s="80">
        <f t="shared" si="231"/>
        <v>1.0829280749017098</v>
      </c>
      <c r="EY120" s="210">
        <f>EX120/EX$166</f>
        <v>0.55054215251463823</v>
      </c>
      <c r="EZ120" s="80"/>
      <c r="FA120" s="80">
        <f t="shared" si="232"/>
        <v>0.9888800995636452</v>
      </c>
      <c r="FB120" s="80">
        <f t="shared" si="233"/>
        <v>0.99327631188578691</v>
      </c>
      <c r="FC120" s="80">
        <f>FB120/FB$166</f>
        <v>1.0657218550715246</v>
      </c>
      <c r="FD120" s="80"/>
      <c r="FE120" s="80">
        <f t="shared" si="234"/>
        <v>0.99865396200043299</v>
      </c>
      <c r="FF120" s="80">
        <f t="shared" si="235"/>
        <v>0.99861417400891883</v>
      </c>
      <c r="FG120" s="80">
        <f>FF120/FF$166</f>
        <v>0.99982391815879812</v>
      </c>
      <c r="FH120" s="80"/>
      <c r="FI120" s="80">
        <f t="shared" si="236"/>
        <v>1.0054450438953391</v>
      </c>
      <c r="FJ120" s="80">
        <f t="shared" si="237"/>
        <v>1.0150837138651092</v>
      </c>
      <c r="FK120" s="80">
        <f>FJ120/FJ$166</f>
        <v>0.97771980903402544</v>
      </c>
      <c r="FM120" s="80">
        <f t="shared" si="238"/>
        <v>1.0203265629937401</v>
      </c>
      <c r="FN120" s="80">
        <f t="shared" si="239"/>
        <v>0.99433165039769444</v>
      </c>
      <c r="FO120" s="80">
        <f>FN120/FN$166</f>
        <v>0.99840729470752576</v>
      </c>
      <c r="FQ120" s="37"/>
      <c r="FS120" s="32">
        <f t="shared" si="240"/>
        <v>1997</v>
      </c>
      <c r="FT120" s="80">
        <f t="shared" si="251"/>
        <v>0.80638282962679886</v>
      </c>
      <c r="FU120" s="80">
        <f t="shared" si="251"/>
        <v>0.98533442429542284</v>
      </c>
      <c r="FV120" s="80">
        <f t="shared" si="251"/>
        <v>0.99336688635896053</v>
      </c>
      <c r="FW120" s="80">
        <f t="shared" si="251"/>
        <v>1.1367681189307608</v>
      </c>
      <c r="FX120" s="80">
        <f t="shared" si="251"/>
        <v>1.0076156266903646</v>
      </c>
      <c r="FY120" s="80">
        <f t="shared" si="251"/>
        <v>0.81838491556737303</v>
      </c>
      <c r="GA120" s="32">
        <f t="shared" si="241"/>
        <v>1997</v>
      </c>
      <c r="GB120" s="90">
        <f t="shared" si="219"/>
        <v>0.97994964970709575</v>
      </c>
      <c r="GC120" s="90">
        <f t="shared" si="220"/>
        <v>1.0680363456806963</v>
      </c>
      <c r="GD120" s="90">
        <f t="shared" si="221"/>
        <v>1.1367681189307608</v>
      </c>
      <c r="GE120" s="90">
        <f t="shared" si="222"/>
        <v>0.97827781725464269</v>
      </c>
      <c r="GF120" s="90">
        <f t="shared" si="223"/>
        <v>0.81838491556737303</v>
      </c>
      <c r="GH120" s="32">
        <f t="shared" si="242"/>
        <v>2004</v>
      </c>
      <c r="GI120" s="80">
        <f t="shared" si="224"/>
        <v>1.1746327715617095</v>
      </c>
      <c r="GJ120" s="80">
        <f t="shared" si="252"/>
        <v>1.0657077722286632</v>
      </c>
      <c r="GK120" s="80">
        <f t="shared" si="252"/>
        <v>1.102209069100863</v>
      </c>
    </row>
    <row r="121" spans="1:193" x14ac:dyDescent="0.2">
      <c r="A121" s="31" t="s">
        <v>35</v>
      </c>
      <c r="B121" s="31">
        <f t="shared" si="226"/>
        <v>1975</v>
      </c>
      <c r="D121" s="85">
        <f t="shared" si="275"/>
        <v>24564.371802323258</v>
      </c>
      <c r="E121" s="85">
        <f t="shared" si="276"/>
        <v>21929.081971200831</v>
      </c>
      <c r="F121" s="123">
        <v>9.9999999999999995E-7</v>
      </c>
      <c r="G121" s="123">
        <v>9.9999999999999995E-7</v>
      </c>
      <c r="H121" s="85">
        <f t="shared" si="253"/>
        <v>46493.453775524089</v>
      </c>
      <c r="J121" s="85">
        <f>[23]AnnualData_MER_2.2_Dec2019!C39</f>
        <v>5022.6059999999998</v>
      </c>
      <c r="K121" s="243">
        <f>[23]AnnualData_MER_2.2_Dec2019!D39</f>
        <v>2479.4389999999999</v>
      </c>
      <c r="L121" s="91">
        <f t="shared" si="254"/>
        <v>23278.519764427732</v>
      </c>
      <c r="M121" s="91">
        <f t="shared" si="254"/>
        <v>13352.215419930073</v>
      </c>
      <c r="N121" s="91">
        <f t="shared" si="277"/>
        <v>7502.0450000000001</v>
      </c>
      <c r="P121" s="96">
        <f t="shared" si="255"/>
        <v>2558.4589999999998</v>
      </c>
      <c r="Q121" s="96">
        <f t="shared" si="255"/>
        <v>1346.1980000000001</v>
      </c>
      <c r="R121" s="96">
        <f t="shared" si="255"/>
        <v>23278.519764427732</v>
      </c>
      <c r="S121" s="96">
        <f t="shared" si="255"/>
        <v>13352.215419930073</v>
      </c>
      <c r="T121" s="96">
        <f t="shared" si="256"/>
        <v>40535.392184357806</v>
      </c>
      <c r="V121" s="85">
        <f>AER_11_Table3.4_real!$B22</f>
        <v>4.8907622461971449</v>
      </c>
      <c r="W121" s="85">
        <f>AER_11_Table3.4_real!$D22</f>
        <v>8.8443724452187897</v>
      </c>
      <c r="X121" s="85">
        <f t="shared" si="257"/>
        <v>105.71591428079353</v>
      </c>
      <c r="Y121" s="85">
        <f t="shared" si="257"/>
        <v>117.45923434241698</v>
      </c>
      <c r="Z121" s="115">
        <f t="shared" si="248"/>
        <v>6.1974373354897345</v>
      </c>
      <c r="AC121" s="88">
        <f t="shared" si="278"/>
        <v>0.98136886305389304</v>
      </c>
      <c r="AD121" s="88">
        <f t="shared" si="278"/>
        <v>2.5683101594267703</v>
      </c>
      <c r="AE121" s="96">
        <f t="shared" si="278"/>
        <v>0.10571591428079352</v>
      </c>
      <c r="AF121" s="96">
        <f t="shared" si="278"/>
        <v>0.11745923434241698</v>
      </c>
      <c r="AG121" s="96">
        <f t="shared" si="278"/>
        <v>0.24663624702409892</v>
      </c>
      <c r="AI121" s="96">
        <f t="shared" si="259"/>
        <v>1.0063762763234567</v>
      </c>
      <c r="AJ121" s="96">
        <f t="shared" si="259"/>
        <v>2.6043916811063363</v>
      </c>
      <c r="AK121" s="96">
        <f t="shared" si="259"/>
        <v>0.1082090415601252</v>
      </c>
      <c r="AL121" s="96">
        <f t="shared" si="259"/>
        <v>0.11213725182651046</v>
      </c>
      <c r="AM121" s="96">
        <f t="shared" si="259"/>
        <v>0.24909161661937082</v>
      </c>
      <c r="AN121" s="90">
        <f t="shared" si="279"/>
        <v>1.2847868983035422</v>
      </c>
      <c r="AO121" s="90">
        <f t="shared" si="260"/>
        <v>0.97515103062552111</v>
      </c>
      <c r="AP121" s="90">
        <f t="shared" si="260"/>
        <v>0.98614589274673203</v>
      </c>
      <c r="AQ121" s="90">
        <f t="shared" si="260"/>
        <v>0.97696008352549357</v>
      </c>
      <c r="AR121" s="90">
        <f t="shared" si="260"/>
        <v>1.0474595411357168</v>
      </c>
      <c r="AS121" s="90">
        <f t="shared" si="260"/>
        <v>0.99014270480638511</v>
      </c>
      <c r="AU121" s="102">
        <f t="shared" si="280"/>
        <v>509388.75157637289</v>
      </c>
      <c r="AV121" s="102">
        <f t="shared" si="261"/>
        <v>542944.59351490415</v>
      </c>
      <c r="AW121" s="102">
        <f t="shared" si="261"/>
        <v>1000000</v>
      </c>
      <c r="AX121" s="102">
        <f t="shared" si="261"/>
        <v>1000000</v>
      </c>
      <c r="AY121" s="102">
        <f t="shared" si="261"/>
        <v>5403245.6729275556</v>
      </c>
      <c r="BB121" s="80">
        <f>AI121/AI$166</f>
        <v>1.0534099736727112</v>
      </c>
      <c r="BC121" s="80">
        <f>AJ121/AJ$166</f>
        <v>0.92343505316747876</v>
      </c>
      <c r="BD121" s="80">
        <f>AK121/AK$166</f>
        <v>1.1434437303799301</v>
      </c>
      <c r="BE121" s="80">
        <f>AL121/AL$166</f>
        <v>1.2246461650438685</v>
      </c>
      <c r="BF121" s="80"/>
      <c r="BG121" s="80"/>
      <c r="BH121" s="80"/>
      <c r="BI121" s="80"/>
      <c r="BJ121" s="80"/>
      <c r="BK121" s="80"/>
      <c r="BL121" s="80"/>
      <c r="BM121" s="80"/>
      <c r="BN121" s="80"/>
      <c r="BO121" s="80"/>
      <c r="BP121" s="80"/>
      <c r="BQ121" s="95">
        <f>[4]Northeast!AK114</f>
        <v>1.2355947535558254</v>
      </c>
      <c r="BR121" s="95">
        <f>[4]Midwest!AK114</f>
        <v>1.3307486123449779</v>
      </c>
      <c r="BS121" s="95">
        <f>[4]South!AK114</f>
        <v>1.177340146758568</v>
      </c>
      <c r="BT121" s="95">
        <f>[4]West!AK114</f>
        <v>1.2377603309258987</v>
      </c>
      <c r="BU121" s="88"/>
      <c r="BV121" s="95">
        <f>[4]Northeast!AH114</f>
        <v>1.0016801168234319</v>
      </c>
      <c r="BW121" s="95">
        <f>[4]Midwest!AH114</f>
        <v>0.9986194328713961</v>
      </c>
      <c r="BX121" s="95">
        <f>[4]South!AH114</f>
        <v>0.9921526963467926</v>
      </c>
      <c r="BY121" s="95">
        <f>[4]West!AH114</f>
        <v>0.99736171796003403</v>
      </c>
      <c r="CA121" s="95">
        <f>[4]Northeast!AI114</f>
        <v>0.98378984674466008</v>
      </c>
      <c r="CB121" s="95">
        <f>[4]Midwest!AI114</f>
        <v>0.97583937285833322</v>
      </c>
      <c r="CC121" s="95">
        <f>[4]South!AI114</f>
        <v>0.97889098074705472</v>
      </c>
      <c r="CD121" s="95">
        <f>[4]West!AI114</f>
        <v>0.99202215734735988</v>
      </c>
      <c r="CF121" s="95">
        <f>[4]Northeast!AJ114</f>
        <v>0.99693897841209489</v>
      </c>
      <c r="CG121" s="95">
        <f>[4]Midwest!AJ114</f>
        <v>0.98000384781986505</v>
      </c>
      <c r="CH121" s="95">
        <f>[4]South!AJ114</f>
        <v>0.99175616515066201</v>
      </c>
      <c r="CI121" s="95">
        <f>[4]West!AJ114</f>
        <v>1.0060245288320264</v>
      </c>
      <c r="CK121" s="89">
        <f>N121/N$166</f>
        <v>1.2298692497154038</v>
      </c>
      <c r="CL121" s="89">
        <f>Z121/Z$166</f>
        <v>0.59481234737096655</v>
      </c>
      <c r="CM121" s="89">
        <f t="shared" si="262"/>
        <v>1.0567880232986833</v>
      </c>
      <c r="CN121" s="89">
        <f t="shared" si="263"/>
        <v>1.000160601625625</v>
      </c>
      <c r="CO121" s="89">
        <f t="shared" si="264"/>
        <v>0.98118446773425139</v>
      </c>
      <c r="CP121" s="89">
        <f t="shared" si="265"/>
        <v>0.99322700532838426</v>
      </c>
      <c r="CQ121" s="89">
        <f t="shared" si="266"/>
        <v>0.56284925098703753</v>
      </c>
      <c r="CR121" s="89">
        <f t="shared" si="267"/>
        <v>0.71303006937207924</v>
      </c>
      <c r="CS121" s="89">
        <f t="shared" si="268"/>
        <v>0.73154141538258877</v>
      </c>
      <c r="CT121" s="89"/>
      <c r="CU121" s="89">
        <f t="shared" si="269"/>
        <v>1.0300464494915642</v>
      </c>
      <c r="CX121" s="35"/>
      <c r="CZ121" s="80">
        <f t="shared" si="217"/>
        <v>0.52834043951483922</v>
      </c>
      <c r="DA121" s="80">
        <f t="shared" si="217"/>
        <v>0.47165956044214397</v>
      </c>
      <c r="DB121" s="80">
        <f t="shared" si="217"/>
        <v>2.1508404276183023E-11</v>
      </c>
      <c r="DC121" s="80">
        <f t="shared" si="217"/>
        <v>2.1508404276183023E-11</v>
      </c>
      <c r="DE121" s="80">
        <f t="shared" si="227"/>
        <v>0.50827773169611146</v>
      </c>
      <c r="DF121" s="80">
        <f t="shared" si="227"/>
        <v>0.49119888663032613</v>
      </c>
      <c r="DG121" s="80">
        <f t="shared" si="227"/>
        <v>2.1723961282728853E-11</v>
      </c>
      <c r="DH121" s="80">
        <f t="shared" si="227"/>
        <v>2.1723961282728853E-11</v>
      </c>
      <c r="DI121" s="80">
        <f t="shared" si="228"/>
        <v>0.99947661836988555</v>
      </c>
      <c r="DJ121" s="80"/>
      <c r="DK121" s="80">
        <f t="shared" si="229"/>
        <v>0.50854389422845747</v>
      </c>
      <c r="DL121" s="80">
        <f t="shared" si="229"/>
        <v>0.4914561057280718</v>
      </c>
      <c r="DM121" s="80">
        <f t="shared" si="229"/>
        <v>2.1735337158922176E-11</v>
      </c>
      <c r="DN121" s="80">
        <f t="shared" si="229"/>
        <v>2.1735337158922176E-11</v>
      </c>
      <c r="DQ121" s="80">
        <f t="shared" si="281"/>
        <v>7.3332245497479576E-2</v>
      </c>
      <c r="DR121" s="80">
        <f t="shared" si="282"/>
        <v>-3.089667221179563E-2</v>
      </c>
      <c r="DS121" s="80">
        <v>0</v>
      </c>
      <c r="DT121" s="80">
        <v>0</v>
      </c>
      <c r="DV121" s="80">
        <f t="shared" si="270"/>
        <v>0.66949825014379405</v>
      </c>
      <c r="DW121" s="80">
        <f t="shared" si="270"/>
        <v>0.33050174985620584</v>
      </c>
      <c r="DX121" s="80">
        <f t="shared" si="270"/>
        <v>3.1029565624343407</v>
      </c>
      <c r="DY121" s="80">
        <f t="shared" si="270"/>
        <v>1.7798100944382595</v>
      </c>
      <c r="DZ121" s="80"/>
      <c r="EB121" s="80">
        <f t="shared" si="271"/>
        <v>1.82895902422976E-2</v>
      </c>
      <c r="EC121" s="80">
        <f t="shared" si="271"/>
        <v>-3.605466656173837E-2</v>
      </c>
      <c r="ED121" s="80">
        <f t="shared" si="271"/>
        <v>2.2691181538144818E-2</v>
      </c>
      <c r="EE121" s="80">
        <f t="shared" si="271"/>
        <v>2.658730744302196E-2</v>
      </c>
      <c r="EG121" s="80">
        <f t="shared" si="272"/>
        <v>-1.2765532968636188E-4</v>
      </c>
      <c r="EH121" s="80">
        <f t="shared" si="272"/>
        <v>8.1717250020968554E-4</v>
      </c>
      <c r="EI121" s="80">
        <f t="shared" si="272"/>
        <v>-5.5218406568859971E-3</v>
      </c>
      <c r="EJ121" s="80">
        <f t="shared" si="272"/>
        <v>-3.2002320868783126E-3</v>
      </c>
      <c r="EL121" s="80">
        <f t="shared" si="273"/>
        <v>3.3474260977021781E-3</v>
      </c>
      <c r="EM121" s="80">
        <f t="shared" si="273"/>
        <v>3.733871874631681E-3</v>
      </c>
      <c r="EN121" s="80">
        <f t="shared" si="273"/>
        <v>4.6280877997976503E-3</v>
      </c>
      <c r="EO121" s="80">
        <f t="shared" si="273"/>
        <v>6.7020197260537675E-3</v>
      </c>
      <c r="EQ121" s="80">
        <f t="shared" si="274"/>
        <v>-1.3513074876199143E-2</v>
      </c>
      <c r="ER121" s="80">
        <f t="shared" si="274"/>
        <v>3.3979254701850584E-3</v>
      </c>
      <c r="ES121" s="80">
        <f t="shared" si="274"/>
        <v>2.5458391963515948E-2</v>
      </c>
      <c r="ET121" s="80">
        <f t="shared" si="274"/>
        <v>4.0565191921697732E-2</v>
      </c>
      <c r="EV121" s="124">
        <v>0.56415755110780796</v>
      </c>
      <c r="EW121" s="80">
        <f t="shared" si="230"/>
        <v>1.0223545071275393</v>
      </c>
      <c r="EX121" s="80">
        <f t="shared" si="231"/>
        <v>1.1071363982707125</v>
      </c>
      <c r="EY121" s="210">
        <f>EX121/EX$166</f>
        <v>0.56284925098703753</v>
      </c>
      <c r="EZ121" s="80"/>
      <c r="FA121" s="80">
        <f t="shared" si="232"/>
        <v>0.99161710747478116</v>
      </c>
      <c r="FB121" s="80">
        <f t="shared" si="233"/>
        <v>0.98494978331540262</v>
      </c>
      <c r="FC121" s="80">
        <f>FB121/FB$166</f>
        <v>1.0567880232986833</v>
      </c>
      <c r="FD121" s="80"/>
      <c r="FE121" s="80">
        <f t="shared" si="234"/>
        <v>1.0003367427611123</v>
      </c>
      <c r="FF121" s="80">
        <f t="shared" si="235"/>
        <v>0.99895045010316041</v>
      </c>
      <c r="FG121" s="80">
        <f>FF121/FF$166</f>
        <v>1.000160601625625</v>
      </c>
      <c r="FH121" s="80"/>
      <c r="FI121" s="80">
        <f t="shared" si="236"/>
        <v>1.0035436110306992</v>
      </c>
      <c r="FJ121" s="80">
        <f t="shared" si="237"/>
        <v>1.0186807757106446</v>
      </c>
      <c r="FK121" s="80">
        <f>FJ121/FJ$166</f>
        <v>0.98118446773425139</v>
      </c>
      <c r="FM121" s="80">
        <f t="shared" si="238"/>
        <v>0.99481144678469213</v>
      </c>
      <c r="FN121" s="80">
        <f t="shared" si="239"/>
        <v>0.98917250771594112</v>
      </c>
      <c r="FO121" s="80">
        <f>FN121/FN$166</f>
        <v>0.99322700532838426</v>
      </c>
      <c r="FQ121" s="37"/>
      <c r="FS121" s="32">
        <f t="shared" si="240"/>
        <v>1998</v>
      </c>
      <c r="FT121" s="80">
        <f t="shared" si="251"/>
        <v>0.75969354137877343</v>
      </c>
      <c r="FU121" s="80">
        <f t="shared" si="251"/>
        <v>0.98550542117465534</v>
      </c>
      <c r="FV121" s="80">
        <f t="shared" si="251"/>
        <v>0.99127704624081892</v>
      </c>
      <c r="FW121" s="80">
        <f t="shared" si="251"/>
        <v>1.1527815707026867</v>
      </c>
      <c r="FX121" s="80">
        <f t="shared" si="251"/>
        <v>0.90447056953024685</v>
      </c>
      <c r="FY121" s="80">
        <f t="shared" si="251"/>
        <v>0.77086693290763053</v>
      </c>
      <c r="GA121" s="32">
        <f t="shared" si="241"/>
        <v>1998</v>
      </c>
      <c r="GB121" s="90">
        <f t="shared" si="219"/>
        <v>0.76589266138682599</v>
      </c>
      <c r="GC121" s="90">
        <f t="shared" si="220"/>
        <v>0.97542292690731869</v>
      </c>
      <c r="GD121" s="90">
        <f t="shared" si="221"/>
        <v>1.1527815707026867</v>
      </c>
      <c r="GE121" s="90">
        <f t="shared" si="222"/>
        <v>0.87844075236805619</v>
      </c>
      <c r="GF121" s="90">
        <f t="shared" si="223"/>
        <v>0.77086693290763053</v>
      </c>
      <c r="GH121" s="32">
        <f t="shared" si="242"/>
        <v>2005</v>
      </c>
      <c r="GI121" s="80">
        <f t="shared" si="224"/>
        <v>1.3428911556529819</v>
      </c>
      <c r="GJ121" s="80">
        <f t="shared" si="252"/>
        <v>1.0486834805713956</v>
      </c>
      <c r="GK121" s="80">
        <f t="shared" si="252"/>
        <v>1.2805495466766403</v>
      </c>
    </row>
    <row r="122" spans="1:193" x14ac:dyDescent="0.2">
      <c r="A122" s="31" t="s">
        <v>35</v>
      </c>
      <c r="B122" s="31">
        <f t="shared" si="226"/>
        <v>1976</v>
      </c>
      <c r="D122" s="85">
        <f t="shared" si="275"/>
        <v>27717.739080307401</v>
      </c>
      <c r="E122" s="85">
        <f t="shared" si="276"/>
        <v>24317.620436783742</v>
      </c>
      <c r="F122" s="123">
        <v>9.9999999999999995E-7</v>
      </c>
      <c r="G122" s="123">
        <v>9.9999999999999995E-7</v>
      </c>
      <c r="H122" s="85">
        <f t="shared" si="253"/>
        <v>52035.359519091144</v>
      </c>
      <c r="J122" s="85">
        <f>[23]AnnualData_MER_2.2_Dec2019!C40</f>
        <v>5147.3360000000002</v>
      </c>
      <c r="K122" s="243">
        <f>[23]AnnualData_MER_2.2_Dec2019!D40</f>
        <v>2703.9740000000002</v>
      </c>
      <c r="L122" s="91">
        <f t="shared" si="254"/>
        <v>23971.359056152542</v>
      </c>
      <c r="M122" s="91">
        <f t="shared" si="254"/>
        <v>13804.312268683247</v>
      </c>
      <c r="N122" s="91">
        <f t="shared" si="277"/>
        <v>7851.31</v>
      </c>
      <c r="P122" s="96">
        <f t="shared" si="255"/>
        <v>2718.4270000000001</v>
      </c>
      <c r="Q122" s="96">
        <f t="shared" si="255"/>
        <v>1499.952</v>
      </c>
      <c r="R122" s="96">
        <f t="shared" si="255"/>
        <v>23971.359056152542</v>
      </c>
      <c r="S122" s="96">
        <f t="shared" si="255"/>
        <v>13804.312268683247</v>
      </c>
      <c r="T122" s="96">
        <f t="shared" si="256"/>
        <v>41994.050324835785</v>
      </c>
      <c r="V122" s="85">
        <f>AER_11_Table3.4_real!$B23</f>
        <v>5.3848707526198796</v>
      </c>
      <c r="W122" s="85">
        <f>AER_11_Table3.4_real!$D23</f>
        <v>8.993289298189902</v>
      </c>
      <c r="X122" s="85">
        <f t="shared" si="257"/>
        <v>108.32860973452</v>
      </c>
      <c r="Y122" s="85">
        <f t="shared" si="257"/>
        <v>113.78487891521934</v>
      </c>
      <c r="Z122" s="115">
        <f t="shared" si="248"/>
        <v>6.6276022114896929</v>
      </c>
      <c r="AC122" s="88">
        <f t="shared" si="278"/>
        <v>0.99788958835385311</v>
      </c>
      <c r="AD122" s="88">
        <f t="shared" si="278"/>
        <v>2.3877050732290099</v>
      </c>
      <c r="AE122" s="96">
        <f t="shared" si="278"/>
        <v>0.10832860973451999</v>
      </c>
      <c r="AF122" s="96">
        <f t="shared" si="278"/>
        <v>0.11378487891521934</v>
      </c>
      <c r="AG122" s="96">
        <f t="shared" si="278"/>
        <v>0.24912193320425821</v>
      </c>
      <c r="AI122" s="96">
        <f t="shared" si="259"/>
        <v>0.98512706507431813</v>
      </c>
      <c r="AJ122" s="96">
        <f t="shared" si="259"/>
        <v>2.369047270534606</v>
      </c>
      <c r="AK122" s="96">
        <f t="shared" si="259"/>
        <v>0.10769791500202083</v>
      </c>
      <c r="AL122" s="96">
        <f t="shared" si="259"/>
        <v>0.11533613204016216</v>
      </c>
      <c r="AM122" s="96">
        <f t="shared" si="259"/>
        <v>0.24777925672401346</v>
      </c>
      <c r="AN122" s="90">
        <f t="shared" si="279"/>
        <v>1.2780178916934539</v>
      </c>
      <c r="AO122" s="90">
        <f t="shared" si="260"/>
        <v>1.0129552052034752</v>
      </c>
      <c r="AP122" s="90">
        <f t="shared" si="260"/>
        <v>1.0078756565672891</v>
      </c>
      <c r="AQ122" s="90">
        <f t="shared" si="260"/>
        <v>1.0058561461704001</v>
      </c>
      <c r="AR122" s="90">
        <f t="shared" si="260"/>
        <v>0.98655015477367802</v>
      </c>
      <c r="AS122" s="90">
        <f t="shared" si="260"/>
        <v>1.0054188413428824</v>
      </c>
      <c r="AU122" s="102">
        <f t="shared" si="280"/>
        <v>528123.09124564624</v>
      </c>
      <c r="AV122" s="102">
        <f t="shared" si="261"/>
        <v>554721.31019011268</v>
      </c>
      <c r="AW122" s="102">
        <f t="shared" si="261"/>
        <v>1000000</v>
      </c>
      <c r="AX122" s="102">
        <f t="shared" si="261"/>
        <v>1000000</v>
      </c>
      <c r="AY122" s="102">
        <f t="shared" si="261"/>
        <v>5348667.9706744207</v>
      </c>
      <c r="BB122" s="80">
        <f>AI122/AI$166</f>
        <v>1.0311676657118203</v>
      </c>
      <c r="BC122" s="80">
        <f>AJ122/AJ$166</f>
        <v>0.83998935647539918</v>
      </c>
      <c r="BD122" s="80">
        <f>AK122/AK$166</f>
        <v>1.1380426617643249</v>
      </c>
      <c r="BE122" s="80">
        <f>AL122/AL$166</f>
        <v>1.2595810000097198</v>
      </c>
      <c r="BF122" s="80"/>
      <c r="BG122" s="80"/>
      <c r="BH122" s="80"/>
      <c r="BI122" s="80"/>
      <c r="BJ122" s="80"/>
      <c r="BK122" s="80"/>
      <c r="BL122" s="80"/>
      <c r="BM122" s="80"/>
      <c r="BN122" s="80"/>
      <c r="BO122" s="80"/>
      <c r="BP122" s="80"/>
      <c r="BQ122" s="95">
        <f>[4]Northeast!AK115</f>
        <v>1.277207995930723</v>
      </c>
      <c r="BR122" s="95">
        <f>[4]Midwest!AK115</f>
        <v>1.3198642812476129</v>
      </c>
      <c r="BS122" s="95">
        <f>[4]South!AK115</f>
        <v>1.1686882552203017</v>
      </c>
      <c r="BT122" s="95">
        <f>[4]West!AK115</f>
        <v>1.2671138236745225</v>
      </c>
      <c r="BU122" s="88"/>
      <c r="BV122" s="95">
        <f>[4]Northeast!AH115</f>
        <v>1.0008454404321785</v>
      </c>
      <c r="BW122" s="95">
        <f>[4]Midwest!AH115</f>
        <v>0.99888096328329778</v>
      </c>
      <c r="BX122" s="95">
        <f>[4]South!AH115</f>
        <v>0.99561820042357141</v>
      </c>
      <c r="BY122" s="95">
        <f>[4]West!AH115</f>
        <v>1.0019097714205198</v>
      </c>
      <c r="CA122" s="95">
        <f>[4]Northeast!AI115</f>
        <v>0.98810557681133049</v>
      </c>
      <c r="CB122" s="95">
        <f>[4]Midwest!AI115</f>
        <v>0.97914431471853758</v>
      </c>
      <c r="CC122" s="95">
        <f>[4]South!AI115</f>
        <v>0.97806346413421141</v>
      </c>
      <c r="CD122" s="95">
        <f>[4]West!AI115</f>
        <v>0.99216033314932317</v>
      </c>
      <c r="CF122" s="95">
        <f>[4]Northeast!AJ115</f>
        <v>1.0355878174122264</v>
      </c>
      <c r="CG122" s="95">
        <f>[4]Midwest!AJ115</f>
        <v>1.0015982714370932</v>
      </c>
      <c r="CH122" s="95">
        <f>[4]South!AJ115</f>
        <v>1.0210898592901914</v>
      </c>
      <c r="CI122" s="95">
        <f>[4]West!AJ115</f>
        <v>0.94752457316798355</v>
      </c>
      <c r="CK122" s="89">
        <f>N122/N$166</f>
        <v>1.2871270085667372</v>
      </c>
      <c r="CL122" s="89">
        <f>Z122/Z$166</f>
        <v>0.63609834443701951</v>
      </c>
      <c r="CM122" s="89">
        <f t="shared" si="262"/>
        <v>1.0654992087599668</v>
      </c>
      <c r="CN122" s="89">
        <f t="shared" si="263"/>
        <v>0.99984129929163224</v>
      </c>
      <c r="CO122" s="89">
        <f t="shared" si="264"/>
        <v>0.98502795298381418</v>
      </c>
      <c r="CP122" s="89">
        <f t="shared" si="265"/>
        <v>1.0238957432823719</v>
      </c>
      <c r="CQ122" s="89">
        <f t="shared" si="266"/>
        <v>0.59699560469174862</v>
      </c>
      <c r="CR122" s="89">
        <f t="shared" si="267"/>
        <v>0.82562157416000537</v>
      </c>
      <c r="CS122" s="89">
        <f t="shared" si="268"/>
        <v>0.81873935922947494</v>
      </c>
      <c r="CT122" s="89"/>
      <c r="CU122" s="89">
        <f t="shared" si="269"/>
        <v>1.0744556544064943</v>
      </c>
      <c r="CX122" s="35"/>
      <c r="CZ122" s="80">
        <f t="shared" si="217"/>
        <v>0.53267123234034919</v>
      </c>
      <c r="DA122" s="80">
        <f t="shared" si="217"/>
        <v>0.46732876762121534</v>
      </c>
      <c r="DB122" s="80">
        <f t="shared" si="217"/>
        <v>1.9217701371566617E-11</v>
      </c>
      <c r="DC122" s="80">
        <f t="shared" si="217"/>
        <v>1.9217701371566617E-11</v>
      </c>
      <c r="DE122" s="80">
        <f t="shared" si="227"/>
        <v>0.5305028897064924</v>
      </c>
      <c r="DF122" s="80">
        <f t="shared" si="227"/>
        <v>0.4694908349393857</v>
      </c>
      <c r="DG122" s="80">
        <f t="shared" si="227"/>
        <v>2.0341560655040653E-11</v>
      </c>
      <c r="DH122" s="80">
        <f t="shared" si="227"/>
        <v>2.0341560655040653E-11</v>
      </c>
      <c r="DI122" s="80">
        <f t="shared" si="228"/>
        <v>0.99999372468656111</v>
      </c>
      <c r="DJ122" s="80"/>
      <c r="DK122" s="80">
        <f t="shared" si="229"/>
        <v>0.5305062187992966</v>
      </c>
      <c r="DL122" s="80">
        <f t="shared" si="229"/>
        <v>0.46949378116002011</v>
      </c>
      <c r="DM122" s="80">
        <f t="shared" si="229"/>
        <v>2.0341688305510648E-11</v>
      </c>
      <c r="DN122" s="80">
        <f t="shared" si="229"/>
        <v>2.0341688305510648E-11</v>
      </c>
      <c r="DQ122" s="80">
        <f t="shared" si="281"/>
        <v>9.6245139042916081E-2</v>
      </c>
      <c r="DR122" s="80">
        <f t="shared" si="282"/>
        <v>1.6697290813802678E-2</v>
      </c>
      <c r="DS122" s="80">
        <v>0</v>
      </c>
      <c r="DT122" s="80">
        <v>0</v>
      </c>
      <c r="DV122" s="80">
        <f t="shared" si="270"/>
        <v>0.65560218613199583</v>
      </c>
      <c r="DW122" s="80">
        <f t="shared" si="270"/>
        <v>0.34439781386800422</v>
      </c>
      <c r="DX122" s="80">
        <f t="shared" si="270"/>
        <v>3.0531668035210098</v>
      </c>
      <c r="DY122" s="80">
        <f t="shared" si="270"/>
        <v>1.7582177074505076</v>
      </c>
      <c r="DZ122" s="80"/>
      <c r="EB122" s="80">
        <f t="shared" si="271"/>
        <v>-2.0974370035961924E-2</v>
      </c>
      <c r="EC122" s="80">
        <f t="shared" si="271"/>
        <v>4.1185471029342252E-2</v>
      </c>
      <c r="ED122" s="80">
        <f t="shared" si="271"/>
        <v>-1.617603859830757E-2</v>
      </c>
      <c r="EE122" s="80">
        <f t="shared" si="271"/>
        <v>-1.220604035864109E-2</v>
      </c>
      <c r="EG122" s="80">
        <f t="shared" si="272"/>
        <v>-8.3362375732577026E-4</v>
      </c>
      <c r="EH122" s="80">
        <f t="shared" si="272"/>
        <v>2.6185768363261937E-4</v>
      </c>
      <c r="EI122" s="80">
        <f t="shared" si="272"/>
        <v>3.486827977543152E-3</v>
      </c>
      <c r="EJ122" s="80">
        <f t="shared" si="272"/>
        <v>4.5497185649971779E-3</v>
      </c>
      <c r="EL122" s="80">
        <f t="shared" si="273"/>
        <v>4.3772472982095932E-3</v>
      </c>
      <c r="EM122" s="80">
        <f t="shared" si="273"/>
        <v>3.3810461228584135E-3</v>
      </c>
      <c r="EN122" s="80">
        <f t="shared" si="273"/>
        <v>-8.4571888153098576E-4</v>
      </c>
      <c r="EO122" s="80">
        <f t="shared" si="273"/>
        <v>1.3927731229214203E-4</v>
      </c>
      <c r="EQ122" s="80">
        <f t="shared" si="274"/>
        <v>3.80349211263665E-2</v>
      </c>
      <c r="ER122" s="80">
        <f t="shared" si="274"/>
        <v>2.179577653901019E-2</v>
      </c>
      <c r="ES122" s="80">
        <f t="shared" si="274"/>
        <v>2.9148549538514652E-2</v>
      </c>
      <c r="ET122" s="80">
        <f t="shared" si="274"/>
        <v>-5.9908861537023697E-2</v>
      </c>
      <c r="EV122" s="124">
        <v>0.59718476267621601</v>
      </c>
      <c r="EW122" s="80">
        <f t="shared" si="230"/>
        <v>1.0606669612597521</v>
      </c>
      <c r="EX122" s="80">
        <f t="shared" si="231"/>
        <v>1.1743029992538634</v>
      </c>
      <c r="EY122" s="210">
        <f>EX122/EX$166</f>
        <v>0.59699560469174862</v>
      </c>
      <c r="EZ122" s="80"/>
      <c r="FA122" s="80">
        <f t="shared" si="232"/>
        <v>1.0082430773903854</v>
      </c>
      <c r="FB122" s="80">
        <f t="shared" si="233"/>
        <v>0.99306880060491487</v>
      </c>
      <c r="FC122" s="80">
        <f>FB122/FB$166</f>
        <v>1.0654992087599668</v>
      </c>
      <c r="FD122" s="80"/>
      <c r="FE122" s="80">
        <f t="shared" si="234"/>
        <v>0.99968074893824677</v>
      </c>
      <c r="FF122" s="80">
        <f t="shared" si="235"/>
        <v>0.9986315341113261</v>
      </c>
      <c r="FG122" s="80">
        <f>FF122/FF$166</f>
        <v>0.99984129929163224</v>
      </c>
      <c r="FH122" s="80"/>
      <c r="FI122" s="80">
        <f t="shared" si="236"/>
        <v>1.0039171892502927</v>
      </c>
      <c r="FJ122" s="80">
        <f t="shared" si="237"/>
        <v>1.0226711410947382</v>
      </c>
      <c r="FK122" s="80">
        <f>FJ122/FJ$166</f>
        <v>0.98502795298381418</v>
      </c>
      <c r="FM122" s="80">
        <f t="shared" si="238"/>
        <v>1.0308778736275377</v>
      </c>
      <c r="FN122" s="80">
        <f t="shared" si="239"/>
        <v>1.0197160514050285</v>
      </c>
      <c r="FO122" s="80">
        <f>FN122/FN$166</f>
        <v>1.0238957432823719</v>
      </c>
      <c r="FQ122" s="37"/>
      <c r="FS122" s="32">
        <f t="shared" si="240"/>
        <v>1999</v>
      </c>
      <c r="FT122" s="80">
        <f t="shared" si="251"/>
        <v>0.74693753277408859</v>
      </c>
      <c r="FU122" s="80">
        <f t="shared" si="251"/>
        <v>0.98765877229914223</v>
      </c>
      <c r="FV122" s="80">
        <f t="shared" si="251"/>
        <v>0.98916250267128236</v>
      </c>
      <c r="FW122" s="80">
        <f t="shared" si="251"/>
        <v>1.1697135247283112</v>
      </c>
      <c r="FX122" s="80">
        <f t="shared" si="251"/>
        <v>0.9563911638595034</v>
      </c>
      <c r="FY122" s="80">
        <f t="shared" si="251"/>
        <v>0.75627084346317741</v>
      </c>
      <c r="GA122" s="32">
        <f t="shared" si="241"/>
        <v>1999</v>
      </c>
      <c r="GB122" s="90">
        <f t="shared" si="219"/>
        <v>0.85361425556301385</v>
      </c>
      <c r="GC122" s="90">
        <f t="shared" si="220"/>
        <v>1.0327487199731404</v>
      </c>
      <c r="GD122" s="90">
        <f t="shared" si="221"/>
        <v>1.1697135247283112</v>
      </c>
      <c r="GE122" s="90">
        <f t="shared" si="222"/>
        <v>0.93293074562902367</v>
      </c>
      <c r="GF122" s="90">
        <f t="shared" si="223"/>
        <v>0.75627084346317741</v>
      </c>
      <c r="GH122" s="32">
        <f t="shared" si="242"/>
        <v>2006</v>
      </c>
      <c r="GI122" s="80">
        <f t="shared" si="224"/>
        <v>1.2709037415112885</v>
      </c>
      <c r="GJ122" s="80">
        <f t="shared" si="252"/>
        <v>0.93407960035882709</v>
      </c>
      <c r="GK122" s="80">
        <f t="shared" si="252"/>
        <v>1.3605946870299601</v>
      </c>
    </row>
    <row r="123" spans="1:193" x14ac:dyDescent="0.2">
      <c r="A123" s="31" t="s">
        <v>35</v>
      </c>
      <c r="B123" s="31">
        <f t="shared" si="226"/>
        <v>1977</v>
      </c>
      <c r="D123" s="85">
        <f t="shared" si="275"/>
        <v>29532.338336292418</v>
      </c>
      <c r="E123" s="85">
        <f t="shared" si="276"/>
        <v>25513.420926918821</v>
      </c>
      <c r="F123" s="123">
        <v>9.9999999999999995E-7</v>
      </c>
      <c r="G123" s="123">
        <v>9.9999999999999995E-7</v>
      </c>
      <c r="H123" s="85">
        <f t="shared" si="253"/>
        <v>55045.759265211236</v>
      </c>
      <c r="J123" s="85">
        <f>[23]AnnualData_MER_2.2_Dec2019!C41</f>
        <v>4913.0929999999998</v>
      </c>
      <c r="K123" s="243">
        <f>[23]AnnualData_MER_2.2_Dec2019!D41</f>
        <v>2681.96</v>
      </c>
      <c r="L123" s="91">
        <f t="shared" si="254"/>
        <v>24657.591975535124</v>
      </c>
      <c r="M123" s="91">
        <f t="shared" si="254"/>
        <v>14196.582391966469</v>
      </c>
      <c r="N123" s="91">
        <f t="shared" si="277"/>
        <v>7595.0529999999999</v>
      </c>
      <c r="P123" s="96">
        <f t="shared" si="255"/>
        <v>2548.308</v>
      </c>
      <c r="Q123" s="96">
        <f t="shared" si="255"/>
        <v>1551.9780000000001</v>
      </c>
      <c r="R123" s="96">
        <f t="shared" si="255"/>
        <v>24657.591975535124</v>
      </c>
      <c r="S123" s="96">
        <f t="shared" si="255"/>
        <v>14196.582391966469</v>
      </c>
      <c r="T123" s="96">
        <f t="shared" si="256"/>
        <v>42954.460367501597</v>
      </c>
      <c r="V123" s="85">
        <f>AER_11_Table3.4_real!$B24</f>
        <v>6.0109463297951855</v>
      </c>
      <c r="W123" s="85">
        <f>AER_11_Table3.4_real!$D24</f>
        <v>9.5129759306323809</v>
      </c>
      <c r="X123" s="85">
        <f t="shared" si="257"/>
        <v>111.38719477250957</v>
      </c>
      <c r="Y123" s="85">
        <f t="shared" si="257"/>
        <v>103.81554935602003</v>
      </c>
      <c r="Z123" s="115">
        <f t="shared" si="248"/>
        <v>7.247580664046879</v>
      </c>
      <c r="AC123" s="88">
        <f t="shared" si="278"/>
        <v>1.0459057539355527</v>
      </c>
      <c r="AD123" s="88">
        <f t="shared" si="278"/>
        <v>2.2621461128959304</v>
      </c>
      <c r="AE123" s="96">
        <f t="shared" si="278"/>
        <v>0.11138719477250958</v>
      </c>
      <c r="AF123" s="96">
        <f t="shared" si="278"/>
        <v>0.10381554935602003</v>
      </c>
      <c r="AG123" s="96">
        <f t="shared" si="278"/>
        <v>0.2420343990135593</v>
      </c>
      <c r="AI123" s="96">
        <f t="shared" si="259"/>
        <v>1.0475966315529031</v>
      </c>
      <c r="AJ123" s="96">
        <f t="shared" si="259"/>
        <v>2.2612085713370131</v>
      </c>
      <c r="AK123" s="96">
        <f t="shared" si="259"/>
        <v>0.10930980433139617</v>
      </c>
      <c r="AL123" s="96">
        <f t="shared" si="259"/>
        <v>0.10538739365127303</v>
      </c>
      <c r="AM123" s="96">
        <f t="shared" si="259"/>
        <v>0.24142783113871596</v>
      </c>
      <c r="AN123" s="90">
        <f t="shared" si="279"/>
        <v>1.2452579438144791</v>
      </c>
      <c r="AO123" s="90">
        <f t="shared" si="260"/>
        <v>0.99838594592000185</v>
      </c>
      <c r="AP123" s="90">
        <f t="shared" si="260"/>
        <v>1.0004146196732144</v>
      </c>
      <c r="AQ123" s="90">
        <f t="shared" si="260"/>
        <v>1.0190046122012564</v>
      </c>
      <c r="AR123" s="90">
        <f t="shared" si="260"/>
        <v>0.98508508237280978</v>
      </c>
      <c r="AS123" s="90">
        <f t="shared" si="260"/>
        <v>1.0025124190197228</v>
      </c>
      <c r="AU123" s="102">
        <f t="shared" si="280"/>
        <v>518676.93121217127</v>
      </c>
      <c r="AV123" s="102">
        <f t="shared" si="261"/>
        <v>578673.06000089494</v>
      </c>
      <c r="AW123" s="102">
        <f t="shared" si="261"/>
        <v>1000000</v>
      </c>
      <c r="AX123" s="102">
        <f t="shared" si="261"/>
        <v>1000000</v>
      </c>
      <c r="AY123" s="102">
        <f t="shared" si="261"/>
        <v>5655584.0186370788</v>
      </c>
      <c r="BB123" s="80">
        <f>AI123/AI$166</f>
        <v>1.0965567909602389</v>
      </c>
      <c r="BC123" s="80">
        <f>AJ123/AJ$166</f>
        <v>0.80175315888290077</v>
      </c>
      <c r="BD123" s="80">
        <f>AK123/AK$166</f>
        <v>1.1550754782569879</v>
      </c>
      <c r="BE123" s="80">
        <f>AL123/AL$166</f>
        <v>1.1509312505595783</v>
      </c>
      <c r="BF123" s="80"/>
      <c r="BG123" s="80"/>
      <c r="BH123" s="80"/>
      <c r="BI123" s="80"/>
      <c r="BJ123" s="80"/>
      <c r="BK123" s="80"/>
      <c r="BL123" s="80"/>
      <c r="BM123" s="80"/>
      <c r="BN123" s="80"/>
      <c r="BO123" s="80"/>
      <c r="BP123" s="80"/>
      <c r="BQ123" s="95">
        <f>[4]Northeast!AK116</f>
        <v>1.2637953334262402</v>
      </c>
      <c r="BR123" s="95">
        <f>[4]Midwest!AK116</f>
        <v>1.2892287657835309</v>
      </c>
      <c r="BS123" s="95">
        <f>[4]South!AK116</f>
        <v>1.1840839807628607</v>
      </c>
      <c r="BT123" s="95">
        <f>[4]West!AK116</f>
        <v>1.1589539633447461</v>
      </c>
      <c r="BU123" s="88"/>
      <c r="BV123" s="95">
        <f>[4]Northeast!AH116</f>
        <v>1.0013671394301533</v>
      </c>
      <c r="BW123" s="95">
        <f>[4]Midwest!AH116</f>
        <v>1.0010455168436994</v>
      </c>
      <c r="BX123" s="95">
        <f>[4]South!AH116</f>
        <v>0.99559002218000159</v>
      </c>
      <c r="BY123" s="95">
        <f>[4]West!AH116</f>
        <v>1.0023832844595837</v>
      </c>
      <c r="CA123" s="95">
        <f>[4]Northeast!AI116</f>
        <v>0.98886270195961012</v>
      </c>
      <c r="CB123" s="95">
        <f>[4]Midwest!AI116</f>
        <v>0.97983683667864385</v>
      </c>
      <c r="CC123" s="95">
        <f>[4]South!AI116</f>
        <v>0.97982230791616587</v>
      </c>
      <c r="CD123" s="95">
        <f>[4]West!AI116</f>
        <v>0.99071646683890602</v>
      </c>
      <c r="CF123" s="95">
        <f>[4]Northeast!AJ116</f>
        <v>1.0206930349527645</v>
      </c>
      <c r="CG123" s="95">
        <f>[4]Midwest!AJ116</f>
        <v>0.99418370436471704</v>
      </c>
      <c r="CH123" s="95">
        <f>[4]South!AJ116</f>
        <v>1.0344374591238703</v>
      </c>
      <c r="CI123" s="95">
        <f>[4]West!AJ116</f>
        <v>0.946117455552548</v>
      </c>
      <c r="CK123" s="89">
        <f>N123/N$166</f>
        <v>1.2451167827783927</v>
      </c>
      <c r="CL123" s="89">
        <f>Z123/Z$166</f>
        <v>0.69560210683461343</v>
      </c>
      <c r="CM123" s="89">
        <f t="shared" si="262"/>
        <v>1.0702832508860352</v>
      </c>
      <c r="CN123" s="89">
        <f t="shared" si="263"/>
        <v>1.0011279538728455</v>
      </c>
      <c r="CO123" s="89">
        <f t="shared" si="264"/>
        <v>0.98575568671347635</v>
      </c>
      <c r="CP123" s="89">
        <f t="shared" si="265"/>
        <v>1.0124891424531652</v>
      </c>
      <c r="CQ123" s="89">
        <f t="shared" si="266"/>
        <v>0.64992337893194052</v>
      </c>
      <c r="CR123" s="89">
        <f t="shared" si="267"/>
        <v>0.8654066530084229</v>
      </c>
      <c r="CS123" s="89">
        <f t="shared" si="268"/>
        <v>0.8661058573557856</v>
      </c>
      <c r="CT123" s="89"/>
      <c r="CU123" s="89">
        <f t="shared" si="269"/>
        <v>1.0694192148221038</v>
      </c>
      <c r="CX123" s="35"/>
      <c r="CZ123" s="80">
        <f t="shared" si="217"/>
        <v>0.53650524092156127</v>
      </c>
      <c r="DA123" s="80">
        <f t="shared" si="217"/>
        <v>0.46349475904210535</v>
      </c>
      <c r="DB123" s="80">
        <f t="shared" si="217"/>
        <v>1.816670372702075E-11</v>
      </c>
      <c r="DC123" s="80">
        <f t="shared" si="217"/>
        <v>1.816670372702075E-11</v>
      </c>
      <c r="DE123" s="80">
        <f t="shared" si="227"/>
        <v>0.53458594519878933</v>
      </c>
      <c r="DF123" s="80">
        <f t="shared" si="227"/>
        <v>0.46540913130960959</v>
      </c>
      <c r="DG123" s="80">
        <f t="shared" si="227"/>
        <v>1.8687277015287956E-11</v>
      </c>
      <c r="DH123" s="80">
        <f t="shared" si="227"/>
        <v>1.8687277015287956E-11</v>
      </c>
      <c r="DI123" s="80">
        <f t="shared" si="228"/>
        <v>0.99999507654577346</v>
      </c>
      <c r="DJ123" s="80"/>
      <c r="DK123" s="80">
        <f t="shared" si="229"/>
        <v>0.53458857722117925</v>
      </c>
      <c r="DL123" s="80">
        <f t="shared" si="229"/>
        <v>0.46541142274144598</v>
      </c>
      <c r="DM123" s="80">
        <f t="shared" si="229"/>
        <v>1.8687369021693948E-11</v>
      </c>
      <c r="DN123" s="80">
        <f t="shared" si="229"/>
        <v>1.8687369021693948E-11</v>
      </c>
      <c r="DQ123" s="80">
        <f t="shared" si="281"/>
        <v>0.10998888640242899</v>
      </c>
      <c r="DR123" s="80">
        <f t="shared" si="282"/>
        <v>5.6178088386973038E-2</v>
      </c>
      <c r="DS123" s="80">
        <v>0</v>
      </c>
      <c r="DT123" s="80">
        <v>0</v>
      </c>
      <c r="DV123" s="80">
        <f t="shared" si="270"/>
        <v>0.64688067351208745</v>
      </c>
      <c r="DW123" s="80">
        <f t="shared" si="270"/>
        <v>0.35311932648791261</v>
      </c>
      <c r="DX123" s="80">
        <f t="shared" si="270"/>
        <v>3.2465332336107626</v>
      </c>
      <c r="DY123" s="80">
        <f t="shared" si="270"/>
        <v>1.8691880612243876</v>
      </c>
      <c r="DZ123" s="80"/>
      <c r="EB123" s="80">
        <f t="shared" si="271"/>
        <v>-1.3392334353687276E-2</v>
      </c>
      <c r="EC123" s="80">
        <f t="shared" si="271"/>
        <v>2.5008610309183433E-2</v>
      </c>
      <c r="ED123" s="80">
        <f t="shared" si="271"/>
        <v>6.1408381465586324E-2</v>
      </c>
      <c r="EE123" s="80">
        <f t="shared" si="271"/>
        <v>6.120351498340388E-2</v>
      </c>
      <c r="EG123" s="80">
        <f t="shared" si="272"/>
        <v>5.2112249720979097E-4</v>
      </c>
      <c r="EH123" s="80">
        <f t="shared" si="272"/>
        <v>2.1646339774023006E-3</v>
      </c>
      <c r="EI123" s="80">
        <f t="shared" si="272"/>
        <v>-2.8302658910147518E-5</v>
      </c>
      <c r="EJ123" s="80">
        <f t="shared" si="272"/>
        <v>4.7249881596321509E-4</v>
      </c>
      <c r="EL123" s="80">
        <f t="shared" si="273"/>
        <v>7.6594570932180515E-4</v>
      </c>
      <c r="EM123" s="80">
        <f t="shared" si="273"/>
        <v>7.0702261577212239E-4</v>
      </c>
      <c r="EN123" s="80">
        <f t="shared" si="273"/>
        <v>1.796677089336562E-3</v>
      </c>
      <c r="EO123" s="80">
        <f t="shared" si="273"/>
        <v>-1.4563351244197033E-3</v>
      </c>
      <c r="EQ123" s="80">
        <f t="shared" si="274"/>
        <v>-1.4487362420089044E-2</v>
      </c>
      <c r="ER123" s="80">
        <f t="shared" si="274"/>
        <v>-7.4302717178285028E-3</v>
      </c>
      <c r="ES123" s="80">
        <f t="shared" si="274"/>
        <v>1.2987214835544119E-2</v>
      </c>
      <c r="ET123" s="80">
        <f t="shared" si="274"/>
        <v>-1.4861498140398925E-3</v>
      </c>
      <c r="EV123" s="124">
        <v>0.65006721257642675</v>
      </c>
      <c r="EW123" s="80">
        <f t="shared" si="230"/>
        <v>1.0886568909791563</v>
      </c>
      <c r="EX123" s="80">
        <f t="shared" si="231"/>
        <v>1.2784130522352095</v>
      </c>
      <c r="EY123" s="210">
        <f>EX123/EX$166</f>
        <v>0.64992337893194052</v>
      </c>
      <c r="EZ123" s="80"/>
      <c r="FA123" s="80">
        <f t="shared" si="232"/>
        <v>1.0044899537106518</v>
      </c>
      <c r="FB123" s="80">
        <f t="shared" si="233"/>
        <v>0.99752763355112339</v>
      </c>
      <c r="FC123" s="80">
        <f>FB123/FB$166</f>
        <v>1.0702832508860352</v>
      </c>
      <c r="FD123" s="80"/>
      <c r="FE123" s="80">
        <f t="shared" si="234"/>
        <v>1.0012868588066175</v>
      </c>
      <c r="FF123" s="80">
        <f t="shared" si="235"/>
        <v>0.99991663189556323</v>
      </c>
      <c r="FG123" s="80">
        <f>FF123/FF$166</f>
        <v>1.0011279538728455</v>
      </c>
      <c r="FH123" s="80"/>
      <c r="FI123" s="80">
        <f t="shared" si="236"/>
        <v>1.0007387950031852</v>
      </c>
      <c r="FJ123" s="80">
        <f t="shared" si="237"/>
        <v>1.0234266854236806</v>
      </c>
      <c r="FK123" s="80">
        <f>FJ123/FJ$166</f>
        <v>0.98575568671347635</v>
      </c>
      <c r="FM123" s="80">
        <f t="shared" si="238"/>
        <v>0.98885960713867249</v>
      </c>
      <c r="FN123" s="80">
        <f t="shared" si="239"/>
        <v>1.0083560139853749</v>
      </c>
      <c r="FO123" s="80">
        <f>FN123/FN$166</f>
        <v>1.0124891424531652</v>
      </c>
      <c r="FQ123" s="37"/>
      <c r="FS123" s="32">
        <f t="shared" si="240"/>
        <v>2000</v>
      </c>
      <c r="FT123" s="80">
        <f t="shared" si="251"/>
        <v>0.90742504816812897</v>
      </c>
      <c r="FU123" s="80">
        <f t="shared" si="251"/>
        <v>0.98791821974371918</v>
      </c>
      <c r="FV123" s="80">
        <f t="shared" si="251"/>
        <v>0.98864348161861504</v>
      </c>
      <c r="FW123" s="80">
        <f t="shared" si="251"/>
        <v>1.1817195681553518</v>
      </c>
      <c r="FX123" s="80">
        <f t="shared" si="251"/>
        <v>0.99358376429122852</v>
      </c>
      <c r="FY123" s="80">
        <f t="shared" si="251"/>
        <v>0.91852243438919878</v>
      </c>
      <c r="GA123" s="32">
        <f t="shared" si="241"/>
        <v>2000</v>
      </c>
      <c r="GB123" s="90">
        <f t="shared" si="219"/>
        <v>1.1498326961583278</v>
      </c>
      <c r="GC123" s="90">
        <f t="shared" si="220"/>
        <v>1.0916043812066876</v>
      </c>
      <c r="GD123" s="90">
        <f t="shared" si="221"/>
        <v>1.1817195681553518</v>
      </c>
      <c r="GE123" s="90">
        <f t="shared" si="222"/>
        <v>0.96972027571847208</v>
      </c>
      <c r="GF123" s="90">
        <f t="shared" si="223"/>
        <v>0.91852243438919878</v>
      </c>
      <c r="GH123" s="32">
        <v>2007</v>
      </c>
      <c r="GI123" s="80">
        <f t="shared" si="224"/>
        <v>1.3051390479513361</v>
      </c>
      <c r="GJ123" s="80">
        <f t="shared" si="252"/>
        <v>0.99749781634762158</v>
      </c>
      <c r="GK123" s="80">
        <f t="shared" si="252"/>
        <v>1.3084129374138935</v>
      </c>
    </row>
    <row r="124" spans="1:193" x14ac:dyDescent="0.2">
      <c r="A124" s="31" t="s">
        <v>35</v>
      </c>
      <c r="B124" s="31">
        <f t="shared" si="226"/>
        <v>1978</v>
      </c>
      <c r="D124" s="85">
        <f t="shared" si="275"/>
        <v>30650.962440375435</v>
      </c>
      <c r="E124" s="85">
        <f t="shared" si="276"/>
        <v>24008.31601841667</v>
      </c>
      <c r="F124" s="123">
        <v>9.9999999999999995E-7</v>
      </c>
      <c r="G124" s="123">
        <v>9.9999999999999995E-7</v>
      </c>
      <c r="H124" s="85">
        <f t="shared" si="253"/>
        <v>54659.278460792106</v>
      </c>
      <c r="J124" s="85">
        <f>[23]AnnualData_MER_2.2_Dec2019!C42</f>
        <v>4981.4539999999997</v>
      </c>
      <c r="K124" s="243">
        <f>[23]AnnualData_MER_2.2_Dec2019!D42</f>
        <v>2608.152</v>
      </c>
      <c r="L124" s="91">
        <f t="shared" si="254"/>
        <v>25410.997874737848</v>
      </c>
      <c r="M124" s="91">
        <f t="shared" si="254"/>
        <v>14719.090554219732</v>
      </c>
      <c r="N124" s="91">
        <f t="shared" si="277"/>
        <v>7589.6059999999998</v>
      </c>
      <c r="P124" s="96">
        <f t="shared" si="255"/>
        <v>2642.7240000000002</v>
      </c>
      <c r="Q124" s="96">
        <f t="shared" si="255"/>
        <v>1490.0250000000001</v>
      </c>
      <c r="R124" s="96">
        <f t="shared" si="255"/>
        <v>25410.997874737848</v>
      </c>
      <c r="S124" s="96">
        <f t="shared" si="255"/>
        <v>14719.090554219732</v>
      </c>
      <c r="T124" s="96">
        <f t="shared" si="256"/>
        <v>44262.83742895758</v>
      </c>
      <c r="V124" s="85">
        <f>AER_11_Table3.4_real!$B25</f>
        <v>6.1530152522487285</v>
      </c>
      <c r="W124" s="85">
        <f>AER_11_Table3.4_real!$D25</f>
        <v>9.2051061511816297</v>
      </c>
      <c r="X124" s="85">
        <f t="shared" si="257"/>
        <v>108.61785175087203</v>
      </c>
      <c r="Y124" s="85">
        <f t="shared" si="257"/>
        <v>102.78420357746072</v>
      </c>
      <c r="Z124" s="115">
        <f t="shared" si="248"/>
        <v>7.2018598146981683</v>
      </c>
      <c r="AA124" s="103"/>
      <c r="AB124" s="94"/>
      <c r="AC124" s="88">
        <f t="shared" si="278"/>
        <v>1.0060290064342701</v>
      </c>
      <c r="AD124" s="88">
        <f t="shared" si="278"/>
        <v>2.4396187983423094</v>
      </c>
      <c r="AE124" s="96">
        <f t="shared" si="278"/>
        <v>0.10861785175087205</v>
      </c>
      <c r="AF124" s="96">
        <f t="shared" si="278"/>
        <v>0.10278420357746071</v>
      </c>
      <c r="AG124" s="96">
        <f t="shared" si="278"/>
        <v>0.23872685561470691</v>
      </c>
      <c r="AI124" s="96">
        <f t="shared" si="259"/>
        <v>0.97387346252172435</v>
      </c>
      <c r="AJ124" s="96">
        <f t="shared" si="259"/>
        <v>2.3682135436678613</v>
      </c>
      <c r="AK124" s="96">
        <f t="shared" si="259"/>
        <v>0.10515662636617751</v>
      </c>
      <c r="AL124" s="96">
        <f t="shared" si="259"/>
        <v>0.10291473376725334</v>
      </c>
      <c r="AM124" s="96">
        <f t="shared" si="259"/>
        <v>0.23245961737262366</v>
      </c>
      <c r="AN124" s="90">
        <f t="shared" si="279"/>
        <v>1.1990008930785339</v>
      </c>
      <c r="AO124" s="90">
        <f t="shared" si="260"/>
        <v>1.0330181950222599</v>
      </c>
      <c r="AP124" s="90">
        <f t="shared" si="260"/>
        <v>1.030151527029888</v>
      </c>
      <c r="AQ124" s="90">
        <f t="shared" si="260"/>
        <v>1.0329149527167392</v>
      </c>
      <c r="AR124" s="90">
        <f t="shared" si="260"/>
        <v>0.99873166664271973</v>
      </c>
      <c r="AS124" s="90">
        <f t="shared" si="260"/>
        <v>1.0269605461495581</v>
      </c>
      <c r="AU124" s="102">
        <f t="shared" si="280"/>
        <v>530512.57725154143</v>
      </c>
      <c r="AV124" s="102">
        <f t="shared" si="261"/>
        <v>571295.30794217519</v>
      </c>
      <c r="AW124" s="102">
        <f t="shared" si="261"/>
        <v>1000000</v>
      </c>
      <c r="AX124" s="102">
        <f t="shared" si="261"/>
        <v>1000000</v>
      </c>
      <c r="AY124" s="102">
        <f t="shared" si="261"/>
        <v>5832033.6298033893</v>
      </c>
      <c r="BB124" s="80">
        <f>AI124/AI$166</f>
        <v>1.0193881181931137</v>
      </c>
      <c r="BC124" s="80">
        <f>AJ124/AJ$166</f>
        <v>0.83969374325442903</v>
      </c>
      <c r="BD124" s="80">
        <f>AK124/AK$166</f>
        <v>1.1111888932081528</v>
      </c>
      <c r="BE124" s="80">
        <f>AL124/AL$166</f>
        <v>1.1239274369731047</v>
      </c>
      <c r="BF124" s="80"/>
      <c r="BG124" s="80"/>
      <c r="BH124" s="80"/>
      <c r="BI124" s="80"/>
      <c r="BJ124" s="80"/>
      <c r="BK124" s="80"/>
      <c r="BL124" s="80"/>
      <c r="BM124" s="80"/>
      <c r="BN124" s="80"/>
      <c r="BO124" s="80"/>
      <c r="BP124" s="88"/>
      <c r="BQ124" s="95">
        <f>[4]Northeast!AK117</f>
        <v>1.1947648218557767</v>
      </c>
      <c r="BR124" s="95">
        <f>[4]Midwest!AK117</f>
        <v>1.2697976842835417</v>
      </c>
      <c r="BS124" s="95">
        <f>[4]South!AK117</f>
        <v>1.1347416837782469</v>
      </c>
      <c r="BT124" s="95">
        <f>[4]West!AK117</f>
        <v>1.13416462269522</v>
      </c>
      <c r="BU124" s="88"/>
      <c r="BV124" s="95">
        <f>[4]Northeast!AH117</f>
        <v>1.0024511449725295</v>
      </c>
      <c r="BW124" s="95">
        <f>[4]Midwest!AH117</f>
        <v>1.0027208927394613</v>
      </c>
      <c r="BX124" s="95">
        <f>[4]South!AH117</f>
        <v>0.99504854135877185</v>
      </c>
      <c r="BY124" s="95">
        <f>[4]West!AH117</f>
        <v>1.0016120007462992</v>
      </c>
      <c r="CA124" s="95">
        <f>[4]Northeast!AI117</f>
        <v>0.98815132658266236</v>
      </c>
      <c r="CB124" s="95">
        <f>[4]Midwest!AI117</f>
        <v>0.98182262919518204</v>
      </c>
      <c r="CC124" s="95">
        <f>[4]South!AI117</f>
        <v>0.98411673206119066</v>
      </c>
      <c r="CD124" s="95">
        <f>[4]West!AI117</f>
        <v>0.98937893012085865</v>
      </c>
      <c r="CF124" s="95">
        <f>[4]Northeast!AJ117</f>
        <v>1.056099077663883</v>
      </c>
      <c r="CG124" s="95">
        <f>[4]Midwest!AJ117</f>
        <v>1.0237354003623877</v>
      </c>
      <c r="CH124" s="95">
        <f>[4]South!AJ117</f>
        <v>1.0485584720477468</v>
      </c>
      <c r="CI124" s="95">
        <f>[4]West!AJ117</f>
        <v>0.95922421335191577</v>
      </c>
      <c r="CK124" s="89">
        <f>N124/N$166</f>
        <v>1.2442238132209986</v>
      </c>
      <c r="CL124" s="89">
        <f>Z124/Z$166</f>
        <v>0.69121395020587817</v>
      </c>
      <c r="CM124" s="89">
        <f t="shared" si="262"/>
        <v>1.0656947182252232</v>
      </c>
      <c r="CN124" s="89">
        <f t="shared" si="263"/>
        <v>1.0024787490462541</v>
      </c>
      <c r="CO124" s="89">
        <f t="shared" si="264"/>
        <v>0.98626738810019432</v>
      </c>
      <c r="CP124" s="89">
        <f t="shared" si="265"/>
        <v>1.0453393083281095</v>
      </c>
      <c r="CQ124" s="89">
        <f t="shared" si="266"/>
        <v>0.64860408743825737</v>
      </c>
      <c r="CR124" s="89">
        <f t="shared" si="267"/>
        <v>0.88886976383250849</v>
      </c>
      <c r="CS124" s="89">
        <f t="shared" si="268"/>
        <v>0.86002485687670716</v>
      </c>
      <c r="CT124" s="89"/>
      <c r="CU124" s="89">
        <f t="shared" si="269"/>
        <v>1.1014377141975893</v>
      </c>
      <c r="CX124" s="35"/>
      <c r="CZ124" s="80">
        <f t="shared" si="217"/>
        <v>0.56076412465564862</v>
      </c>
      <c r="DA124" s="80">
        <f t="shared" si="217"/>
        <v>0.43923587530776104</v>
      </c>
      <c r="DB124" s="80">
        <f t="shared" si="217"/>
        <v>1.8295155519063695E-11</v>
      </c>
      <c r="DC124" s="80">
        <f t="shared" si="217"/>
        <v>1.8295155519063695E-11</v>
      </c>
      <c r="DE124" s="80">
        <f t="shared" si="227"/>
        <v>0.54854528356670518</v>
      </c>
      <c r="DF124" s="80">
        <f t="shared" si="227"/>
        <v>0.45125664562735152</v>
      </c>
      <c r="DG124" s="80">
        <f t="shared" si="227"/>
        <v>1.8230854202141926E-11</v>
      </c>
      <c r="DH124" s="80">
        <f t="shared" si="227"/>
        <v>1.8230854202141926E-11</v>
      </c>
      <c r="DI124" s="80">
        <f t="shared" si="228"/>
        <v>0.99980192923051847</v>
      </c>
      <c r="DJ124" s="80"/>
      <c r="DK124" s="80">
        <f t="shared" si="229"/>
        <v>0.54865395587792498</v>
      </c>
      <c r="DL124" s="80">
        <f t="shared" si="229"/>
        <v>0.45134604408560597</v>
      </c>
      <c r="DM124" s="80">
        <f t="shared" si="229"/>
        <v>1.8234465916837159E-11</v>
      </c>
      <c r="DN124" s="80">
        <f t="shared" si="229"/>
        <v>1.8234465916837159E-11</v>
      </c>
      <c r="DQ124" s="80">
        <f t="shared" si="281"/>
        <v>2.3360051234291204E-2</v>
      </c>
      <c r="DR124" s="80">
        <f t="shared" si="282"/>
        <v>-3.2898407542666687E-2</v>
      </c>
      <c r="DS124" s="80">
        <v>0</v>
      </c>
      <c r="DT124" s="80">
        <v>0</v>
      </c>
      <c r="DV124" s="80">
        <f t="shared" si="270"/>
        <v>0.65635212157258227</v>
      </c>
      <c r="DW124" s="80">
        <f t="shared" si="270"/>
        <v>0.34364787842741773</v>
      </c>
      <c r="DX124" s="80">
        <f t="shared" si="270"/>
        <v>3.3481313621204909</v>
      </c>
      <c r="DY124" s="80">
        <f t="shared" si="270"/>
        <v>1.9393747915530442</v>
      </c>
      <c r="DZ124" s="80"/>
      <c r="EB124" s="80">
        <f t="shared" si="271"/>
        <v>1.4535568562168189E-2</v>
      </c>
      <c r="EC124" s="80">
        <f t="shared" si="271"/>
        <v>-2.7188511283657998E-2</v>
      </c>
      <c r="ED124" s="80">
        <f t="shared" si="271"/>
        <v>3.0814658190683738E-2</v>
      </c>
      <c r="EE124" s="80">
        <f t="shared" si="271"/>
        <v>3.6861504019690419E-2</v>
      </c>
      <c r="EG124" s="80">
        <f t="shared" si="272"/>
        <v>1.0819400706721832E-3</v>
      </c>
      <c r="EH124" s="80">
        <f t="shared" si="272"/>
        <v>1.6722271400097021E-3</v>
      </c>
      <c r="EI124" s="80">
        <f t="shared" si="272"/>
        <v>-5.4402727295915472E-4</v>
      </c>
      <c r="EJ124" s="80">
        <f t="shared" si="272"/>
        <v>-7.6974607381670619E-4</v>
      </c>
      <c r="EL124" s="80">
        <f t="shared" si="273"/>
        <v>-7.1964629221527823E-4</v>
      </c>
      <c r="EM124" s="80">
        <f t="shared" si="273"/>
        <v>2.0246054214834021E-3</v>
      </c>
      <c r="EN124" s="80">
        <f t="shared" si="273"/>
        <v>4.3732833881932704E-3</v>
      </c>
      <c r="EO124" s="80">
        <f t="shared" si="273"/>
        <v>-1.3509823047264914E-3</v>
      </c>
      <c r="EQ124" s="80">
        <f t="shared" si="274"/>
        <v>3.4100161818911907E-2</v>
      </c>
      <c r="ER124" s="80">
        <f t="shared" si="274"/>
        <v>2.9291371300417892E-2</v>
      </c>
      <c r="ES124" s="80">
        <f t="shared" si="274"/>
        <v>1.3558575933735315E-2</v>
      </c>
      <c r="ET124" s="80">
        <f t="shared" si="274"/>
        <v>1.3758125124164645E-2</v>
      </c>
      <c r="EV124" s="124">
        <v>0.64809669879766552</v>
      </c>
      <c r="EW124" s="80">
        <f t="shared" si="230"/>
        <v>0.99797008149506605</v>
      </c>
      <c r="EX124" s="80">
        <f t="shared" si="231"/>
        <v>1.2758179779235281</v>
      </c>
      <c r="EY124" s="210">
        <f>EX124/EX$166</f>
        <v>0.64860408743825737</v>
      </c>
      <c r="EZ124" s="80"/>
      <c r="FA124" s="80">
        <f t="shared" si="232"/>
        <v>0.99571278663193763</v>
      </c>
      <c r="FB124" s="80">
        <f t="shared" si="233"/>
        <v>0.99325101974555141</v>
      </c>
      <c r="FC124" s="80">
        <f>FB124/FB$166</f>
        <v>1.0656947182252232</v>
      </c>
      <c r="FD124" s="80"/>
      <c r="FE124" s="80">
        <f t="shared" si="234"/>
        <v>1.0013492732554146</v>
      </c>
      <c r="FF124" s="80">
        <f t="shared" si="235"/>
        <v>1.0012657926646242</v>
      </c>
      <c r="FG124" s="80">
        <f>FF124/FF$166</f>
        <v>1.0024787490462541</v>
      </c>
      <c r="FH124" s="80"/>
      <c r="FI124" s="80">
        <f t="shared" si="236"/>
        <v>1.0005190955463052</v>
      </c>
      <c r="FJ124" s="80">
        <f t="shared" si="237"/>
        <v>1.023957941658054</v>
      </c>
      <c r="FK124" s="80">
        <f>FJ124/FJ$166</f>
        <v>0.98626738810019432</v>
      </c>
      <c r="FM124" s="80">
        <f t="shared" si="238"/>
        <v>1.0324449561951365</v>
      </c>
      <c r="FN124" s="80">
        <f t="shared" si="239"/>
        <v>1.0410720806882328</v>
      </c>
      <c r="FO124" s="80">
        <f>FN124/FN$166</f>
        <v>1.0453393083281095</v>
      </c>
      <c r="FQ124" s="37"/>
      <c r="FS124" s="32">
        <f t="shared" si="240"/>
        <v>2001</v>
      </c>
      <c r="FT124" s="80">
        <f t="shared" si="251"/>
        <v>1.0353313147739944</v>
      </c>
      <c r="FU124" s="80">
        <f t="shared" si="251"/>
        <v>0.98933345079669899</v>
      </c>
      <c r="FV124" s="80">
        <f t="shared" si="251"/>
        <v>0.98806342473027042</v>
      </c>
      <c r="FW124" s="80">
        <f t="shared" si="251"/>
        <v>1.1942486715727132</v>
      </c>
      <c r="FX124" s="80">
        <f t="shared" si="251"/>
        <v>0.95119696869123038</v>
      </c>
      <c r="FY124" s="80">
        <f t="shared" si="251"/>
        <v>1.0464937923106121</v>
      </c>
      <c r="GA124" s="32">
        <f t="shared" si="241"/>
        <v>2001</v>
      </c>
      <c r="GB124" s="90">
        <f t="shared" si="219"/>
        <v>1.2226406957619429</v>
      </c>
      <c r="GC124" s="90">
        <f t="shared" si="220"/>
        <v>1.0521301102711664</v>
      </c>
      <c r="GD124" s="90">
        <f t="shared" si="221"/>
        <v>1.1942486715727132</v>
      </c>
      <c r="GE124" s="90">
        <f t="shared" si="222"/>
        <v>0.93101321284782823</v>
      </c>
      <c r="GF124" s="90">
        <f t="shared" si="223"/>
        <v>1.0464937923106121</v>
      </c>
      <c r="GH124" s="32">
        <v>2008</v>
      </c>
      <c r="GI124" s="80">
        <f t="shared" si="224"/>
        <v>1.486816864315937</v>
      </c>
      <c r="GJ124" s="80">
        <f t="shared" si="252"/>
        <v>1.0384762172058692</v>
      </c>
      <c r="GK124" s="80">
        <f t="shared" si="252"/>
        <v>1.4317293354260687</v>
      </c>
    </row>
    <row r="125" spans="1:193" x14ac:dyDescent="0.2">
      <c r="A125" s="31" t="s">
        <v>35</v>
      </c>
      <c r="B125" s="31">
        <f t="shared" si="226"/>
        <v>1979</v>
      </c>
      <c r="D125" s="85">
        <f t="shared" si="275"/>
        <v>33279.521107735651</v>
      </c>
      <c r="E125" s="85">
        <f t="shared" si="276"/>
        <v>25180.550738360424</v>
      </c>
      <c r="F125" s="123">
        <v>9.9999999999999995E-7</v>
      </c>
      <c r="G125" s="123">
        <v>9.9999999999999995E-7</v>
      </c>
      <c r="H125" s="85">
        <f t="shared" si="253"/>
        <v>58460.071848096079</v>
      </c>
      <c r="J125" s="85">
        <f>[23]AnnualData_MER_2.2_Dec2019!C43</f>
        <v>5054.7420000000002</v>
      </c>
      <c r="K125" s="243">
        <f>[23]AnnualData_MER_2.2_Dec2019!D43</f>
        <v>2099.2220000000002</v>
      </c>
      <c r="L125" s="91">
        <f t="shared" si="254"/>
        <v>25922.33201686983</v>
      </c>
      <c r="M125" s="91">
        <f t="shared" si="254"/>
        <v>15054.52833939172</v>
      </c>
      <c r="N125" s="91">
        <f t="shared" si="277"/>
        <v>7153.9639999999999</v>
      </c>
      <c r="P125" s="96">
        <f t="shared" si="255"/>
        <v>2836.1080000000002</v>
      </c>
      <c r="Q125" s="96">
        <f t="shared" si="255"/>
        <v>1366.7950000000001</v>
      </c>
      <c r="R125" s="96">
        <f t="shared" si="255"/>
        <v>25922.33201686983</v>
      </c>
      <c r="S125" s="96">
        <f t="shared" si="255"/>
        <v>15054.52833939172</v>
      </c>
      <c r="T125" s="96">
        <f t="shared" si="256"/>
        <v>45179.763356261552</v>
      </c>
      <c r="V125" s="85">
        <f>AER_11_Table3.4_real!$B26</f>
        <v>6.5838219057937373</v>
      </c>
      <c r="W125" s="85">
        <f>AER_11_Table3.4_real!$D26</f>
        <v>11.995182376309138</v>
      </c>
      <c r="X125" s="85">
        <f t="shared" si="257"/>
        <v>107.0524827085018</v>
      </c>
      <c r="Y125" s="85">
        <f t="shared" si="257"/>
        <v>107.71549685531505</v>
      </c>
      <c r="Z125" s="115">
        <f t="shared" si="248"/>
        <v>8.1717033868350573</v>
      </c>
      <c r="AA125" s="103"/>
      <c r="AB125" s="94"/>
      <c r="AC125" s="88">
        <f t="shared" si="278"/>
        <v>0.84805056789092659</v>
      </c>
      <c r="AD125" s="88">
        <f t="shared" si="278"/>
        <v>2.5204503967310385</v>
      </c>
      <c r="AE125" s="96">
        <f t="shared" si="278"/>
        <v>0.10705248270850179</v>
      </c>
      <c r="AF125" s="96">
        <f t="shared" si="278"/>
        <v>0.10771549685531505</v>
      </c>
      <c r="AG125" s="96">
        <f t="shared" si="278"/>
        <v>0.22679972710790838</v>
      </c>
      <c r="AI125" s="96">
        <f t="shared" si="259"/>
        <v>0.85723046488280774</v>
      </c>
      <c r="AJ125" s="96">
        <f t="shared" si="259"/>
        <v>2.4706441548227955</v>
      </c>
      <c r="AK125" s="96">
        <f t="shared" si="259"/>
        <v>0.1064551649547521</v>
      </c>
      <c r="AL125" s="96">
        <f t="shared" si="259"/>
        <v>0.10683284402707348</v>
      </c>
      <c r="AM125" s="96">
        <f t="shared" si="259"/>
        <v>0.22523239852980975</v>
      </c>
      <c r="AN125" s="90">
        <f t="shared" si="279"/>
        <v>1.1617237008291914</v>
      </c>
      <c r="AO125" s="90">
        <f t="shared" si="260"/>
        <v>0.98929121471069492</v>
      </c>
      <c r="AP125" s="90">
        <f t="shared" si="260"/>
        <v>1.0201592130582704</v>
      </c>
      <c r="AQ125" s="90">
        <f t="shared" si="260"/>
        <v>1.0056109795518478</v>
      </c>
      <c r="AR125" s="90">
        <f t="shared" si="260"/>
        <v>1.0082619987914754</v>
      </c>
      <c r="AS125" s="90">
        <f t="shared" si="260"/>
        <v>1.006958717255285</v>
      </c>
      <c r="AU125" s="102">
        <f t="shared" si="280"/>
        <v>561078.6861129608</v>
      </c>
      <c r="AV125" s="102">
        <f t="shared" si="261"/>
        <v>651095.97746212641</v>
      </c>
      <c r="AW125" s="102">
        <f t="shared" si="261"/>
        <v>1000000</v>
      </c>
      <c r="AX125" s="102">
        <f t="shared" si="261"/>
        <v>1000000</v>
      </c>
      <c r="AY125" s="102">
        <f t="shared" si="261"/>
        <v>6315346.7582813604</v>
      </c>
      <c r="BB125" s="80">
        <f>AI125/AI$166</f>
        <v>0.89729372868623614</v>
      </c>
      <c r="BC125" s="80">
        <f>AJ125/AJ$166</f>
        <v>0.87601240359420307</v>
      </c>
      <c r="BD125" s="80">
        <f>AK125/AK$166</f>
        <v>1.1249105359318525</v>
      </c>
      <c r="BE125" s="80">
        <f>AL125/AL$166</f>
        <v>1.1667169527294861</v>
      </c>
      <c r="BF125" s="80"/>
      <c r="BG125" s="80"/>
      <c r="BH125" s="80"/>
      <c r="BI125" s="80"/>
      <c r="BJ125" s="80"/>
      <c r="BK125" s="80"/>
      <c r="BL125" s="80"/>
      <c r="BM125" s="80"/>
      <c r="BN125" s="80"/>
      <c r="BO125" s="80"/>
      <c r="BP125" s="88"/>
      <c r="BQ125" s="95">
        <f>[4]Northeast!AK118</f>
        <v>1.1110250723343218</v>
      </c>
      <c r="BR125" s="95">
        <f>[4]Midwest!AK118</f>
        <v>1.1854429351651441</v>
      </c>
      <c r="BS125" s="95">
        <f>[4]South!AK118</f>
        <v>1.1420366483637765</v>
      </c>
      <c r="BT125" s="95">
        <f>[4]West!AK118</f>
        <v>1.1757776854152668</v>
      </c>
      <c r="BU125" s="88"/>
      <c r="BV125" s="95">
        <f>[4]Northeast!AH118</f>
        <v>1.0006285930479035</v>
      </c>
      <c r="BW125" s="95">
        <f>[4]Midwest!AH118</f>
        <v>0.99807376216773003</v>
      </c>
      <c r="BX125" s="95">
        <f>[4]South!AH118</f>
        <v>0.99476918306669104</v>
      </c>
      <c r="BY125" s="95">
        <f>[4]West!AH118</f>
        <v>0.99829084064679563</v>
      </c>
      <c r="CA125" s="95">
        <f>[4]Northeast!AI118</f>
        <v>0.99517776263500579</v>
      </c>
      <c r="CB125" s="95">
        <f>[4]Midwest!AI118</f>
        <v>0.99149021778604607</v>
      </c>
      <c r="CC125" s="95">
        <f>[4]South!AI118</f>
        <v>0.99018335327269147</v>
      </c>
      <c r="CD125" s="95">
        <f>[4]West!AI118</f>
        <v>0.99399273051160097</v>
      </c>
      <c r="CF125" s="95">
        <f>[4]Northeast!AJ118</f>
        <v>1.011395098780844</v>
      </c>
      <c r="CG125" s="95">
        <f>[4]Midwest!AJ118</f>
        <v>1.0138053218488177</v>
      </c>
      <c r="CH125" s="95">
        <f>[4]South!AJ118</f>
        <v>1.020840979617891</v>
      </c>
      <c r="CI125" s="95">
        <f>[4]West!AJ118</f>
        <v>0.96837754819019406</v>
      </c>
      <c r="CK125" s="89">
        <f>N125/N$166</f>
        <v>1.1728055932976953</v>
      </c>
      <c r="CL125" s="89">
        <f>Z125/Z$166</f>
        <v>0.78429676823162919</v>
      </c>
      <c r="CM125" s="89">
        <f t="shared" si="262"/>
        <v>1.0372455847369175</v>
      </c>
      <c r="CN125" s="89">
        <f t="shared" si="263"/>
        <v>0.99942704093352686</v>
      </c>
      <c r="CO125" s="89">
        <f t="shared" si="264"/>
        <v>0.99445324163472515</v>
      </c>
      <c r="CP125" s="89">
        <f t="shared" si="265"/>
        <v>1.0157871455613394</v>
      </c>
      <c r="CQ125" s="89">
        <f t="shared" si="266"/>
        <v>0.75613411111990225</v>
      </c>
      <c r="CR125" s="89">
        <f t="shared" si="267"/>
        <v>0.92863410638632038</v>
      </c>
      <c r="CS125" s="89">
        <f t="shared" si="268"/>
        <v>0.91982763658736089</v>
      </c>
      <c r="CT125" s="89"/>
      <c r="CU125" s="89">
        <f t="shared" si="269"/>
        <v>1.0471762190830687</v>
      </c>
      <c r="CX125" s="35"/>
      <c r="CZ125" s="80">
        <f t="shared" si="217"/>
        <v>0.56926924746534491</v>
      </c>
      <c r="DA125" s="80">
        <f t="shared" si="217"/>
        <v>0.43073075250044363</v>
      </c>
      <c r="DB125" s="80">
        <f t="shared" si="217"/>
        <v>1.7105692285127901E-11</v>
      </c>
      <c r="DC125" s="80">
        <f t="shared" si="217"/>
        <v>1.7105692285127901E-11</v>
      </c>
      <c r="DE125" s="80">
        <f t="shared" si="227"/>
        <v>0.5650060170235579</v>
      </c>
      <c r="DF125" s="80">
        <f t="shared" si="227"/>
        <v>0.434969455334623</v>
      </c>
      <c r="DG125" s="80">
        <f t="shared" si="227"/>
        <v>1.7693760930906032E-11</v>
      </c>
      <c r="DH125" s="80">
        <f t="shared" si="227"/>
        <v>1.7693760930906032E-11</v>
      </c>
      <c r="DI125" s="80">
        <f t="shared" si="228"/>
        <v>0.99997547239356832</v>
      </c>
      <c r="DJ125" s="80"/>
      <c r="DK125" s="80">
        <f t="shared" si="229"/>
        <v>0.56501987560869293</v>
      </c>
      <c r="DL125" s="80">
        <f t="shared" si="229"/>
        <v>0.43498012435591882</v>
      </c>
      <c r="DM125" s="80">
        <f t="shared" si="229"/>
        <v>1.7694194927155332E-11</v>
      </c>
      <c r="DN125" s="80">
        <f t="shared" si="229"/>
        <v>1.7694194927155332E-11</v>
      </c>
      <c r="DQ125" s="80">
        <f t="shared" si="281"/>
        <v>6.7673166877083468E-2</v>
      </c>
      <c r="DR125" s="80">
        <f t="shared" si="282"/>
        <v>0.26474675401385855</v>
      </c>
      <c r="DS125" s="80">
        <v>0</v>
      </c>
      <c r="DT125" s="80">
        <v>0</v>
      </c>
      <c r="DV125" s="80">
        <f t="shared" si="270"/>
        <v>0.70656519937757589</v>
      </c>
      <c r="DW125" s="80">
        <f t="shared" si="270"/>
        <v>0.29343480062242416</v>
      </c>
      <c r="DX125" s="80">
        <f t="shared" si="270"/>
        <v>3.6234920970904843</v>
      </c>
      <c r="DY125" s="80">
        <f t="shared" si="270"/>
        <v>2.1043617691383014</v>
      </c>
      <c r="DZ125" s="80"/>
      <c r="EB125" s="80">
        <f t="shared" si="271"/>
        <v>7.3718067277927832E-2</v>
      </c>
      <c r="EC125" s="80">
        <f t="shared" si="271"/>
        <v>-0.15796205370161451</v>
      </c>
      <c r="ED125" s="80">
        <f t="shared" si="271"/>
        <v>7.9035840694087159E-2</v>
      </c>
      <c r="EE125" s="80">
        <f t="shared" si="271"/>
        <v>8.1646574862679566E-2</v>
      </c>
      <c r="EG125" s="80">
        <f t="shared" si="272"/>
        <v>-1.8197502505558094E-3</v>
      </c>
      <c r="EH125" s="80">
        <f t="shared" si="272"/>
        <v>-4.6452932258051072E-3</v>
      </c>
      <c r="EI125" s="80">
        <f t="shared" si="272"/>
        <v>-2.8078782341424695E-4</v>
      </c>
      <c r="EJ125" s="80">
        <f t="shared" si="272"/>
        <v>-3.3213245001645418E-3</v>
      </c>
      <c r="EL125" s="80">
        <f t="shared" si="273"/>
        <v>7.0855265393790197E-3</v>
      </c>
      <c r="EM125" s="80">
        <f t="shared" si="273"/>
        <v>9.7984117960692278E-3</v>
      </c>
      <c r="EN125" s="80">
        <f t="shared" si="273"/>
        <v>6.1456111464566338E-3</v>
      </c>
      <c r="EO125" s="80">
        <f t="shared" si="273"/>
        <v>4.6524903070023762E-3</v>
      </c>
      <c r="EQ125" s="80">
        <f t="shared" si="274"/>
        <v>-4.3251340751296982E-2</v>
      </c>
      <c r="ER125" s="80">
        <f t="shared" si="274"/>
        <v>-9.7471986938381903E-3</v>
      </c>
      <c r="ES125" s="80">
        <f t="shared" si="274"/>
        <v>-2.678955972441795E-2</v>
      </c>
      <c r="ET125" s="80">
        <f t="shared" si="274"/>
        <v>9.4971936847501274E-3</v>
      </c>
      <c r="EV125" s="124">
        <v>0.75550760820157903</v>
      </c>
      <c r="EW125" s="80">
        <f t="shared" si="230"/>
        <v>1.1657868424886868</v>
      </c>
      <c r="EX125" s="80">
        <f t="shared" si="231"/>
        <v>1.4873318120737711</v>
      </c>
      <c r="EY125" s="210">
        <f>EX125/EX$166</f>
        <v>0.75613411111990225</v>
      </c>
      <c r="EZ125" s="80"/>
      <c r="FA125" s="80">
        <f t="shared" si="232"/>
        <v>0.97330461247318178</v>
      </c>
      <c r="FB125" s="80">
        <f t="shared" si="233"/>
        <v>0.96673579886203653</v>
      </c>
      <c r="FC125" s="80">
        <f>FB125/FB$166</f>
        <v>1.0372455847369175</v>
      </c>
      <c r="FD125" s="80"/>
      <c r="FE125" s="80">
        <f t="shared" si="234"/>
        <v>0.99695583760191353</v>
      </c>
      <c r="FF125" s="80">
        <f t="shared" si="235"/>
        <v>0.99821777698810432</v>
      </c>
      <c r="FG125" s="80">
        <f>FF125/FF$166</f>
        <v>0.99942704093352686</v>
      </c>
      <c r="FH125" s="80"/>
      <c r="FI125" s="80">
        <f t="shared" si="236"/>
        <v>1.0082998319049146</v>
      </c>
      <c r="FJ125" s="80">
        <f t="shared" si="237"/>
        <v>1.0324566204515182</v>
      </c>
      <c r="FK125" s="80">
        <f>FJ125/FJ$166</f>
        <v>0.99445324163472515</v>
      </c>
      <c r="FM125" s="80">
        <f t="shared" si="238"/>
        <v>0.97172959771881628</v>
      </c>
      <c r="FN125" s="80">
        <f t="shared" si="239"/>
        <v>1.0116405541634674</v>
      </c>
      <c r="FO125" s="80">
        <f>FN125/FN$166</f>
        <v>1.0157871455613394</v>
      </c>
      <c r="FQ125" s="37"/>
      <c r="FS125" s="32">
        <f t="shared" si="240"/>
        <v>2002</v>
      </c>
      <c r="FT125" s="80">
        <f t="shared" si="251"/>
        <v>0.84982003778956594</v>
      </c>
      <c r="FU125" s="80">
        <f t="shared" si="251"/>
        <v>0.98649445196655894</v>
      </c>
      <c r="FV125" s="80">
        <f t="shared" si="251"/>
        <v>0.9879146016706708</v>
      </c>
      <c r="FW125" s="80">
        <f t="shared" si="251"/>
        <v>1.2046445437242095</v>
      </c>
      <c r="FX125" s="80">
        <f t="shared" si="251"/>
        <v>0.96785698846618218</v>
      </c>
      <c r="FY125" s="80">
        <f t="shared" si="251"/>
        <v>0.86145445228192741</v>
      </c>
      <c r="GA125" s="32">
        <f t="shared" si="241"/>
        <v>2002</v>
      </c>
      <c r="GB125" s="90">
        <f t="shared" si="219"/>
        <v>1.0353133339640213</v>
      </c>
      <c r="GC125" s="90">
        <f t="shared" si="220"/>
        <v>1.0576825218627537</v>
      </c>
      <c r="GD125" s="90">
        <f t="shared" si="221"/>
        <v>1.2046445437242095</v>
      </c>
      <c r="GE125" s="90">
        <f t="shared" si="222"/>
        <v>0.94189064731963745</v>
      </c>
      <c r="GF125" s="90">
        <f t="shared" si="223"/>
        <v>0.86145445228192741</v>
      </c>
      <c r="GH125" s="32">
        <v>2009</v>
      </c>
      <c r="GI125" s="80">
        <f t="shared" si="224"/>
        <v>1.1827952977768268</v>
      </c>
      <c r="GJ125" s="80">
        <f t="shared" si="252"/>
        <v>0.99031061635391693</v>
      </c>
      <c r="GK125" s="80">
        <f t="shared" si="252"/>
        <v>1.1943679874215543</v>
      </c>
    </row>
    <row r="126" spans="1:193" x14ac:dyDescent="0.2">
      <c r="A126" s="31" t="s">
        <v>35</v>
      </c>
      <c r="B126" s="31">
        <f t="shared" si="226"/>
        <v>1980</v>
      </c>
      <c r="D126" s="85">
        <f t="shared" si="275"/>
        <v>35910.118380888409</v>
      </c>
      <c r="E126" s="85">
        <f t="shared" si="276"/>
        <v>25961.35605797531</v>
      </c>
      <c r="F126" s="123">
        <v>9.9999999999999995E-7</v>
      </c>
      <c r="G126" s="123">
        <v>9.9999999999999995E-7</v>
      </c>
      <c r="H126" s="85">
        <f t="shared" si="253"/>
        <v>61871.47444086372</v>
      </c>
      <c r="J126" s="85">
        <f>[23]AnnualData_MER_2.2_Dec2019!C44</f>
        <v>4824.8360000000002</v>
      </c>
      <c r="K126" s="243">
        <f>[23]AnnualData_MER_2.2_Dec2019!D44</f>
        <v>1734.431</v>
      </c>
      <c r="L126" s="91">
        <f t="shared" si="254"/>
        <v>26669.078017514079</v>
      </c>
      <c r="M126" s="91">
        <f t="shared" si="254"/>
        <v>15412.164923106178</v>
      </c>
      <c r="N126" s="91">
        <f t="shared" si="277"/>
        <v>6559.2669999999998</v>
      </c>
      <c r="P126" s="96">
        <f t="shared" si="255"/>
        <v>2650.8679999999999</v>
      </c>
      <c r="Q126" s="96">
        <f t="shared" si="255"/>
        <v>1318.328</v>
      </c>
      <c r="R126" s="96">
        <f t="shared" si="255"/>
        <v>26669.078017514079</v>
      </c>
      <c r="S126" s="96">
        <f t="shared" si="255"/>
        <v>15412.164923106178</v>
      </c>
      <c r="T126" s="96">
        <f t="shared" si="256"/>
        <v>46050.438940620254</v>
      </c>
      <c r="V126" s="85">
        <f>AER_11_Table3.4_real!$B27</f>
        <v>7.4427645583991673</v>
      </c>
      <c r="W126" s="85">
        <f>AER_11_Table3.4_real!$D27</f>
        <v>14.968226500780549</v>
      </c>
      <c r="X126" s="85">
        <f t="shared" si="257"/>
        <v>98.704649567235847</v>
      </c>
      <c r="Y126" s="85">
        <f t="shared" si="257"/>
        <v>97.815654550896625</v>
      </c>
      <c r="Z126" s="115">
        <f t="shared" si="248"/>
        <v>9.432681188441288</v>
      </c>
      <c r="AA126" s="103"/>
      <c r="AB126" s="94"/>
      <c r="AC126" s="88">
        <f t="shared" si="278"/>
        <v>0.91497803738247252</v>
      </c>
      <c r="AD126" s="88">
        <f t="shared" si="278"/>
        <v>2.4878262465790004</v>
      </c>
      <c r="AE126" s="96">
        <f t="shared" si="278"/>
        <v>9.8704649567235847E-2</v>
      </c>
      <c r="AF126" s="96">
        <f t="shared" si="278"/>
        <v>9.7815654550896622E-2</v>
      </c>
      <c r="AG126" s="96">
        <f t="shared" si="278"/>
        <v>0.21379101321259625</v>
      </c>
      <c r="AI126" s="96">
        <f t="shared" si="259"/>
        <v>0.89192944178591582</v>
      </c>
      <c r="AJ126" s="96">
        <f t="shared" si="259"/>
        <v>2.4581558217446653</v>
      </c>
      <c r="AK126" s="96">
        <f t="shared" si="259"/>
        <v>9.6850159753615966E-2</v>
      </c>
      <c r="AL126" s="96">
        <f t="shared" si="259"/>
        <v>0.10036404332867051</v>
      </c>
      <c r="AM126" s="96">
        <f t="shared" si="259"/>
        <v>0.21139374004271241</v>
      </c>
      <c r="AN126" s="90">
        <f t="shared" si="279"/>
        <v>1.0903454370577197</v>
      </c>
      <c r="AO126" s="90">
        <f t="shared" si="260"/>
        <v>1.0258412768059393</v>
      </c>
      <c r="AP126" s="90">
        <f t="shared" si="260"/>
        <v>1.0120701969223727</v>
      </c>
      <c r="AQ126" s="90">
        <f t="shared" si="260"/>
        <v>1.0191480305075145</v>
      </c>
      <c r="AR126" s="90">
        <f t="shared" si="260"/>
        <v>0.97460854810892317</v>
      </c>
      <c r="AS126" s="90">
        <f t="shared" si="260"/>
        <v>1.0113403224210871</v>
      </c>
      <c r="AU126" s="102">
        <f t="shared" si="280"/>
        <v>549421.36893357616</v>
      </c>
      <c r="AV126" s="102">
        <f t="shared" si="261"/>
        <v>760092.50295918377</v>
      </c>
      <c r="AW126" s="102">
        <f t="shared" si="261"/>
        <v>1000000</v>
      </c>
      <c r="AX126" s="102">
        <f t="shared" si="261"/>
        <v>1000000</v>
      </c>
      <c r="AY126" s="102">
        <f t="shared" si="261"/>
        <v>7020668.4589330265</v>
      </c>
      <c r="BB126" s="80">
        <f>AI126/AI$166</f>
        <v>0.93361438648185469</v>
      </c>
      <c r="BC126" s="80">
        <f>AJ126/AJ$166</f>
        <v>0.87158443501956939</v>
      </c>
      <c r="BD126" s="80">
        <f>AK126/AK$166</f>
        <v>1.0234145535337156</v>
      </c>
      <c r="BE126" s="80">
        <f>AL126/AL$166</f>
        <v>1.0960714550139852</v>
      </c>
      <c r="BF126" s="80"/>
      <c r="BG126" s="80"/>
      <c r="BH126" s="80"/>
      <c r="BI126" s="80"/>
      <c r="BJ126" s="80"/>
      <c r="BK126" s="80"/>
      <c r="BL126" s="80"/>
      <c r="BM126" s="80"/>
      <c r="BN126" s="80"/>
      <c r="BO126" s="80"/>
      <c r="BP126" s="88"/>
      <c r="BQ126" s="95">
        <f>[4]Northeast!AK119</f>
        <v>1.0666748409899833</v>
      </c>
      <c r="BR126" s="95">
        <f>[4]Midwest!AK119</f>
        <v>1.1175633289827593</v>
      </c>
      <c r="BS126" s="95">
        <f>[4]South!AK119</f>
        <v>1.0342969797303561</v>
      </c>
      <c r="BT126" s="95">
        <f>[4]West!AK119</f>
        <v>1.1011747369167508</v>
      </c>
      <c r="BU126" s="88"/>
      <c r="BV126" s="95">
        <f>[4]Northeast!AH119</f>
        <v>0.99944615807511394</v>
      </c>
      <c r="BW126" s="95">
        <f>[4]Midwest!AH119</f>
        <v>0.9984350951772496</v>
      </c>
      <c r="BX126" s="95">
        <f>[4]South!AH119</f>
        <v>0.99670571499236538</v>
      </c>
      <c r="BY126" s="95">
        <f>[4]West!AH119</f>
        <v>0.99947361716779848</v>
      </c>
      <c r="CA126" s="95">
        <f>[4]Northeast!AI119</f>
        <v>1.0003916356610432</v>
      </c>
      <c r="CB126" s="95">
        <f>[4]Midwest!AI119</f>
        <v>0.99455649260236612</v>
      </c>
      <c r="CC126" s="95">
        <f>[4]South!AI119</f>
        <v>0.9927488293991974</v>
      </c>
      <c r="CD126" s="95">
        <f>[4]West!AI119</f>
        <v>0.99588982139160853</v>
      </c>
      <c r="CF126" s="95">
        <f>[4]Northeast!AJ119</f>
        <v>1.0487618044723284</v>
      </c>
      <c r="CG126" s="95">
        <f>[4]Midwest!AJ119</f>
        <v>1.0057666867984028</v>
      </c>
      <c r="CH126" s="95">
        <f>[4]South!AJ119</f>
        <v>1.0345830495034829</v>
      </c>
      <c r="CI126" s="95">
        <f>[4]West!AJ119</f>
        <v>0.93605534810810065</v>
      </c>
      <c r="CK126" s="89">
        <f>N126/N$166</f>
        <v>1.0753122360600353</v>
      </c>
      <c r="CL126" s="89">
        <f>Z126/Z$166</f>
        <v>0.90532181867642125</v>
      </c>
      <c r="CM126" s="89">
        <f t="shared" si="262"/>
        <v>1.015559796960299</v>
      </c>
      <c r="CN126" s="89">
        <f t="shared" si="263"/>
        <v>0.99890168730251394</v>
      </c>
      <c r="CO126" s="89">
        <f t="shared" si="264"/>
        <v>0.99875519862048689</v>
      </c>
      <c r="CP126" s="89">
        <f t="shared" si="265"/>
        <v>1.0336892326327232</v>
      </c>
      <c r="CQ126" s="89">
        <f t="shared" si="266"/>
        <v>0.89145102177426128</v>
      </c>
      <c r="CR126" s="89">
        <f t="shared" si="267"/>
        <v>1.0039437190088401</v>
      </c>
      <c r="CS126" s="89">
        <f t="shared" si="268"/>
        <v>0.97350362919488043</v>
      </c>
      <c r="CT126" s="89"/>
      <c r="CU126" s="89">
        <f t="shared" si="269"/>
        <v>1.0473149240163766</v>
      </c>
      <c r="CX126" s="35"/>
      <c r="CZ126" s="80">
        <f t="shared" si="217"/>
        <v>0.58039861996841569</v>
      </c>
      <c r="DA126" s="80">
        <f t="shared" si="217"/>
        <v>0.41960137999925917</v>
      </c>
      <c r="DB126" s="80">
        <f t="shared" si="217"/>
        <v>1.6162537082509521E-11</v>
      </c>
      <c r="DC126" s="80">
        <f t="shared" si="217"/>
        <v>1.6162537082509521E-11</v>
      </c>
      <c r="DE126" s="80">
        <f t="shared" si="227"/>
        <v>0.57481597693253617</v>
      </c>
      <c r="DF126" s="80">
        <f t="shared" si="227"/>
        <v>0.42514178777751649</v>
      </c>
      <c r="DG126" s="80">
        <f t="shared" si="227"/>
        <v>1.6629657315704384E-11</v>
      </c>
      <c r="DH126" s="80">
        <f t="shared" si="227"/>
        <v>1.6629657315704384E-11</v>
      </c>
      <c r="DI126" s="80">
        <f t="shared" si="228"/>
        <v>0.99995776474331199</v>
      </c>
      <c r="DJ126" s="80"/>
      <c r="DK126" s="80">
        <f t="shared" si="229"/>
        <v>0.57484025545827999</v>
      </c>
      <c r="DL126" s="80">
        <f t="shared" si="229"/>
        <v>0.42515974450845923</v>
      </c>
      <c r="DM126" s="80">
        <f t="shared" si="229"/>
        <v>1.6630359703215263E-11</v>
      </c>
      <c r="DN126" s="80">
        <f t="shared" si="229"/>
        <v>1.6630359703215263E-11</v>
      </c>
      <c r="DQ126" s="80">
        <f t="shared" si="281"/>
        <v>0.12262694679246292</v>
      </c>
      <c r="DR126" s="80">
        <f t="shared" si="282"/>
        <v>0.22142462065466104</v>
      </c>
      <c r="DS126" s="80">
        <v>0</v>
      </c>
      <c r="DT126" s="80">
        <v>0</v>
      </c>
      <c r="DV126" s="80">
        <f t="shared" si="270"/>
        <v>0.73557548427286168</v>
      </c>
      <c r="DW126" s="80">
        <f t="shared" si="270"/>
        <v>0.26442451572713843</v>
      </c>
      <c r="DX126" s="80">
        <f t="shared" si="270"/>
        <v>4.0658625449328527</v>
      </c>
      <c r="DY126" s="80">
        <f t="shared" si="270"/>
        <v>2.3496779324741892</v>
      </c>
      <c r="DZ126" s="80"/>
      <c r="EB126" s="80">
        <f t="shared" si="271"/>
        <v>4.0237681748060458E-2</v>
      </c>
      <c r="EC126" s="80">
        <f t="shared" si="271"/>
        <v>-0.1040996444096155</v>
      </c>
      <c r="ED126" s="80">
        <f t="shared" si="271"/>
        <v>0.11518768011704901</v>
      </c>
      <c r="EE126" s="80">
        <f t="shared" si="271"/>
        <v>0.11026604515120328</v>
      </c>
      <c r="EG126" s="80">
        <f t="shared" si="272"/>
        <v>-1.1823909180235246E-3</v>
      </c>
      <c r="EH126" s="80">
        <f t="shared" si="272"/>
        <v>3.619648489264949E-4</v>
      </c>
      <c r="EI126" s="80">
        <f t="shared" si="272"/>
        <v>1.944822440841223E-3</v>
      </c>
      <c r="EJ126" s="80">
        <f t="shared" si="272"/>
        <v>1.1841002121877075E-3</v>
      </c>
      <c r="EL126" s="80">
        <f t="shared" si="273"/>
        <v>5.2254608578476318E-3</v>
      </c>
      <c r="EM126" s="80">
        <f t="shared" si="273"/>
        <v>3.0878198751295304E-3</v>
      </c>
      <c r="EN126" s="80">
        <f t="shared" si="273"/>
        <v>2.5875595548306369E-3</v>
      </c>
      <c r="EO126" s="80">
        <f t="shared" si="273"/>
        <v>1.9067371116508035E-3</v>
      </c>
      <c r="EQ126" s="80">
        <f t="shared" si="274"/>
        <v>3.6279570813276096E-2</v>
      </c>
      <c r="ER126" s="80">
        <f t="shared" si="274"/>
        <v>-7.9607733413451683E-3</v>
      </c>
      <c r="ES126" s="80">
        <f t="shared" si="274"/>
        <v>1.3371717417290796E-2</v>
      </c>
      <c r="ET126" s="80">
        <f t="shared" si="274"/>
        <v>-3.3947433033638216E-2</v>
      </c>
      <c r="EV126" s="124">
        <v>0.89092402454388653</v>
      </c>
      <c r="EW126" s="80">
        <f t="shared" si="230"/>
        <v>1.1789588760305265</v>
      </c>
      <c r="EX126" s="80">
        <f t="shared" si="231"/>
        <v>1.7535030414469395</v>
      </c>
      <c r="EY126" s="210">
        <f>EX126/EX$166</f>
        <v>0.89145102177426128</v>
      </c>
      <c r="EZ126" s="80"/>
      <c r="FA126" s="80">
        <f t="shared" si="232"/>
        <v>0.9790929090509275</v>
      </c>
      <c r="FB126" s="80">
        <f t="shared" si="233"/>
        <v>0.94652416559150365</v>
      </c>
      <c r="FC126" s="80">
        <f>FB126/FB$166</f>
        <v>1.015559796960299</v>
      </c>
      <c r="FD126" s="80"/>
      <c r="FE126" s="80">
        <f t="shared" si="234"/>
        <v>0.9994743451902981</v>
      </c>
      <c r="FF126" s="80">
        <f t="shared" si="235"/>
        <v>0.9976930590125006</v>
      </c>
      <c r="FG126" s="80">
        <f>FF126/FF$166</f>
        <v>0.99890168730251394</v>
      </c>
      <c r="FH126" s="80"/>
      <c r="FI126" s="80">
        <f t="shared" si="236"/>
        <v>1.0043259519961845</v>
      </c>
      <c r="FJ126" s="80">
        <f t="shared" si="237"/>
        <v>1.0369229782297342</v>
      </c>
      <c r="FK126" s="80">
        <f>FJ126/FJ$166</f>
        <v>0.99875519862048689</v>
      </c>
      <c r="FM126" s="80">
        <f t="shared" si="238"/>
        <v>1.0176238566806146</v>
      </c>
      <c r="FN126" s="80">
        <f t="shared" si="239"/>
        <v>1.029469562302342</v>
      </c>
      <c r="FO126" s="80">
        <f>FN126/FN$166</f>
        <v>1.0336892326327232</v>
      </c>
      <c r="FQ126" s="37"/>
      <c r="FS126" s="32">
        <f t="shared" si="240"/>
        <v>2003</v>
      </c>
      <c r="FT126" s="80">
        <f t="shared" si="251"/>
        <v>0.99951938166721199</v>
      </c>
      <c r="FU126" s="80">
        <f t="shared" si="251"/>
        <v>0.98733640743796403</v>
      </c>
      <c r="FV126" s="80">
        <f t="shared" si="251"/>
        <v>0.98768896879004597</v>
      </c>
      <c r="FW126" s="80">
        <f t="shared" si="251"/>
        <v>1.2150560931394032</v>
      </c>
      <c r="FX126" s="80">
        <f t="shared" si="251"/>
        <v>1.0282694141084716</v>
      </c>
      <c r="FY126" s="80">
        <f t="shared" si="251"/>
        <v>1.0123392332620331</v>
      </c>
      <c r="GA126" s="32">
        <f t="shared" si="241"/>
        <v>2003</v>
      </c>
      <c r="GB126" s="90">
        <f t="shared" si="219"/>
        <v>1.3661028423914556</v>
      </c>
      <c r="GC126" s="90">
        <f t="shared" si="220"/>
        <v>1.1075637324848782</v>
      </c>
      <c r="GD126" s="90">
        <f t="shared" si="221"/>
        <v>1.2150560931394032</v>
      </c>
      <c r="GE126" s="90">
        <f t="shared" si="222"/>
        <v>1.002391144345665</v>
      </c>
      <c r="GF126" s="90">
        <f t="shared" si="223"/>
        <v>1.0123392332620331</v>
      </c>
    </row>
    <row r="127" spans="1:193" x14ac:dyDescent="0.2">
      <c r="A127" s="31" t="s">
        <v>35</v>
      </c>
      <c r="B127" s="31">
        <f t="shared" si="226"/>
        <v>1981</v>
      </c>
      <c r="D127" s="85">
        <f t="shared" si="275"/>
        <v>36523.000139416676</v>
      </c>
      <c r="E127" s="85">
        <f t="shared" si="276"/>
        <v>25025.119801156281</v>
      </c>
      <c r="F127" s="123">
        <v>9.9999999999999995E-7</v>
      </c>
      <c r="G127" s="123">
        <v>9.9999999999999995E-7</v>
      </c>
      <c r="H127" s="85">
        <f t="shared" si="253"/>
        <v>61548.119942572957</v>
      </c>
      <c r="J127" s="85">
        <f>[23]AnnualData_MER_2.2_Dec2019!C45</f>
        <v>4614.1989999999996</v>
      </c>
      <c r="K127" s="243">
        <f>[23]AnnualData_MER_2.2_Dec2019!D45</f>
        <v>1531.454</v>
      </c>
      <c r="L127" s="91">
        <f t="shared" si="254"/>
        <v>27884.25672275843</v>
      </c>
      <c r="M127" s="91">
        <f t="shared" si="254"/>
        <v>16036.76570055953</v>
      </c>
      <c r="N127" s="91">
        <f t="shared" si="277"/>
        <v>6145.6529999999993</v>
      </c>
      <c r="P127" s="96">
        <f t="shared" si="255"/>
        <v>2557.34</v>
      </c>
      <c r="Q127" s="96">
        <f t="shared" si="255"/>
        <v>1121.989</v>
      </c>
      <c r="R127" s="96">
        <f t="shared" si="255"/>
        <v>27884.25672275843</v>
      </c>
      <c r="S127" s="96">
        <f t="shared" si="255"/>
        <v>16036.76570055953</v>
      </c>
      <c r="T127" s="96">
        <f t="shared" si="256"/>
        <v>47600.351423317959</v>
      </c>
      <c r="V127" s="85">
        <f>AER_11_Table3.4_real!$B28</f>
        <v>7.915350018370833</v>
      </c>
      <c r="W127" s="85">
        <f>AER_11_Table3.4_real!$D28</f>
        <v>16.340758391147421</v>
      </c>
      <c r="X127" s="85">
        <f t="shared" si="257"/>
        <v>90.553534386991345</v>
      </c>
      <c r="Y127" s="85">
        <f t="shared" si="257"/>
        <v>92.420194175954578</v>
      </c>
      <c r="Z127" s="115">
        <f t="shared" si="248"/>
        <v>10.014903207612432</v>
      </c>
      <c r="AA127" s="103"/>
      <c r="AB127" s="94"/>
      <c r="AC127" s="88">
        <f t="shared" si="278"/>
        <v>0.92342512141522048</v>
      </c>
      <c r="AD127" s="88">
        <f t="shared" si="278"/>
        <v>2.7669103707790366</v>
      </c>
      <c r="AE127" s="96">
        <f t="shared" si="278"/>
        <v>9.0553534386991347E-2</v>
      </c>
      <c r="AF127" s="96">
        <f t="shared" si="278"/>
        <v>9.2420194175954581E-2</v>
      </c>
      <c r="AG127" s="96">
        <f t="shared" si="278"/>
        <v>0.19901311054941961</v>
      </c>
      <c r="AI127" s="96">
        <f t="shared" si="259"/>
        <v>0.9178156473434016</v>
      </c>
      <c r="AJ127" s="96">
        <f t="shared" si="259"/>
        <v>2.7987944209065403</v>
      </c>
      <c r="AK127" s="96">
        <f t="shared" si="259"/>
        <v>9.0675452239682111E-2</v>
      </c>
      <c r="AL127" s="96">
        <f t="shared" si="259"/>
        <v>9.6398954813795415E-2</v>
      </c>
      <c r="AM127" s="96">
        <f t="shared" si="259"/>
        <v>0.20087516112838744</v>
      </c>
      <c r="AN127" s="90">
        <f t="shared" si="279"/>
        <v>1.036091775046496</v>
      </c>
      <c r="AO127" s="90">
        <f t="shared" si="260"/>
        <v>1.0061117655686689</v>
      </c>
      <c r="AP127" s="90">
        <f t="shared" si="260"/>
        <v>0.98860793422720328</v>
      </c>
      <c r="AQ127" s="90">
        <f t="shared" si="260"/>
        <v>0.99865544808788487</v>
      </c>
      <c r="AR127" s="90">
        <f t="shared" si="260"/>
        <v>0.95872610190093632</v>
      </c>
      <c r="AS127" s="90">
        <f t="shared" si="260"/>
        <v>0.9907303094692842</v>
      </c>
      <c r="AU127" s="102">
        <f t="shared" si="280"/>
        <v>554232.70647841599</v>
      </c>
      <c r="AV127" s="102">
        <f t="shared" si="261"/>
        <v>732629.9059586511</v>
      </c>
      <c r="AW127" s="102">
        <f t="shared" si="261"/>
        <v>1000000</v>
      </c>
      <c r="AX127" s="102">
        <f t="shared" si="261"/>
        <v>1000000</v>
      </c>
      <c r="AY127" s="102">
        <f t="shared" si="261"/>
        <v>7745369.1940169688</v>
      </c>
      <c r="BB127" s="80">
        <f>AI127/AI$166</f>
        <v>0.96071040191498591</v>
      </c>
      <c r="BC127" s="80">
        <f>AJ127/AJ$166</f>
        <v>0.99236412618887859</v>
      </c>
      <c r="BD127" s="80">
        <f>AK127/AK$166</f>
        <v>0.95816648838183593</v>
      </c>
      <c r="BE127" s="80">
        <f>AL127/AL$166</f>
        <v>1.0527688917291829</v>
      </c>
      <c r="BF127" s="80"/>
      <c r="BG127" s="80"/>
      <c r="BH127" s="80"/>
      <c r="BI127" s="80"/>
      <c r="BJ127" s="80"/>
      <c r="BK127" s="80"/>
      <c r="BL127" s="80"/>
      <c r="BM127" s="80"/>
      <c r="BN127" s="80"/>
      <c r="BO127" s="80"/>
      <c r="BP127" s="88"/>
      <c r="BQ127" s="95">
        <f>[4]Northeast!AK120</f>
        <v>1.0209827822489761</v>
      </c>
      <c r="BR127" s="95">
        <f>[4]Midwest!AK120</f>
        <v>1.0445714757602218</v>
      </c>
      <c r="BS127" s="95">
        <f>[4]South!AK120</f>
        <v>0.96989443280363974</v>
      </c>
      <c r="BT127" s="95">
        <f>[4]West!AK120</f>
        <v>1.060362126323515</v>
      </c>
      <c r="BU127" s="88"/>
      <c r="BV127" s="95">
        <f>[4]Northeast!AH120</f>
        <v>0.99808215496161956</v>
      </c>
      <c r="BW127" s="95">
        <f>[4]Midwest!AH120</f>
        <v>0.99921974777823053</v>
      </c>
      <c r="BX127" s="95">
        <f>[4]South!AH120</f>
        <v>0.99665342989748296</v>
      </c>
      <c r="BY127" s="95">
        <f>[4]West!AH120</f>
        <v>0.9992676831909828</v>
      </c>
      <c r="CA127" s="95">
        <f>[4]Northeast!AI120</f>
        <v>1.0040903838654596</v>
      </c>
      <c r="CB127" s="95">
        <f>[4]Midwest!AI120</f>
        <v>0.99455611216078266</v>
      </c>
      <c r="CC127" s="95">
        <f>[4]South!AI120</f>
        <v>0.99122522435194726</v>
      </c>
      <c r="CD127" s="95">
        <f>[4]West!AI120</f>
        <v>0.99356662307284282</v>
      </c>
      <c r="CF127" s="95">
        <f>[4]Northeast!AJ120</f>
        <v>1.0285914737648507</v>
      </c>
      <c r="CG127" s="95">
        <f>[4]Midwest!AJ120</f>
        <v>0.98245055488633515</v>
      </c>
      <c r="CH127" s="95">
        <f>[4]South!AJ120</f>
        <v>1.0137801064792553</v>
      </c>
      <c r="CI127" s="95">
        <f>[4]West!AJ120</f>
        <v>0.92080117375997683</v>
      </c>
      <c r="CK127" s="89">
        <f>N127/N$166</f>
        <v>1.0075052394542048</v>
      </c>
      <c r="CL127" s="89">
        <f>Z127/Z$166</f>
        <v>0.96120182635815865</v>
      </c>
      <c r="CM127" s="89">
        <f t="shared" si="262"/>
        <v>1.0029657286222582</v>
      </c>
      <c r="CN127" s="89">
        <f t="shared" si="263"/>
        <v>0.9984252949838871</v>
      </c>
      <c r="CO127" s="89">
        <f t="shared" si="264"/>
        <v>1.0009206777676853</v>
      </c>
      <c r="CP127" s="89">
        <f t="shared" si="265"/>
        <v>1.0121201514166194</v>
      </c>
      <c r="CQ127" s="89">
        <f t="shared" si="266"/>
        <v>0.95835959188390041</v>
      </c>
      <c r="CR127" s="89">
        <f t="shared" si="267"/>
        <v>0.97951075534292764</v>
      </c>
      <c r="CS127" s="89">
        <f t="shared" si="268"/>
        <v>0.96841587622879555</v>
      </c>
      <c r="CT127" s="89"/>
      <c r="CU127" s="89">
        <f t="shared" si="269"/>
        <v>1.0144564360652797</v>
      </c>
      <c r="CX127" s="35"/>
      <c r="CZ127" s="80">
        <f t="shared" ref="CZ127:DC147" si="283">D127/$H127</f>
        <v>0.59340561780756595</v>
      </c>
      <c r="DA127" s="80">
        <f t="shared" si="283"/>
        <v>0.40659438215993915</v>
      </c>
      <c r="DB127" s="80">
        <f t="shared" si="283"/>
        <v>1.6247449977887918E-11</v>
      </c>
      <c r="DC127" s="80">
        <f t="shared" si="283"/>
        <v>1.6247449977887918E-11</v>
      </c>
      <c r="DE127" s="80">
        <f t="shared" si="227"/>
        <v>0.5868780962092256</v>
      </c>
      <c r="DF127" s="80">
        <f t="shared" si="227"/>
        <v>0.4130637501097208</v>
      </c>
      <c r="DG127" s="80">
        <f t="shared" si="227"/>
        <v>1.6204956452054422E-11</v>
      </c>
      <c r="DH127" s="80">
        <f t="shared" si="227"/>
        <v>1.6204956452054422E-11</v>
      </c>
      <c r="DI127" s="80">
        <f t="shared" si="228"/>
        <v>0.9999418463513563</v>
      </c>
      <c r="DJ127" s="80"/>
      <c r="DK127" s="80">
        <f t="shared" si="229"/>
        <v>0.58691222729667647</v>
      </c>
      <c r="DL127" s="80">
        <f t="shared" si="229"/>
        <v>0.41308777267091173</v>
      </c>
      <c r="DM127" s="80">
        <f t="shared" si="229"/>
        <v>1.620589888420409E-11</v>
      </c>
      <c r="DN127" s="80">
        <f t="shared" si="229"/>
        <v>1.620589888420409E-11</v>
      </c>
      <c r="DQ127" s="80">
        <f t="shared" si="281"/>
        <v>6.156155425588946E-2</v>
      </c>
      <c r="DR127" s="80">
        <f t="shared" si="282"/>
        <v>8.773278033007019E-2</v>
      </c>
      <c r="DS127" s="80">
        <v>0</v>
      </c>
      <c r="DT127" s="80">
        <v>0</v>
      </c>
      <c r="DV127" s="80">
        <f t="shared" si="270"/>
        <v>0.75080695249146023</v>
      </c>
      <c r="DW127" s="80">
        <f t="shared" si="270"/>
        <v>0.24919304750853979</v>
      </c>
      <c r="DX127" s="80">
        <f t="shared" si="270"/>
        <v>4.5372325321261116</v>
      </c>
      <c r="DY127" s="80">
        <f t="shared" si="270"/>
        <v>2.6094486136069728</v>
      </c>
      <c r="DZ127" s="80"/>
      <c r="EB127" s="80">
        <f t="shared" si="271"/>
        <v>2.0495400130506984E-2</v>
      </c>
      <c r="EC127" s="80">
        <f t="shared" si="271"/>
        <v>-5.9327938513158859E-2</v>
      </c>
      <c r="ED127" s="80">
        <f t="shared" si="271"/>
        <v>0.10969134309926033</v>
      </c>
      <c r="EE127" s="80">
        <f t="shared" si="271"/>
        <v>0.10486067110895358</v>
      </c>
      <c r="EG127" s="80">
        <f t="shared" si="272"/>
        <v>-1.3656911059471959E-3</v>
      </c>
      <c r="EH127" s="80">
        <f t="shared" si="272"/>
        <v>7.855737882851505E-4</v>
      </c>
      <c r="EI127" s="80">
        <f t="shared" si="272"/>
        <v>-5.2459282140331437E-5</v>
      </c>
      <c r="EJ127" s="80">
        <f t="shared" si="272"/>
        <v>-2.0606366367417211E-4</v>
      </c>
      <c r="EL127" s="80">
        <f t="shared" si="273"/>
        <v>3.690481996204426E-3</v>
      </c>
      <c r="EM127" s="80">
        <f t="shared" si="273"/>
        <v>-3.8252392808714505E-7</v>
      </c>
      <c r="EN127" s="80">
        <f t="shared" si="273"/>
        <v>-1.5359125729373924E-3</v>
      </c>
      <c r="EO127" s="80">
        <f t="shared" si="273"/>
        <v>-2.3355116732939056E-3</v>
      </c>
      <c r="EQ127" s="80">
        <f t="shared" si="274"/>
        <v>-1.9419869330945198E-2</v>
      </c>
      <c r="ER127" s="80">
        <f t="shared" si="274"/>
        <v>-2.3455385428531893E-2</v>
      </c>
      <c r="ES127" s="80">
        <f t="shared" si="274"/>
        <v>-2.0312470693435832E-2</v>
      </c>
      <c r="ET127" s="80">
        <f t="shared" si="274"/>
        <v>-1.6430475198981581E-2</v>
      </c>
      <c r="EV127" s="124">
        <v>0.95886974740231423</v>
      </c>
      <c r="EW127" s="80">
        <f t="shared" si="230"/>
        <v>1.0750558005716013</v>
      </c>
      <c r="EX127" s="80">
        <f t="shared" si="231"/>
        <v>1.8851136160274773</v>
      </c>
      <c r="EY127" s="210">
        <f>EX127/EX$166</f>
        <v>0.95835959188390041</v>
      </c>
      <c r="EZ127" s="80"/>
      <c r="FA127" s="80">
        <f t="shared" si="232"/>
        <v>0.9875988904092734</v>
      </c>
      <c r="FB127" s="80">
        <f t="shared" si="233"/>
        <v>0.93478621568373232</v>
      </c>
      <c r="FC127" s="80">
        <f>FB127/FB$166</f>
        <v>1.0029657286222582</v>
      </c>
      <c r="FD127" s="80"/>
      <c r="FE127" s="80">
        <f t="shared" si="234"/>
        <v>0.99952308387834099</v>
      </c>
      <c r="FF127" s="80">
        <f t="shared" si="235"/>
        <v>0.99721724310819027</v>
      </c>
      <c r="FG127" s="80">
        <f>FF127/FF$166</f>
        <v>0.9984252949838871</v>
      </c>
      <c r="FH127" s="80"/>
      <c r="FI127" s="80">
        <f t="shared" si="236"/>
        <v>1.0021681780982863</v>
      </c>
      <c r="FJ127" s="80">
        <f t="shared" si="237"/>
        <v>1.0391712119207417</v>
      </c>
      <c r="FK127" s="80">
        <f>FJ127/FJ$166</f>
        <v>1.0009206777676853</v>
      </c>
      <c r="FM127" s="80">
        <f t="shared" si="238"/>
        <v>0.97913388227797526</v>
      </c>
      <c r="FN127" s="80">
        <f t="shared" si="239"/>
        <v>1.0079885292241</v>
      </c>
      <c r="FO127" s="80">
        <f>FN127/FN$166</f>
        <v>1.0121201514166194</v>
      </c>
      <c r="FQ127" s="37"/>
      <c r="FS127" s="32">
        <f t="shared" si="240"/>
        <v>2004</v>
      </c>
      <c r="FT127" s="80">
        <f t="shared" si="251"/>
        <v>1.102209069100863</v>
      </c>
      <c r="FU127" s="80">
        <f t="shared" si="251"/>
        <v>0.9885950266734661</v>
      </c>
      <c r="FV127" s="80">
        <f t="shared" si="251"/>
        <v>0.98730516743853003</v>
      </c>
      <c r="FW127" s="80">
        <f t="shared" si="251"/>
        <v>1.2266441902191869</v>
      </c>
      <c r="FX127" s="80">
        <f t="shared" si="251"/>
        <v>0.99196674623180903</v>
      </c>
      <c r="FY127" s="80">
        <f t="shared" si="251"/>
        <v>1.1149247562183682</v>
      </c>
      <c r="GA127" s="32">
        <f t="shared" si="241"/>
        <v>2004</v>
      </c>
      <c r="GB127" s="90">
        <f t="shared" si="219"/>
        <v>1.4111372074111992</v>
      </c>
      <c r="GC127" s="90">
        <f t="shared" si="220"/>
        <v>1.0657077722286632</v>
      </c>
      <c r="GD127" s="90">
        <f t="shared" si="221"/>
        <v>1.2266441902191869</v>
      </c>
      <c r="GE127" s="90">
        <f t="shared" si="222"/>
        <v>0.96946906617245932</v>
      </c>
      <c r="GF127" s="90">
        <f t="shared" si="223"/>
        <v>1.1149247562183682</v>
      </c>
    </row>
    <row r="128" spans="1:193" x14ac:dyDescent="0.2">
      <c r="A128" s="31" t="s">
        <v>35</v>
      </c>
      <c r="B128" s="31">
        <f t="shared" si="226"/>
        <v>1982</v>
      </c>
      <c r="D128" s="85">
        <f t="shared" si="275"/>
        <v>42327.933983164054</v>
      </c>
      <c r="E128" s="85">
        <f t="shared" si="276"/>
        <v>22092.383196723385</v>
      </c>
      <c r="F128" s="123">
        <v>9.9999999999999995E-7</v>
      </c>
      <c r="G128" s="123">
        <v>9.9999999999999995E-7</v>
      </c>
      <c r="H128" s="85">
        <f t="shared" si="253"/>
        <v>64420.31718188744</v>
      </c>
      <c r="J128" s="85">
        <f>[23]AnnualData_MER_2.2_Dec2019!C46</f>
        <v>4711.2510000000002</v>
      </c>
      <c r="K128" s="243">
        <f>[23]AnnualData_MER_2.2_Dec2019!D46</f>
        <v>1433.921</v>
      </c>
      <c r="L128" s="91">
        <f t="shared" si="254"/>
        <v>28142.768678836921</v>
      </c>
      <c r="M128" s="91">
        <f t="shared" si="254"/>
        <v>16228.057367663791</v>
      </c>
      <c r="N128" s="91">
        <f t="shared" si="277"/>
        <v>6145.1720000000005</v>
      </c>
      <c r="P128" s="96">
        <f t="shared" si="255"/>
        <v>2649.51</v>
      </c>
      <c r="Q128" s="96">
        <f t="shared" si="255"/>
        <v>1037.2629999999999</v>
      </c>
      <c r="R128" s="96">
        <f t="shared" si="255"/>
        <v>28142.768678836921</v>
      </c>
      <c r="S128" s="96">
        <f t="shared" si="255"/>
        <v>16228.057367663791</v>
      </c>
      <c r="T128" s="96">
        <f t="shared" si="256"/>
        <v>48057.599046500713</v>
      </c>
      <c r="V128" s="85">
        <f>AER_11_Table3.4_real!$B29</f>
        <v>8.9844361897007925</v>
      </c>
      <c r="W128" s="85">
        <f>AER_11_Table3.4_real!$D29</f>
        <v>15.406973743130468</v>
      </c>
      <c r="X128" s="85">
        <f t="shared" si="257"/>
        <v>92.83827152247261</v>
      </c>
      <c r="Y128" s="85">
        <f t="shared" si="257"/>
        <v>95.96404330583114</v>
      </c>
      <c r="Z128" s="115">
        <f t="shared" si="248"/>
        <v>10.483077964601712</v>
      </c>
      <c r="AA128" s="103"/>
      <c r="AB128" s="94"/>
      <c r="AC128" s="88">
        <f t="shared" si="278"/>
        <v>0.854672373382248</v>
      </c>
      <c r="AD128" s="88">
        <f t="shared" si="278"/>
        <v>3.0605208129471504</v>
      </c>
      <c r="AE128" s="96">
        <f t="shared" si="278"/>
        <v>9.2838271522472621E-2</v>
      </c>
      <c r="AF128" s="96">
        <f t="shared" si="278"/>
        <v>9.5964043305831137E-2</v>
      </c>
      <c r="AG128" s="96">
        <f t="shared" si="278"/>
        <v>0.1999488986268797</v>
      </c>
      <c r="AI128" s="96">
        <f t="shared" si="259"/>
        <v>0.85799843158003219</v>
      </c>
      <c r="AJ128" s="96">
        <f t="shared" si="259"/>
        <v>3.0549007634926193</v>
      </c>
      <c r="AK128" s="96">
        <f t="shared" si="259"/>
        <v>9.3071069479858409E-2</v>
      </c>
      <c r="AL128" s="96">
        <f t="shared" si="259"/>
        <v>9.392010770192899E-2</v>
      </c>
      <c r="AM128" s="96">
        <f t="shared" si="259"/>
        <v>0.19945710189664362</v>
      </c>
      <c r="AN128" s="90">
        <f t="shared" si="279"/>
        <v>1.0287775829966415</v>
      </c>
      <c r="AO128" s="90">
        <f t="shared" si="260"/>
        <v>0.99612346820767594</v>
      </c>
      <c r="AP128" s="90">
        <f t="shared" si="260"/>
        <v>1.0018396831483671</v>
      </c>
      <c r="AQ128" s="90">
        <f t="shared" si="260"/>
        <v>0.99749870761465609</v>
      </c>
      <c r="AR128" s="90">
        <f t="shared" si="260"/>
        <v>1.0217624921213775</v>
      </c>
      <c r="AS128" s="90">
        <f t="shared" si="260"/>
        <v>1.0024656767072195</v>
      </c>
      <c r="AU128" s="102">
        <f t="shared" si="280"/>
        <v>562379.29161490232</v>
      </c>
      <c r="AV128" s="102">
        <f t="shared" si="261"/>
        <v>723375.27660170954</v>
      </c>
      <c r="AW128" s="102">
        <f t="shared" si="261"/>
        <v>1000000</v>
      </c>
      <c r="AX128" s="102">
        <f t="shared" si="261"/>
        <v>1000000</v>
      </c>
      <c r="AY128" s="102">
        <f t="shared" si="261"/>
        <v>7820383.0660070553</v>
      </c>
      <c r="BB128" s="80">
        <f>AI128/AI$166</f>
        <v>0.89809758684280971</v>
      </c>
      <c r="BC128" s="80">
        <f>AJ128/AJ$166</f>
        <v>1.0831713483890513</v>
      </c>
      <c r="BD128" s="80">
        <f>AK128/AK$166</f>
        <v>0.98348094893130511</v>
      </c>
      <c r="BE128" s="80">
        <f>AL128/AL$166</f>
        <v>1.0256975076901493</v>
      </c>
      <c r="BF128" s="80"/>
      <c r="BG128" s="80"/>
      <c r="BH128" s="80"/>
      <c r="BI128" s="80"/>
      <c r="BJ128" s="80"/>
      <c r="BK128" s="80"/>
      <c r="BL128" s="80"/>
      <c r="BM128" s="80"/>
      <c r="BN128" s="80"/>
      <c r="BO128" s="80"/>
      <c r="BP128" s="88"/>
      <c r="BQ128" s="95">
        <f>[4]Northeast!AK121</f>
        <v>0.97963563513822116</v>
      </c>
      <c r="BR128" s="95">
        <f>[4]Midwest!AK121</f>
        <v>1.0504983715502196</v>
      </c>
      <c r="BS128" s="95">
        <f>[4]South!AK121</f>
        <v>0.99387445300100186</v>
      </c>
      <c r="BT128" s="95">
        <f>[4]West!AK121</f>
        <v>1.0323288332661764</v>
      </c>
      <c r="BU128" s="88"/>
      <c r="BV128" s="95">
        <f>[4]Northeast!AH121</f>
        <v>0.9991435466050308</v>
      </c>
      <c r="BW128" s="95">
        <f>[4]Midwest!AH121</f>
        <v>1.0004401439141761</v>
      </c>
      <c r="BX128" s="95">
        <f>[4]South!AH121</f>
        <v>0.99782848524334666</v>
      </c>
      <c r="BY128" s="95">
        <f>[4]West!AH121</f>
        <v>0.99903609820211703</v>
      </c>
      <c r="CA128" s="95">
        <f>[4]Northeast!AI121</f>
        <v>1.001234757081144</v>
      </c>
      <c r="CB128" s="95">
        <f>[4]Midwest!AI121</f>
        <v>0.99425405518352117</v>
      </c>
      <c r="CC128" s="95">
        <f>[4]South!AI121</f>
        <v>0.99169591996489215</v>
      </c>
      <c r="CD128" s="95">
        <f>[4]West!AI121</f>
        <v>0.9945349777894309</v>
      </c>
      <c r="CF128" s="95">
        <f>[4]Northeast!AJ121</f>
        <v>1.0183800063568154</v>
      </c>
      <c r="CG128" s="95">
        <f>[4]Midwest!AJ121</f>
        <v>0.99559989207011557</v>
      </c>
      <c r="CH128" s="95">
        <f>[4]South!AJ121</f>
        <v>1.0126058471465051</v>
      </c>
      <c r="CI128" s="95">
        <f>[4]West!AJ121</f>
        <v>0.98134399406025463</v>
      </c>
      <c r="CK128" s="89">
        <f>N128/N$166</f>
        <v>1.007426385340545</v>
      </c>
      <c r="CL128" s="89">
        <f>Z128/Z$166</f>
        <v>1.0061359033176669</v>
      </c>
      <c r="CM128" s="89">
        <f t="shared" si="262"/>
        <v>0.99146041550516628</v>
      </c>
      <c r="CN128" s="89">
        <f t="shared" si="263"/>
        <v>0.999546080855508</v>
      </c>
      <c r="CO128" s="89">
        <f t="shared" si="264"/>
        <v>0.99902527961527821</v>
      </c>
      <c r="CP128" s="89">
        <f t="shared" si="265"/>
        <v>1.0108418280521632</v>
      </c>
      <c r="CQ128" s="89">
        <f t="shared" si="266"/>
        <v>1.0148018897991662</v>
      </c>
      <c r="CR128" s="89">
        <f t="shared" si="267"/>
        <v>1.0231338915678649</v>
      </c>
      <c r="CS128" s="89">
        <f t="shared" si="268"/>
        <v>1.0136078562406612</v>
      </c>
      <c r="CT128" s="89"/>
      <c r="CU128" s="89">
        <f t="shared" si="269"/>
        <v>1.0007783059372997</v>
      </c>
      <c r="CX128" s="35"/>
      <c r="CZ128" s="80">
        <f t="shared" si="283"/>
        <v>0.6570587639867298</v>
      </c>
      <c r="DA128" s="80">
        <f t="shared" si="283"/>
        <v>0.34294123598222409</v>
      </c>
      <c r="DB128" s="80">
        <f t="shared" si="283"/>
        <v>1.5523053032734248E-11</v>
      </c>
      <c r="DC128" s="80">
        <f t="shared" si="283"/>
        <v>1.5523053032734248E-11</v>
      </c>
      <c r="DE128" s="80">
        <f t="shared" ref="DE128:DH147" si="284">(CZ128-CZ127)/LN(CZ128/CZ127)</f>
        <v>0.62469178812815729</v>
      </c>
      <c r="DF128" s="80">
        <f t="shared" si="284"/>
        <v>0.37386512907390695</v>
      </c>
      <c r="DG128" s="80">
        <f t="shared" si="284"/>
        <v>1.588249830316222E-11</v>
      </c>
      <c r="DH128" s="80">
        <f t="shared" si="284"/>
        <v>1.588249830316222E-11</v>
      </c>
      <c r="DI128" s="80">
        <f t="shared" si="228"/>
        <v>0.99855691723382933</v>
      </c>
      <c r="DJ128" s="80"/>
      <c r="DK128" s="80">
        <f t="shared" ref="DK128:DN147" si="285">DE128/$DI128</f>
        <v>0.62559457287488296</v>
      </c>
      <c r="DL128" s="80">
        <f t="shared" si="285"/>
        <v>0.3744054270933061</v>
      </c>
      <c r="DM128" s="80">
        <f t="shared" si="285"/>
        <v>1.5905451185656408E-11</v>
      </c>
      <c r="DN128" s="80">
        <f t="shared" si="285"/>
        <v>1.5905451185656408E-11</v>
      </c>
      <c r="DQ128" s="80">
        <f t="shared" si="281"/>
        <v>0.12668985358225188</v>
      </c>
      <c r="DR128" s="80">
        <f t="shared" si="282"/>
        <v>-5.8842254140414205E-2</v>
      </c>
      <c r="DS128" s="80">
        <v>0</v>
      </c>
      <c r="DT128" s="80">
        <v>0</v>
      </c>
      <c r="DV128" s="80">
        <f t="shared" si="270"/>
        <v>0.76665893159703258</v>
      </c>
      <c r="DW128" s="80">
        <f t="shared" si="270"/>
        <v>0.23334106840296739</v>
      </c>
      <c r="DX128" s="80">
        <f t="shared" si="270"/>
        <v>4.5796551632463531</v>
      </c>
      <c r="DY128" s="80">
        <f t="shared" si="270"/>
        <v>2.6407816360003902</v>
      </c>
      <c r="DZ128" s="80"/>
      <c r="EB128" s="80">
        <f t="shared" si="271"/>
        <v>2.08934591963321E-2</v>
      </c>
      <c r="EC128" s="80">
        <f t="shared" si="271"/>
        <v>-6.5726691156419478E-2</v>
      </c>
      <c r="ED128" s="80">
        <f t="shared" si="271"/>
        <v>9.3064516582391094E-3</v>
      </c>
      <c r="EE128" s="80">
        <f t="shared" si="271"/>
        <v>1.1936007717640595E-2</v>
      </c>
      <c r="EG128" s="80">
        <f t="shared" si="272"/>
        <v>1.0628660972052009E-3</v>
      </c>
      <c r="EH128" s="80">
        <f t="shared" si="272"/>
        <v>1.2206038562212007E-3</v>
      </c>
      <c r="EI128" s="80">
        <f t="shared" si="272"/>
        <v>1.1783064793899308E-3</v>
      </c>
      <c r="EJ128" s="80">
        <f t="shared" si="272"/>
        <v>-2.3178156600505781E-4</v>
      </c>
      <c r="EL128" s="80">
        <f t="shared" si="273"/>
        <v>-2.8480455924664674E-3</v>
      </c>
      <c r="EM128" s="80">
        <f t="shared" si="273"/>
        <v>-3.0375647162680491E-4</v>
      </c>
      <c r="EN128" s="80">
        <f t="shared" si="273"/>
        <v>4.7474971270009214E-4</v>
      </c>
      <c r="EO128" s="80">
        <f t="shared" si="273"/>
        <v>9.7415020715861417E-4</v>
      </c>
      <c r="EQ128" s="80">
        <f t="shared" si="274"/>
        <v>-9.9772294978501264E-3</v>
      </c>
      <c r="ER128" s="80">
        <f t="shared" si="274"/>
        <v>1.3295445424961413E-2</v>
      </c>
      <c r="ES128" s="80">
        <f t="shared" si="274"/>
        <v>-1.1589692102716902E-3</v>
      </c>
      <c r="ET128" s="80">
        <f t="shared" si="274"/>
        <v>6.3678922509665226E-2</v>
      </c>
      <c r="EV128" s="124">
        <v>1.0152490566708832</v>
      </c>
      <c r="EW128" s="80">
        <f t="shared" si="230"/>
        <v>1.0588946971400517</v>
      </c>
      <c r="EX128" s="80">
        <f t="shared" si="231"/>
        <v>1.9961368115180032</v>
      </c>
      <c r="EY128" s="210">
        <f>EX128/EX$166</f>
        <v>1.0148018897991662</v>
      </c>
      <c r="EZ128" s="80"/>
      <c r="FA128" s="80">
        <f t="shared" si="232"/>
        <v>0.98852870762304479</v>
      </c>
      <c r="FB128" s="80">
        <f t="shared" si="233"/>
        <v>0.92406300969367672</v>
      </c>
      <c r="FC128" s="80">
        <f>FB128/FB$166</f>
        <v>0.99146041550516628</v>
      </c>
      <c r="FD128" s="80"/>
      <c r="FE128" s="80">
        <f t="shared" si="234"/>
        <v>1.0011225535623465</v>
      </c>
      <c r="FF128" s="80">
        <f t="shared" si="235"/>
        <v>0.99833667287687466</v>
      </c>
      <c r="FG128" s="80">
        <f>FF128/FF$166</f>
        <v>0.999546080855508</v>
      </c>
      <c r="FH128" s="80"/>
      <c r="FI128" s="80">
        <f t="shared" si="236"/>
        <v>0.99810634529338083</v>
      </c>
      <c r="FJ128" s="80">
        <f t="shared" si="237"/>
        <v>1.0372033804643048</v>
      </c>
      <c r="FK128" s="80">
        <f>FJ128/FJ$166</f>
        <v>0.99902527961527821</v>
      </c>
      <c r="FM128" s="80">
        <f t="shared" si="238"/>
        <v>0.9987369845737516</v>
      </c>
      <c r="FN128" s="80">
        <f t="shared" si="239"/>
        <v>1.0067154241622085</v>
      </c>
      <c r="FO128" s="80">
        <f>FN128/FN$166</f>
        <v>1.0108418280521632</v>
      </c>
      <c r="FQ128" s="37"/>
      <c r="FS128" s="32">
        <f t="shared" si="240"/>
        <v>2005</v>
      </c>
      <c r="FT128" s="80">
        <f t="shared" si="251"/>
        <v>1.2805495466766403</v>
      </c>
      <c r="FU128" s="80">
        <f t="shared" si="251"/>
        <v>0.98655077238669064</v>
      </c>
      <c r="FV128" s="80">
        <f t="shared" si="251"/>
        <v>0.98681347005867548</v>
      </c>
      <c r="FW128" s="80">
        <f t="shared" si="251"/>
        <v>1.2389423824013488</v>
      </c>
      <c r="FX128" s="80">
        <f t="shared" si="251"/>
        <v>1.0060552286491402</v>
      </c>
      <c r="FY128" s="80">
        <f t="shared" si="251"/>
        <v>1.2980067347095128</v>
      </c>
      <c r="GA128" s="32">
        <f t="shared" si="241"/>
        <v>2005</v>
      </c>
      <c r="GB128" s="90">
        <f t="shared" si="219"/>
        <v>1.651767112490383</v>
      </c>
      <c r="GC128" s="90">
        <f t="shared" si="220"/>
        <v>1.0486834805713956</v>
      </c>
      <c r="GD128" s="90">
        <f t="shared" si="221"/>
        <v>1.2389423824013488</v>
      </c>
      <c r="GE128" s="90">
        <f t="shared" si="222"/>
        <v>0.97917587412940388</v>
      </c>
      <c r="GF128" s="90">
        <f t="shared" si="223"/>
        <v>1.2980067347095128</v>
      </c>
    </row>
    <row r="129" spans="1:188" x14ac:dyDescent="0.2">
      <c r="A129" s="31" t="s">
        <v>35</v>
      </c>
      <c r="B129" s="31">
        <f t="shared" si="226"/>
        <v>1983</v>
      </c>
      <c r="D129" s="85">
        <f t="shared" si="275"/>
        <v>45078.32617716166</v>
      </c>
      <c r="E129" s="85">
        <f t="shared" si="276"/>
        <v>19448.036200846604</v>
      </c>
      <c r="F129" s="123">
        <v>9.9999999999999995E-7</v>
      </c>
      <c r="G129" s="123">
        <v>9.9999999999999995E-7</v>
      </c>
      <c r="H129" s="85">
        <f t="shared" si="253"/>
        <v>64526.362380008264</v>
      </c>
      <c r="J129" s="85">
        <f>[23]AnnualData_MER_2.2_Dec2019!C47</f>
        <v>4477.6329999999998</v>
      </c>
      <c r="K129" s="243">
        <f>[23]AnnualData_MER_2.2_Dec2019!D47</f>
        <v>1353.854</v>
      </c>
      <c r="L129" s="91">
        <f t="shared" si="254"/>
        <v>28489.645835003677</v>
      </c>
      <c r="M129" s="91">
        <f t="shared" si="254"/>
        <v>16531.496286286347</v>
      </c>
      <c r="N129" s="91">
        <f t="shared" si="277"/>
        <v>5831.4870000000001</v>
      </c>
      <c r="P129" s="96">
        <f t="shared" si="255"/>
        <v>2486.4299999999998</v>
      </c>
      <c r="Q129" s="96">
        <f t="shared" si="255"/>
        <v>1170.0940000000001</v>
      </c>
      <c r="R129" s="96">
        <f t="shared" si="255"/>
        <v>28489.645835003677</v>
      </c>
      <c r="S129" s="96">
        <f t="shared" si="255"/>
        <v>16531.496286286347</v>
      </c>
      <c r="T129" s="96">
        <f t="shared" si="256"/>
        <v>48677.666121290022</v>
      </c>
      <c r="V129" s="85">
        <f>AER_11_Table3.4_real!$B30</f>
        <v>10.06744549568079</v>
      </c>
      <c r="W129" s="85">
        <f>AER_11_Table3.4_real!$D30</f>
        <v>14.364943487884664</v>
      </c>
      <c r="X129" s="85">
        <f t="shared" si="257"/>
        <v>89.828951009831655</v>
      </c>
      <c r="Y129" s="85">
        <f t="shared" si="257"/>
        <v>93.627036125215639</v>
      </c>
      <c r="Z129" s="115">
        <f t="shared" si="248"/>
        <v>11.065164404895057</v>
      </c>
      <c r="AA129" s="104"/>
      <c r="AC129" s="88">
        <f t="shared" si="278"/>
        <v>0.89585671022309099</v>
      </c>
      <c r="AD129" s="88">
        <f t="shared" si="278"/>
        <v>2.5951872242742886</v>
      </c>
      <c r="AE129" s="96">
        <f t="shared" si="278"/>
        <v>8.9828951009831653E-2</v>
      </c>
      <c r="AF129" s="96">
        <f t="shared" si="278"/>
        <v>9.362703612521564E-2</v>
      </c>
      <c r="AG129" s="96">
        <f t="shared" si="278"/>
        <v>0.19251309166405145</v>
      </c>
      <c r="AI129" s="96">
        <f t="shared" si="259"/>
        <v>0.91663872094426657</v>
      </c>
      <c r="AJ129" s="96">
        <f t="shared" si="259"/>
        <v>2.5801365324396279</v>
      </c>
      <c r="AK129" s="96">
        <f t="shared" si="259"/>
        <v>9.0705839221643755E-2</v>
      </c>
      <c r="AL129" s="96">
        <f t="shared" si="259"/>
        <v>9.4199724651066546E-2</v>
      </c>
      <c r="AM129" s="96">
        <f t="shared" si="259"/>
        <v>0.19392055280577664</v>
      </c>
      <c r="AN129" s="90">
        <f t="shared" si="279"/>
        <v>1.0002206775885003</v>
      </c>
      <c r="AO129" s="90">
        <f t="shared" si="260"/>
        <v>0.97732802439355038</v>
      </c>
      <c r="AP129" s="90">
        <f t="shared" si="260"/>
        <v>1.0058332927910716</v>
      </c>
      <c r="AQ129" s="90">
        <f t="shared" si="260"/>
        <v>0.99033261563602992</v>
      </c>
      <c r="AR129" s="90">
        <f t="shared" si="260"/>
        <v>0.99392048620128937</v>
      </c>
      <c r="AS129" s="90">
        <f t="shared" si="260"/>
        <v>0.99274207338334663</v>
      </c>
      <c r="AU129" s="102">
        <f t="shared" si="280"/>
        <v>555300.08823858504</v>
      </c>
      <c r="AV129" s="102">
        <f t="shared" si="261"/>
        <v>864268.96844120556</v>
      </c>
      <c r="AW129" s="102">
        <f t="shared" si="261"/>
        <v>1000000</v>
      </c>
      <c r="AX129" s="102">
        <f t="shared" si="261"/>
        <v>1000000</v>
      </c>
      <c r="AY129" s="102">
        <f t="shared" si="261"/>
        <v>8347384.8301968304</v>
      </c>
      <c r="BB129" s="80">
        <f>AI129/AI$166</f>
        <v>0.95947847103953166</v>
      </c>
      <c r="BC129" s="80">
        <f>AJ129/AJ$166</f>
        <v>0.91483494333718152</v>
      </c>
      <c r="BD129" s="80">
        <f>AK129/AK$166</f>
        <v>0.95848758727993399</v>
      </c>
      <c r="BE129" s="80">
        <f>AL129/AL$166</f>
        <v>1.0287511925171358</v>
      </c>
      <c r="BF129" s="80"/>
      <c r="BG129" s="80"/>
      <c r="BH129" s="80"/>
      <c r="BI129" s="80"/>
      <c r="BJ129" s="80"/>
      <c r="BK129" s="80"/>
      <c r="BL129" s="80"/>
      <c r="BM129" s="80"/>
      <c r="BN129" s="80"/>
      <c r="BO129" s="80"/>
      <c r="BP129" s="88"/>
      <c r="BQ129" s="95">
        <f>[4]Northeast!AK122</f>
        <v>0.97310964499152508</v>
      </c>
      <c r="BR129" s="95">
        <f>[4]Midwest!AK122</f>
        <v>0.99746265866854811</v>
      </c>
      <c r="BS129" s="95">
        <f>[4]South!AK122</f>
        <v>0.96689247352342866</v>
      </c>
      <c r="BT129" s="95">
        <f>[4]West!AK122</f>
        <v>1.0339718974637271</v>
      </c>
      <c r="BU129" s="88"/>
      <c r="BV129" s="95">
        <f>[4]Northeast!AH122</f>
        <v>0.99981642195785314</v>
      </c>
      <c r="BW129" s="95">
        <f>[4]Midwest!AH122</f>
        <v>1.0018668765659766</v>
      </c>
      <c r="BX129" s="95">
        <f>[4]South!AH122</f>
        <v>0.99922994820892796</v>
      </c>
      <c r="BY129" s="95">
        <f>[4]West!AH122</f>
        <v>0.99872248085997262</v>
      </c>
      <c r="CA129" s="95">
        <f>[4]Northeast!AI122</f>
        <v>0.9995885880999692</v>
      </c>
      <c r="CB129" s="95">
        <f>[4]Midwest!AI122</f>
        <v>0.99375147959461585</v>
      </c>
      <c r="CC129" s="95">
        <f>[4]South!AI122</f>
        <v>0.99207126690054181</v>
      </c>
      <c r="CD129" s="95">
        <f>[4]West!AI122</f>
        <v>0.99622351971939815</v>
      </c>
      <c r="CF129" s="95">
        <f>[4]Northeast!AJ122</f>
        <v>0.99916461308297921</v>
      </c>
      <c r="CG129" s="95">
        <f>[4]Midwest!AJ122</f>
        <v>0.99956862818241643</v>
      </c>
      <c r="CH129" s="95">
        <f>[4]South!AJ122</f>
        <v>1.0053312245496508</v>
      </c>
      <c r="CI129" s="95">
        <f>[4]West!AJ122</f>
        <v>0.95460335178482569</v>
      </c>
      <c r="CK129" s="89">
        <f>N129/N$166</f>
        <v>0.95600153576993085</v>
      </c>
      <c r="CL129" s="89">
        <f>Z129/Z$166</f>
        <v>1.0620028985256684</v>
      </c>
      <c r="CM129" s="89">
        <f t="shared" si="262"/>
        <v>0.99087714996758292</v>
      </c>
      <c r="CN129" s="89">
        <f t="shared" si="263"/>
        <v>1.0004613603151893</v>
      </c>
      <c r="CO129" s="89">
        <f t="shared" si="264"/>
        <v>0.99774881779659641</v>
      </c>
      <c r="CP129" s="89">
        <f t="shared" si="265"/>
        <v>0.99914822058768893</v>
      </c>
      <c r="CQ129" s="89">
        <f t="shared" si="266"/>
        <v>1.0717805921338015</v>
      </c>
      <c r="CR129" s="89">
        <f t="shared" si="267"/>
        <v>1.0125949407660044</v>
      </c>
      <c r="CS129" s="89">
        <f t="shared" si="268"/>
        <v>1.015276401982657</v>
      </c>
      <c r="CT129" s="89"/>
      <c r="CU129" s="89">
        <f t="shared" si="269"/>
        <v>0.98826012997042356</v>
      </c>
      <c r="CX129" s="35"/>
      <c r="CZ129" s="80">
        <f t="shared" si="283"/>
        <v>0.69860324547177555</v>
      </c>
      <c r="DA129" s="80">
        <f t="shared" si="283"/>
        <v>0.3013967544972293</v>
      </c>
      <c r="DB129" s="80">
        <f t="shared" si="283"/>
        <v>1.5497541828110593E-11</v>
      </c>
      <c r="DC129" s="80">
        <f t="shared" si="283"/>
        <v>1.5497541828110593E-11</v>
      </c>
      <c r="DE129" s="80">
        <f t="shared" si="284"/>
        <v>0.6776187620049241</v>
      </c>
      <c r="DF129" s="80">
        <f t="shared" si="284"/>
        <v>0.32172206068673737</v>
      </c>
      <c r="DG129" s="80">
        <f t="shared" si="284"/>
        <v>1.5510293933703931E-11</v>
      </c>
      <c r="DH129" s="80">
        <f t="shared" si="284"/>
        <v>1.5510293933703931E-11</v>
      </c>
      <c r="DI129" s="80">
        <f t="shared" si="228"/>
        <v>0.99934082272268199</v>
      </c>
      <c r="DJ129" s="80"/>
      <c r="DK129" s="80">
        <f t="shared" si="285"/>
        <v>0.67806572752503669</v>
      </c>
      <c r="DL129" s="80">
        <f t="shared" si="285"/>
        <v>0.32193427244392231</v>
      </c>
      <c r="DM129" s="80">
        <f t="shared" si="285"/>
        <v>1.5520524710925425E-11</v>
      </c>
      <c r="DN129" s="80">
        <f t="shared" si="285"/>
        <v>1.5520524710925425E-11</v>
      </c>
      <c r="DQ129" s="80">
        <f t="shared" si="281"/>
        <v>0.11381323174641483</v>
      </c>
      <c r="DR129" s="80">
        <f t="shared" si="282"/>
        <v>-7.002948897208125E-2</v>
      </c>
      <c r="DS129" s="80">
        <v>0</v>
      </c>
      <c r="DT129" s="80">
        <v>0</v>
      </c>
      <c r="DV129" s="80">
        <f t="shared" si="270"/>
        <v>0.76783726003333275</v>
      </c>
      <c r="DW129" s="80">
        <f t="shared" si="270"/>
        <v>0.23216273996666717</v>
      </c>
      <c r="DX129" s="80">
        <f t="shared" si="270"/>
        <v>4.885485611989477</v>
      </c>
      <c r="DY129" s="80">
        <f t="shared" si="270"/>
        <v>2.8348680681764953</v>
      </c>
      <c r="DZ129" s="80"/>
      <c r="EB129" s="80">
        <f t="shared" si="271"/>
        <v>1.535785718245982E-3</v>
      </c>
      <c r="EC129" s="80">
        <f t="shared" si="271"/>
        <v>-5.0626049962350806E-3</v>
      </c>
      <c r="ED129" s="80">
        <f t="shared" si="271"/>
        <v>6.4644985930410834E-2</v>
      </c>
      <c r="EE129" s="80">
        <f t="shared" si="271"/>
        <v>7.0920451718962996E-2</v>
      </c>
      <c r="EG129" s="80">
        <f t="shared" si="272"/>
        <v>6.7322546606089588E-4</v>
      </c>
      <c r="EH129" s="80">
        <f t="shared" si="272"/>
        <v>1.425089038461684E-3</v>
      </c>
      <c r="EI129" s="80">
        <f t="shared" si="272"/>
        <v>1.4035274803843453E-3</v>
      </c>
      <c r="EJ129" s="80">
        <f t="shared" si="272"/>
        <v>-3.1396921330493051E-4</v>
      </c>
      <c r="EL129" s="80">
        <f t="shared" si="273"/>
        <v>-1.6454919486780706E-3</v>
      </c>
      <c r="EM129" s="80">
        <f t="shared" si="273"/>
        <v>-5.0560784748313102E-4</v>
      </c>
      <c r="EN129" s="80">
        <f t="shared" si="273"/>
        <v>3.78418337206183E-4</v>
      </c>
      <c r="EO129" s="80">
        <f t="shared" si="273"/>
        <v>1.6963808890005411E-3</v>
      </c>
      <c r="EQ129" s="80">
        <f t="shared" si="274"/>
        <v>-1.904887170856804E-2</v>
      </c>
      <c r="ER129" s="80">
        <f t="shared" si="274"/>
        <v>3.9783520104089594E-3</v>
      </c>
      <c r="ES129" s="80">
        <f t="shared" si="274"/>
        <v>-7.2099910473023285E-3</v>
      </c>
      <c r="ET129" s="80">
        <f t="shared" si="274"/>
        <v>-2.762713887551806E-2</v>
      </c>
      <c r="EV129" s="124">
        <v>1.0714635352998403</v>
      </c>
      <c r="EW129" s="80">
        <f t="shared" si="230"/>
        <v>1.0561476115756068</v>
      </c>
      <c r="EX129" s="80">
        <f t="shared" si="231"/>
        <v>2.1082151258628863</v>
      </c>
      <c r="EY129" s="210">
        <f>EX129/EX$166</f>
        <v>1.0717805921338015</v>
      </c>
      <c r="EZ129" s="80"/>
      <c r="FA129" s="80">
        <f t="shared" si="232"/>
        <v>0.99941171071637158</v>
      </c>
      <c r="FB129" s="80">
        <f t="shared" si="233"/>
        <v>0.92351939332767652</v>
      </c>
      <c r="FC129" s="80">
        <f>FB129/FB$166</f>
        <v>0.99087714996758292</v>
      </c>
      <c r="FD129" s="80"/>
      <c r="FE129" s="80">
        <f t="shared" si="234"/>
        <v>1.0009156951112228</v>
      </c>
      <c r="FF129" s="80">
        <f t="shared" si="235"/>
        <v>0.99925084488758242</v>
      </c>
      <c r="FG129" s="80">
        <f>FF129/FF$166</f>
        <v>1.0004613603151893</v>
      </c>
      <c r="FH129" s="80"/>
      <c r="FI129" s="80">
        <f t="shared" si="236"/>
        <v>0.99872229277403934</v>
      </c>
      <c r="FJ129" s="80">
        <f t="shared" si="237"/>
        <v>1.0358781382102948</v>
      </c>
      <c r="FK129" s="80">
        <f>FJ129/FJ$166</f>
        <v>0.99774881779659641</v>
      </c>
      <c r="FM129" s="80">
        <f t="shared" si="238"/>
        <v>0.9884318128316798</v>
      </c>
      <c r="FN129" s="80">
        <f t="shared" si="239"/>
        <v>0.99506955171026523</v>
      </c>
      <c r="FO129" s="80">
        <f>FN129/FN$166</f>
        <v>0.99914822058768893</v>
      </c>
      <c r="FQ129" s="37"/>
      <c r="FS129" s="32">
        <f t="shared" si="240"/>
        <v>2006</v>
      </c>
      <c r="FT129" s="80">
        <f t="shared" si="251"/>
        <v>1.3605946870299601</v>
      </c>
      <c r="FU129" s="80">
        <f t="shared" si="251"/>
        <v>0.98211669221363174</v>
      </c>
      <c r="FV129" s="80">
        <f t="shared" si="251"/>
        <v>0.986459413035776</v>
      </c>
      <c r="FW129" s="80">
        <f t="shared" si="251"/>
        <v>1.2514495411841755</v>
      </c>
      <c r="FX129" s="80">
        <f t="shared" si="251"/>
        <v>0.92436624459138617</v>
      </c>
      <c r="FY129" s="80">
        <f t="shared" si="251"/>
        <v>1.3853696794203372</v>
      </c>
      <c r="GA129" s="32">
        <f t="shared" si="241"/>
        <v>2006</v>
      </c>
      <c r="GB129" s="90">
        <f t="shared" si="219"/>
        <v>1.4502714608428846</v>
      </c>
      <c r="GC129" s="90">
        <f t="shared" si="220"/>
        <v>0.93407960035882709</v>
      </c>
      <c r="GD129" s="90">
        <f t="shared" si="221"/>
        <v>1.2514495411841755</v>
      </c>
      <c r="GE129" s="90">
        <f t="shared" si="222"/>
        <v>0.89160041653472355</v>
      </c>
      <c r="GF129" s="90">
        <f t="shared" si="223"/>
        <v>1.3853696794203372</v>
      </c>
    </row>
    <row r="130" spans="1:188" x14ac:dyDescent="0.2">
      <c r="A130" s="31" t="s">
        <v>35</v>
      </c>
      <c r="B130" s="31">
        <f t="shared" si="226"/>
        <v>1984</v>
      </c>
      <c r="D130" s="85">
        <f t="shared" si="275"/>
        <v>45824.178337442812</v>
      </c>
      <c r="E130" s="85">
        <f t="shared" si="276"/>
        <v>21354.03007848376</v>
      </c>
      <c r="F130" s="123">
        <v>9.9999999999999995E-7</v>
      </c>
      <c r="G130" s="123">
        <v>9.9999999999999995E-7</v>
      </c>
      <c r="H130" s="85">
        <f t="shared" si="253"/>
        <v>67178.208417926566</v>
      </c>
      <c r="J130" s="85">
        <f>[23]AnnualData_MER_2.2_Dec2019!C48</f>
        <v>4660.558</v>
      </c>
      <c r="K130" s="243">
        <f>[23]AnnualData_MER_2.2_Dec2019!D48</f>
        <v>1531.079</v>
      </c>
      <c r="L130" s="91">
        <f t="shared" si="254"/>
        <v>29150.746232073117</v>
      </c>
      <c r="M130" s="91">
        <f t="shared" si="254"/>
        <v>16948.124864042038</v>
      </c>
      <c r="N130" s="91">
        <f t="shared" si="277"/>
        <v>6191.6369999999997</v>
      </c>
      <c r="P130" s="96">
        <f t="shared" si="255"/>
        <v>2582.4769999999999</v>
      </c>
      <c r="Q130" s="96">
        <f t="shared" si="255"/>
        <v>1227.124</v>
      </c>
      <c r="R130" s="96">
        <f t="shared" si="255"/>
        <v>29150.746232073117</v>
      </c>
      <c r="S130" s="96">
        <f t="shared" si="255"/>
        <v>16948.124864042038</v>
      </c>
      <c r="T130" s="96">
        <f t="shared" si="256"/>
        <v>49908.472096115154</v>
      </c>
      <c r="V130" s="85">
        <f>AER_11_Table3.4_real!$B31</f>
        <v>9.832337316141718</v>
      </c>
      <c r="W130" s="85">
        <f>AER_11_Table3.4_real!$D31</f>
        <v>13.947046545922033</v>
      </c>
      <c r="X130" s="85">
        <f t="shared" si="257"/>
        <v>96.975562048895057</v>
      </c>
      <c r="Y130" s="85">
        <f t="shared" si="257"/>
        <v>92.243715015157591</v>
      </c>
      <c r="Z130" s="115">
        <f t="shared" si="248"/>
        <v>10.849829926710266</v>
      </c>
      <c r="AA130" s="103"/>
      <c r="AB130" s="94"/>
      <c r="AC130" s="88">
        <f t="shared" si="278"/>
        <v>0.9086810840909717</v>
      </c>
      <c r="AD130" s="88">
        <f t="shared" si="278"/>
        <v>2.5350869186814049</v>
      </c>
      <c r="AE130" s="96">
        <f t="shared" si="278"/>
        <v>9.6975562048895042E-2</v>
      </c>
      <c r="AF130" s="96">
        <f t="shared" si="278"/>
        <v>9.2243715015157587E-2</v>
      </c>
      <c r="AG130" s="96">
        <f t="shared" si="278"/>
        <v>0.19731683993520904</v>
      </c>
      <c r="AI130" s="96">
        <f t="shared" si="259"/>
        <v>0.92463467072970862</v>
      </c>
      <c r="AJ130" s="96">
        <f t="shared" si="259"/>
        <v>2.5434930874252424</v>
      </c>
      <c r="AK130" s="96">
        <f t="shared" si="259"/>
        <v>9.7540653485852336E-2</v>
      </c>
      <c r="AL130" s="96">
        <f t="shared" si="259"/>
        <v>9.1886997226736475E-2</v>
      </c>
      <c r="AM130" s="96">
        <f t="shared" si="259"/>
        <v>0.19855795830312145</v>
      </c>
      <c r="AN130" s="90">
        <f t="shared" si="279"/>
        <v>1.0241399001860789</v>
      </c>
      <c r="AO130" s="90">
        <f t="shared" si="260"/>
        <v>0.98274606485808436</v>
      </c>
      <c r="AP130" s="90">
        <f t="shared" si="260"/>
        <v>0.99669502984482372</v>
      </c>
      <c r="AQ130" s="90">
        <f t="shared" si="260"/>
        <v>0.99420660599696253</v>
      </c>
      <c r="AR130" s="90">
        <f t="shared" si="260"/>
        <v>1.0038821356577894</v>
      </c>
      <c r="AS130" s="90">
        <f t="shared" si="260"/>
        <v>0.99374933959575829</v>
      </c>
      <c r="AU130" s="102">
        <f t="shared" si="280"/>
        <v>554113.26283247629</v>
      </c>
      <c r="AV130" s="102">
        <f t="shared" si="261"/>
        <v>801476.60571400961</v>
      </c>
      <c r="AW130" s="102">
        <f t="shared" si="261"/>
        <v>1000000</v>
      </c>
      <c r="AX130" s="102">
        <f t="shared" si="261"/>
        <v>1000000</v>
      </c>
      <c r="AY130" s="102">
        <f t="shared" si="261"/>
        <v>8060626.3086991636</v>
      </c>
      <c r="BB130" s="80">
        <f>AI130/AI$166</f>
        <v>0.96784811711638685</v>
      </c>
      <c r="BC130" s="80">
        <f>AJ130/AJ$166</f>
        <v>0.90184233479808329</v>
      </c>
      <c r="BD130" s="80">
        <f>AK130/AK$166</f>
        <v>1.0307109930697189</v>
      </c>
      <c r="BE130" s="80">
        <f>AL130/AL$166</f>
        <v>1.003493994531051</v>
      </c>
      <c r="BF130" s="80"/>
      <c r="BG130" s="80"/>
      <c r="BH130" s="80"/>
      <c r="BI130" s="80"/>
      <c r="BJ130" s="80"/>
      <c r="BK130" s="80"/>
      <c r="BL130" s="80"/>
      <c r="BM130" s="80"/>
      <c r="BN130" s="80"/>
      <c r="BO130" s="80"/>
      <c r="BP130" s="88"/>
      <c r="BQ130" s="95">
        <f>[4]Northeast!AK123</f>
        <v>1.0128192888748841</v>
      </c>
      <c r="BR130" s="95">
        <f>[4]Midwest!AK123</f>
        <v>1.0263744132128456</v>
      </c>
      <c r="BS130" s="95">
        <f>[4]South!AK123</f>
        <v>1.0353108578760035</v>
      </c>
      <c r="BT130" s="95">
        <f>[4]West!AK123</f>
        <v>1.0058351293361218</v>
      </c>
      <c r="BU130" s="88"/>
      <c r="BV130" s="95">
        <f>[4]Northeast!AH123</f>
        <v>0.99993736007863321</v>
      </c>
      <c r="BW130" s="95">
        <f>[4]Midwest!AH123</f>
        <v>1.0010023509701269</v>
      </c>
      <c r="BX130" s="95">
        <f>[4]South!AH123</f>
        <v>0.99963137803726942</v>
      </c>
      <c r="BY130" s="95">
        <f>[4]West!AH123</f>
        <v>0.99938089348306614</v>
      </c>
      <c r="CA130" s="95">
        <f>[4]Northeast!AI123</f>
        <v>0.99968732703148089</v>
      </c>
      <c r="CB130" s="95">
        <f>[4]Midwest!AI123</f>
        <v>0.99676836215558606</v>
      </c>
      <c r="CC130" s="95">
        <f>[4]South!AI123</f>
        <v>0.99592414011884811</v>
      </c>
      <c r="CD130" s="95">
        <f>[4]West!AI123</f>
        <v>0.998290494920267</v>
      </c>
      <c r="CF130" s="95">
        <f>[4]Northeast!AJ123</f>
        <v>1.0047037096496336</v>
      </c>
      <c r="CG130" s="95">
        <f>[4]Midwest!AJ123</f>
        <v>0.99048728138010034</v>
      </c>
      <c r="CH130" s="95">
        <f>[4]South!AJ123</f>
        <v>1.0092638865785075</v>
      </c>
      <c r="CI130" s="95">
        <f>[4]West!AJ123</f>
        <v>0.96417094204229681</v>
      </c>
      <c r="CK130" s="89">
        <f>N130/N$166</f>
        <v>1.0150437582952558</v>
      </c>
      <c r="CL130" s="89">
        <f>Z130/Z$166</f>
        <v>1.0413357098950509</v>
      </c>
      <c r="CM130" s="89">
        <f t="shared" si="262"/>
        <v>0.9966431561466611</v>
      </c>
      <c r="CN130" s="89">
        <f t="shared" si="263"/>
        <v>1.0002775308090952</v>
      </c>
      <c r="CO130" s="89">
        <f t="shared" si="264"/>
        <v>0.99875370913077799</v>
      </c>
      <c r="CP130" s="89">
        <f t="shared" si="265"/>
        <v>1.0001391244811944</v>
      </c>
      <c r="CQ130" s="89">
        <f t="shared" si="266"/>
        <v>1.044843084981804</v>
      </c>
      <c r="CR130" s="89">
        <f t="shared" si="267"/>
        <v>1.056123878610618</v>
      </c>
      <c r="CS130" s="89">
        <f t="shared" si="268"/>
        <v>1.0570013126189306</v>
      </c>
      <c r="CT130" s="89"/>
      <c r="CU130" s="89">
        <f t="shared" si="269"/>
        <v>0.99581582642801725</v>
      </c>
      <c r="CX130" s="35"/>
      <c r="CZ130" s="80">
        <f t="shared" si="283"/>
        <v>0.68212861605899255</v>
      </c>
      <c r="DA130" s="80">
        <f t="shared" si="283"/>
        <v>0.31787138391123598</v>
      </c>
      <c r="DB130" s="80">
        <f t="shared" si="283"/>
        <v>1.4885779534024446E-11</v>
      </c>
      <c r="DC130" s="80">
        <f t="shared" si="283"/>
        <v>1.4885779534024446E-11</v>
      </c>
      <c r="DE130" s="80">
        <f t="shared" si="284"/>
        <v>0.69033316749845541</v>
      </c>
      <c r="DF130" s="80">
        <f t="shared" si="284"/>
        <v>0.30956100859162256</v>
      </c>
      <c r="DG130" s="80">
        <f t="shared" si="284"/>
        <v>1.5189607506515509E-11</v>
      </c>
      <c r="DH130" s="80">
        <f t="shared" si="284"/>
        <v>1.5189607506515509E-11</v>
      </c>
      <c r="DI130" s="80">
        <f t="shared" si="228"/>
        <v>0.99989417612045717</v>
      </c>
      <c r="DJ130" s="80"/>
      <c r="DK130" s="80">
        <f t="shared" si="285"/>
        <v>0.69040622896406489</v>
      </c>
      <c r="DL130" s="80">
        <f t="shared" si="285"/>
        <v>0.30959377100555263</v>
      </c>
      <c r="DM130" s="80">
        <f t="shared" si="285"/>
        <v>1.5191215099832342E-11</v>
      </c>
      <c r="DN130" s="80">
        <f t="shared" si="285"/>
        <v>1.5191215099832342E-11</v>
      </c>
      <c r="DQ130" s="80">
        <f t="shared" si="281"/>
        <v>-2.3630320177036562E-2</v>
      </c>
      <c r="DR130" s="80">
        <f t="shared" si="282"/>
        <v>-2.9522989695288465E-2</v>
      </c>
      <c r="DS130" s="80">
        <v>0</v>
      </c>
      <c r="DT130" s="80">
        <v>0</v>
      </c>
      <c r="DV130" s="80">
        <f t="shared" si="270"/>
        <v>0.75271822298367952</v>
      </c>
      <c r="DW130" s="80">
        <f t="shared" si="270"/>
        <v>0.24728177701632056</v>
      </c>
      <c r="DX130" s="80">
        <f t="shared" si="270"/>
        <v>4.7080838608712234</v>
      </c>
      <c r="DY130" s="80">
        <f t="shared" si="270"/>
        <v>2.7372607379990201</v>
      </c>
      <c r="DZ130" s="80"/>
      <c r="EB130" s="80">
        <f t="shared" si="271"/>
        <v>-1.9886857792779059E-2</v>
      </c>
      <c r="EC130" s="80">
        <f t="shared" si="271"/>
        <v>6.3089892921708038E-2</v>
      </c>
      <c r="ED130" s="80">
        <f t="shared" si="271"/>
        <v>-3.6987687695383818E-2</v>
      </c>
      <c r="EE130" s="80">
        <f t="shared" si="271"/>
        <v>-3.5037709619751299E-2</v>
      </c>
      <c r="EG130" s="80">
        <f t="shared" si="272"/>
        <v>1.2095301132964486E-4</v>
      </c>
      <c r="EH130" s="80">
        <f t="shared" si="272"/>
        <v>-8.6328716588747012E-4</v>
      </c>
      <c r="EI130" s="80">
        <f t="shared" si="272"/>
        <v>4.0165851274145742E-4</v>
      </c>
      <c r="EJ130" s="80">
        <f t="shared" si="272"/>
        <v>6.5903762075449003E-4</v>
      </c>
      <c r="EL130" s="80">
        <f t="shared" si="273"/>
        <v>9.8774692221916845E-5</v>
      </c>
      <c r="EM130" s="80">
        <f t="shared" si="273"/>
        <v>3.0312532512796523E-3</v>
      </c>
      <c r="EN130" s="80">
        <f t="shared" si="273"/>
        <v>3.8761438066264075E-3</v>
      </c>
      <c r="EO130" s="80">
        <f t="shared" si="273"/>
        <v>2.0726612354301632E-3</v>
      </c>
      <c r="EQ130" s="80">
        <f t="shared" si="274"/>
        <v>5.5284178222828112E-3</v>
      </c>
      <c r="ER130" s="80">
        <f t="shared" si="274"/>
        <v>-9.1267886464544944E-3</v>
      </c>
      <c r="ES130" s="80">
        <f t="shared" si="274"/>
        <v>3.9041760822925682E-3</v>
      </c>
      <c r="ET130" s="80">
        <f t="shared" si="274"/>
        <v>9.972688901587843E-3</v>
      </c>
      <c r="EV130" s="124">
        <v>1.0434653748955027</v>
      </c>
      <c r="EW130" s="80">
        <f t="shared" si="230"/>
        <v>0.97486658430867101</v>
      </c>
      <c r="EX130" s="80">
        <f>IF(ISERR(EW130),EX129,EW130*EX129)</f>
        <v>2.0552284787378268</v>
      </c>
      <c r="EY130" s="210">
        <f>EX130/EX$166</f>
        <v>1.044843084981804</v>
      </c>
      <c r="EZ130" s="80"/>
      <c r="FA130" s="80">
        <f t="shared" si="232"/>
        <v>1.0058190928908461</v>
      </c>
      <c r="FB130" s="80">
        <f t="shared" si="233"/>
        <v>0.92889343846394812</v>
      </c>
      <c r="FC130" s="80">
        <f>FB130/FB$166</f>
        <v>0.9966431561466611</v>
      </c>
      <c r="FD130" s="80"/>
      <c r="FE130" s="80">
        <f t="shared" si="234"/>
        <v>0.99981625526643403</v>
      </c>
      <c r="FF130" s="80">
        <f t="shared" si="235"/>
        <v>0.99906723780732298</v>
      </c>
      <c r="FG130" s="80">
        <f>FF130/FF$166</f>
        <v>1.0002775308090952</v>
      </c>
      <c r="FH130" s="80"/>
      <c r="FI130" s="80">
        <f t="shared" si="236"/>
        <v>1.0010071586317695</v>
      </c>
      <c r="FJ130" s="80">
        <f t="shared" si="237"/>
        <v>1.0369214318186546</v>
      </c>
      <c r="FK130" s="80">
        <f>FJ130/FJ$166</f>
        <v>0.99875370913077799</v>
      </c>
      <c r="FM130" s="80">
        <f t="shared" si="238"/>
        <v>1.0009917486445832</v>
      </c>
      <c r="FN130" s="80">
        <f t="shared" si="239"/>
        <v>0.99605641058943983</v>
      </c>
      <c r="FO130" s="80">
        <f>FN130/FN$166</f>
        <v>1.0001391244811944</v>
      </c>
      <c r="FQ130" s="37"/>
      <c r="FS130" s="32">
        <f t="shared" si="240"/>
        <v>2007</v>
      </c>
      <c r="FT130" s="80">
        <f t="shared" si="251"/>
        <v>1.3084129374138935</v>
      </c>
      <c r="FU130" s="80">
        <f t="shared" si="251"/>
        <v>0.9777192712058056</v>
      </c>
      <c r="FV130" s="80">
        <f t="shared" si="251"/>
        <v>0.98644687578397972</v>
      </c>
      <c r="FW130" s="80">
        <f t="shared" si="251"/>
        <v>1.2588749189839283</v>
      </c>
      <c r="FX130" s="80">
        <f t="shared" si="251"/>
        <v>0.98712049594021523</v>
      </c>
      <c r="FY130" s="80">
        <f t="shared" si="251"/>
        <v>1.3382296697653744</v>
      </c>
      <c r="GA130" s="32">
        <f t="shared" si="241"/>
        <v>2007</v>
      </c>
      <c r="GB130" s="90">
        <f t="shared" si="219"/>
        <v>1.5998646241136123</v>
      </c>
      <c r="GC130" s="90">
        <f t="shared" si="220"/>
        <v>0.99749781634762158</v>
      </c>
      <c r="GD130" s="90">
        <f t="shared" si="221"/>
        <v>1.2588749189839283</v>
      </c>
      <c r="GE130" s="90">
        <f t="shared" si="222"/>
        <v>0.94362300491786877</v>
      </c>
      <c r="GF130" s="90">
        <f t="shared" si="223"/>
        <v>1.3382296697653744</v>
      </c>
    </row>
    <row r="131" spans="1:188" x14ac:dyDescent="0.2">
      <c r="A131" s="31" t="s">
        <v>35</v>
      </c>
      <c r="B131" s="31">
        <f t="shared" si="226"/>
        <v>1985</v>
      </c>
      <c r="D131" s="85">
        <f t="shared" si="275"/>
        <v>43142.285614967746</v>
      </c>
      <c r="E131" s="85">
        <f t="shared" si="276"/>
        <v>20413.177953346283</v>
      </c>
      <c r="F131" s="123">
        <v>9.9999999999999995E-7</v>
      </c>
      <c r="G131" s="123">
        <v>9.9999999999999995E-7</v>
      </c>
      <c r="H131" s="85">
        <f t="shared" si="253"/>
        <v>63555.46357031403</v>
      </c>
      <c r="J131" s="85">
        <f>[23]AnnualData_MER_2.2_Dec2019!C49</f>
        <v>4534.2820000000002</v>
      </c>
      <c r="K131" s="243">
        <f>[23]AnnualData_MER_2.2_Dec2019!D49</f>
        <v>1565.59</v>
      </c>
      <c r="L131" s="91">
        <f t="shared" si="254"/>
        <v>29808.796410475479</v>
      </c>
      <c r="M131" s="91">
        <f t="shared" si="254"/>
        <v>17396.196924771179</v>
      </c>
      <c r="N131" s="91">
        <f t="shared" si="277"/>
        <v>6099.8720000000003</v>
      </c>
      <c r="P131" s="96">
        <f t="shared" si="255"/>
        <v>2487.7440000000001</v>
      </c>
      <c r="Q131" s="96">
        <f t="shared" si="255"/>
        <v>1082.751</v>
      </c>
      <c r="R131" s="96">
        <f t="shared" si="255"/>
        <v>29808.796410475479</v>
      </c>
      <c r="S131" s="96">
        <f t="shared" si="255"/>
        <v>17396.196924771179</v>
      </c>
      <c r="T131" s="96">
        <f t="shared" ref="T131:T147" si="286">SUM(P131:S131)</f>
        <v>50775.488335246657</v>
      </c>
      <c r="V131" s="85">
        <f>AER_11_Table3.4_real!$B32</f>
        <v>9.5146895616478524</v>
      </c>
      <c r="W131" s="85">
        <f>AER_11_Table3.4_real!$D32</f>
        <v>13.038648658554465</v>
      </c>
      <c r="X131" s="85">
        <f t="shared" si="257"/>
        <v>93.222482442244797</v>
      </c>
      <c r="Y131" s="85">
        <f t="shared" si="257"/>
        <v>95.338424091897636</v>
      </c>
      <c r="Z131" s="115">
        <f t="shared" si="248"/>
        <v>10.419147085432945</v>
      </c>
      <c r="AA131" s="104"/>
      <c r="AC131" s="88">
        <f>AC211+AC285</f>
        <v>0.93447195531373006</v>
      </c>
      <c r="AD131" s="88">
        <f t="shared" si="278"/>
        <v>2.8380061528458524</v>
      </c>
      <c r="AE131" s="96">
        <f t="shared" si="278"/>
        <v>9.3222482442244792E-2</v>
      </c>
      <c r="AF131" s="96">
        <f t="shared" si="278"/>
        <v>9.5338424091897633E-2</v>
      </c>
      <c r="AG131" s="96">
        <f t="shared" si="278"/>
        <v>0.19369497610863745</v>
      </c>
      <c r="AI131" s="96">
        <f t="shared" si="278"/>
        <v>0.95535100433379083</v>
      </c>
      <c r="AJ131" s="96">
        <f t="shared" si="259"/>
        <v>2.8203301056993673</v>
      </c>
      <c r="AK131" s="96">
        <f t="shared" si="259"/>
        <v>9.4634338957957087E-2</v>
      </c>
      <c r="AL131" s="96">
        <f t="shared" si="259"/>
        <v>9.1567062411446465E-2</v>
      </c>
      <c r="AM131" s="96">
        <f t="shared" si="259"/>
        <v>0.19387776832739831</v>
      </c>
      <c r="AN131" s="90">
        <f>AM131/AM$131</f>
        <v>1</v>
      </c>
      <c r="AO131" s="90">
        <f t="shared" si="260"/>
        <v>0.97814515405819802</v>
      </c>
      <c r="AP131" s="90">
        <f t="shared" si="260"/>
        <v>1.0062673681746563</v>
      </c>
      <c r="AQ131" s="90">
        <f t="shared" si="260"/>
        <v>0.98508092800923419</v>
      </c>
      <c r="AR131" s="90">
        <f t="shared" si="260"/>
        <v>1.041186880753092</v>
      </c>
      <c r="AS131" s="90">
        <f t="shared" si="260"/>
        <v>0.99905717803367644</v>
      </c>
      <c r="AU131" s="102">
        <f>P131/J131*1000000</f>
        <v>548652.24527279078</v>
      </c>
      <c r="AV131" s="102">
        <f t="shared" si="261"/>
        <v>691592.94579040492</v>
      </c>
      <c r="AW131" s="102">
        <f t="shared" si="261"/>
        <v>1000000</v>
      </c>
      <c r="AX131" s="102">
        <f t="shared" si="261"/>
        <v>1000000</v>
      </c>
      <c r="AY131" s="102">
        <f t="shared" si="261"/>
        <v>8324025.2148318272</v>
      </c>
      <c r="BB131" s="80">
        <f>AI131/AI$166</f>
        <v>1</v>
      </c>
      <c r="BC131" s="80">
        <f>AJ131/AJ$166</f>
        <v>1</v>
      </c>
      <c r="BD131" s="80">
        <f>AK131/AK$166</f>
        <v>1</v>
      </c>
      <c r="BE131" s="80">
        <f>AL131/AL$166</f>
        <v>1</v>
      </c>
      <c r="BF131" s="80"/>
      <c r="BG131" s="80"/>
      <c r="BH131" s="80"/>
      <c r="BI131" s="80"/>
      <c r="BJ131" s="80"/>
      <c r="BK131" s="80"/>
      <c r="BL131" s="80"/>
      <c r="BM131" s="80"/>
      <c r="BN131" s="80"/>
      <c r="BO131" s="80"/>
      <c r="BP131" s="80"/>
      <c r="BQ131" s="95">
        <f>[4]Northeast!AK124</f>
        <v>1</v>
      </c>
      <c r="BR131" s="95">
        <f>[4]Midwest!AK124</f>
        <v>1</v>
      </c>
      <c r="BS131" s="95">
        <f>[4]South!AK124</f>
        <v>1</v>
      </c>
      <c r="BT131" s="95">
        <f>[4]West!AK124</f>
        <v>1</v>
      </c>
      <c r="BU131" s="88"/>
      <c r="BV131" s="95">
        <f>[4]Northeast!AH124</f>
        <v>1</v>
      </c>
      <c r="BW131" s="95">
        <f>[4]Midwest!AH124</f>
        <v>1</v>
      </c>
      <c r="BX131" s="95">
        <f>[4]South!AH124</f>
        <v>1</v>
      </c>
      <c r="BY131" s="95">
        <f>[4]West!AH124</f>
        <v>1</v>
      </c>
      <c r="CA131" s="95">
        <f>[4]Northeast!AI124</f>
        <v>1</v>
      </c>
      <c r="CB131" s="95">
        <f>[4]Midwest!AI124</f>
        <v>1</v>
      </c>
      <c r="CC131" s="95">
        <f>[4]South!AI124</f>
        <v>1</v>
      </c>
      <c r="CD131" s="95">
        <f>[4]West!AI124</f>
        <v>1</v>
      </c>
      <c r="CF131" s="95">
        <f>[4]Northeast!AJ124</f>
        <v>1</v>
      </c>
      <c r="CG131" s="95">
        <f>[4]Midwest!AJ124</f>
        <v>1</v>
      </c>
      <c r="CH131" s="95">
        <f>[4]South!AJ124</f>
        <v>1</v>
      </c>
      <c r="CI131" s="95">
        <f>[4]West!AJ124</f>
        <v>1</v>
      </c>
      <c r="CK131" s="89">
        <f>N131/N$166</f>
        <v>1</v>
      </c>
      <c r="CL131" s="89">
        <f>Z131/Z$166</f>
        <v>1</v>
      </c>
      <c r="CM131" s="89">
        <f t="shared" si="262"/>
        <v>1</v>
      </c>
      <c r="CN131" s="89">
        <f t="shared" si="263"/>
        <v>1</v>
      </c>
      <c r="CO131" s="89">
        <f t="shared" si="264"/>
        <v>1</v>
      </c>
      <c r="CP131" s="89">
        <f t="shared" si="265"/>
        <v>1</v>
      </c>
      <c r="CQ131" s="89">
        <f t="shared" si="266"/>
        <v>1</v>
      </c>
      <c r="CR131" s="89">
        <f t="shared" si="267"/>
        <v>1</v>
      </c>
      <c r="CS131" s="89">
        <f t="shared" si="268"/>
        <v>1</v>
      </c>
      <c r="CT131" s="89"/>
      <c r="CU131" s="89">
        <f t="shared" si="269"/>
        <v>1</v>
      </c>
      <c r="CX131" s="35"/>
      <c r="CZ131" s="80">
        <f t="shared" si="283"/>
        <v>0.67881316870952657</v>
      </c>
      <c r="DA131" s="80">
        <f t="shared" si="283"/>
        <v>0.32118683125900488</v>
      </c>
      <c r="DB131" s="80">
        <f t="shared" si="283"/>
        <v>1.5734288506819853E-11</v>
      </c>
      <c r="DC131" s="80">
        <f t="shared" si="283"/>
        <v>1.5734288506819853E-11</v>
      </c>
      <c r="DE131" s="80">
        <f t="shared" si="284"/>
        <v>0.68046954623207101</v>
      </c>
      <c r="DF131" s="80">
        <f t="shared" si="284"/>
        <v>0.31952624079621395</v>
      </c>
      <c r="DG131" s="80">
        <f t="shared" si="284"/>
        <v>1.5306114396185126E-11</v>
      </c>
      <c r="DH131" s="80">
        <f t="shared" si="284"/>
        <v>1.5306114396185126E-11</v>
      </c>
      <c r="DI131" s="80">
        <f t="shared" si="228"/>
        <v>0.99999578705889713</v>
      </c>
      <c r="DJ131" s="80"/>
      <c r="DK131" s="80">
        <f t="shared" si="285"/>
        <v>0.68047241302226924</v>
      </c>
      <c r="DL131" s="80">
        <f t="shared" si="285"/>
        <v>0.31952758694711847</v>
      </c>
      <c r="DM131" s="80">
        <f t="shared" si="285"/>
        <v>1.5306178880215259E-11</v>
      </c>
      <c r="DN131" s="80">
        <f t="shared" si="285"/>
        <v>1.5306178880215259E-11</v>
      </c>
      <c r="DQ131" s="80">
        <f t="shared" si="281"/>
        <v>-3.2839805653954293E-2</v>
      </c>
      <c r="DR131" s="80">
        <f t="shared" si="282"/>
        <v>-6.734984806438625E-2</v>
      </c>
      <c r="DS131" s="80">
        <v>0</v>
      </c>
      <c r="DT131" s="80">
        <v>0</v>
      </c>
      <c r="DV131" s="80">
        <f t="shared" si="270"/>
        <v>0.74334051599771278</v>
      </c>
      <c r="DW131" s="80">
        <f t="shared" si="270"/>
        <v>0.25665948400228722</v>
      </c>
      <c r="DX131" s="80">
        <f t="shared" si="270"/>
        <v>4.8867904786322525</v>
      </c>
      <c r="DY131" s="80">
        <f t="shared" si="270"/>
        <v>2.8518954044890088</v>
      </c>
      <c r="DZ131" s="80"/>
      <c r="EB131" s="80">
        <f t="shared" si="271"/>
        <v>-1.2536713385877392E-2</v>
      </c>
      <c r="EC131" s="80">
        <f t="shared" si="271"/>
        <v>3.7221757331635207E-2</v>
      </c>
      <c r="ED131" s="80">
        <f t="shared" si="271"/>
        <v>3.7254742501946936E-2</v>
      </c>
      <c r="EE131" s="80">
        <f t="shared" si="271"/>
        <v>4.1026137758002172E-2</v>
      </c>
      <c r="EG131" s="80">
        <f t="shared" si="272"/>
        <v>6.2641883328614598E-5</v>
      </c>
      <c r="EH131" s="80">
        <f t="shared" si="272"/>
        <v>-1.0018489518309548E-3</v>
      </c>
      <c r="EI131" s="80">
        <f t="shared" si="272"/>
        <v>3.6868992050725913E-4</v>
      </c>
      <c r="EJ131" s="80">
        <f t="shared" si="272"/>
        <v>6.1929824251003756E-4</v>
      </c>
      <c r="EL131" s="80">
        <f t="shared" si="273"/>
        <v>3.1272186090359387E-4</v>
      </c>
      <c r="EM131" s="80">
        <f t="shared" si="273"/>
        <v>3.2368708631817108E-3</v>
      </c>
      <c r="EN131" s="80">
        <f t="shared" si="273"/>
        <v>4.0841888375136859E-3</v>
      </c>
      <c r="EO131" s="80">
        <f t="shared" si="273"/>
        <v>1.7109679509700159E-3</v>
      </c>
      <c r="EQ131" s="80">
        <f t="shared" si="274"/>
        <v>-4.6926817751586332E-3</v>
      </c>
      <c r="ER131" s="80">
        <f t="shared" si="274"/>
        <v>9.5582535316262665E-3</v>
      </c>
      <c r="ES131" s="80">
        <f t="shared" si="274"/>
        <v>-9.2212399611915335E-3</v>
      </c>
      <c r="ET131" s="80">
        <f t="shared" si="274"/>
        <v>3.6486674321929792E-2</v>
      </c>
      <c r="EV131" s="124">
        <v>1</v>
      </c>
      <c r="EW131" s="80">
        <f t="shared" si="230"/>
        <v>0.95708151240472161</v>
      </c>
      <c r="EX131" s="80">
        <f t="shared" si="231"/>
        <v>1.9670211807676545</v>
      </c>
      <c r="EY131" s="210">
        <f>EX131/EX$166</f>
        <v>1</v>
      </c>
      <c r="EZ131" s="80"/>
      <c r="FA131" s="80">
        <f t="shared" si="232"/>
        <v>1.0033681502076606</v>
      </c>
      <c r="FB131" s="80">
        <f t="shared" si="233"/>
        <v>0.93202209109160505</v>
      </c>
      <c r="FC131" s="80">
        <f>FB131/FB$166</f>
        <v>1</v>
      </c>
      <c r="FD131" s="80"/>
      <c r="FE131" s="80">
        <f t="shared" si="234"/>
        <v>0.99972254619288448</v>
      </c>
      <c r="FF131" s="80">
        <f t="shared" si="235"/>
        <v>0.99879004279862893</v>
      </c>
      <c r="FG131" s="80">
        <f>FF131/FF$166</f>
        <v>1</v>
      </c>
      <c r="FH131" s="80"/>
      <c r="FI131" s="80">
        <f t="shared" si="236"/>
        <v>1.0012478460483583</v>
      </c>
      <c r="FJ131" s="80">
        <f t="shared" si="237"/>
        <v>1.0382153501298075</v>
      </c>
      <c r="FK131" s="80">
        <f>FJ131/FJ$166</f>
        <v>1</v>
      </c>
      <c r="FM131" s="80">
        <f t="shared" si="238"/>
        <v>0.99986089487173446</v>
      </c>
      <c r="FN131" s="80">
        <f t="shared" si="239"/>
        <v>0.99591785403468502</v>
      </c>
      <c r="FO131" s="80">
        <f>FN131/FN$166</f>
        <v>1</v>
      </c>
      <c r="FQ131" s="37"/>
      <c r="FS131" s="32">
        <v>2008</v>
      </c>
      <c r="FT131" s="80">
        <f t="shared" si="251"/>
        <v>1.4317293354260687</v>
      </c>
      <c r="FU131" s="80">
        <f t="shared" si="251"/>
        <v>0.98021702347519013</v>
      </c>
      <c r="FV131" s="80">
        <f t="shared" si="251"/>
        <v>0.98576006435470376</v>
      </c>
      <c r="FW131" s="80">
        <f t="shared" si="251"/>
        <v>1.265543914680793</v>
      </c>
      <c r="FX131" s="80">
        <f t="shared" si="251"/>
        <v>1.0044383087597215</v>
      </c>
      <c r="FY131" s="80">
        <f t="shared" si="251"/>
        <v>1.460624842411697</v>
      </c>
      <c r="GA131" s="32">
        <v>2008</v>
      </c>
      <c r="GB131" s="90">
        <f t="shared" si="219"/>
        <v>1.8630700582985282</v>
      </c>
      <c r="GC131" s="90">
        <f t="shared" si="220"/>
        <v>1.0384762172058692</v>
      </c>
      <c r="GD131" s="90">
        <f t="shared" si="221"/>
        <v>1.265543914680793</v>
      </c>
      <c r="GE131" s="90">
        <f t="shared" si="222"/>
        <v>0.9650898529581331</v>
      </c>
      <c r="GF131" s="90">
        <f t="shared" si="223"/>
        <v>1.460624842411697</v>
      </c>
    </row>
    <row r="132" spans="1:188" x14ac:dyDescent="0.2">
      <c r="A132" s="31" t="s">
        <v>35</v>
      </c>
      <c r="B132" s="31">
        <f t="shared" si="226"/>
        <v>1986</v>
      </c>
      <c r="D132" s="85">
        <f t="shared" si="275"/>
        <v>39214.433166699113</v>
      </c>
      <c r="E132" s="85">
        <f t="shared" si="276"/>
        <v>16378.867855828137</v>
      </c>
      <c r="F132" s="123">
        <v>9.9999999999999995E-7</v>
      </c>
      <c r="G132" s="123">
        <v>9.9999999999999995E-7</v>
      </c>
      <c r="H132" s="85">
        <f t="shared" si="253"/>
        <v>55593.301024527253</v>
      </c>
      <c r="J132" s="85">
        <f>[23]AnnualData_MER_2.2_Dec2019!C50</f>
        <v>4405.1559999999999</v>
      </c>
      <c r="K132" s="243">
        <f>[23]AnnualData_MER_2.2_Dec2019!D50</f>
        <v>1540.9680000000001</v>
      </c>
      <c r="L132" s="91">
        <f t="shared" si="254"/>
        <v>30451.169341833098</v>
      </c>
      <c r="M132" s="91">
        <f t="shared" si="254"/>
        <v>17865.041166524636</v>
      </c>
      <c r="N132" s="91">
        <f t="shared" si="277"/>
        <v>5946.1239999999998</v>
      </c>
      <c r="P132" s="96">
        <f t="shared" si="255"/>
        <v>2367.3389999999999</v>
      </c>
      <c r="Q132" s="96">
        <f t="shared" si="255"/>
        <v>1162.579</v>
      </c>
      <c r="R132" s="96">
        <f t="shared" si="255"/>
        <v>30451.169341833098</v>
      </c>
      <c r="S132" s="96">
        <f t="shared" si="255"/>
        <v>17865.041166524636</v>
      </c>
      <c r="T132" s="96">
        <f t="shared" si="286"/>
        <v>51846.128508357731</v>
      </c>
      <c r="V132" s="85">
        <f>AER_11_Table3.4_real!$B33</f>
        <v>8.901939719433118</v>
      </c>
      <c r="W132" s="85">
        <f>AER_11_Table3.4_real!$D33</f>
        <v>10.628947425143245</v>
      </c>
      <c r="X132" s="85">
        <f t="shared" ref="X132:Y147" si="287">X212+X286</f>
        <v>91.105269845542011</v>
      </c>
      <c r="Y132" s="85">
        <f t="shared" si="287"/>
        <v>85.355918622640544</v>
      </c>
      <c r="Z132" s="115">
        <f t="shared" si="248"/>
        <v>9.3495024699328937</v>
      </c>
      <c r="AA132" s="104"/>
      <c r="AC132" s="88">
        <f t="shared" ref="AC132:AG147" si="288">AC212+AC286</f>
        <v>0.99940481696960171</v>
      </c>
      <c r="AD132" s="88">
        <f t="shared" si="288"/>
        <v>2.5929842187068584</v>
      </c>
      <c r="AE132" s="96">
        <f t="shared" si="288"/>
        <v>9.1105269845542014E-2</v>
      </c>
      <c r="AF132" s="96">
        <f t="shared" si="288"/>
        <v>8.5355918622640539E-2</v>
      </c>
      <c r="AG132" s="96">
        <f t="shared" si="278"/>
        <v>0.18669914762178663</v>
      </c>
      <c r="AI132" s="96">
        <f t="shared" si="278"/>
        <v>1.0232843948463834</v>
      </c>
      <c r="AJ132" s="96">
        <f t="shared" si="278"/>
        <v>2.6648724343248409</v>
      </c>
      <c r="AK132" s="96">
        <f t="shared" si="278"/>
        <v>9.3026423022034857E-2</v>
      </c>
      <c r="AL132" s="96">
        <f t="shared" si="278"/>
        <v>9.065643392274636E-2</v>
      </c>
      <c r="AM132" s="96">
        <f t="shared" si="278"/>
        <v>0.19235631198533343</v>
      </c>
      <c r="AN132" s="90">
        <f t="shared" ref="AN132:AN156" si="289">AM132/AM$131</f>
        <v>0.99215249713677522</v>
      </c>
      <c r="AO132" s="90">
        <f t="shared" ref="AO132:AS156" si="290">AC132/AI132</f>
        <v>0.9766637916135068</v>
      </c>
      <c r="AP132" s="90">
        <f t="shared" si="290"/>
        <v>0.97302376853314709</v>
      </c>
      <c r="AQ132" s="90">
        <f t="shared" si="290"/>
        <v>0.9793483064909656</v>
      </c>
      <c r="AR132" s="90">
        <f t="shared" si="290"/>
        <v>0.94153183540593821</v>
      </c>
      <c r="AS132" s="90">
        <f t="shared" si="290"/>
        <v>0.97059018076839543</v>
      </c>
      <c r="AU132" s="102">
        <f t="shared" ref="AU132:AY156" si="291">P132/J132*1000000</f>
        <v>537401.85364604567</v>
      </c>
      <c r="AV132" s="102">
        <f t="shared" si="291"/>
        <v>754447.20461424242</v>
      </c>
      <c r="AW132" s="102">
        <f t="shared" si="291"/>
        <v>1000000</v>
      </c>
      <c r="AX132" s="102">
        <f t="shared" si="291"/>
        <v>1000000</v>
      </c>
      <c r="AY132" s="102">
        <f t="shared" si="291"/>
        <v>8719315.0543711726</v>
      </c>
      <c r="BB132" s="80">
        <f>AI132/AI$166</f>
        <v>1.0711083049103671</v>
      </c>
      <c r="BC132" s="80">
        <f>AJ132/AJ$166</f>
        <v>0.94487961850267987</v>
      </c>
      <c r="BD132" s="80">
        <f>AK132/AK$166</f>
        <v>0.98300917031145985</v>
      </c>
      <c r="BE132" s="80">
        <f>AL132/AL$166</f>
        <v>0.9900550649467349</v>
      </c>
      <c r="BF132" s="80"/>
      <c r="BG132" s="80"/>
      <c r="BH132" s="80"/>
      <c r="BI132" s="80"/>
      <c r="BJ132" s="80"/>
      <c r="BK132" s="80"/>
      <c r="BL132" s="80"/>
      <c r="BM132" s="80"/>
      <c r="BN132" s="80"/>
      <c r="BO132" s="80"/>
      <c r="BP132" s="80"/>
      <c r="BQ132" s="95">
        <f>[4]Northeast!AK125</f>
        <v>1.006042493773307</v>
      </c>
      <c r="BR132" s="95">
        <f>[4]Midwest!AK125</f>
        <v>1.0057193647654026</v>
      </c>
      <c r="BS132" s="95">
        <f>[4]South!AK125</f>
        <v>0.97357264103809482</v>
      </c>
      <c r="BT132" s="95">
        <f>[4]West!AK125</f>
        <v>0.98351888065695314</v>
      </c>
      <c r="BU132" s="88"/>
      <c r="BV132" s="95">
        <f>[4]Northeast!AH125</f>
        <v>1.0005038823035253</v>
      </c>
      <c r="BW132" s="95">
        <f>[4]Midwest!AH125</f>
        <v>0.99872251217498176</v>
      </c>
      <c r="BX132" s="95">
        <f>[4]South!AH125</f>
        <v>1.000371756867142</v>
      </c>
      <c r="BY132" s="95">
        <f>[4]West!AH125</f>
        <v>1.0005403534304453</v>
      </c>
      <c r="CA132" s="95">
        <f>[4]Northeast!AI125</f>
        <v>1.0036349803445095</v>
      </c>
      <c r="CB132" s="95">
        <f>[4]Midwest!AI125</f>
        <v>1.0084264248494383</v>
      </c>
      <c r="CC132" s="95">
        <f>[4]South!AI125</f>
        <v>1.0093174605427093</v>
      </c>
      <c r="CD132" s="95">
        <f>[4]West!AI125</f>
        <v>1.006102062379391</v>
      </c>
      <c r="CF132" s="95">
        <f>[4]Northeast!AJ125</f>
        <v>0.99848553924890882</v>
      </c>
      <c r="CG132" s="95">
        <f>[4]Midwest!AJ125</f>
        <v>0.96696345256448846</v>
      </c>
      <c r="CH132" s="95">
        <f>[4]South!AJ125</f>
        <v>0.99418055780467329</v>
      </c>
      <c r="CI132" s="95">
        <f>[4]West!AJ125</f>
        <v>0.90428707162054034</v>
      </c>
      <c r="CK132" s="89">
        <f>N132/N$166</f>
        <v>0.97479488094176392</v>
      </c>
      <c r="CL132" s="89">
        <f>Z132/Z$166</f>
        <v>0.8973385626741438</v>
      </c>
      <c r="CM132" s="89">
        <f t="shared" si="262"/>
        <v>1.0006507468395744</v>
      </c>
      <c r="CN132" s="89">
        <f t="shared" si="263"/>
        <v>0.99995524369714428</v>
      </c>
      <c r="CO132" s="89">
        <f t="shared" si="264"/>
        <v>1.0051073423259125</v>
      </c>
      <c r="CP132" s="89">
        <f t="shared" si="265"/>
        <v>0.98867519424095118</v>
      </c>
      <c r="CQ132" s="89">
        <f t="shared" si="266"/>
        <v>0.89675500219131921</v>
      </c>
      <c r="CR132" s="89">
        <f t="shared" si="267"/>
        <v>0.86919299412980033</v>
      </c>
      <c r="CS132" s="89">
        <f t="shared" si="268"/>
        <v>0.87472103736639562</v>
      </c>
      <c r="CT132" s="89"/>
      <c r="CU132" s="89">
        <f t="shared" si="269"/>
        <v>0.99432685572725266</v>
      </c>
      <c r="CX132" s="35"/>
      <c r="CZ132" s="80">
        <f t="shared" si="283"/>
        <v>0.70538054844769993</v>
      </c>
      <c r="DA132" s="80">
        <f t="shared" si="283"/>
        <v>0.29461945151632446</v>
      </c>
      <c r="DB132" s="80">
        <f t="shared" si="283"/>
        <v>1.7987778771381271E-11</v>
      </c>
      <c r="DC132" s="80">
        <f t="shared" si="283"/>
        <v>1.7987778771381271E-11</v>
      </c>
      <c r="DE132" s="80">
        <f t="shared" si="284"/>
        <v>0.69201186384984426</v>
      </c>
      <c r="DF132" s="80">
        <f t="shared" si="284"/>
        <v>0.30771201625720579</v>
      </c>
      <c r="DG132" s="80">
        <f t="shared" si="284"/>
        <v>1.6835905286998112E-11</v>
      </c>
      <c r="DH132" s="80">
        <f t="shared" si="284"/>
        <v>1.6835905286998112E-11</v>
      </c>
      <c r="DI132" s="80">
        <f t="shared" si="228"/>
        <v>0.99972388014072178</v>
      </c>
      <c r="DJ132" s="80"/>
      <c r="DK132" s="80">
        <f t="shared" si="285"/>
        <v>0.69220299484337233</v>
      </c>
      <c r="DL132" s="80">
        <f t="shared" si="285"/>
        <v>0.30779700512294661</v>
      </c>
      <c r="DM132" s="80">
        <f t="shared" si="285"/>
        <v>1.6840555298757372E-11</v>
      </c>
      <c r="DN132" s="80">
        <f t="shared" si="285"/>
        <v>1.6840555298757372E-11</v>
      </c>
      <c r="DQ132" s="80">
        <f t="shared" si="281"/>
        <v>-6.6567675014614983E-2</v>
      </c>
      <c r="DR132" s="80">
        <f t="shared" si="282"/>
        <v>-0.20433675246998767</v>
      </c>
      <c r="DS132" s="80">
        <v>0</v>
      </c>
      <c r="DT132" s="80">
        <v>0</v>
      </c>
      <c r="DV132" s="80">
        <f t="shared" ref="DV132:DY152" si="292">J132/$N132</f>
        <v>0.74084496051545512</v>
      </c>
      <c r="DW132" s="80">
        <f t="shared" si="292"/>
        <v>0.25915503948454494</v>
      </c>
      <c r="DX132" s="80">
        <f t="shared" si="292"/>
        <v>5.1211796696189147</v>
      </c>
      <c r="DY132" s="80">
        <f t="shared" si="292"/>
        <v>3.0044851346061123</v>
      </c>
      <c r="DZ132" s="80"/>
      <c r="EB132" s="80">
        <f t="shared" ref="EB132:EE151" si="293">LN(DV132/DV131)</f>
        <v>-3.362865185750991E-3</v>
      </c>
      <c r="EC132" s="80">
        <f t="shared" si="293"/>
        <v>9.6762492722680046E-3</v>
      </c>
      <c r="ED132" s="80">
        <f t="shared" si="293"/>
        <v>4.6849072574000089E-2</v>
      </c>
      <c r="EE132" s="80">
        <f t="shared" si="293"/>
        <v>5.2122389633192608E-2</v>
      </c>
      <c r="EG132" s="80">
        <f t="shared" si="272"/>
        <v>5.0375539746605729E-4</v>
      </c>
      <c r="EH132" s="80">
        <f t="shared" si="272"/>
        <v>-1.2783045081990858E-3</v>
      </c>
      <c r="EI132" s="80">
        <f t="shared" si="272"/>
        <v>3.716877826790553E-4</v>
      </c>
      <c r="EJ132" s="80">
        <f t="shared" si="272"/>
        <v>5.4020749210026604E-4</v>
      </c>
      <c r="EL132" s="80">
        <f t="shared" si="273"/>
        <v>3.6283897697017369E-3</v>
      </c>
      <c r="EM132" s="80">
        <f t="shared" si="273"/>
        <v>8.3911207179985636E-3</v>
      </c>
      <c r="EN132" s="80">
        <f t="shared" si="273"/>
        <v>9.2743207689488065E-3</v>
      </c>
      <c r="EO132" s="80">
        <f t="shared" si="273"/>
        <v>6.0835201889195747E-3</v>
      </c>
      <c r="EQ132" s="80">
        <f t="shared" ref="EQ132:ET151" si="294">LN(AO132/AO131)</f>
        <v>-1.515608705942586E-3</v>
      </c>
      <c r="ER132" s="80">
        <f t="shared" si="294"/>
        <v>-3.3594578902346107E-2</v>
      </c>
      <c r="ES132" s="80">
        <f t="shared" si="294"/>
        <v>-5.8364411306891127E-3</v>
      </c>
      <c r="ET132" s="80">
        <f t="shared" si="294"/>
        <v>-0.10060841189817768</v>
      </c>
      <c r="EV132" s="124">
        <v>0.89510328783207527</v>
      </c>
      <c r="EW132" s="80">
        <f t="shared" si="230"/>
        <v>0.89675500219131921</v>
      </c>
      <c r="EX132" s="80">
        <f t="shared" si="231"/>
        <v>1.7639360832696693</v>
      </c>
      <c r="EY132" s="210">
        <f>EX132/EX$166</f>
        <v>0.89675500219131921</v>
      </c>
      <c r="EZ132" s="80"/>
      <c r="FA132" s="80">
        <f t="shared" si="232"/>
        <v>1.0006507468395744</v>
      </c>
      <c r="FB132" s="80">
        <f t="shared" si="233"/>
        <v>0.9326286015217965</v>
      </c>
      <c r="FC132" s="80">
        <f>FB132/FB$166</f>
        <v>1.0006507468395744</v>
      </c>
      <c r="FD132" s="80"/>
      <c r="FE132" s="80">
        <f t="shared" si="234"/>
        <v>0.99995524369714428</v>
      </c>
      <c r="FF132" s="80">
        <f t="shared" si="235"/>
        <v>0.99874534064898413</v>
      </c>
      <c r="FG132" s="80">
        <f>FF132/FF$166</f>
        <v>0.99995524369714428</v>
      </c>
      <c r="FH132" s="80"/>
      <c r="FI132" s="80">
        <f t="shared" si="236"/>
        <v>1.0051073423259125</v>
      </c>
      <c r="FJ132" s="80">
        <f t="shared" si="237"/>
        <v>1.0435178713309374</v>
      </c>
      <c r="FK132" s="80">
        <f>FJ132/FJ$166</f>
        <v>1.0051073423259125</v>
      </c>
      <c r="FM132" s="80">
        <f t="shared" si="238"/>
        <v>0.98867519424095118</v>
      </c>
      <c r="FN132" s="80">
        <f t="shared" si="239"/>
        <v>0.98463927778577354</v>
      </c>
      <c r="FO132" s="80">
        <f>FN132/FN$166</f>
        <v>0.98867519424095118</v>
      </c>
      <c r="FQ132" s="37"/>
      <c r="GA132" s="32">
        <v>2009</v>
      </c>
      <c r="GB132" s="90">
        <f t="shared" si="219"/>
        <v>1.4870057795815859</v>
      </c>
      <c r="GC132" s="90">
        <f t="shared" si="220"/>
        <v>0.99031061635391693</v>
      </c>
      <c r="GD132" s="90">
        <f t="shared" si="221"/>
        <v>1.268599160239168</v>
      </c>
      <c r="GE132" s="90">
        <f t="shared" si="222"/>
        <v>0.94253106986432156</v>
      </c>
      <c r="GF132" s="90">
        <f t="shared" si="223"/>
        <v>1.233735550913913</v>
      </c>
    </row>
    <row r="133" spans="1:188" x14ac:dyDescent="0.2">
      <c r="A133" s="31" t="s">
        <v>35</v>
      </c>
      <c r="B133" s="31">
        <f t="shared" si="226"/>
        <v>1987</v>
      </c>
      <c r="D133" s="85">
        <f t="shared" si="275"/>
        <v>36502.983100134108</v>
      </c>
      <c r="E133" s="85">
        <f t="shared" si="276"/>
        <v>16329.082003076908</v>
      </c>
      <c r="F133" s="123">
        <v>9.9999999999999995E-7</v>
      </c>
      <c r="G133" s="123">
        <v>9.9999999999999995E-7</v>
      </c>
      <c r="H133" s="85">
        <f t="shared" si="253"/>
        <v>52832.065105211019</v>
      </c>
      <c r="J133" s="85">
        <f>[23]AnnualData_MER_2.2_Dec2019!C51</f>
        <v>4419.5749999999998</v>
      </c>
      <c r="K133" s="243">
        <f>[23]AnnualData_MER_2.2_Dec2019!D51</f>
        <v>1617.027</v>
      </c>
      <c r="L133" s="91">
        <f t="shared" si="254"/>
        <v>31090.261843476401</v>
      </c>
      <c r="M133" s="91">
        <f t="shared" si="254"/>
        <v>18332.98863821174</v>
      </c>
      <c r="N133" s="91">
        <f t="shared" si="277"/>
        <v>6036.6019999999999</v>
      </c>
      <c r="P133" s="96">
        <f t="shared" si="255"/>
        <v>2489.0529999999999</v>
      </c>
      <c r="Q133" s="96">
        <f t="shared" si="255"/>
        <v>1131.0509999999999</v>
      </c>
      <c r="R133" s="96">
        <f t="shared" si="255"/>
        <v>31090.261843476401</v>
      </c>
      <c r="S133" s="96">
        <f t="shared" si="255"/>
        <v>18332.98863821174</v>
      </c>
      <c r="T133" s="96">
        <f t="shared" si="286"/>
        <v>53043.35448168814</v>
      </c>
      <c r="V133" s="85">
        <f>AER_11_Table3.4_real!$B34</f>
        <v>8.259387633456635</v>
      </c>
      <c r="W133" s="85">
        <f>AER_11_Table3.4_real!$D34</f>
        <v>10.098212338493363</v>
      </c>
      <c r="X133" s="85">
        <f t="shared" si="287"/>
        <v>92.13257882551531</v>
      </c>
      <c r="Y133" s="85">
        <f t="shared" si="287"/>
        <v>86.219821066456717</v>
      </c>
      <c r="Z133" s="115">
        <f t="shared" si="248"/>
        <v>8.7519543453769231</v>
      </c>
      <c r="AA133" s="103">
        <f>[4]RECS_data!G154</f>
        <v>100.74944812362031</v>
      </c>
      <c r="AB133" s="94"/>
      <c r="AC133" s="88">
        <f t="shared" si="288"/>
        <v>0.97019227794667295</v>
      </c>
      <c r="AD133" s="88">
        <f t="shared" si="288"/>
        <v>2.6040549895628051</v>
      </c>
      <c r="AE133" s="96">
        <f t="shared" si="288"/>
        <v>9.2132578825515302E-2</v>
      </c>
      <c r="AF133" s="96">
        <f t="shared" si="288"/>
        <v>8.6219821066456703E-2</v>
      </c>
      <c r="AG133" s="96">
        <f t="shared" si="288"/>
        <v>0.18485391988896593</v>
      </c>
      <c r="AI133" s="96">
        <f t="shared" ref="AI133:AM148" si="295">AI213+AI287</f>
        <v>0.98706010327218907</v>
      </c>
      <c r="AJ133" s="96">
        <f t="shared" si="295"/>
        <v>2.7431590824308971</v>
      </c>
      <c r="AK133" s="96">
        <f t="shared" si="295"/>
        <v>9.1493175089576606E-2</v>
      </c>
      <c r="AL133" s="96">
        <f t="shared" si="295"/>
        <v>8.8429680385928244E-2</v>
      </c>
      <c r="AM133" s="96">
        <f t="shared" si="295"/>
        <v>0.18900058129346511</v>
      </c>
      <c r="AN133" s="90">
        <f t="shared" si="289"/>
        <v>0.97484401086308581</v>
      </c>
      <c r="AO133" s="90">
        <f t="shared" si="290"/>
        <v>0.982911045366338</v>
      </c>
      <c r="AP133" s="90">
        <f t="shared" si="290"/>
        <v>0.94929054834660831</v>
      </c>
      <c r="AQ133" s="90">
        <f t="shared" si="290"/>
        <v>1.0069885402415282</v>
      </c>
      <c r="AR133" s="90">
        <f t="shared" si="290"/>
        <v>0.97500998183158427</v>
      </c>
      <c r="AS133" s="90">
        <f t="shared" si="290"/>
        <v>0.97806006004785473</v>
      </c>
      <c r="AU133" s="102">
        <f t="shared" si="291"/>
        <v>563188.31561858323</v>
      </c>
      <c r="AV133" s="102">
        <f t="shared" si="291"/>
        <v>699463.27426814754</v>
      </c>
      <c r="AW133" s="102">
        <f t="shared" si="291"/>
        <v>1000000</v>
      </c>
      <c r="AX133" s="102">
        <f t="shared" si="291"/>
        <v>1000000</v>
      </c>
      <c r="AY133" s="102">
        <f t="shared" si="291"/>
        <v>8786955.7213956043</v>
      </c>
      <c r="BB133" s="80">
        <f>AI133/AI$166</f>
        <v>1.0331910457984084</v>
      </c>
      <c r="BC133" s="80">
        <f>AJ133/AJ$166</f>
        <v>0.97263759192141308</v>
      </c>
      <c r="BD133" s="80">
        <f>AK133/AK$166</f>
        <v>0.96680735657934913</v>
      </c>
      <c r="BE133" s="80">
        <f>AL133/AL$166</f>
        <v>0.96573678413509934</v>
      </c>
      <c r="BF133" s="80"/>
      <c r="BG133" s="80"/>
      <c r="BH133" s="80"/>
      <c r="BI133" s="80"/>
      <c r="BJ133" s="80"/>
      <c r="BK133" s="80"/>
      <c r="BL133" s="80"/>
      <c r="BM133" s="80"/>
      <c r="BN133" s="80"/>
      <c r="BO133" s="80"/>
      <c r="BP133" s="80"/>
      <c r="BQ133" s="95">
        <f>[4]Northeast!AK126</f>
        <v>1.0014442989748424</v>
      </c>
      <c r="BR133" s="95">
        <f>[4]Midwest!AK126</f>
        <v>0.99152393600297428</v>
      </c>
      <c r="BS133" s="95">
        <f>[4]South!AK126</f>
        <v>0.94143070622198799</v>
      </c>
      <c r="BT133" s="95">
        <f>[4]West!AK126</f>
        <v>0.94627579231532821</v>
      </c>
      <c r="BU133" s="88"/>
      <c r="BV133" s="95">
        <f>[4]Northeast!AH126</f>
        <v>1.0002704303259569</v>
      </c>
      <c r="BW133" s="95">
        <f>[4]Midwest!AH126</f>
        <v>0.99729229224981153</v>
      </c>
      <c r="BX133" s="95">
        <f>[4]South!AH126</f>
        <v>1.0005497643949881</v>
      </c>
      <c r="BY133" s="95">
        <f>[4]West!AH126</f>
        <v>1.0009323116478273</v>
      </c>
      <c r="CA133" s="95">
        <f>[4]Northeast!AI126</f>
        <v>1.0143399322439894</v>
      </c>
      <c r="CB133" s="95">
        <f>[4]Midwest!AI126</f>
        <v>1.0247286413010395</v>
      </c>
      <c r="CC133" s="95">
        <f>[4]South!AI126</f>
        <v>1.0263911363628295</v>
      </c>
      <c r="CD133" s="95">
        <f>[4]West!AI126</f>
        <v>1.0196152780820338</v>
      </c>
      <c r="CF133" s="95">
        <f>[4]Northeast!AJ126</f>
        <v>1.0048723763424752</v>
      </c>
      <c r="CG133" s="95">
        <f>[4]Midwest!AJ126</f>
        <v>0.94337805077451486</v>
      </c>
      <c r="CH133" s="95">
        <f>[4]South!AJ126</f>
        <v>1.0222394034940536</v>
      </c>
      <c r="CI133" s="95">
        <f>[4]West!AJ126</f>
        <v>0.93644090206587882</v>
      </c>
      <c r="CK133" s="89">
        <f>N133/N$166</f>
        <v>0.98962765120317275</v>
      </c>
      <c r="CL133" s="89">
        <f>Z133/Z$166</f>
        <v>0.83998759913976728</v>
      </c>
      <c r="CM133" s="89">
        <f t="shared" si="262"/>
        <v>1.0023742022967796</v>
      </c>
      <c r="CN133" s="89">
        <f t="shared" si="263"/>
        <v>0.99935999475674619</v>
      </c>
      <c r="CO133" s="89">
        <f t="shared" si="264"/>
        <v>1.0174932409457162</v>
      </c>
      <c r="CP133" s="89">
        <f t="shared" si="265"/>
        <v>0.98571247995350753</v>
      </c>
      <c r="CQ133" s="89">
        <f t="shared" si="266"/>
        <v>0.83799802231189791</v>
      </c>
      <c r="CR133" s="89">
        <f t="shared" si="267"/>
        <v>0.83319843267424887</v>
      </c>
      <c r="CS133" s="89">
        <f t="shared" si="268"/>
        <v>0.83127495477648006</v>
      </c>
      <c r="CT133" s="89"/>
      <c r="CU133" s="89">
        <f t="shared" si="269"/>
        <v>1.0046935848439629</v>
      </c>
      <c r="CX133" s="35"/>
      <c r="CZ133" s="80">
        <f t="shared" si="283"/>
        <v>0.69092478265691881</v>
      </c>
      <c r="DA133" s="80">
        <f t="shared" si="283"/>
        <v>0.30907521730522536</v>
      </c>
      <c r="DB133" s="80">
        <f t="shared" si="283"/>
        <v>1.8927899146258552E-11</v>
      </c>
      <c r="DC133" s="80">
        <f t="shared" si="283"/>
        <v>1.8927899146258552E-11</v>
      </c>
      <c r="DE133" s="80">
        <f t="shared" si="284"/>
        <v>0.69812772173176196</v>
      </c>
      <c r="DF133" s="80">
        <f t="shared" si="284"/>
        <v>0.30178963384983165</v>
      </c>
      <c r="DG133" s="80">
        <f t="shared" si="284"/>
        <v>1.8453847975058601E-11</v>
      </c>
      <c r="DH133" s="80">
        <f t="shared" si="284"/>
        <v>1.8453847975058601E-11</v>
      </c>
      <c r="DI133" s="80">
        <f t="shared" si="228"/>
        <v>0.99991735561850126</v>
      </c>
      <c r="DJ133" s="80"/>
      <c r="DK133" s="80">
        <f t="shared" si="285"/>
        <v>0.69818542283420348</v>
      </c>
      <c r="DL133" s="80">
        <f t="shared" si="285"/>
        <v>0.30181457712888576</v>
      </c>
      <c r="DM133" s="80">
        <f t="shared" si="285"/>
        <v>1.84553732079627E-11</v>
      </c>
      <c r="DN133" s="80">
        <f t="shared" si="285"/>
        <v>1.84553732079627E-11</v>
      </c>
      <c r="DQ133" s="80">
        <f t="shared" si="281"/>
        <v>-7.49187505957815E-2</v>
      </c>
      <c r="DR133" s="80">
        <f t="shared" si="282"/>
        <v>-5.1222756186794123E-2</v>
      </c>
      <c r="DS133" s="80">
        <v>0</v>
      </c>
      <c r="DT133" s="80">
        <v>0</v>
      </c>
      <c r="DV133" s="80">
        <f t="shared" si="292"/>
        <v>0.73212959873783301</v>
      </c>
      <c r="DW133" s="80">
        <f t="shared" si="292"/>
        <v>0.26787040126216705</v>
      </c>
      <c r="DX133" s="80">
        <f t="shared" si="292"/>
        <v>5.1502918104384552</v>
      </c>
      <c r="DY133" s="80">
        <f t="shared" si="292"/>
        <v>3.0369715674831204</v>
      </c>
      <c r="DZ133" s="80"/>
      <c r="EB133" s="80">
        <f t="shared" si="293"/>
        <v>-1.1833827584495131E-2</v>
      </c>
      <c r="EC133" s="80">
        <f t="shared" si="293"/>
        <v>3.3076795515989646E-2</v>
      </c>
      <c r="ED133" s="80">
        <f t="shared" si="293"/>
        <v>5.6685585565768425E-3</v>
      </c>
      <c r="EE133" s="80">
        <f t="shared" si="293"/>
        <v>1.0754606909452385E-2</v>
      </c>
      <c r="EG133" s="80">
        <f t="shared" si="272"/>
        <v>-2.3336163119866378E-4</v>
      </c>
      <c r="EH133" s="80">
        <f t="shared" si="272"/>
        <v>-1.4330757134372171E-3</v>
      </c>
      <c r="EI133" s="80">
        <f t="shared" si="272"/>
        <v>1.7792554722840127E-4</v>
      </c>
      <c r="EJ133" s="80">
        <f t="shared" si="272"/>
        <v>3.9166982315723138E-4</v>
      </c>
      <c r="EL133" s="80">
        <f t="shared" si="273"/>
        <v>1.060969811868312E-2</v>
      </c>
      <c r="EM133" s="80">
        <f t="shared" si="273"/>
        <v>1.603671662839375E-2</v>
      </c>
      <c r="EN133" s="80">
        <f t="shared" si="273"/>
        <v>1.6774577857197548E-2</v>
      </c>
      <c r="EO133" s="80">
        <f t="shared" si="273"/>
        <v>1.3341857606667253E-2</v>
      </c>
      <c r="EQ133" s="80">
        <f t="shared" si="294"/>
        <v>6.3761534392773591E-3</v>
      </c>
      <c r="ER133" s="80">
        <f t="shared" si="294"/>
        <v>-2.469359558623924E-2</v>
      </c>
      <c r="ES133" s="80">
        <f t="shared" si="294"/>
        <v>2.7832155474137282E-2</v>
      </c>
      <c r="ET133" s="80">
        <f t="shared" si="294"/>
        <v>3.4939547700461301E-2</v>
      </c>
      <c r="EV133" s="124">
        <v>0.83242946259287198</v>
      </c>
      <c r="EW133" s="80">
        <f t="shared" si="230"/>
        <v>0.93447822455872331</v>
      </c>
      <c r="EX133" s="80">
        <f t="shared" si="231"/>
        <v>1.6483598593289088</v>
      </c>
      <c r="EY133" s="210">
        <f>EX133/EX$166</f>
        <v>0.83799802231189791</v>
      </c>
      <c r="EZ133" s="80"/>
      <c r="FA133" s="80">
        <f t="shared" si="232"/>
        <v>1.0017223346533728</v>
      </c>
      <c r="FB133" s="80">
        <f t="shared" si="233"/>
        <v>0.93423490008092414</v>
      </c>
      <c r="FC133" s="80">
        <f>FB133/FB$166</f>
        <v>1.0023742022967796</v>
      </c>
      <c r="FD133" s="80"/>
      <c r="FE133" s="80">
        <f t="shared" si="234"/>
        <v>0.99940472441726769</v>
      </c>
      <c r="FF133" s="80">
        <f t="shared" si="235"/>
        <v>0.99815081193432809</v>
      </c>
      <c r="FG133" s="80">
        <f>FF133/FF$166</f>
        <v>0.99935999475674619</v>
      </c>
      <c r="FH133" s="80"/>
      <c r="FI133" s="80">
        <f t="shared" si="236"/>
        <v>1.0123229610393072</v>
      </c>
      <c r="FJ133" s="80">
        <f t="shared" si="237"/>
        <v>1.0563771014031693</v>
      </c>
      <c r="FK133" s="80">
        <f>FJ133/FJ$166</f>
        <v>1.0174932409457162</v>
      </c>
      <c r="FM133" s="80">
        <f t="shared" si="238"/>
        <v>0.99700334922459721</v>
      </c>
      <c r="FN133" s="80">
        <f t="shared" si="239"/>
        <v>0.98168865773050473</v>
      </c>
      <c r="FO133" s="80">
        <f>FN133/FN$166</f>
        <v>0.98571247995350753</v>
      </c>
      <c r="FQ133" s="37"/>
      <c r="GA133" s="32">
        <v>2010</v>
      </c>
      <c r="GB133" s="90">
        <f t="shared" si="219"/>
        <v>1.4010740356023603</v>
      </c>
      <c r="GC133" s="90">
        <f t="shared" si="220"/>
        <v>0.9833899793307137</v>
      </c>
      <c r="GD133" s="90">
        <f t="shared" si="221"/>
        <v>1.2681063972710545</v>
      </c>
      <c r="GE133" s="90">
        <f t="shared" si="222"/>
        <v>0.90857001432171736</v>
      </c>
      <c r="GF133" s="90">
        <f t="shared" si="223"/>
        <v>1.209954766140525</v>
      </c>
    </row>
    <row r="134" spans="1:188" x14ac:dyDescent="0.2">
      <c r="A134" s="31" t="s">
        <v>35</v>
      </c>
      <c r="B134" s="31">
        <f t="shared" si="226"/>
        <v>1988</v>
      </c>
      <c r="D134" s="85">
        <f t="shared" si="275"/>
        <v>37284.538258147833</v>
      </c>
      <c r="E134" s="85">
        <f t="shared" si="276"/>
        <v>16289.755836428245</v>
      </c>
      <c r="F134" s="123">
        <v>9.9999999999999995E-7</v>
      </c>
      <c r="G134" s="123">
        <v>9.9999999999999995E-7</v>
      </c>
      <c r="H134" s="85">
        <f t="shared" si="253"/>
        <v>53574.294096576079</v>
      </c>
      <c r="J134" s="85">
        <f>[23]AnnualData_MER_2.2_Dec2019!C52</f>
        <v>4735.0829999999996</v>
      </c>
      <c r="K134" s="243">
        <f>[23]AnnualData_MER_2.2_Dec2019!D52</f>
        <v>1675.173</v>
      </c>
      <c r="L134" s="91">
        <f t="shared" si="254"/>
        <v>31675.531443579657</v>
      </c>
      <c r="M134" s="91">
        <f t="shared" si="254"/>
        <v>18634.149689749931</v>
      </c>
      <c r="N134" s="91">
        <f t="shared" si="277"/>
        <v>6410.2559999999994</v>
      </c>
      <c r="P134" s="96">
        <f t="shared" si="255"/>
        <v>2730.88</v>
      </c>
      <c r="Q134" s="96">
        <f t="shared" si="255"/>
        <v>1099.5239999999999</v>
      </c>
      <c r="R134" s="96">
        <f t="shared" si="255"/>
        <v>31675.531443579657</v>
      </c>
      <c r="S134" s="96">
        <f t="shared" si="255"/>
        <v>18634.149689749931</v>
      </c>
      <c r="T134" s="96">
        <f t="shared" si="286"/>
        <v>54140.085133329587</v>
      </c>
      <c r="V134" s="85">
        <f>AER_11_Table3.4_real!$B35</f>
        <v>7.8741044788756254</v>
      </c>
      <c r="W134" s="85">
        <f>AER_11_Table3.4_real!$D35</f>
        <v>9.7242230124460249</v>
      </c>
      <c r="X134" s="85">
        <f t="shared" si="287"/>
        <v>93.985416008021502</v>
      </c>
      <c r="Y134" s="85">
        <f t="shared" si="287"/>
        <v>87.921103311797353</v>
      </c>
      <c r="Z134" s="115">
        <f t="shared" si="248"/>
        <v>8.3575904139516553</v>
      </c>
      <c r="AA134" s="104"/>
      <c r="AC134" s="88">
        <f t="shared" si="288"/>
        <v>0.93253749707054134</v>
      </c>
      <c r="AD134" s="88">
        <f t="shared" si="288"/>
        <v>2.9321761052964743</v>
      </c>
      <c r="AE134" s="96">
        <f t="shared" si="288"/>
        <v>9.3985416008021516E-2</v>
      </c>
      <c r="AF134" s="96">
        <f t="shared" si="288"/>
        <v>8.7921103311797338E-2</v>
      </c>
      <c r="AG134" s="96">
        <f t="shared" si="288"/>
        <v>0.19183603007683828</v>
      </c>
      <c r="AI134" s="96">
        <f t="shared" si="295"/>
        <v>0.91430126481525631</v>
      </c>
      <c r="AJ134" s="96">
        <f t="shared" si="295"/>
        <v>2.8995810256995451</v>
      </c>
      <c r="AK134" s="96">
        <f t="shared" si="295"/>
        <v>9.1934543262294985E-2</v>
      </c>
      <c r="AL134" s="96">
        <f t="shared" si="295"/>
        <v>9.0462966952864099E-2</v>
      </c>
      <c r="AM134" s="96">
        <f t="shared" si="295"/>
        <v>0.18992917953252758</v>
      </c>
      <c r="AN134" s="90">
        <f t="shared" si="289"/>
        <v>0.97963361746457278</v>
      </c>
      <c r="AO134" s="90">
        <f t="shared" si="290"/>
        <v>1.0199455397876649</v>
      </c>
      <c r="AP134" s="90">
        <f t="shared" si="290"/>
        <v>1.011241306695013</v>
      </c>
      <c r="AQ134" s="90">
        <f t="shared" si="290"/>
        <v>1.0223079668745976</v>
      </c>
      <c r="AR134" s="90">
        <f t="shared" si="290"/>
        <v>0.97190161093885852</v>
      </c>
      <c r="AS134" s="90">
        <f t="shared" si="290"/>
        <v>1.0100397977235727</v>
      </c>
      <c r="AU134" s="102">
        <f t="shared" si="291"/>
        <v>576733.29063080845</v>
      </c>
      <c r="AV134" s="102">
        <f t="shared" si="291"/>
        <v>656364.44713471376</v>
      </c>
      <c r="AW134" s="102">
        <f t="shared" si="291"/>
        <v>1000000</v>
      </c>
      <c r="AX134" s="102">
        <f t="shared" si="291"/>
        <v>1000000</v>
      </c>
      <c r="AY134" s="102">
        <f t="shared" si="291"/>
        <v>8445853.8213340621</v>
      </c>
      <c r="BB134" s="80">
        <f>AI134/AI$166</f>
        <v>0.95703177226765956</v>
      </c>
      <c r="BC134" s="80">
        <f>AJ134/AJ$166</f>
        <v>1.0280998737842872</v>
      </c>
      <c r="BD134" s="80">
        <f>AK134/AK$166</f>
        <v>0.97147128911777436</v>
      </c>
      <c r="BE134" s="80">
        <f>AL134/AL$166</f>
        <v>0.98794222038464841</v>
      </c>
      <c r="BF134" s="80"/>
      <c r="BG134" s="80"/>
      <c r="BH134" s="80"/>
      <c r="BI134" s="80"/>
      <c r="BJ134" s="80"/>
      <c r="BK134" s="80"/>
      <c r="BL134" s="80"/>
      <c r="BM134" s="80"/>
      <c r="BN134" s="80"/>
      <c r="BO134" s="80"/>
      <c r="BP134" s="80"/>
      <c r="BQ134" s="95">
        <f>[4]Northeast!AK127</f>
        <v>0.99485604243211567</v>
      </c>
      <c r="BR134" s="95">
        <f>[4]Midwest!AK127</f>
        <v>0.99120309457994293</v>
      </c>
      <c r="BS134" s="95">
        <f>[4]South!AK127</f>
        <v>0.93184011275340506</v>
      </c>
      <c r="BT134" s="95">
        <f>[4]West!AK127</f>
        <v>0.95672801835528987</v>
      </c>
      <c r="BU134" s="88"/>
      <c r="BV134" s="95">
        <f>[4]Northeast!AH127</f>
        <v>0.99912830048271484</v>
      </c>
      <c r="BW134" s="95">
        <f>[4]Midwest!AH127</f>
        <v>0.99768301213279975</v>
      </c>
      <c r="BX134" s="95">
        <f>[4]South!AH127</f>
        <v>1.0009265820636395</v>
      </c>
      <c r="BY134" s="95">
        <f>[4]West!AH127</f>
        <v>1.0016990108351764</v>
      </c>
      <c r="CA134" s="95">
        <f>[4]Northeast!AI127</f>
        <v>1.0273775573938055</v>
      </c>
      <c r="CB134" s="95">
        <f>[4]Midwest!AI127</f>
        <v>1.0387861124944431</v>
      </c>
      <c r="CC134" s="95">
        <f>[4]South!AI127</f>
        <v>1.0415649221912642</v>
      </c>
      <c r="CD134" s="95">
        <f>[4]West!AI127</f>
        <v>1.0308745264275609</v>
      </c>
      <c r="CF134" s="95">
        <f>[4]Northeast!AJ127</f>
        <v>1.0427343381051806</v>
      </c>
      <c r="CG134" s="95">
        <f>[4]Midwest!AJ127</f>
        <v>1.0049429591753325</v>
      </c>
      <c r="CH134" s="95">
        <f>[4]South!AJ127</f>
        <v>1.0377908431752871</v>
      </c>
      <c r="CI134" s="95">
        <f>[4]West!AJ127</f>
        <v>0.93345549094498825</v>
      </c>
      <c r="CK134" s="89">
        <f>N134/N$166</f>
        <v>1.0508836906741648</v>
      </c>
      <c r="CL134" s="89">
        <f>Z134/Z$166</f>
        <v>0.80213767455461293</v>
      </c>
      <c r="CM134" s="89">
        <f t="shared" si="262"/>
        <v>1.0009603474338844</v>
      </c>
      <c r="CN134" s="89">
        <f t="shared" si="263"/>
        <v>0.99868849981872054</v>
      </c>
      <c r="CO134" s="89">
        <f t="shared" si="264"/>
        <v>1.0308411104615971</v>
      </c>
      <c r="CP134" s="89">
        <f t="shared" si="265"/>
        <v>1.0311115736851242</v>
      </c>
      <c r="CQ134" s="89">
        <f t="shared" si="266"/>
        <v>0.80136808277458771</v>
      </c>
      <c r="CR134" s="89">
        <f t="shared" si="267"/>
        <v>0.89481036735240083</v>
      </c>
      <c r="CS134" s="89">
        <f t="shared" si="268"/>
        <v>0.84295339986474371</v>
      </c>
      <c r="CT134" s="89"/>
      <c r="CU134" s="89">
        <f t="shared" si="269"/>
        <v>1.0625376163547524</v>
      </c>
      <c r="CX134" s="35"/>
      <c r="CZ134" s="80">
        <f t="shared" si="283"/>
        <v>0.69594082174814287</v>
      </c>
      <c r="DA134" s="80">
        <f t="shared" si="283"/>
        <v>0.30405917821452583</v>
      </c>
      <c r="DB134" s="80">
        <f t="shared" si="283"/>
        <v>1.8665668243754047E-11</v>
      </c>
      <c r="DC134" s="80">
        <f t="shared" si="283"/>
        <v>1.8665668243754047E-11</v>
      </c>
      <c r="DE134" s="80">
        <f t="shared" si="284"/>
        <v>0.69342977850940157</v>
      </c>
      <c r="DF134" s="80">
        <f t="shared" si="284"/>
        <v>0.30656035828677519</v>
      </c>
      <c r="DG134" s="80">
        <f t="shared" si="284"/>
        <v>1.8796478829292716E-11</v>
      </c>
      <c r="DH134" s="80">
        <f t="shared" si="284"/>
        <v>1.8796478829292716E-11</v>
      </c>
      <c r="DI134" s="80">
        <f t="shared" si="228"/>
        <v>0.9999901368337698</v>
      </c>
      <c r="DJ134" s="80"/>
      <c r="DK134" s="80">
        <f t="shared" si="285"/>
        <v>0.69343661799003486</v>
      </c>
      <c r="DL134" s="80">
        <f t="shared" si="285"/>
        <v>0.30656338197237165</v>
      </c>
      <c r="DM134" s="80">
        <f t="shared" si="285"/>
        <v>1.8796664223916531E-11</v>
      </c>
      <c r="DN134" s="80">
        <f t="shared" si="285"/>
        <v>1.8796664223916531E-11</v>
      </c>
      <c r="DQ134" s="80">
        <f t="shared" si="281"/>
        <v>-4.7770987121996164E-2</v>
      </c>
      <c r="DR134" s="80">
        <f t="shared" si="282"/>
        <v>-3.773842157254035E-2</v>
      </c>
      <c r="DS134" s="80">
        <v>0</v>
      </c>
      <c r="DT134" s="80">
        <v>0</v>
      </c>
      <c r="DV134" s="80">
        <f t="shared" si="292"/>
        <v>0.73867299527507169</v>
      </c>
      <c r="DW134" s="80">
        <f t="shared" si="292"/>
        <v>0.26132700472492831</v>
      </c>
      <c r="DX134" s="80">
        <f t="shared" si="292"/>
        <v>4.9413832214469533</v>
      </c>
      <c r="DY134" s="80">
        <f t="shared" si="292"/>
        <v>2.9069275376443517</v>
      </c>
      <c r="DZ134" s="80"/>
      <c r="EB134" s="80">
        <f t="shared" si="293"/>
        <v>8.8977810267032598E-3</v>
      </c>
      <c r="EC134" s="80">
        <f t="shared" si="293"/>
        <v>-2.4730771394357153E-2</v>
      </c>
      <c r="ED134" s="80">
        <f t="shared" si="293"/>
        <v>-4.1408078944040888E-2</v>
      </c>
      <c r="EE134" s="80">
        <f t="shared" si="293"/>
        <v>-4.3764129564195141E-2</v>
      </c>
      <c r="EG134" s="80">
        <f t="shared" si="272"/>
        <v>-1.1424734345110783E-3</v>
      </c>
      <c r="EH134" s="80">
        <f t="shared" si="272"/>
        <v>3.9170398463139695E-4</v>
      </c>
      <c r="EI134" s="80">
        <f t="shared" si="272"/>
        <v>3.765397215612546E-4</v>
      </c>
      <c r="EJ134" s="80">
        <f t="shared" si="272"/>
        <v>7.6569183373931553E-4</v>
      </c>
      <c r="EL134" s="80">
        <f t="shared" si="273"/>
        <v>1.2771406845615155E-2</v>
      </c>
      <c r="EM134" s="80">
        <f t="shared" si="273"/>
        <v>1.3624994574438882E-2</v>
      </c>
      <c r="EN134" s="80">
        <f t="shared" si="273"/>
        <v>1.4675416427238686E-2</v>
      </c>
      <c r="EO134" s="80">
        <f t="shared" si="273"/>
        <v>1.0982118986880385E-2</v>
      </c>
      <c r="EQ134" s="80">
        <f t="shared" si="294"/>
        <v>3.6985889450348135E-2</v>
      </c>
      <c r="ER134" s="80">
        <f t="shared" si="294"/>
        <v>6.3218957349412491E-2</v>
      </c>
      <c r="ES134" s="80">
        <f t="shared" si="294"/>
        <v>1.509855026530043E-2</v>
      </c>
      <c r="ET134" s="80">
        <f t="shared" si="294"/>
        <v>-3.1931326983432522E-3</v>
      </c>
      <c r="EV134" s="124">
        <v>0.79715328851451484</v>
      </c>
      <c r="EW134" s="80">
        <f t="shared" si="230"/>
        <v>0.95628875180844186</v>
      </c>
      <c r="EX134" s="80">
        <f t="shared" si="231"/>
        <v>1.5763079924087811</v>
      </c>
      <c r="EY134" s="210">
        <f>EX134/EX$166</f>
        <v>0.80136808277458771</v>
      </c>
      <c r="EZ134" s="80"/>
      <c r="FA134" s="80">
        <f t="shared" si="232"/>
        <v>0.9985894939637755</v>
      </c>
      <c r="FB134" s="80">
        <f t="shared" si="233"/>
        <v>0.93291715611510839</v>
      </c>
      <c r="FC134" s="80">
        <f>FB134/FB$166</f>
        <v>1.0009603474338844</v>
      </c>
      <c r="FD134" s="80"/>
      <c r="FE134" s="80">
        <f t="shared" si="234"/>
        <v>0.99932807502646825</v>
      </c>
      <c r="FF134" s="80">
        <f t="shared" si="235"/>
        <v>0.99748012947643838</v>
      </c>
      <c r="FG134" s="80">
        <f>FF134/FF$166</f>
        <v>0.99868849981872054</v>
      </c>
      <c r="FH134" s="80"/>
      <c r="FI134" s="80">
        <f t="shared" si="236"/>
        <v>1.0131183864213924</v>
      </c>
      <c r="FJ134" s="80">
        <f t="shared" si="237"/>
        <v>1.0702350644260865</v>
      </c>
      <c r="FK134" s="80">
        <f>FJ134/FJ$166</f>
        <v>1.0308411104615971</v>
      </c>
      <c r="FM134" s="80">
        <f t="shared" si="238"/>
        <v>1.0460571359852904</v>
      </c>
      <c r="FN134" s="80">
        <f t="shared" si="239"/>
        <v>1.0269024257348158</v>
      </c>
      <c r="FO134" s="80">
        <f>FN134/FN$166</f>
        <v>1.0311115736851242</v>
      </c>
      <c r="FQ134" s="37"/>
    </row>
    <row r="135" spans="1:188" x14ac:dyDescent="0.2">
      <c r="A135" s="31" t="s">
        <v>35</v>
      </c>
      <c r="B135" s="31">
        <f t="shared" si="226"/>
        <v>1989</v>
      </c>
      <c r="D135" s="85">
        <f t="shared" si="275"/>
        <v>38200.891685806426</v>
      </c>
      <c r="E135" s="85">
        <f t="shared" si="276"/>
        <v>17834.706215313345</v>
      </c>
      <c r="F135" s="123">
        <v>9.9999999999999995E-7</v>
      </c>
      <c r="G135" s="123">
        <v>9.9999999999999995E-7</v>
      </c>
      <c r="H135" s="85">
        <f t="shared" si="253"/>
        <v>56035.597903119771</v>
      </c>
      <c r="J135" s="85">
        <f>[23]AnnualData_MER_2.2_Dec2019!C53</f>
        <v>4903.3860000000004</v>
      </c>
      <c r="K135" s="243">
        <f>[23]AnnualData_MER_2.2_Dec2019!D53</f>
        <v>1660.751</v>
      </c>
      <c r="L135" s="91">
        <f t="shared" si="254"/>
        <v>32226.255085388628</v>
      </c>
      <c r="M135" s="91">
        <f t="shared" si="254"/>
        <v>18912.989969370334</v>
      </c>
      <c r="N135" s="91">
        <f t="shared" si="277"/>
        <v>6564.1370000000006</v>
      </c>
      <c r="P135" s="96">
        <f t="shared" si="255"/>
        <v>2787.5070000000001</v>
      </c>
      <c r="Q135" s="96">
        <f t="shared" si="255"/>
        <v>1040.912</v>
      </c>
      <c r="R135" s="96">
        <f t="shared" si="255"/>
        <v>32226.255085388628</v>
      </c>
      <c r="S135" s="96">
        <f t="shared" si="255"/>
        <v>18912.989969370334</v>
      </c>
      <c r="T135" s="96">
        <f t="shared" si="286"/>
        <v>54967.664054758963</v>
      </c>
      <c r="V135" s="85">
        <f>AER_11_Table3.4_real!$B36</f>
        <v>7.7907167997392861</v>
      </c>
      <c r="W135" s="85">
        <f>AER_11_Table3.4_real!$D36</f>
        <v>10.738940524686329</v>
      </c>
      <c r="X135" s="85">
        <f t="shared" si="287"/>
        <v>94.150157750587141</v>
      </c>
      <c r="Y135" s="85">
        <f t="shared" si="287"/>
        <v>90.830429391762266</v>
      </c>
      <c r="Z135" s="115">
        <f t="shared" si="248"/>
        <v>8.5366283341008522</v>
      </c>
      <c r="AA135" s="104"/>
      <c r="AC135" s="88">
        <f t="shared" si="288"/>
        <v>0.92300826509135214</v>
      </c>
      <c r="AD135" s="88">
        <f t="shared" si="288"/>
        <v>3.1866757228276739</v>
      </c>
      <c r="AE135" s="96">
        <f t="shared" si="288"/>
        <v>9.4150157750587132E-2</v>
      </c>
      <c r="AF135" s="96">
        <f t="shared" si="288"/>
        <v>9.0830429391762266E-2</v>
      </c>
      <c r="AG135" s="96">
        <f t="shared" si="288"/>
        <v>0.19360333357805568</v>
      </c>
      <c r="AI135" s="96">
        <f t="shared" si="295"/>
        <v>0.9006897004354546</v>
      </c>
      <c r="AJ135" s="96">
        <f t="shared" si="295"/>
        <v>3.1220949535053224</v>
      </c>
      <c r="AK135" s="96">
        <f t="shared" si="295"/>
        <v>9.2902480781189817E-2</v>
      </c>
      <c r="AL135" s="96">
        <f t="shared" si="295"/>
        <v>9.2573071050444822E-2</v>
      </c>
      <c r="AM135" s="96">
        <f t="shared" si="295"/>
        <v>0.19111668170036156</v>
      </c>
      <c r="AN135" s="90">
        <f t="shared" si="289"/>
        <v>0.98575862178084206</v>
      </c>
      <c r="AO135" s="90">
        <f t="shared" si="290"/>
        <v>1.0247794158688694</v>
      </c>
      <c r="AP135" s="90">
        <f t="shared" si="290"/>
        <v>1.0206850753369443</v>
      </c>
      <c r="AQ135" s="90">
        <f t="shared" si="290"/>
        <v>1.0134299639676569</v>
      </c>
      <c r="AR135" s="90">
        <f t="shared" si="290"/>
        <v>0.98117550126717779</v>
      </c>
      <c r="AS135" s="90">
        <f t="shared" si="290"/>
        <v>1.0130111712675756</v>
      </c>
      <c r="AU135" s="102">
        <f t="shared" si="291"/>
        <v>568486.14406453003</v>
      </c>
      <c r="AV135" s="102">
        <f t="shared" si="291"/>
        <v>626771.86405427428</v>
      </c>
      <c r="AW135" s="102">
        <f t="shared" si="291"/>
        <v>1000000</v>
      </c>
      <c r="AX135" s="102">
        <f t="shared" si="291"/>
        <v>1000000</v>
      </c>
      <c r="AY135" s="102">
        <f t="shared" si="291"/>
        <v>8373936.1403881358</v>
      </c>
      <c r="BB135" s="80">
        <f>AI135/AI$166</f>
        <v>0.9427840619307728</v>
      </c>
      <c r="BC135" s="80">
        <f>AJ135/AJ$166</f>
        <v>1.1069962864262393</v>
      </c>
      <c r="BD135" s="80">
        <f>AK135/AK$166</f>
        <v>0.98169947404042546</v>
      </c>
      <c r="BE135" s="80">
        <f>AL135/AL$166</f>
        <v>1.0109865776241458</v>
      </c>
      <c r="BF135" s="80"/>
      <c r="BG135" s="80"/>
      <c r="BH135" s="80"/>
      <c r="BI135" s="80"/>
      <c r="BJ135" s="80"/>
      <c r="BK135" s="80"/>
      <c r="BL135" s="80"/>
      <c r="BM135" s="80"/>
      <c r="BN135" s="80"/>
      <c r="BO135" s="80"/>
      <c r="BP135" s="80"/>
      <c r="BQ135" s="95">
        <f>[4]Northeast!AK128</f>
        <v>0.97968993109290892</v>
      </c>
      <c r="BR135" s="95">
        <f>[4]Midwest!AK128</f>
        <v>0.98485395869413384</v>
      </c>
      <c r="BS135" s="95">
        <f>[4]South!AK128</f>
        <v>0.92809288168791282</v>
      </c>
      <c r="BT135" s="95">
        <f>[4]West!AK128</f>
        <v>0.96807056998656826</v>
      </c>
      <c r="BU135" s="88"/>
      <c r="BV135" s="95">
        <f>[4]Northeast!AH128</f>
        <v>0.99793204223423471</v>
      </c>
      <c r="BW135" s="95">
        <f>[4]Midwest!AH128</f>
        <v>0.99795586792556856</v>
      </c>
      <c r="BX135" s="95">
        <f>[4]South!AH128</f>
        <v>1.0011926218567648</v>
      </c>
      <c r="BY135" s="95">
        <f>[4]West!AH128</f>
        <v>1.0023812696866199</v>
      </c>
      <c r="CA135" s="95">
        <f>[4]Northeast!AI128</f>
        <v>1.0402587249676984</v>
      </c>
      <c r="CB135" s="95">
        <f>[4]Midwest!AI128</f>
        <v>1.0525753300200384</v>
      </c>
      <c r="CC135" s="95">
        <f>[4]South!AI128</f>
        <v>1.0564999385207363</v>
      </c>
      <c r="CD135" s="95">
        <f>[4]West!AI128</f>
        <v>1.0418505595853329</v>
      </c>
      <c r="CF135" s="95">
        <f>[4]Northeast!AJ128</f>
        <v>1.0476762182148445</v>
      </c>
      <c r="CG135" s="95">
        <f>[4]Midwest!AJ128</f>
        <v>1.0143279088821509</v>
      </c>
      <c r="CH135" s="95">
        <f>[4]South!AJ128</f>
        <v>1.0287783827220303</v>
      </c>
      <c r="CI135" s="95">
        <f>[4]West!AJ128</f>
        <v>0.94236252819233746</v>
      </c>
      <c r="CK135" s="89">
        <f>N135/N$166</f>
        <v>1.0761106134686105</v>
      </c>
      <c r="CL135" s="89">
        <f>Z135/Z$166</f>
        <v>0.81932122313888334</v>
      </c>
      <c r="CM135" s="89">
        <f t="shared" si="262"/>
        <v>0.99860848663243862</v>
      </c>
      <c r="CN135" s="89">
        <f t="shared" si="263"/>
        <v>0.99794955429032839</v>
      </c>
      <c r="CO135" s="89">
        <f t="shared" si="264"/>
        <v>1.0440018473473069</v>
      </c>
      <c r="CP135" s="89">
        <f t="shared" si="265"/>
        <v>1.0374716285796073</v>
      </c>
      <c r="CQ135" s="89">
        <f t="shared" si="266"/>
        <v>0.82046290824567958</v>
      </c>
      <c r="CR135" s="89">
        <f t="shared" si="267"/>
        <v>0.95300944353990746</v>
      </c>
      <c r="CS135" s="89">
        <f t="shared" si="268"/>
        <v>0.88168026405983602</v>
      </c>
      <c r="CT135" s="89"/>
      <c r="CU135" s="89">
        <f t="shared" si="269"/>
        <v>1.0793973245753106</v>
      </c>
      <c r="CX135" s="35"/>
      <c r="CZ135" s="80">
        <f t="shared" si="283"/>
        <v>0.68172542304004935</v>
      </c>
      <c r="DA135" s="80">
        <f t="shared" si="283"/>
        <v>0.31827457692425909</v>
      </c>
      <c r="DB135" s="80">
        <f t="shared" si="283"/>
        <v>1.7845798696194963E-11</v>
      </c>
      <c r="DC135" s="80">
        <f t="shared" si="283"/>
        <v>1.7845798696194963E-11</v>
      </c>
      <c r="DE135" s="80">
        <f t="shared" si="284"/>
        <v>0.68880867485477104</v>
      </c>
      <c r="DF135" s="80">
        <f t="shared" si="284"/>
        <v>0.31111275182020071</v>
      </c>
      <c r="DG135" s="80">
        <f t="shared" si="284"/>
        <v>1.8252664678447042E-11</v>
      </c>
      <c r="DH135" s="80">
        <f t="shared" si="284"/>
        <v>1.8252664678447042E-11</v>
      </c>
      <c r="DI135" s="80">
        <f t="shared" si="228"/>
        <v>0.99992142671147699</v>
      </c>
      <c r="DJ135" s="80"/>
      <c r="DK135" s="80">
        <f t="shared" si="285"/>
        <v>0.68886280107039233</v>
      </c>
      <c r="DL135" s="80">
        <f t="shared" si="285"/>
        <v>0.3111371988930996</v>
      </c>
      <c r="DM135" s="80">
        <f t="shared" si="285"/>
        <v>1.8254098963031592E-11</v>
      </c>
      <c r="DN135" s="80">
        <f t="shared" si="285"/>
        <v>1.8254098963031592E-11</v>
      </c>
      <c r="DQ135" s="80">
        <f t="shared" si="281"/>
        <v>-1.0646590256858412E-2</v>
      </c>
      <c r="DR135" s="80">
        <f t="shared" si="282"/>
        <v>9.9256446186150551E-2</v>
      </c>
      <c r="DS135" s="80">
        <v>0</v>
      </c>
      <c r="DT135" s="80">
        <v>0</v>
      </c>
      <c r="DV135" s="80">
        <f t="shared" si="292"/>
        <v>0.74699629212492058</v>
      </c>
      <c r="DW135" s="80">
        <f t="shared" si="292"/>
        <v>0.25300370787507936</v>
      </c>
      <c r="DX135" s="80">
        <f t="shared" si="292"/>
        <v>4.9094427927675222</v>
      </c>
      <c r="DY135" s="80">
        <f t="shared" si="292"/>
        <v>2.8812607002825095</v>
      </c>
      <c r="DZ135" s="80"/>
      <c r="EB135" s="80">
        <f t="shared" si="293"/>
        <v>1.1204894659286604E-2</v>
      </c>
      <c r="EC135" s="80">
        <f t="shared" si="293"/>
        <v>-3.2368370522424271E-2</v>
      </c>
      <c r="ED135" s="80">
        <f t="shared" si="293"/>
        <v>-6.4848451422064033E-3</v>
      </c>
      <c r="EE135" s="80">
        <f t="shared" si="293"/>
        <v>-8.8687528952113293E-3</v>
      </c>
      <c r="EG135" s="80">
        <f t="shared" si="272"/>
        <v>-1.1980192746004988E-3</v>
      </c>
      <c r="EH135" s="80">
        <f t="shared" si="272"/>
        <v>2.7345207311365595E-4</v>
      </c>
      <c r="EI135" s="80">
        <f t="shared" si="272"/>
        <v>2.6575819678490201E-4</v>
      </c>
      <c r="EJ135" s="80">
        <f t="shared" si="272"/>
        <v>6.8086980789294576E-4</v>
      </c>
      <c r="EL135" s="80">
        <f t="shared" si="273"/>
        <v>1.2459961487561297E-2</v>
      </c>
      <c r="EM135" s="80">
        <f t="shared" si="273"/>
        <v>1.3187024557976292E-2</v>
      </c>
      <c r="EN135" s="80">
        <f t="shared" si="273"/>
        <v>1.4237184829140747E-2</v>
      </c>
      <c r="EO135" s="80">
        <f t="shared" si="273"/>
        <v>1.0591019358849292E-2</v>
      </c>
      <c r="EQ135" s="80">
        <f t="shared" si="294"/>
        <v>4.7281518945677869E-3</v>
      </c>
      <c r="ER135" s="80">
        <f t="shared" si="294"/>
        <v>9.2954515722060236E-3</v>
      </c>
      <c r="ES135" s="80">
        <f t="shared" si="294"/>
        <v>-8.7222024569525314E-3</v>
      </c>
      <c r="ET135" s="80">
        <f t="shared" si="294"/>
        <v>9.4967679158067132E-3</v>
      </c>
      <c r="EV135" s="124">
        <v>0.81695053505418558</v>
      </c>
      <c r="EW135" s="80">
        <f t="shared" si="230"/>
        <v>1.0238277838630403</v>
      </c>
      <c r="EX135" s="80">
        <f t="shared" si="231"/>
        <v>1.6138679185534806</v>
      </c>
      <c r="EY135" s="210">
        <f>EX135/EX$166</f>
        <v>0.82046290824567958</v>
      </c>
      <c r="EZ135" s="80"/>
      <c r="FA135" s="80">
        <f t="shared" si="232"/>
        <v>0.99765039563507685</v>
      </c>
      <c r="FB135" s="80">
        <f t="shared" si="233"/>
        <v>0.93072516989298859</v>
      </c>
      <c r="FC135" s="80">
        <f>FB135/FB$166</f>
        <v>0.99860848663243862</v>
      </c>
      <c r="FD135" s="80"/>
      <c r="FE135" s="80">
        <f t="shared" si="234"/>
        <v>0.99926008407173383</v>
      </c>
      <c r="FF135" s="80">
        <f t="shared" si="235"/>
        <v>0.99674207804050974</v>
      </c>
      <c r="FG135" s="80">
        <f>FF135/FF$166</f>
        <v>0.99794955429032839</v>
      </c>
      <c r="FH135" s="80"/>
      <c r="FI135" s="80">
        <f t="shared" si="236"/>
        <v>1.0127669887746491</v>
      </c>
      <c r="FJ135" s="80">
        <f t="shared" si="237"/>
        <v>1.0838987434798502</v>
      </c>
      <c r="FK135" s="80">
        <f>FJ135/FJ$166</f>
        <v>1.0440018473473069</v>
      </c>
      <c r="FM135" s="80">
        <f t="shared" si="238"/>
        <v>1.006168153919321</v>
      </c>
      <c r="FN135" s="80">
        <f t="shared" si="239"/>
        <v>1.0332365179568723</v>
      </c>
      <c r="FO135" s="80">
        <f>FN135/FN$166</f>
        <v>1.0374716285796073</v>
      </c>
      <c r="FQ135" s="37"/>
    </row>
    <row r="136" spans="1:188" x14ac:dyDescent="0.2">
      <c r="A136" s="31" t="s">
        <v>35</v>
      </c>
      <c r="B136" s="31">
        <f t="shared" si="226"/>
        <v>1990</v>
      </c>
      <c r="D136" s="85">
        <f t="shared" si="275"/>
        <v>34673.017421630284</v>
      </c>
      <c r="E136" s="85">
        <f t="shared" si="276"/>
        <v>16636.059526198565</v>
      </c>
      <c r="F136" s="123">
        <v>9.9999999999999995E-7</v>
      </c>
      <c r="G136" s="123">
        <v>9.9999999999999995E-7</v>
      </c>
      <c r="H136" s="85">
        <f t="shared" si="253"/>
        <v>51309.07694982885</v>
      </c>
      <c r="J136" s="85">
        <f>[23]AnnualData_MER_2.2_Dec2019!C54</f>
        <v>4486.5529999999999</v>
      </c>
      <c r="K136" s="243">
        <f>[23]AnnualData_MER_2.2_Dec2019!D54</f>
        <v>1394.634</v>
      </c>
      <c r="L136" s="91">
        <f t="shared" ref="L136:M155" si="296">L56</f>
        <v>32364.794972864263</v>
      </c>
      <c r="M136" s="91">
        <f t="shared" si="296"/>
        <v>19284.028678137543</v>
      </c>
      <c r="N136" s="91">
        <f t="shared" si="277"/>
        <v>5881.1869999999999</v>
      </c>
      <c r="P136" s="96">
        <f t="shared" ref="P136:S155" si="297">P56</f>
        <v>2679.5970000000002</v>
      </c>
      <c r="Q136" s="96">
        <f t="shared" si="297"/>
        <v>991.1</v>
      </c>
      <c r="R136" s="96">
        <f t="shared" si="297"/>
        <v>32364.794972864263</v>
      </c>
      <c r="S136" s="96">
        <f t="shared" si="297"/>
        <v>19284.028678137543</v>
      </c>
      <c r="T136" s="96">
        <f t="shared" si="286"/>
        <v>55319.520651001803</v>
      </c>
      <c r="V136" s="85">
        <f>AER_11_Table3.4_real!$B37</f>
        <v>7.7282085872228148</v>
      </c>
      <c r="W136" s="85">
        <f>AER_11_Table3.4_real!$D37</f>
        <v>11.928620359319051</v>
      </c>
      <c r="X136" s="85">
        <f t="shared" si="287"/>
        <v>86.804412088984407</v>
      </c>
      <c r="Y136" s="85">
        <f t="shared" si="287"/>
        <v>86.394810327615971</v>
      </c>
      <c r="Z136" s="115">
        <f t="shared" si="248"/>
        <v>8.7242723194873495</v>
      </c>
      <c r="AA136" s="103">
        <f>[4]RECS_data!G155</f>
        <v>98.059042553191489</v>
      </c>
      <c r="AB136" s="94"/>
      <c r="AC136" s="88">
        <f t="shared" si="288"/>
        <v>0.84936242278223173</v>
      </c>
      <c r="AD136" s="88">
        <f t="shared" si="288"/>
        <v>2.9698446170921198</v>
      </c>
      <c r="AE136" s="96">
        <f t="shared" si="288"/>
        <v>8.6804412088984401E-2</v>
      </c>
      <c r="AF136" s="96">
        <f t="shared" si="288"/>
        <v>8.6394810327615965E-2</v>
      </c>
      <c r="AG136" s="96">
        <f t="shared" si="288"/>
        <v>0.17525113894537031</v>
      </c>
      <c r="AI136" s="96">
        <f t="shared" si="295"/>
        <v>0.93562003595242293</v>
      </c>
      <c r="AJ136" s="96">
        <f t="shared" si="295"/>
        <v>3.1685797515817495</v>
      </c>
      <c r="AK136" s="96">
        <f t="shared" si="295"/>
        <v>9.2677707801874981E-2</v>
      </c>
      <c r="AL136" s="96">
        <f t="shared" si="295"/>
        <v>8.7213289204978478E-2</v>
      </c>
      <c r="AM136" s="96">
        <f t="shared" si="295"/>
        <v>0.1867113542096436</v>
      </c>
      <c r="AN136" s="90">
        <f t="shared" si="289"/>
        <v>0.96303643177049114</v>
      </c>
      <c r="AO136" s="90">
        <f t="shared" si="290"/>
        <v>0.90780700513495904</v>
      </c>
      <c r="AP136" s="90">
        <f t="shared" si="290"/>
        <v>0.93727942798649089</v>
      </c>
      <c r="AQ136" s="90">
        <f t="shared" si="290"/>
        <v>0.93662666187810317</v>
      </c>
      <c r="AR136" s="90">
        <f t="shared" si="290"/>
        <v>0.99061520457692143</v>
      </c>
      <c r="AS136" s="90">
        <f t="shared" si="290"/>
        <v>0.93862068371372043</v>
      </c>
      <c r="AU136" s="102">
        <f t="shared" si="291"/>
        <v>597250.71786736953</v>
      </c>
      <c r="AV136" s="102">
        <f t="shared" si="291"/>
        <v>710652.40055813931</v>
      </c>
      <c r="AW136" s="102">
        <f t="shared" si="291"/>
        <v>1000000</v>
      </c>
      <c r="AX136" s="102">
        <f t="shared" si="291"/>
        <v>1000000</v>
      </c>
      <c r="AY136" s="102">
        <f t="shared" si="291"/>
        <v>9406182.9101849347</v>
      </c>
      <c r="BB136" s="80">
        <f>AI136/AI$166</f>
        <v>0.97934689104647232</v>
      </c>
      <c r="BC136" s="80">
        <f>AJ136/AJ$166</f>
        <v>1.1234783280079994</v>
      </c>
      <c r="BD136" s="80">
        <f>AK136/AK$166</f>
        <v>0.9793243004851403</v>
      </c>
      <c r="BE136" s="80">
        <f>AL136/AL$166</f>
        <v>0.95245262770465666</v>
      </c>
      <c r="BF136" s="80"/>
      <c r="BG136" s="80"/>
      <c r="BH136" s="80"/>
      <c r="BI136" s="80"/>
      <c r="BJ136" s="80"/>
      <c r="BK136" s="80"/>
      <c r="BL136" s="80"/>
      <c r="BM136" s="80"/>
      <c r="BN136" s="80"/>
      <c r="BO136" s="80"/>
      <c r="BP136" s="80"/>
      <c r="BQ136" s="95">
        <f>[4]Northeast!AK129</f>
        <v>0.97042621416327424</v>
      </c>
      <c r="BR136" s="95">
        <f>[4]Midwest!AK129</f>
        <v>0.93797884622516536</v>
      </c>
      <c r="BS136" s="95">
        <f>[4]South!AK129</f>
        <v>0.91060509837321724</v>
      </c>
      <c r="BT136" s="95">
        <f>[4]West!AK129</f>
        <v>0.89838526920352357</v>
      </c>
      <c r="BU136" s="88"/>
      <c r="BV136" s="95">
        <f>[4]Northeast!AH129</f>
        <v>0.99691004070699174</v>
      </c>
      <c r="BW136" s="95">
        <f>[4]Midwest!AH129</f>
        <v>0.99922942514692514</v>
      </c>
      <c r="BX136" s="95">
        <f>[4]South!AH129</f>
        <v>1.0032243774466068</v>
      </c>
      <c r="BY136" s="95">
        <f>[4]West!AH129</f>
        <v>1.0011158088798489</v>
      </c>
      <c r="CA136" s="95">
        <f>[4]Northeast!AI129</f>
        <v>1.0528806708707641</v>
      </c>
      <c r="CB136" s="95">
        <f>[4]Midwest!AI129</f>
        <v>1.06464897891633</v>
      </c>
      <c r="CC136" s="95">
        <f>[4]South!AI129</f>
        <v>1.0720088652813675</v>
      </c>
      <c r="CD136" s="95">
        <f>[4]West!AI129</f>
        <v>1.0590011765869545</v>
      </c>
      <c r="CF136" s="95">
        <f>[4]Northeast!AJ129</f>
        <v>0.92809027511774178</v>
      </c>
      <c r="CG136" s="95">
        <f>[4]Midwest!AJ129</f>
        <v>0.93144173967073207</v>
      </c>
      <c r="CH136" s="95">
        <f>[4]South!AJ129</f>
        <v>0.95081189295883228</v>
      </c>
      <c r="CI136" s="95">
        <f>[4]West!AJ129</f>
        <v>0.95142881925328127</v>
      </c>
      <c r="CK136" s="89">
        <f>N136/N$166</f>
        <v>0.96414924772191934</v>
      </c>
      <c r="CL136" s="89">
        <f>Z136/Z$166</f>
        <v>0.83733075730208217</v>
      </c>
      <c r="CM136" s="89">
        <f t="shared" si="262"/>
        <v>0.99209801094202943</v>
      </c>
      <c r="CN136" s="89">
        <f t="shared" si="263"/>
        <v>0.99766440745328844</v>
      </c>
      <c r="CO136" s="89">
        <f t="shared" si="264"/>
        <v>1.0564468385805632</v>
      </c>
      <c r="CP136" s="89">
        <f t="shared" si="265"/>
        <v>0.92972690680481829</v>
      </c>
      <c r="CQ136" s="89">
        <f t="shared" si="266"/>
        <v>0.84400003635710996</v>
      </c>
      <c r="CR136" s="89">
        <f t="shared" si="267"/>
        <v>0.79109536011823389</v>
      </c>
      <c r="CS136" s="89">
        <f t="shared" si="268"/>
        <v>0.80731181974722754</v>
      </c>
      <c r="CT136" s="89"/>
      <c r="CU136" s="89">
        <f t="shared" si="269"/>
        <v>0.97216975403862527</v>
      </c>
      <c r="CX136" s="35"/>
      <c r="CZ136" s="80">
        <f t="shared" si="283"/>
        <v>0.67576770978621048</v>
      </c>
      <c r="DA136" s="80">
        <f t="shared" si="283"/>
        <v>0.32423229017481003</v>
      </c>
      <c r="DB136" s="80">
        <f t="shared" si="283"/>
        <v>1.9489728902701214E-11</v>
      </c>
      <c r="DC136" s="80">
        <f t="shared" si="283"/>
        <v>1.9489728902701214E-11</v>
      </c>
      <c r="DE136" s="80">
        <f t="shared" si="284"/>
        <v>0.67874220856057255</v>
      </c>
      <c r="DF136" s="80">
        <f t="shared" si="284"/>
        <v>0.32124422608347158</v>
      </c>
      <c r="DG136" s="80">
        <f t="shared" si="284"/>
        <v>1.8655693503783067E-11</v>
      </c>
      <c r="DH136" s="80">
        <f t="shared" si="284"/>
        <v>1.8655693503783067E-11</v>
      </c>
      <c r="DI136" s="80">
        <f t="shared" si="228"/>
        <v>0.99998643468135562</v>
      </c>
      <c r="DJ136" s="80"/>
      <c r="DK136" s="80">
        <f t="shared" si="285"/>
        <v>0.67875141603981148</v>
      </c>
      <c r="DL136" s="80">
        <f t="shared" si="285"/>
        <v>0.32124858392287653</v>
      </c>
      <c r="DM136" s="80">
        <f t="shared" si="285"/>
        <v>1.8655946577643007E-11</v>
      </c>
      <c r="DN136" s="80">
        <f t="shared" si="285"/>
        <v>1.8655946577643007E-11</v>
      </c>
      <c r="DQ136" s="80">
        <f t="shared" si="281"/>
        <v>-8.055783374174709E-3</v>
      </c>
      <c r="DR136" s="80">
        <f t="shared" si="282"/>
        <v>0.10506414816555197</v>
      </c>
      <c r="DS136" s="80">
        <v>0</v>
      </c>
      <c r="DT136" s="80">
        <v>0</v>
      </c>
      <c r="DV136" s="80">
        <f t="shared" si="292"/>
        <v>0.76286521751476355</v>
      </c>
      <c r="DW136" s="80">
        <f t="shared" si="292"/>
        <v>0.2371347824852364</v>
      </c>
      <c r="DX136" s="80">
        <f t="shared" si="292"/>
        <v>5.5031059160105373</v>
      </c>
      <c r="DY136" s="80">
        <f t="shared" si="292"/>
        <v>3.2789347929486929</v>
      </c>
      <c r="DZ136" s="80"/>
      <c r="EB136" s="80">
        <f t="shared" si="293"/>
        <v>2.102114616778367E-2</v>
      </c>
      <c r="EC136" s="80">
        <f t="shared" si="293"/>
        <v>-6.4775462298334294E-2</v>
      </c>
      <c r="ED136" s="80">
        <f t="shared" si="293"/>
        <v>0.11415219364530822</v>
      </c>
      <c r="EE136" s="80">
        <f t="shared" si="293"/>
        <v>0.12929066988340279</v>
      </c>
      <c r="EG136" s="80">
        <f t="shared" si="272"/>
        <v>-1.0246441313814334E-3</v>
      </c>
      <c r="EH136" s="80">
        <f t="shared" si="272"/>
        <v>1.2753522654074569E-3</v>
      </c>
      <c r="EI136" s="80">
        <f t="shared" si="272"/>
        <v>2.0272790406392813E-3</v>
      </c>
      <c r="EJ136" s="80">
        <f t="shared" si="272"/>
        <v>-1.2632521290845012E-3</v>
      </c>
      <c r="EL136" s="80">
        <f t="shared" si="273"/>
        <v>1.2060447499018826E-2</v>
      </c>
      <c r="EM136" s="80">
        <f t="shared" si="273"/>
        <v>1.1405291091803507E-2</v>
      </c>
      <c r="EN136" s="80">
        <f t="shared" si="273"/>
        <v>1.457283258391141E-2</v>
      </c>
      <c r="EO136" s="80">
        <f t="shared" si="273"/>
        <v>1.6327661513175575E-2</v>
      </c>
      <c r="EQ136" s="80">
        <f t="shared" si="294"/>
        <v>-0.12120085778379928</v>
      </c>
      <c r="ER136" s="80">
        <f t="shared" si="294"/>
        <v>-8.5247869966419962E-2</v>
      </c>
      <c r="ES136" s="80">
        <f t="shared" si="294"/>
        <v>-7.8811097355454121E-2</v>
      </c>
      <c r="ET136" s="80">
        <f t="shared" si="294"/>
        <v>9.5748249536254711E-3</v>
      </c>
      <c r="EV136" s="124">
        <v>0.83927673703754158</v>
      </c>
      <c r="EW136" s="80">
        <f t="shared" si="230"/>
        <v>1.0286876199702404</v>
      </c>
      <c r="EX136" s="80">
        <f t="shared" si="231"/>
        <v>1.6601659480831057</v>
      </c>
      <c r="EY136" s="210">
        <f>EX136/EX$166</f>
        <v>0.84400003635710996</v>
      </c>
      <c r="EZ136" s="80"/>
      <c r="FA136" s="80">
        <f t="shared" si="232"/>
        <v>0.9934804522717765</v>
      </c>
      <c r="FB136" s="80">
        <f t="shared" si="233"/>
        <v>0.92465726272601234</v>
      </c>
      <c r="FC136" s="80">
        <f>FB136/FB$166</f>
        <v>0.99209801094202943</v>
      </c>
      <c r="FD136" s="80"/>
      <c r="FE136" s="80">
        <f t="shared" si="234"/>
        <v>0.99971426728353752</v>
      </c>
      <c r="FF136" s="80">
        <f t="shared" si="235"/>
        <v>0.99645727621893876</v>
      </c>
      <c r="FG136" s="80">
        <f>FF136/FF$166</f>
        <v>0.99766440745328844</v>
      </c>
      <c r="FH136" s="80"/>
      <c r="FI136" s="80">
        <f t="shared" si="236"/>
        <v>1.0119204685938799</v>
      </c>
      <c r="FJ136" s="80">
        <f t="shared" si="237"/>
        <v>1.0968193244104476</v>
      </c>
      <c r="FK136" s="80">
        <f>FJ136/FJ$166</f>
        <v>1.0564468385805632</v>
      </c>
      <c r="FM136" s="80">
        <f t="shared" si="238"/>
        <v>0.89614682579580385</v>
      </c>
      <c r="FN136" s="80">
        <f t="shared" si="239"/>
        <v>0.9259316258633602</v>
      </c>
      <c r="FO136" s="80">
        <f>FN136/FN$166</f>
        <v>0.92972690680481829</v>
      </c>
      <c r="FQ136" s="37"/>
    </row>
    <row r="137" spans="1:188" x14ac:dyDescent="0.2">
      <c r="A137" s="31" t="s">
        <v>35</v>
      </c>
      <c r="B137" s="31">
        <f t="shared" si="226"/>
        <v>1991</v>
      </c>
      <c r="D137" s="85">
        <f t="shared" si="275"/>
        <v>35080.834681585256</v>
      </c>
      <c r="E137" s="85">
        <f t="shared" si="276"/>
        <v>15555.821359777572</v>
      </c>
      <c r="F137" s="123">
        <v>9.9999999999999995E-7</v>
      </c>
      <c r="G137" s="123">
        <v>9.9999999999999995E-7</v>
      </c>
      <c r="H137" s="85">
        <f t="shared" si="253"/>
        <v>50636.656043362833</v>
      </c>
      <c r="J137" s="85">
        <f>[23]AnnualData_MER_2.2_Dec2019!C55</f>
        <v>4667.223</v>
      </c>
      <c r="K137" s="243">
        <f>[23]AnnualData_MER_2.2_Dec2019!D55</f>
        <v>1381.345</v>
      </c>
      <c r="L137" s="91">
        <f t="shared" si="296"/>
        <v>32451.197100006819</v>
      </c>
      <c r="M137" s="91">
        <f t="shared" si="296"/>
        <v>19623.115475869567</v>
      </c>
      <c r="N137" s="91">
        <f t="shared" si="277"/>
        <v>6048.5680000000002</v>
      </c>
      <c r="P137" s="96">
        <f t="shared" si="297"/>
        <v>2795.4009999999998</v>
      </c>
      <c r="Q137" s="96">
        <f t="shared" si="297"/>
        <v>934.822</v>
      </c>
      <c r="R137" s="96">
        <f t="shared" si="297"/>
        <v>32451.197100006819</v>
      </c>
      <c r="S137" s="96">
        <f t="shared" si="297"/>
        <v>19623.115475869567</v>
      </c>
      <c r="T137" s="96">
        <f t="shared" si="286"/>
        <v>55804.535575876391</v>
      </c>
      <c r="V137" s="85">
        <f>AER_11_Table3.4_real!$B38</f>
        <v>7.5164256521673076</v>
      </c>
      <c r="W137" s="85">
        <f>AER_11_Table3.4_real!$D38</f>
        <v>11.261358574271867</v>
      </c>
      <c r="X137" s="85">
        <f t="shared" si="287"/>
        <v>89.007902885634778</v>
      </c>
      <c r="Y137" s="85">
        <f t="shared" si="287"/>
        <v>87.302701862334359</v>
      </c>
      <c r="Z137" s="115">
        <f t="shared" si="248"/>
        <v>8.3716767412324415</v>
      </c>
      <c r="AA137" s="104"/>
      <c r="AC137" s="88">
        <f t="shared" si="288"/>
        <v>0.81237611348067784</v>
      </c>
      <c r="AD137" s="88">
        <f t="shared" si="288"/>
        <v>3.3265958653091174</v>
      </c>
      <c r="AE137" s="96">
        <f t="shared" si="288"/>
        <v>8.9007902885634788E-2</v>
      </c>
      <c r="AF137" s="96">
        <f t="shared" si="288"/>
        <v>8.7302701862334353E-2</v>
      </c>
      <c r="AG137" s="96">
        <f t="shared" si="288"/>
        <v>0.17887893693564227</v>
      </c>
      <c r="AI137" s="96">
        <f t="shared" si="295"/>
        <v>0.8738553883103074</v>
      </c>
      <c r="AJ137" s="96">
        <f t="shared" si="295"/>
        <v>3.448823947792492</v>
      </c>
      <c r="AK137" s="96">
        <f t="shared" si="295"/>
        <v>9.1230516534108214E-2</v>
      </c>
      <c r="AL137" s="96">
        <f t="shared" si="295"/>
        <v>8.8314096695145033E-2</v>
      </c>
      <c r="AM137" s="96">
        <f t="shared" si="295"/>
        <v>0.18565426288610962</v>
      </c>
      <c r="AN137" s="90">
        <f t="shared" si="289"/>
        <v>0.95758407210773244</v>
      </c>
      <c r="AO137" s="90">
        <f t="shared" si="290"/>
        <v>0.92964593953181851</v>
      </c>
      <c r="AP137" s="90">
        <f t="shared" si="290"/>
        <v>0.96455948916684775</v>
      </c>
      <c r="AQ137" s="90">
        <f t="shared" si="290"/>
        <v>0.97563738831137214</v>
      </c>
      <c r="AR137" s="90">
        <f t="shared" si="290"/>
        <v>0.98854775318257571</v>
      </c>
      <c r="AS137" s="90">
        <f t="shared" si="290"/>
        <v>0.96350568069302189</v>
      </c>
      <c r="AU137" s="102">
        <f t="shared" si="291"/>
        <v>598943.09742645675</v>
      </c>
      <c r="AV137" s="102">
        <f t="shared" si="291"/>
        <v>676747.66260420089</v>
      </c>
      <c r="AW137" s="102">
        <f t="shared" si="291"/>
        <v>1000000</v>
      </c>
      <c r="AX137" s="102">
        <f t="shared" si="291"/>
        <v>1000000</v>
      </c>
      <c r="AY137" s="102">
        <f t="shared" si="291"/>
        <v>9226073.9361575153</v>
      </c>
      <c r="BB137" s="80">
        <f>AI137/AI$166</f>
        <v>0.91469562950811578</v>
      </c>
      <c r="BC137" s="80">
        <f>AJ137/AJ$166</f>
        <v>1.2228440709202992</v>
      </c>
      <c r="BD137" s="80">
        <f>AK137/AK$166</f>
        <v>0.96403184656511332</v>
      </c>
      <c r="BE137" s="80">
        <f>AL137/AL$166</f>
        <v>0.96447449955656994</v>
      </c>
      <c r="BF137" s="80"/>
      <c r="BG137" s="80"/>
      <c r="BH137" s="80"/>
      <c r="BI137" s="80"/>
      <c r="BJ137" s="80"/>
      <c r="BK137" s="80"/>
      <c r="BL137" s="80"/>
      <c r="BM137" s="80"/>
      <c r="BN137" s="80"/>
      <c r="BO137" s="80"/>
      <c r="BP137" s="80"/>
      <c r="BQ137" s="95">
        <f>[4]Northeast!AK130</f>
        <v>0.94103356585004327</v>
      </c>
      <c r="BR137" s="95">
        <f>[4]Midwest!AK130</f>
        <v>0.9524610639315596</v>
      </c>
      <c r="BS137" s="95">
        <f>[4]South!AK130</f>
        <v>0.88340776426485401</v>
      </c>
      <c r="BT137" s="95">
        <f>[4]West!AK130</f>
        <v>0.89786544133525403</v>
      </c>
      <c r="BU137" s="88"/>
      <c r="BV137" s="95">
        <f>[4]Northeast!AH130</f>
        <v>0.99590126258303135</v>
      </c>
      <c r="BW137" s="95">
        <f>[4]Midwest!AH130</f>
        <v>1.0004673848309025</v>
      </c>
      <c r="BX137" s="95">
        <f>[4]South!AH130</f>
        <v>1.005268961464689</v>
      </c>
      <c r="BY137" s="95">
        <f>[4]West!AH130</f>
        <v>0.99980248489855839</v>
      </c>
      <c r="CA137" s="95">
        <f>[4]Northeast!AI130</f>
        <v>1.0640526876890442</v>
      </c>
      <c r="CB137" s="95">
        <f>[4]Midwest!AI130</f>
        <v>1.0749730959599604</v>
      </c>
      <c r="CC137" s="95">
        <f>[4]South!AI130</f>
        <v>1.0855451602751831</v>
      </c>
      <c r="CD137" s="95">
        <f>[4]West!AI130</f>
        <v>1.0743982238967942</v>
      </c>
      <c r="CF137" s="95">
        <f>[4]Northeast!AJ130</f>
        <v>0.95041716014728217</v>
      </c>
      <c r="CG137" s="95">
        <f>[4]Midwest!AJ130</f>
        <v>0.95855189154800324</v>
      </c>
      <c r="CH137" s="95">
        <f>[4]South!AJ130</f>
        <v>0.99041343768887424</v>
      </c>
      <c r="CI137" s="95">
        <f>[4]West!AJ130</f>
        <v>0.94944315132702917</v>
      </c>
      <c r="CK137" s="89">
        <f>N137/N$166</f>
        <v>0.99158933171056707</v>
      </c>
      <c r="CL137" s="89">
        <f>Z137/Z$166</f>
        <v>0.80348964004327372</v>
      </c>
      <c r="CM137" s="89">
        <f t="shared" si="262"/>
        <v>0.98806976862096718</v>
      </c>
      <c r="CN137" s="89">
        <f t="shared" si="263"/>
        <v>0.99736319318004907</v>
      </c>
      <c r="CO137" s="89">
        <f t="shared" si="264"/>
        <v>1.0673518850571881</v>
      </c>
      <c r="CP137" s="89">
        <f t="shared" si="265"/>
        <v>0.95357245519825551</v>
      </c>
      <c r="CQ137" s="89">
        <f t="shared" si="266"/>
        <v>0.8131911992082318</v>
      </c>
      <c r="CR137" s="89">
        <f t="shared" si="267"/>
        <v>0.8087732582561088</v>
      </c>
      <c r="CS137" s="89">
        <f t="shared" si="268"/>
        <v>0.79673175520687389</v>
      </c>
      <c r="CT137" s="89"/>
      <c r="CU137" s="89">
        <f t="shared" si="269"/>
        <v>1.0030030821872407</v>
      </c>
      <c r="CX137" s="35"/>
      <c r="CZ137" s="80">
        <f t="shared" si="283"/>
        <v>0.6927952480026266</v>
      </c>
      <c r="DA137" s="80">
        <f t="shared" si="283"/>
        <v>0.30720475195787622</v>
      </c>
      <c r="DB137" s="80">
        <f t="shared" si="283"/>
        <v>1.9748539460102723E-11</v>
      </c>
      <c r="DC137" s="80">
        <f t="shared" si="283"/>
        <v>1.9748539460102723E-11</v>
      </c>
      <c r="DE137" s="80">
        <f t="shared" si="284"/>
        <v>0.68424616825151596</v>
      </c>
      <c r="DF137" s="80">
        <f t="shared" si="284"/>
        <v>0.31564197785800213</v>
      </c>
      <c r="DG137" s="80">
        <f t="shared" si="284"/>
        <v>1.9618849664591578E-11</v>
      </c>
      <c r="DH137" s="80">
        <f t="shared" si="284"/>
        <v>1.9618849664591578E-11</v>
      </c>
      <c r="DI137" s="80">
        <f t="shared" si="228"/>
        <v>0.99988814614875587</v>
      </c>
      <c r="DJ137" s="80"/>
      <c r="DK137" s="80">
        <f t="shared" si="285"/>
        <v>0.68432271238238973</v>
      </c>
      <c r="DL137" s="80">
        <f t="shared" si="285"/>
        <v>0.31567728757836805</v>
      </c>
      <c r="DM137" s="80">
        <f t="shared" si="285"/>
        <v>1.9621044353968001E-11</v>
      </c>
      <c r="DN137" s="80">
        <f t="shared" si="285"/>
        <v>1.9621044353968001E-11</v>
      </c>
      <c r="DQ137" s="80">
        <f t="shared" si="281"/>
        <v>-2.7786374892926638E-2</v>
      </c>
      <c r="DR137" s="80">
        <f t="shared" si="282"/>
        <v>-5.7563314429908238E-2</v>
      </c>
      <c r="DS137" s="80">
        <v>0</v>
      </c>
      <c r="DT137" s="80">
        <v>0</v>
      </c>
      <c r="DV137" s="80">
        <f t="shared" si="292"/>
        <v>0.77162445722690065</v>
      </c>
      <c r="DW137" s="80">
        <f t="shared" si="292"/>
        <v>0.22837554277309935</v>
      </c>
      <c r="DX137" s="80">
        <f t="shared" si="292"/>
        <v>5.3651041205136183</v>
      </c>
      <c r="DY137" s="80">
        <f t="shared" si="292"/>
        <v>3.2442580584147462</v>
      </c>
      <c r="DZ137" s="80"/>
      <c r="EB137" s="80">
        <f t="shared" si="293"/>
        <v>1.1416609698074884E-2</v>
      </c>
      <c r="EC137" s="80">
        <f t="shared" si="293"/>
        <v>-3.7637290584406922E-2</v>
      </c>
      <c r="ED137" s="80">
        <f t="shared" si="293"/>
        <v>-2.5396861591107295E-2</v>
      </c>
      <c r="EE137" s="80">
        <f t="shared" si="293"/>
        <v>-1.0631928864371129E-2</v>
      </c>
      <c r="EG137" s="80">
        <f t="shared" si="272"/>
        <v>-1.0124171901880041E-3</v>
      </c>
      <c r="EH137" s="80">
        <f t="shared" si="272"/>
        <v>1.2381475391176149E-3</v>
      </c>
      <c r="EI137" s="80">
        <f t="shared" si="272"/>
        <v>2.0359387653551241E-3</v>
      </c>
      <c r="EJ137" s="80">
        <f t="shared" si="272"/>
        <v>-1.3127214379232482E-3</v>
      </c>
      <c r="EL137" s="80">
        <f t="shared" si="273"/>
        <v>1.0555004477612285E-2</v>
      </c>
      <c r="EM137" s="80">
        <f t="shared" si="273"/>
        <v>9.6504866818438589E-3</v>
      </c>
      <c r="EN137" s="80">
        <f t="shared" si="273"/>
        <v>1.254798020584149E-2</v>
      </c>
      <c r="EO137" s="80">
        <f t="shared" si="273"/>
        <v>1.4434535459336614E-2</v>
      </c>
      <c r="EQ137" s="80">
        <f t="shared" si="294"/>
        <v>2.377199687931375E-2</v>
      </c>
      <c r="ER137" s="80">
        <f t="shared" si="294"/>
        <v>2.8690055858434406E-2</v>
      </c>
      <c r="ES137" s="80">
        <f t="shared" si="294"/>
        <v>4.0806226000917864E-2</v>
      </c>
      <c r="ET137" s="80">
        <f t="shared" si="294"/>
        <v>-2.0892187156666829E-3</v>
      </c>
      <c r="EV137" s="124">
        <v>0.80694703970353843</v>
      </c>
      <c r="EW137" s="80">
        <f t="shared" si="230"/>
        <v>0.96349664002165714</v>
      </c>
      <c r="EX137" s="80">
        <f t="shared" si="231"/>
        <v>1.5995643128564412</v>
      </c>
      <c r="EY137" s="210">
        <f>EX137/EX$166</f>
        <v>0.8131911992082318</v>
      </c>
      <c r="EZ137" s="80"/>
      <c r="FA137" s="80">
        <f t="shared" si="232"/>
        <v>0.99593967301956654</v>
      </c>
      <c r="FB137" s="80">
        <f t="shared" si="233"/>
        <v>0.92090285189451215</v>
      </c>
      <c r="FC137" s="80">
        <f>FB137/FB$166</f>
        <v>0.98806976862096718</v>
      </c>
      <c r="FD137" s="80"/>
      <c r="FE137" s="80">
        <f t="shared" si="234"/>
        <v>0.99969808056598086</v>
      </c>
      <c r="FF137" s="80">
        <f t="shared" si="235"/>
        <v>0.99615642640207847</v>
      </c>
      <c r="FG137" s="80">
        <f>FF137/FF$166</f>
        <v>0.99736319318004907</v>
      </c>
      <c r="FH137" s="80"/>
      <c r="FI137" s="80">
        <f t="shared" si="236"/>
        <v>1.0103223807184438</v>
      </c>
      <c r="FJ137" s="80">
        <f t="shared" si="237"/>
        <v>1.1081411110563586</v>
      </c>
      <c r="FK137" s="80">
        <f>FJ137/FJ$166</f>
        <v>1.0673518850571881</v>
      </c>
      <c r="FM137" s="80">
        <f t="shared" si="238"/>
        <v>1.0256479060882373</v>
      </c>
      <c r="FN137" s="80">
        <f t="shared" si="239"/>
        <v>0.9496798332476325</v>
      </c>
      <c r="FO137" s="80">
        <f>FN137/FN$166</f>
        <v>0.95357245519825551</v>
      </c>
      <c r="FQ137" s="37"/>
    </row>
    <row r="138" spans="1:188" x14ac:dyDescent="0.2">
      <c r="A138" s="31" t="s">
        <v>35</v>
      </c>
      <c r="B138" s="31">
        <f t="shared" si="226"/>
        <v>1992</v>
      </c>
      <c r="D138" s="85">
        <f t="shared" si="275"/>
        <v>35744.217787999441</v>
      </c>
      <c r="E138" s="85">
        <f t="shared" si="276"/>
        <v>14325.530411791269</v>
      </c>
      <c r="F138" s="123">
        <v>9.9999999999999995E-7</v>
      </c>
      <c r="G138" s="123">
        <v>9.9999999999999995E-7</v>
      </c>
      <c r="H138" s="85">
        <f t="shared" si="253"/>
        <v>50069.74820179071</v>
      </c>
      <c r="J138" s="85">
        <f>[23]AnnualData_MER_2.2_Dec2019!C56</f>
        <v>4804.5810000000001</v>
      </c>
      <c r="K138" s="243">
        <f>[23]AnnualData_MER_2.2_Dec2019!D56</f>
        <v>1414.557</v>
      </c>
      <c r="L138" s="91">
        <f t="shared" si="296"/>
        <v>33107.44822496274</v>
      </c>
      <c r="M138" s="91">
        <f t="shared" si="296"/>
        <v>19959.833403343135</v>
      </c>
      <c r="N138" s="91">
        <f t="shared" si="277"/>
        <v>6219.1379999999999</v>
      </c>
      <c r="P138" s="96">
        <f t="shared" si="297"/>
        <v>2871.1860000000001</v>
      </c>
      <c r="Q138" s="96">
        <f t="shared" si="297"/>
        <v>893.57399999999996</v>
      </c>
      <c r="R138" s="96">
        <f t="shared" si="297"/>
        <v>33107.44822496274</v>
      </c>
      <c r="S138" s="96">
        <f t="shared" si="297"/>
        <v>19959.833403343135</v>
      </c>
      <c r="T138" s="96">
        <f t="shared" si="286"/>
        <v>56832.041628305873</v>
      </c>
      <c r="V138" s="85">
        <f>AER_11_Table3.4_real!$B39</f>
        <v>7.4396118595980463</v>
      </c>
      <c r="W138" s="85">
        <f>AER_11_Table3.4_real!$D39</f>
        <v>10.12722033243713</v>
      </c>
      <c r="X138" s="85">
        <f t="shared" si="287"/>
        <v>88.519537358675379</v>
      </c>
      <c r="Y138" s="85">
        <f t="shared" si="287"/>
        <v>83.009310073824992</v>
      </c>
      <c r="Z138" s="115">
        <f t="shared" si="248"/>
        <v>8.050914483935026</v>
      </c>
      <c r="AA138" s="104"/>
      <c r="AC138" s="88">
        <f t="shared" si="288"/>
        <v>0.85275318283106705</v>
      </c>
      <c r="AD138" s="88">
        <f t="shared" si="288"/>
        <v>3.4477827242063901</v>
      </c>
      <c r="AE138" s="96">
        <f t="shared" si="288"/>
        <v>8.8519537358675376E-2</v>
      </c>
      <c r="AF138" s="96">
        <f t="shared" si="288"/>
        <v>8.3009310073825004E-2</v>
      </c>
      <c r="AG138" s="96">
        <f t="shared" si="288"/>
        <v>0.17801172912572655</v>
      </c>
      <c r="AI138" s="96">
        <f t="shared" si="295"/>
        <v>0.84891156734742645</v>
      </c>
      <c r="AJ138" s="96">
        <f t="shared" si="295"/>
        <v>3.5679423735587976</v>
      </c>
      <c r="AK138" s="96">
        <f t="shared" si="295"/>
        <v>9.0509468753496441E-2</v>
      </c>
      <c r="AL138" s="96">
        <f t="shared" si="295"/>
        <v>8.7342205670639689E-2</v>
      </c>
      <c r="AM138" s="96">
        <f t="shared" si="295"/>
        <v>0.18238790431990276</v>
      </c>
      <c r="AN138" s="90">
        <f t="shared" si="289"/>
        <v>0.94073655733393424</v>
      </c>
      <c r="AO138" s="90">
        <f t="shared" si="290"/>
        <v>1.0045253423694582</v>
      </c>
      <c r="AP138" s="90">
        <f t="shared" si="290"/>
        <v>0.96632242430738702</v>
      </c>
      <c r="AQ138" s="90">
        <f t="shared" si="290"/>
        <v>0.97801410811237144</v>
      </c>
      <c r="AR138" s="90">
        <f t="shared" si="290"/>
        <v>0.95039173142531252</v>
      </c>
      <c r="AS138" s="90">
        <f t="shared" si="290"/>
        <v>0.97600622031107642</v>
      </c>
      <c r="AU138" s="102">
        <f t="shared" si="291"/>
        <v>597593.42177809053</v>
      </c>
      <c r="AV138" s="102">
        <f t="shared" si="291"/>
        <v>631698.82867922599</v>
      </c>
      <c r="AW138" s="102">
        <f t="shared" si="291"/>
        <v>1000000</v>
      </c>
      <c r="AX138" s="102">
        <f t="shared" si="291"/>
        <v>1000000</v>
      </c>
      <c r="AY138" s="102">
        <f t="shared" si="291"/>
        <v>9138250.6109859403</v>
      </c>
      <c r="BB138" s="80">
        <f>AI138/AI$166</f>
        <v>0.88858604167105115</v>
      </c>
      <c r="BC138" s="80">
        <f>AJ138/AJ$166</f>
        <v>1.265079703382467</v>
      </c>
      <c r="BD138" s="80">
        <f>AK138/AK$166</f>
        <v>0.95641254274208864</v>
      </c>
      <c r="BE138" s="80">
        <f>AL138/AL$166</f>
        <v>0.95386051895142332</v>
      </c>
      <c r="BF138" s="80"/>
      <c r="BG138" s="80"/>
      <c r="BH138" s="80"/>
      <c r="BI138" s="80"/>
      <c r="BJ138" s="80"/>
      <c r="BK138" s="80"/>
      <c r="BL138" s="80"/>
      <c r="BM138" s="80"/>
      <c r="BN138" s="80"/>
      <c r="BO138" s="80"/>
      <c r="BP138" s="80"/>
      <c r="BQ138" s="95">
        <f>[4]Northeast!AK131</f>
        <v>0.92614254875394819</v>
      </c>
      <c r="BR138" s="95">
        <f>[4]Midwest!AK131</f>
        <v>0.91348796521414555</v>
      </c>
      <c r="BS138" s="95">
        <f>[4]South!AK131</f>
        <v>0.86365550721247675</v>
      </c>
      <c r="BT138" s="95">
        <f>[4]West!AK131</f>
        <v>0.87600886871483064</v>
      </c>
      <c r="BU138" s="88"/>
      <c r="BV138" s="95">
        <f>[4]Northeast!AH131</f>
        <v>0.99555150890738398</v>
      </c>
      <c r="BW138" s="95">
        <f>[4]Midwest!AH131</f>
        <v>0.99983139202274374</v>
      </c>
      <c r="BX138" s="95">
        <f>[4]South!AH131</f>
        <v>1.0044164940202596</v>
      </c>
      <c r="BY138" s="95">
        <f>[4]West!AH131</f>
        <v>1.0001069871192141</v>
      </c>
      <c r="CA138" s="95">
        <f>[4]Northeast!AI131</f>
        <v>1.0746298741241893</v>
      </c>
      <c r="CB138" s="95">
        <f>[4]Midwest!AI131</f>
        <v>1.0906795551991721</v>
      </c>
      <c r="CC138" s="95">
        <f>[4]South!AI131</f>
        <v>1.1025311802142841</v>
      </c>
      <c r="CD138" s="95">
        <f>[4]West!AI131</f>
        <v>1.0887543644147744</v>
      </c>
      <c r="CF138" s="95">
        <f>[4]Northeast!AJ131</f>
        <v>1.0269696048708232</v>
      </c>
      <c r="CG138" s="95">
        <f>[4]Midwest!AJ131</f>
        <v>0.96030384654157219</v>
      </c>
      <c r="CH138" s="95">
        <f>[4]South!AJ131</f>
        <v>0.99282615296273757</v>
      </c>
      <c r="CI138" s="95">
        <f>[4]West!AJ131</f>
        <v>0.91279649119079609</v>
      </c>
      <c r="CK138" s="89">
        <f>N138/N$166</f>
        <v>1.0195522135546451</v>
      </c>
      <c r="CL138" s="89">
        <f>Z138/Z$166</f>
        <v>0.77270379407456924</v>
      </c>
      <c r="CM138" s="89">
        <f t="shared" si="262"/>
        <v>0.9877138193948799</v>
      </c>
      <c r="CN138" s="89">
        <f t="shared" si="263"/>
        <v>0.99692876072533032</v>
      </c>
      <c r="CO138" s="89">
        <f t="shared" si="264"/>
        <v>1.0794379854782861</v>
      </c>
      <c r="CP138" s="89">
        <f t="shared" si="265"/>
        <v>1.0075209633229356</v>
      </c>
      <c r="CQ138" s="89">
        <f t="shared" si="266"/>
        <v>0.78231546314845313</v>
      </c>
      <c r="CR138" s="89">
        <f t="shared" si="267"/>
        <v>0.85415842694171229</v>
      </c>
      <c r="CS138" s="89">
        <f t="shared" si="268"/>
        <v>0.78781186367079969</v>
      </c>
      <c r="CT138" s="89"/>
      <c r="CU138" s="89">
        <f t="shared" si="269"/>
        <v>1.0708953763505118</v>
      </c>
      <c r="CX138" s="35"/>
      <c r="CZ138" s="80">
        <f t="shared" si="283"/>
        <v>0.71388850696718853</v>
      </c>
      <c r="DA138" s="80">
        <f t="shared" si="283"/>
        <v>0.28611149299286726</v>
      </c>
      <c r="DB138" s="80">
        <f t="shared" si="283"/>
        <v>1.9972139583562668E-11</v>
      </c>
      <c r="DC138" s="80">
        <f t="shared" si="283"/>
        <v>1.9972139583562668E-11</v>
      </c>
      <c r="DE138" s="80">
        <f t="shared" si="284"/>
        <v>0.70328915866388186</v>
      </c>
      <c r="DF138" s="80">
        <f t="shared" si="284"/>
        <v>0.29653309762974622</v>
      </c>
      <c r="DG138" s="80">
        <f t="shared" si="284"/>
        <v>1.9860129734223739E-11</v>
      </c>
      <c r="DH138" s="80">
        <f t="shared" si="284"/>
        <v>1.9860129734223739E-11</v>
      </c>
      <c r="DI138" s="80">
        <f t="shared" si="228"/>
        <v>0.99982225633334831</v>
      </c>
      <c r="DJ138" s="80"/>
      <c r="DK138" s="80">
        <f t="shared" si="285"/>
        <v>0.70341418608049067</v>
      </c>
      <c r="DL138" s="80">
        <f t="shared" si="285"/>
        <v>0.29658581387978211</v>
      </c>
      <c r="DM138" s="80">
        <f t="shared" si="285"/>
        <v>1.9863660374051748E-11</v>
      </c>
      <c r="DN138" s="80">
        <f t="shared" si="285"/>
        <v>1.9863660374051748E-11</v>
      </c>
      <c r="DQ138" s="80">
        <f t="shared" si="281"/>
        <v>-1.027203467803286E-2</v>
      </c>
      <c r="DR138" s="80">
        <f t="shared" si="282"/>
        <v>-0.10615038929785531</v>
      </c>
      <c r="DS138" s="80">
        <v>0</v>
      </c>
      <c r="DT138" s="80">
        <v>0</v>
      </c>
      <c r="DV138" s="80">
        <f t="shared" si="292"/>
        <v>0.77254773893102235</v>
      </c>
      <c r="DW138" s="80">
        <f t="shared" si="292"/>
        <v>0.22745226106897773</v>
      </c>
      <c r="DX138" s="80">
        <f t="shared" si="292"/>
        <v>5.3234786275787318</v>
      </c>
      <c r="DY138" s="80">
        <f t="shared" si="292"/>
        <v>3.2094212097147765</v>
      </c>
      <c r="DZ138" s="80"/>
      <c r="EB138" s="80">
        <f t="shared" si="293"/>
        <v>1.1958275332811154E-3</v>
      </c>
      <c r="EC138" s="80">
        <f t="shared" si="293"/>
        <v>-4.0510164539474657E-3</v>
      </c>
      <c r="ED138" s="80">
        <f t="shared" si="293"/>
        <v>-7.7888162260981893E-3</v>
      </c>
      <c r="EE138" s="80">
        <f t="shared" si="293"/>
        <v>-1.0796070154628998E-2</v>
      </c>
      <c r="EG138" s="80">
        <f t="shared" si="272"/>
        <v>-3.5125480679283914E-4</v>
      </c>
      <c r="EH138" s="80">
        <f t="shared" si="272"/>
        <v>-6.3589783381283905E-4</v>
      </c>
      <c r="EI138" s="80">
        <f t="shared" si="272"/>
        <v>-8.4835912329512305E-4</v>
      </c>
      <c r="EJ138" s="80">
        <f t="shared" si="272"/>
        <v>3.0451600661846121E-4</v>
      </c>
      <c r="EL138" s="80">
        <f t="shared" si="273"/>
        <v>9.8913909552096457E-3</v>
      </c>
      <c r="EM138" s="80">
        <f t="shared" si="273"/>
        <v>1.4505312864269917E-2</v>
      </c>
      <c r="EN138" s="80">
        <f t="shared" si="273"/>
        <v>1.5526296640175042E-2</v>
      </c>
      <c r="EO138" s="80">
        <f t="shared" si="273"/>
        <v>1.3273544710036562E-2</v>
      </c>
      <c r="EQ138" s="80">
        <f t="shared" si="294"/>
        <v>7.746660929848527E-2</v>
      </c>
      <c r="ER138" s="80">
        <f t="shared" si="294"/>
        <v>1.8260418911194558E-3</v>
      </c>
      <c r="ES138" s="80">
        <f t="shared" si="294"/>
        <v>2.4331063937108668E-3</v>
      </c>
      <c r="ET138" s="80">
        <f t="shared" si="294"/>
        <v>-3.936270170594227E-2</v>
      </c>
      <c r="EV138" s="124">
        <v>0.77561626742620471</v>
      </c>
      <c r="EW138" s="80">
        <f t="shared" si="230"/>
        <v>0.96203139422826867</v>
      </c>
      <c r="EX138" s="80">
        <f t="shared" si="231"/>
        <v>1.5388310860550647</v>
      </c>
      <c r="EY138" s="210">
        <f>EX138/EX$166</f>
        <v>0.78231546314845313</v>
      </c>
      <c r="EZ138" s="80"/>
      <c r="FA138" s="80">
        <f t="shared" si="232"/>
        <v>0.9996397529431712</v>
      </c>
      <c r="FB138" s="80">
        <f t="shared" si="233"/>
        <v>0.92057109935249193</v>
      </c>
      <c r="FC138" s="80">
        <f>FB138/FB$166</f>
        <v>0.9877138193948799</v>
      </c>
      <c r="FD138" s="80"/>
      <c r="FE138" s="80">
        <f t="shared" si="234"/>
        <v>0.99956441900233584</v>
      </c>
      <c r="FF138" s="80">
        <f t="shared" si="235"/>
        <v>0.99572251959203673</v>
      </c>
      <c r="FG138" s="80">
        <f>FF138/FF$166</f>
        <v>0.99692876072533032</v>
      </c>
      <c r="FH138" s="80"/>
      <c r="FI138" s="80">
        <f t="shared" si="236"/>
        <v>1.0113234450515356</v>
      </c>
      <c r="FJ138" s="80">
        <f t="shared" si="237"/>
        <v>1.1206890860367529</v>
      </c>
      <c r="FK138" s="80">
        <f>FJ138/FJ$166</f>
        <v>1.0794379854782861</v>
      </c>
      <c r="FM138" s="80">
        <f t="shared" si="238"/>
        <v>1.056575153603261</v>
      </c>
      <c r="FN138" s="80">
        <f t="shared" si="239"/>
        <v>1.0034081156875367</v>
      </c>
      <c r="FO138" s="80">
        <f>FN138/FN$166</f>
        <v>1.0075209633229356</v>
      </c>
      <c r="FQ138" s="37"/>
    </row>
    <row r="139" spans="1:188" x14ac:dyDescent="0.2">
      <c r="A139" s="31" t="s">
        <v>35</v>
      </c>
      <c r="B139" s="31">
        <f t="shared" si="226"/>
        <v>1993</v>
      </c>
      <c r="D139" s="85">
        <f t="shared" si="275"/>
        <v>38428.86197567929</v>
      </c>
      <c r="E139" s="85">
        <f t="shared" si="276"/>
        <v>13948.386509737218</v>
      </c>
      <c r="F139" s="123">
        <v>9.9999999999999995E-7</v>
      </c>
      <c r="G139" s="123">
        <v>9.9999999999999995E-7</v>
      </c>
      <c r="H139" s="85">
        <f t="shared" si="253"/>
        <v>52377.248487416509</v>
      </c>
      <c r="J139" s="85">
        <f>[23]AnnualData_MER_2.2_Dec2019!C57</f>
        <v>5058.3729999999996</v>
      </c>
      <c r="K139" s="243">
        <f>[23]AnnualData_MER_2.2_Dec2019!D57</f>
        <v>1439.4970000000001</v>
      </c>
      <c r="L139" s="91">
        <f t="shared" si="296"/>
        <v>33805.017682597922</v>
      </c>
      <c r="M139" s="91">
        <f t="shared" si="296"/>
        <v>20314.806810511767</v>
      </c>
      <c r="N139" s="91">
        <f t="shared" si="277"/>
        <v>6497.87</v>
      </c>
      <c r="P139" s="96">
        <f t="shared" si="297"/>
        <v>2920.4160000000002</v>
      </c>
      <c r="Q139" s="96">
        <f t="shared" si="297"/>
        <v>818.52800000000002</v>
      </c>
      <c r="R139" s="96">
        <f t="shared" si="297"/>
        <v>33805.017682597922</v>
      </c>
      <c r="S139" s="96">
        <f t="shared" si="297"/>
        <v>20314.806810511767</v>
      </c>
      <c r="T139" s="96">
        <f t="shared" si="286"/>
        <v>57858.768493109688</v>
      </c>
      <c r="V139" s="85">
        <f>AER_11_Table3.4_real!$B40</f>
        <v>7.5970795304496708</v>
      </c>
      <c r="W139" s="85">
        <f>AER_11_Table3.4_real!$D40</f>
        <v>9.6897642091211154</v>
      </c>
      <c r="X139" s="85">
        <f t="shared" si="287"/>
        <v>91.94942683316836</v>
      </c>
      <c r="Y139" s="85">
        <f t="shared" si="287"/>
        <v>85.544943459702097</v>
      </c>
      <c r="Z139" s="115">
        <f t="shared" si="248"/>
        <v>8.0606796515498935</v>
      </c>
      <c r="AA139" s="103">
        <f>[4]RECS_data!G156</f>
        <v>103.58592132505176</v>
      </c>
      <c r="AB139" s="94"/>
      <c r="AC139" s="88">
        <f t="shared" si="288"/>
        <v>0.84607261431248149</v>
      </c>
      <c r="AD139" s="88">
        <f t="shared" si="288"/>
        <v>3.9237875796551855</v>
      </c>
      <c r="AE139" s="96">
        <f t="shared" si="288"/>
        <v>9.1949426833168355E-2</v>
      </c>
      <c r="AF139" s="96">
        <f t="shared" si="288"/>
        <v>8.5544943459702094E-2</v>
      </c>
      <c r="AG139" s="96">
        <f t="shared" si="288"/>
        <v>0.18197405983941495</v>
      </c>
      <c r="AI139" s="96">
        <f t="shared" si="295"/>
        <v>0.83866542056544602</v>
      </c>
      <c r="AJ139" s="96">
        <f t="shared" si="295"/>
        <v>3.8591259908630895</v>
      </c>
      <c r="AK139" s="96">
        <f t="shared" si="295"/>
        <v>8.9535290806885118E-2</v>
      </c>
      <c r="AL139" s="96">
        <f t="shared" si="295"/>
        <v>8.6188405858721728E-2</v>
      </c>
      <c r="AM139" s="96">
        <f t="shared" si="295"/>
        <v>0.17950083912382733</v>
      </c>
      <c r="AN139" s="90">
        <f t="shared" si="289"/>
        <v>0.92584539564488444</v>
      </c>
      <c r="AO139" s="90">
        <f t="shared" si="290"/>
        <v>1.008832120134441</v>
      </c>
      <c r="AP139" s="90">
        <f t="shared" si="290"/>
        <v>1.0167555008427269</v>
      </c>
      <c r="AQ139" s="90">
        <f t="shared" si="290"/>
        <v>1.0269629551043753</v>
      </c>
      <c r="AR139" s="90">
        <f t="shared" si="290"/>
        <v>0.99253423482417824</v>
      </c>
      <c r="AS139" s="90">
        <f t="shared" si="290"/>
        <v>1.0137783239769786</v>
      </c>
      <c r="AU139" s="102">
        <f t="shared" si="291"/>
        <v>577342.95197289728</v>
      </c>
      <c r="AV139" s="102">
        <f t="shared" si="291"/>
        <v>568620.84464226046</v>
      </c>
      <c r="AW139" s="102">
        <f t="shared" si="291"/>
        <v>1000000</v>
      </c>
      <c r="AX139" s="102">
        <f t="shared" si="291"/>
        <v>1000000</v>
      </c>
      <c r="AY139" s="102">
        <f t="shared" si="291"/>
        <v>8904266.8586951867</v>
      </c>
      <c r="BB139" s="80">
        <f>AI139/AI$166</f>
        <v>0.87786103407122607</v>
      </c>
      <c r="BC139" s="80">
        <f>AJ139/AJ$166</f>
        <v>1.3683242195885181</v>
      </c>
      <c r="BD139" s="80">
        <f>AK139/AK$166</f>
        <v>0.94611841528964125</v>
      </c>
      <c r="BE139" s="80">
        <f>AL139/AL$166</f>
        <v>0.94125992020409766</v>
      </c>
      <c r="BF139" s="80"/>
      <c r="BG139" s="80"/>
      <c r="BH139" s="80"/>
      <c r="BI139" s="80"/>
      <c r="BJ139" s="80"/>
      <c r="BK139" s="80"/>
      <c r="BL139" s="80"/>
      <c r="BM139" s="80"/>
      <c r="BN139" s="80"/>
      <c r="BO139" s="80"/>
      <c r="BP139" s="80"/>
      <c r="BQ139" s="95">
        <f>[4]Northeast!AK132</f>
        <v>0.91801743781735801</v>
      </c>
      <c r="BR139" s="95">
        <f>[4]Midwest!AK132</f>
        <v>0.87757537964302235</v>
      </c>
      <c r="BS139" s="95">
        <f>[4]South!AK132</f>
        <v>0.84213027364269821</v>
      </c>
      <c r="BT139" s="95">
        <f>[4]West!AK132</f>
        <v>0.8529164545050516</v>
      </c>
      <c r="BU139" s="88"/>
      <c r="BV139" s="95">
        <f>[4]Northeast!AH132</f>
        <v>0.99508062222386651</v>
      </c>
      <c r="BW139" s="95">
        <f>[4]Midwest!AH132</f>
        <v>0.99901612450420985</v>
      </c>
      <c r="BX139" s="95">
        <f>[4]South!AH132</f>
        <v>1.0036629754355499</v>
      </c>
      <c r="BY139" s="95">
        <f>[4]West!AH132</f>
        <v>1.0004612824224486</v>
      </c>
      <c r="CA139" s="95">
        <f>[4]Northeast!AI132</f>
        <v>1.085191897750444</v>
      </c>
      <c r="CB139" s="95">
        <f>[4]Midwest!AI132</f>
        <v>1.1063169420791263</v>
      </c>
      <c r="CC139" s="95">
        <f>[4]South!AI132</f>
        <v>1.1193819820856068</v>
      </c>
      <c r="CD139" s="95">
        <f>[4]West!AI132</f>
        <v>1.1030692733958838</v>
      </c>
      <c r="CF139" s="95">
        <f>[4]Northeast!AJ132</f>
        <v>1.0313726096264204</v>
      </c>
      <c r="CG139" s="95">
        <f>[4]Midwest!AJ132</f>
        <v>1.010422809086114</v>
      </c>
      <c r="CH139" s="95">
        <f>[4]South!AJ132</f>
        <v>1.0425163313026282</v>
      </c>
      <c r="CI139" s="95">
        <f>[4]West!AJ132</f>
        <v>0.9532719372206041</v>
      </c>
      <c r="CK139" s="89">
        <f>N139/N$166</f>
        <v>1.0652469428866704</v>
      </c>
      <c r="CL139" s="89">
        <f>Z139/Z$166</f>
        <v>0.77364102699150539</v>
      </c>
      <c r="CM139" s="89">
        <f t="shared" si="262"/>
        <v>0.98598086996433809</v>
      </c>
      <c r="CN139" s="89">
        <f t="shared" si="263"/>
        <v>0.9963629485518406</v>
      </c>
      <c r="CO139" s="89">
        <f t="shared" si="264"/>
        <v>1.0913890331176155</v>
      </c>
      <c r="CP139" s="89">
        <f t="shared" si="265"/>
        <v>1.02494392332221</v>
      </c>
      <c r="CQ139" s="89">
        <f t="shared" si="266"/>
        <v>0.78464101136519671</v>
      </c>
      <c r="CR139" s="89">
        <f t="shared" si="267"/>
        <v>0.91851668312682999</v>
      </c>
      <c r="CS139" s="89">
        <f t="shared" si="268"/>
        <v>0.82411873889440523</v>
      </c>
      <c r="CT139" s="89"/>
      <c r="CU139" s="89">
        <f t="shared" si="269"/>
        <v>1.0989191672990826</v>
      </c>
      <c r="CX139" s="35"/>
      <c r="CZ139" s="80">
        <f t="shared" si="283"/>
        <v>0.7336937904424613</v>
      </c>
      <c r="DA139" s="80">
        <f t="shared" si="283"/>
        <v>0.26630620951935419</v>
      </c>
      <c r="DB139" s="80">
        <f t="shared" si="283"/>
        <v>1.909225911781615E-11</v>
      </c>
      <c r="DC139" s="80">
        <f t="shared" si="283"/>
        <v>1.909225911781615E-11</v>
      </c>
      <c r="DE139" s="80">
        <f t="shared" si="284"/>
        <v>0.72374598502790433</v>
      </c>
      <c r="DF139" s="80">
        <f t="shared" si="284"/>
        <v>0.27609046747051014</v>
      </c>
      <c r="DG139" s="80">
        <f t="shared" si="284"/>
        <v>1.9528895855158809E-11</v>
      </c>
      <c r="DH139" s="80">
        <f t="shared" si="284"/>
        <v>1.9528895855158809E-11</v>
      </c>
      <c r="DI139" s="80">
        <f t="shared" si="228"/>
        <v>0.99983645253747233</v>
      </c>
      <c r="DJ139" s="80"/>
      <c r="DK139" s="80">
        <f t="shared" si="285"/>
        <v>0.7238643712090298</v>
      </c>
      <c r="DL139" s="80">
        <f t="shared" si="285"/>
        <v>0.276135628751906</v>
      </c>
      <c r="DM139" s="80">
        <f t="shared" si="285"/>
        <v>1.9532090278961796E-11</v>
      </c>
      <c r="DN139" s="80">
        <f t="shared" si="285"/>
        <v>1.9532090278961796E-11</v>
      </c>
      <c r="DQ139" s="80">
        <f t="shared" si="281"/>
        <v>2.0945223056242818E-2</v>
      </c>
      <c r="DR139" s="80">
        <f t="shared" si="282"/>
        <v>-4.415678886158371E-2</v>
      </c>
      <c r="DS139" s="80">
        <v>0</v>
      </c>
      <c r="DT139" s="80">
        <v>0</v>
      </c>
      <c r="DV139" s="80">
        <f t="shared" si="292"/>
        <v>0.7784663281967783</v>
      </c>
      <c r="DW139" s="80">
        <f t="shared" si="292"/>
        <v>0.2215336718032217</v>
      </c>
      <c r="DX139" s="80">
        <f t="shared" si="292"/>
        <v>5.2024767627850235</v>
      </c>
      <c r="DY139" s="80">
        <f t="shared" si="292"/>
        <v>3.1263793844000829</v>
      </c>
      <c r="DZ139" s="80"/>
      <c r="EB139" s="80">
        <f t="shared" si="293"/>
        <v>7.6319333514939369E-3</v>
      </c>
      <c r="EC139" s="80">
        <f t="shared" si="293"/>
        <v>-2.6365779814111267E-2</v>
      </c>
      <c r="ED139" s="80">
        <f t="shared" si="293"/>
        <v>-2.299215430544807E-2</v>
      </c>
      <c r="EE139" s="80">
        <f t="shared" si="293"/>
        <v>-2.6215023577581743E-2</v>
      </c>
      <c r="EG139" s="80">
        <f t="shared" si="272"/>
        <v>-4.7310267420728899E-4</v>
      </c>
      <c r="EH139" s="80">
        <f t="shared" si="272"/>
        <v>-8.1573762580845689E-4</v>
      </c>
      <c r="EI139" s="80">
        <f t="shared" si="272"/>
        <v>-7.5048685227670708E-4</v>
      </c>
      <c r="EJ139" s="80">
        <f t="shared" si="272"/>
        <v>3.54194667917581E-4</v>
      </c>
      <c r="EL139" s="80">
        <f t="shared" si="273"/>
        <v>9.7805364865000567E-3</v>
      </c>
      <c r="EM139" s="80">
        <f t="shared" si="273"/>
        <v>1.4235481006362644E-2</v>
      </c>
      <c r="EN139" s="80">
        <f t="shared" si="273"/>
        <v>1.5168121986678263E-2</v>
      </c>
      <c r="EO139" s="80">
        <f t="shared" si="273"/>
        <v>1.306228500473805E-2</v>
      </c>
      <c r="EQ139" s="80">
        <f t="shared" si="294"/>
        <v>4.2782113103456958E-3</v>
      </c>
      <c r="ER139" s="80">
        <f t="shared" si="294"/>
        <v>5.0874403896436889E-2</v>
      </c>
      <c r="ES139" s="80">
        <f t="shared" si="294"/>
        <v>4.8837042895254618E-2</v>
      </c>
      <c r="ET139" s="80">
        <f t="shared" si="294"/>
        <v>4.33872570211725E-2</v>
      </c>
      <c r="EV139" s="124">
        <v>0.77918687621538685</v>
      </c>
      <c r="EW139" s="80">
        <f t="shared" si="230"/>
        <v>1.0029726476418916</v>
      </c>
      <c r="EX139" s="80">
        <f t="shared" si="231"/>
        <v>1.5434054886542958</v>
      </c>
      <c r="EY139" s="210">
        <f>EX139/EX$166</f>
        <v>0.78464101136519671</v>
      </c>
      <c r="EZ139" s="80"/>
      <c r="FA139" s="80">
        <f t="shared" si="232"/>
        <v>0.99824549439674382</v>
      </c>
      <c r="FB139" s="80">
        <f t="shared" si="233"/>
        <v>0.91895595220048232</v>
      </c>
      <c r="FC139" s="80">
        <f>FB139/FB$166</f>
        <v>0.98598086996433809</v>
      </c>
      <c r="FD139" s="80"/>
      <c r="FE139" s="80">
        <f t="shared" si="234"/>
        <v>0.99943244472846982</v>
      </c>
      <c r="FF139" s="80">
        <f t="shared" si="235"/>
        <v>0.99515739202706099</v>
      </c>
      <c r="FG139" s="80">
        <f>FF139/FF$166</f>
        <v>0.9963629485518406</v>
      </c>
      <c r="FH139" s="80"/>
      <c r="FI139" s="80">
        <f t="shared" si="236"/>
        <v>1.0110715463047504</v>
      </c>
      <c r="FJ139" s="80">
        <f t="shared" si="237"/>
        <v>1.1330968471460372</v>
      </c>
      <c r="FK139" s="80">
        <f>FJ139/FJ$166</f>
        <v>1.0913890331176155</v>
      </c>
      <c r="FM139" s="80">
        <f t="shared" si="238"/>
        <v>1.0172929007271581</v>
      </c>
      <c r="FN139" s="80">
        <f t="shared" si="239"/>
        <v>1.0207599526209461</v>
      </c>
      <c r="FO139" s="80">
        <f>FN139/FN$166</f>
        <v>1.02494392332221</v>
      </c>
      <c r="FQ139" s="37"/>
    </row>
    <row r="140" spans="1:188" x14ac:dyDescent="0.2">
      <c r="A140" s="31" t="s">
        <v>35</v>
      </c>
      <c r="B140" s="31">
        <f t="shared" si="226"/>
        <v>1994</v>
      </c>
      <c r="D140" s="85">
        <f t="shared" si="275"/>
        <v>38372.106644821419</v>
      </c>
      <c r="E140" s="85">
        <f t="shared" si="276"/>
        <v>13236.775816017818</v>
      </c>
      <c r="F140" s="123">
        <v>9.9999999999999995E-7</v>
      </c>
      <c r="G140" s="123">
        <v>9.9999999999999995E-7</v>
      </c>
      <c r="H140" s="85">
        <f t="shared" si="253"/>
        <v>51608.882462839239</v>
      </c>
      <c r="J140" s="85">
        <f>[23]AnnualData_MER_2.2_Dec2019!C58</f>
        <v>4959.84</v>
      </c>
      <c r="K140" s="243">
        <f>[23]AnnualData_MER_2.2_Dec2019!D58</f>
        <v>1408.077</v>
      </c>
      <c r="L140" s="91">
        <f t="shared" si="296"/>
        <v>34325.971017769843</v>
      </c>
      <c r="M140" s="91">
        <f t="shared" si="296"/>
        <v>20615.759181475889</v>
      </c>
      <c r="N140" s="91">
        <f t="shared" si="277"/>
        <v>6367.9170000000004</v>
      </c>
      <c r="P140" s="96">
        <f t="shared" si="297"/>
        <v>2961.9810000000002</v>
      </c>
      <c r="Q140" s="96">
        <f t="shared" si="297"/>
        <v>824.40800000000002</v>
      </c>
      <c r="R140" s="96">
        <f t="shared" si="297"/>
        <v>34325.971017769843</v>
      </c>
      <c r="S140" s="96">
        <f t="shared" si="297"/>
        <v>20615.759181475889</v>
      </c>
      <c r="T140" s="96">
        <f t="shared" si="286"/>
        <v>58728.119199245732</v>
      </c>
      <c r="V140" s="85">
        <f>AER_11_Table3.4_real!$B41</f>
        <v>7.7365613900491583</v>
      </c>
      <c r="W140" s="85">
        <f>AER_11_Table3.4_real!$D41</f>
        <v>9.4006050919216904</v>
      </c>
      <c r="X140" s="85">
        <f t="shared" si="287"/>
        <v>89.18579458146084</v>
      </c>
      <c r="Y140" s="85">
        <f t="shared" si="287"/>
        <v>84.257290003697335</v>
      </c>
      <c r="Z140" s="115">
        <f t="shared" si="248"/>
        <v>8.1045155680953815</v>
      </c>
      <c r="AA140" s="104"/>
      <c r="AC140" s="88">
        <f t="shared" si="288"/>
        <v>0.83911004155664737</v>
      </c>
      <c r="AD140" s="88">
        <f t="shared" si="288"/>
        <v>3.7804958224568419</v>
      </c>
      <c r="AE140" s="96">
        <f t="shared" si="288"/>
        <v>8.918579458146085E-2</v>
      </c>
      <c r="AF140" s="96">
        <f t="shared" si="288"/>
        <v>8.4257290003697333E-2</v>
      </c>
      <c r="AG140" s="96">
        <f t="shared" si="288"/>
        <v>0.17709601706661801</v>
      </c>
      <c r="AI140" s="96">
        <f t="shared" si="295"/>
        <v>0.83446913964164149</v>
      </c>
      <c r="AJ140" s="96">
        <f t="shared" si="295"/>
        <v>3.8399666948396556</v>
      </c>
      <c r="AK140" s="96">
        <f t="shared" si="295"/>
        <v>9.1197282162835139E-2</v>
      </c>
      <c r="AL140" s="96">
        <f t="shared" si="295"/>
        <v>8.5332084539616743E-2</v>
      </c>
      <c r="AM140" s="96">
        <f t="shared" si="295"/>
        <v>0.17924977188001623</v>
      </c>
      <c r="AN140" s="90">
        <f t="shared" si="289"/>
        <v>0.92455041868090815</v>
      </c>
      <c r="AO140" s="90">
        <f t="shared" si="290"/>
        <v>1.005561502150935</v>
      </c>
      <c r="AP140" s="90">
        <f t="shared" si="290"/>
        <v>0.98451265932521403</v>
      </c>
      <c r="AQ140" s="90">
        <f t="shared" si="290"/>
        <v>0.97794355781587083</v>
      </c>
      <c r="AR140" s="90">
        <f t="shared" si="290"/>
        <v>0.98740456720683512</v>
      </c>
      <c r="AS140" s="90">
        <f t="shared" si="290"/>
        <v>0.98798461615426847</v>
      </c>
      <c r="AU140" s="102">
        <f t="shared" si="291"/>
        <v>597192.85299525794</v>
      </c>
      <c r="AV140" s="102">
        <f t="shared" si="291"/>
        <v>585485.02674214554</v>
      </c>
      <c r="AW140" s="102">
        <f t="shared" si="291"/>
        <v>1000000</v>
      </c>
      <c r="AX140" s="102">
        <f t="shared" si="291"/>
        <v>1000000</v>
      </c>
      <c r="AY140" s="102">
        <f t="shared" si="291"/>
        <v>9222500.7328527886</v>
      </c>
      <c r="BB140" s="80">
        <f>AI140/AI$166</f>
        <v>0.87346863703100863</v>
      </c>
      <c r="BC140" s="80">
        <f>AJ140/AJ$166</f>
        <v>1.3615309381975502</v>
      </c>
      <c r="BD140" s="80">
        <f>AK140/AK$166</f>
        <v>0.96368065933604796</v>
      </c>
      <c r="BE140" s="80">
        <f>AL140/AL$166</f>
        <v>0.93190807144370824</v>
      </c>
      <c r="BF140" s="80"/>
      <c r="BG140" s="80"/>
      <c r="BH140" s="80"/>
      <c r="BI140" s="80"/>
      <c r="BJ140" s="80"/>
      <c r="BK140" s="80"/>
      <c r="BL140" s="80"/>
      <c r="BM140" s="80"/>
      <c r="BN140" s="80"/>
      <c r="BO140" s="80"/>
      <c r="BP140" s="80"/>
      <c r="BQ140" s="95">
        <f>[4]Northeast!AK133</f>
        <v>0.91064857085593498</v>
      </c>
      <c r="BR140" s="95">
        <f>[4]Midwest!AK133</f>
        <v>0.85750787255860395</v>
      </c>
      <c r="BS140" s="95">
        <f>[4]South!AK133</f>
        <v>0.84415057485843159</v>
      </c>
      <c r="BT140" s="95">
        <f>[4]West!AK133</f>
        <v>0.83641533439168947</v>
      </c>
      <c r="BU140" s="88"/>
      <c r="BV140" s="95">
        <f>[4]Northeast!AH133</f>
        <v>0.99477564466906976</v>
      </c>
      <c r="BW140" s="95">
        <f>[4]Midwest!AH133</f>
        <v>0.99619830841671664</v>
      </c>
      <c r="BX140" s="95">
        <f>[4]South!AH133</f>
        <v>1.0050751120440145</v>
      </c>
      <c r="BY140" s="95">
        <f>[4]West!AH133</f>
        <v>1.0003179493039693</v>
      </c>
      <c r="CA140" s="95">
        <f>[4]Northeast!AI133</f>
        <v>1.0953729898858076</v>
      </c>
      <c r="CB140" s="95">
        <f>[4]Midwest!AI133</f>
        <v>1.1252657661858085</v>
      </c>
      <c r="CC140" s="95">
        <f>[4]South!AI133</f>
        <v>1.1358335781918334</v>
      </c>
      <c r="CD140" s="95">
        <f>[4]West!AI133</f>
        <v>1.1138149048604638</v>
      </c>
      <c r="CF140" s="95">
        <f>[4]Northeast!AJ133</f>
        <v>1.0280289157278857</v>
      </c>
      <c r="CG140" s="95">
        <f>[4]Midwest!AJ133</f>
        <v>0.97838078671983086</v>
      </c>
      <c r="CH140" s="95">
        <f>[4]South!AJ133</f>
        <v>0.99275453418046855</v>
      </c>
      <c r="CI140" s="95">
        <f>[4]West!AJ133</f>
        <v>0.94834518707404747</v>
      </c>
      <c r="CK140" s="89">
        <f>N140/N$166</f>
        <v>1.0439427253555484</v>
      </c>
      <c r="CL140" s="89">
        <f>Z140/Z$166</f>
        <v>0.77784827314956906</v>
      </c>
      <c r="CM140" s="89">
        <f t="shared" si="262"/>
        <v>0.98588621093605888</v>
      </c>
      <c r="CN140" s="89">
        <f t="shared" si="263"/>
        <v>0.9954022358562955</v>
      </c>
      <c r="CO140" s="89">
        <f t="shared" si="264"/>
        <v>1.1038316670676018</v>
      </c>
      <c r="CP140" s="89">
        <f t="shared" si="265"/>
        <v>1.0139124449254404</v>
      </c>
      <c r="CQ140" s="89">
        <f t="shared" si="266"/>
        <v>0.78898382442691217</v>
      </c>
      <c r="CR140" s="89">
        <f t="shared" si="267"/>
        <v>0.90463519255257308</v>
      </c>
      <c r="CS140" s="89">
        <f t="shared" si="268"/>
        <v>0.81202904618486815</v>
      </c>
      <c r="CT140" s="89"/>
      <c r="CU140" s="89">
        <f t="shared" si="269"/>
        <v>1.0983195323493899</v>
      </c>
      <c r="CX140" s="35"/>
      <c r="CZ140" s="80">
        <f t="shared" si="283"/>
        <v>0.7435174879527976</v>
      </c>
      <c r="DA140" s="80">
        <f t="shared" si="283"/>
        <v>0.2564825120084494</v>
      </c>
      <c r="DB140" s="80">
        <f t="shared" si="283"/>
        <v>1.9376509474314733E-11</v>
      </c>
      <c r="DC140" s="80">
        <f t="shared" si="283"/>
        <v>1.9376509474314733E-11</v>
      </c>
      <c r="DE140" s="80">
        <f t="shared" si="284"/>
        <v>0.73859475086902948</v>
      </c>
      <c r="DF140" s="80">
        <f t="shared" si="284"/>
        <v>0.26136359176251817</v>
      </c>
      <c r="DG140" s="80">
        <f t="shared" si="284"/>
        <v>1.9234034230958178E-11</v>
      </c>
      <c r="DH140" s="80">
        <f t="shared" si="284"/>
        <v>1.9234034230958178E-11</v>
      </c>
      <c r="DI140" s="80">
        <f t="shared" si="228"/>
        <v>0.99995834267001582</v>
      </c>
      <c r="DJ140" s="80"/>
      <c r="DK140" s="80">
        <f t="shared" si="285"/>
        <v>0.73862552003605231</v>
      </c>
      <c r="DL140" s="80">
        <f t="shared" si="285"/>
        <v>0.26137447992547785</v>
      </c>
      <c r="DM140" s="80">
        <f t="shared" si="285"/>
        <v>1.9234835502847912E-11</v>
      </c>
      <c r="DN140" s="80">
        <f t="shared" si="285"/>
        <v>1.9234835502847912E-11</v>
      </c>
      <c r="DQ140" s="80">
        <f t="shared" si="281"/>
        <v>1.8193422903730931E-2</v>
      </c>
      <c r="DR140" s="80">
        <f t="shared" si="282"/>
        <v>-3.0296033497344624E-2</v>
      </c>
      <c r="DS140" s="80">
        <v>0</v>
      </c>
      <c r="DT140" s="80">
        <v>0</v>
      </c>
      <c r="DV140" s="80">
        <f t="shared" si="292"/>
        <v>0.77887949858642946</v>
      </c>
      <c r="DW140" s="80">
        <f t="shared" si="292"/>
        <v>0.22112050141357054</v>
      </c>
      <c r="DX140" s="80">
        <f t="shared" si="292"/>
        <v>5.3904551547656547</v>
      </c>
      <c r="DY140" s="80">
        <f t="shared" si="292"/>
        <v>3.2374415655034272</v>
      </c>
      <c r="DZ140" s="80"/>
      <c r="EB140" s="80">
        <f t="shared" si="293"/>
        <v>5.3060841367318914E-4</v>
      </c>
      <c r="EC140" s="80">
        <f t="shared" si="293"/>
        <v>-1.8667869169131134E-3</v>
      </c>
      <c r="ED140" s="80">
        <f t="shared" si="293"/>
        <v>3.5495012925713595E-2</v>
      </c>
      <c r="EE140" s="80">
        <f t="shared" si="293"/>
        <v>3.490778879067425E-2</v>
      </c>
      <c r="EG140" s="80">
        <f t="shared" si="272"/>
        <v>-3.0653224784013805E-4</v>
      </c>
      <c r="EH140" s="80">
        <f t="shared" si="272"/>
        <v>-2.8245765612275901E-3</v>
      </c>
      <c r="EI140" s="80">
        <f t="shared" si="272"/>
        <v>1.4059939918444075E-3</v>
      </c>
      <c r="EJ140" s="80">
        <f t="shared" si="272"/>
        <v>-1.4327729561722349E-4</v>
      </c>
      <c r="EL140" s="80">
        <f t="shared" si="273"/>
        <v>9.3380996600240188E-3</v>
      </c>
      <c r="EM140" s="80">
        <f t="shared" si="273"/>
        <v>1.6982816243429618E-2</v>
      </c>
      <c r="EN140" s="80">
        <f t="shared" si="273"/>
        <v>1.4590080197367811E-2</v>
      </c>
      <c r="EO140" s="80">
        <f t="shared" si="273"/>
        <v>9.6944312452914624E-3</v>
      </c>
      <c r="EQ140" s="80">
        <f t="shared" si="294"/>
        <v>-3.2472510052451095E-3</v>
      </c>
      <c r="ER140" s="80">
        <f t="shared" si="294"/>
        <v>-3.2225198363664879E-2</v>
      </c>
      <c r="ES140" s="80">
        <f t="shared" si="294"/>
        <v>-4.8909181774086222E-2</v>
      </c>
      <c r="ET140" s="80">
        <f t="shared" si="294"/>
        <v>-5.1816541900292544E-3</v>
      </c>
      <c r="EV140" s="124">
        <v>0.78771277834498776</v>
      </c>
      <c r="EW140" s="80">
        <f t="shared" si="230"/>
        <v>1.0055347770493916</v>
      </c>
      <c r="EX140" s="80">
        <f t="shared" si="231"/>
        <v>1.5519478939308047</v>
      </c>
      <c r="EY140" s="210">
        <f>EX140/EX$166</f>
        <v>0.78898382442691217</v>
      </c>
      <c r="EZ140" s="80"/>
      <c r="FA140" s="80">
        <f t="shared" si="232"/>
        <v>0.99990399506606786</v>
      </c>
      <c r="FB140" s="80">
        <f t="shared" si="233"/>
        <v>0.91886772789500482</v>
      </c>
      <c r="FC140" s="80">
        <f>FB140/FB$166</f>
        <v>0.98588621093605888</v>
      </c>
      <c r="FD140" s="80"/>
      <c r="FE140" s="80">
        <f t="shared" si="234"/>
        <v>0.99903578038811913</v>
      </c>
      <c r="FF140" s="80">
        <f t="shared" si="235"/>
        <v>0.99419784175276027</v>
      </c>
      <c r="FG140" s="80">
        <f>FF140/FF$166</f>
        <v>0.9954022358562955</v>
      </c>
      <c r="FH140" s="80"/>
      <c r="FI140" s="80">
        <f t="shared" si="236"/>
        <v>1.0114007320693366</v>
      </c>
      <c r="FJ140" s="80">
        <f t="shared" si="237"/>
        <v>1.1460149807089592</v>
      </c>
      <c r="FK140" s="80">
        <f>FJ140/FJ$166</f>
        <v>1.1038316670676018</v>
      </c>
      <c r="FM140" s="80">
        <f t="shared" si="238"/>
        <v>0.98923699321908998</v>
      </c>
      <c r="FN140" s="80">
        <f t="shared" si="239"/>
        <v>1.0097735063292055</v>
      </c>
      <c r="FO140" s="80">
        <f>FN140/FN$166</f>
        <v>1.0139124449254404</v>
      </c>
      <c r="FQ140" s="37"/>
    </row>
    <row r="141" spans="1:188" x14ac:dyDescent="0.2">
      <c r="A141" s="31" t="s">
        <v>35</v>
      </c>
      <c r="B141" s="31">
        <f t="shared" si="226"/>
        <v>1995</v>
      </c>
      <c r="D141" s="85">
        <f t="shared" si="275"/>
        <v>35491.364240321578</v>
      </c>
      <c r="E141" s="85">
        <f t="shared" si="276"/>
        <v>12513.418782877519</v>
      </c>
      <c r="F141" s="123">
        <v>9.9999999999999995E-7</v>
      </c>
      <c r="G141" s="123">
        <v>9.9999999999999995E-7</v>
      </c>
      <c r="H141" s="85">
        <f t="shared" si="253"/>
        <v>48004.783025199096</v>
      </c>
      <c r="J141" s="85">
        <f>[23]AnnualData_MER_2.2_Dec2019!C59</f>
        <v>4954.1890000000003</v>
      </c>
      <c r="K141" s="243">
        <f>[23]AnnualData_MER_2.2_Dec2019!D59</f>
        <v>1373.597</v>
      </c>
      <c r="L141" s="91">
        <f t="shared" si="296"/>
        <v>34876.697894260345</v>
      </c>
      <c r="M141" s="91">
        <f t="shared" si="296"/>
        <v>20929.302768586022</v>
      </c>
      <c r="N141" s="91">
        <f t="shared" si="277"/>
        <v>6327.7860000000001</v>
      </c>
      <c r="P141" s="96">
        <f t="shared" si="297"/>
        <v>3095.989</v>
      </c>
      <c r="Q141" s="96">
        <f t="shared" si="297"/>
        <v>768.98900000000003</v>
      </c>
      <c r="R141" s="96">
        <f t="shared" si="297"/>
        <v>34876.697894260345</v>
      </c>
      <c r="S141" s="96">
        <f t="shared" si="297"/>
        <v>20929.302768586022</v>
      </c>
      <c r="T141" s="96">
        <f t="shared" si="286"/>
        <v>59670.97866284637</v>
      </c>
      <c r="V141" s="85">
        <f>AER_11_Table3.4_real!$B42</f>
        <v>7.1639100244907041</v>
      </c>
      <c r="W141" s="85">
        <f>AER_11_Table3.4_real!$D42</f>
        <v>9.109963681398197</v>
      </c>
      <c r="X141" s="85">
        <f t="shared" si="287"/>
        <v>90.293582538909277</v>
      </c>
      <c r="Y141" s="85">
        <f t="shared" si="287"/>
        <v>80.921042555801336</v>
      </c>
      <c r="Z141" s="115">
        <f t="shared" si="248"/>
        <v>7.5863474247073297</v>
      </c>
      <c r="AA141" s="104"/>
      <c r="AC141" s="88">
        <f t="shared" si="288"/>
        <v>0.77393718130135469</v>
      </c>
      <c r="AD141" s="88">
        <f t="shared" si="288"/>
        <v>4.2186546231480557</v>
      </c>
      <c r="AE141" s="96">
        <f t="shared" si="288"/>
        <v>9.0293582538909289E-2</v>
      </c>
      <c r="AF141" s="96">
        <f t="shared" si="288"/>
        <v>8.0921042555801334E-2</v>
      </c>
      <c r="AG141" s="96">
        <f t="shared" si="288"/>
        <v>0.17567942130178482</v>
      </c>
      <c r="AI141" s="96">
        <f t="shared" si="295"/>
        <v>0.77697412573466118</v>
      </c>
      <c r="AJ141" s="96">
        <f t="shared" si="295"/>
        <v>4.1483447010024905</v>
      </c>
      <c r="AK141" s="96">
        <f t="shared" si="295"/>
        <v>8.9615609369333354E-2</v>
      </c>
      <c r="AL141" s="96">
        <f t="shared" si="295"/>
        <v>8.5248230135726216E-2</v>
      </c>
      <c r="AM141" s="96">
        <f t="shared" si="295"/>
        <v>0.17605237217200723</v>
      </c>
      <c r="AN141" s="90">
        <f t="shared" si="289"/>
        <v>0.90805858604020229</v>
      </c>
      <c r="AO141" s="90">
        <f t="shared" si="290"/>
        <v>0.99609131844585563</v>
      </c>
      <c r="AP141" s="90">
        <f t="shared" si="290"/>
        <v>1.0169489102794602</v>
      </c>
      <c r="AQ141" s="90">
        <f t="shared" si="290"/>
        <v>1.0075653468669927</v>
      </c>
      <c r="AR141" s="90">
        <f t="shared" si="290"/>
        <v>0.9492401475897454</v>
      </c>
      <c r="AS141" s="90">
        <f t="shared" si="290"/>
        <v>0.9978815913377298</v>
      </c>
      <c r="AU141" s="102">
        <f t="shared" si="291"/>
        <v>624923.47385212802</v>
      </c>
      <c r="AV141" s="102">
        <f t="shared" si="291"/>
        <v>559835.9635322442</v>
      </c>
      <c r="AW141" s="102">
        <f t="shared" si="291"/>
        <v>1000000</v>
      </c>
      <c r="AX141" s="102">
        <f t="shared" si="291"/>
        <v>1000000</v>
      </c>
      <c r="AY141" s="102">
        <f t="shared" si="291"/>
        <v>9429993.154453449</v>
      </c>
      <c r="BB141" s="80">
        <f>AI141/AI$166</f>
        <v>0.81328655353901069</v>
      </c>
      <c r="BC141" s="80">
        <f>AJ141/AJ$166</f>
        <v>1.4708720417583214</v>
      </c>
      <c r="BD141" s="80">
        <f>AK141/AK$166</f>
        <v>0.94696714063957921</v>
      </c>
      <c r="BE141" s="80">
        <f>AL141/AL$166</f>
        <v>0.93099230105988029</v>
      </c>
      <c r="BF141" s="80"/>
      <c r="BG141" s="80"/>
      <c r="BH141" s="80"/>
      <c r="BI141" s="80"/>
      <c r="BJ141" s="80"/>
      <c r="BK141" s="80"/>
      <c r="BL141" s="80"/>
      <c r="BM141" s="80"/>
      <c r="BN141" s="80"/>
      <c r="BO141" s="80"/>
      <c r="BP141" s="80"/>
      <c r="BQ141" s="95">
        <f>[4]Northeast!AK134</f>
        <v>0.87238629886463337</v>
      </c>
      <c r="BR141" s="95">
        <f>[4]Midwest!AK134</f>
        <v>0.843899135933462</v>
      </c>
      <c r="BS141" s="95">
        <f>[4]South!AK134</f>
        <v>0.81808158506377937</v>
      </c>
      <c r="BT141" s="95">
        <f>[4]West!AK134</f>
        <v>0.82937880402799757</v>
      </c>
      <c r="BU141" s="88"/>
      <c r="BV141" s="95">
        <f>[4]Northeast!AH134</f>
        <v>0.99474207121202818</v>
      </c>
      <c r="BW141" s="95">
        <f>[4]Midwest!AH134</f>
        <v>0.99351890783345564</v>
      </c>
      <c r="BX141" s="95">
        <f>[4]South!AH134</f>
        <v>1.0066743211557354</v>
      </c>
      <c r="BY141" s="95">
        <f>[4]West!AH134</f>
        <v>1.0002728213333114</v>
      </c>
      <c r="CA141" s="95">
        <f>[4]Northeast!AI134</f>
        <v>1.103235210654429</v>
      </c>
      <c r="CB141" s="95">
        <f>[4]Midwest!AI134</f>
        <v>1.141917266319922</v>
      </c>
      <c r="CC141" s="95">
        <f>[4]South!AI134</f>
        <v>1.1498714791303224</v>
      </c>
      <c r="CD141" s="95">
        <f>[4]West!AI134</f>
        <v>1.1222114325263348</v>
      </c>
      <c r="CF141" s="95">
        <f>[4]Northeast!AJ134</f>
        <v>1.0183471382679774</v>
      </c>
      <c r="CG141" s="95">
        <f>[4]Midwest!AJ134</f>
        <v>1.0106150139044852</v>
      </c>
      <c r="CH141" s="95">
        <f>[4]South!AJ134</f>
        <v>1.0228249458683536</v>
      </c>
      <c r="CI141" s="95">
        <f>[4]West!AJ134</f>
        <v>0.91169046127738218</v>
      </c>
      <c r="CK141" s="89">
        <f>N141/N$166</f>
        <v>1.0373637348455835</v>
      </c>
      <c r="CL141" s="89">
        <f>Z141/Z$166</f>
        <v>0.72811597364949721</v>
      </c>
      <c r="CM141" s="89">
        <f t="shared" si="262"/>
        <v>0.98496603521993376</v>
      </c>
      <c r="CN141" s="89">
        <f t="shared" si="263"/>
        <v>0.99468438760189959</v>
      </c>
      <c r="CO141" s="89">
        <f t="shared" si="264"/>
        <v>1.113923482969426</v>
      </c>
      <c r="CP141" s="89">
        <f t="shared" si="265"/>
        <v>1.0152984270488827</v>
      </c>
      <c r="CQ141" s="89">
        <f t="shared" si="266"/>
        <v>0.73922952428669353</v>
      </c>
      <c r="CR141" s="89">
        <f t="shared" si="267"/>
        <v>0.8497007362715242</v>
      </c>
      <c r="CS141" s="89">
        <f t="shared" si="268"/>
        <v>0.75532110582577094</v>
      </c>
      <c r="CT141" s="89"/>
      <c r="CU141" s="89">
        <f t="shared" si="269"/>
        <v>1.1080404861829583</v>
      </c>
      <c r="CX141" s="35"/>
      <c r="CZ141" s="80">
        <f t="shared" si="283"/>
        <v>0.73932975015616953</v>
      </c>
      <c r="DA141" s="80">
        <f t="shared" si="283"/>
        <v>0.26067024980216791</v>
      </c>
      <c r="DB141" s="80">
        <f t="shared" si="283"/>
        <v>2.0831257574376933E-11</v>
      </c>
      <c r="DC141" s="80">
        <f t="shared" si="283"/>
        <v>2.0831257574376933E-11</v>
      </c>
      <c r="DE141" s="80">
        <f t="shared" si="284"/>
        <v>0.74142164793829257</v>
      </c>
      <c r="DF141" s="80">
        <f t="shared" si="284"/>
        <v>0.25857072897942257</v>
      </c>
      <c r="DG141" s="80">
        <f t="shared" si="284"/>
        <v>2.0095108141497742E-11</v>
      </c>
      <c r="DH141" s="80">
        <f t="shared" si="284"/>
        <v>2.0095108141497742E-11</v>
      </c>
      <c r="DI141" s="80">
        <f t="shared" si="228"/>
        <v>0.99999237695790544</v>
      </c>
      <c r="DJ141" s="80"/>
      <c r="DK141" s="80">
        <f t="shared" si="285"/>
        <v>0.74142729986980949</v>
      </c>
      <c r="DL141" s="80">
        <f t="shared" si="285"/>
        <v>0.25857270008999989</v>
      </c>
      <c r="DM141" s="80">
        <f t="shared" si="285"/>
        <v>2.009526132852075E-11</v>
      </c>
      <c r="DN141" s="80">
        <f t="shared" si="285"/>
        <v>2.009526132852075E-11</v>
      </c>
      <c r="DQ141" s="80">
        <f t="shared" si="281"/>
        <v>-7.6901399311133808E-2</v>
      </c>
      <c r="DR141" s="80">
        <f t="shared" si="282"/>
        <v>-3.140533409549659E-2</v>
      </c>
      <c r="DS141" s="80">
        <v>0</v>
      </c>
      <c r="DT141" s="80">
        <v>0</v>
      </c>
      <c r="DV141" s="80">
        <f t="shared" si="292"/>
        <v>0.78292612929704009</v>
      </c>
      <c r="DW141" s="80">
        <f t="shared" si="292"/>
        <v>0.21707387070295991</v>
      </c>
      <c r="DX141" s="80">
        <f t="shared" si="292"/>
        <v>5.5116746827816785</v>
      </c>
      <c r="DY141" s="80">
        <f t="shared" si="292"/>
        <v>3.3075237956191978</v>
      </c>
      <c r="DZ141" s="80"/>
      <c r="EB141" s="80">
        <f t="shared" si="293"/>
        <v>5.1820017725079234E-3</v>
      </c>
      <c r="EC141" s="80">
        <f t="shared" si="293"/>
        <v>-1.8470094587745466E-2</v>
      </c>
      <c r="ED141" s="80">
        <f t="shared" si="293"/>
        <v>2.2238686501393056E-2</v>
      </c>
      <c r="EE141" s="80">
        <f t="shared" si="293"/>
        <v>2.1416433826368403E-2</v>
      </c>
      <c r="EG141" s="80">
        <f t="shared" si="272"/>
        <v>-3.3750347410082968E-5</v>
      </c>
      <c r="EH141" s="80">
        <f t="shared" si="272"/>
        <v>-2.6932492526921975E-3</v>
      </c>
      <c r="EI141" s="80">
        <f t="shared" si="272"/>
        <v>1.5898694163273025E-3</v>
      </c>
      <c r="EJ141" s="80">
        <f t="shared" si="272"/>
        <v>-4.5114644461967931E-5</v>
      </c>
      <c r="EL141" s="80">
        <f t="shared" si="273"/>
        <v>7.1520285245616488E-3</v>
      </c>
      <c r="EM141" s="80">
        <f t="shared" si="273"/>
        <v>1.4689417938144229E-2</v>
      </c>
      <c r="EN141" s="80">
        <f t="shared" si="273"/>
        <v>1.2283367355368374E-2</v>
      </c>
      <c r="EO141" s="80">
        <f t="shared" si="273"/>
        <v>7.5102578103855636E-3</v>
      </c>
      <c r="EQ141" s="80">
        <f t="shared" si="294"/>
        <v>-9.4624345131571561E-3</v>
      </c>
      <c r="ER141" s="80">
        <f t="shared" si="294"/>
        <v>3.2415402442742089E-2</v>
      </c>
      <c r="ES141" s="80">
        <f t="shared" si="294"/>
        <v>2.9840195606669059E-2</v>
      </c>
      <c r="ET141" s="80">
        <f t="shared" si="294"/>
        <v>-3.9418031396231026E-2</v>
      </c>
      <c r="EV141" s="124">
        <v>0.73854085451342211</v>
      </c>
      <c r="EW141" s="80">
        <f t="shared" si="230"/>
        <v>0.93693875767813328</v>
      </c>
      <c r="EX141" s="80">
        <f t="shared" si="231"/>
        <v>1.4540801317207235</v>
      </c>
      <c r="EY141" s="210">
        <f>EX141/EX$166</f>
        <v>0.73922952428669353</v>
      </c>
      <c r="EZ141" s="80"/>
      <c r="FA141" s="80">
        <f t="shared" si="232"/>
        <v>0.99906665119572824</v>
      </c>
      <c r="FB141" s="80">
        <f t="shared" si="233"/>
        <v>0.91801010379989012</v>
      </c>
      <c r="FC141" s="80">
        <f>FB141/FB$166</f>
        <v>0.98496603521993376</v>
      </c>
      <c r="FD141" s="80"/>
      <c r="FE141" s="80">
        <f t="shared" si="234"/>
        <v>0.99927883600363998</v>
      </c>
      <c r="FF141" s="80">
        <f t="shared" si="235"/>
        <v>0.9934808620640293</v>
      </c>
      <c r="FG141" s="80">
        <f>FF141/FF$166</f>
        <v>0.99468438760189959</v>
      </c>
      <c r="FH141" s="80"/>
      <c r="FI141" s="80">
        <f t="shared" si="236"/>
        <v>1.0091425316041474</v>
      </c>
      <c r="FJ141" s="80">
        <f t="shared" si="237"/>
        <v>1.1564924588889172</v>
      </c>
      <c r="FK141" s="80">
        <f>FJ141/FJ$166</f>
        <v>1.113923482969426</v>
      </c>
      <c r="FM141" s="80">
        <f t="shared" si="238"/>
        <v>1.0013669643077951</v>
      </c>
      <c r="FN141" s="80">
        <f t="shared" si="239"/>
        <v>1.0111538306713146</v>
      </c>
      <c r="FO141" s="80">
        <f>FN141/FN$166</f>
        <v>1.0152984270488827</v>
      </c>
      <c r="FQ141" s="37"/>
    </row>
    <row r="142" spans="1:188" x14ac:dyDescent="0.2">
      <c r="A142" s="31" t="s">
        <v>35</v>
      </c>
      <c r="B142" s="31">
        <f t="shared" si="226"/>
        <v>1996</v>
      </c>
      <c r="D142" s="85">
        <f t="shared" si="275"/>
        <v>39396.379357589445</v>
      </c>
      <c r="E142" s="85">
        <f t="shared" si="276"/>
        <v>15290.33110124614</v>
      </c>
      <c r="F142" s="123">
        <v>9.9999999999999995E-7</v>
      </c>
      <c r="G142" s="123">
        <v>9.9999999999999995E-7</v>
      </c>
      <c r="H142" s="85">
        <f t="shared" si="253"/>
        <v>54686.710460835588</v>
      </c>
      <c r="J142" s="85">
        <f>[23]AnnualData_MER_2.2_Dec2019!C60</f>
        <v>5354.3890000000001</v>
      </c>
      <c r="K142" s="243">
        <f>[23]AnnualData_MER_2.2_Dec2019!D60</f>
        <v>1483.3389999999999</v>
      </c>
      <c r="L142" s="91">
        <f t="shared" si="296"/>
        <v>35063.472523847289</v>
      </c>
      <c r="M142" s="91">
        <f t="shared" si="296"/>
        <v>21263.008397721111</v>
      </c>
      <c r="N142" s="91">
        <f t="shared" si="277"/>
        <v>6837.7280000000001</v>
      </c>
      <c r="P142" s="96">
        <f t="shared" si="297"/>
        <v>3226.317</v>
      </c>
      <c r="Q142" s="96">
        <f t="shared" si="297"/>
        <v>789.75699999999995</v>
      </c>
      <c r="R142" s="96">
        <f t="shared" si="297"/>
        <v>35063.472523847289</v>
      </c>
      <c r="S142" s="96">
        <f t="shared" si="297"/>
        <v>21263.008397721111</v>
      </c>
      <c r="T142" s="96">
        <f t="shared" si="286"/>
        <v>60342.5549215684</v>
      </c>
      <c r="V142" s="85">
        <f>AER_11_Table3.4_real!$B43</f>
        <v>7.3577731012052805</v>
      </c>
      <c r="W142" s="85">
        <f>AER_11_Table3.4_real!$D43</f>
        <v>10.308049003798956</v>
      </c>
      <c r="X142" s="85">
        <f t="shared" si="287"/>
        <v>96.543831980637151</v>
      </c>
      <c r="Y142" s="85">
        <f t="shared" si="287"/>
        <v>83.641315788155794</v>
      </c>
      <c r="Z142" s="115">
        <f t="shared" si="248"/>
        <v>7.9977896840640028</v>
      </c>
      <c r="AA142" s="104"/>
      <c r="AC142" s="88">
        <f t="shared" si="288"/>
        <v>0.77981518865009236</v>
      </c>
      <c r="AD142" s="88">
        <f t="shared" si="288"/>
        <v>4.4015019809890896</v>
      </c>
      <c r="AE142" s="96">
        <f t="shared" si="288"/>
        <v>9.6543831980637151E-2</v>
      </c>
      <c r="AF142" s="96">
        <f t="shared" si="288"/>
        <v>8.3641315788155798E-2</v>
      </c>
      <c r="AG142" s="96">
        <f t="shared" si="288"/>
        <v>0.18487245053677032</v>
      </c>
      <c r="AI142" s="96">
        <f t="shared" si="295"/>
        <v>0.77466630432368633</v>
      </c>
      <c r="AJ142" s="96">
        <f t="shared" si="295"/>
        <v>4.237024581881224</v>
      </c>
      <c r="AK142" s="96">
        <f t="shared" si="295"/>
        <v>9.5325790107522179E-2</v>
      </c>
      <c r="AL142" s="96">
        <f t="shared" si="295"/>
        <v>8.6926399607540353E-2</v>
      </c>
      <c r="AM142" s="96">
        <f t="shared" si="295"/>
        <v>0.18289429228033308</v>
      </c>
      <c r="AN142" s="90">
        <f t="shared" si="289"/>
        <v>0.94334845020230684</v>
      </c>
      <c r="AO142" s="90">
        <f t="shared" si="290"/>
        <v>1.0066465835646501</v>
      </c>
      <c r="AP142" s="90">
        <f t="shared" si="290"/>
        <v>1.0388190806848796</v>
      </c>
      <c r="AQ142" s="90">
        <f t="shared" si="290"/>
        <v>1.0127776740349184</v>
      </c>
      <c r="AR142" s="90">
        <f t="shared" si="290"/>
        <v>0.962208444911831</v>
      </c>
      <c r="AS142" s="90">
        <f t="shared" si="290"/>
        <v>1.0108158556058446</v>
      </c>
      <c r="AU142" s="102">
        <f t="shared" si="291"/>
        <v>602555.58570735145</v>
      </c>
      <c r="AV142" s="102">
        <f t="shared" si="291"/>
        <v>532418.41548021056</v>
      </c>
      <c r="AW142" s="102">
        <f t="shared" si="291"/>
        <v>1000000</v>
      </c>
      <c r="AX142" s="102">
        <f t="shared" si="291"/>
        <v>1000000</v>
      </c>
      <c r="AY142" s="102">
        <f t="shared" si="291"/>
        <v>8824942.2793021891</v>
      </c>
      <c r="BB142" s="80">
        <f>AI142/AI$166</f>
        <v>0.81087087448439532</v>
      </c>
      <c r="BC142" s="80">
        <f>AJ142/AJ$166</f>
        <v>1.5023151273388098</v>
      </c>
      <c r="BD142" s="80">
        <f>AK142/AK$166</f>
        <v>1.0073065565541941</v>
      </c>
      <c r="BE142" s="80">
        <f>AL142/AL$166</f>
        <v>0.94931951859442854</v>
      </c>
      <c r="BF142" s="80"/>
      <c r="BG142" s="80"/>
      <c r="BH142" s="80"/>
      <c r="BI142" s="80"/>
      <c r="BJ142" s="80"/>
      <c r="BK142" s="80"/>
      <c r="BL142" s="80"/>
      <c r="BM142" s="80"/>
      <c r="BN142" s="80"/>
      <c r="BO142" s="80"/>
      <c r="BP142" s="80"/>
      <c r="BQ142" s="95">
        <f>[4]Northeast!AK135</f>
        <v>0.89405901882099759</v>
      </c>
      <c r="BR142" s="95">
        <f>[4]Midwest!AK135</f>
        <v>0.87077969453568949</v>
      </c>
      <c r="BS142" s="95">
        <f>[4]South!AK135</f>
        <v>0.85853794797146665</v>
      </c>
      <c r="BT142" s="95">
        <f>[4]West!AK135</f>
        <v>0.83755632224022047</v>
      </c>
      <c r="BU142" s="88"/>
      <c r="BV142" s="95">
        <f>[4]Northeast!AH135</f>
        <v>0.99411916913305298</v>
      </c>
      <c r="BW142" s="95">
        <f>[4]Midwest!AH135</f>
        <v>0.99266222766075307</v>
      </c>
      <c r="BX142" s="95">
        <f>[4]South!AH135</f>
        <v>1.0076771870373271</v>
      </c>
      <c r="BY142" s="95">
        <f>[4]West!AH135</f>
        <v>1.0001919120024045</v>
      </c>
      <c r="CA142" s="95">
        <f>[4]Northeast!AI135</f>
        <v>1.113792343793014</v>
      </c>
      <c r="CB142" s="95">
        <f>[4]Midwest!AI135</f>
        <v>1.1569417379480149</v>
      </c>
      <c r="CC142" s="95">
        <f>[4]South!AI135</f>
        <v>1.1643424680296062</v>
      </c>
      <c r="CD142" s="95">
        <f>[4]West!AI135</f>
        <v>1.1332221398591573</v>
      </c>
      <c r="CF142" s="95">
        <f>[4]Northeast!AJ135</f>
        <v>1.0291382412806556</v>
      </c>
      <c r="CG142" s="95">
        <f>[4]Midwest!AJ135</f>
        <v>1.0323489696076216</v>
      </c>
      <c r="CH142" s="95">
        <f>[4]South!AJ135</f>
        <v>1.0281162138441327</v>
      </c>
      <c r="CI142" s="95">
        <f>[4]West!AJ135</f>
        <v>0.92414576355002098</v>
      </c>
      <c r="CK142" s="89">
        <f>N142/N$166</f>
        <v>1.1209625382303103</v>
      </c>
      <c r="CL142" s="89">
        <f>Z142/Z$166</f>
        <v>0.76760502740629777</v>
      </c>
      <c r="CM142" s="89">
        <f t="shared" si="262"/>
        <v>0.9849231630026819</v>
      </c>
      <c r="CN142" s="89">
        <f t="shared" si="263"/>
        <v>0.99399809978330933</v>
      </c>
      <c r="CO142" s="89">
        <f t="shared" si="264"/>
        <v>1.1256608761941986</v>
      </c>
      <c r="CP142" s="89">
        <f t="shared" si="265"/>
        <v>1.0290367172779551</v>
      </c>
      <c r="CQ142" s="89">
        <f t="shared" si="266"/>
        <v>0.77935523931775352</v>
      </c>
      <c r="CR142" s="89">
        <f t="shared" si="267"/>
        <v>0.99072450862065631</v>
      </c>
      <c r="CS142" s="89">
        <f t="shared" si="268"/>
        <v>0.86045647987971052</v>
      </c>
      <c r="CT142" s="89"/>
      <c r="CU142" s="89">
        <f t="shared" si="269"/>
        <v>1.1340347123943624</v>
      </c>
      <c r="CX142" s="35"/>
      <c r="CZ142" s="80">
        <f t="shared" si="283"/>
        <v>0.72040133746577317</v>
      </c>
      <c r="DA142" s="80">
        <f t="shared" si="283"/>
        <v>0.27959866249765486</v>
      </c>
      <c r="DB142" s="80">
        <f t="shared" si="283"/>
        <v>1.8285978285641438E-11</v>
      </c>
      <c r="DC142" s="80">
        <f t="shared" si="283"/>
        <v>1.8285978285641438E-11</v>
      </c>
      <c r="DE142" s="80">
        <f t="shared" si="284"/>
        <v>0.72982463434981681</v>
      </c>
      <c r="DF142" s="80">
        <f t="shared" si="284"/>
        <v>0.27002389325875797</v>
      </c>
      <c r="DG142" s="80">
        <f t="shared" si="284"/>
        <v>1.9530984002130448E-11</v>
      </c>
      <c r="DH142" s="80">
        <f t="shared" si="284"/>
        <v>1.9530984002130448E-11</v>
      </c>
      <c r="DI142" s="80">
        <f t="shared" si="228"/>
        <v>0.99984852764763665</v>
      </c>
      <c r="DJ142" s="80"/>
      <c r="DK142" s="80">
        <f t="shared" si="285"/>
        <v>0.72993519935153539</v>
      </c>
      <c r="DL142" s="80">
        <f t="shared" si="285"/>
        <v>0.2700648006093968</v>
      </c>
      <c r="DM142" s="80">
        <f t="shared" si="285"/>
        <v>1.9533942854405537E-11</v>
      </c>
      <c r="DN142" s="80">
        <f t="shared" si="285"/>
        <v>1.9533942854405537E-11</v>
      </c>
      <c r="DQ142" s="80">
        <f t="shared" si="281"/>
        <v>2.6701394462795208E-2</v>
      </c>
      <c r="DR142" s="80">
        <f t="shared" si="282"/>
        <v>0.12355632214707048</v>
      </c>
      <c r="DS142" s="80">
        <v>0</v>
      </c>
      <c r="DT142" s="80">
        <v>0</v>
      </c>
      <c r="DV142" s="80">
        <f t="shared" si="292"/>
        <v>0.78306551532906843</v>
      </c>
      <c r="DW142" s="80">
        <f t="shared" si="292"/>
        <v>0.21693448467093163</v>
      </c>
      <c r="DX142" s="80">
        <f t="shared" si="292"/>
        <v>5.127941989480612</v>
      </c>
      <c r="DY142" s="80">
        <f t="shared" si="292"/>
        <v>3.1096598749937274</v>
      </c>
      <c r="DZ142" s="80"/>
      <c r="EB142" s="80">
        <f t="shared" si="293"/>
        <v>1.7801631684906174E-4</v>
      </c>
      <c r="EC142" s="80">
        <f t="shared" si="293"/>
        <v>-6.4231960096931048E-4</v>
      </c>
      <c r="ED142" s="80">
        <f t="shared" si="293"/>
        <v>-7.2164105104373766E-2</v>
      </c>
      <c r="EE142" s="80">
        <f t="shared" si="293"/>
        <v>-6.1686456167209247E-2</v>
      </c>
      <c r="EG142" s="80">
        <f t="shared" si="272"/>
        <v>-6.2639070711063805E-4</v>
      </c>
      <c r="EH142" s="80">
        <f t="shared" si="272"/>
        <v>-8.6264058249063322E-4</v>
      </c>
      <c r="EI142" s="80">
        <f t="shared" si="272"/>
        <v>9.9572091600801517E-4</v>
      </c>
      <c r="EJ142" s="80">
        <f t="shared" si="272"/>
        <v>-8.089053468701929E-5</v>
      </c>
      <c r="EL142" s="80">
        <f t="shared" si="273"/>
        <v>9.5237543739921642E-3</v>
      </c>
      <c r="EM142" s="80">
        <f t="shared" si="273"/>
        <v>1.3071428500689588E-2</v>
      </c>
      <c r="EN142" s="80">
        <f t="shared" si="273"/>
        <v>1.2506343704465258E-2</v>
      </c>
      <c r="EO142" s="80">
        <f t="shared" si="273"/>
        <v>9.7637943674607295E-3</v>
      </c>
      <c r="EQ142" s="80">
        <f t="shared" si="294"/>
        <v>1.054093283208837E-2</v>
      </c>
      <c r="ER142" s="80">
        <f t="shared" si="294"/>
        <v>2.1277688552848666E-2</v>
      </c>
      <c r="ES142" s="80">
        <f t="shared" si="294"/>
        <v>5.1598552111770954E-3</v>
      </c>
      <c r="ET142" s="80">
        <f t="shared" si="294"/>
        <v>1.3569285990976301E-2</v>
      </c>
      <c r="EV142" s="124">
        <v>0.7788413073871</v>
      </c>
      <c r="EW142" s="80">
        <f t="shared" si="230"/>
        <v>1.0542804551398006</v>
      </c>
      <c r="EX142" s="80">
        <f t="shared" si="231"/>
        <v>1.5330082630802655</v>
      </c>
      <c r="EY142" s="210">
        <f>EX142/EX$166</f>
        <v>0.77935523931775352</v>
      </c>
      <c r="EZ142" s="80"/>
      <c r="FA142" s="80">
        <f t="shared" si="232"/>
        <v>0.99995647340545879</v>
      </c>
      <c r="FB142" s="80">
        <f t="shared" si="233"/>
        <v>0.91797014594631732</v>
      </c>
      <c r="FC142" s="80">
        <f>FB142/FB$166</f>
        <v>0.9849231630026819</v>
      </c>
      <c r="FD142" s="80"/>
      <c r="FE142" s="80">
        <f t="shared" si="234"/>
        <v>0.99931004464617679</v>
      </c>
      <c r="FF142" s="80">
        <f t="shared" si="235"/>
        <v>0.99279540462432736</v>
      </c>
      <c r="FG142" s="80">
        <f>FF142/FF$166</f>
        <v>0.99399809978330933</v>
      </c>
      <c r="FH142" s="80"/>
      <c r="FI142" s="80">
        <f t="shared" si="236"/>
        <v>1.0105369833783233</v>
      </c>
      <c r="FJ142" s="80">
        <f t="shared" si="237"/>
        <v>1.1686784007053859</v>
      </c>
      <c r="FK142" s="80">
        <f>FJ142/FJ$166</f>
        <v>1.1256608761941986</v>
      </c>
      <c r="FM142" s="80">
        <f t="shared" si="238"/>
        <v>1.0135312828849785</v>
      </c>
      <c r="FN142" s="80">
        <f t="shared" si="239"/>
        <v>1.0248360391943578</v>
      </c>
      <c r="FO142" s="80">
        <f>FN142/FN$166</f>
        <v>1.0290367172779551</v>
      </c>
      <c r="FQ142" s="37"/>
    </row>
    <row r="143" spans="1:188" x14ac:dyDescent="0.2">
      <c r="A143" s="31" t="s">
        <v>35</v>
      </c>
      <c r="B143" s="31">
        <f t="shared" si="226"/>
        <v>1997</v>
      </c>
      <c r="D143" s="85">
        <f t="shared" si="275"/>
        <v>40362.251893624234</v>
      </c>
      <c r="E143" s="85">
        <f t="shared" si="276"/>
        <v>14374.647723380971</v>
      </c>
      <c r="F143" s="123">
        <v>9.9999999999999995E-7</v>
      </c>
      <c r="G143" s="123">
        <v>9.9999999999999995E-7</v>
      </c>
      <c r="H143" s="85">
        <f t="shared" si="253"/>
        <v>54736.899619005206</v>
      </c>
      <c r="J143" s="85">
        <f>[23]AnnualData_MER_2.2_Dec2019!C61</f>
        <v>5092.9189999999999</v>
      </c>
      <c r="K143" s="243">
        <f>[23]AnnualData_MER_2.2_Dec2019!D61</f>
        <v>1421.9659999999999</v>
      </c>
      <c r="L143" s="91">
        <f t="shared" si="296"/>
        <v>35256.364644367764</v>
      </c>
      <c r="M143" s="91">
        <f t="shared" si="296"/>
        <v>21603.730916678975</v>
      </c>
      <c r="N143" s="91">
        <f t="shared" si="277"/>
        <v>6514.8850000000002</v>
      </c>
      <c r="P143" s="96">
        <f t="shared" si="297"/>
        <v>3285.32</v>
      </c>
      <c r="Q143" s="96">
        <f t="shared" si="297"/>
        <v>742.21799999999996</v>
      </c>
      <c r="R143" s="96">
        <f t="shared" si="297"/>
        <v>35256.364644367764</v>
      </c>
      <c r="S143" s="96">
        <f t="shared" si="297"/>
        <v>21603.730916678975</v>
      </c>
      <c r="T143" s="96">
        <f t="shared" si="286"/>
        <v>60887.633561046736</v>
      </c>
      <c r="V143" s="85">
        <f>AER_11_Table3.4_real!$B44</f>
        <v>7.9251705934502858</v>
      </c>
      <c r="W143" s="85">
        <f>AER_11_Table3.4_real!$D44</f>
        <v>10.10899537920103</v>
      </c>
      <c r="X143" s="85">
        <f t="shared" si="287"/>
        <v>91.591008675248162</v>
      </c>
      <c r="Y143" s="85">
        <f t="shared" si="287"/>
        <v>82.058835431584782</v>
      </c>
      <c r="Z143" s="115">
        <f t="shared" si="248"/>
        <v>8.4018213090492324</v>
      </c>
      <c r="AA143" s="103">
        <f>[4]RECS_data!G157</f>
        <v>101.03678500986196</v>
      </c>
      <c r="AB143" s="94"/>
      <c r="AC143" s="88">
        <f t="shared" si="288"/>
        <v>0.73942233937637736</v>
      </c>
      <c r="AD143" s="88">
        <f t="shared" si="288"/>
        <v>4.3991873007660827</v>
      </c>
      <c r="AE143" s="96">
        <f t="shared" si="288"/>
        <v>9.1591008675248164E-2</v>
      </c>
      <c r="AF143" s="96">
        <f t="shared" si="288"/>
        <v>8.2058835431584778E-2</v>
      </c>
      <c r="AG143" s="96">
        <f t="shared" si="288"/>
        <v>0.17567340647712498</v>
      </c>
      <c r="AI143" s="96">
        <f t="shared" si="295"/>
        <v>0.74616500065852853</v>
      </c>
      <c r="AJ143" s="96">
        <f t="shared" si="295"/>
        <v>4.3873147012700047</v>
      </c>
      <c r="AK143" s="96">
        <f t="shared" si="295"/>
        <v>9.1676944329225962E-2</v>
      </c>
      <c r="AL143" s="96">
        <f t="shared" si="295"/>
        <v>8.5408893347246773E-2</v>
      </c>
      <c r="AM143" s="96">
        <f t="shared" si="295"/>
        <v>0.17713089901277373</v>
      </c>
      <c r="AN143" s="90">
        <f t="shared" si="289"/>
        <v>0.91362150772055306</v>
      </c>
      <c r="AO143" s="90">
        <f t="shared" si="290"/>
        <v>0.99096357873097718</v>
      </c>
      <c r="AP143" s="90">
        <f t="shared" si="290"/>
        <v>1.0027061198716019</v>
      </c>
      <c r="AQ143" s="90">
        <f t="shared" si="290"/>
        <v>0.99906262523684042</v>
      </c>
      <c r="AR143" s="90">
        <f t="shared" si="290"/>
        <v>0.96077624022077335</v>
      </c>
      <c r="AS143" s="90">
        <f t="shared" si="290"/>
        <v>0.99177166409829121</v>
      </c>
      <c r="AU143" s="102">
        <f t="shared" si="291"/>
        <v>645076.03596287325</v>
      </c>
      <c r="AV143" s="102">
        <f t="shared" si="291"/>
        <v>521966.06669920374</v>
      </c>
      <c r="AW143" s="102">
        <f t="shared" si="291"/>
        <v>1000000</v>
      </c>
      <c r="AX143" s="102">
        <f t="shared" si="291"/>
        <v>1000000</v>
      </c>
      <c r="AY143" s="102">
        <f t="shared" si="291"/>
        <v>9345926.0694619678</v>
      </c>
      <c r="BB143" s="80">
        <f>AI143/AI$166</f>
        <v>0.78103754250916702</v>
      </c>
      <c r="BC143" s="80">
        <f>AJ143/AJ$166</f>
        <v>1.5556032580739576</v>
      </c>
      <c r="BD143" s="80">
        <f>AK143/AK$166</f>
        <v>0.96874924407677221</v>
      </c>
      <c r="BE143" s="80">
        <f>AL143/AL$166</f>
        <v>0.93274689716998194</v>
      </c>
      <c r="BF143" s="80"/>
      <c r="BG143" s="80"/>
      <c r="BH143" s="80"/>
      <c r="BI143" s="80"/>
      <c r="BJ143" s="80"/>
      <c r="BK143" s="80"/>
      <c r="BL143" s="80"/>
      <c r="BM143" s="80"/>
      <c r="BN143" s="80"/>
      <c r="BO143" s="80"/>
      <c r="BP143" s="80"/>
      <c r="BQ143" s="95">
        <f>[4]Northeast!AK136</f>
        <v>0.86526733678171186</v>
      </c>
      <c r="BR143" s="95">
        <f>[4]Midwest!AK136</f>
        <v>0.83397356425275826</v>
      </c>
      <c r="BS143" s="95">
        <f>[4]South!AK136</f>
        <v>0.81515706154726031</v>
      </c>
      <c r="BT143" s="95">
        <f>[4]West!AK136</f>
        <v>0.81553066334565594</v>
      </c>
      <c r="BU143" s="88"/>
      <c r="BV143" s="95">
        <f>[4]Northeast!AH136</f>
        <v>0.99356627407471365</v>
      </c>
      <c r="BW143" s="95">
        <f>[4]Midwest!AH136</f>
        <v>0.99182136980543434</v>
      </c>
      <c r="BX143" s="95">
        <f>[4]South!AH136</f>
        <v>1.0086607038627766</v>
      </c>
      <c r="BY143" s="95">
        <f>[4]West!AH136</f>
        <v>1.0000907911950709</v>
      </c>
      <c r="CA143" s="95">
        <f>[4]Northeast!AI136</f>
        <v>1.123698175701018</v>
      </c>
      <c r="CB143" s="95">
        <f>[4]Midwest!AI136</f>
        <v>1.1713920690751569</v>
      </c>
      <c r="CC143" s="95">
        <f>[4]South!AI136</f>
        <v>1.1782161731619532</v>
      </c>
      <c r="CD143" s="95">
        <f>[4]West!AI136</f>
        <v>1.1436261830135028</v>
      </c>
      <c r="CF143" s="95">
        <f>[4]Northeast!AJ136</f>
        <v>1.0131048286847786</v>
      </c>
      <c r="CG143" s="95">
        <f>[4]Midwest!AJ136</f>
        <v>0.99646093233698463</v>
      </c>
      <c r="CH143" s="95">
        <f>[4]South!AJ136</f>
        <v>1.0141934503349508</v>
      </c>
      <c r="CI143" s="95">
        <f>[4]West!AJ136</f>
        <v>0.92277021347583854</v>
      </c>
      <c r="CK143" s="89">
        <f>N143/N$166</f>
        <v>1.0680363456806963</v>
      </c>
      <c r="CL143" s="89">
        <f>Z143/Z$166</f>
        <v>0.80638282962679886</v>
      </c>
      <c r="CM143" s="89">
        <f t="shared" si="262"/>
        <v>0.98533442429542284</v>
      </c>
      <c r="CN143" s="89">
        <f t="shared" si="263"/>
        <v>0.99336688635896053</v>
      </c>
      <c r="CO143" s="89">
        <f t="shared" si="264"/>
        <v>1.1367681189307608</v>
      </c>
      <c r="CP143" s="89">
        <f t="shared" si="265"/>
        <v>1.0076156266903646</v>
      </c>
      <c r="CQ143" s="89">
        <f t="shared" si="266"/>
        <v>0.81838491556737303</v>
      </c>
      <c r="CR143" s="89">
        <f t="shared" si="267"/>
        <v>0.97994964970709575</v>
      </c>
      <c r="CS143" s="89">
        <f t="shared" si="268"/>
        <v>0.86124617057426578</v>
      </c>
      <c r="CT143" s="89"/>
      <c r="CU143" s="89">
        <f t="shared" si="269"/>
        <v>1.12114068766404</v>
      </c>
      <c r="CX143" s="35"/>
      <c r="CZ143" s="80">
        <f t="shared" si="283"/>
        <v>0.73738651941495881</v>
      </c>
      <c r="DA143" s="80">
        <f t="shared" si="283"/>
        <v>0.26261348054850275</v>
      </c>
      <c r="DB143" s="80">
        <f t="shared" si="283"/>
        <v>1.8269211573188736E-11</v>
      </c>
      <c r="DC143" s="80">
        <f t="shared" si="283"/>
        <v>1.8269211573188736E-11</v>
      </c>
      <c r="DE143" s="80">
        <f t="shared" si="284"/>
        <v>0.72886094389131395</v>
      </c>
      <c r="DF143" s="80">
        <f t="shared" si="284"/>
        <v>0.27101736948331479</v>
      </c>
      <c r="DG143" s="80">
        <f t="shared" si="284"/>
        <v>1.8277593647688944E-11</v>
      </c>
      <c r="DH143" s="80">
        <f t="shared" si="284"/>
        <v>1.8277593647688944E-11</v>
      </c>
      <c r="DI143" s="80">
        <f t="shared" si="228"/>
        <v>0.99987831341118394</v>
      </c>
      <c r="DJ143" s="80"/>
      <c r="DK143" s="80">
        <f t="shared" si="285"/>
        <v>0.72894964728731104</v>
      </c>
      <c r="DL143" s="80">
        <f t="shared" si="285"/>
        <v>0.27105035267612931</v>
      </c>
      <c r="DM143" s="80">
        <f t="shared" si="285"/>
        <v>1.8279818056392404E-11</v>
      </c>
      <c r="DN143" s="80">
        <f t="shared" si="285"/>
        <v>1.8279818056392404E-11</v>
      </c>
      <c r="DQ143" s="80">
        <f t="shared" si="281"/>
        <v>7.4286526332181427E-2</v>
      </c>
      <c r="DR143" s="80">
        <f t="shared" si="282"/>
        <v>-1.9499387662525968E-2</v>
      </c>
      <c r="DS143" s="80">
        <v>0</v>
      </c>
      <c r="DT143" s="80">
        <v>0</v>
      </c>
      <c r="DV143" s="80">
        <f t="shared" si="292"/>
        <v>0.7817358249608396</v>
      </c>
      <c r="DW143" s="80">
        <f t="shared" si="292"/>
        <v>0.21826417503916029</v>
      </c>
      <c r="DX143" s="80">
        <f t="shared" si="292"/>
        <v>5.41166338997047</v>
      </c>
      <c r="DY143" s="80">
        <f t="shared" si="292"/>
        <v>3.316057139409057</v>
      </c>
      <c r="DZ143" s="80"/>
      <c r="EB143" s="80">
        <f t="shared" si="293"/>
        <v>-1.699500957774284E-3</v>
      </c>
      <c r="EC143" s="80">
        <f t="shared" si="293"/>
        <v>6.1107472472527761E-3</v>
      </c>
      <c r="ED143" s="80">
        <f t="shared" si="293"/>
        <v>5.3852104348474837E-2</v>
      </c>
      <c r="EE143" s="80">
        <f t="shared" si="293"/>
        <v>6.4263113294147481E-2</v>
      </c>
      <c r="EG143" s="80">
        <f t="shared" si="272"/>
        <v>-5.5632049275038554E-4</v>
      </c>
      <c r="EH143" s="80">
        <f t="shared" si="272"/>
        <v>-8.474324572030847E-4</v>
      </c>
      <c r="EI143" s="80">
        <f t="shared" si="272"/>
        <v>9.7554770744407468E-4</v>
      </c>
      <c r="EJ143" s="80">
        <f t="shared" si="272"/>
        <v>-1.011065158521238E-4</v>
      </c>
      <c r="EL143" s="80">
        <f t="shared" si="273"/>
        <v>8.854470256810746E-3</v>
      </c>
      <c r="EM143" s="80">
        <f t="shared" si="273"/>
        <v>1.2412753378445648E-2</v>
      </c>
      <c r="EN143" s="80">
        <f t="shared" si="273"/>
        <v>1.1845054463859016E-2</v>
      </c>
      <c r="EO143" s="80">
        <f t="shared" si="273"/>
        <v>9.1390502070856413E-3</v>
      </c>
      <c r="EQ143" s="80">
        <f t="shared" si="294"/>
        <v>-1.5702089783202495E-2</v>
      </c>
      <c r="ER143" s="80">
        <f t="shared" si="294"/>
        <v>-3.5382103722444935E-2</v>
      </c>
      <c r="ES143" s="80">
        <f t="shared" si="294"/>
        <v>-1.3634542734045149E-2</v>
      </c>
      <c r="ET143" s="80">
        <f t="shared" si="294"/>
        <v>-1.4895645991833189E-3</v>
      </c>
      <c r="EV143" s="124">
        <v>0.81730933242526937</v>
      </c>
      <c r="EW143" s="80">
        <f t="shared" si="230"/>
        <v>1.0500794429556746</v>
      </c>
      <c r="EX143" s="80">
        <f t="shared" si="231"/>
        <v>1.6097804629417714</v>
      </c>
      <c r="EY143" s="210">
        <f>EX143/EX$166</f>
        <v>0.81838491556737303</v>
      </c>
      <c r="EZ143" s="80"/>
      <c r="FA143" s="80">
        <f t="shared" si="232"/>
        <v>1.000417556727458</v>
      </c>
      <c r="FB143" s="80">
        <f t="shared" si="233"/>
        <v>0.91835345055636286</v>
      </c>
      <c r="FC143" s="80">
        <f>FB143/FB$166</f>
        <v>0.98533442429542284</v>
      </c>
      <c r="FD143" s="80"/>
      <c r="FE143" s="80">
        <f t="shared" si="234"/>
        <v>0.99936497522028822</v>
      </c>
      <c r="FF143" s="80">
        <f t="shared" si="235"/>
        <v>0.99216495494120693</v>
      </c>
      <c r="FG143" s="80">
        <f>FF143/FF$166</f>
        <v>0.99336688635896053</v>
      </c>
      <c r="FH143" s="80"/>
      <c r="FI143" s="80">
        <f t="shared" si="236"/>
        <v>1.0098673081488938</v>
      </c>
      <c r="FJ143" s="80">
        <f t="shared" si="237"/>
        <v>1.1802101106121023</v>
      </c>
      <c r="FK143" s="80">
        <f>FJ143/FJ$166</f>
        <v>1.1367681189307608</v>
      </c>
      <c r="FM143" s="80">
        <f t="shared" si="238"/>
        <v>0.97918335640709286</v>
      </c>
      <c r="FN143" s="80">
        <f t="shared" si="239"/>
        <v>1.0035023926252822</v>
      </c>
      <c r="FO143" s="80">
        <f>FN143/FN$166</f>
        <v>1.0076156266903646</v>
      </c>
      <c r="FQ143" s="37"/>
    </row>
    <row r="144" spans="1:188" x14ac:dyDescent="0.2">
      <c r="A144" s="31" t="s">
        <v>35</v>
      </c>
      <c r="B144" s="31">
        <f t="shared" si="226"/>
        <v>1998</v>
      </c>
      <c r="D144" s="85">
        <f t="shared" si="275"/>
        <v>35664.02911718934</v>
      </c>
      <c r="E144" s="85">
        <f t="shared" si="276"/>
        <v>11431.999237166354</v>
      </c>
      <c r="F144" s="123">
        <v>9.9999999999999995E-7</v>
      </c>
      <c r="G144" s="123">
        <v>9.9999999999999995E-7</v>
      </c>
      <c r="H144" s="85">
        <f t="shared" si="253"/>
        <v>47096.028356355695</v>
      </c>
      <c r="J144" s="85">
        <f>[23]AnnualData_MER_2.2_Dec2019!C62</f>
        <v>4646.0870000000004</v>
      </c>
      <c r="K144" s="243">
        <f>[23]AnnualData_MER_2.2_Dec2019!D62</f>
        <v>1303.8679999999999</v>
      </c>
      <c r="L144" s="91">
        <f t="shared" si="296"/>
        <v>35877.905138045659</v>
      </c>
      <c r="M144" s="91">
        <f t="shared" si="296"/>
        <v>21915.907280639738</v>
      </c>
      <c r="N144" s="91">
        <f t="shared" si="277"/>
        <v>5949.9549999999999</v>
      </c>
      <c r="P144" s="96">
        <f t="shared" si="297"/>
        <v>3082.9749999999999</v>
      </c>
      <c r="Q144" s="96">
        <f t="shared" si="297"/>
        <v>701.21799999999996</v>
      </c>
      <c r="R144" s="96">
        <f t="shared" si="297"/>
        <v>35877.905138045659</v>
      </c>
      <c r="S144" s="96">
        <f t="shared" si="297"/>
        <v>21915.907280639738</v>
      </c>
      <c r="T144" s="96">
        <f t="shared" si="286"/>
        <v>61578.005418685396</v>
      </c>
      <c r="V144" s="85">
        <f>AER_11_Table3.4_real!$B45</f>
        <v>7.6761431968857536</v>
      </c>
      <c r="W144" s="85">
        <f>AER_11_Table3.4_real!$D45</f>
        <v>8.7677581144459058</v>
      </c>
      <c r="X144" s="85">
        <f t="shared" si="287"/>
        <v>90.01066220489794</v>
      </c>
      <c r="Y144" s="85">
        <f t="shared" si="287"/>
        <v>85.613886569848162</v>
      </c>
      <c r="Z144" s="115">
        <f t="shared" si="248"/>
        <v>7.9153587474788791</v>
      </c>
      <c r="AA144" s="104"/>
      <c r="AC144" s="88">
        <f t="shared" si="288"/>
        <v>0.72561795019421171</v>
      </c>
      <c r="AD144" s="88">
        <f t="shared" si="288"/>
        <v>4.1622191672204654</v>
      </c>
      <c r="AE144" s="96">
        <f t="shared" si="288"/>
        <v>9.0010662204897951E-2</v>
      </c>
      <c r="AF144" s="96">
        <f t="shared" si="288"/>
        <v>8.5613886569848169E-2</v>
      </c>
      <c r="AG144" s="96">
        <f t="shared" si="288"/>
        <v>0.16664042510357535</v>
      </c>
      <c r="AI144" s="96">
        <f t="shared" si="295"/>
        <v>0.81619933812015077</v>
      </c>
      <c r="AJ144" s="96">
        <f t="shared" si="295"/>
        <v>4.6166337369950412</v>
      </c>
      <c r="AK144" s="96">
        <f t="shared" si="295"/>
        <v>9.2744381043272733E-2</v>
      </c>
      <c r="AL144" s="96">
        <f t="shared" si="295"/>
        <v>8.5899171387168419E-2</v>
      </c>
      <c r="AM144" s="96">
        <f t="shared" si="295"/>
        <v>0.17804443545137291</v>
      </c>
      <c r="AN144" s="90">
        <f t="shared" si="289"/>
        <v>0.91833342722777833</v>
      </c>
      <c r="AO144" s="90">
        <f t="shared" si="290"/>
        <v>0.88902050798697807</v>
      </c>
      <c r="AP144" s="90">
        <f t="shared" si="290"/>
        <v>0.90157014923381085</v>
      </c>
      <c r="AQ144" s="90">
        <f t="shared" si="290"/>
        <v>0.97052415674541748</v>
      </c>
      <c r="AR144" s="90">
        <f t="shared" si="290"/>
        <v>0.9966788408699031</v>
      </c>
      <c r="AS144" s="90">
        <f t="shared" si="290"/>
        <v>0.93594851577985883</v>
      </c>
      <c r="AU144" s="102">
        <f t="shared" si="291"/>
        <v>663563.76882309781</v>
      </c>
      <c r="AV144" s="102">
        <f t="shared" si="291"/>
        <v>537798.30473636906</v>
      </c>
      <c r="AW144" s="102">
        <f t="shared" si="291"/>
        <v>1000000</v>
      </c>
      <c r="AX144" s="102">
        <f t="shared" si="291"/>
        <v>1000000</v>
      </c>
      <c r="AY144" s="102">
        <f t="shared" si="291"/>
        <v>10349322.880372273</v>
      </c>
      <c r="BB144" s="80">
        <f>AI144/AI$166</f>
        <v>0.85434498358990396</v>
      </c>
      <c r="BC144" s="80">
        <f>AJ144/AJ$166</f>
        <v>1.6369125471042114</v>
      </c>
      <c r="BD144" s="80">
        <f>AK144/AK$166</f>
        <v>0.98002883588034573</v>
      </c>
      <c r="BE144" s="80">
        <f>AL144/AL$166</f>
        <v>0.93810120282323783</v>
      </c>
      <c r="BF144" s="80"/>
      <c r="BG144" s="80"/>
      <c r="BH144" s="80"/>
      <c r="BI144" s="80"/>
      <c r="BJ144" s="80"/>
      <c r="BK144" s="80"/>
      <c r="BL144" s="80"/>
      <c r="BM144" s="80"/>
      <c r="BN144" s="80"/>
      <c r="BO144" s="80"/>
      <c r="BP144" s="80"/>
      <c r="BQ144" s="95">
        <f>[4]Northeast!AK137</f>
        <v>0.87200992311534986</v>
      </c>
      <c r="BR144" s="95">
        <f>[4]Midwest!AK137</f>
        <v>0.81708626607734214</v>
      </c>
      <c r="BS144" s="95">
        <f>[4]South!AK137</f>
        <v>0.81374429491942568</v>
      </c>
      <c r="BT144" s="95">
        <f>[4]West!AK137</f>
        <v>0.80837970949350579</v>
      </c>
      <c r="BU144" s="88"/>
      <c r="BV144" s="95">
        <f>[4]Northeast!AH137</f>
        <v>0.99144732807769198</v>
      </c>
      <c r="BW144" s="95">
        <f>[4]Midwest!AH137</f>
        <v>0.98981951979635907</v>
      </c>
      <c r="BX144" s="95">
        <f>[4]South!AH137</f>
        <v>1.0109299801239564</v>
      </c>
      <c r="BY144" s="95">
        <f>[4]West!AH137</f>
        <v>0.99947278194541267</v>
      </c>
      <c r="CA144" s="95">
        <f>[4]Northeast!AI137</f>
        <v>1.1393815673237853</v>
      </c>
      <c r="CB144" s="95">
        <f>[4]Midwest!AI137</f>
        <v>1.1883435596120984</v>
      </c>
      <c r="CC144" s="95">
        <f>[4]South!AI137</f>
        <v>1.1913238089968228</v>
      </c>
      <c r="CD144" s="95">
        <f>[4]West!AI137</f>
        <v>1.1610831352924256</v>
      </c>
      <c r="CF144" s="95">
        <f>[4]Northeast!AJ137</f>
        <v>0.90888402840677263</v>
      </c>
      <c r="CG144" s="95">
        <f>[4]Midwest!AJ137</f>
        <v>0.8959548701944261</v>
      </c>
      <c r="CH144" s="95">
        <f>[4]South!AJ137</f>
        <v>0.98522276612010462</v>
      </c>
      <c r="CI144" s="95">
        <f>[4]West!AJ137</f>
        <v>0.95725259249233308</v>
      </c>
      <c r="CK144" s="89">
        <f>N144/N$166</f>
        <v>0.97542292690731869</v>
      </c>
      <c r="CL144" s="89">
        <f>Z144/Z$166</f>
        <v>0.75969354137877343</v>
      </c>
      <c r="CM144" s="89">
        <f t="shared" si="262"/>
        <v>0.98550542117465534</v>
      </c>
      <c r="CN144" s="89">
        <f t="shared" si="263"/>
        <v>0.99127704624081892</v>
      </c>
      <c r="CO144" s="89">
        <f t="shared" si="264"/>
        <v>1.1527815707026867</v>
      </c>
      <c r="CP144" s="89">
        <f t="shared" si="265"/>
        <v>0.90447056953024685</v>
      </c>
      <c r="CQ144" s="89">
        <f t="shared" si="266"/>
        <v>0.77086693290763053</v>
      </c>
      <c r="CR144" s="89">
        <f t="shared" si="267"/>
        <v>0.76589266138682599</v>
      </c>
      <c r="CS144" s="89">
        <f t="shared" si="268"/>
        <v>0.74102249768426942</v>
      </c>
      <c r="CT144" s="89"/>
      <c r="CU144" s="89">
        <f t="shared" si="269"/>
        <v>1.0185809097394793</v>
      </c>
      <c r="CX144" s="35"/>
      <c r="CZ144" s="80">
        <f t="shared" si="283"/>
        <v>0.75726192551386162</v>
      </c>
      <c r="DA144" s="80">
        <f t="shared" si="283"/>
        <v>0.24273807444367196</v>
      </c>
      <c r="DB144" s="80">
        <f t="shared" si="283"/>
        <v>2.1233212967204445E-11</v>
      </c>
      <c r="DC144" s="80">
        <f t="shared" si="283"/>
        <v>2.1233212967204445E-11</v>
      </c>
      <c r="DE144" s="80">
        <f t="shared" si="284"/>
        <v>0.74728017081264864</v>
      </c>
      <c r="DF144" s="80">
        <f t="shared" si="284"/>
        <v>0.25254544088757996</v>
      </c>
      <c r="DG144" s="80">
        <f t="shared" si="284"/>
        <v>1.9714089936974729E-11</v>
      </c>
      <c r="DH144" s="80">
        <f t="shared" si="284"/>
        <v>1.9714089936974729E-11</v>
      </c>
      <c r="DI144" s="80">
        <f t="shared" si="228"/>
        <v>0.99982561173965689</v>
      </c>
      <c r="DJ144" s="80"/>
      <c r="DK144" s="80">
        <f t="shared" si="285"/>
        <v>0.74741051043132489</v>
      </c>
      <c r="DL144" s="80">
        <f t="shared" si="285"/>
        <v>0.25258948952923993</v>
      </c>
      <c r="DM144" s="80">
        <f t="shared" si="285"/>
        <v>1.9717528442458075E-11</v>
      </c>
      <c r="DN144" s="80">
        <f t="shared" si="285"/>
        <v>1.9717528442458075E-11</v>
      </c>
      <c r="DQ144" s="80">
        <f t="shared" si="281"/>
        <v>-3.1926612403579559E-2</v>
      </c>
      <c r="DR144" s="80">
        <f t="shared" si="282"/>
        <v>-0.14234451656144198</v>
      </c>
      <c r="DS144" s="80">
        <v>0</v>
      </c>
      <c r="DT144" s="80">
        <v>0</v>
      </c>
      <c r="DV144" s="80">
        <f t="shared" si="292"/>
        <v>0.78086086365359075</v>
      </c>
      <c r="DW144" s="80">
        <f t="shared" si="292"/>
        <v>0.21913913634640933</v>
      </c>
      <c r="DX144" s="80">
        <f t="shared" si="292"/>
        <v>6.0299456278317498</v>
      </c>
      <c r="DY144" s="80">
        <f t="shared" si="292"/>
        <v>3.6833736188995947</v>
      </c>
      <c r="DZ144" s="80"/>
      <c r="EB144" s="80">
        <f t="shared" si="293"/>
        <v>-1.1198812912728141E-3</v>
      </c>
      <c r="EC144" s="80">
        <f t="shared" si="293"/>
        <v>4.000712621529492E-3</v>
      </c>
      <c r="ED144" s="80">
        <f t="shared" si="293"/>
        <v>0.10818148235603992</v>
      </c>
      <c r="EE144" s="80">
        <f t="shared" si="293"/>
        <v>0.10505260794292713</v>
      </c>
      <c r="EG144" s="80">
        <f t="shared" si="272"/>
        <v>-2.1349443646815126E-3</v>
      </c>
      <c r="EH144" s="80">
        <f t="shared" si="272"/>
        <v>-2.020397036156113E-3</v>
      </c>
      <c r="EI144" s="80">
        <f t="shared" si="272"/>
        <v>2.24726449195599E-3</v>
      </c>
      <c r="EJ144" s="80">
        <f t="shared" si="272"/>
        <v>-6.1814415669332297E-4</v>
      </c>
      <c r="EL144" s="80">
        <f t="shared" si="273"/>
        <v>1.3860441949297241E-2</v>
      </c>
      <c r="EM144" s="80">
        <f t="shared" si="273"/>
        <v>1.4367526541503486E-2</v>
      </c>
      <c r="EN144" s="80">
        <f t="shared" si="273"/>
        <v>1.1063556330482009E-2</v>
      </c>
      <c r="EO144" s="80">
        <f t="shared" si="273"/>
        <v>1.5149230318985392E-2</v>
      </c>
      <c r="EQ144" s="80">
        <f t="shared" si="294"/>
        <v>-0.1085574777676527</v>
      </c>
      <c r="ER144" s="80">
        <f t="shared" si="294"/>
        <v>-0.10631989038438475</v>
      </c>
      <c r="ES144" s="80">
        <f t="shared" si="294"/>
        <v>-2.8981171278397652E-2</v>
      </c>
      <c r="ET144" s="80">
        <f t="shared" si="294"/>
        <v>3.6687051264045444E-2</v>
      </c>
      <c r="EV144" s="124">
        <v>0.76958140949643505</v>
      </c>
      <c r="EW144" s="80">
        <f t="shared" si="230"/>
        <v>0.94193687865471099</v>
      </c>
      <c r="EX144" s="80">
        <f t="shared" si="231"/>
        <v>1.5163115845827078</v>
      </c>
      <c r="EY144" s="210">
        <f>EX144/EX$166</f>
        <v>0.77086693290763053</v>
      </c>
      <c r="EZ144" s="80"/>
      <c r="FA144" s="80">
        <f t="shared" si="232"/>
        <v>1.0001735419721631</v>
      </c>
      <c r="FB144" s="80">
        <f t="shared" si="233"/>
        <v>0.91851282342531526</v>
      </c>
      <c r="FC144" s="80">
        <f>FB144/FB$166</f>
        <v>0.98550542117465534</v>
      </c>
      <c r="FD144" s="80"/>
      <c r="FE144" s="80">
        <f t="shared" si="234"/>
        <v>0.99789620517168476</v>
      </c>
      <c r="FF144" s="80">
        <f t="shared" si="235"/>
        <v>0.99007764344016602</v>
      </c>
      <c r="FG144" s="80">
        <f>FF144/FF$166</f>
        <v>0.99127704624081892</v>
      </c>
      <c r="FH144" s="80"/>
      <c r="FI144" s="80">
        <f t="shared" si="236"/>
        <v>1.0140868234297318</v>
      </c>
      <c r="FJ144" s="80">
        <f t="shared" si="237"/>
        <v>1.1968355220502793</v>
      </c>
      <c r="FK144" s="80">
        <f>FJ144/FJ$166</f>
        <v>1.1527815707026867</v>
      </c>
      <c r="FM144" s="80">
        <f t="shared" si="238"/>
        <v>0.89763452012062361</v>
      </c>
      <c r="FN144" s="80">
        <f t="shared" si="239"/>
        <v>0.90077838864409276</v>
      </c>
      <c r="FO144" s="80">
        <f>FN144/FN$166</f>
        <v>0.90447056953024685</v>
      </c>
      <c r="FQ144" s="37"/>
    </row>
    <row r="145" spans="1:173" x14ac:dyDescent="0.2">
      <c r="A145" s="31" t="s">
        <v>35</v>
      </c>
      <c r="B145" s="31">
        <f t="shared" si="226"/>
        <v>1999</v>
      </c>
      <c r="D145" s="85">
        <f t="shared" si="275"/>
        <v>35979.961095597675</v>
      </c>
      <c r="E145" s="85">
        <f t="shared" si="276"/>
        <v>13046.646018318708</v>
      </c>
      <c r="F145" s="123">
        <v>9.9999999999999995E-7</v>
      </c>
      <c r="G145" s="123">
        <v>9.9999999999999995E-7</v>
      </c>
      <c r="H145" s="85">
        <f t="shared" si="253"/>
        <v>49026.607115916384</v>
      </c>
      <c r="J145" s="85">
        <f>[23]AnnualData_MER_2.2_Dec2019!C63</f>
        <v>4834.8990000000003</v>
      </c>
      <c r="K145" s="243">
        <f>[23]AnnualData_MER_2.2_Dec2019!D63</f>
        <v>1464.7360000000001</v>
      </c>
      <c r="L145" s="91">
        <f t="shared" si="296"/>
        <v>36529.74057961972</v>
      </c>
      <c r="M145" s="91">
        <f t="shared" si="296"/>
        <v>22248.968212381624</v>
      </c>
      <c r="N145" s="91">
        <f t="shared" si="277"/>
        <v>6299.6350000000002</v>
      </c>
      <c r="P145" s="96">
        <f t="shared" si="297"/>
        <v>3115.0309999999999</v>
      </c>
      <c r="Q145" s="96">
        <f t="shared" si="297"/>
        <v>706.84900000000005</v>
      </c>
      <c r="R145" s="96">
        <f t="shared" si="297"/>
        <v>36529.74057961972</v>
      </c>
      <c r="S145" s="96">
        <f t="shared" si="297"/>
        <v>22248.968212381624</v>
      </c>
      <c r="T145" s="96">
        <f t="shared" si="286"/>
        <v>62600.588792001341</v>
      </c>
      <c r="V145" s="85">
        <f>AER_11_Table3.4_real!$B46</f>
        <v>7.4417192780237338</v>
      </c>
      <c r="W145" s="85">
        <f>AER_11_Table3.4_real!$D46</f>
        <v>8.9071655358499466</v>
      </c>
      <c r="X145" s="85">
        <f t="shared" si="287"/>
        <v>88.561811517624477</v>
      </c>
      <c r="Y145" s="85">
        <f t="shared" si="287"/>
        <v>86.226919904194517</v>
      </c>
      <c r="Z145" s="115">
        <f t="shared" si="248"/>
        <v>7.78245201760362</v>
      </c>
      <c r="AA145" s="104"/>
      <c r="AC145" s="88">
        <f t="shared" si="288"/>
        <v>0.76796410693826167</v>
      </c>
      <c r="AD145" s="88">
        <f t="shared" si="288"/>
        <v>4.4180044111259971</v>
      </c>
      <c r="AE145" s="96">
        <f t="shared" si="288"/>
        <v>8.8561811517624489E-2</v>
      </c>
      <c r="AF145" s="96">
        <f t="shared" si="288"/>
        <v>8.622691990419451E-2</v>
      </c>
      <c r="AG145" s="96">
        <f t="shared" si="288"/>
        <v>0.17042481877364019</v>
      </c>
      <c r="AI145" s="96">
        <f t="shared" si="295"/>
        <v>0.81436594854902244</v>
      </c>
      <c r="AJ145" s="96">
        <f t="shared" si="295"/>
        <v>4.6773304231726129</v>
      </c>
      <c r="AK145" s="96">
        <f t="shared" si="295"/>
        <v>9.2036026291446832E-2</v>
      </c>
      <c r="AL145" s="96">
        <f t="shared" si="295"/>
        <v>8.8312929695731457E-2</v>
      </c>
      <c r="AM145" s="96">
        <f t="shared" si="295"/>
        <v>0.17843067378208416</v>
      </c>
      <c r="AN145" s="90">
        <f t="shared" si="289"/>
        <v>0.9203256016479987</v>
      </c>
      <c r="AO145" s="90">
        <f t="shared" si="290"/>
        <v>0.94302089657182231</v>
      </c>
      <c r="AP145" s="90">
        <f t="shared" si="290"/>
        <v>0.94455683294003501</v>
      </c>
      <c r="AQ145" s="90">
        <f t="shared" si="290"/>
        <v>0.96225157784604165</v>
      </c>
      <c r="AR145" s="90">
        <f t="shared" si="290"/>
        <v>0.97637933880436345</v>
      </c>
      <c r="AS145" s="90">
        <f t="shared" si="290"/>
        <v>0.95513184567009224</v>
      </c>
      <c r="AU145" s="102">
        <f t="shared" si="291"/>
        <v>644280.46997465717</v>
      </c>
      <c r="AV145" s="102">
        <f t="shared" si="291"/>
        <v>482577.74779892078</v>
      </c>
      <c r="AW145" s="102">
        <f t="shared" si="291"/>
        <v>1000000</v>
      </c>
      <c r="AX145" s="102">
        <f t="shared" si="291"/>
        <v>1000000</v>
      </c>
      <c r="AY145" s="102">
        <f t="shared" si="291"/>
        <v>9937177.1208969001</v>
      </c>
      <c r="BB145" s="80">
        <f>AI145/AI$166</f>
        <v>0.85242590927814688</v>
      </c>
      <c r="BC145" s="80">
        <f>AJ145/AJ$166</f>
        <v>1.6584336754483422</v>
      </c>
      <c r="BD145" s="80">
        <f>AK145/AK$166</f>
        <v>0.97254365915035768</v>
      </c>
      <c r="BE145" s="80">
        <f>AL145/AL$166</f>
        <v>0.96446175480553342</v>
      </c>
      <c r="BF145" s="80"/>
      <c r="BG145" s="80"/>
      <c r="BH145" s="80"/>
      <c r="BI145" s="80"/>
      <c r="BJ145" s="80"/>
      <c r="BK145" s="80"/>
      <c r="BL145" s="80"/>
      <c r="BM145" s="80"/>
      <c r="BN145" s="80"/>
      <c r="BO145" s="80"/>
      <c r="BP145" s="80"/>
      <c r="BQ145" s="95">
        <f>[4]Northeast!AK138</f>
        <v>0.86191066294915075</v>
      </c>
      <c r="BR145" s="95">
        <f>[4]Midwest!AK138</f>
        <v>0.82126734161222781</v>
      </c>
      <c r="BS145" s="95">
        <f>[4]South!AK138</f>
        <v>0.79635576960041587</v>
      </c>
      <c r="BT145" s="95">
        <f>[4]West!AK138</f>
        <v>0.81865600595477273</v>
      </c>
      <c r="BU145" s="88"/>
      <c r="BV145" s="95">
        <f>[4]Northeast!AH138</f>
        <v>0.98929658386596864</v>
      </c>
      <c r="BW145" s="95">
        <f>[4]Midwest!AH138</f>
        <v>0.98781300424592033</v>
      </c>
      <c r="BX145" s="95">
        <f>[4]South!AH138</f>
        <v>1.0131444016623228</v>
      </c>
      <c r="BY145" s="95">
        <f>[4]West!AH138</f>
        <v>0.99876490060358336</v>
      </c>
      <c r="CA145" s="95">
        <f>[4]Northeast!AI138</f>
        <v>1.1559355250790639</v>
      </c>
      <c r="CB145" s="95">
        <f>[4]Midwest!AI138</f>
        <v>1.2063521036126383</v>
      </c>
      <c r="CC145" s="95">
        <f>[4]South!AI138</f>
        <v>1.2053984447691621</v>
      </c>
      <c r="CD145" s="95">
        <f>[4]West!AI138</f>
        <v>1.1795606787101247</v>
      </c>
      <c r="CF145" s="95">
        <f>[4]Northeast!AJ138</f>
        <v>0.96409095588660876</v>
      </c>
      <c r="CG145" s="95">
        <f>[4]Midwest!AJ138</f>
        <v>0.93867381852343823</v>
      </c>
      <c r="CH145" s="95">
        <f>[4]South!AJ138</f>
        <v>0.97682489883412049</v>
      </c>
      <c r="CI145" s="95">
        <f>[4]West!AJ138</f>
        <v>0.93775609052828879</v>
      </c>
      <c r="CK145" s="89">
        <f>N145/N$166</f>
        <v>1.0327487199731404</v>
      </c>
      <c r="CL145" s="89">
        <f>Z145/Z$166</f>
        <v>0.74693753277408859</v>
      </c>
      <c r="CM145" s="89">
        <f t="shared" si="262"/>
        <v>0.98765877229914223</v>
      </c>
      <c r="CN145" s="89">
        <f t="shared" si="263"/>
        <v>0.98916250267128236</v>
      </c>
      <c r="CO145" s="89">
        <f t="shared" si="264"/>
        <v>1.1697135247283112</v>
      </c>
      <c r="CP145" s="89">
        <f t="shared" si="265"/>
        <v>0.9563911638595034</v>
      </c>
      <c r="CQ145" s="89">
        <f t="shared" si="266"/>
        <v>0.75627084346317741</v>
      </c>
      <c r="CR145" s="89">
        <f t="shared" si="267"/>
        <v>0.85361425556301385</v>
      </c>
      <c r="CS145" s="89">
        <f t="shared" si="268"/>
        <v>0.7713987808723356</v>
      </c>
      <c r="CT145" s="89"/>
      <c r="CU145" s="89">
        <f t="shared" si="269"/>
        <v>1.0929231787296894</v>
      </c>
      <c r="CX145" s="35"/>
      <c r="CZ145" s="80">
        <f t="shared" si="283"/>
        <v>0.73388641825709489</v>
      </c>
      <c r="DA145" s="80">
        <f t="shared" si="283"/>
        <v>0.26611358170211091</v>
      </c>
      <c r="DB145" s="80">
        <f t="shared" si="283"/>
        <v>2.0397087598487966E-11</v>
      </c>
      <c r="DC145" s="80">
        <f t="shared" si="283"/>
        <v>2.0397087598487966E-11</v>
      </c>
      <c r="DE145" s="80">
        <f t="shared" si="284"/>
        <v>0.74551309477962868</v>
      </c>
      <c r="DF145" s="80">
        <f t="shared" si="284"/>
        <v>0.25424675749210079</v>
      </c>
      <c r="DG145" s="80">
        <f t="shared" si="284"/>
        <v>2.081235111636722E-11</v>
      </c>
      <c r="DH145" s="80">
        <f t="shared" si="284"/>
        <v>2.081235111636722E-11</v>
      </c>
      <c r="DI145" s="80">
        <f t="shared" si="228"/>
        <v>0.99975985231335418</v>
      </c>
      <c r="DJ145" s="80"/>
      <c r="DK145" s="80">
        <f t="shared" si="285"/>
        <v>0.74569217102945129</v>
      </c>
      <c r="DL145" s="80">
        <f t="shared" si="285"/>
        <v>0.25430782892891401</v>
      </c>
      <c r="DM145" s="80">
        <f t="shared" si="285"/>
        <v>2.0817350354897044E-11</v>
      </c>
      <c r="DN145" s="80">
        <f t="shared" si="285"/>
        <v>2.0817350354897044E-11</v>
      </c>
      <c r="DQ145" s="80">
        <f t="shared" si="281"/>
        <v>-3.1015325210823712E-2</v>
      </c>
      <c r="DR145" s="80">
        <f t="shared" si="282"/>
        <v>1.57749266805467E-2</v>
      </c>
      <c r="DS145" s="80">
        <v>0</v>
      </c>
      <c r="DT145" s="80">
        <v>0</v>
      </c>
      <c r="DV145" s="80">
        <f t="shared" si="292"/>
        <v>0.76748875133241845</v>
      </c>
      <c r="DW145" s="80">
        <f t="shared" si="292"/>
        <v>0.23251124866758155</v>
      </c>
      <c r="DX145" s="80">
        <f t="shared" si="292"/>
        <v>5.7987074774363467</v>
      </c>
      <c r="DY145" s="80">
        <f t="shared" si="292"/>
        <v>3.5317868753319237</v>
      </c>
      <c r="DZ145" s="80"/>
      <c r="EB145" s="80">
        <f t="shared" si="293"/>
        <v>-1.7273159327380265E-2</v>
      </c>
      <c r="EC145" s="80">
        <f t="shared" si="293"/>
        <v>5.9231751357805847E-2</v>
      </c>
      <c r="ED145" s="80">
        <f t="shared" si="293"/>
        <v>-3.9102949755078831E-2</v>
      </c>
      <c r="EE145" s="80">
        <f t="shared" si="293"/>
        <v>-4.2025136645033177E-2</v>
      </c>
      <c r="EG145" s="80">
        <f t="shared" si="272"/>
        <v>-2.1716538357244566E-3</v>
      </c>
      <c r="EH145" s="80">
        <f t="shared" si="272"/>
        <v>-2.0292103963335186E-3</v>
      </c>
      <c r="EI145" s="80">
        <f t="shared" si="272"/>
        <v>2.1880840366282832E-3</v>
      </c>
      <c r="EJ145" s="80">
        <f t="shared" si="272"/>
        <v>-7.0850567740089255E-4</v>
      </c>
      <c r="EL145" s="80">
        <f t="shared" si="273"/>
        <v>1.4424364137102607E-2</v>
      </c>
      <c r="EM145" s="80">
        <f t="shared" si="273"/>
        <v>1.5040644845511771E-2</v>
      </c>
      <c r="EN145" s="80">
        <f t="shared" si="273"/>
        <v>1.1745038495590552E-2</v>
      </c>
      <c r="EO145" s="80">
        <f t="shared" si="273"/>
        <v>1.5788756198749167E-2</v>
      </c>
      <c r="EQ145" s="80">
        <f t="shared" si="294"/>
        <v>5.8968138211526272E-2</v>
      </c>
      <c r="ER145" s="80">
        <f t="shared" si="294"/>
        <v>4.6578004126554461E-2</v>
      </c>
      <c r="ES145" s="80">
        <f t="shared" si="294"/>
        <v>-8.5603614211332158E-3</v>
      </c>
      <c r="ET145" s="80">
        <f t="shared" si="294"/>
        <v>-2.057741485219269E-2</v>
      </c>
      <c r="EV145" s="124">
        <v>0.75500769114474742</v>
      </c>
      <c r="EW145" s="80">
        <f t="shared" si="230"/>
        <v>0.981065357947839</v>
      </c>
      <c r="EX145" s="80">
        <f t="shared" si="231"/>
        <v>1.4876007674890892</v>
      </c>
      <c r="EY145" s="210">
        <f>EX145/EX$166</f>
        <v>0.75627084346317741</v>
      </c>
      <c r="EZ145" s="80"/>
      <c r="FA145" s="80">
        <f t="shared" si="232"/>
        <v>1.0021850220995439</v>
      </c>
      <c r="FB145" s="80">
        <f t="shared" si="233"/>
        <v>0.92051979424321395</v>
      </c>
      <c r="FC145" s="80">
        <f>FB145/FB$166</f>
        <v>0.98765877229914223</v>
      </c>
      <c r="FD145" s="80"/>
      <c r="FE145" s="80">
        <f t="shared" si="234"/>
        <v>0.99786684905339484</v>
      </c>
      <c r="FF145" s="80">
        <f t="shared" si="235"/>
        <v>0.987965658377849</v>
      </c>
      <c r="FG145" s="80">
        <f>FF145/FF$166</f>
        <v>0.98916250267128236</v>
      </c>
      <c r="FH145" s="80"/>
      <c r="FI145" s="80">
        <f t="shared" si="236"/>
        <v>1.01468791179174</v>
      </c>
      <c r="FJ145" s="80">
        <f t="shared" si="237"/>
        <v>1.2144145366273749</v>
      </c>
      <c r="FK145" s="80">
        <f>FJ145/FJ$166</f>
        <v>1.1697135247283112</v>
      </c>
      <c r="FM145" s="80">
        <f t="shared" si="238"/>
        <v>1.0574044043867812</v>
      </c>
      <c r="FN145" s="80">
        <f t="shared" si="239"/>
        <v>0.95248703552869141</v>
      </c>
      <c r="FO145" s="80">
        <f>FN145/FN$166</f>
        <v>0.9563911638595034</v>
      </c>
      <c r="FQ145" s="37"/>
    </row>
    <row r="146" spans="1:173" x14ac:dyDescent="0.2">
      <c r="A146" s="31" t="s">
        <v>35</v>
      </c>
      <c r="B146" s="31">
        <f t="shared" si="226"/>
        <v>2000</v>
      </c>
      <c r="D146" s="85">
        <f t="shared" si="275"/>
        <v>43606.703473569913</v>
      </c>
      <c r="E146" s="85">
        <f t="shared" si="276"/>
        <v>19348.107462825959</v>
      </c>
      <c r="F146" s="123">
        <v>9.9999999999999995E-7</v>
      </c>
      <c r="G146" s="123">
        <v>9.9999999999999995E-7</v>
      </c>
      <c r="H146" s="85">
        <f t="shared" si="253"/>
        <v>62954.810938395873</v>
      </c>
      <c r="J146" s="85">
        <f>[23]AnnualData_MER_2.2_Dec2019!C64</f>
        <v>5104.5929999999998</v>
      </c>
      <c r="K146" s="243">
        <f>[23]AnnualData_MER_2.2_Dec2019!D64</f>
        <v>1554.0540000000001</v>
      </c>
      <c r="L146" s="91">
        <f t="shared" si="296"/>
        <v>37141.222726403212</v>
      </c>
      <c r="M146" s="91">
        <f t="shared" si="296"/>
        <v>22633.216902278735</v>
      </c>
      <c r="N146" s="91">
        <f t="shared" si="277"/>
        <v>6658.6469999999999</v>
      </c>
      <c r="P146" s="96">
        <f t="shared" si="297"/>
        <v>3251.5259999999998</v>
      </c>
      <c r="Q146" s="96">
        <f t="shared" si="297"/>
        <v>806.52</v>
      </c>
      <c r="R146" s="96">
        <f t="shared" si="297"/>
        <v>37141.222726403212</v>
      </c>
      <c r="S146" s="96">
        <f t="shared" si="297"/>
        <v>22633.216902278735</v>
      </c>
      <c r="T146" s="96">
        <f t="shared" si="286"/>
        <v>63832.485628681949</v>
      </c>
      <c r="V146" s="85">
        <f>AER_11_Table3.4_real!$B47</f>
        <v>8.5426406127912475</v>
      </c>
      <c r="W146" s="85">
        <f>AER_11_Table3.4_real!$D47</f>
        <v>12.450086974343208</v>
      </c>
      <c r="X146" s="85">
        <f t="shared" si="287"/>
        <v>94.489350171694213</v>
      </c>
      <c r="Y146" s="85">
        <f t="shared" si="287"/>
        <v>83.273535889201938</v>
      </c>
      <c r="Z146" s="115">
        <f t="shared" si="248"/>
        <v>9.4545950458698105</v>
      </c>
      <c r="AA146" s="104"/>
      <c r="AC146" s="88">
        <f t="shared" si="288"/>
        <v>0.79081145283783694</v>
      </c>
      <c r="AD146" s="88">
        <f t="shared" si="288"/>
        <v>4.0030724594554385</v>
      </c>
      <c r="AE146" s="96">
        <f t="shared" si="288"/>
        <v>9.4489350171694214E-2</v>
      </c>
      <c r="AF146" s="96">
        <f t="shared" si="288"/>
        <v>8.3273535889201944E-2</v>
      </c>
      <c r="AG146" s="96">
        <f t="shared" si="288"/>
        <v>0.1753668197274483</v>
      </c>
      <c r="AI146" s="96">
        <f t="shared" si="295"/>
        <v>0.80559929970735911</v>
      </c>
      <c r="AJ146" s="96">
        <f t="shared" si="295"/>
        <v>4.0996610943870611</v>
      </c>
      <c r="AK146" s="96">
        <f t="shared" si="295"/>
        <v>9.435676516859233E-2</v>
      </c>
      <c r="AL146" s="96">
        <f t="shared" si="295"/>
        <v>8.5509386823860362E-2</v>
      </c>
      <c r="AM146" s="96">
        <f t="shared" si="295"/>
        <v>0.17805610658146181</v>
      </c>
      <c r="AN146" s="90">
        <f t="shared" si="289"/>
        <v>0.91839362562076376</v>
      </c>
      <c r="AO146" s="90">
        <f t="shared" si="290"/>
        <v>0.98164366965699446</v>
      </c>
      <c r="AP146" s="90">
        <f t="shared" si="290"/>
        <v>0.97643984887827329</v>
      </c>
      <c r="AQ146" s="90">
        <f t="shared" si="290"/>
        <v>1.0014051457027484</v>
      </c>
      <c r="AR146" s="90">
        <f t="shared" si="290"/>
        <v>0.97385256732966619</v>
      </c>
      <c r="AS146" s="90">
        <f t="shared" si="290"/>
        <v>0.98489640762316033</v>
      </c>
      <c r="AU146" s="102">
        <f t="shared" si="291"/>
        <v>636980.4605381859</v>
      </c>
      <c r="AV146" s="102">
        <f t="shared" si="291"/>
        <v>518978.10500793409</v>
      </c>
      <c r="AW146" s="102">
        <f t="shared" si="291"/>
        <v>1000000</v>
      </c>
      <c r="AX146" s="102">
        <f t="shared" si="291"/>
        <v>1000000</v>
      </c>
      <c r="AY146" s="102">
        <f t="shared" si="291"/>
        <v>9586404.8099684436</v>
      </c>
      <c r="BB146" s="80">
        <f>AI146/AI$166</f>
        <v>0.84324954498701732</v>
      </c>
      <c r="BC146" s="80">
        <f>AJ146/AJ$166</f>
        <v>1.4536103720987843</v>
      </c>
      <c r="BD146" s="80">
        <f>AK146/AK$166</f>
        <v>0.99706688087621054</v>
      </c>
      <c r="BE146" s="80">
        <f>AL146/AL$166</f>
        <v>0.93384438216040389</v>
      </c>
      <c r="BF146" s="80"/>
      <c r="BG146" s="80"/>
      <c r="BH146" s="80"/>
      <c r="BI146" s="80"/>
      <c r="BJ146" s="80"/>
      <c r="BK146" s="80"/>
      <c r="BL146" s="80"/>
      <c r="BM146" s="80"/>
      <c r="BN146" s="80"/>
      <c r="BO146" s="80"/>
      <c r="BP146" s="80"/>
      <c r="BQ146" s="95">
        <f>[4]Northeast!AK139</f>
        <v>0.87797763058811307</v>
      </c>
      <c r="BR146" s="95">
        <f>[4]Midwest!AK139</f>
        <v>0.81143406850705557</v>
      </c>
      <c r="BS146" s="95">
        <f>[4]South!AK139</f>
        <v>0.80500416719055545</v>
      </c>
      <c r="BT146" s="95">
        <f>[4]West!AK139</f>
        <v>0.78112598025702784</v>
      </c>
      <c r="BU146" s="88"/>
      <c r="BV146" s="95">
        <f>[4]Northeast!AH139</f>
        <v>0.98859798487515538</v>
      </c>
      <c r="BW146" s="95">
        <f>[4]Midwest!AH139</f>
        <v>0.98774136687457681</v>
      </c>
      <c r="BX146" s="95">
        <f>[4]South!AH139</f>
        <v>1.0136884193726945</v>
      </c>
      <c r="BY146" s="95">
        <f>[4]West!AH139</f>
        <v>0.99941547100625361</v>
      </c>
      <c r="CA146" s="95">
        <f>[4]Northeast!AI139</f>
        <v>1.1679578774305617</v>
      </c>
      <c r="CB146" s="95">
        <f>[4]Midwest!AI139</f>
        <v>1.2183242225546427</v>
      </c>
      <c r="CC146" s="95">
        <f>[4]South!AI139</f>
        <v>1.2218606459604726</v>
      </c>
      <c r="CD146" s="95">
        <f>[4]West!AI139</f>
        <v>1.1962098101346728</v>
      </c>
      <c r="CF146" s="95">
        <f>[4]Northeast!AJ139</f>
        <v>1.0035766834649045</v>
      </c>
      <c r="CG146" s="95">
        <f>[4]Midwest!AJ139</f>
        <v>0.9703582564239468</v>
      </c>
      <c r="CH146" s="95">
        <f>[4]South!AJ139</f>
        <v>1.016571448324052</v>
      </c>
      <c r="CI146" s="95">
        <f>[4]West!AJ139</f>
        <v>0.93532927213343009</v>
      </c>
      <c r="CK146" s="89">
        <f>N146/N$166</f>
        <v>1.0916043812066876</v>
      </c>
      <c r="CL146" s="89">
        <f>Z146/Z$166</f>
        <v>0.90742504816812897</v>
      </c>
      <c r="CM146" s="89">
        <f t="shared" si="262"/>
        <v>0.98791821974371918</v>
      </c>
      <c r="CN146" s="89">
        <f t="shared" si="263"/>
        <v>0.98864348161861504</v>
      </c>
      <c r="CO146" s="89">
        <f t="shared" si="264"/>
        <v>1.1817195681553518</v>
      </c>
      <c r="CP146" s="89">
        <f t="shared" si="265"/>
        <v>0.99358376429122852</v>
      </c>
      <c r="CQ146" s="89">
        <f t="shared" si="266"/>
        <v>0.91852243438919878</v>
      </c>
      <c r="CR146" s="89">
        <f t="shared" si="267"/>
        <v>1.1498326961583278</v>
      </c>
      <c r="CS146" s="89">
        <f t="shared" si="268"/>
        <v>0.99054915819701905</v>
      </c>
      <c r="CT146" s="89"/>
      <c r="CU146" s="89">
        <f t="shared" si="269"/>
        <v>1.146778694203392</v>
      </c>
      <c r="CX146" s="35"/>
      <c r="CZ146" s="80">
        <f t="shared" si="283"/>
        <v>0.69266673703842974</v>
      </c>
      <c r="DA146" s="80">
        <f t="shared" si="283"/>
        <v>0.30733326292980145</v>
      </c>
      <c r="DB146" s="80">
        <f t="shared" si="283"/>
        <v>1.5884409548597407E-11</v>
      </c>
      <c r="DC146" s="80">
        <f t="shared" si="283"/>
        <v>1.5884409548597407E-11</v>
      </c>
      <c r="DE146" s="80">
        <f t="shared" si="284"/>
        <v>0.71307802907432483</v>
      </c>
      <c r="DF146" s="80">
        <f t="shared" si="284"/>
        <v>0.2862289244414552</v>
      </c>
      <c r="DG146" s="80">
        <f t="shared" si="284"/>
        <v>1.8046811978690622E-11</v>
      </c>
      <c r="DH146" s="80">
        <f t="shared" si="284"/>
        <v>1.8046811978690622E-11</v>
      </c>
      <c r="DI146" s="80">
        <f t="shared" si="228"/>
        <v>0.9993069535518736</v>
      </c>
      <c r="DJ146" s="80"/>
      <c r="DK146" s="80">
        <f t="shared" si="285"/>
        <v>0.71357256800806323</v>
      </c>
      <c r="DL146" s="80">
        <f t="shared" si="285"/>
        <v>0.28642743195581816</v>
      </c>
      <c r="DM146" s="80">
        <f t="shared" si="285"/>
        <v>1.8059327931769283E-11</v>
      </c>
      <c r="DN146" s="80">
        <f t="shared" si="285"/>
        <v>1.8059327931769283E-11</v>
      </c>
      <c r="DQ146" s="80">
        <f t="shared" si="281"/>
        <v>0.13796825734658724</v>
      </c>
      <c r="DR146" s="80">
        <f t="shared" si="282"/>
        <v>0.33487153958394911</v>
      </c>
      <c r="DS146" s="80">
        <v>0</v>
      </c>
      <c r="DT146" s="80">
        <v>0</v>
      </c>
      <c r="DV146" s="80">
        <f t="shared" si="292"/>
        <v>0.76661114487672943</v>
      </c>
      <c r="DW146" s="80">
        <f t="shared" si="292"/>
        <v>0.23338885512327057</v>
      </c>
      <c r="DX146" s="80">
        <f t="shared" si="292"/>
        <v>5.5778933357487208</v>
      </c>
      <c r="DY146" s="80">
        <f t="shared" si="292"/>
        <v>3.3990714483405915</v>
      </c>
      <c r="DZ146" s="80"/>
      <c r="EB146" s="80">
        <f t="shared" si="293"/>
        <v>-1.1441322088511282E-3</v>
      </c>
      <c r="EC146" s="80">
        <f t="shared" si="293"/>
        <v>3.7673633748479232E-3</v>
      </c>
      <c r="ED146" s="80">
        <f t="shared" si="293"/>
        <v>-3.8823877288667229E-2</v>
      </c>
      <c r="EE146" s="80">
        <f t="shared" si="293"/>
        <v>-3.8301648955270919E-2</v>
      </c>
      <c r="EG146" s="80">
        <f t="shared" si="272"/>
        <v>-7.0640673259803782E-4</v>
      </c>
      <c r="EH146" s="80">
        <f t="shared" si="272"/>
        <v>-7.2523816526801912E-5</v>
      </c>
      <c r="EI146" s="80">
        <f t="shared" si="272"/>
        <v>5.3681558517292417E-4</v>
      </c>
      <c r="EJ146" s="80">
        <f t="shared" si="272"/>
        <v>6.5116286287368607E-4</v>
      </c>
      <c r="EL146" s="80">
        <f t="shared" si="273"/>
        <v>1.0346825370331042E-2</v>
      </c>
      <c r="EM146" s="80">
        <f t="shared" si="273"/>
        <v>9.8753108675346431E-3</v>
      </c>
      <c r="EN146" s="80">
        <f t="shared" si="273"/>
        <v>1.3564644724794425E-2</v>
      </c>
      <c r="EO146" s="80">
        <f t="shared" si="273"/>
        <v>1.4016003700451207E-2</v>
      </c>
      <c r="EQ146" s="80">
        <f t="shared" si="294"/>
        <v>4.0139938586621196E-2</v>
      </c>
      <c r="ER146" s="80">
        <f t="shared" si="294"/>
        <v>3.3197292082625805E-2</v>
      </c>
      <c r="ES146" s="80">
        <f t="shared" si="294"/>
        <v>3.9883506482496202E-2</v>
      </c>
      <c r="ET146" s="80">
        <f t="shared" si="294"/>
        <v>-2.5912537689531134E-3</v>
      </c>
      <c r="EV146" s="124">
        <v>0.91968115430975406</v>
      </c>
      <c r="EW146" s="80">
        <f t="shared" si="230"/>
        <v>1.2145416451373765</v>
      </c>
      <c r="EX146" s="80">
        <f t="shared" si="231"/>
        <v>1.8067530834538224</v>
      </c>
      <c r="EY146" s="210">
        <f>EX146/EX$166</f>
        <v>0.91852243438919878</v>
      </c>
      <c r="EZ146" s="80"/>
      <c r="FA146" s="80">
        <f t="shared" si="232"/>
        <v>1.0002626893537057</v>
      </c>
      <c r="FB146" s="80">
        <f t="shared" si="233"/>
        <v>0.92076160499303694</v>
      </c>
      <c r="FC146" s="80">
        <f>FB146/FB$166</f>
        <v>0.98791821974371918</v>
      </c>
      <c r="FD146" s="80"/>
      <c r="FE146" s="80">
        <f t="shared" si="234"/>
        <v>0.99947529243044941</v>
      </c>
      <c r="FF146" s="80">
        <f t="shared" si="235"/>
        <v>0.98744726531844207</v>
      </c>
      <c r="FG146" s="80">
        <f>FF146/FF$166</f>
        <v>0.98864348161861504</v>
      </c>
      <c r="FH146" s="80"/>
      <c r="FI146" s="80">
        <f t="shared" si="236"/>
        <v>1.0102640887475669</v>
      </c>
      <c r="FJ146" s="80">
        <f t="shared" si="237"/>
        <v>1.2268793952076535</v>
      </c>
      <c r="FK146" s="80">
        <f>FJ146/FJ$166</f>
        <v>1.1817195681553518</v>
      </c>
      <c r="FM146" s="80">
        <f t="shared" si="238"/>
        <v>1.0388884818651345</v>
      </c>
      <c r="FN146" s="80">
        <f t="shared" si="239"/>
        <v>0.98952781033662462</v>
      </c>
      <c r="FO146" s="80">
        <f>FN146/FN$166</f>
        <v>0.99358376429122852</v>
      </c>
      <c r="FQ146" s="37"/>
    </row>
    <row r="147" spans="1:173" x14ac:dyDescent="0.2">
      <c r="A147" s="31" t="s">
        <v>35</v>
      </c>
      <c r="B147" s="31">
        <f t="shared" si="226"/>
        <v>2001</v>
      </c>
      <c r="D147" s="85">
        <f t="shared" si="275"/>
        <v>50430.833772530372</v>
      </c>
      <c r="E147" s="85">
        <f t="shared" si="276"/>
        <v>18800.339272042918</v>
      </c>
      <c r="F147" s="123">
        <v>9.9999999999999995E-7</v>
      </c>
      <c r="G147" s="123">
        <v>9.9999999999999995E-7</v>
      </c>
      <c r="H147" s="85">
        <f t="shared" si="253"/>
        <v>69231.173046573269</v>
      </c>
      <c r="J147" s="85">
        <f>[23]AnnualData_MER_2.2_Dec2019!C65</f>
        <v>4889.018</v>
      </c>
      <c r="K147" s="243">
        <f>[23]AnnualData_MER_2.2_Dec2019!D65</f>
        <v>1528.8409999999999</v>
      </c>
      <c r="L147" s="91">
        <f t="shared" si="296"/>
        <v>37720.98513511294</v>
      </c>
      <c r="M147" s="91">
        <f t="shared" si="296"/>
        <v>23005.608134059454</v>
      </c>
      <c r="N147" s="91">
        <f t="shared" si="277"/>
        <v>6417.8590000000004</v>
      </c>
      <c r="P147" s="96">
        <f t="shared" si="297"/>
        <v>3097.2620000000002</v>
      </c>
      <c r="Q147" s="96">
        <f t="shared" si="297"/>
        <v>789.18499999999995</v>
      </c>
      <c r="R147" s="96">
        <f t="shared" si="297"/>
        <v>37720.98513511294</v>
      </c>
      <c r="S147" s="96">
        <f t="shared" si="297"/>
        <v>23005.608134059454</v>
      </c>
      <c r="T147" s="96">
        <f t="shared" si="286"/>
        <v>64613.040269172394</v>
      </c>
      <c r="V147" s="85">
        <f>AER_11_Table3.4_real!$B48</f>
        <v>10.315125404023952</v>
      </c>
      <c r="W147" s="85">
        <f>AER_11_Table3.4_real!$D48</f>
        <v>12.297118714138959</v>
      </c>
      <c r="X147" s="85">
        <f t="shared" si="287"/>
        <v>90.393715534910854</v>
      </c>
      <c r="Y147" s="85">
        <f t="shared" si="287"/>
        <v>83.755881990675149</v>
      </c>
      <c r="Z147" s="115">
        <f t="shared" si="248"/>
        <v>10.787269250784922</v>
      </c>
      <c r="AA147" s="104"/>
      <c r="AC147" s="88">
        <f t="shared" si="288"/>
        <v>0.80506266502478629</v>
      </c>
      <c r="AD147" s="88">
        <f t="shared" si="288"/>
        <v>3.9587637879584641</v>
      </c>
      <c r="AE147" s="96">
        <f t="shared" si="288"/>
        <v>9.0393715534910851E-2</v>
      </c>
      <c r="AF147" s="96">
        <f t="shared" si="288"/>
        <v>8.3755881990675157E-2</v>
      </c>
      <c r="AG147" s="96">
        <f t="shared" si="288"/>
        <v>0.16953670581612318</v>
      </c>
      <c r="AI147" s="96">
        <f t="shared" si="295"/>
        <v>0.85806230603182909</v>
      </c>
      <c r="AJ147" s="96">
        <f t="shared" si="295"/>
        <v>4.2179926147961648</v>
      </c>
      <c r="AK147" s="96">
        <f t="shared" si="295"/>
        <v>9.318398152483881E-2</v>
      </c>
      <c r="AL147" s="96">
        <f t="shared" si="295"/>
        <v>8.4965150986990118E-2</v>
      </c>
      <c r="AM147" s="96">
        <f t="shared" si="295"/>
        <v>0.17730301466506704</v>
      </c>
      <c r="AN147" s="90">
        <f t="shared" si="289"/>
        <v>0.91450926114260944</v>
      </c>
      <c r="AO147" s="90">
        <f t="shared" si="290"/>
        <v>0.93823334199104558</v>
      </c>
      <c r="AP147" s="90">
        <f t="shared" si="290"/>
        <v>0.93854213354277571</v>
      </c>
      <c r="AQ147" s="90">
        <f t="shared" si="290"/>
        <v>0.97005637724135885</v>
      </c>
      <c r="AR147" s="90">
        <f t="shared" si="290"/>
        <v>0.98576747075397864</v>
      </c>
      <c r="AS147" s="90">
        <f t="shared" si="290"/>
        <v>0.95619753638360439</v>
      </c>
      <c r="AU147" s="102">
        <f t="shared" si="291"/>
        <v>633514.13310403039</v>
      </c>
      <c r="AV147" s="102">
        <f t="shared" si="291"/>
        <v>516198.21812732646</v>
      </c>
      <c r="AW147" s="102">
        <f t="shared" si="291"/>
        <v>1000000</v>
      </c>
      <c r="AX147" s="102">
        <f t="shared" si="291"/>
        <v>1000000</v>
      </c>
      <c r="AY147" s="102">
        <f t="shared" si="291"/>
        <v>10067693.956687486</v>
      </c>
      <c r="BB147" s="80">
        <f>AI147/AI$166</f>
        <v>0.89816444651167193</v>
      </c>
      <c r="BC147" s="80">
        <f>AJ147/AJ$166</f>
        <v>1.4955669927688178</v>
      </c>
      <c r="BD147" s="80">
        <f>AK147/AK$166</f>
        <v>0.98467408924616018</v>
      </c>
      <c r="BE147" s="80">
        <f>AL147/AL$166</f>
        <v>0.92790080569810807</v>
      </c>
      <c r="BF147" s="80"/>
      <c r="BG147" s="80">
        <f>V147/V$166</f>
        <v>1.0841263224816631</v>
      </c>
      <c r="BH147" s="80">
        <f>W147/W$166</f>
        <v>0.94312831307644762</v>
      </c>
      <c r="BI147" s="80">
        <f>X147/X$166</f>
        <v>0.96965574362293472</v>
      </c>
      <c r="BJ147" s="80">
        <f>Y147/Y$166</f>
        <v>0.87851129057830912</v>
      </c>
      <c r="BK147" s="80"/>
      <c r="BL147" s="80">
        <f t="shared" ref="BL147:BO156" si="298">BQ147*BV147*CA147*CF147</f>
        <v>0.9831617793470574</v>
      </c>
      <c r="BM147" s="80">
        <f t="shared" si="298"/>
        <v>0.91547548963192515</v>
      </c>
      <c r="BN147" s="80">
        <f t="shared" si="298"/>
        <v>0.96965574362293461</v>
      </c>
      <c r="BO147" s="80">
        <f t="shared" si="298"/>
        <v>0.87851129057830901</v>
      </c>
      <c r="BP147" s="80"/>
      <c r="BQ147" s="95">
        <f>[4]Northeast!AK140</f>
        <v>0.87899034044038771</v>
      </c>
      <c r="BR147" s="95">
        <f>[4]Midwest!AK140</f>
        <v>0.80738160595258202</v>
      </c>
      <c r="BS147" s="95">
        <f>[4]South!AK140</f>
        <v>0.78374826426588473</v>
      </c>
      <c r="BT147" s="95">
        <f>[4]West!AK140</f>
        <v>0.76471990371337684</v>
      </c>
      <c r="BU147" s="88"/>
      <c r="BV147" s="95">
        <f>[4]Northeast!AH140</f>
        <v>0.98784091713551692</v>
      </c>
      <c r="BW147" s="95">
        <f>[4]Midwest!AH140</f>
        <v>0.98759666461708939</v>
      </c>
      <c r="BX147" s="95">
        <f>[4]South!AH140</f>
        <v>1.0138136464123904</v>
      </c>
      <c r="BY147" s="95">
        <f>[4]West!AH140</f>
        <v>0.99981611344185628</v>
      </c>
      <c r="CA147" s="95">
        <f>[4]Northeast!AI140</f>
        <v>1.1804465267876929</v>
      </c>
      <c r="CB147" s="95">
        <f>[4]Midwest!AI140</f>
        <v>1.2309711403393735</v>
      </c>
      <c r="CC147" s="95">
        <f>[4]South!AI140</f>
        <v>1.2392467404399319</v>
      </c>
      <c r="CD147" s="95">
        <f>[4]West!AI140</f>
        <v>1.2136096642169669</v>
      </c>
      <c r="CF147" s="95">
        <f>[4]Northeast!AJ140</f>
        <v>0.9591964322457015</v>
      </c>
      <c r="CG147" s="95">
        <f>[4]Midwest!AJ140</f>
        <v>0.93269658067643335</v>
      </c>
      <c r="CH147" s="95">
        <f>[4]South!AJ140</f>
        <v>0.98474790208532548</v>
      </c>
      <c r="CI147" s="95">
        <f>[4]West!AJ140</f>
        <v>0.94677285026965696</v>
      </c>
      <c r="CK147" s="89">
        <f>N147/N$166</f>
        <v>1.0521301102711664</v>
      </c>
      <c r="CL147" s="89">
        <f>Z147/Z$166</f>
        <v>1.0353313147739944</v>
      </c>
      <c r="CM147" s="89">
        <f t="shared" si="262"/>
        <v>0.98933345079669899</v>
      </c>
      <c r="CN147" s="89">
        <f t="shared" si="263"/>
        <v>0.98806342473027042</v>
      </c>
      <c r="CO147" s="89">
        <f t="shared" si="264"/>
        <v>1.1942486715727132</v>
      </c>
      <c r="CP147" s="89">
        <f t="shared" si="265"/>
        <v>0.95119696869123038</v>
      </c>
      <c r="CQ147" s="89">
        <f t="shared" si="266"/>
        <v>1.0464937923106121</v>
      </c>
      <c r="CR147" s="89">
        <f t="shared" si="267"/>
        <v>1.2226406957619429</v>
      </c>
      <c r="CS147" s="89">
        <f t="shared" si="268"/>
        <v>1.0893032503803546</v>
      </c>
      <c r="CT147" s="89"/>
      <c r="CU147" s="89">
        <f t="shared" si="269"/>
        <v>1.1104339752852228</v>
      </c>
      <c r="CX147" s="35"/>
      <c r="CZ147" s="80">
        <f t="shared" si="283"/>
        <v>0.72844112779375392</v>
      </c>
      <c r="DA147" s="80">
        <f t="shared" si="283"/>
        <v>0.27155887217735764</v>
      </c>
      <c r="DB147" s="80">
        <f t="shared" si="283"/>
        <v>1.4444360192008864E-11</v>
      </c>
      <c r="DC147" s="80">
        <f t="shared" si="283"/>
        <v>1.4444360192008864E-11</v>
      </c>
      <c r="DE147" s="80">
        <f t="shared" si="284"/>
        <v>0.71040381205212977</v>
      </c>
      <c r="DF147" s="80">
        <f t="shared" si="284"/>
        <v>0.28907722710707717</v>
      </c>
      <c r="DG147" s="80">
        <f t="shared" si="284"/>
        <v>1.5152982108938262E-11</v>
      </c>
      <c r="DH147" s="80">
        <f t="shared" si="284"/>
        <v>1.5152982108938262E-11</v>
      </c>
      <c r="DI147" s="80">
        <f t="shared" si="228"/>
        <v>0.99948103918951292</v>
      </c>
      <c r="DJ147" s="80"/>
      <c r="DK147" s="80">
        <f t="shared" si="285"/>
        <v>0.71077267521573184</v>
      </c>
      <c r="DL147" s="80">
        <f t="shared" si="285"/>
        <v>0.28922732475394647</v>
      </c>
      <c r="DM147" s="80">
        <f t="shared" si="285"/>
        <v>1.5160849995939828E-11</v>
      </c>
      <c r="DN147" s="80">
        <f t="shared" si="285"/>
        <v>1.5160849995939828E-11</v>
      </c>
      <c r="DQ147" s="80">
        <f t="shared" si="281"/>
        <v>0.18854113864099109</v>
      </c>
      <c r="DR147" s="80">
        <f t="shared" si="282"/>
        <v>-1.2362624722999309E-2</v>
      </c>
      <c r="DS147" s="80">
        <v>0</v>
      </c>
      <c r="DT147" s="80">
        <v>0</v>
      </c>
      <c r="DV147" s="80">
        <f t="shared" si="292"/>
        <v>0.76178332992357722</v>
      </c>
      <c r="DW147" s="80">
        <f t="shared" si="292"/>
        <v>0.23821667007642267</v>
      </c>
      <c r="DX147" s="80">
        <f t="shared" si="292"/>
        <v>5.8775029390818556</v>
      </c>
      <c r="DY147" s="80">
        <f t="shared" si="292"/>
        <v>3.5846234911143191</v>
      </c>
      <c r="DZ147" s="80"/>
      <c r="EB147" s="80">
        <f t="shared" si="293"/>
        <v>-6.317519579759151E-3</v>
      </c>
      <c r="EC147" s="80">
        <f t="shared" si="293"/>
        <v>2.0474669402829042E-2</v>
      </c>
      <c r="ED147" s="80">
        <f t="shared" si="293"/>
        <v>5.2320834777054501E-2</v>
      </c>
      <c r="EE147" s="80">
        <f t="shared" si="293"/>
        <v>5.3151154243821004E-2</v>
      </c>
      <c r="EG147" s="80">
        <f t="shared" si="272"/>
        <v>-7.6609277007759393E-4</v>
      </c>
      <c r="EH147" s="80">
        <f t="shared" si="272"/>
        <v>-1.4650885614451577E-4</v>
      </c>
      <c r="EI147" s="80">
        <f t="shared" si="272"/>
        <v>1.2352839680739022E-4</v>
      </c>
      <c r="EJ147" s="80">
        <f t="shared" si="272"/>
        <v>4.0079643007093083E-4</v>
      </c>
      <c r="EL147" s="80">
        <f t="shared" si="273"/>
        <v>1.0635959517529667E-2</v>
      </c>
      <c r="EM147" s="80">
        <f t="shared" si="273"/>
        <v>1.0327076410658952E-2</v>
      </c>
      <c r="EN147" s="80">
        <f t="shared" si="273"/>
        <v>1.4128911075665459E-2</v>
      </c>
      <c r="EO147" s="80">
        <f t="shared" si="273"/>
        <v>1.4441045607282417E-2</v>
      </c>
      <c r="EQ147" s="80">
        <f t="shared" si="294"/>
        <v>-4.5229697129644274E-2</v>
      </c>
      <c r="ER147" s="80">
        <f t="shared" si="294"/>
        <v>-3.9585400151560153E-2</v>
      </c>
      <c r="ES147" s="80">
        <f t="shared" si="294"/>
        <v>-3.1805247715621723E-2</v>
      </c>
      <c r="ET147" s="80">
        <f t="shared" si="294"/>
        <v>1.2160571971332896E-2</v>
      </c>
      <c r="EV147" s="124">
        <v>1.0454890165335</v>
      </c>
      <c r="EW147" s="80">
        <f t="shared" si="230"/>
        <v>1.1393230618330099</v>
      </c>
      <c r="EX147" s="80">
        <f t="shared" si="231"/>
        <v>2.0584754550168407</v>
      </c>
      <c r="EY147" s="210">
        <f>EX147/EX$166</f>
        <v>1.0464937923106121</v>
      </c>
      <c r="EZ147" s="80"/>
      <c r="FA147" s="80">
        <f t="shared" si="232"/>
        <v>1.0014325386704042</v>
      </c>
      <c r="FB147" s="80">
        <f t="shared" si="233"/>
        <v>0.92208063159841291</v>
      </c>
      <c r="FC147" s="80">
        <f>FB147/FB$166</f>
        <v>0.98933345079669899</v>
      </c>
      <c r="FD147" s="80"/>
      <c r="FE147" s="80">
        <f t="shared" si="234"/>
        <v>0.99941328001536511</v>
      </c>
      <c r="FF147" s="80">
        <f t="shared" si="235"/>
        <v>0.9868679102741067</v>
      </c>
      <c r="FG147" s="80">
        <f>FF147/FF$166</f>
        <v>0.98806342473027042</v>
      </c>
      <c r="FH147" s="80"/>
      <c r="FI147" s="80">
        <f t="shared" si="236"/>
        <v>1.0106024337372352</v>
      </c>
      <c r="FJ147" s="80">
        <f t="shared" si="237"/>
        <v>1.2398873026989219</v>
      </c>
      <c r="FK147" s="80">
        <f>FJ147/FJ$166</f>
        <v>1.1942486715727132</v>
      </c>
      <c r="FM147" s="80">
        <f t="shared" si="238"/>
        <v>0.95733948447694828</v>
      </c>
      <c r="FN147" s="80">
        <f t="shared" si="239"/>
        <v>0.94731404382326767</v>
      </c>
      <c r="FO147" s="80">
        <f>FN147/FN$166</f>
        <v>0.95119696869123038</v>
      </c>
      <c r="FQ147" s="37"/>
    </row>
    <row r="148" spans="1:173" x14ac:dyDescent="0.2">
      <c r="A148" s="31" t="s">
        <v>35</v>
      </c>
      <c r="B148" s="31">
        <f t="shared" si="226"/>
        <v>2002</v>
      </c>
      <c r="D148" s="85">
        <f t="shared" si="275"/>
        <v>41429.858683979561</v>
      </c>
      <c r="E148" s="85">
        <f t="shared" si="276"/>
        <v>15696.321522879354</v>
      </c>
      <c r="F148" s="123">
        <v>9.9999999999999995E-7</v>
      </c>
      <c r="G148" s="123">
        <v>9.9999999999999995E-7</v>
      </c>
      <c r="H148" s="85">
        <f t="shared" si="253"/>
        <v>57126.180208858917</v>
      </c>
      <c r="J148" s="85">
        <f>[23]AnnualData_MER_2.2_Dec2019!C66</f>
        <v>4994.9939999999997</v>
      </c>
      <c r="K148" s="243">
        <f>[23]AnnualData_MER_2.2_Dec2019!D66</f>
        <v>1456.7339999999999</v>
      </c>
      <c r="L148" s="91">
        <f t="shared" si="296"/>
        <v>38111.433638868861</v>
      </c>
      <c r="M148" s="91">
        <f t="shared" si="296"/>
        <v>23192.1115708502</v>
      </c>
      <c r="N148" s="91">
        <f t="shared" si="277"/>
        <v>6451.7279999999992</v>
      </c>
      <c r="P148" s="96">
        <f t="shared" si="297"/>
        <v>3212.4560000000001</v>
      </c>
      <c r="Q148" s="96">
        <f t="shared" si="297"/>
        <v>725.16300000000001</v>
      </c>
      <c r="R148" s="96">
        <f t="shared" si="297"/>
        <v>38111.433638868861</v>
      </c>
      <c r="S148" s="96">
        <f t="shared" si="297"/>
        <v>23192.1115708502</v>
      </c>
      <c r="T148" s="96">
        <f t="shared" ref="T148:T156" si="299">SUM(P148:S148)</f>
        <v>65241.164209719063</v>
      </c>
      <c r="V148" s="85">
        <f>AER_11_Table3.4_real!$B49</f>
        <v>8.2942759658929646</v>
      </c>
      <c r="W148" s="85">
        <f>AER_11_Table3.4_real!$D49</f>
        <v>10.775008699515048</v>
      </c>
      <c r="X148" s="85">
        <f t="shared" ref="X148:Y156" si="300">X228+X302</f>
        <v>92.591163938820884</v>
      </c>
      <c r="Y148" s="85">
        <f t="shared" si="300"/>
        <v>83.511757611340187</v>
      </c>
      <c r="Z148" s="115">
        <f t="shared" si="248"/>
        <v>8.8543999698776705</v>
      </c>
      <c r="AA148" s="104"/>
      <c r="AC148" s="88">
        <f t="shared" ref="AC148:AG155" si="301">AC228+AC302</f>
        <v>0.76547818865067718</v>
      </c>
      <c r="AD148" s="88">
        <f t="shared" si="301"/>
        <v>4.5388857401715201</v>
      </c>
      <c r="AE148" s="96">
        <f t="shared" si="301"/>
        <v>9.2591163938820886E-2</v>
      </c>
      <c r="AF148" s="96">
        <f t="shared" si="301"/>
        <v>8.3511757611340193E-2</v>
      </c>
      <c r="AG148" s="96">
        <f t="shared" si="301"/>
        <v>0.17191742569071328</v>
      </c>
      <c r="AI148" s="96">
        <f t="shared" si="295"/>
        <v>0.80744593132225817</v>
      </c>
      <c r="AJ148" s="96">
        <f t="shared" si="295"/>
        <v>4.6653737196755856</v>
      </c>
      <c r="AK148" s="96">
        <f t="shared" si="295"/>
        <v>9.2200489495416316E-2</v>
      </c>
      <c r="AL148" s="96">
        <f t="shared" si="295"/>
        <v>8.4438300266714852E-2</v>
      </c>
      <c r="AM148" s="96">
        <f t="shared" si="295"/>
        <v>0.17549098618386794</v>
      </c>
      <c r="AN148" s="90">
        <f t="shared" si="289"/>
        <v>0.90516301945212763</v>
      </c>
      <c r="AO148" s="90">
        <f t="shared" si="290"/>
        <v>0.94802408304559116</v>
      </c>
      <c r="AP148" s="90">
        <f t="shared" si="290"/>
        <v>0.97288792128900214</v>
      </c>
      <c r="AQ148" s="90">
        <f t="shared" si="290"/>
        <v>1.0042372274327676</v>
      </c>
      <c r="AR148" s="90">
        <f t="shared" si="290"/>
        <v>0.98902698594775129</v>
      </c>
      <c r="AS148" s="90">
        <f t="shared" si="290"/>
        <v>0.97963678607737426</v>
      </c>
      <c r="AU148" s="102">
        <f t="shared" si="291"/>
        <v>643135.10686899733</v>
      </c>
      <c r="AV148" s="102">
        <f t="shared" si="291"/>
        <v>497800.55933341297</v>
      </c>
      <c r="AW148" s="102">
        <f t="shared" si="291"/>
        <v>1000000</v>
      </c>
      <c r="AX148" s="102">
        <f t="shared" si="291"/>
        <v>1000000</v>
      </c>
      <c r="AY148" s="102">
        <f t="shared" si="291"/>
        <v>10112200.05085755</v>
      </c>
      <c r="BB148" s="80">
        <f>AI148/AI$166</f>
        <v>0.8451824802186988</v>
      </c>
      <c r="BC148" s="80">
        <f>AJ148/AJ$166</f>
        <v>1.6541942059362928</v>
      </c>
      <c r="BD148" s="80">
        <f>AK148/AK$166</f>
        <v>0.97428153998495148</v>
      </c>
      <c r="BE148" s="80">
        <f>AL148/AL$166</f>
        <v>0.92214709135584905</v>
      </c>
      <c r="BF148" s="80"/>
      <c r="BG148" s="80">
        <f>V148/V$166</f>
        <v>0.87173374518973545</v>
      </c>
      <c r="BH148" s="80">
        <f>W148/W$166</f>
        <v>0.82638998731250612</v>
      </c>
      <c r="BI148" s="80">
        <f>X148/X$166</f>
        <v>0.99322782995169601</v>
      </c>
      <c r="BJ148" s="80">
        <f>Y148/Y$166</f>
        <v>0.87595068207591087</v>
      </c>
      <c r="BK148" s="80"/>
      <c r="BL148" s="80">
        <f t="shared" si="298"/>
        <v>0.96586324476915197</v>
      </c>
      <c r="BM148" s="80">
        <f t="shared" si="298"/>
        <v>0.9606201984549303</v>
      </c>
      <c r="BN148" s="80">
        <f t="shared" si="298"/>
        <v>0.9932278299516959</v>
      </c>
      <c r="BO148" s="80">
        <f t="shared" si="298"/>
        <v>0.87595068207591109</v>
      </c>
      <c r="BP148" s="80"/>
      <c r="BQ148" s="95">
        <f>[4]Northeast!AK141</f>
        <v>0.8480664486280135</v>
      </c>
      <c r="BR148" s="95">
        <f>[4]Midwest!AK141</f>
        <v>0.80855928703816404</v>
      </c>
      <c r="BS148" s="95">
        <f>[4]South!AK141</f>
        <v>0.76658773280258519</v>
      </c>
      <c r="BT148" s="95">
        <f>[4]West!AK141</f>
        <v>0.75007781840239862</v>
      </c>
      <c r="BU148" s="88"/>
      <c r="BV148" s="95">
        <f>[4]Northeast!AH141</f>
        <v>0.98819125231293259</v>
      </c>
      <c r="BW148" s="95">
        <f>[4]Midwest!AH141</f>
        <v>0.98612136997932398</v>
      </c>
      <c r="BX148" s="95">
        <f>[4]South!AH141</f>
        <v>1.0122492943399961</v>
      </c>
      <c r="BY148" s="95">
        <f>[4]West!AH141</f>
        <v>0.99789596593472818</v>
      </c>
      <c r="CA148" s="95">
        <f>[4]Northeast!AI141</f>
        <v>1.1891282322821777</v>
      </c>
      <c r="CB148" s="95">
        <f>[4]Midwest!AI141</f>
        <v>1.2461205318703295</v>
      </c>
      <c r="CC148" s="95">
        <f>[4]South!AI141</f>
        <v>1.2555532194381069</v>
      </c>
      <c r="CD148" s="95">
        <f>[4]West!AI141</f>
        <v>1.231994052473915</v>
      </c>
      <c r="CF148" s="95">
        <f>[4]Northeast!AJ141</f>
        <v>0.96920592931668836</v>
      </c>
      <c r="CG148" s="95">
        <f>[4]Midwest!AJ141</f>
        <v>0.9668284514222063</v>
      </c>
      <c r="CH148" s="95">
        <f>[4]South!AJ141</f>
        <v>1.0194464219932129</v>
      </c>
      <c r="CI148" s="95">
        <f>[4]West!AJ141</f>
        <v>0.94990342678193018</v>
      </c>
      <c r="CK148" s="89">
        <f>N148/N$166</f>
        <v>1.0576825218627537</v>
      </c>
      <c r="CL148" s="89">
        <f>Z148/Z$166</f>
        <v>0.84982003778956594</v>
      </c>
      <c r="CM148" s="89">
        <f t="shared" si="262"/>
        <v>0.98649445196655894</v>
      </c>
      <c r="CN148" s="89">
        <f t="shared" si="263"/>
        <v>0.9879146016706708</v>
      </c>
      <c r="CO148" s="89">
        <f t="shared" si="264"/>
        <v>1.2046445437242095</v>
      </c>
      <c r="CP148" s="89">
        <f t="shared" si="265"/>
        <v>0.96785698846618218</v>
      </c>
      <c r="CQ148" s="89">
        <f t="shared" si="266"/>
        <v>0.86145445228192741</v>
      </c>
      <c r="CR148" s="89">
        <f t="shared" si="267"/>
        <v>1.0353133339640213</v>
      </c>
      <c r="CS148" s="89">
        <f t="shared" si="268"/>
        <v>0.89883980069876879</v>
      </c>
      <c r="CT148" s="89"/>
      <c r="CU148" s="89">
        <f t="shared" si="269"/>
        <v>1.1362768528923202</v>
      </c>
      <c r="CW148" s="105">
        <f t="shared" ref="CW148:CW156" si="302">H148/H131</f>
        <v>0.89883980069876868</v>
      </c>
      <c r="CX148" s="35"/>
      <c r="CZ148" s="80">
        <f t="shared" ref="CZ148:DC156" si="303">D148/$H148</f>
        <v>0.72523418391546457</v>
      </c>
      <c r="DA148" s="80">
        <f t="shared" si="303"/>
        <v>0.27476581604952516</v>
      </c>
      <c r="DB148" s="80">
        <f t="shared" si="303"/>
        <v>1.7505108802022153E-11</v>
      </c>
      <c r="DC148" s="80">
        <f t="shared" si="303"/>
        <v>1.7505108802022153E-11</v>
      </c>
      <c r="DE148" s="80">
        <f t="shared" ref="DE148:DH153" si="304">(CZ148-CZ147)/LN(CZ148/CZ147)</f>
        <v>0.72683647671665985</v>
      </c>
      <c r="DF148" s="80">
        <f t="shared" si="304"/>
        <v>0.27315920660695936</v>
      </c>
      <c r="DG148" s="80">
        <f t="shared" si="304"/>
        <v>1.5925744532109752E-11</v>
      </c>
      <c r="DH148" s="80">
        <f t="shared" si="304"/>
        <v>1.5925744532109752E-11</v>
      </c>
      <c r="DI148" s="80">
        <f t="shared" si="228"/>
        <v>0.99999568335547062</v>
      </c>
      <c r="DJ148" s="80"/>
      <c r="DK148" s="80">
        <f t="shared" ref="DK148:DN156" si="305">DE148/$DI148</f>
        <v>0.72683961422490428</v>
      </c>
      <c r="DL148" s="80">
        <f t="shared" si="305"/>
        <v>0.27316038574324414</v>
      </c>
      <c r="DM148" s="80">
        <f t="shared" si="305"/>
        <v>1.5925813278184514E-11</v>
      </c>
      <c r="DN148" s="80">
        <f t="shared" si="305"/>
        <v>1.5925813278184514E-11</v>
      </c>
      <c r="DQ148" s="80">
        <f t="shared" si="281"/>
        <v>-0.21804566966609379</v>
      </c>
      <c r="DR148" s="80">
        <f t="shared" si="282"/>
        <v>-0.13213554068526434</v>
      </c>
      <c r="DS148" s="80">
        <v>0</v>
      </c>
      <c r="DT148" s="80">
        <v>0</v>
      </c>
      <c r="DV148" s="80">
        <f t="shared" si="292"/>
        <v>0.7742102580889958</v>
      </c>
      <c r="DW148" s="80">
        <f t="shared" si="292"/>
        <v>0.22578974191100432</v>
      </c>
      <c r="DX148" s="80">
        <f t="shared" si="292"/>
        <v>5.9071668301684239</v>
      </c>
      <c r="DY148" s="80">
        <f t="shared" si="292"/>
        <v>3.5947131637989393</v>
      </c>
      <c r="DZ148" s="80"/>
      <c r="EB148" s="80">
        <f t="shared" si="293"/>
        <v>1.6181316656039745E-2</v>
      </c>
      <c r="EC148" s="80">
        <f t="shared" si="293"/>
        <v>-5.3576417294938124E-2</v>
      </c>
      <c r="ED148" s="80">
        <f t="shared" si="293"/>
        <v>5.0343292291898612E-3</v>
      </c>
      <c r="EE148" s="80">
        <f t="shared" si="293"/>
        <v>2.8107553141061728E-3</v>
      </c>
      <c r="EG148" s="80">
        <f t="shared" ref="EG148:EJ156" si="306">LN(BV148/BV147)</f>
        <v>3.5458449159157487E-4</v>
      </c>
      <c r="EH148" s="80">
        <f t="shared" si="306"/>
        <v>-1.4949398917781223E-3</v>
      </c>
      <c r="EI148" s="80">
        <f t="shared" si="306"/>
        <v>-1.5442288112547007E-3</v>
      </c>
      <c r="EJ148" s="80">
        <f t="shared" si="306"/>
        <v>-1.9223471873280791E-3</v>
      </c>
      <c r="EL148" s="80">
        <f t="shared" ref="EL148:EO156" si="307">LN(CA148/CA147)</f>
        <v>7.327681313426814E-3</v>
      </c>
      <c r="EM148" s="80">
        <f t="shared" si="307"/>
        <v>1.2231747886141469E-2</v>
      </c>
      <c r="EN148" s="80">
        <f t="shared" si="307"/>
        <v>1.3072560109103197E-2</v>
      </c>
      <c r="EO148" s="80">
        <f t="shared" si="307"/>
        <v>1.5034925277974065E-2</v>
      </c>
      <c r="EQ148" s="80">
        <f t="shared" si="294"/>
        <v>1.0381222470768047E-2</v>
      </c>
      <c r="ER148" s="80">
        <f t="shared" si="294"/>
        <v>3.5941137165496476E-2</v>
      </c>
      <c r="ES148" s="80">
        <f t="shared" si="294"/>
        <v>3.4629363969104099E-2</v>
      </c>
      <c r="ET148" s="80">
        <f t="shared" si="294"/>
        <v>3.3011214334041673E-3</v>
      </c>
      <c r="EV148" s="124">
        <v>0.86022672859626403</v>
      </c>
      <c r="EW148" s="80">
        <f t="shared" si="230"/>
        <v>0.82318161714067506</v>
      </c>
      <c r="EX148" s="80">
        <f t="shared" si="231"/>
        <v>1.6944991539051499</v>
      </c>
      <c r="EY148" s="210">
        <f>EX148/EX$166</f>
        <v>0.86145445228192741</v>
      </c>
      <c r="EZ148" s="80"/>
      <c r="FA148" s="80">
        <f t="shared" si="232"/>
        <v>0.99713039235876055</v>
      </c>
      <c r="FB148" s="80">
        <f t="shared" si="233"/>
        <v>0.91943462197213921</v>
      </c>
      <c r="FC148" s="80">
        <f>FB148/FB$166</f>
        <v>0.98649445196655894</v>
      </c>
      <c r="FD148" s="80"/>
      <c r="FE148" s="80">
        <f t="shared" si="234"/>
        <v>0.99984937904199789</v>
      </c>
      <c r="FF148" s="80">
        <f t="shared" si="235"/>
        <v>0.98671926728403969</v>
      </c>
      <c r="FG148" s="80">
        <f>FF148/FF$166</f>
        <v>0.9879146016706708</v>
      </c>
      <c r="FH148" s="80"/>
      <c r="FI148" s="80">
        <f t="shared" si="236"/>
        <v>1.0087049476369154</v>
      </c>
      <c r="FJ148" s="80">
        <f t="shared" si="237"/>
        <v>1.2506804567445924</v>
      </c>
      <c r="FK148" s="80">
        <f>FJ148/FJ$166</f>
        <v>1.2046445437242095</v>
      </c>
      <c r="FM148" s="80">
        <f t="shared" si="238"/>
        <v>1.0175147948567105</v>
      </c>
      <c r="FN148" s="80">
        <f t="shared" si="239"/>
        <v>0.96390605496571302</v>
      </c>
      <c r="FO148" s="80">
        <f>FN148/FN$166</f>
        <v>0.96785698846618218</v>
      </c>
      <c r="FQ148" s="37"/>
    </row>
    <row r="149" spans="1:173" x14ac:dyDescent="0.2">
      <c r="A149" s="31" t="s">
        <v>35</v>
      </c>
      <c r="B149" s="31">
        <f t="shared" si="226"/>
        <v>2003</v>
      </c>
      <c r="D149" s="85">
        <f t="shared" si="275"/>
        <v>50956.749940424634</v>
      </c>
      <c r="E149" s="85">
        <f t="shared" si="276"/>
        <v>19401.14495510979</v>
      </c>
      <c r="F149" s="123">
        <v>9.9999999999999995E-7</v>
      </c>
      <c r="G149" s="123">
        <v>9.9999999999999995E-7</v>
      </c>
      <c r="H149" s="85">
        <f t="shared" si="253"/>
        <v>70357.89489753441</v>
      </c>
      <c r="J149" s="85">
        <f>[23]AnnualData_MER_2.2_Dec2019!C67</f>
        <v>5209.4279999999999</v>
      </c>
      <c r="K149" s="243">
        <f>[23]AnnualData_MER_2.2_Dec2019!D67</f>
        <v>1546.569</v>
      </c>
      <c r="L149" s="91">
        <f t="shared" si="296"/>
        <v>38504.056550069145</v>
      </c>
      <c r="M149" s="91">
        <f t="shared" si="296"/>
        <v>23384.702520437164</v>
      </c>
      <c r="N149" s="91">
        <f t="shared" si="277"/>
        <v>6755.9969999999994</v>
      </c>
      <c r="P149" s="96">
        <f t="shared" si="297"/>
        <v>3260.9160000000002</v>
      </c>
      <c r="Q149" s="96">
        <f t="shared" si="297"/>
        <v>841.60400000000004</v>
      </c>
      <c r="R149" s="96">
        <f t="shared" si="297"/>
        <v>38504.056550069145</v>
      </c>
      <c r="S149" s="96">
        <f t="shared" si="297"/>
        <v>23384.702520437164</v>
      </c>
      <c r="T149" s="96">
        <f t="shared" si="299"/>
        <v>65991.279070506309</v>
      </c>
      <c r="V149" s="85">
        <f>AER_11_Table3.4_real!$B50</f>
        <v>9.7816401225671292</v>
      </c>
      <c r="W149" s="85">
        <f>AER_11_Table3.4_real!$D50</f>
        <v>12.544635871474076</v>
      </c>
      <c r="X149" s="85">
        <f t="shared" si="300"/>
        <v>92.974489463073766</v>
      </c>
      <c r="Y149" s="85">
        <f t="shared" si="300"/>
        <v>83.021753144102249</v>
      </c>
      <c r="Z149" s="115">
        <f t="shared" si="248"/>
        <v>10.414139452331671</v>
      </c>
      <c r="AA149" s="104"/>
      <c r="AC149" s="88">
        <f t="shared" si="301"/>
        <v>0.81832313374524213</v>
      </c>
      <c r="AD149" s="88">
        <f t="shared" si="301"/>
        <v>3.9970960214067421</v>
      </c>
      <c r="AE149" s="96">
        <f t="shared" si="301"/>
        <v>9.2974489463073767E-2</v>
      </c>
      <c r="AF149" s="96">
        <f t="shared" si="301"/>
        <v>8.3021753144102248E-2</v>
      </c>
      <c r="AG149" s="96">
        <f t="shared" si="301"/>
        <v>0.17508054341022422</v>
      </c>
      <c r="AI149" s="96">
        <f t="shared" ref="AI149:AM156" si="308">AI229+AI303</f>
        <v>0.80038628868494954</v>
      </c>
      <c r="AJ149" s="96">
        <f t="shared" si="308"/>
        <v>4.0227854519961079</v>
      </c>
      <c r="AK149" s="96">
        <f t="shared" si="308"/>
        <v>9.3209106224412253E-2</v>
      </c>
      <c r="AL149" s="96">
        <f t="shared" si="308"/>
        <v>8.5742168268939267E-2</v>
      </c>
      <c r="AM149" s="96">
        <f t="shared" si="308"/>
        <v>0.17562272986988442</v>
      </c>
      <c r="AN149" s="90">
        <f t="shared" si="289"/>
        <v>0.90584253875520737</v>
      </c>
      <c r="AO149" s="90">
        <f t="shared" si="290"/>
        <v>1.0224102352999613</v>
      </c>
      <c r="AP149" s="90">
        <f t="shared" si="290"/>
        <v>0.99361401921730164</v>
      </c>
      <c r="AQ149" s="90">
        <f t="shared" si="290"/>
        <v>0.99748289871191753</v>
      </c>
      <c r="AR149" s="90">
        <f t="shared" si="290"/>
        <v>0.96827214450299237</v>
      </c>
      <c r="AS149" s="90">
        <f t="shared" si="290"/>
        <v>0.99691277740608009</v>
      </c>
      <c r="AU149" s="102">
        <f t="shared" si="291"/>
        <v>625964.30932532332</v>
      </c>
      <c r="AV149" s="102">
        <f t="shared" si="291"/>
        <v>544174.8800085868</v>
      </c>
      <c r="AW149" s="102">
        <f t="shared" si="291"/>
        <v>1000000</v>
      </c>
      <c r="AX149" s="102">
        <f t="shared" si="291"/>
        <v>1000000</v>
      </c>
      <c r="AY149" s="102">
        <f t="shared" si="291"/>
        <v>9767807.6337965094</v>
      </c>
      <c r="BB149" s="80">
        <f>AI149/AI$166</f>
        <v>0.83779290025773812</v>
      </c>
      <c r="BC149" s="80">
        <f>AJ149/AJ$166</f>
        <v>1.4263526967523412</v>
      </c>
      <c r="BD149" s="80">
        <f>AK149/AK$166</f>
        <v>0.98493958166519213</v>
      </c>
      <c r="BE149" s="80">
        <f>AL149/AL$166</f>
        <v>0.93638657843653783</v>
      </c>
      <c r="BF149" s="80"/>
      <c r="BG149" s="80">
        <f>V149/V$166</f>
        <v>1.0280566758578558</v>
      </c>
      <c r="BH149" s="80">
        <f>W149/W$166</f>
        <v>0.96211165742576599</v>
      </c>
      <c r="BI149" s="80">
        <f>X149/X$166</f>
        <v>0.9973397728458403</v>
      </c>
      <c r="BJ149" s="80">
        <f>Y149/Y$166</f>
        <v>0.87081104953105548</v>
      </c>
      <c r="BK149" s="80"/>
      <c r="BL149" s="80">
        <f t="shared" si="298"/>
        <v>1.0440007665810265</v>
      </c>
      <c r="BM149" s="80">
        <f t="shared" si="298"/>
        <v>0.97767591496187911</v>
      </c>
      <c r="BN149" s="80">
        <f t="shared" si="298"/>
        <v>0.99733977284584019</v>
      </c>
      <c r="BO149" s="80">
        <f t="shared" si="298"/>
        <v>0.87081104953105526</v>
      </c>
      <c r="BP149" s="80"/>
      <c r="BQ149" s="95">
        <f>[4]Northeast!AK142</f>
        <v>0.8435875074932605</v>
      </c>
      <c r="BR149" s="95">
        <f>[4]Midwest!AK142</f>
        <v>0.79729024294449957</v>
      </c>
      <c r="BS149" s="95">
        <f>[4]South!AK142</f>
        <v>0.76622330900087077</v>
      </c>
      <c r="BT149" s="95">
        <f>[4]West!AK142</f>
        <v>0.75181371529268359</v>
      </c>
      <c r="BU149" s="88"/>
      <c r="BV149" s="95">
        <f>[4]Northeast!AH142</f>
        <v>0.98848295687478871</v>
      </c>
      <c r="BW149" s="95">
        <f>[4]Midwest!AH142</f>
        <v>0.98453799560299049</v>
      </c>
      <c r="BX149" s="95">
        <f>[4]South!AH142</f>
        <v>1.0104659708964803</v>
      </c>
      <c r="BY149" s="95">
        <f>[4]West!AH142</f>
        <v>0.995905439989065</v>
      </c>
      <c r="CA149" s="95">
        <f>[4]Northeast!AI142</f>
        <v>1.1977870441127645</v>
      </c>
      <c r="CB149" s="95">
        <f>[4]Midwest!AI142</f>
        <v>1.2613675810339904</v>
      </c>
      <c r="CC149" s="95">
        <f>[4]South!AI142</f>
        <v>1.272133059191985</v>
      </c>
      <c r="CD149" s="95">
        <f>[4]West!AI142</f>
        <v>1.2506242089100799</v>
      </c>
      <c r="CF149" s="95">
        <f>[4]Northeast!AJ142</f>
        <v>1.0452541026841602</v>
      </c>
      <c r="CG149" s="95">
        <f>[4]Midwest!AJ142</f>
        <v>0.98742546031249379</v>
      </c>
      <c r="CH149" s="95">
        <f>[4]South!AJ142</f>
        <v>1.0125897988175925</v>
      </c>
      <c r="CI149" s="95">
        <f>[4]West!AJ142</f>
        <v>0.92996959758332665</v>
      </c>
      <c r="CK149" s="89">
        <f>N149/N$166</f>
        <v>1.1075637324848782</v>
      </c>
      <c r="CL149" s="89">
        <f>Z149/Z$166</f>
        <v>0.99951938166721199</v>
      </c>
      <c r="CM149" s="89">
        <f t="shared" si="262"/>
        <v>0.98733640743796403</v>
      </c>
      <c r="CN149" s="89">
        <f t="shared" si="263"/>
        <v>0.98768896879004597</v>
      </c>
      <c r="CO149" s="89">
        <f t="shared" si="264"/>
        <v>1.2150560931394032</v>
      </c>
      <c r="CP149" s="89">
        <f t="shared" si="265"/>
        <v>1.0282694141084716</v>
      </c>
      <c r="CQ149" s="89">
        <f t="shared" si="266"/>
        <v>1.0123392332620331</v>
      </c>
      <c r="CR149" s="89">
        <f t="shared" si="267"/>
        <v>1.3661028423914556</v>
      </c>
      <c r="CS149" s="89">
        <f t="shared" si="268"/>
        <v>1.1070314170503148</v>
      </c>
      <c r="CT149" s="89"/>
      <c r="CU149" s="89">
        <f t="shared" si="269"/>
        <v>1.218396381358043</v>
      </c>
      <c r="CW149" s="105">
        <f t="shared" si="302"/>
        <v>1.2655822482369441</v>
      </c>
      <c r="CX149" s="35"/>
      <c r="CZ149" s="80">
        <f t="shared" si="303"/>
        <v>0.72425063334591522</v>
      </c>
      <c r="DA149" s="80">
        <f t="shared" si="303"/>
        <v>0.27574936662565885</v>
      </c>
      <c r="DB149" s="80">
        <f t="shared" si="303"/>
        <v>1.4213046047729939E-11</v>
      </c>
      <c r="DC149" s="80">
        <f t="shared" si="303"/>
        <v>1.4213046047729939E-11</v>
      </c>
      <c r="DE149" s="80">
        <f t="shared" si="304"/>
        <v>0.72474229739900553</v>
      </c>
      <c r="DF149" s="80">
        <f t="shared" si="304"/>
        <v>0.27525729846871544</v>
      </c>
      <c r="DG149" s="80">
        <f t="shared" si="304"/>
        <v>1.5801965089384358E-11</v>
      </c>
      <c r="DH149" s="80">
        <f t="shared" si="304"/>
        <v>1.5801965089384358E-11</v>
      </c>
      <c r="DI149" s="80">
        <f t="shared" si="228"/>
        <v>0.99999959589932486</v>
      </c>
      <c r="DJ149" s="80"/>
      <c r="DK149" s="80">
        <f t="shared" si="305"/>
        <v>0.72474259026797561</v>
      </c>
      <c r="DL149" s="80">
        <f t="shared" si="305"/>
        <v>0.27525740970042056</v>
      </c>
      <c r="DM149" s="80">
        <f t="shared" si="305"/>
        <v>1.5801971474971699E-11</v>
      </c>
      <c r="DN149" s="80">
        <f t="shared" si="305"/>
        <v>1.5801971474971699E-11</v>
      </c>
      <c r="DQ149" s="80">
        <f t="shared" si="281"/>
        <v>0.16494153745418649</v>
      </c>
      <c r="DR149" s="80">
        <f t="shared" si="282"/>
        <v>0.15206371023882415</v>
      </c>
      <c r="DS149" s="80">
        <v>0</v>
      </c>
      <c r="DT149" s="80">
        <v>0</v>
      </c>
      <c r="DV149" s="80">
        <f t="shared" si="292"/>
        <v>0.77108204754975473</v>
      </c>
      <c r="DW149" s="80">
        <f t="shared" si="292"/>
        <v>0.22891795245024532</v>
      </c>
      <c r="DX149" s="80">
        <f t="shared" si="292"/>
        <v>5.6992412148894012</v>
      </c>
      <c r="DY149" s="80">
        <f t="shared" si="292"/>
        <v>3.4613251782730461</v>
      </c>
      <c r="DZ149" s="80"/>
      <c r="EB149" s="80">
        <f t="shared" si="293"/>
        <v>-4.0487030200819186E-3</v>
      </c>
      <c r="EC149" s="80">
        <f t="shared" si="293"/>
        <v>1.3759432405166585E-2</v>
      </c>
      <c r="ED149" s="80">
        <f t="shared" si="293"/>
        <v>-3.5833284933231457E-2</v>
      </c>
      <c r="EE149" s="80">
        <f t="shared" si="293"/>
        <v>-3.7812685206346154E-2</v>
      </c>
      <c r="EG149" s="80">
        <f t="shared" si="306"/>
        <v>2.9514683058834385E-4</v>
      </c>
      <c r="EH149" s="80">
        <f t="shared" si="306"/>
        <v>-1.6069491711396817E-3</v>
      </c>
      <c r="EI149" s="80">
        <f t="shared" si="306"/>
        <v>-1.763297025761915E-3</v>
      </c>
      <c r="EJ149" s="80">
        <f t="shared" si="306"/>
        <v>-1.9967150199411672E-3</v>
      </c>
      <c r="EL149" s="80">
        <f t="shared" si="307"/>
        <v>7.2552636439807902E-3</v>
      </c>
      <c r="EM149" s="80">
        <f t="shared" si="307"/>
        <v>1.2161363400317494E-2</v>
      </c>
      <c r="EN149" s="80">
        <f t="shared" si="307"/>
        <v>1.3118777974253776E-2</v>
      </c>
      <c r="EO149" s="80">
        <f t="shared" si="307"/>
        <v>1.5008756237733581E-2</v>
      </c>
      <c r="EQ149" s="80">
        <f t="shared" si="294"/>
        <v>7.5538188636672915E-2</v>
      </c>
      <c r="ER149" s="80">
        <f t="shared" si="294"/>
        <v>2.1079933855465867E-2</v>
      </c>
      <c r="ES149" s="80">
        <f t="shared" si="294"/>
        <v>-6.7485501763584286E-3</v>
      </c>
      <c r="ET149" s="80">
        <f t="shared" si="294"/>
        <v>-2.1208428565912166E-2</v>
      </c>
      <c r="EV149" s="124">
        <v>1.0080280522763696</v>
      </c>
      <c r="EW149" s="80">
        <f>EXP(SUMPRODUCT($DK149:$DN149,DQ149:DT149))</f>
        <v>1.1751511999043285</v>
      </c>
      <c r="EX149" s="80">
        <f t="shared" si="231"/>
        <v>1.9912927139485064</v>
      </c>
      <c r="EY149" s="210">
        <f>EX149/EX$166</f>
        <v>1.0123392332620331</v>
      </c>
      <c r="EZ149" s="80"/>
      <c r="FA149" s="80">
        <f t="shared" si="232"/>
        <v>1.0008534822164754</v>
      </c>
      <c r="FB149" s="80">
        <f t="shared" si="233"/>
        <v>0.92021934307120423</v>
      </c>
      <c r="FC149" s="80">
        <f>FB149/FB$166</f>
        <v>0.98733640743796403</v>
      </c>
      <c r="FD149" s="80"/>
      <c r="FE149" s="80">
        <f t="shared" si="234"/>
        <v>0.9997716068977589</v>
      </c>
      <c r="FF149" s="80">
        <f t="shared" si="235"/>
        <v>0.98649390740954368</v>
      </c>
      <c r="FG149" s="80">
        <f>FF149/FF$166</f>
        <v>0.98768896879004597</v>
      </c>
      <c r="FH149" s="80"/>
      <c r="FI149" s="80">
        <f t="shared" si="236"/>
        <v>1.0086428394744611</v>
      </c>
      <c r="FJ149" s="80">
        <f t="shared" si="237"/>
        <v>1.2614898871660816</v>
      </c>
      <c r="FK149" s="80">
        <f>FJ149/FJ$166</f>
        <v>1.2150560931394032</v>
      </c>
      <c r="FM149" s="80">
        <f t="shared" si="238"/>
        <v>1.0624187523179727</v>
      </c>
      <c r="FN149" s="80">
        <f t="shared" si="239"/>
        <v>1.024071868268412</v>
      </c>
      <c r="FO149" s="80">
        <f>FN149/FN$166</f>
        <v>1.0282694141084716</v>
      </c>
      <c r="FQ149" s="37"/>
    </row>
    <row r="150" spans="1:173" x14ac:dyDescent="0.2">
      <c r="A150" s="31" t="s">
        <v>35</v>
      </c>
      <c r="B150" s="31">
        <f t="shared" si="226"/>
        <v>2004</v>
      </c>
      <c r="D150" s="85">
        <f t="shared" si="275"/>
        <v>53766.471430347374</v>
      </c>
      <c r="E150" s="85">
        <f t="shared" si="276"/>
        <v>20887.858889139869</v>
      </c>
      <c r="F150" s="123">
        <v>9.9999999999999995E-7</v>
      </c>
      <c r="G150" s="123">
        <v>9.9999999999999995E-7</v>
      </c>
      <c r="H150" s="85">
        <f t="shared" si="253"/>
        <v>74654.330321487229</v>
      </c>
      <c r="J150" s="85">
        <f>[23]AnnualData_MER_2.2_Dec2019!C68</f>
        <v>4980.8310000000001</v>
      </c>
      <c r="K150" s="243">
        <f>[23]AnnualData_MER_2.2_Dec2019!D68</f>
        <v>1519.85</v>
      </c>
      <c r="L150" s="91">
        <f t="shared" si="296"/>
        <v>39214.292172181689</v>
      </c>
      <c r="M150" s="91">
        <f t="shared" si="296"/>
        <v>23673.903498709267</v>
      </c>
      <c r="N150" s="91">
        <f t="shared" si="277"/>
        <v>6500.6810000000005</v>
      </c>
      <c r="P150" s="96">
        <f t="shared" si="297"/>
        <v>3200.9720000000002</v>
      </c>
      <c r="Q150" s="96">
        <f t="shared" si="297"/>
        <v>808.93799999999999</v>
      </c>
      <c r="R150" s="96">
        <f t="shared" si="297"/>
        <v>39214.292172181689</v>
      </c>
      <c r="S150" s="96">
        <f t="shared" si="297"/>
        <v>23673.903498709267</v>
      </c>
      <c r="T150" s="96">
        <f t="shared" si="299"/>
        <v>66898.10567089096</v>
      </c>
      <c r="V150" s="85">
        <f>AER_11_Table3.4_real!$B51</f>
        <v>10.794678926136497</v>
      </c>
      <c r="W150" s="85">
        <f>AER_11_Table3.4_real!$D51</f>
        <v>13.743368680553916</v>
      </c>
      <c r="X150" s="85">
        <f t="shared" si="300"/>
        <v>90.702210928167219</v>
      </c>
      <c r="Y150" s="85">
        <f t="shared" si="300"/>
        <v>84.037809823313268</v>
      </c>
      <c r="Z150" s="115">
        <f t="shared" si="248"/>
        <v>11.484078409860016</v>
      </c>
      <c r="AA150" s="104"/>
      <c r="AC150" s="88">
        <f t="shared" si="301"/>
        <v>0.82414497846279178</v>
      </c>
      <c r="AD150" s="88">
        <f t="shared" si="301"/>
        <v>3.966898575663401</v>
      </c>
      <c r="AE150" s="96">
        <f t="shared" si="301"/>
        <v>9.0702210928167215E-2</v>
      </c>
      <c r="AF150" s="96">
        <f t="shared" si="301"/>
        <v>8.403780982331327E-2</v>
      </c>
      <c r="AG150" s="96">
        <f t="shared" si="301"/>
        <v>0.17030924696209354</v>
      </c>
      <c r="AI150" s="96">
        <f t="shared" si="308"/>
        <v>0.83525663346841728</v>
      </c>
      <c r="AJ150" s="96">
        <f t="shared" si="308"/>
        <v>4.1426742814242852</v>
      </c>
      <c r="AK150" s="96">
        <f t="shared" si="308"/>
        <v>9.247333611446551E-2</v>
      </c>
      <c r="AL150" s="96">
        <f t="shared" si="308"/>
        <v>8.6608028887156546E-2</v>
      </c>
      <c r="AM150" s="96">
        <f t="shared" si="308"/>
        <v>0.17491416484341543</v>
      </c>
      <c r="AN150" s="90">
        <f t="shared" si="289"/>
        <v>0.90218783903083033</v>
      </c>
      <c r="AO150" s="90">
        <f t="shared" si="290"/>
        <v>0.98669671743942433</v>
      </c>
      <c r="AP150" s="90">
        <f t="shared" si="290"/>
        <v>0.95756950853001865</v>
      </c>
      <c r="AQ150" s="90">
        <f t="shared" si="290"/>
        <v>0.98084717973075009</v>
      </c>
      <c r="AR150" s="90">
        <f t="shared" si="290"/>
        <v>0.97032354740237692</v>
      </c>
      <c r="AS150" s="90">
        <f t="shared" si="290"/>
        <v>0.97367327062708586</v>
      </c>
      <c r="AU150" s="102">
        <f t="shared" si="291"/>
        <v>642658.22309570434</v>
      </c>
      <c r="AV150" s="102">
        <f t="shared" si="291"/>
        <v>532248.57716221991</v>
      </c>
      <c r="AW150" s="102">
        <f t="shared" si="291"/>
        <v>1000000</v>
      </c>
      <c r="AX150" s="102">
        <f t="shared" si="291"/>
        <v>1000000</v>
      </c>
      <c r="AY150" s="102">
        <f t="shared" si="291"/>
        <v>10290938.083393255</v>
      </c>
      <c r="BB150" s="80">
        <f>AI150/AI$166</f>
        <v>0.87429293493115579</v>
      </c>
      <c r="BC150" s="80">
        <f>AJ150/AJ$166</f>
        <v>1.4688614900265413</v>
      </c>
      <c r="BD150" s="80">
        <f>AK150/AK$166</f>
        <v>0.97716470715295389</v>
      </c>
      <c r="BE150" s="80">
        <f>AL150/AL$166</f>
        <v>0.94584260547742538</v>
      </c>
      <c r="BF150" s="80"/>
      <c r="BG150" s="80">
        <f>V150/V$166</f>
        <v>1.13452770646854</v>
      </c>
      <c r="BH150" s="80">
        <f>W150/W$166</f>
        <v>1.0540485475492198</v>
      </c>
      <c r="BI150" s="80">
        <f>X150/X$166</f>
        <v>0.97296498175063095</v>
      </c>
      <c r="BJ150" s="80">
        <f>Y150/Y$166</f>
        <v>0.88146841762675254</v>
      </c>
      <c r="BK150" s="80"/>
      <c r="BL150" s="80">
        <f t="shared" si="298"/>
        <v>1.0314412066995966</v>
      </c>
      <c r="BM150" s="80">
        <f t="shared" si="298"/>
        <v>0.92653717884051778</v>
      </c>
      <c r="BN150" s="80">
        <f t="shared" si="298"/>
        <v>0.97296498175063106</v>
      </c>
      <c r="BO150" s="80">
        <f t="shared" si="298"/>
        <v>0.88146841762675254</v>
      </c>
      <c r="BP150" s="80"/>
      <c r="BQ150" s="95">
        <f>[4]Northeast!AK143</f>
        <v>0.85634271199638401</v>
      </c>
      <c r="BR150" s="95">
        <f>[4]Midwest!AK143</f>
        <v>0.77559539667170652</v>
      </c>
      <c r="BS150" s="95">
        <f>[4]South!AK143</f>
        <v>0.74901739773239706</v>
      </c>
      <c r="BT150" s="95">
        <f>[4]West!AK143</f>
        <v>0.74694433315461239</v>
      </c>
      <c r="BU150" s="88"/>
      <c r="BV150" s="95">
        <f>[4]Northeast!AH143</f>
        <v>0.9885066046349088</v>
      </c>
      <c r="BW150" s="95">
        <f>[4]Midwest!AH143</f>
        <v>0.98310021668628478</v>
      </c>
      <c r="BX150" s="95">
        <f>[4]South!AH143</f>
        <v>1.0108135845150896</v>
      </c>
      <c r="BY150" s="95">
        <f>[4]West!AH143</f>
        <v>0.99613759081325437</v>
      </c>
      <c r="CA150" s="95">
        <f>[4]Northeast!AI143</f>
        <v>1.2079165194340737</v>
      </c>
      <c r="CB150" s="95">
        <f>[4]Midwest!AI143</f>
        <v>1.2769471318454375</v>
      </c>
      <c r="CC150" s="95">
        <f>[4]South!AI143</f>
        <v>1.2906390398298901</v>
      </c>
      <c r="CD150" s="95">
        <f>[4]West!AI143</f>
        <v>1.2711924563648689</v>
      </c>
      <c r="CF150" s="95">
        <f>[4]Northeast!AJ143</f>
        <v>1.008742632262448</v>
      </c>
      <c r="CG150" s="95">
        <f>[4]Midwest!AJ143</f>
        <v>0.95160544683767856</v>
      </c>
      <c r="CH150" s="95">
        <f>[4]South!AJ143</f>
        <v>0.9957021315121386</v>
      </c>
      <c r="CI150" s="95">
        <f>[4]West!AJ143</f>
        <v>0.93193985185497163</v>
      </c>
      <c r="CK150" s="89">
        <f>N150/N$166</f>
        <v>1.0657077722286632</v>
      </c>
      <c r="CL150" s="89">
        <f>Z150/Z$166</f>
        <v>1.102209069100863</v>
      </c>
      <c r="CM150" s="89">
        <f t="shared" si="262"/>
        <v>0.9885950266734661</v>
      </c>
      <c r="CN150" s="89">
        <f t="shared" si="263"/>
        <v>0.98730516743853003</v>
      </c>
      <c r="CO150" s="89">
        <f t="shared" si="264"/>
        <v>1.2266441902191869</v>
      </c>
      <c r="CP150" s="89">
        <f t="shared" si="265"/>
        <v>0.99196674623180903</v>
      </c>
      <c r="CQ150" s="89">
        <f t="shared" si="266"/>
        <v>1.1149247562183682</v>
      </c>
      <c r="CR150" s="89">
        <f t="shared" si="267"/>
        <v>1.4111372074111992</v>
      </c>
      <c r="CS150" s="89">
        <f t="shared" si="268"/>
        <v>1.1746327715617095</v>
      </c>
      <c r="CT150" s="89"/>
      <c r="CU150" s="89">
        <f t="shared" si="269"/>
        <v>1.1876420094520106</v>
      </c>
      <c r="CW150" s="105">
        <f t="shared" si="302"/>
        <v>1.4130496351565822</v>
      </c>
      <c r="CX150" s="35"/>
      <c r="CZ150" s="80">
        <f t="shared" si="303"/>
        <v>0.72020566253572238</v>
      </c>
      <c r="DA150" s="80">
        <f t="shared" si="303"/>
        <v>0.27979433743748772</v>
      </c>
      <c r="DB150" s="80">
        <f t="shared" si="303"/>
        <v>1.3395070261747121E-11</v>
      </c>
      <c r="DC150" s="80">
        <f t="shared" si="303"/>
        <v>1.3395070261747121E-11</v>
      </c>
      <c r="DE150" s="80">
        <f t="shared" si="304"/>
        <v>0.72222626005364798</v>
      </c>
      <c r="DF150" s="80">
        <f t="shared" si="304"/>
        <v>0.27776694332080171</v>
      </c>
      <c r="DG150" s="80">
        <f t="shared" si="304"/>
        <v>1.3800018031932315E-11</v>
      </c>
      <c r="DH150" s="80">
        <f t="shared" si="304"/>
        <v>1.3800018031932315E-11</v>
      </c>
      <c r="DI150" s="80">
        <f t="shared" si="228"/>
        <v>0.99999320340204978</v>
      </c>
      <c r="DJ150" s="80"/>
      <c r="DK150" s="80">
        <f t="shared" si="305"/>
        <v>0.72223116876852922</v>
      </c>
      <c r="DL150" s="80">
        <f t="shared" si="305"/>
        <v>0.27776883120387053</v>
      </c>
      <c r="DM150" s="80">
        <f t="shared" si="305"/>
        <v>1.3800111825744063E-11</v>
      </c>
      <c r="DN150" s="80">
        <f t="shared" si="305"/>
        <v>1.3800111825744063E-11</v>
      </c>
      <c r="DQ150" s="80">
        <f t="shared" si="281"/>
        <v>9.8546149012829765E-2</v>
      </c>
      <c r="DR150" s="80">
        <f t="shared" si="282"/>
        <v>9.126327639345426E-2</v>
      </c>
      <c r="DS150" s="80">
        <v>0</v>
      </c>
      <c r="DT150" s="80">
        <v>0</v>
      </c>
      <c r="DV150" s="80">
        <f t="shared" si="292"/>
        <v>0.7662014179745168</v>
      </c>
      <c r="DW150" s="80">
        <f t="shared" si="292"/>
        <v>0.23379858202548315</v>
      </c>
      <c r="DX150" s="80">
        <f t="shared" si="292"/>
        <v>6.0323360232845893</v>
      </c>
      <c r="DY150" s="80">
        <f t="shared" si="292"/>
        <v>3.6417574556741465</v>
      </c>
      <c r="DZ150" s="80"/>
      <c r="EB150" s="80">
        <f t="shared" si="293"/>
        <v>-6.3497020335876002E-3</v>
      </c>
      <c r="EC150" s="80">
        <f t="shared" si="293"/>
        <v>2.1096331004822225E-2</v>
      </c>
      <c r="ED150" s="80">
        <f t="shared" si="293"/>
        <v>5.68012901476561E-2</v>
      </c>
      <c r="EE150" s="80">
        <f t="shared" si="293"/>
        <v>5.0814867377758137E-2</v>
      </c>
      <c r="EG150" s="80">
        <f t="shared" si="306"/>
        <v>2.3922999475265049E-5</v>
      </c>
      <c r="EH150" s="80">
        <f t="shared" si="306"/>
        <v>-1.4614263573683912E-3</v>
      </c>
      <c r="EI150" s="80">
        <f t="shared" si="306"/>
        <v>3.4395402764134401E-4</v>
      </c>
      <c r="EJ150" s="80">
        <f t="shared" si="306"/>
        <v>2.3307812296292048E-4</v>
      </c>
      <c r="EL150" s="80">
        <f t="shared" si="307"/>
        <v>8.4212663089577641E-3</v>
      </c>
      <c r="EM150" s="80">
        <f t="shared" si="307"/>
        <v>1.2275661780270048E-2</v>
      </c>
      <c r="EN150" s="80">
        <f t="shared" si="307"/>
        <v>1.4442409696569212E-2</v>
      </c>
      <c r="EO150" s="80">
        <f t="shared" si="307"/>
        <v>1.6312608159754553E-2</v>
      </c>
      <c r="EQ150" s="80">
        <f t="shared" si="294"/>
        <v>-3.5555379575071058E-2</v>
      </c>
      <c r="ER150" s="80">
        <f t="shared" si="294"/>
        <v>-3.6950508412860461E-2</v>
      </c>
      <c r="ES150" s="80">
        <f t="shared" si="294"/>
        <v>-1.6818337129196378E-2</v>
      </c>
      <c r="ET150" s="80">
        <f t="shared" si="294"/>
        <v>2.1163811243862249E-3</v>
      </c>
      <c r="EV150" s="124">
        <v>1.1082084720987528</v>
      </c>
      <c r="EW150" s="80">
        <f t="shared" si="230"/>
        <v>1.1013351252087471</v>
      </c>
      <c r="EX150" s="80">
        <f t="shared" si="231"/>
        <v>2.1930806104437441</v>
      </c>
      <c r="EY150" s="210">
        <f>EX150/EX$166</f>
        <v>1.1149247562183682</v>
      </c>
      <c r="EZ150" s="80"/>
      <c r="FA150" s="80">
        <f t="shared" si="232"/>
        <v>1.0012747623059581</v>
      </c>
      <c r="FB150" s="80">
        <f t="shared" si="233"/>
        <v>0.92139240400296496</v>
      </c>
      <c r="FC150" s="80">
        <f>FB150/FB$166</f>
        <v>0.9885950266734661</v>
      </c>
      <c r="FD150" s="80"/>
      <c r="FE150" s="80">
        <f t="shared" si="234"/>
        <v>0.99961141476351001</v>
      </c>
      <c r="FF150" s="80">
        <f t="shared" si="235"/>
        <v>0.98611057044123696</v>
      </c>
      <c r="FG150" s="80">
        <f>FF150/FF$166</f>
        <v>0.98730516743853003</v>
      </c>
      <c r="FH150" s="80"/>
      <c r="FI150" s="80">
        <f t="shared" si="236"/>
        <v>1.0095370881601382</v>
      </c>
      <c r="FJ150" s="80">
        <f t="shared" si="237"/>
        <v>1.2735208274331073</v>
      </c>
      <c r="FK150" s="80">
        <f>FJ150/FJ$166</f>
        <v>1.2266441902191869</v>
      </c>
      <c r="FM150" s="80">
        <f t="shared" si="238"/>
        <v>0.96469537323723875</v>
      </c>
      <c r="FN150" s="80">
        <f t="shared" si="239"/>
        <v>0.98791739318095217</v>
      </c>
      <c r="FO150" s="80">
        <f>FN150/FN$166</f>
        <v>0.99196674623180903</v>
      </c>
      <c r="FQ150" s="37"/>
    </row>
    <row r="151" spans="1:173" x14ac:dyDescent="0.2">
      <c r="A151" s="31" t="s">
        <v>35</v>
      </c>
      <c r="B151" s="31">
        <f t="shared" si="226"/>
        <v>2005</v>
      </c>
      <c r="D151" s="85">
        <f t="shared" si="275"/>
        <v>61038.00836</v>
      </c>
      <c r="E151" s="85">
        <f t="shared" si="276"/>
        <v>24310.061560000002</v>
      </c>
      <c r="F151" s="123">
        <v>9.9999999999999995E-7</v>
      </c>
      <c r="G151" s="123">
        <v>9.9999999999999995E-7</v>
      </c>
      <c r="H151" s="85">
        <f t="shared" si="253"/>
        <v>85348.069921999995</v>
      </c>
      <c r="J151" s="85">
        <f>[23]AnnualData_MER_2.2_Dec2019!C69</f>
        <v>4946.3540000000003</v>
      </c>
      <c r="K151" s="243">
        <f>[23]AnnualData_MER_2.2_Dec2019!D69</f>
        <v>1450.481</v>
      </c>
      <c r="L151" s="91">
        <f t="shared" si="296"/>
        <v>39964.061774724469</v>
      </c>
      <c r="M151" s="91">
        <f t="shared" si="296"/>
        <v>23985.100869677877</v>
      </c>
      <c r="N151" s="91">
        <f t="shared" si="277"/>
        <v>6396.835</v>
      </c>
      <c r="P151" s="96">
        <f t="shared" si="297"/>
        <v>3073.2159999999999</v>
      </c>
      <c r="Q151" s="96">
        <f t="shared" si="297"/>
        <v>760.82</v>
      </c>
      <c r="R151" s="96">
        <f t="shared" si="297"/>
        <v>39964.061774724469</v>
      </c>
      <c r="S151" s="96">
        <f t="shared" si="297"/>
        <v>23985.100869677877</v>
      </c>
      <c r="T151" s="96">
        <f t="shared" si="299"/>
        <v>67783.19864440235</v>
      </c>
      <c r="V151" s="85">
        <f>AER_11_Table3.4_real!$B52</f>
        <v>12.34</v>
      </c>
      <c r="W151" s="85">
        <f>AER_11_Table3.4_real!$D52</f>
        <v>16.760000000000002</v>
      </c>
      <c r="X151" s="85">
        <f t="shared" si="300"/>
        <v>91.273730397118754</v>
      </c>
      <c r="Y151" s="85">
        <f t="shared" si="300"/>
        <v>82.77084223188686</v>
      </c>
      <c r="Z151" s="115">
        <f t="shared" si="248"/>
        <v>13.342234077008396</v>
      </c>
      <c r="AA151" s="104"/>
      <c r="AC151" s="88">
        <f t="shared" si="301"/>
        <v>0.85053149534559247</v>
      </c>
      <c r="AD151" s="88">
        <f t="shared" si="301"/>
        <v>4.323100076233537</v>
      </c>
      <c r="AE151" s="96">
        <f t="shared" si="301"/>
        <v>9.1273730397118752E-2</v>
      </c>
      <c r="AF151" s="96">
        <f t="shared" si="301"/>
        <v>8.2770842231886854E-2</v>
      </c>
      <c r="AG151" s="96">
        <f t="shared" si="301"/>
        <v>0.17018825063890158</v>
      </c>
      <c r="AI151" s="96">
        <f t="shared" si="308"/>
        <v>0.85059290175533164</v>
      </c>
      <c r="AJ151" s="96">
        <f t="shared" si="308"/>
        <v>4.4425933877700192</v>
      </c>
      <c r="AK151" s="96">
        <f t="shared" si="308"/>
        <v>9.1818426176120127E-2</v>
      </c>
      <c r="AL151" s="96">
        <f t="shared" si="308"/>
        <v>8.535574024564993E-2</v>
      </c>
      <c r="AM151" s="96">
        <f t="shared" si="308"/>
        <v>0.17276807742931111</v>
      </c>
      <c r="AN151" s="90">
        <f t="shared" si="289"/>
        <v>0.89111855845978383</v>
      </c>
      <c r="AO151" s="90">
        <f t="shared" si="290"/>
        <v>0.99992780752153887</v>
      </c>
      <c r="AP151" s="90">
        <f t="shared" si="290"/>
        <v>0.97310280255099768</v>
      </c>
      <c r="AQ151" s="90">
        <f t="shared" si="290"/>
        <v>0.99406768552145974</v>
      </c>
      <c r="AR151" s="90">
        <f t="shared" si="290"/>
        <v>0.96971617835749702</v>
      </c>
      <c r="AS151" s="90">
        <f t="shared" si="290"/>
        <v>0.98506768826280955</v>
      </c>
      <c r="AU151" s="102">
        <f t="shared" si="291"/>
        <v>621309.35230272636</v>
      </c>
      <c r="AV151" s="102">
        <f t="shared" si="291"/>
        <v>524529.44919650792</v>
      </c>
      <c r="AW151" s="102">
        <f t="shared" si="291"/>
        <v>1000000</v>
      </c>
      <c r="AX151" s="102">
        <f t="shared" si="291"/>
        <v>1000000</v>
      </c>
      <c r="AY151" s="102">
        <f t="shared" si="291"/>
        <v>10596365.021827567</v>
      </c>
      <c r="BB151" s="80">
        <f>AI151/AI$166</f>
        <v>0.89034595441545417</v>
      </c>
      <c r="BC151" s="80">
        <f>AJ151/AJ$166</f>
        <v>1.5752033348126011</v>
      </c>
      <c r="BD151" s="80">
        <f>AK151/AK$166</f>
        <v>0.97024428116850925</v>
      </c>
      <c r="BE151" s="80">
        <f>AL151/AL$166</f>
        <v>0.93216641440470538</v>
      </c>
      <c r="BF151" s="80"/>
      <c r="BG151" s="80">
        <f>V151/V$166</f>
        <v>1.2969419464551433</v>
      </c>
      <c r="BH151" s="80">
        <f>W151/W$166</f>
        <v>1.2854092811990923</v>
      </c>
      <c r="BI151" s="80">
        <f>X151/X$166</f>
        <v>0.9790956859968476</v>
      </c>
      <c r="BJ151" s="80">
        <f>Y151/Y$166</f>
        <v>0.86817925742199431</v>
      </c>
      <c r="BK151" s="80"/>
      <c r="BL151" s="80">
        <f t="shared" si="298"/>
        <v>1.0207221414846197</v>
      </c>
      <c r="BM151" s="80">
        <f t="shared" si="298"/>
        <v>0.9426405212257728</v>
      </c>
      <c r="BN151" s="80">
        <f t="shared" si="298"/>
        <v>0.97909568599684771</v>
      </c>
      <c r="BO151" s="80">
        <f t="shared" si="298"/>
        <v>0.86817925742199431</v>
      </c>
      <c r="BP151" s="80"/>
      <c r="BQ151" s="95">
        <f>[4]Northeast!AK144</f>
        <v>0.82889525132925246</v>
      </c>
      <c r="BR151" s="95">
        <f>[4]Midwest!AK144</f>
        <v>0.76784997063845495</v>
      </c>
      <c r="BS151" s="95">
        <f>[4]South!AK144</f>
        <v>0.73251232469908412</v>
      </c>
      <c r="BT151" s="95">
        <f>[4]West!AK144</f>
        <v>0.7237500854971296</v>
      </c>
      <c r="BU151" s="88"/>
      <c r="BV151" s="95">
        <f>[4]Northeast!AH144</f>
        <v>0.98842644018144032</v>
      </c>
      <c r="BW151" s="95">
        <f>[4]Midwest!AH144</f>
        <v>0.98156938964003781</v>
      </c>
      <c r="BX151" s="95">
        <f>[4]South!AH144</f>
        <v>1.0109976275458248</v>
      </c>
      <c r="BY151" s="95">
        <f>[4]West!AH144</f>
        <v>0.99627173472788566</v>
      </c>
      <c r="CA151" s="95">
        <f>[4]Northeast!AI144</f>
        <v>1.2187038733078728</v>
      </c>
      <c r="CB151" s="95">
        <f>[4]Midwest!AI144</f>
        <v>1.2933122538550665</v>
      </c>
      <c r="CC151" s="95">
        <f>[4]South!AI144</f>
        <v>1.3101349096501715</v>
      </c>
      <c r="CD151" s="95">
        <f>[4]West!AI144</f>
        <v>1.2927871131076416</v>
      </c>
      <c r="CF151" s="95">
        <f>[4]Northeast!AJ144</f>
        <v>1.0222693466025645</v>
      </c>
      <c r="CG151" s="95">
        <f>[4]Midwest!AJ144</f>
        <v>0.9670419943321642</v>
      </c>
      <c r="CH151" s="95">
        <f>[4]South!AJ144</f>
        <v>1.0091228621493942</v>
      </c>
      <c r="CI151" s="95">
        <f>[4]West!AJ144</f>
        <v>0.93135650888733801</v>
      </c>
      <c r="CK151" s="89">
        <f>N151/N$166</f>
        <v>1.0486834805713956</v>
      </c>
      <c r="CL151" s="89">
        <f>Z151/Z$166</f>
        <v>1.2805495466766403</v>
      </c>
      <c r="CM151" s="89">
        <f t="shared" si="262"/>
        <v>0.98655077238669064</v>
      </c>
      <c r="CN151" s="89">
        <f t="shared" si="263"/>
        <v>0.98681347005867548</v>
      </c>
      <c r="CO151" s="89">
        <f t="shared" si="264"/>
        <v>1.2389423824013488</v>
      </c>
      <c r="CP151" s="89">
        <f t="shared" si="265"/>
        <v>1.0060552286491402</v>
      </c>
      <c r="CQ151" s="89">
        <f t="shared" si="266"/>
        <v>1.2980067347095128</v>
      </c>
      <c r="CR151" s="89">
        <f t="shared" si="267"/>
        <v>1.651767112490383</v>
      </c>
      <c r="CS151" s="89">
        <f t="shared" si="268"/>
        <v>1.3428911556529819</v>
      </c>
      <c r="CT151" s="89"/>
      <c r="CU151" s="89">
        <f t="shared" si="269"/>
        <v>1.2134655245532064</v>
      </c>
      <c r="CW151" s="105">
        <f t="shared" si="302"/>
        <v>1.5930787584087751</v>
      </c>
      <c r="CX151" s="35"/>
      <c r="CZ151" s="80">
        <f t="shared" si="303"/>
        <v>0.71516565536611343</v>
      </c>
      <c r="DA151" s="80">
        <f t="shared" si="303"/>
        <v>0.28483434461045321</v>
      </c>
      <c r="DB151" s="80">
        <f t="shared" si="303"/>
        <v>1.171672658695041E-11</v>
      </c>
      <c r="DC151" s="80">
        <f t="shared" si="303"/>
        <v>1.171672658695041E-11</v>
      </c>
      <c r="DE151" s="80">
        <f t="shared" si="304"/>
        <v>0.7176827094521252</v>
      </c>
      <c r="DF151" s="80">
        <f t="shared" si="304"/>
        <v>0.28230684281826124</v>
      </c>
      <c r="DG151" s="80">
        <f t="shared" si="304"/>
        <v>1.2537180789213916E-11</v>
      </c>
      <c r="DH151" s="80">
        <f t="shared" si="304"/>
        <v>1.2537180789213916E-11</v>
      </c>
      <c r="DI151" s="80">
        <f t="shared" si="228"/>
        <v>0.99998955229546083</v>
      </c>
      <c r="DJ151" s="80"/>
      <c r="DK151" s="80">
        <f t="shared" si="305"/>
        <v>0.71769020766736558</v>
      </c>
      <c r="DL151" s="80">
        <f t="shared" si="305"/>
        <v>0.28230979230755976</v>
      </c>
      <c r="DM151" s="80">
        <f t="shared" si="305"/>
        <v>1.253731177534306E-11</v>
      </c>
      <c r="DN151" s="80">
        <f t="shared" si="305"/>
        <v>1.253731177534306E-11</v>
      </c>
      <c r="DQ151" s="80">
        <f t="shared" si="281"/>
        <v>0.13379269778406266</v>
      </c>
      <c r="DR151" s="80">
        <f t="shared" si="282"/>
        <v>0.19843866505258614</v>
      </c>
      <c r="DS151" s="80">
        <v>0</v>
      </c>
      <c r="DT151" s="80">
        <v>0</v>
      </c>
      <c r="DV151" s="80">
        <f t="shared" si="292"/>
        <v>0.77325020889236629</v>
      </c>
      <c r="DW151" s="80">
        <f t="shared" si="292"/>
        <v>0.22674979110763369</v>
      </c>
      <c r="DX151" s="80">
        <f t="shared" si="292"/>
        <v>6.2474742235378073</v>
      </c>
      <c r="DY151" s="80">
        <f t="shared" si="292"/>
        <v>3.7495262687997859</v>
      </c>
      <c r="DZ151" s="80"/>
      <c r="EB151" s="80">
        <f t="shared" si="293"/>
        <v>9.1575987903901174E-3</v>
      </c>
      <c r="EC151" s="80">
        <f t="shared" si="293"/>
        <v>-3.0612816366194697E-2</v>
      </c>
      <c r="ED151" s="80">
        <f t="shared" si="293"/>
        <v>3.5042921902115214E-2</v>
      </c>
      <c r="EE151" s="80">
        <f t="shared" si="293"/>
        <v>2.9163121059483765E-2</v>
      </c>
      <c r="EG151" s="80">
        <f t="shared" si="306"/>
        <v>-8.1099816427862331E-5</v>
      </c>
      <c r="EH151" s="80">
        <f t="shared" si="306"/>
        <v>-1.5583560219136388E-3</v>
      </c>
      <c r="EI151" s="80">
        <f t="shared" si="306"/>
        <v>1.8205758296869408E-4</v>
      </c>
      <c r="EJ151" s="80">
        <f t="shared" si="306"/>
        <v>1.3465497587704899E-4</v>
      </c>
      <c r="EL151" s="80">
        <f t="shared" si="307"/>
        <v>8.8909043755083812E-3</v>
      </c>
      <c r="EM151" s="80">
        <f t="shared" si="307"/>
        <v>1.2734390352844637E-2</v>
      </c>
      <c r="EN151" s="80">
        <f t="shared" si="307"/>
        <v>1.4992640949652995E-2</v>
      </c>
      <c r="EO151" s="80">
        <f t="shared" si="307"/>
        <v>1.6845038572625287E-2</v>
      </c>
      <c r="EQ151" s="80">
        <f t="shared" si="294"/>
        <v>1.3320368847196637E-2</v>
      </c>
      <c r="ER151" s="80">
        <f t="shared" si="294"/>
        <v>1.6091419662395801E-2</v>
      </c>
      <c r="ES151" s="80">
        <f t="shared" si="294"/>
        <v>1.3388631084846564E-2</v>
      </c>
      <c r="ET151" s="80">
        <f t="shared" si="294"/>
        <v>-6.261408533636204E-4</v>
      </c>
      <c r="EV151" s="124">
        <v>1.2878522438782414</v>
      </c>
      <c r="EW151" s="80">
        <f t="shared" si="230"/>
        <v>1.1642101652779933</v>
      </c>
      <c r="EX151" s="80">
        <f t="shared" si="231"/>
        <v>2.5532067399526737</v>
      </c>
      <c r="EY151" s="210">
        <f>EX151/EX$166</f>
        <v>1.2980067347095128</v>
      </c>
      <c r="EZ151" s="80"/>
      <c r="FA151" s="80">
        <f t="shared" si="232"/>
        <v>0.99793216207686763</v>
      </c>
      <c r="FB151" s="80">
        <f t="shared" si="233"/>
        <v>0.91948711384788151</v>
      </c>
      <c r="FC151" s="80">
        <f>FB151/FB$166</f>
        <v>0.98655077238669064</v>
      </c>
      <c r="FD151" s="80"/>
      <c r="FE151" s="80">
        <f t="shared" si="234"/>
        <v>0.99950198034400017</v>
      </c>
      <c r="FF151" s="80">
        <f t="shared" si="235"/>
        <v>0.985619467994168</v>
      </c>
      <c r="FG151" s="80">
        <f>FF151/FF$166</f>
        <v>0.98681347005867548</v>
      </c>
      <c r="FH151" s="80"/>
      <c r="FI151" s="80">
        <f t="shared" si="236"/>
        <v>1.0100258838546852</v>
      </c>
      <c r="FJ151" s="80">
        <f t="shared" si="237"/>
        <v>1.2862889993354742</v>
      </c>
      <c r="FK151" s="80">
        <f>FJ151/FJ$166</f>
        <v>1.2389423824013488</v>
      </c>
      <c r="FM151" s="80">
        <f t="shared" si="238"/>
        <v>1.0142025753089499</v>
      </c>
      <c r="FN151" s="80">
        <f t="shared" si="239"/>
        <v>1.001948364356626</v>
      </c>
      <c r="FO151" s="80">
        <f>FN151/FN$166</f>
        <v>1.0060552286491402</v>
      </c>
      <c r="FQ151" s="37"/>
    </row>
    <row r="152" spans="1:173" x14ac:dyDescent="0.2">
      <c r="A152" s="31" t="s">
        <v>35</v>
      </c>
      <c r="B152" s="31">
        <f t="shared" si="226"/>
        <v>2006</v>
      </c>
      <c r="D152" s="85">
        <f t="shared" si="275"/>
        <v>57984.199695137875</v>
      </c>
      <c r="E152" s="85">
        <f t="shared" si="276"/>
        <v>22788.676747858648</v>
      </c>
      <c r="F152" s="123">
        <v>9.9999999999999995E-7</v>
      </c>
      <c r="G152" s="123">
        <v>9.9999999999999995E-7</v>
      </c>
      <c r="H152" s="85">
        <f t="shared" si="253"/>
        <v>80772.876444996509</v>
      </c>
      <c r="J152" s="85">
        <f>[23]AnnualData_MER_2.2_Dec2019!C70</f>
        <v>4475.9129999999996</v>
      </c>
      <c r="K152" s="243">
        <f>[23]AnnualData_MER_2.2_Dec2019!D70</f>
        <v>1221.8530000000001</v>
      </c>
      <c r="L152" s="91">
        <f t="shared" si="296"/>
        <v>40436.471180989807</v>
      </c>
      <c r="M152" s="91">
        <f t="shared" si="296"/>
        <v>24230.999652209866</v>
      </c>
      <c r="N152" s="91">
        <f t="shared" si="277"/>
        <v>5697.7659999999996</v>
      </c>
      <c r="P152" s="96">
        <f t="shared" si="297"/>
        <v>2901.6869999999999</v>
      </c>
      <c r="Q152" s="96">
        <f t="shared" si="297"/>
        <v>660.86500000000001</v>
      </c>
      <c r="R152" s="96">
        <f t="shared" si="297"/>
        <v>40436.471180989807</v>
      </c>
      <c r="S152" s="96">
        <f t="shared" si="297"/>
        <v>24230.999652209866</v>
      </c>
      <c r="T152" s="96">
        <f t="shared" si="299"/>
        <v>68230.022833199677</v>
      </c>
      <c r="V152" s="85">
        <f>AER_11_Table3.4_real!$B53</f>
        <v>12.954720007993426</v>
      </c>
      <c r="W152" s="85">
        <f>AER_11_Table3.4_real!$D53</f>
        <v>18.650915247463196</v>
      </c>
      <c r="X152" s="85">
        <f t="shared" si="300"/>
        <v>85.735720718128647</v>
      </c>
      <c r="Y152" s="85">
        <f t="shared" si="300"/>
        <v>83.389502249269384</v>
      </c>
      <c r="Z152" s="115">
        <f t="shared" si="248"/>
        <v>14.17623616782376</v>
      </c>
      <c r="AA152" s="104"/>
      <c r="AC152" s="88">
        <f t="shared" si="301"/>
        <v>0.79013415299444767</v>
      </c>
      <c r="AD152" s="88">
        <f t="shared" si="301"/>
        <v>4.5171313354467255</v>
      </c>
      <c r="AE152" s="96">
        <f t="shared" si="301"/>
        <v>8.5735720718128655E-2</v>
      </c>
      <c r="AF152" s="96">
        <f t="shared" si="301"/>
        <v>8.3389502249269373E-2</v>
      </c>
      <c r="AG152" s="96">
        <f t="shared" si="301"/>
        <v>0.15778093796506432</v>
      </c>
      <c r="AI152" s="96">
        <f t="shared" si="308"/>
        <v>0.86710081911079095</v>
      </c>
      <c r="AJ152" s="96">
        <f t="shared" si="308"/>
        <v>4.9486243170781652</v>
      </c>
      <c r="AK152" s="96">
        <f t="shared" si="308"/>
        <v>8.9177775216223165E-2</v>
      </c>
      <c r="AL152" s="96">
        <f t="shared" si="308"/>
        <v>8.4160911009508704E-2</v>
      </c>
      <c r="AM152" s="96">
        <f t="shared" si="308"/>
        <v>0.16754743516168283</v>
      </c>
      <c r="AN152" s="90">
        <f t="shared" si="289"/>
        <v>0.86419106536623702</v>
      </c>
      <c r="AO152" s="90">
        <f t="shared" si="290"/>
        <v>0.91123677383297552</v>
      </c>
      <c r="AP152" s="90">
        <f t="shared" si="290"/>
        <v>0.91280546794746231</v>
      </c>
      <c r="AQ152" s="90">
        <f t="shared" si="290"/>
        <v>0.96140232821744209</v>
      </c>
      <c r="AR152" s="90">
        <f t="shared" si="290"/>
        <v>0.99083412060318388</v>
      </c>
      <c r="AS152" s="90">
        <f t="shared" si="290"/>
        <v>0.94170906175201152</v>
      </c>
      <c r="AU152" s="102">
        <f t="shared" si="291"/>
        <v>648289.41045100754</v>
      </c>
      <c r="AV152" s="102">
        <f t="shared" si="291"/>
        <v>540871.1195209244</v>
      </c>
      <c r="AW152" s="102">
        <f t="shared" si="291"/>
        <v>1000000</v>
      </c>
      <c r="AX152" s="102">
        <f t="shared" si="291"/>
        <v>1000000</v>
      </c>
      <c r="AY152" s="102">
        <f t="shared" si="291"/>
        <v>11974872.754198695</v>
      </c>
      <c r="BB152" s="80">
        <f>AI152/AI$166</f>
        <v>0.90762538080488997</v>
      </c>
      <c r="BC152" s="80">
        <f>AJ152/AJ$166</f>
        <v>1.7546259237803077</v>
      </c>
      <c r="BD152" s="80">
        <f>AK152/AK$166</f>
        <v>0.94234055204677769</v>
      </c>
      <c r="BE152" s="80">
        <f>AL152/AL$166</f>
        <v>0.91911773505784167</v>
      </c>
      <c r="BF152" s="80"/>
      <c r="BG152" s="80">
        <f>V152/V$166</f>
        <v>1.361549415149788</v>
      </c>
      <c r="BH152" s="80">
        <f>W152/W$166</f>
        <v>1.430433148087521</v>
      </c>
      <c r="BI152" s="80">
        <f>X152/X$166</f>
        <v>0.91968931176280888</v>
      </c>
      <c r="BJ152" s="80">
        <f>Y152/Y$166</f>
        <v>0.87466835164895773</v>
      </c>
      <c r="BK152" s="80"/>
      <c r="BL152" s="80">
        <f t="shared" si="298"/>
        <v>0.89734439595589643</v>
      </c>
      <c r="BM152" s="80">
        <f t="shared" si="298"/>
        <v>0.85381709517905324</v>
      </c>
      <c r="BN152" s="80">
        <f t="shared" si="298"/>
        <v>0.91968931176280888</v>
      </c>
      <c r="BO152" s="80">
        <f t="shared" si="298"/>
        <v>0.87466835164895784</v>
      </c>
      <c r="BP152" s="80"/>
      <c r="BQ152" s="95">
        <f>[4]Northeast!AK145</f>
        <v>0.79206679886882891</v>
      </c>
      <c r="BR152" s="95">
        <f>[4]Midwest!AK145</f>
        <v>0.73395297690039585</v>
      </c>
      <c r="BS152" s="95">
        <f>[4]South!AK145</f>
        <v>0.70149776342386228</v>
      </c>
      <c r="BT152" s="95">
        <f>[4]West!AK145</f>
        <v>0.70316009617357933</v>
      </c>
      <c r="BU152" s="88"/>
      <c r="BV152" s="95">
        <f>[4]Northeast!AH145</f>
        <v>0.98776855551825216</v>
      </c>
      <c r="BW152" s="95">
        <f>[4]Midwest!AH145</f>
        <v>0.98197878812011286</v>
      </c>
      <c r="BX152" s="95">
        <f>[4]South!AH145</f>
        <v>1.0098675536696542</v>
      </c>
      <c r="BY152" s="95">
        <f>[4]West!AH145</f>
        <v>0.99523409112671224</v>
      </c>
      <c r="CA152" s="95">
        <f>[4]Northeast!AI145</f>
        <v>1.2311592112275851</v>
      </c>
      <c r="CB152" s="95">
        <f>[4]Midwest!AI145</f>
        <v>1.3059593513063972</v>
      </c>
      <c r="CC152" s="95">
        <f>[4]South!AI145</f>
        <v>1.330200697105631</v>
      </c>
      <c r="CD152" s="95">
        <f>[4]West!AI145</f>
        <v>1.313383891040359</v>
      </c>
      <c r="CF152" s="95">
        <f>[4]Northeast!AJ145</f>
        <v>0.93159667565940674</v>
      </c>
      <c r="CG152" s="95">
        <f>[4]Midwest!AJ145</f>
        <v>0.90712021160267575</v>
      </c>
      <c r="CH152" s="95">
        <f>[4]South!AJ145</f>
        <v>0.97596278730150154</v>
      </c>
      <c r="CI152" s="95">
        <f>[4]West!AJ145</f>
        <v>0.95163907548135063</v>
      </c>
      <c r="CK152" s="89">
        <f>N152/N$166</f>
        <v>0.93407960035882709</v>
      </c>
      <c r="CL152" s="89">
        <f>Z152/Z$166</f>
        <v>1.3605946870299601</v>
      </c>
      <c r="CM152" s="89">
        <f t="shared" si="262"/>
        <v>0.98211669221363174</v>
      </c>
      <c r="CN152" s="89">
        <f t="shared" si="263"/>
        <v>0.986459413035776</v>
      </c>
      <c r="CO152" s="89">
        <f t="shared" si="264"/>
        <v>1.2514495411841755</v>
      </c>
      <c r="CP152" s="89">
        <f t="shared" si="265"/>
        <v>0.92436624459138617</v>
      </c>
      <c r="CQ152" s="89">
        <f t="shared" si="266"/>
        <v>1.3853696794203372</v>
      </c>
      <c r="CR152" s="89">
        <f t="shared" si="267"/>
        <v>1.4502714608428846</v>
      </c>
      <c r="CS152" s="89">
        <f t="shared" si="268"/>
        <v>1.2709037415112885</v>
      </c>
      <c r="CT152" s="89"/>
      <c r="CU152" s="89">
        <f t="shared" si="269"/>
        <v>1.1207267422353968</v>
      </c>
      <c r="CW152" s="105">
        <f t="shared" si="302"/>
        <v>1.4414564931500355</v>
      </c>
      <c r="CX152" s="35"/>
      <c r="CZ152" s="80">
        <f t="shared" si="303"/>
        <v>0.71786721294521527</v>
      </c>
      <c r="DA152" s="80">
        <f t="shared" si="303"/>
        <v>0.28213278703002409</v>
      </c>
      <c r="DB152" s="80">
        <f t="shared" si="303"/>
        <v>1.2380393567894847E-11</v>
      </c>
      <c r="DC152" s="80">
        <f t="shared" si="303"/>
        <v>1.2380393567894847E-11</v>
      </c>
      <c r="DE152" s="80">
        <f t="shared" si="304"/>
        <v>0.7165155853242231</v>
      </c>
      <c r="DF152" s="80">
        <f t="shared" si="304"/>
        <v>0.28348142035267188</v>
      </c>
      <c r="DG152" s="80">
        <f t="shared" si="304"/>
        <v>1.2045513081306485E-11</v>
      </c>
      <c r="DH152" s="80">
        <f t="shared" si="304"/>
        <v>1.2045513081306485E-11</v>
      </c>
      <c r="DI152" s="80">
        <f t="shared" si="228"/>
        <v>0.99999700570098593</v>
      </c>
      <c r="DJ152" s="80"/>
      <c r="DK152" s="80">
        <f t="shared" si="305"/>
        <v>0.71651773079255798</v>
      </c>
      <c r="DL152" s="80">
        <f t="shared" si="305"/>
        <v>0.28348226918335101</v>
      </c>
      <c r="DM152" s="80">
        <f t="shared" si="305"/>
        <v>1.2045549149282426E-11</v>
      </c>
      <c r="DN152" s="80">
        <f t="shared" si="305"/>
        <v>1.2045549149282426E-11</v>
      </c>
      <c r="DQ152" s="80">
        <f t="shared" si="281"/>
        <v>4.8614182643562258E-2</v>
      </c>
      <c r="DR152" s="80">
        <f t="shared" si="282"/>
        <v>0.10690012476275482</v>
      </c>
      <c r="DS152" s="80">
        <v>0</v>
      </c>
      <c r="DT152" s="80">
        <v>0</v>
      </c>
      <c r="DV152" s="80">
        <f t="shared" si="292"/>
        <v>0.78555577747489103</v>
      </c>
      <c r="DW152" s="80">
        <f t="shared" si="292"/>
        <v>0.214444222525109</v>
      </c>
      <c r="DX152" s="80">
        <f t="shared" si="292"/>
        <v>7.0968992375239361</v>
      </c>
      <c r="DY152" s="80">
        <f t="shared" si="292"/>
        <v>4.2527193381072284</v>
      </c>
      <c r="DZ152" s="80"/>
      <c r="EB152" s="80">
        <f t="shared" ref="EB152:EE156" si="309">LN(DV152/DV151)</f>
        <v>1.5788782340527906E-2</v>
      </c>
      <c r="EC152" s="80">
        <f t="shared" si="309"/>
        <v>-5.5797498044373929E-2</v>
      </c>
      <c r="ED152" s="80">
        <f t="shared" si="309"/>
        <v>0.12748070371075179</v>
      </c>
      <c r="EE152" s="80">
        <f t="shared" si="309"/>
        <v>0.12592911890161862</v>
      </c>
      <c r="EG152" s="80">
        <f t="shared" si="306"/>
        <v>-6.658094863342918E-4</v>
      </c>
      <c r="EH152" s="80">
        <f t="shared" si="306"/>
        <v>4.1699866664286501E-4</v>
      </c>
      <c r="EI152" s="80">
        <f t="shared" si="306"/>
        <v>-1.1184061207737707E-3</v>
      </c>
      <c r="EJ152" s="80">
        <f t="shared" si="306"/>
        <v>-1.0420694547825455E-3</v>
      </c>
      <c r="EL152" s="80">
        <f t="shared" si="307"/>
        <v>1.0168278639981944E-2</v>
      </c>
      <c r="EM152" s="80">
        <f t="shared" si="307"/>
        <v>9.7313395273121023E-3</v>
      </c>
      <c r="EN152" s="80">
        <f t="shared" si="307"/>
        <v>1.5199714552508643E-2</v>
      </c>
      <c r="EO152" s="80">
        <f t="shared" si="307"/>
        <v>1.5806489084418847E-2</v>
      </c>
      <c r="EQ152" s="80">
        <f t="shared" ref="EQ152:ET156" si="310">LN(AO152/AO151)</f>
        <v>-9.2880314992374591E-2</v>
      </c>
      <c r="ER152" s="80">
        <f t="shared" si="310"/>
        <v>-6.3966943015728139E-2</v>
      </c>
      <c r="ES152" s="80">
        <f t="shared" si="310"/>
        <v>-3.3412321272460785E-2</v>
      </c>
      <c r="ET152" s="80">
        <f t="shared" si="310"/>
        <v>2.1543705399409075E-2</v>
      </c>
      <c r="EV152" s="124">
        <v>1.3731661956875902</v>
      </c>
      <c r="EW152" s="80">
        <f t="shared" si="230"/>
        <v>1.0673054633498307</v>
      </c>
      <c r="EX152" s="80">
        <f t="shared" si="231"/>
        <v>2.7250515026130988</v>
      </c>
      <c r="EY152" s="210">
        <f>EX152/EX$166</f>
        <v>1.3853696794203372</v>
      </c>
      <c r="EZ152" s="80"/>
      <c r="FA152" s="80">
        <f t="shared" si="232"/>
        <v>0.99550547189544858</v>
      </c>
      <c r="FB152" s="80">
        <f t="shared" si="233"/>
        <v>0.9153544531729193</v>
      </c>
      <c r="FC152" s="80">
        <f>FB152/FB$166</f>
        <v>0.98211669221363174</v>
      </c>
      <c r="FD152" s="80"/>
      <c r="FE152" s="80">
        <f t="shared" si="234"/>
        <v>0.99964121180583565</v>
      </c>
      <c r="FF152" s="80">
        <f t="shared" si="235"/>
        <v>0.98526583936511314</v>
      </c>
      <c r="FG152" s="80">
        <f>FF152/FF$166</f>
        <v>0.986459413035776</v>
      </c>
      <c r="FH152" s="80"/>
      <c r="FI152" s="80">
        <f t="shared" si="236"/>
        <v>1.0100950285989774</v>
      </c>
      <c r="FJ152" s="80">
        <f t="shared" si="237"/>
        <v>1.2992741235703158</v>
      </c>
      <c r="FK152" s="80">
        <f>FJ152/FJ$166</f>
        <v>1.2514495411841755</v>
      </c>
      <c r="FM152" s="80">
        <f t="shared" si="238"/>
        <v>0.91880268425477973</v>
      </c>
      <c r="FN152" s="80">
        <f t="shared" si="239"/>
        <v>0.92059284665555408</v>
      </c>
      <c r="FO152" s="80">
        <f>FN152/FN$166</f>
        <v>0.92436624459138617</v>
      </c>
      <c r="FQ152" s="37"/>
    </row>
    <row r="153" spans="1:173" x14ac:dyDescent="0.2">
      <c r="A153" s="31" t="s">
        <v>35</v>
      </c>
      <c r="B153" s="31">
        <f t="shared" si="226"/>
        <v>2007</v>
      </c>
      <c r="D153" s="85">
        <f t="shared" si="275"/>
        <v>58030.136455015236</v>
      </c>
      <c r="E153" s="85">
        <f t="shared" si="276"/>
        <v>24918.580759250253</v>
      </c>
      <c r="F153" s="123">
        <v>9.9999999999999995E-7</v>
      </c>
      <c r="G153" s="123">
        <v>9.9999999999999995E-7</v>
      </c>
      <c r="H153" s="85">
        <f t="shared" si="253"/>
        <v>82948.717216265475</v>
      </c>
      <c r="J153" s="85">
        <f>[23]AnnualData_MER_2.2_Dec2019!C71</f>
        <v>4835.4399999999996</v>
      </c>
      <c r="K153" s="243">
        <f>[23]AnnualData_MER_2.2_Dec2019!D71</f>
        <v>1249.1690000000001</v>
      </c>
      <c r="L153" s="91">
        <f t="shared" si="296"/>
        <v>40826.14944026991</v>
      </c>
      <c r="M153" s="91">
        <f t="shared" si="296"/>
        <v>24430.626617439546</v>
      </c>
      <c r="N153" s="91">
        <f t="shared" si="277"/>
        <v>6084.6089999999995</v>
      </c>
      <c r="P153" s="96">
        <f t="shared" si="297"/>
        <v>3085.0520000000001</v>
      </c>
      <c r="Q153" s="96">
        <f t="shared" si="297"/>
        <v>645.95000000000005</v>
      </c>
      <c r="R153" s="96">
        <f t="shared" si="297"/>
        <v>40826.14944026991</v>
      </c>
      <c r="S153" s="96">
        <f t="shared" si="297"/>
        <v>24430.626617439546</v>
      </c>
      <c r="T153" s="96">
        <f t="shared" si="299"/>
        <v>68987.778057709453</v>
      </c>
      <c r="V153" s="85">
        <f>AER_11_Table3.4_real!$B54</f>
        <v>12.001004346039913</v>
      </c>
      <c r="W153" s="85">
        <f>AER_11_Table3.4_real!$D54</f>
        <v>19.948126121645871</v>
      </c>
      <c r="X153" s="85">
        <f t="shared" si="300"/>
        <v>88.208710578221798</v>
      </c>
      <c r="Y153" s="85">
        <f t="shared" si="300"/>
        <v>84.829874912852432</v>
      </c>
      <c r="Z153" s="115">
        <f t="shared" si="248"/>
        <v>13.632546843398726</v>
      </c>
      <c r="AA153" s="104"/>
      <c r="AC153" s="88">
        <f t="shared" si="301"/>
        <v>0.80047953810827166</v>
      </c>
      <c r="AD153" s="88">
        <f t="shared" si="301"/>
        <v>4.9543230900224469</v>
      </c>
      <c r="AE153" s="96">
        <f t="shared" si="301"/>
        <v>8.82087105782218E-2</v>
      </c>
      <c r="AF153" s="96">
        <f t="shared" si="301"/>
        <v>8.4829874912852432E-2</v>
      </c>
      <c r="AG153" s="96">
        <f t="shared" si="301"/>
        <v>0.16442673353693205</v>
      </c>
      <c r="AI153" s="96">
        <f t="shared" si="308"/>
        <v>0.81906453614206887</v>
      </c>
      <c r="AJ153" s="96">
        <f t="shared" si="308"/>
        <v>5.1362129227154156</v>
      </c>
      <c r="AK153" s="96">
        <f t="shared" si="308"/>
        <v>8.8713037989635229E-2</v>
      </c>
      <c r="AL153" s="96">
        <f t="shared" si="308"/>
        <v>8.8849030283567734E-2</v>
      </c>
      <c r="AM153" s="96">
        <f t="shared" si="308"/>
        <v>0.16868267076948346</v>
      </c>
      <c r="AN153" s="90">
        <f t="shared" si="289"/>
        <v>0.87004648456976108</v>
      </c>
      <c r="AO153" s="90">
        <f t="shared" si="290"/>
        <v>0.97730948269188211</v>
      </c>
      <c r="AP153" s="90">
        <f t="shared" si="290"/>
        <v>0.96458678107199514</v>
      </c>
      <c r="AQ153" s="90">
        <f t="shared" si="290"/>
        <v>0.99431506999599817</v>
      </c>
      <c r="AR153" s="90">
        <f t="shared" si="290"/>
        <v>0.95476421793363531</v>
      </c>
      <c r="AS153" s="90">
        <f t="shared" si="290"/>
        <v>0.97476956457271513</v>
      </c>
      <c r="AU153" s="102">
        <f t="shared" si="291"/>
        <v>638008.53696871444</v>
      </c>
      <c r="AV153" s="102">
        <f t="shared" si="291"/>
        <v>517103.77058668598</v>
      </c>
      <c r="AW153" s="102">
        <f t="shared" si="291"/>
        <v>1000000</v>
      </c>
      <c r="AX153" s="102">
        <f t="shared" si="291"/>
        <v>1000000</v>
      </c>
      <c r="AY153" s="102">
        <f t="shared" si="291"/>
        <v>11338079.087367728</v>
      </c>
      <c r="BB153" s="80">
        <f>AI153/AI$166</f>
        <v>0.85734408864021594</v>
      </c>
      <c r="BC153" s="80">
        <f>AJ153/AJ$166</f>
        <v>1.8211389199924066</v>
      </c>
      <c r="BD153" s="80">
        <f>AK153/AK$166</f>
        <v>0.93742967897781271</v>
      </c>
      <c r="BE153" s="80">
        <f>AL153/AL$166</f>
        <v>0.97031648655861036</v>
      </c>
      <c r="BF153" s="80"/>
      <c r="BG153" s="80">
        <f>V153/V$166</f>
        <v>1.261313284924606</v>
      </c>
      <c r="BH153" s="80">
        <f>W153/W$166</f>
        <v>1.5299228197669243</v>
      </c>
      <c r="BI153" s="80">
        <f>X153/X$166</f>
        <v>0.94621713847698441</v>
      </c>
      <c r="BJ153" s="80">
        <f>Y153/Y$166</f>
        <v>0.88977634905192149</v>
      </c>
      <c r="BK153" s="80"/>
      <c r="BL153" s="80">
        <f t="shared" si="298"/>
        <v>0.97056136868110698</v>
      </c>
      <c r="BM153" s="80">
        <f t="shared" si="298"/>
        <v>0.91551110102861799</v>
      </c>
      <c r="BN153" s="80">
        <f t="shared" si="298"/>
        <v>0.94621713847698441</v>
      </c>
      <c r="BO153" s="80">
        <f t="shared" si="298"/>
        <v>0.88977634905192149</v>
      </c>
      <c r="BP153" s="80"/>
      <c r="BQ153" s="95">
        <f>[4]Northeast!AK146</f>
        <v>0.79414993679167845</v>
      </c>
      <c r="BR153" s="95">
        <f>[4]Midwest!AK146</f>
        <v>0.74018340863572885</v>
      </c>
      <c r="BS153" s="95">
        <f>[4]South!AK146</f>
        <v>0.69085150966498499</v>
      </c>
      <c r="BT153" s="95">
        <f>[4]West!AK146</f>
        <v>0.73442808640423518</v>
      </c>
      <c r="BU153" s="88"/>
      <c r="BV153" s="95">
        <f>[4]Northeast!AH146</f>
        <v>0.98750327000043225</v>
      </c>
      <c r="BW153" s="95">
        <f>[4]Midwest!AH146</f>
        <v>0.98257809234128346</v>
      </c>
      <c r="BX153" s="95">
        <f>[4]South!AH146</f>
        <v>1.0087959548971912</v>
      </c>
      <c r="BY153" s="95">
        <f>[4]West!AH146</f>
        <v>0.99425749116459439</v>
      </c>
      <c r="CA153" s="95">
        <f>[4]Northeast!AI146</f>
        <v>1.2386629514172414</v>
      </c>
      <c r="CB153" s="95">
        <f>[4]Midwest!AI146</f>
        <v>1.3131951655096996</v>
      </c>
      <c r="CC153" s="95">
        <f>[4]South!AI146</f>
        <v>1.3450878694530015</v>
      </c>
      <c r="CD153" s="95">
        <f>[4]West!AI146</f>
        <v>1.3288172633667843</v>
      </c>
      <c r="CF153" s="95">
        <f>[4]Northeast!AJ146</f>
        <v>0.99914565710125036</v>
      </c>
      <c r="CG153" s="95">
        <f>[4]Midwest!AJ146</f>
        <v>0.95857901347007934</v>
      </c>
      <c r="CH153" s="95">
        <f>[4]South!AJ146</f>
        <v>1.0093739932671577</v>
      </c>
      <c r="CI153" s="95">
        <f>[4]West!AJ146</f>
        <v>0.91699601251511442</v>
      </c>
      <c r="CK153" s="89">
        <f>N153/N$166</f>
        <v>0.99749781634762158</v>
      </c>
      <c r="CL153" s="89">
        <f>Z153/Z$166</f>
        <v>1.3084129374138935</v>
      </c>
      <c r="CM153" s="89">
        <f t="shared" si="262"/>
        <v>0.9777192712058056</v>
      </c>
      <c r="CN153" s="89">
        <f t="shared" si="263"/>
        <v>0.98644687578397972</v>
      </c>
      <c r="CO153" s="89">
        <f t="shared" si="264"/>
        <v>1.2588749189839283</v>
      </c>
      <c r="CP153" s="89">
        <f t="shared" si="265"/>
        <v>0.98712049594021523</v>
      </c>
      <c r="CQ153" s="89">
        <f t="shared" si="266"/>
        <v>1.3382296697653744</v>
      </c>
      <c r="CR153" s="89">
        <f t="shared" si="267"/>
        <v>1.5998646241136123</v>
      </c>
      <c r="CS153" s="89">
        <f t="shared" si="268"/>
        <v>1.3051390479513361</v>
      </c>
      <c r="CT153" s="89"/>
      <c r="CU153" s="89">
        <f t="shared" si="269"/>
        <v>1.198507145084353</v>
      </c>
      <c r="CW153" s="105">
        <f t="shared" si="302"/>
        <v>1.6166480113718391</v>
      </c>
      <c r="CX153" s="35"/>
      <c r="CZ153" s="80">
        <f t="shared" si="303"/>
        <v>0.69959052294585777</v>
      </c>
      <c r="DA153" s="80">
        <f t="shared" si="303"/>
        <v>0.30040947703003118</v>
      </c>
      <c r="DB153" s="80">
        <f t="shared" si="303"/>
        <v>1.2055641528400987E-11</v>
      </c>
      <c r="DC153" s="80">
        <f t="shared" si="303"/>
        <v>1.2055641528400987E-11</v>
      </c>
      <c r="DE153" s="80">
        <f t="shared" si="304"/>
        <v>0.70868958961885209</v>
      </c>
      <c r="DF153" s="80">
        <f t="shared" si="304"/>
        <v>0.29117553807232571</v>
      </c>
      <c r="DG153" s="80">
        <f t="shared" si="304"/>
        <v>1.2217298194848345E-11</v>
      </c>
      <c r="DH153" s="80">
        <f t="shared" si="304"/>
        <v>1.2217298194848345E-11</v>
      </c>
      <c r="DI153" s="80">
        <f t="shared" si="228"/>
        <v>0.99986512771561253</v>
      </c>
      <c r="DJ153" s="80"/>
      <c r="DK153" s="80">
        <f t="shared" si="305"/>
        <v>0.70878518509590593</v>
      </c>
      <c r="DL153" s="80">
        <f t="shared" si="305"/>
        <v>0.291214814879656</v>
      </c>
      <c r="DM153" s="80">
        <f t="shared" si="305"/>
        <v>1.2218946192034073E-11</v>
      </c>
      <c r="DN153" s="80">
        <f t="shared" si="305"/>
        <v>1.2218946192034073E-11</v>
      </c>
      <c r="DQ153" s="80">
        <f t="shared" si="281"/>
        <v>-7.6469859331750836E-2</v>
      </c>
      <c r="DR153" s="80">
        <f t="shared" si="282"/>
        <v>6.7239990368044747E-2</v>
      </c>
      <c r="DS153" s="80">
        <v>0</v>
      </c>
      <c r="DT153" s="80">
        <v>0</v>
      </c>
      <c r="DV153" s="80">
        <f t="shared" ref="DV153:DY156" si="311">J153/$N153</f>
        <v>0.79470020177138745</v>
      </c>
      <c r="DW153" s="80">
        <f t="shared" si="311"/>
        <v>0.20529979822861258</v>
      </c>
      <c r="DX153" s="80">
        <f t="shared" si="311"/>
        <v>6.7097408297344847</v>
      </c>
      <c r="DY153" s="80">
        <f t="shared" si="311"/>
        <v>4.0151514448076364</v>
      </c>
      <c r="DZ153" s="80"/>
      <c r="EB153" s="80">
        <f t="shared" si="309"/>
        <v>1.1573474788178269E-2</v>
      </c>
      <c r="EC153" s="80">
        <f t="shared" si="309"/>
        <v>-4.3578328493175111E-2</v>
      </c>
      <c r="ED153" s="80">
        <f t="shared" si="309"/>
        <v>-5.6097635787962945E-2</v>
      </c>
      <c r="EE153" s="80">
        <f t="shared" si="309"/>
        <v>-5.7483556143597611E-2</v>
      </c>
      <c r="EG153" s="80">
        <f t="shared" si="306"/>
        <v>-2.6860659478630355E-4</v>
      </c>
      <c r="EH153" s="80">
        <f t="shared" si="306"/>
        <v>6.1011645498446033E-4</v>
      </c>
      <c r="EI153" s="80">
        <f t="shared" si="306"/>
        <v>-1.0616914295751923E-3</v>
      </c>
      <c r="EJ153" s="80">
        <f t="shared" si="306"/>
        <v>-9.8175840425960789E-4</v>
      </c>
      <c r="EL153" s="80">
        <f t="shared" si="307"/>
        <v>6.0763591735305822E-3</v>
      </c>
      <c r="EM153" s="80">
        <f t="shared" si="307"/>
        <v>5.5253193848955311E-3</v>
      </c>
      <c r="EN153" s="80">
        <f t="shared" si="307"/>
        <v>1.1129510439377302E-2</v>
      </c>
      <c r="EO153" s="80">
        <f t="shared" si="307"/>
        <v>1.1682341312613193E-2</v>
      </c>
      <c r="EQ153" s="80">
        <f t="shared" si="310"/>
        <v>7.0000601341238283E-2</v>
      </c>
      <c r="ER153" s="80">
        <f t="shared" si="310"/>
        <v>5.5177014657843436E-2</v>
      </c>
      <c r="ES153" s="80">
        <f t="shared" si="310"/>
        <v>3.3661151106785539E-2</v>
      </c>
      <c r="ET153" s="80">
        <f t="shared" si="310"/>
        <v>-3.7082716668025942E-2</v>
      </c>
      <c r="EV153" s="124">
        <v>1.3266531316177415</v>
      </c>
      <c r="EW153" s="80">
        <f t="shared" si="230"/>
        <v>0.96597297432214124</v>
      </c>
      <c r="EX153" s="80">
        <f t="shared" si="231"/>
        <v>2.6323261051601952</v>
      </c>
      <c r="EY153" s="210">
        <f>EX153/EX$166</f>
        <v>1.3382296697653744</v>
      </c>
      <c r="EZ153" s="80"/>
      <c r="FA153" s="80">
        <f t="shared" si="232"/>
        <v>0.99552250659958275</v>
      </c>
      <c r="FB153" s="80">
        <f t="shared" si="233"/>
        <v>0.911255959649795</v>
      </c>
      <c r="FC153" s="80">
        <f>FB153/FB$166</f>
        <v>0.9777192712058056</v>
      </c>
      <c r="FD153" s="80"/>
      <c r="FE153" s="80">
        <f t="shared" si="234"/>
        <v>0.99998729065622916</v>
      </c>
      <c r="FF153" s="80">
        <f t="shared" si="235"/>
        <v>0.98525331728285492</v>
      </c>
      <c r="FG153" s="80">
        <f>FF153/FF$166</f>
        <v>0.98644687578397972</v>
      </c>
      <c r="FH153" s="80"/>
      <c r="FI153" s="80">
        <f t="shared" si="236"/>
        <v>1.005933421648568</v>
      </c>
      <c r="FJ153" s="80">
        <f t="shared" si="237"/>
        <v>1.3069832647825321</v>
      </c>
      <c r="FK153" s="80">
        <f>FJ153/FJ$166</f>
        <v>1.2588749189839283</v>
      </c>
      <c r="FM153" s="80">
        <f t="shared" si="238"/>
        <v>1.0678889473907276</v>
      </c>
      <c r="FN153" s="80">
        <f t="shared" si="239"/>
        <v>0.98309092599043313</v>
      </c>
      <c r="FO153" s="80">
        <f>FN153/FN$166</f>
        <v>0.98712049594021523</v>
      </c>
      <c r="FQ153" s="37"/>
    </row>
    <row r="154" spans="1:173" x14ac:dyDescent="0.2">
      <c r="A154" s="31" t="s">
        <v>35</v>
      </c>
      <c r="B154" s="31">
        <f t="shared" si="226"/>
        <v>2008</v>
      </c>
      <c r="D154" s="85">
        <f t="shared" si="275"/>
        <v>62808.736237599078</v>
      </c>
      <c r="E154" s="85">
        <f t="shared" si="276"/>
        <v>31686.598816160997</v>
      </c>
      <c r="F154" s="123">
        <v>9.9999999999999995E-7</v>
      </c>
      <c r="G154" s="123">
        <v>9.9999999999999995E-7</v>
      </c>
      <c r="H154" s="85">
        <f t="shared" si="253"/>
        <v>94495.335055760064</v>
      </c>
      <c r="J154" s="85">
        <f>[23]AnnualData_MER_2.2_Dec2019!C72</f>
        <v>5010.0609999999997</v>
      </c>
      <c r="K154" s="243">
        <f>[23]AnnualData_MER_2.2_Dec2019!D72</f>
        <v>1324.511</v>
      </c>
      <c r="L154" s="91">
        <f t="shared" si="296"/>
        <v>41181.593138276592</v>
      </c>
      <c r="M154" s="91">
        <f t="shared" si="296"/>
        <v>24410.01675070919</v>
      </c>
      <c r="N154" s="91">
        <f t="shared" si="277"/>
        <v>6334.5720000000001</v>
      </c>
      <c r="P154" s="96">
        <f t="shared" si="297"/>
        <v>3228.4290000000001</v>
      </c>
      <c r="Q154" s="96">
        <f t="shared" si="297"/>
        <v>660.38800000000003</v>
      </c>
      <c r="R154" s="96">
        <f t="shared" si="297"/>
        <v>41181.593138276592</v>
      </c>
      <c r="S154" s="96">
        <f t="shared" si="297"/>
        <v>24410.01675070919</v>
      </c>
      <c r="T154" s="96">
        <f t="shared" si="299"/>
        <v>69480.426888985792</v>
      </c>
      <c r="V154" s="85">
        <f>AER_11_Table3.4_real!$B55</f>
        <v>12.536521259441567</v>
      </c>
      <c r="W154" s="85">
        <f>AER_11_Table3.4_real!$D55</f>
        <v>23.923243231774592</v>
      </c>
      <c r="X154" s="85">
        <f t="shared" si="300"/>
        <v>88.095839027363695</v>
      </c>
      <c r="Y154" s="85">
        <f t="shared" si="300"/>
        <v>87.234639031459665</v>
      </c>
      <c r="Z154" s="115">
        <f t="shared" si="248"/>
        <v>14.917398532333371</v>
      </c>
      <c r="AA154" s="104"/>
      <c r="AC154" s="88">
        <f t="shared" si="301"/>
        <v>0.74837916522246573</v>
      </c>
      <c r="AD154" s="88">
        <f t="shared" si="301"/>
        <v>5.0621225703677233</v>
      </c>
      <c r="AE154" s="96">
        <f t="shared" si="301"/>
        <v>8.8095839027363704E-2</v>
      </c>
      <c r="AF154" s="96">
        <f t="shared" si="301"/>
        <v>8.7234639031459671E-2</v>
      </c>
      <c r="AG154" s="96">
        <f t="shared" si="301"/>
        <v>0.16574998910701289</v>
      </c>
      <c r="AI154" s="96">
        <f t="shared" si="308"/>
        <v>0.76780670230324155</v>
      </c>
      <c r="AJ154" s="96">
        <f t="shared" si="308"/>
        <v>4.9399262671553927</v>
      </c>
      <c r="AK154" s="96">
        <f t="shared" si="308"/>
        <v>8.8777655384077656E-2</v>
      </c>
      <c r="AL154" s="96">
        <f t="shared" si="308"/>
        <v>8.8026291552526642E-2</v>
      </c>
      <c r="AM154" s="96">
        <f t="shared" si="308"/>
        <v>0.16617350387569135</v>
      </c>
      <c r="AN154" s="90">
        <f t="shared" si="289"/>
        <v>0.85710448036041342</v>
      </c>
      <c r="AO154" s="90">
        <f t="shared" si="290"/>
        <v>0.97469735934513502</v>
      </c>
      <c r="AP154" s="90">
        <f t="shared" si="290"/>
        <v>1.024736462976136</v>
      </c>
      <c r="AQ154" s="90">
        <f t="shared" si="290"/>
        <v>0.99231995535628625</v>
      </c>
      <c r="AR154" s="90">
        <f t="shared" si="290"/>
        <v>0.99100663555053226</v>
      </c>
      <c r="AS154" s="90">
        <f t="shared" si="290"/>
        <v>0.99745137005117679</v>
      </c>
      <c r="AU154" s="102">
        <f t="shared" si="291"/>
        <v>644389.16013198241</v>
      </c>
      <c r="AV154" s="102">
        <f t="shared" si="291"/>
        <v>498590.04568478483</v>
      </c>
      <c r="AW154" s="102">
        <f t="shared" si="291"/>
        <v>1000000</v>
      </c>
      <c r="AX154" s="102">
        <f t="shared" si="291"/>
        <v>1000000</v>
      </c>
      <c r="AY154" s="102">
        <f t="shared" si="291"/>
        <v>10968448.521697408</v>
      </c>
      <c r="BB154" s="80">
        <f>AI154/AI$166</f>
        <v>0.80369068417808143</v>
      </c>
      <c r="BC154" s="80">
        <f>AJ154/AJ$166</f>
        <v>1.7515418699295917</v>
      </c>
      <c r="BD154" s="80">
        <f>AK154/AK$166</f>
        <v>0.93811249026126375</v>
      </c>
      <c r="BE154" s="80">
        <f>AL154/AL$166</f>
        <v>0.96133139181630878</v>
      </c>
      <c r="BF154" s="80"/>
      <c r="BG154" s="80">
        <f>V154/V$166</f>
        <v>1.317596457374103</v>
      </c>
      <c r="BH154" s="80">
        <f>W154/W$166</f>
        <v>1.8347946829657769</v>
      </c>
      <c r="BI154" s="80">
        <f>X154/X$166</f>
        <v>0.94500636240772418</v>
      </c>
      <c r="BJ154" s="80">
        <f>Y154/Y$166</f>
        <v>0.91499980057750219</v>
      </c>
      <c r="BK154" s="80"/>
      <c r="BL154" s="80">
        <f t="shared" si="298"/>
        <v>0.94816083407445839</v>
      </c>
      <c r="BM154" s="80">
        <f t="shared" si="298"/>
        <v>0.95238849194615804</v>
      </c>
      <c r="BN154" s="80">
        <f t="shared" si="298"/>
        <v>0.94500636240772418</v>
      </c>
      <c r="BO154" s="80">
        <f t="shared" si="298"/>
        <v>0.9149998005775023</v>
      </c>
      <c r="BP154" s="80"/>
      <c r="BQ154" s="95">
        <f>[4]Northeast!AK147</f>
        <v>0.77434830524190001</v>
      </c>
      <c r="BR154" s="95">
        <f>[4]Midwest!AK147</f>
        <v>0.72146754778842903</v>
      </c>
      <c r="BS154" s="95">
        <f>[4]South!AK147</f>
        <v>0.68573521007050775</v>
      </c>
      <c r="BT154" s="95">
        <f>[4]West!AK147</f>
        <v>0.72100350901037891</v>
      </c>
      <c r="BU154" s="88"/>
      <c r="BV154" s="95">
        <f>[4]Northeast!AH147</f>
        <v>0.98665307859566831</v>
      </c>
      <c r="BW154" s="95">
        <f>[4]Midwest!AH147</f>
        <v>0.98224162798007708</v>
      </c>
      <c r="BX154" s="95">
        <f>[4]South!AH147</f>
        <v>1.0074536187038958</v>
      </c>
      <c r="BY154" s="95">
        <f>[4]West!AH147</f>
        <v>0.99339544304491523</v>
      </c>
      <c r="CA154" s="95">
        <f>[4]Northeast!AI147</f>
        <v>1.2454167504297728</v>
      </c>
      <c r="CB154" s="95">
        <f>[4]Midwest!AI147</f>
        <v>1.3197151481835956</v>
      </c>
      <c r="CC154" s="95">
        <f>[4]South!AI147</f>
        <v>1.3579175698872719</v>
      </c>
      <c r="CD154" s="95">
        <f>[4]West!AI147</f>
        <v>1.3421887132128465</v>
      </c>
      <c r="CF154" s="95">
        <f>[4]Northeast!AJ147</f>
        <v>0.99647517068529268</v>
      </c>
      <c r="CG154" s="95">
        <f>[4]Midwest!AJ147</f>
        <v>1.0183540631303407</v>
      </c>
      <c r="CH154" s="95">
        <f>[4]South!AJ147</f>
        <v>1.0073486625730146</v>
      </c>
      <c r="CI154" s="95">
        <f>[4]West!AJ147</f>
        <v>0.95180476614701048</v>
      </c>
      <c r="CK154" s="89">
        <f>N154/N$166</f>
        <v>1.0384762172058692</v>
      </c>
      <c r="CL154" s="89">
        <f>Z154/Z$166</f>
        <v>1.4317293354260687</v>
      </c>
      <c r="CM154" s="89">
        <f t="shared" si="262"/>
        <v>0.98021702347519013</v>
      </c>
      <c r="CN154" s="89">
        <f t="shared" si="263"/>
        <v>0.98576006435470376</v>
      </c>
      <c r="CO154" s="89">
        <f t="shared" si="264"/>
        <v>1.265543914680793</v>
      </c>
      <c r="CP154" s="89">
        <f t="shared" si="265"/>
        <v>1.0044383087597215</v>
      </c>
      <c r="CQ154" s="89">
        <f t="shared" si="266"/>
        <v>1.460624842411697</v>
      </c>
      <c r="CR154" s="89">
        <f t="shared" si="267"/>
        <v>1.8630700582985282</v>
      </c>
      <c r="CS154" s="89">
        <f t="shared" si="268"/>
        <v>1.486816864315937</v>
      </c>
      <c r="CT154" s="89"/>
      <c r="CU154" s="89">
        <f t="shared" si="269"/>
        <v>1.2282702939948946</v>
      </c>
      <c r="CW154" s="105">
        <f t="shared" si="302"/>
        <v>1.8661448531443059</v>
      </c>
      <c r="CX154" s="35"/>
      <c r="CZ154" s="80">
        <f t="shared" si="303"/>
        <v>0.6646755228767296</v>
      </c>
      <c r="DA154" s="80">
        <f t="shared" si="303"/>
        <v>0.33532447710210544</v>
      </c>
      <c r="DB154" s="80">
        <f t="shared" si="303"/>
        <v>1.0582532983346926E-11</v>
      </c>
      <c r="DC154" s="80">
        <f t="shared" si="303"/>
        <v>1.0582532983346926E-11</v>
      </c>
      <c r="DE154" s="80">
        <f t="shared" ref="DE154:DE160" si="312">(CZ154-CZ153)/LN(CZ154/CZ153)</f>
        <v>0.68198406977665471</v>
      </c>
      <c r="DF154" s="80">
        <f t="shared" ref="DF154:DF160" si="313">(DA154-DA153)/LN(DA154/DA153)</f>
        <v>0.31754712646500421</v>
      </c>
      <c r="DG154" s="80">
        <f t="shared" ref="DG154:DG156" si="314">(DB154-DB153)/LN(DB154/DB153)</f>
        <v>1.1303092852511131E-11</v>
      </c>
      <c r="DH154" s="80">
        <f t="shared" ref="DH154:DH156" si="315">(DC154-DC153)/LN(DC154/DC153)</f>
        <v>1.1303092852511131E-11</v>
      </c>
      <c r="DI154" s="80">
        <f t="shared" ref="DI154:DI160" si="316">SUM(DE154:DH154)</f>
        <v>0.99953119626426501</v>
      </c>
      <c r="DJ154" s="80"/>
      <c r="DK154" s="80">
        <f t="shared" si="305"/>
        <v>0.68230393641095088</v>
      </c>
      <c r="DL154" s="80">
        <f t="shared" si="305"/>
        <v>0.31769606356643249</v>
      </c>
      <c r="DM154" s="80">
        <f t="shared" si="305"/>
        <v>1.1308394269990066E-11</v>
      </c>
      <c r="DN154" s="80">
        <f t="shared" si="305"/>
        <v>1.1308394269990066E-11</v>
      </c>
      <c r="DQ154" s="80">
        <f t="shared" si="281"/>
        <v>4.3655743402240176E-2</v>
      </c>
      <c r="DR154" s="80">
        <f t="shared" si="282"/>
        <v>0.18171529631931047</v>
      </c>
      <c r="DS154" s="80">
        <v>0</v>
      </c>
      <c r="DT154" s="80">
        <v>0</v>
      </c>
      <c r="DV154" s="80">
        <f t="shared" si="311"/>
        <v>0.79090757828626779</v>
      </c>
      <c r="DW154" s="80">
        <f t="shared" si="311"/>
        <v>0.20909242171373218</v>
      </c>
      <c r="DX154" s="80">
        <f t="shared" si="311"/>
        <v>6.5010853358800862</v>
      </c>
      <c r="DY154" s="80">
        <f t="shared" si="311"/>
        <v>3.8534595156088192</v>
      </c>
      <c r="DZ154" s="80"/>
      <c r="EB154" s="80">
        <f t="shared" si="309"/>
        <v>-4.7838195115384903E-3</v>
      </c>
      <c r="EC154" s="80">
        <f t="shared" si="309"/>
        <v>1.8305022163773568E-2</v>
      </c>
      <c r="ED154" s="80">
        <f t="shared" si="309"/>
        <v>-3.1591188043301389E-2</v>
      </c>
      <c r="EE154" s="80">
        <f t="shared" si="309"/>
        <v>-4.1103746134949957E-2</v>
      </c>
      <c r="EG154" s="80">
        <f t="shared" si="306"/>
        <v>-8.6132130105079135E-4</v>
      </c>
      <c r="EH154" s="80">
        <f t="shared" si="306"/>
        <v>-3.4248879020840869E-4</v>
      </c>
      <c r="EI154" s="80">
        <f t="shared" si="306"/>
        <v>-1.3315180910083327E-3</v>
      </c>
      <c r="EJ154" s="80">
        <f t="shared" si="306"/>
        <v>-8.6740311539504995E-4</v>
      </c>
      <c r="EL154" s="80">
        <f t="shared" si="307"/>
        <v>5.437680320055001E-3</v>
      </c>
      <c r="EM154" s="80">
        <f t="shared" si="307"/>
        <v>4.9526912993967942E-3</v>
      </c>
      <c r="EN154" s="80">
        <f t="shared" si="307"/>
        <v>9.4929862848326281E-3</v>
      </c>
      <c r="EO154" s="80">
        <f t="shared" si="307"/>
        <v>1.0012378607841696E-2</v>
      </c>
      <c r="EQ154" s="80">
        <f t="shared" si="310"/>
        <v>-2.6763481046060428E-3</v>
      </c>
      <c r="ER154" s="80">
        <f t="shared" si="310"/>
        <v>6.0490945733128652E-2</v>
      </c>
      <c r="ES154" s="80">
        <f t="shared" si="310"/>
        <v>-2.0085373357253012E-3</v>
      </c>
      <c r="ET154" s="80">
        <f t="shared" si="310"/>
        <v>3.7256812338678134E-2</v>
      </c>
      <c r="EV154" s="124">
        <v>1.4434785417691129</v>
      </c>
      <c r="EW154" s="80">
        <f t="shared" si="230"/>
        <v>1.0914605134018449</v>
      </c>
      <c r="EX154" s="80">
        <f t="shared" si="231"/>
        <v>2.8730800021792255</v>
      </c>
      <c r="EY154" s="210">
        <f>EX154/EX$166</f>
        <v>1.460624842411697</v>
      </c>
      <c r="EZ154" s="80"/>
      <c r="FA154" s="80">
        <f t="shared" si="232"/>
        <v>1.0025546722284651</v>
      </c>
      <c r="FB154" s="80">
        <f t="shared" si="233"/>
        <v>0.91358391994293564</v>
      </c>
      <c r="FC154" s="80">
        <f>FB154/FB$166</f>
        <v>0.98021702347519013</v>
      </c>
      <c r="FD154" s="80"/>
      <c r="FE154" s="80">
        <f t="shared" si="234"/>
        <v>0.9993037522383249</v>
      </c>
      <c r="FF154" s="80">
        <f t="shared" si="235"/>
        <v>0.98456733686601372</v>
      </c>
      <c r="FG154" s="80">
        <f>FF154/FF$166</f>
        <v>0.98576006435470376</v>
      </c>
      <c r="FH154" s="80"/>
      <c r="FI154" s="80">
        <f t="shared" si="236"/>
        <v>1.0052975840540594</v>
      </c>
      <c r="FJ154" s="80">
        <f t="shared" si="237"/>
        <v>1.3139071184849667</v>
      </c>
      <c r="FK154" s="80">
        <f>FJ154/FJ$166</f>
        <v>1.265543914680793</v>
      </c>
      <c r="FM154" s="80">
        <f t="shared" si="238"/>
        <v>1.017543767848738</v>
      </c>
      <c r="FN154" s="80">
        <f t="shared" si="239"/>
        <v>1.0003380449702102</v>
      </c>
      <c r="FO154" s="80">
        <f>FN154/FN$166</f>
        <v>1.0044383087597215</v>
      </c>
      <c r="FQ154" s="37"/>
    </row>
    <row r="155" spans="1:173" x14ac:dyDescent="0.2">
      <c r="A155" s="31" t="s">
        <v>35</v>
      </c>
      <c r="B155" s="31">
        <f t="shared" si="226"/>
        <v>2009</v>
      </c>
      <c r="D155" s="85">
        <f t="shared" si="275"/>
        <v>53060.796372562232</v>
      </c>
      <c r="E155" s="85">
        <f t="shared" si="276"/>
        <v>22112.307084431624</v>
      </c>
      <c r="F155" s="123">
        <v>9.9999999999999995E-7</v>
      </c>
      <c r="G155" s="123">
        <v>9.9999999999999995E-7</v>
      </c>
      <c r="H155" s="85">
        <f t="shared" si="253"/>
        <v>75173.103458993835</v>
      </c>
      <c r="J155" s="85">
        <f>[23]AnnualData_MER_2.2_Dec2019!C73</f>
        <v>4883.1120000000001</v>
      </c>
      <c r="K155" s="243">
        <f>[23]AnnualData_MER_2.2_Dec2019!D73</f>
        <v>1157.6559999999999</v>
      </c>
      <c r="L155" s="91">
        <f t="shared" si="296"/>
        <v>41410.047013685966</v>
      </c>
      <c r="M155" s="91">
        <f t="shared" si="296"/>
        <v>24317.926278182462</v>
      </c>
      <c r="N155" s="91">
        <f t="shared" si="277"/>
        <v>6040.768</v>
      </c>
      <c r="P155" s="96">
        <f t="shared" si="297"/>
        <v>3186.5940000000001</v>
      </c>
      <c r="Q155" s="96">
        <f t="shared" si="297"/>
        <v>658.91899999999998</v>
      </c>
      <c r="R155" s="96">
        <f t="shared" si="297"/>
        <v>41410.047013685966</v>
      </c>
      <c r="S155" s="96">
        <f t="shared" si="297"/>
        <v>24317.926278182462</v>
      </c>
      <c r="T155" s="96">
        <f t="shared" si="299"/>
        <v>69573.486291868423</v>
      </c>
      <c r="V155" s="85">
        <f>AER_11_Table3.4_real!$B56</f>
        <v>10.866184591416751</v>
      </c>
      <c r="W155" s="85">
        <f>AER_11_Table3.4_real!$D56</f>
        <v>19.100930746639438</v>
      </c>
      <c r="X155" s="85">
        <f t="shared" si="300"/>
        <v>87.279277871998033</v>
      </c>
      <c r="Y155" s="85">
        <f t="shared" si="300"/>
        <v>86.236752920888392</v>
      </c>
      <c r="Z155" s="115">
        <f t="shared" si="248"/>
        <v>12.444295735077699</v>
      </c>
      <c r="AA155" s="104"/>
      <c r="AC155" s="88">
        <f t="shared" si="301"/>
        <v>0.7455035062515023</v>
      </c>
      <c r="AD155" s="88">
        <f t="shared" si="301"/>
        <v>4.8332663043560746</v>
      </c>
      <c r="AE155" s="96">
        <f t="shared" si="301"/>
        <v>8.7279277871998046E-2</v>
      </c>
      <c r="AF155" s="96">
        <f t="shared" si="301"/>
        <v>8.6236752920888393E-2</v>
      </c>
      <c r="AG155" s="96">
        <f t="shared" si="301"/>
        <v>0.16201122871310542</v>
      </c>
      <c r="AI155" s="96">
        <f t="shared" si="308"/>
        <v>0.75376213368775802</v>
      </c>
      <c r="AJ155" s="96">
        <f t="shared" si="308"/>
        <v>4.8500046644778232</v>
      </c>
      <c r="AK155" s="96">
        <f t="shared" si="308"/>
        <v>8.7319124044812957E-2</v>
      </c>
      <c r="AL155" s="96">
        <f t="shared" si="308"/>
        <v>8.826184526909317E-2</v>
      </c>
      <c r="AM155" s="96">
        <f t="shared" si="308"/>
        <v>0.16327955949789924</v>
      </c>
      <c r="AN155" s="90">
        <f t="shared" si="289"/>
        <v>0.84217783661596335</v>
      </c>
      <c r="AO155" s="90">
        <f t="shared" si="290"/>
        <v>0.98904345672573035</v>
      </c>
      <c r="AP155" s="90">
        <f t="shared" si="290"/>
        <v>0.99654879504666405</v>
      </c>
      <c r="AQ155" s="90">
        <f t="shared" si="290"/>
        <v>0.99954367186740833</v>
      </c>
      <c r="AR155" s="90">
        <f t="shared" si="290"/>
        <v>0.97705585757888169</v>
      </c>
      <c r="AS155" s="90">
        <f t="shared" si="290"/>
        <v>0.99223215209121052</v>
      </c>
      <c r="AU155" s="102">
        <f t="shared" si="291"/>
        <v>652574.42385101959</v>
      </c>
      <c r="AV155" s="102">
        <f t="shared" si="291"/>
        <v>569183.76443433971</v>
      </c>
      <c r="AW155" s="102">
        <f t="shared" si="291"/>
        <v>1000000</v>
      </c>
      <c r="AX155" s="102">
        <f t="shared" si="291"/>
        <v>1000000</v>
      </c>
      <c r="AY155" s="102">
        <f t="shared" si="291"/>
        <v>11517324.66664312</v>
      </c>
      <c r="BB155" s="80">
        <f>AI155/AI$166</f>
        <v>0.78898973285048279</v>
      </c>
      <c r="BC155" s="80">
        <f>AJ155/AJ$166</f>
        <v>1.7196585090081682</v>
      </c>
      <c r="BD155" s="80">
        <f>AK155/AK$166</f>
        <v>0.92270020593271074</v>
      </c>
      <c r="BE155" s="80">
        <f>AL155/AL$166</f>
        <v>0.96390386395162853</v>
      </c>
      <c r="BF155" s="80"/>
      <c r="BG155" s="80">
        <f>V155/V$166</f>
        <v>1.1420429979362177</v>
      </c>
      <c r="BH155" s="80">
        <f>W155/W$166</f>
        <v>1.4649471158276515</v>
      </c>
      <c r="BI155" s="80">
        <f>X155/X$166</f>
        <v>0.93624708960170822</v>
      </c>
      <c r="BJ155" s="80">
        <f>Y155/Y$166</f>
        <v>0.90453302267471869</v>
      </c>
      <c r="BK155" s="80"/>
      <c r="BL155" s="80">
        <f t="shared" si="298"/>
        <v>0.93336128131869245</v>
      </c>
      <c r="BM155" s="80">
        <f t="shared" si="298"/>
        <v>0.90642343960642713</v>
      </c>
      <c r="BN155" s="80">
        <f t="shared" si="298"/>
        <v>0.93624708960170822</v>
      </c>
      <c r="BO155" s="80">
        <f t="shared" si="298"/>
        <v>0.90453302267471858</v>
      </c>
      <c r="BP155" s="80"/>
      <c r="BQ155" s="95">
        <f>[4]Northeast!AK148</f>
        <v>0.74968200347232916</v>
      </c>
      <c r="BR155" s="95">
        <f>[4]Midwest!AK148</f>
        <v>0.70458804824205612</v>
      </c>
      <c r="BS155" s="95">
        <f>[4]South!AK148</f>
        <v>0.67075741893745255</v>
      </c>
      <c r="BT155" s="95">
        <f>[4]West!AK148</f>
        <v>0.71834048095968783</v>
      </c>
      <c r="BU155" s="88"/>
      <c r="BV155" s="95">
        <f>[4]Northeast!AH148</f>
        <v>0.98616329640944622</v>
      </c>
      <c r="BW155" s="95">
        <f>[4]Midwest!AH148</f>
        <v>0.98218212328349319</v>
      </c>
      <c r="BX155" s="95">
        <f>[4]South!AH148</f>
        <v>1.0062073479041451</v>
      </c>
      <c r="BY155" s="95">
        <f>[4]West!AH148</f>
        <v>0.99261183286138455</v>
      </c>
      <c r="CA155" s="95">
        <f>[4]Northeast!AI148</f>
        <v>1.2485668339729421</v>
      </c>
      <c r="CB155" s="95">
        <f>[4]Midwest!AI148</f>
        <v>1.3225699510978832</v>
      </c>
      <c r="CC155" s="95">
        <f>[4]South!AI148</f>
        <v>1.3671231837970577</v>
      </c>
      <c r="CD155" s="95">
        <f>[4]West!AI148</f>
        <v>1.3518357643326724</v>
      </c>
      <c r="CF155" s="95">
        <f>[4]Northeast!AJ148</f>
        <v>1.0111418051015402</v>
      </c>
      <c r="CG155" s="95">
        <f>[4]Midwest!AJ148</f>
        <v>0.99034195738094755</v>
      </c>
      <c r="CH155" s="95">
        <f>[4]South!AJ148</f>
        <v>1.0146817824271575</v>
      </c>
      <c r="CI155" s="95">
        <f>[4]West!AJ148</f>
        <v>0.93840584782644931</v>
      </c>
      <c r="CK155" s="89">
        <f>N155/N$166</f>
        <v>0.99031061635391693</v>
      </c>
      <c r="CL155" s="89">
        <f>Z155/Z$166</f>
        <v>1.1943679874215543</v>
      </c>
      <c r="CM155" s="89">
        <f t="shared" si="262"/>
        <v>0.96809076025304874</v>
      </c>
      <c r="CN155" s="89">
        <f t="shared" si="263"/>
        <v>0.9854058189396262</v>
      </c>
      <c r="CO155" s="89">
        <f t="shared" si="264"/>
        <v>1.268599160239168</v>
      </c>
      <c r="CP155" s="89">
        <f t="shared" si="265"/>
        <v>1.0056885951443721</v>
      </c>
      <c r="CQ155" s="89">
        <f t="shared" si="266"/>
        <v>1.233735550913913</v>
      </c>
      <c r="CR155" s="89">
        <f t="shared" si="267"/>
        <v>1.4870057795815859</v>
      </c>
      <c r="CS155" s="89">
        <f t="shared" si="268"/>
        <v>1.1827952977768268</v>
      </c>
      <c r="CT155" s="89"/>
      <c r="CU155" s="89">
        <f t="shared" si="269"/>
        <v>1.2170800461794444</v>
      </c>
      <c r="CV155" s="80"/>
      <c r="CW155" s="105">
        <f t="shared" si="302"/>
        <v>1.5013677152126226</v>
      </c>
      <c r="CX155" s="35"/>
      <c r="CZ155" s="80">
        <f t="shared" si="303"/>
        <v>0.70584815487239205</v>
      </c>
      <c r="DA155" s="80">
        <f t="shared" si="303"/>
        <v>0.29415184510100295</v>
      </c>
      <c r="DB155" s="80">
        <f t="shared" si="303"/>
        <v>1.3302630249201961E-11</v>
      </c>
      <c r="DC155" s="80">
        <f t="shared" si="303"/>
        <v>1.3302630249201961E-11</v>
      </c>
      <c r="DE155" s="80">
        <f t="shared" si="312"/>
        <v>0.68505564107613615</v>
      </c>
      <c r="DF155" s="80">
        <f t="shared" si="313"/>
        <v>0.31428881300629941</v>
      </c>
      <c r="DG155" s="80">
        <f t="shared" si="314"/>
        <v>1.1890773350889299E-11</v>
      </c>
      <c r="DH155" s="80">
        <f t="shared" si="315"/>
        <v>1.1890773350889299E-11</v>
      </c>
      <c r="DI155" s="80">
        <f t="shared" si="316"/>
        <v>0.99934445410621719</v>
      </c>
      <c r="DJ155" s="80"/>
      <c r="DK155" s="80">
        <f t="shared" si="305"/>
        <v>0.68550502107787126</v>
      </c>
      <c r="DL155" s="80">
        <f t="shared" si="305"/>
        <v>0.3144949788983315</v>
      </c>
      <c r="DM155" s="80">
        <f t="shared" si="305"/>
        <v>1.1898573411831298E-11</v>
      </c>
      <c r="DN155" s="80">
        <f t="shared" si="305"/>
        <v>1.1898573411831298E-11</v>
      </c>
      <c r="DQ155" s="80">
        <f t="shared" si="281"/>
        <v>-0.14299044922385679</v>
      </c>
      <c r="DR155" s="80">
        <f t="shared" si="282"/>
        <v>-0.22511344244819367</v>
      </c>
      <c r="DS155" s="80">
        <v>0</v>
      </c>
      <c r="DT155" s="80">
        <v>0</v>
      </c>
      <c r="DV155" s="80">
        <f t="shared" si="311"/>
        <v>0.80835946687573501</v>
      </c>
      <c r="DW155" s="80">
        <f t="shared" si="311"/>
        <v>0.19164053312426499</v>
      </c>
      <c r="DX155" s="80">
        <f t="shared" si="311"/>
        <v>6.8550964072260294</v>
      </c>
      <c r="DY155" s="80">
        <f t="shared" si="311"/>
        <v>4.0256348659942676</v>
      </c>
      <c r="DZ155" s="80"/>
      <c r="EB155" s="80">
        <f t="shared" si="309"/>
        <v>2.1825725005553812E-2</v>
      </c>
      <c r="EC155" s="80">
        <f t="shared" si="309"/>
        <v>-8.7154969459766335E-2</v>
      </c>
      <c r="ED155" s="80">
        <f t="shared" si="309"/>
        <v>5.3023238983803005E-2</v>
      </c>
      <c r="EE155" s="80">
        <f t="shared" si="309"/>
        <v>4.3711308808917243E-2</v>
      </c>
      <c r="EG155" s="80">
        <f t="shared" si="306"/>
        <v>-4.9653095188198677E-4</v>
      </c>
      <c r="EH155" s="80">
        <f t="shared" si="306"/>
        <v>-6.0582342851204428E-5</v>
      </c>
      <c r="EI155" s="80">
        <f t="shared" si="306"/>
        <v>-1.2378160768312706E-3</v>
      </c>
      <c r="EJ155" s="80">
        <f t="shared" si="306"/>
        <v>-7.8913127227873351E-4</v>
      </c>
      <c r="EL155" s="80">
        <f t="shared" si="307"/>
        <v>2.5261475159956831E-3</v>
      </c>
      <c r="EM155" s="80">
        <f t="shared" si="307"/>
        <v>2.1608599510288817E-3</v>
      </c>
      <c r="EN155" s="80">
        <f t="shared" si="307"/>
        <v>6.7563385358936495E-3</v>
      </c>
      <c r="EO155" s="80">
        <f t="shared" si="307"/>
        <v>7.1618446193977099E-3</v>
      </c>
      <c r="EQ155" s="80">
        <f t="shared" si="310"/>
        <v>1.4611248581906095E-2</v>
      </c>
      <c r="ER155" s="80">
        <f t="shared" si="310"/>
        <v>-2.7892644339474349E-2</v>
      </c>
      <c r="ES155" s="80">
        <f t="shared" si="310"/>
        <v>7.253255777325579E-3</v>
      </c>
      <c r="ET155" s="80">
        <f t="shared" si="310"/>
        <v>-1.4177407164450461E-2</v>
      </c>
      <c r="EV155" s="124">
        <v>1.2200047228859512</v>
      </c>
      <c r="EW155" s="80">
        <f t="shared" si="230"/>
        <v>0.84466285598486879</v>
      </c>
      <c r="EX155" s="80">
        <f t="shared" si="231"/>
        <v>2.4267839601137178</v>
      </c>
      <c r="EY155" s="210">
        <f>EX155/EX$166</f>
        <v>1.233735550913913</v>
      </c>
      <c r="EZ155" s="80"/>
      <c r="FA155" s="80">
        <f t="shared" si="232"/>
        <v>0.98762900160706257</v>
      </c>
      <c r="FB155" s="80">
        <f t="shared" si="233"/>
        <v>0.90228197473750815</v>
      </c>
      <c r="FC155" s="80">
        <f>FB155/FB$166</f>
        <v>0.96809076025304874</v>
      </c>
      <c r="FD155" s="80"/>
      <c r="FE155" s="80">
        <f t="shared" si="234"/>
        <v>0.99964063728295849</v>
      </c>
      <c r="FF155" s="80">
        <f t="shared" si="235"/>
        <v>0.98421352007272722</v>
      </c>
      <c r="FG155" s="80">
        <f>FF155/FF$166</f>
        <v>0.9854058189396262</v>
      </c>
      <c r="FH155" s="80"/>
      <c r="FI155" s="80">
        <f t="shared" si="236"/>
        <v>1.0024141758519267</v>
      </c>
      <c r="FJ155" s="80">
        <f t="shared" si="237"/>
        <v>1.3170791213220876</v>
      </c>
      <c r="FK155" s="80">
        <f>FJ155/FJ$166</f>
        <v>1.268599160239168</v>
      </c>
      <c r="FM155" s="80">
        <f t="shared" si="238"/>
        <v>1.0012447617476823</v>
      </c>
      <c r="FN155" s="80">
        <f t="shared" si="239"/>
        <v>1.0015832275033403</v>
      </c>
      <c r="FO155" s="80">
        <f>FN155/FN$166</f>
        <v>1.0056885951443721</v>
      </c>
      <c r="FQ155" s="37"/>
    </row>
    <row r="156" spans="1:173" x14ac:dyDescent="0.2">
      <c r="A156" s="31" t="s">
        <v>35</v>
      </c>
      <c r="B156" s="31">
        <f t="shared" si="226"/>
        <v>2010</v>
      </c>
      <c r="D156" s="85">
        <f t="shared" si="275"/>
        <v>49022.089676316864</v>
      </c>
      <c r="E156" s="85">
        <f t="shared" si="276"/>
        <v>23905.594247710826</v>
      </c>
      <c r="F156" s="123">
        <v>9.9999999999999995E-7</v>
      </c>
      <c r="G156" s="123">
        <v>9.9999999999999995E-7</v>
      </c>
      <c r="H156" s="85">
        <f t="shared" si="253"/>
        <v>72927.683926027676</v>
      </c>
      <c r="J156" s="85">
        <f>[23]AnnualData_MER_2.2_Dec2019!C74</f>
        <v>4878.1109999999999</v>
      </c>
      <c r="K156" s="243">
        <f>[23]AnnualData_MER_2.2_Dec2019!D74</f>
        <v>1120.442</v>
      </c>
      <c r="L156" s="91">
        <f t="shared" ref="L156:M156" si="317">L76</f>
        <v>41517.627178811759</v>
      </c>
      <c r="M156" s="91">
        <f t="shared" si="317"/>
        <v>24390.675149360894</v>
      </c>
      <c r="N156" s="91">
        <f t="shared" si="277"/>
        <v>5998.5529999999999</v>
      </c>
      <c r="P156" s="96">
        <f t="shared" ref="P156:S156" si="318">P76</f>
        <v>3164.6779999999999</v>
      </c>
      <c r="Q156" s="96">
        <f t="shared" si="318"/>
        <v>646.56899999999996</v>
      </c>
      <c r="R156" s="96">
        <f t="shared" si="318"/>
        <v>41517.627178811759</v>
      </c>
      <c r="S156" s="96">
        <f t="shared" si="318"/>
        <v>24390.675149360894</v>
      </c>
      <c r="T156" s="96">
        <f t="shared" si="299"/>
        <v>69719.549328172652</v>
      </c>
      <c r="V156" s="85">
        <f>AER_11_Table3.4_real!$B57</f>
        <v>10.04940020354536</v>
      </c>
      <c r="W156" s="85">
        <f>AER_11_Table3.4_real!$D57</f>
        <v>21.335860533352754</v>
      </c>
      <c r="X156" s="85">
        <f>X236+X310</f>
        <v>95.013980038174708</v>
      </c>
      <c r="Y156" s="85">
        <f t="shared" si="300"/>
        <v>85.521084891110803</v>
      </c>
      <c r="Z156" s="115">
        <f t="shared" si="248"/>
        <v>12.157545982510728</v>
      </c>
      <c r="AA156" s="104"/>
      <c r="AC156" s="88">
        <f t="shared" ref="AC156:AG156" si="319">AC236+AC310</f>
        <v>0.74424159424750325</v>
      </c>
      <c r="AD156" s="88">
        <f t="shared" si="319"/>
        <v>4.8586755628556269</v>
      </c>
      <c r="AE156" s="96">
        <f t="shared" si="319"/>
        <v>9.5013980038174711E-2</v>
      </c>
      <c r="AF156" s="96">
        <f t="shared" si="319"/>
        <v>8.5521084891110821E-2</v>
      </c>
      <c r="AG156" s="96">
        <f t="shared" si="319"/>
        <v>0.16533993852627982</v>
      </c>
      <c r="AI156" s="96">
        <f t="shared" si="308"/>
        <v>0.77930404883487081</v>
      </c>
      <c r="AJ156" s="96">
        <f t="shared" si="308"/>
        <v>4.9524186573303428</v>
      </c>
      <c r="AK156" s="96">
        <f t="shared" si="308"/>
        <v>8.844337164138788E-2</v>
      </c>
      <c r="AL156" s="96">
        <f t="shared" si="308"/>
        <v>8.8431375312273769E-2</v>
      </c>
      <c r="AM156" s="96">
        <f t="shared" si="308"/>
        <v>0.1649062099051942</v>
      </c>
      <c r="AN156" s="90">
        <f t="shared" si="289"/>
        <v>0.85056791878643712</v>
      </c>
      <c r="AO156" s="90">
        <f t="shared" si="290"/>
        <v>0.95500799124579283</v>
      </c>
      <c r="AP156" s="90">
        <f t="shared" si="290"/>
        <v>0.98107125003740103</v>
      </c>
      <c r="AQ156" s="90">
        <f t="shared" si="290"/>
        <v>1.0742916995908833</v>
      </c>
      <c r="AR156" s="90">
        <f t="shared" si="290"/>
        <v>0.96708984327241354</v>
      </c>
      <c r="AS156" s="90">
        <f t="shared" si="290"/>
        <v>1.0026301533540487</v>
      </c>
      <c r="AU156" s="102">
        <f t="shared" si="291"/>
        <v>648750.7151846278</v>
      </c>
      <c r="AV156" s="102">
        <f t="shared" si="291"/>
        <v>577066.0150190728</v>
      </c>
      <c r="AW156" s="102">
        <f t="shared" si="291"/>
        <v>1000000</v>
      </c>
      <c r="AX156" s="102">
        <f t="shared" si="291"/>
        <v>1000000</v>
      </c>
      <c r="AY156" s="102">
        <f t="shared" si="291"/>
        <v>11622727.902574614</v>
      </c>
      <c r="BB156" s="80">
        <f>AI156/AI$166</f>
        <v>0.81572536722072586</v>
      </c>
      <c r="BC156" s="80">
        <f>AJ156/AJ$166</f>
        <v>1.7559712770226499</v>
      </c>
      <c r="BD156" s="80">
        <f>AK156/AK$166</f>
        <v>0.93458011769575899</v>
      </c>
      <c r="BE156" s="80">
        <f>AL156/AL$166</f>
        <v>0.96575529435374008</v>
      </c>
      <c r="BF156" s="80"/>
      <c r="BG156" s="80">
        <f>V156/V$166</f>
        <v>1.0561984327952052</v>
      </c>
      <c r="BH156" s="80">
        <f>W156/W$166</f>
        <v>1.636355199996482</v>
      </c>
      <c r="BI156" s="80">
        <f>X156/X$166</f>
        <v>1.0192174414261046</v>
      </c>
      <c r="BJ156" s="80">
        <f>Y156/Y$166</f>
        <v>0.89702641621888146</v>
      </c>
      <c r="BK156" s="80"/>
      <c r="BL156" s="80">
        <f t="shared" si="298"/>
        <v>0.92249225959974535</v>
      </c>
      <c r="BM156" s="80">
        <f t="shared" si="298"/>
        <v>0.89118913415815793</v>
      </c>
      <c r="BN156" s="80">
        <f t="shared" si="298"/>
        <v>1.0192174414261046</v>
      </c>
      <c r="BO156" s="80">
        <f t="shared" si="298"/>
        <v>0.89702641621888146</v>
      </c>
      <c r="BP156" s="80"/>
      <c r="BQ156" s="95">
        <f>[4]Northeast!AK149</f>
        <v>0.76788226446230656</v>
      </c>
      <c r="BR156" s="95">
        <f>[4]Midwest!AK149</f>
        <v>0.7030651659426419</v>
      </c>
      <c r="BS156" s="95">
        <f>[4]South!AK149</f>
        <v>0.67665375832328867</v>
      </c>
      <c r="BT156" s="95">
        <f>[4]West!AK149</f>
        <v>0.71599511179870245</v>
      </c>
      <c r="BU156" s="88"/>
      <c r="BV156" s="95">
        <f>[4]Northeast!AH149</f>
        <v>0.98661505487017109</v>
      </c>
      <c r="BW156" s="95">
        <f>[4]Midwest!AH149</f>
        <v>0.98177830120520326</v>
      </c>
      <c r="BX156" s="95">
        <f>[4]South!AH149</f>
        <v>1.0054315741473643</v>
      </c>
      <c r="BY156" s="95">
        <f>[4]West!AH149</f>
        <v>0.99215521732157774</v>
      </c>
      <c r="CA156" s="95">
        <f>[4]Northeast!AI149</f>
        <v>1.247144161039389</v>
      </c>
      <c r="CB156" s="95">
        <f>[4]Midwest!AI149</f>
        <v>1.3242613772376894</v>
      </c>
      <c r="CC156" s="95">
        <f>[4]South!AI149</f>
        <v>1.3737177811935126</v>
      </c>
      <c r="CD156" s="95">
        <f>[4]West!AI149</f>
        <v>1.3594943901432333</v>
      </c>
      <c r="CF156" s="95">
        <f>[4]Northeast!AJ149</f>
        <v>0.9763458800399798</v>
      </c>
      <c r="CG156" s="95">
        <f>[4]Midwest!AJ149</f>
        <v>0.97496081167477355</v>
      </c>
      <c r="CH156" s="95">
        <f>[4]South!AJ149</f>
        <v>1.0905618706494873</v>
      </c>
      <c r="CI156" s="95">
        <f>[4]West!AJ149</f>
        <v>0.92883406538211055</v>
      </c>
      <c r="CJ156" s="105">
        <f>CK156*CL156</f>
        <v>1.1474652190262882</v>
      </c>
      <c r="CK156" s="89">
        <f>N156/N$166</f>
        <v>0.9833899793307137</v>
      </c>
      <c r="CL156" s="89">
        <f>Z156/Z$166</f>
        <v>1.1668465645818789</v>
      </c>
      <c r="CM156" s="89">
        <f t="shared" si="262"/>
        <v>0.96437205526081426</v>
      </c>
      <c r="CN156" s="89">
        <f t="shared" si="263"/>
        <v>0.98559092480819865</v>
      </c>
      <c r="CO156" s="89">
        <f t="shared" si="264"/>
        <v>1.2681063972710545</v>
      </c>
      <c r="CP156" s="89">
        <f t="shared" si="265"/>
        <v>0.97694286422055543</v>
      </c>
      <c r="CQ156" s="89">
        <f t="shared" si="266"/>
        <v>1.209954766140525</v>
      </c>
      <c r="CR156" s="89">
        <f t="shared" si="267"/>
        <v>1.4010740356023603</v>
      </c>
      <c r="CS156" s="89">
        <f t="shared" si="268"/>
        <v>1.1474652190262882</v>
      </c>
      <c r="CT156" s="89"/>
      <c r="CU156" s="89">
        <f t="shared" si="269"/>
        <v>1.1775142504250664</v>
      </c>
      <c r="CW156" s="105">
        <f t="shared" si="302"/>
        <v>1.3923542383779162</v>
      </c>
      <c r="CX156" s="35"/>
      <c r="CZ156" s="80">
        <f t="shared" si="303"/>
        <v>0.67220137864300156</v>
      </c>
      <c r="DA156" s="80">
        <f t="shared" si="303"/>
        <v>0.32779862132957427</v>
      </c>
      <c r="DB156" s="80">
        <f t="shared" si="303"/>
        <v>1.3712213883198654E-11</v>
      </c>
      <c r="DC156" s="80">
        <f t="shared" si="303"/>
        <v>1.3712213883198654E-11</v>
      </c>
      <c r="DE156" s="80">
        <f t="shared" si="312"/>
        <v>0.68888782373852131</v>
      </c>
      <c r="DF156" s="80">
        <f t="shared" si="313"/>
        <v>0.31067162102576279</v>
      </c>
      <c r="DG156" s="80">
        <f t="shared" si="314"/>
        <v>1.3506387023904119E-11</v>
      </c>
      <c r="DH156" s="80">
        <f t="shared" si="315"/>
        <v>1.3506387023904119E-11</v>
      </c>
      <c r="DI156" s="80">
        <f t="shared" si="316"/>
        <v>0.99955944479129699</v>
      </c>
      <c r="DJ156" s="80"/>
      <c r="DK156" s="80">
        <f t="shared" si="305"/>
        <v>0.68919145062188636</v>
      </c>
      <c r="DL156" s="80">
        <f t="shared" si="305"/>
        <v>0.31080854935108881</v>
      </c>
      <c r="DM156" s="80">
        <f t="shared" si="305"/>
        <v>1.3512339955653349E-11</v>
      </c>
      <c r="DN156" s="80">
        <f t="shared" si="305"/>
        <v>1.3512339955653349E-11</v>
      </c>
      <c r="DQ156" s="80">
        <f t="shared" si="281"/>
        <v>-7.8142684482615327E-2</v>
      </c>
      <c r="DR156" s="80">
        <f t="shared" si="282"/>
        <v>0.11065218612049105</v>
      </c>
      <c r="DS156" s="80">
        <v>0</v>
      </c>
      <c r="DT156" s="80">
        <v>0</v>
      </c>
      <c r="DV156" s="80">
        <f t="shared" si="311"/>
        <v>0.81321462025925251</v>
      </c>
      <c r="DW156" s="80">
        <f t="shared" si="311"/>
        <v>0.18678537974074749</v>
      </c>
      <c r="DX156" s="80">
        <f t="shared" si="311"/>
        <v>6.9212737103117634</v>
      </c>
      <c r="DY156" s="80">
        <f t="shared" si="311"/>
        <v>4.0660931310202466</v>
      </c>
      <c r="DZ156" s="80"/>
      <c r="EB156" s="80">
        <f t="shared" si="309"/>
        <v>5.9882159320761184E-3</v>
      </c>
      <c r="EC156" s="80">
        <f t="shared" si="309"/>
        <v>-2.5661138096762875E-2</v>
      </c>
      <c r="ED156" s="80">
        <f t="shared" si="309"/>
        <v>9.6074381785487169E-3</v>
      </c>
      <c r="EE156" s="80">
        <f t="shared" si="309"/>
        <v>9.9999906551289462E-3</v>
      </c>
      <c r="EG156" s="80">
        <f t="shared" si="306"/>
        <v>4.5799211891041201E-4</v>
      </c>
      <c r="EH156" s="80">
        <f t="shared" si="306"/>
        <v>-4.112324046305929E-4</v>
      </c>
      <c r="EI156" s="80">
        <f t="shared" si="306"/>
        <v>-7.7128533031903821E-4</v>
      </c>
      <c r="EJ156" s="80">
        <f t="shared" si="306"/>
        <v>-4.6012004060683707E-4</v>
      </c>
      <c r="EL156" s="80">
        <f t="shared" si="307"/>
        <v>-1.1400944183820297E-3</v>
      </c>
      <c r="EM156" s="80">
        <f t="shared" si="307"/>
        <v>1.2780764319518247E-3</v>
      </c>
      <c r="EN156" s="80">
        <f t="shared" si="307"/>
        <v>4.8121070914110943E-3</v>
      </c>
      <c r="EO156" s="80">
        <f t="shared" si="307"/>
        <v>5.6493645134765794E-3</v>
      </c>
      <c r="EQ156" s="80">
        <f t="shared" si="310"/>
        <v>-3.5018562481474988E-2</v>
      </c>
      <c r="ER156" s="80">
        <f t="shared" si="310"/>
        <v>-1.5653017947722898E-2</v>
      </c>
      <c r="ES156" s="80">
        <f t="shared" si="310"/>
        <v>7.2117992600558123E-2</v>
      </c>
      <c r="ET156" s="80">
        <f t="shared" si="310"/>
        <v>-1.0252422539866331E-2</v>
      </c>
      <c r="EV156" s="124">
        <v>1.2202101530883818</v>
      </c>
      <c r="EW156" s="80">
        <f t="shared" ref="EW156" si="320">EXP(SUMPRODUCT($DK156:$DN156,DQ156:DT156))</f>
        <v>0.98072456876534708</v>
      </c>
      <c r="EX156" s="80">
        <f t="shared" ref="EX156" si="321">IF(ISERR(EW156),EX155,EW156*EX155)</f>
        <v>2.380006652769187</v>
      </c>
      <c r="EY156" s="210">
        <f t="shared" ref="EY156" si="322">EX156/EX$166</f>
        <v>1.209954766140525</v>
      </c>
      <c r="EZ156" s="80"/>
      <c r="FA156" s="80">
        <f t="shared" si="232"/>
        <v>0.99615872277175499</v>
      </c>
      <c r="FB156" s="80">
        <f t="shared" si="233"/>
        <v>0.89881605953449306</v>
      </c>
      <c r="FC156" s="80">
        <f>FB156/FB$166</f>
        <v>0.96437205526081426</v>
      </c>
      <c r="FD156" s="80"/>
      <c r="FE156" s="80">
        <f t="shared" si="234"/>
        <v>1.0001878473467629</v>
      </c>
      <c r="FF156" s="80">
        <f t="shared" si="235"/>
        <v>0.98439840197112105</v>
      </c>
      <c r="FG156" s="80">
        <f>FF156/FF$166</f>
        <v>0.98559092480819865</v>
      </c>
      <c r="FH156" s="80"/>
      <c r="FI156" s="80">
        <f t="shared" si="236"/>
        <v>0.999611569214644</v>
      </c>
      <c r="FJ156" s="80">
        <f t="shared" si="237"/>
        <v>1.3165675272446165</v>
      </c>
      <c r="FK156" s="80">
        <f>FJ156/FJ$166</f>
        <v>1.2681063972710545</v>
      </c>
      <c r="FM156" s="80">
        <f t="shared" si="238"/>
        <v>0.97141686694807339</v>
      </c>
      <c r="FN156" s="80">
        <f t="shared" si="239"/>
        <v>0.97295484084903427</v>
      </c>
      <c r="FO156" s="80">
        <f>FN156/FN$166</f>
        <v>0.97694286422055543</v>
      </c>
      <c r="FQ156" s="37"/>
    </row>
    <row r="157" spans="1:173" x14ac:dyDescent="0.2">
      <c r="A157" s="31" t="s">
        <v>35</v>
      </c>
      <c r="B157" s="31">
        <f t="shared" si="226"/>
        <v>2011</v>
      </c>
      <c r="D157" s="85">
        <f t="shared" ref="D157" si="323">J157*V157</f>
        <v>45370.640852384997</v>
      </c>
      <c r="E157" s="85">
        <f t="shared" ref="E157:E158" si="324">K157*W157</f>
        <v>28022.863673004442</v>
      </c>
      <c r="F157" s="123"/>
      <c r="G157" s="123"/>
      <c r="H157" s="85">
        <f t="shared" si="253"/>
        <v>73393.504525389435</v>
      </c>
      <c r="J157" s="85">
        <f>[23]AnnualData_MER_2.2_Dec2019!C75</f>
        <v>4804.5789999999997</v>
      </c>
      <c r="K157" s="243">
        <f>[23]AnnualData_MER_2.2_Dec2019!D75</f>
        <v>1033.8309999999999</v>
      </c>
      <c r="L157" s="91"/>
      <c r="M157" s="91"/>
      <c r="N157" s="91"/>
      <c r="P157" s="96">
        <f t="shared" ref="P157:S157" si="325">P85</f>
        <v>0</v>
      </c>
      <c r="Q157" s="96">
        <f t="shared" si="325"/>
        <v>0</v>
      </c>
      <c r="R157" s="96">
        <f t="shared" si="325"/>
        <v>0</v>
      </c>
      <c r="S157" s="96">
        <f t="shared" si="325"/>
        <v>0</v>
      </c>
      <c r="T157" s="96">
        <f t="shared" ref="T157:T158" si="326">SUM(P157:S157)</f>
        <v>0</v>
      </c>
      <c r="V157" s="85">
        <f>AER_11_Table3.4_real!$B58</f>
        <v>9.4432084168841843</v>
      </c>
      <c r="W157" s="85">
        <f>AER_11_Table3.4_real!$D58</f>
        <v>27.105845803622106</v>
      </c>
      <c r="X157" s="85"/>
      <c r="Y157" s="85"/>
      <c r="Z157" s="115"/>
      <c r="AA157" s="104"/>
      <c r="AC157" s="88">
        <f t="shared" ref="AC157:AG157" si="327">AC237+AC311</f>
        <v>0</v>
      </c>
      <c r="AD157" s="88">
        <f t="shared" si="327"/>
        <v>0</v>
      </c>
      <c r="AE157" s="96">
        <f t="shared" si="327"/>
        <v>0</v>
      </c>
      <c r="AF157" s="96">
        <f t="shared" si="327"/>
        <v>0</v>
      </c>
      <c r="AG157" s="96">
        <f t="shared" si="327"/>
        <v>0</v>
      </c>
      <c r="AI157" s="96"/>
      <c r="AJ157" s="96"/>
      <c r="AK157" s="96"/>
      <c r="AL157" s="96"/>
      <c r="AM157" s="96"/>
      <c r="AN157" s="90"/>
      <c r="AO157" s="90"/>
      <c r="AP157" s="90"/>
      <c r="AQ157" s="90"/>
      <c r="AR157" s="90"/>
      <c r="AS157" s="90"/>
      <c r="AU157" s="102"/>
      <c r="AV157" s="102"/>
      <c r="AW157" s="102"/>
      <c r="AX157" s="102"/>
      <c r="AY157" s="102"/>
      <c r="BB157" s="80"/>
      <c r="BC157" s="80"/>
      <c r="BD157" s="80"/>
      <c r="BE157" s="80"/>
      <c r="BF157" s="80"/>
      <c r="BG157" s="80"/>
      <c r="BH157" s="80"/>
      <c r="BI157" s="80"/>
      <c r="BJ157" s="80"/>
      <c r="BK157" s="80"/>
      <c r="BL157" s="80"/>
      <c r="BM157" s="80"/>
      <c r="BN157" s="80"/>
      <c r="BO157" s="80"/>
      <c r="BP157" s="80"/>
      <c r="BQ157" s="95"/>
      <c r="BR157" s="95"/>
      <c r="BS157" s="95"/>
      <c r="BT157" s="95"/>
      <c r="BU157" s="88"/>
      <c r="BV157" s="95"/>
      <c r="BW157" s="95"/>
      <c r="BX157" s="95"/>
      <c r="BY157" s="95"/>
      <c r="CA157" s="95"/>
      <c r="CB157" s="95"/>
      <c r="CC157" s="95"/>
      <c r="CD157" s="95"/>
      <c r="CF157" s="95"/>
      <c r="CG157" s="95"/>
      <c r="CH157" s="95"/>
      <c r="CI157" s="95"/>
      <c r="CJ157" s="105"/>
      <c r="CK157" s="89"/>
      <c r="CL157" s="89"/>
      <c r="CM157" s="89"/>
      <c r="CN157" s="89"/>
      <c r="CO157" s="89"/>
      <c r="CP157" s="89"/>
      <c r="CQ157" s="89"/>
      <c r="CR157" s="89"/>
      <c r="CS157" s="89"/>
      <c r="CT157" s="89"/>
      <c r="CU157" s="89"/>
      <c r="CW157" s="105"/>
      <c r="CX157" s="35"/>
      <c r="CZ157" s="80">
        <f t="shared" ref="CZ157" si="328">D157/$H157</f>
        <v>0.61818332760891215</v>
      </c>
      <c r="DA157" s="80">
        <f t="shared" ref="DA157" si="329">E157/$H157</f>
        <v>0.38181667239108785</v>
      </c>
      <c r="DB157" s="80">
        <f t="shared" ref="DB157:DB158" si="330">F157/$H157</f>
        <v>0</v>
      </c>
      <c r="DC157" s="80">
        <f t="shared" ref="DC157:DC158" si="331">G157/$H157</f>
        <v>0</v>
      </c>
      <c r="DE157" s="80">
        <f t="shared" si="312"/>
        <v>0.64481529313327146</v>
      </c>
      <c r="DF157" s="80">
        <f t="shared" si="313"/>
        <v>0.3541212485198954</v>
      </c>
      <c r="DG157" s="80">
        <v>0</v>
      </c>
      <c r="DH157" s="80">
        <v>0</v>
      </c>
      <c r="DI157" s="80">
        <f t="shared" si="316"/>
        <v>0.99893654165316681</v>
      </c>
      <c r="DJ157" s="80"/>
      <c r="DK157" s="80">
        <f t="shared" ref="DK157:DK158" si="332">DE157/$DI157</f>
        <v>0.64550175736503679</v>
      </c>
      <c r="DL157" s="80">
        <f t="shared" ref="DL157:DL158" si="333">DF157/$DI157</f>
        <v>0.35449824263496327</v>
      </c>
      <c r="DM157" s="80">
        <f t="shared" ref="DM157:DM158" si="334">DG157/$DI157</f>
        <v>0</v>
      </c>
      <c r="DN157" s="80">
        <f t="shared" ref="DN157:DN158" si="335">DH157/$DI157</f>
        <v>0</v>
      </c>
      <c r="DQ157" s="80">
        <f t="shared" ref="DQ157" si="336">LN(V157/V156)</f>
        <v>-6.2217154401789196E-2</v>
      </c>
      <c r="DR157" s="80">
        <f t="shared" ref="DR157:DR158" si="337">LN(W157/W156)</f>
        <v>0.23936016675753419</v>
      </c>
      <c r="DS157" s="80">
        <v>0</v>
      </c>
      <c r="DT157" s="80">
        <v>0</v>
      </c>
      <c r="DV157" s="80" t="e">
        <f t="shared" ref="DV157:DV158" si="338">J157/$N157</f>
        <v>#DIV/0!</v>
      </c>
      <c r="DW157" s="80" t="e">
        <f t="shared" ref="DW157:DW158" si="339">K157/$N157</f>
        <v>#DIV/0!</v>
      </c>
      <c r="DX157" s="80" t="e">
        <f t="shared" ref="DX157:DX158" si="340">L157/$N157</f>
        <v>#DIV/0!</v>
      </c>
      <c r="DY157" s="80" t="e">
        <f t="shared" ref="DY157:DY158" si="341">M157/$N157</f>
        <v>#DIV/0!</v>
      </c>
      <c r="DZ157" s="80"/>
      <c r="EB157" s="80" t="e">
        <f t="shared" ref="EB157:EB158" si="342">LN(DV157/DV156)</f>
        <v>#DIV/0!</v>
      </c>
      <c r="EC157" s="80" t="e">
        <f t="shared" ref="EC157:EC158" si="343">LN(DW157/DW156)</f>
        <v>#DIV/0!</v>
      </c>
      <c r="ED157" s="80" t="e">
        <f t="shared" ref="ED157:ED158" si="344">LN(DX157/DX156)</f>
        <v>#DIV/0!</v>
      </c>
      <c r="EE157" s="80" t="e">
        <f t="shared" ref="EE157:EE158" si="345">LN(DY157/DY156)</f>
        <v>#DIV/0!</v>
      </c>
      <c r="EG157" s="80" t="e">
        <f t="shared" ref="EG157:EG158" si="346">LN(BV157/BV156)</f>
        <v>#NUM!</v>
      </c>
      <c r="EH157" s="80" t="e">
        <f t="shared" ref="EH157:EH158" si="347">LN(BW157/BW156)</f>
        <v>#NUM!</v>
      </c>
      <c r="EI157" s="80" t="e">
        <f t="shared" ref="EI157:EI158" si="348">LN(BX157/BX156)</f>
        <v>#NUM!</v>
      </c>
      <c r="EJ157" s="80" t="e">
        <f t="shared" ref="EJ157:EJ158" si="349">LN(BY157/BY156)</f>
        <v>#NUM!</v>
      </c>
      <c r="EL157" s="80" t="e">
        <f t="shared" ref="EL157:EL158" si="350">LN(CA157/CA156)</f>
        <v>#NUM!</v>
      </c>
      <c r="EM157" s="80" t="e">
        <f t="shared" ref="EM157:EM158" si="351">LN(CB157/CB156)</f>
        <v>#NUM!</v>
      </c>
      <c r="EN157" s="80" t="e">
        <f t="shared" ref="EN157:EN158" si="352">LN(CC157/CC156)</f>
        <v>#NUM!</v>
      </c>
      <c r="EO157" s="80" t="e">
        <f t="shared" ref="EO157:EO158" si="353">LN(CD157/CD156)</f>
        <v>#NUM!</v>
      </c>
      <c r="EQ157" s="80" t="e">
        <f t="shared" ref="EQ157:EQ158" si="354">LN(AO157/AO156)</f>
        <v>#NUM!</v>
      </c>
      <c r="ER157" s="80" t="e">
        <f t="shared" ref="ER157:ER158" si="355">LN(AP157/AP156)</f>
        <v>#NUM!</v>
      </c>
      <c r="ES157" s="80" t="e">
        <f t="shared" ref="ES157:ES158" si="356">LN(AQ157/AQ156)</f>
        <v>#NUM!</v>
      </c>
      <c r="ET157" s="80" t="e">
        <f t="shared" ref="ET157:ET158" si="357">LN(AR157/AR156)</f>
        <v>#NUM!</v>
      </c>
      <c r="EV157" s="124">
        <v>1.2202101530883818</v>
      </c>
      <c r="EW157" s="80">
        <f t="shared" ref="EW157" si="358">EXP(SUMPRODUCT($DK157:$DN157,DQ157:DT157))</f>
        <v>1.0457051849545815</v>
      </c>
      <c r="EX157" s="80">
        <f t="shared" ref="EX157" si="359">IF(ISERR(EW157),EX156,EW157*EX156)</f>
        <v>2.4887852970271371</v>
      </c>
      <c r="EY157" s="210">
        <f>EX157/EX$166</f>
        <v>1.2652559725136552</v>
      </c>
      <c r="EZ157" s="80"/>
      <c r="FA157" s="80" t="e">
        <f t="shared" ref="FA157:FA158" si="360">EXP(SUMPRODUCT($DK157:$DN157,EB157:EE157))</f>
        <v>#DIV/0!</v>
      </c>
      <c r="FB157" s="80">
        <f t="shared" ref="FB157:FB158" si="361">IF(ISERR(FA157),FB156,FA157*FB156)</f>
        <v>0.89881605953449306</v>
      </c>
      <c r="FC157" s="80">
        <f>FB157/FB$166</f>
        <v>0.96437205526081426</v>
      </c>
      <c r="FD157" s="80"/>
      <c r="FE157" s="80" t="e">
        <f t="shared" ref="FE157:FE158" si="362">EXP(SUMPRODUCT($DK157:$DN157,EG157:EJ157))</f>
        <v>#NUM!</v>
      </c>
      <c r="FF157" s="80">
        <f t="shared" ref="FF157:FF158" si="363">IF(ISERR(FE157),FF156,FE157*FF156)</f>
        <v>0.98439840197112105</v>
      </c>
      <c r="FG157" s="80">
        <f>FF157/FF$166</f>
        <v>0.98559092480819865</v>
      </c>
      <c r="FH157" s="80"/>
      <c r="FI157" s="80" t="e">
        <f t="shared" ref="FI157:FI158" si="364">EXP(SUMPRODUCT($DK157:$DN157,EL157:EO157))</f>
        <v>#NUM!</v>
      </c>
      <c r="FJ157" s="80">
        <f t="shared" ref="FJ157:FJ158" si="365">IF(ISERR(FI157),FJ156,FI157*FJ156)</f>
        <v>1.3165675272446165</v>
      </c>
      <c r="FK157" s="80">
        <f>FJ157/FJ$166</f>
        <v>1.2681063972710545</v>
      </c>
      <c r="FM157" s="80" t="e">
        <f t="shared" ref="FM157:FM158" si="366">EXP(SUMPRODUCT($DK157:$DN157,EQ157:ET157))</f>
        <v>#NUM!</v>
      </c>
      <c r="FN157" s="80">
        <f t="shared" ref="FN157:FN158" si="367">IF(ISERR(FM157),FN156,FM157*FN156)</f>
        <v>0.97295484084903427</v>
      </c>
      <c r="FO157" s="80">
        <f>FN157/FN$166</f>
        <v>0.97694286422055543</v>
      </c>
      <c r="FQ157" s="37"/>
    </row>
    <row r="158" spans="1:173" x14ac:dyDescent="0.2">
      <c r="A158" s="31" t="s">
        <v>35</v>
      </c>
      <c r="B158" s="31">
        <f t="shared" si="226"/>
        <v>2012</v>
      </c>
      <c r="D158" s="85">
        <f>J158*V158</f>
        <v>37779.6736955425</v>
      </c>
      <c r="E158" s="85">
        <f t="shared" si="324"/>
        <v>24769.443125451842</v>
      </c>
      <c r="F158" s="123"/>
      <c r="G158" s="123"/>
      <c r="H158" s="85">
        <f t="shared" si="253"/>
        <v>62549.116820994343</v>
      </c>
      <c r="J158" s="85">
        <f>[23]AnnualData_MER_2.2_Dec2019!C76</f>
        <v>4242.0940000000001</v>
      </c>
      <c r="K158" s="243">
        <f>[23]AnnualData_MER_2.2_Dec2019!D76</f>
        <v>885.62400000000002</v>
      </c>
      <c r="L158" s="91"/>
      <c r="M158" s="91"/>
      <c r="N158" s="91"/>
      <c r="P158" s="96">
        <f t="shared" ref="P158:S158" si="368">P86</f>
        <v>0</v>
      </c>
      <c r="Q158" s="96">
        <f t="shared" si="368"/>
        <v>0</v>
      </c>
      <c r="R158" s="96">
        <f t="shared" si="368"/>
        <v>0</v>
      </c>
      <c r="S158" s="96">
        <f t="shared" si="368"/>
        <v>0</v>
      </c>
      <c r="T158" s="96">
        <f t="shared" si="326"/>
        <v>0</v>
      </c>
      <c r="V158" s="85">
        <f>AER_11_Table3.4_real!$B59</f>
        <v>8.9059020605254151</v>
      </c>
      <c r="W158" s="85">
        <f>AER_11_Table3.4_real!$D59</f>
        <v>27.968351270349313</v>
      </c>
      <c r="X158" s="85"/>
      <c r="Y158" s="85"/>
      <c r="Z158" s="115"/>
      <c r="AA158" s="104"/>
      <c r="AC158" s="88">
        <f t="shared" ref="AC158:AG158" si="369">AC238+AC312</f>
        <v>0.93447195531373006</v>
      </c>
      <c r="AD158" s="88">
        <f t="shared" si="369"/>
        <v>2.8380061528458524</v>
      </c>
      <c r="AE158" s="96">
        <f t="shared" si="369"/>
        <v>9.3222482442244792E-2</v>
      </c>
      <c r="AF158" s="96">
        <f t="shared" si="369"/>
        <v>9.5338424091897633E-2</v>
      </c>
      <c r="AG158" s="96">
        <f t="shared" si="369"/>
        <v>0.19369497610863745</v>
      </c>
      <c r="AI158" s="96"/>
      <c r="AJ158" s="96"/>
      <c r="AK158" s="96"/>
      <c r="AL158" s="96"/>
      <c r="AM158" s="96"/>
      <c r="AN158" s="90"/>
      <c r="AO158" s="90"/>
      <c r="AP158" s="90"/>
      <c r="AQ158" s="90"/>
      <c r="AR158" s="90"/>
      <c r="AS158" s="90"/>
      <c r="AU158" s="102"/>
      <c r="AV158" s="102"/>
      <c r="AW158" s="102"/>
      <c r="AX158" s="102"/>
      <c r="AY158" s="102"/>
      <c r="BB158" s="80"/>
      <c r="BC158" s="80"/>
      <c r="BD158" s="80"/>
      <c r="BE158" s="80"/>
      <c r="BF158" s="80"/>
      <c r="BG158" s="80"/>
      <c r="BH158" s="80"/>
      <c r="BI158" s="80"/>
      <c r="BJ158" s="80"/>
      <c r="BK158" s="80"/>
      <c r="BL158" s="80"/>
      <c r="BM158" s="80"/>
      <c r="BN158" s="80"/>
      <c r="BO158" s="80"/>
      <c r="BP158" s="80"/>
      <c r="BQ158" s="95"/>
      <c r="BR158" s="95"/>
      <c r="BS158" s="95"/>
      <c r="BT158" s="95"/>
      <c r="BU158" s="88"/>
      <c r="BV158" s="95"/>
      <c r="BW158" s="95"/>
      <c r="BX158" s="95"/>
      <c r="BY158" s="95"/>
      <c r="CA158" s="95"/>
      <c r="CB158" s="95"/>
      <c r="CC158" s="95"/>
      <c r="CD158" s="95"/>
      <c r="CF158" s="95"/>
      <c r="CG158" s="95"/>
      <c r="CH158" s="95"/>
      <c r="CI158" s="95"/>
      <c r="CJ158" s="105"/>
      <c r="CK158" s="89"/>
      <c r="CL158" s="89"/>
      <c r="CM158" s="89"/>
      <c r="CN158" s="89"/>
      <c r="CO158" s="89"/>
      <c r="CP158" s="89"/>
      <c r="CQ158" s="89"/>
      <c r="CR158" s="89"/>
      <c r="CS158" s="89"/>
      <c r="CT158" s="89"/>
      <c r="CU158" s="89"/>
      <c r="CW158" s="105"/>
      <c r="CX158" s="35"/>
      <c r="CZ158" s="80">
        <f>D158/$H158</f>
        <v>0.60400011408093801</v>
      </c>
      <c r="DA158" s="80">
        <f>E158/$H158</f>
        <v>0.39599988591906199</v>
      </c>
      <c r="DB158" s="80">
        <f t="shared" si="330"/>
        <v>0</v>
      </c>
      <c r="DC158" s="80">
        <f t="shared" si="331"/>
        <v>0</v>
      </c>
      <c r="DE158" s="80">
        <f t="shared" si="312"/>
        <v>0.61106428759664866</v>
      </c>
      <c r="DF158" s="80">
        <f t="shared" si="313"/>
        <v>0.38886517100753554</v>
      </c>
      <c r="DG158" s="80">
        <v>0</v>
      </c>
      <c r="DH158" s="80">
        <v>0</v>
      </c>
      <c r="DI158" s="80">
        <f t="shared" si="316"/>
        <v>0.99992945860418425</v>
      </c>
      <c r="DJ158" s="80"/>
      <c r="DK158" s="80">
        <f t="shared" si="332"/>
        <v>0.61110739596535335</v>
      </c>
      <c r="DL158" s="80">
        <f t="shared" si="333"/>
        <v>0.38889260403464654</v>
      </c>
      <c r="DM158" s="80">
        <f t="shared" si="334"/>
        <v>0</v>
      </c>
      <c r="DN158" s="80">
        <f t="shared" si="335"/>
        <v>0</v>
      </c>
      <c r="DQ158" s="80">
        <f>LN(V158/V157)</f>
        <v>-5.8581587265613175E-2</v>
      </c>
      <c r="DR158" s="80">
        <f t="shared" si="337"/>
        <v>3.1324142183961554E-2</v>
      </c>
      <c r="DS158" s="80">
        <v>0</v>
      </c>
      <c r="DT158" s="80">
        <v>0</v>
      </c>
      <c r="DV158" s="80" t="e">
        <f t="shared" si="338"/>
        <v>#DIV/0!</v>
      </c>
      <c r="DW158" s="80" t="e">
        <f t="shared" si="339"/>
        <v>#DIV/0!</v>
      </c>
      <c r="DX158" s="80" t="e">
        <f t="shared" si="340"/>
        <v>#DIV/0!</v>
      </c>
      <c r="DY158" s="80" t="e">
        <f t="shared" si="341"/>
        <v>#DIV/0!</v>
      </c>
      <c r="DZ158" s="80"/>
      <c r="EB158" s="80" t="e">
        <f t="shared" si="342"/>
        <v>#DIV/0!</v>
      </c>
      <c r="EC158" s="80" t="e">
        <f t="shared" si="343"/>
        <v>#DIV/0!</v>
      </c>
      <c r="ED158" s="80" t="e">
        <f t="shared" si="344"/>
        <v>#DIV/0!</v>
      </c>
      <c r="EE158" s="80" t="e">
        <f t="shared" si="345"/>
        <v>#DIV/0!</v>
      </c>
      <c r="EG158" s="80" t="e">
        <f t="shared" si="346"/>
        <v>#DIV/0!</v>
      </c>
      <c r="EH158" s="80" t="e">
        <f t="shared" si="347"/>
        <v>#DIV/0!</v>
      </c>
      <c r="EI158" s="80" t="e">
        <f t="shared" si="348"/>
        <v>#DIV/0!</v>
      </c>
      <c r="EJ158" s="80" t="e">
        <f t="shared" si="349"/>
        <v>#DIV/0!</v>
      </c>
      <c r="EL158" s="80" t="e">
        <f t="shared" si="350"/>
        <v>#DIV/0!</v>
      </c>
      <c r="EM158" s="80" t="e">
        <f t="shared" si="351"/>
        <v>#DIV/0!</v>
      </c>
      <c r="EN158" s="80" t="e">
        <f t="shared" si="352"/>
        <v>#DIV/0!</v>
      </c>
      <c r="EO158" s="80" t="e">
        <f t="shared" si="353"/>
        <v>#DIV/0!</v>
      </c>
      <c r="EQ158" s="80" t="e">
        <f t="shared" si="354"/>
        <v>#DIV/0!</v>
      </c>
      <c r="ER158" s="80" t="e">
        <f t="shared" si="355"/>
        <v>#DIV/0!</v>
      </c>
      <c r="ES158" s="80" t="e">
        <f t="shared" si="356"/>
        <v>#DIV/0!</v>
      </c>
      <c r="ET158" s="80" t="e">
        <f t="shared" si="357"/>
        <v>#DIV/0!</v>
      </c>
      <c r="EV158" s="124">
        <v>1.2202101530883818</v>
      </c>
      <c r="EW158" s="80">
        <f>EXP(SUMPRODUCT($DK158:$DN158,DQ158:DT158))</f>
        <v>0.97665880611070721</v>
      </c>
      <c r="EX158" s="80">
        <f>IF(ISERR(EW158),EX157,EW158*EX157)</f>
        <v>2.4306940768604055</v>
      </c>
      <c r="EY158" s="210">
        <f>EX158/EX$166</f>
        <v>1.2357233875396283</v>
      </c>
      <c r="EZ158" s="80"/>
      <c r="FA158" s="80" t="e">
        <f t="shared" si="360"/>
        <v>#DIV/0!</v>
      </c>
      <c r="FB158" s="80">
        <f t="shared" si="361"/>
        <v>0.89881605953449306</v>
      </c>
      <c r="FC158" s="80">
        <f>FB158/FB$166</f>
        <v>0.96437205526081426</v>
      </c>
      <c r="FD158" s="80"/>
      <c r="FE158" s="80" t="e">
        <f t="shared" si="362"/>
        <v>#DIV/0!</v>
      </c>
      <c r="FF158" s="80">
        <f t="shared" si="363"/>
        <v>0.98439840197112105</v>
      </c>
      <c r="FG158" s="80">
        <f>FF158/FF$166</f>
        <v>0.98559092480819865</v>
      </c>
      <c r="FH158" s="80"/>
      <c r="FI158" s="80" t="e">
        <f t="shared" si="364"/>
        <v>#DIV/0!</v>
      </c>
      <c r="FJ158" s="80">
        <f t="shared" si="365"/>
        <v>1.3165675272446165</v>
      </c>
      <c r="FK158" s="80">
        <f>FJ158/FJ$166</f>
        <v>1.2681063972710545</v>
      </c>
      <c r="FM158" s="80" t="e">
        <f t="shared" si="366"/>
        <v>#DIV/0!</v>
      </c>
      <c r="FN158" s="80">
        <f t="shared" si="367"/>
        <v>0.97295484084903427</v>
      </c>
      <c r="FO158" s="80">
        <f>FN158/FN$166</f>
        <v>0.97694286422055543</v>
      </c>
      <c r="FQ158" s="37"/>
    </row>
    <row r="159" spans="1:173" x14ac:dyDescent="0.2">
      <c r="A159" s="31" t="s">
        <v>35</v>
      </c>
      <c r="B159" s="31">
        <f t="shared" ref="B159" si="370">B158+1</f>
        <v>2013</v>
      </c>
      <c r="D159" s="118">
        <f t="shared" ref="D159:D160" si="371">J159*V159</f>
        <v>42598.468806337631</v>
      </c>
      <c r="E159" s="118">
        <f t="shared" ref="E159:E160" si="372">K159*W159</f>
        <v>26287.933084712484</v>
      </c>
      <c r="F159" s="484"/>
      <c r="G159" s="484"/>
      <c r="H159" s="118">
        <f t="shared" si="253"/>
        <v>68886.401891050118</v>
      </c>
      <c r="I159" s="44"/>
      <c r="J159" s="118">
        <f>[23]AnnualData_MER_2.2_Dec2019!C77</f>
        <v>5022.942</v>
      </c>
      <c r="K159" s="243">
        <f>[23]AnnualData_MER_2.2_Dec2019!D77</f>
        <v>963.17899999999997</v>
      </c>
      <c r="L159" s="91"/>
      <c r="M159" s="91"/>
      <c r="N159" s="91"/>
      <c r="P159" s="96"/>
      <c r="Q159" s="96"/>
      <c r="R159" s="96"/>
      <c r="S159" s="96"/>
      <c r="T159" s="96"/>
      <c r="V159" s="211">
        <f>AER_11_Table3.4_real!$B60</f>
        <v>8.4807805478019915</v>
      </c>
      <c r="W159" s="211">
        <f>AER_11_Table3.4_real!$D60</f>
        <v>27.292884380486374</v>
      </c>
      <c r="X159" s="85"/>
      <c r="Y159" s="85"/>
      <c r="Z159" s="85"/>
      <c r="AA159" s="104"/>
      <c r="AC159" s="88"/>
      <c r="AD159" s="88"/>
      <c r="AE159" s="96"/>
      <c r="AF159" s="96"/>
      <c r="AG159" s="96"/>
      <c r="AI159" s="96"/>
      <c r="AJ159" s="96"/>
      <c r="AK159" s="96"/>
      <c r="AL159" s="96"/>
      <c r="AM159" s="96"/>
      <c r="AN159" s="90"/>
      <c r="AO159" s="90"/>
      <c r="AP159" s="90"/>
      <c r="AQ159" s="90"/>
      <c r="AR159" s="90"/>
      <c r="AS159" s="90"/>
      <c r="AU159" s="102"/>
      <c r="AV159" s="102"/>
      <c r="AW159" s="102"/>
      <c r="AX159" s="102"/>
      <c r="AY159" s="102"/>
      <c r="BB159" s="80"/>
      <c r="BC159" s="80"/>
      <c r="BD159" s="80"/>
      <c r="BE159" s="80"/>
      <c r="BF159" s="80"/>
      <c r="BG159" s="80"/>
      <c r="BH159" s="80"/>
      <c r="BI159" s="80"/>
      <c r="BJ159" s="80"/>
      <c r="BK159" s="80"/>
      <c r="BL159" s="80"/>
      <c r="BM159" s="80"/>
      <c r="BN159" s="80"/>
      <c r="BO159" s="80"/>
      <c r="BP159" s="80"/>
      <c r="BQ159" s="95"/>
      <c r="BR159" s="95"/>
      <c r="BS159" s="95"/>
      <c r="BT159" s="95"/>
      <c r="BU159" s="88"/>
      <c r="BV159" s="95"/>
      <c r="BW159" s="95"/>
      <c r="BX159" s="95"/>
      <c r="BY159" s="95"/>
      <c r="CA159" s="95"/>
      <c r="CB159" s="95"/>
      <c r="CC159" s="95"/>
      <c r="CD159" s="95"/>
      <c r="CF159" s="95"/>
      <c r="CG159" s="95"/>
      <c r="CH159" s="95"/>
      <c r="CI159" s="95"/>
      <c r="CJ159" s="105"/>
      <c r="CK159" s="89"/>
      <c r="CL159" s="89"/>
      <c r="CM159" s="89"/>
      <c r="CN159" s="89"/>
      <c r="CO159" s="89"/>
      <c r="CP159" s="89"/>
      <c r="CQ159" s="89"/>
      <c r="CR159" s="89"/>
      <c r="CS159" s="89"/>
      <c r="CT159" s="89"/>
      <c r="CU159" s="89"/>
      <c r="CW159" s="105"/>
      <c r="CX159" s="35"/>
      <c r="CZ159" s="124">
        <f t="shared" ref="CZ159:CZ160" si="373">D159/$H159</f>
        <v>0.6183871945251378</v>
      </c>
      <c r="DA159" s="124">
        <f t="shared" ref="DA159:DA160" si="374">E159/$H159</f>
        <v>0.38161280547486215</v>
      </c>
      <c r="DB159" s="80"/>
      <c r="DC159" s="80"/>
      <c r="DE159" s="124">
        <f t="shared" si="312"/>
        <v>0.61116543142461466</v>
      </c>
      <c r="DF159" s="124">
        <f t="shared" si="313"/>
        <v>0.3887619776407798</v>
      </c>
      <c r="DG159" s="124">
        <v>0</v>
      </c>
      <c r="DH159" s="124">
        <v>0</v>
      </c>
      <c r="DI159" s="124">
        <f t="shared" si="316"/>
        <v>0.99992740906539446</v>
      </c>
      <c r="DJ159" s="80"/>
      <c r="DK159" s="124">
        <f t="shared" ref="DK159:DK160" si="375">DE159/$DI159</f>
        <v>0.61120979971521605</v>
      </c>
      <c r="DL159" s="124">
        <f t="shared" ref="DL159:DL160" si="376">DF159/$DI159</f>
        <v>0.38879020028478395</v>
      </c>
      <c r="DM159" s="124">
        <f t="shared" ref="DM159:DM160" si="377">DG159/$DI159</f>
        <v>0</v>
      </c>
      <c r="DN159" s="124">
        <f t="shared" ref="DN159:DN160" si="378">DH159/$DI159</f>
        <v>0</v>
      </c>
      <c r="DQ159" s="124">
        <f t="shared" ref="DQ159:DQ160" si="379">LN(V159/V158)</f>
        <v>-4.8911718518188554E-2</v>
      </c>
      <c r="DR159" s="124">
        <f t="shared" ref="DR159:DR160" si="380">LN(W159/W158)</f>
        <v>-2.4447536304272679E-2</v>
      </c>
      <c r="DS159" s="124">
        <v>0</v>
      </c>
      <c r="DT159" s="124">
        <v>0</v>
      </c>
      <c r="DV159" s="80"/>
      <c r="DW159" s="80"/>
      <c r="DX159" s="80"/>
      <c r="DY159" s="80"/>
      <c r="DZ159" s="80"/>
      <c r="EB159" s="80"/>
      <c r="EC159" s="80"/>
      <c r="ED159" s="80"/>
      <c r="EE159" s="80"/>
      <c r="EG159" s="80"/>
      <c r="EH159" s="80"/>
      <c r="EI159" s="80"/>
      <c r="EJ159" s="80"/>
      <c r="EL159" s="80"/>
      <c r="EM159" s="80"/>
      <c r="EN159" s="80"/>
      <c r="EO159" s="80"/>
      <c r="EQ159" s="80"/>
      <c r="ER159" s="80"/>
      <c r="ES159" s="80"/>
      <c r="ET159" s="80"/>
      <c r="EV159" s="124"/>
      <c r="EW159" s="80">
        <f t="shared" ref="EW159:EW160" si="381">EXP(SUMPRODUCT($DK159:$DN159,DQ159:DT159))</f>
        <v>0.96136581255746412</v>
      </c>
      <c r="EX159" s="80">
        <f t="shared" ref="EX159:EX160" si="382">IF(ISERR(EW159),EX158,EW159*EX158)</f>
        <v>2.336786186279519</v>
      </c>
      <c r="EY159" s="210">
        <f>EX159/EX$166</f>
        <v>1.1879822185582969</v>
      </c>
      <c r="EZ159" s="80"/>
      <c r="FA159" s="80"/>
      <c r="FB159" s="80"/>
      <c r="FC159" s="80"/>
      <c r="FD159" s="80"/>
      <c r="FE159" s="80"/>
      <c r="FF159" s="80"/>
      <c r="FG159" s="80"/>
      <c r="FH159" s="80"/>
      <c r="FI159" s="80"/>
      <c r="FJ159" s="80"/>
      <c r="FK159" s="80"/>
      <c r="FM159" s="80"/>
      <c r="FN159" s="80"/>
      <c r="FO159" s="80"/>
      <c r="FQ159" s="37"/>
    </row>
    <row r="160" spans="1:173" x14ac:dyDescent="0.2">
      <c r="A160" s="31" t="s">
        <v>35</v>
      </c>
      <c r="B160" s="31">
        <f t="shared" ref="B160:B164" si="383">B159+1</f>
        <v>2014</v>
      </c>
      <c r="D160" s="118">
        <f t="shared" si="371"/>
        <v>46327.9094546614</v>
      </c>
      <c r="E160" s="118">
        <f t="shared" si="372"/>
        <v>27721.249741026906</v>
      </c>
      <c r="F160" s="484"/>
      <c r="G160" s="484"/>
      <c r="H160" s="118">
        <f t="shared" si="253"/>
        <v>74049.159195688306</v>
      </c>
      <c r="I160" s="44"/>
      <c r="J160" s="118">
        <f>[23]AnnualData_MER_2.2_Dec2019!C78</f>
        <v>5242.4830000000002</v>
      </c>
      <c r="K160" s="243">
        <f>[23]AnnualData_MER_2.2_Dec2019!D78</f>
        <v>1036.2619999999999</v>
      </c>
      <c r="L160" s="91"/>
      <c r="M160" s="91"/>
      <c r="N160" s="91"/>
      <c r="P160" s="96"/>
      <c r="Q160" s="96"/>
      <c r="R160" s="96"/>
      <c r="S160" s="96"/>
      <c r="T160" s="96"/>
      <c r="V160" s="211">
        <f>AER_11_Table3.4_real!$B61</f>
        <v>8.8370166302230064</v>
      </c>
      <c r="W160" s="211">
        <f>AER_11_Table3.4_real!$D61</f>
        <v>26.751197806179235</v>
      </c>
      <c r="X160" s="85"/>
      <c r="Y160" s="85"/>
      <c r="Z160" s="85"/>
      <c r="AA160" s="104"/>
      <c r="AC160" s="88"/>
      <c r="AD160" s="88"/>
      <c r="AE160" s="96"/>
      <c r="AF160" s="96"/>
      <c r="AG160" s="96"/>
      <c r="AI160" s="96"/>
      <c r="AJ160" s="96"/>
      <c r="AK160" s="96"/>
      <c r="AL160" s="96"/>
      <c r="AM160" s="96"/>
      <c r="AN160" s="90"/>
      <c r="AO160" s="90"/>
      <c r="AP160" s="90"/>
      <c r="AQ160" s="90"/>
      <c r="AR160" s="90"/>
      <c r="AS160" s="90"/>
      <c r="AU160" s="102"/>
      <c r="AV160" s="102"/>
      <c r="AW160" s="102"/>
      <c r="AX160" s="102"/>
      <c r="AY160" s="102"/>
      <c r="BB160" s="80"/>
      <c r="BC160" s="80"/>
      <c r="BD160" s="80"/>
      <c r="BE160" s="80"/>
      <c r="BF160" s="80"/>
      <c r="BG160" s="80"/>
      <c r="BH160" s="80"/>
      <c r="BI160" s="80"/>
      <c r="BJ160" s="80"/>
      <c r="BK160" s="80"/>
      <c r="BL160" s="80"/>
      <c r="BM160" s="80"/>
      <c r="BN160" s="80"/>
      <c r="BO160" s="80"/>
      <c r="BP160" s="80"/>
      <c r="BQ160" s="95"/>
      <c r="BR160" s="95"/>
      <c r="BS160" s="95"/>
      <c r="BT160" s="95"/>
      <c r="BU160" s="88"/>
      <c r="BV160" s="95"/>
      <c r="BW160" s="95"/>
      <c r="BX160" s="95"/>
      <c r="BY160" s="95"/>
      <c r="CA160" s="95"/>
      <c r="CB160" s="95"/>
      <c r="CC160" s="95"/>
      <c r="CD160" s="95"/>
      <c r="CF160" s="95"/>
      <c r="CG160" s="95"/>
      <c r="CH160" s="95"/>
      <c r="CI160" s="95"/>
      <c r="CJ160" s="105"/>
      <c r="CK160" s="89"/>
      <c r="CL160" s="89"/>
      <c r="CM160" s="89"/>
      <c r="CN160" s="89"/>
      <c r="CO160" s="89"/>
      <c r="CP160" s="89"/>
      <c r="CQ160" s="89"/>
      <c r="CR160" s="89"/>
      <c r="CS160" s="89"/>
      <c r="CT160" s="89"/>
      <c r="CU160" s="89"/>
      <c r="CW160" s="105"/>
      <c r="CX160" s="35"/>
      <c r="CZ160" s="124">
        <f t="shared" si="373"/>
        <v>0.62563721125085991</v>
      </c>
      <c r="DA160" s="124">
        <f t="shared" si="374"/>
        <v>0.37436278874914009</v>
      </c>
      <c r="DB160" s="80"/>
      <c r="DC160" s="80"/>
      <c r="DE160" s="124">
        <f t="shared" si="312"/>
        <v>0.62200516079429224</v>
      </c>
      <c r="DF160" s="124">
        <f t="shared" si="313"/>
        <v>0.377976208547468</v>
      </c>
      <c r="DG160" s="124">
        <v>0</v>
      </c>
      <c r="DH160" s="124">
        <v>0</v>
      </c>
      <c r="DI160" s="124">
        <f t="shared" si="316"/>
        <v>0.9999813693417603</v>
      </c>
      <c r="DJ160" s="80"/>
      <c r="DK160" s="124">
        <f t="shared" si="375"/>
        <v>0.62201674937576923</v>
      </c>
      <c r="DL160" s="124">
        <f t="shared" si="376"/>
        <v>0.37798325062423072</v>
      </c>
      <c r="DM160" s="124">
        <f t="shared" si="377"/>
        <v>0</v>
      </c>
      <c r="DN160" s="124">
        <f t="shared" si="378"/>
        <v>0</v>
      </c>
      <c r="DQ160" s="124">
        <f t="shared" si="379"/>
        <v>4.1146843120461879E-2</v>
      </c>
      <c r="DR160" s="124">
        <f t="shared" si="380"/>
        <v>-2.0046772672955133E-2</v>
      </c>
      <c r="DS160" s="124">
        <v>0</v>
      </c>
      <c r="DT160" s="124">
        <v>0</v>
      </c>
      <c r="DV160" s="80"/>
      <c r="DW160" s="80"/>
      <c r="DX160" s="80"/>
      <c r="DY160" s="80"/>
      <c r="DZ160" s="80"/>
      <c r="EB160" s="80"/>
      <c r="EC160" s="80"/>
      <c r="ED160" s="80"/>
      <c r="EE160" s="80"/>
      <c r="EG160" s="80"/>
      <c r="EH160" s="80"/>
      <c r="EI160" s="80"/>
      <c r="EJ160" s="80"/>
      <c r="EL160" s="80"/>
      <c r="EM160" s="80"/>
      <c r="EN160" s="80"/>
      <c r="EO160" s="80"/>
      <c r="EQ160" s="80"/>
      <c r="ER160" s="80"/>
      <c r="ES160" s="80"/>
      <c r="ET160" s="80"/>
      <c r="EV160" s="124"/>
      <c r="EW160" s="80">
        <f t="shared" si="381"/>
        <v>1.018179960819027</v>
      </c>
      <c r="EX160" s="80">
        <f t="shared" si="382"/>
        <v>2.3792688675885239</v>
      </c>
      <c r="EY160" s="210">
        <f>EX160/EX$166</f>
        <v>1.2095796887453873</v>
      </c>
      <c r="EZ160" s="80"/>
      <c r="FA160" s="80"/>
      <c r="FB160" s="80"/>
      <c r="FC160" s="80"/>
      <c r="FD160" s="80"/>
      <c r="FE160" s="80"/>
      <c r="FF160" s="80"/>
      <c r="FG160" s="80"/>
      <c r="FH160" s="80"/>
      <c r="FI160" s="80"/>
      <c r="FJ160" s="80"/>
      <c r="FK160" s="80"/>
      <c r="FM160" s="80"/>
      <c r="FN160" s="80"/>
      <c r="FO160" s="80"/>
      <c r="FQ160" s="37"/>
    </row>
    <row r="161" spans="1:181" x14ac:dyDescent="0.2">
      <c r="A161" s="31" t="s">
        <v>35</v>
      </c>
      <c r="B161" s="31">
        <f t="shared" si="383"/>
        <v>2015</v>
      </c>
      <c r="D161" s="118">
        <f t="shared" ref="D161:D164" si="384">J161*V161</f>
        <v>39675.315299849579</v>
      </c>
      <c r="E161" s="118">
        <f t="shared" ref="E161:E164" si="385">K161*W161</f>
        <v>16153.804331887139</v>
      </c>
      <c r="F161" s="484"/>
      <c r="G161" s="484"/>
      <c r="H161" s="118">
        <f t="shared" si="253"/>
        <v>55829.119631736714</v>
      </c>
      <c r="I161" s="44"/>
      <c r="J161" s="118">
        <f>[23]AnnualData_MER_2.2_Dec2019!C79</f>
        <v>4776.9269999999997</v>
      </c>
      <c r="K161" s="243">
        <f>[23]AnnualData_MER_2.2_Dec2019!D79</f>
        <v>1007.152</v>
      </c>
      <c r="L161" s="91"/>
      <c r="M161" s="91"/>
      <c r="N161" s="91"/>
      <c r="P161" s="96"/>
      <c r="Q161" s="96"/>
      <c r="R161" s="96"/>
      <c r="S161" s="96"/>
      <c r="T161" s="96"/>
      <c r="V161" s="211">
        <f>AER_11_Table3.4_real!$B62</f>
        <v>8.3056147393187256</v>
      </c>
      <c r="W161" s="211">
        <f>AER_11_Table3.4_real!$D62</f>
        <v>16.039092740606321</v>
      </c>
      <c r="X161" s="243"/>
      <c r="Y161" s="243"/>
      <c r="Z161" s="243"/>
      <c r="AA161" s="104"/>
      <c r="AC161" s="88"/>
      <c r="AD161" s="88"/>
      <c r="AE161" s="96"/>
      <c r="AF161" s="96"/>
      <c r="AG161" s="96"/>
      <c r="AI161" s="96"/>
      <c r="AJ161" s="96"/>
      <c r="AK161" s="96"/>
      <c r="AL161" s="96"/>
      <c r="AM161" s="96"/>
      <c r="AN161" s="90"/>
      <c r="AO161" s="90"/>
      <c r="AP161" s="90"/>
      <c r="AQ161" s="90"/>
      <c r="AR161" s="90"/>
      <c r="AS161" s="90"/>
      <c r="AU161" s="102"/>
      <c r="AV161" s="102"/>
      <c r="AW161" s="102"/>
      <c r="AX161" s="102"/>
      <c r="AY161" s="102"/>
      <c r="BB161" s="80"/>
      <c r="BC161" s="80"/>
      <c r="BD161" s="80"/>
      <c r="BE161" s="80"/>
      <c r="BF161" s="80"/>
      <c r="BG161" s="80"/>
      <c r="BH161" s="80"/>
      <c r="BI161" s="80"/>
      <c r="BJ161" s="80"/>
      <c r="BK161" s="80"/>
      <c r="BL161" s="80"/>
      <c r="BM161" s="80"/>
      <c r="BN161" s="80"/>
      <c r="BO161" s="80"/>
      <c r="BP161" s="80"/>
      <c r="BQ161" s="95"/>
      <c r="BR161" s="95"/>
      <c r="BS161" s="95"/>
      <c r="BT161" s="95"/>
      <c r="BU161" s="88"/>
      <c r="BV161" s="95"/>
      <c r="BW161" s="95"/>
      <c r="BX161" s="95"/>
      <c r="BY161" s="95"/>
      <c r="CA161" s="95"/>
      <c r="CB161" s="95"/>
      <c r="CC161" s="95"/>
      <c r="CD161" s="95"/>
      <c r="CF161" s="95"/>
      <c r="CG161" s="95"/>
      <c r="CH161" s="95"/>
      <c r="CI161" s="95"/>
      <c r="CJ161" s="105"/>
      <c r="CK161" s="89"/>
      <c r="CL161" s="89"/>
      <c r="CM161" s="89"/>
      <c r="CN161" s="89"/>
      <c r="CO161" s="89"/>
      <c r="CP161" s="89"/>
      <c r="CQ161" s="89"/>
      <c r="CR161" s="89"/>
      <c r="CS161" s="89"/>
      <c r="CT161" s="89"/>
      <c r="CU161" s="89"/>
      <c r="CW161" s="105"/>
      <c r="CX161" s="35"/>
      <c r="CZ161" s="124">
        <f t="shared" ref="CZ161:CZ164" si="386">D161/$H161</f>
        <v>0.71065629480740877</v>
      </c>
      <c r="DA161" s="124">
        <f t="shared" ref="DA161:DA164" si="387">E161/$H161</f>
        <v>0.28934370519259128</v>
      </c>
      <c r="DB161" s="80"/>
      <c r="DC161" s="80"/>
      <c r="DE161" s="124">
        <f t="shared" ref="DE161:DE164" si="388">(CZ161-CZ160)/LN(CZ161/CZ160)</f>
        <v>0.66724424875545141</v>
      </c>
      <c r="DF161" s="124">
        <f t="shared" ref="DF161:DF164" si="389">(DA161-DA160)/LN(DA161/DA160)</f>
        <v>0.33003011476183697</v>
      </c>
      <c r="DG161" s="124">
        <v>0</v>
      </c>
      <c r="DH161" s="124">
        <v>0</v>
      </c>
      <c r="DI161" s="124">
        <f t="shared" ref="DI161:DI164" si="390">SUM(DE161:DH161)</f>
        <v>0.99727436351728838</v>
      </c>
      <c r="DJ161" s="80"/>
      <c r="DK161" s="124">
        <f t="shared" ref="DK161:DK164" si="391">DE161/$DI161</f>
        <v>0.66906788459110356</v>
      </c>
      <c r="DL161" s="124">
        <f t="shared" ref="DL161:DL164" si="392">DF161/$DI161</f>
        <v>0.33093211540889639</v>
      </c>
      <c r="DM161" s="124">
        <f t="shared" ref="DM161:DM164" si="393">DG161/$DI161</f>
        <v>0</v>
      </c>
      <c r="DN161" s="124">
        <f t="shared" ref="DN161:DN164" si="394">DH161/$DI161</f>
        <v>0</v>
      </c>
      <c r="DQ161" s="124">
        <f t="shared" ref="DQ161:DQ164" si="395">LN(V161/V160)</f>
        <v>-6.2017573706242772E-2</v>
      </c>
      <c r="DR161" s="124">
        <f t="shared" ref="DR161:DR164" si="396">LN(W161/W160)</f>
        <v>-0.51155021160829084</v>
      </c>
      <c r="DS161" s="124">
        <v>0</v>
      </c>
      <c r="DT161" s="124">
        <v>0</v>
      </c>
      <c r="DV161" s="80"/>
      <c r="DW161" s="80"/>
      <c r="DX161" s="80"/>
      <c r="DY161" s="80"/>
      <c r="DZ161" s="80"/>
      <c r="EB161" s="80"/>
      <c r="EC161" s="80"/>
      <c r="ED161" s="80"/>
      <c r="EE161" s="80"/>
      <c r="EG161" s="80"/>
      <c r="EH161" s="80"/>
      <c r="EI161" s="80"/>
      <c r="EJ161" s="80"/>
      <c r="EL161" s="80"/>
      <c r="EM161" s="80"/>
      <c r="EN161" s="80"/>
      <c r="EO161" s="80"/>
      <c r="EQ161" s="80"/>
      <c r="ER161" s="80"/>
      <c r="ES161" s="80"/>
      <c r="ET161" s="80"/>
      <c r="EV161" s="124"/>
      <c r="EW161" s="80">
        <f t="shared" ref="EW161:EW164" si="397">EXP(SUMPRODUCT($DK161:$DN161,DQ161:DT161))</f>
        <v>0.80995032487382967</v>
      </c>
      <c r="EX161" s="80">
        <f t="shared" ref="EX161:EX164" si="398">IF(ISERR(EW161),EX160,EW161*EX160)</f>
        <v>1.9270895922655138</v>
      </c>
      <c r="EY161" s="210">
        <f t="shared" ref="EY161:EY164" si="399">EX161/EX$166</f>
        <v>0.97969946186011225</v>
      </c>
      <c r="EZ161" s="80"/>
      <c r="FA161" s="80"/>
      <c r="FB161" s="80"/>
      <c r="FC161" s="80"/>
      <c r="FD161" s="80"/>
      <c r="FE161" s="80"/>
      <c r="FF161" s="80"/>
      <c r="FG161" s="80"/>
      <c r="FH161" s="80"/>
      <c r="FI161" s="80"/>
      <c r="FJ161" s="80"/>
      <c r="FK161" s="80"/>
      <c r="FM161" s="80"/>
      <c r="FN161" s="80"/>
      <c r="FO161" s="80"/>
      <c r="FQ161" s="37"/>
    </row>
    <row r="162" spans="1:181" x14ac:dyDescent="0.2">
      <c r="A162" s="31" t="s">
        <v>35</v>
      </c>
      <c r="B162" s="31">
        <f t="shared" si="383"/>
        <v>2016</v>
      </c>
      <c r="D162" s="118">
        <f t="shared" si="384"/>
        <v>35738.846324186619</v>
      </c>
      <c r="E162" s="118">
        <f t="shared" si="385"/>
        <v>11867.942392015255</v>
      </c>
      <c r="F162" s="484"/>
      <c r="G162" s="484"/>
      <c r="H162" s="118">
        <f t="shared" si="253"/>
        <v>47606.788716201874</v>
      </c>
      <c r="I162" s="44"/>
      <c r="J162" s="118">
        <f>[23]AnnualData_MER_2.2_Dec2019!C80</f>
        <v>4505.8440000000001</v>
      </c>
      <c r="K162" s="243">
        <f>[23]AnnualData_MER_2.2_Dec2019!D80</f>
        <v>878.28300000000002</v>
      </c>
      <c r="L162" s="91"/>
      <c r="M162" s="91"/>
      <c r="N162" s="91"/>
      <c r="P162" s="96"/>
      <c r="Q162" s="96"/>
      <c r="R162" s="96"/>
      <c r="S162" s="96"/>
      <c r="T162" s="96"/>
      <c r="V162" s="211">
        <f>AER_11_Table3.4_real!$B63</f>
        <v>7.9316652605342348</v>
      </c>
      <c r="W162" s="211">
        <f>AER_11_Table3.4_real!$D63</f>
        <v>13.512663221325306</v>
      </c>
      <c r="X162" s="243"/>
      <c r="Y162" s="243"/>
      <c r="Z162" s="243"/>
      <c r="AA162" s="104"/>
      <c r="AC162" s="88"/>
      <c r="AD162" s="88"/>
      <c r="AE162" s="96"/>
      <c r="AF162" s="96"/>
      <c r="AG162" s="96"/>
      <c r="AI162" s="96"/>
      <c r="AJ162" s="96"/>
      <c r="AK162" s="96"/>
      <c r="AL162" s="96"/>
      <c r="AM162" s="96"/>
      <c r="AN162" s="90"/>
      <c r="AO162" s="90"/>
      <c r="AP162" s="90"/>
      <c r="AQ162" s="90"/>
      <c r="AR162" s="90"/>
      <c r="AS162" s="90"/>
      <c r="AU162" s="102"/>
      <c r="AV162" s="102"/>
      <c r="AW162" s="102"/>
      <c r="AX162" s="102"/>
      <c r="AY162" s="102"/>
      <c r="BB162" s="80"/>
      <c r="BC162" s="80"/>
      <c r="BD162" s="80"/>
      <c r="BE162" s="80"/>
      <c r="BF162" s="80"/>
      <c r="BG162" s="80"/>
      <c r="BH162" s="80"/>
      <c r="BI162" s="80"/>
      <c r="BJ162" s="80"/>
      <c r="BK162" s="80"/>
      <c r="BL162" s="80"/>
      <c r="BM162" s="80"/>
      <c r="BN162" s="80"/>
      <c r="BO162" s="80"/>
      <c r="BP162" s="80"/>
      <c r="BQ162" s="95"/>
      <c r="BR162" s="95"/>
      <c r="BS162" s="95"/>
      <c r="BT162" s="95"/>
      <c r="BU162" s="88"/>
      <c r="BV162" s="95"/>
      <c r="BW162" s="95"/>
      <c r="BX162" s="95"/>
      <c r="BY162" s="95"/>
      <c r="CA162" s="95"/>
      <c r="CB162" s="95"/>
      <c r="CC162" s="95"/>
      <c r="CD162" s="95"/>
      <c r="CF162" s="95"/>
      <c r="CG162" s="95"/>
      <c r="CH162" s="95"/>
      <c r="CI162" s="95"/>
      <c r="CJ162" s="105"/>
      <c r="CK162" s="89"/>
      <c r="CL162" s="89"/>
      <c r="CM162" s="89"/>
      <c r="CN162" s="89"/>
      <c r="CO162" s="89"/>
      <c r="CP162" s="89"/>
      <c r="CQ162" s="89"/>
      <c r="CR162" s="89"/>
      <c r="CS162" s="89"/>
      <c r="CT162" s="89"/>
      <c r="CU162" s="89"/>
      <c r="CW162" s="105"/>
      <c r="CX162" s="35"/>
      <c r="CZ162" s="124">
        <f t="shared" si="386"/>
        <v>0.75070903305905456</v>
      </c>
      <c r="DA162" s="124">
        <f t="shared" si="387"/>
        <v>0.24929096694094541</v>
      </c>
      <c r="DB162" s="80"/>
      <c r="DC162" s="80"/>
      <c r="DE162" s="124">
        <f t="shared" si="388"/>
        <v>0.7304996680174034</v>
      </c>
      <c r="DF162" s="124">
        <f t="shared" si="389"/>
        <v>0.26882021676861501</v>
      </c>
      <c r="DG162" s="124">
        <v>0</v>
      </c>
      <c r="DH162" s="124">
        <v>0</v>
      </c>
      <c r="DI162" s="124">
        <f t="shared" si="390"/>
        <v>0.99931988478601841</v>
      </c>
      <c r="DJ162" s="80"/>
      <c r="DK162" s="124">
        <f t="shared" si="391"/>
        <v>0.73099683008291516</v>
      </c>
      <c r="DL162" s="124">
        <f t="shared" si="392"/>
        <v>0.26900316991708489</v>
      </c>
      <c r="DM162" s="124">
        <f t="shared" si="393"/>
        <v>0</v>
      </c>
      <c r="DN162" s="124">
        <f t="shared" si="394"/>
        <v>0</v>
      </c>
      <c r="DQ162" s="124">
        <f t="shared" si="395"/>
        <v>-4.6068752089328674E-2</v>
      </c>
      <c r="DR162" s="124">
        <f t="shared" si="396"/>
        <v>-0.1714017763559301</v>
      </c>
      <c r="DS162" s="124">
        <v>0</v>
      </c>
      <c r="DT162" s="124">
        <v>0</v>
      </c>
      <c r="DV162" s="80"/>
      <c r="DW162" s="80"/>
      <c r="DX162" s="80"/>
      <c r="DY162" s="80"/>
      <c r="DZ162" s="80"/>
      <c r="EB162" s="80"/>
      <c r="EC162" s="80"/>
      <c r="ED162" s="80"/>
      <c r="EE162" s="80"/>
      <c r="EG162" s="80"/>
      <c r="EH162" s="80"/>
      <c r="EI162" s="80"/>
      <c r="EJ162" s="80"/>
      <c r="EL162" s="80"/>
      <c r="EM162" s="80"/>
      <c r="EN162" s="80"/>
      <c r="EO162" s="80"/>
      <c r="EQ162" s="80"/>
      <c r="ER162" s="80"/>
      <c r="ES162" s="80"/>
      <c r="ET162" s="80"/>
      <c r="EV162" s="124"/>
      <c r="EW162" s="80">
        <f t="shared" si="397"/>
        <v>0.92331600765974353</v>
      </c>
      <c r="EX162" s="80">
        <f t="shared" si="398"/>
        <v>1.7793126687332372</v>
      </c>
      <c r="EY162" s="210">
        <f t="shared" si="399"/>
        <v>0.90457219583107806</v>
      </c>
      <c r="EZ162" s="80"/>
      <c r="FA162" s="80"/>
      <c r="FB162" s="80"/>
      <c r="FC162" s="80"/>
      <c r="FD162" s="80"/>
      <c r="FE162" s="80"/>
      <c r="FF162" s="80"/>
      <c r="FG162" s="80"/>
      <c r="FH162" s="80"/>
      <c r="FI162" s="80"/>
      <c r="FJ162" s="80"/>
      <c r="FK162" s="80"/>
      <c r="FM162" s="80"/>
      <c r="FN162" s="80"/>
      <c r="FO162" s="80"/>
      <c r="FQ162" s="37"/>
    </row>
    <row r="163" spans="1:181" x14ac:dyDescent="0.2">
      <c r="A163" s="31" t="s">
        <v>35</v>
      </c>
      <c r="B163" s="31">
        <f t="shared" si="383"/>
        <v>2017</v>
      </c>
      <c r="D163" s="118">
        <f t="shared" si="384"/>
        <v>38531.153770454272</v>
      </c>
      <c r="E163" s="118">
        <f t="shared" si="385"/>
        <v>13534.665203226692</v>
      </c>
      <c r="F163" s="484"/>
      <c r="G163" s="484"/>
      <c r="H163" s="118">
        <f t="shared" si="253"/>
        <v>52065.818973680965</v>
      </c>
      <c r="I163" s="44"/>
      <c r="J163" s="118">
        <f>[23]AnnualData_MER_2.2_Dec2019!C81</f>
        <v>4563.4719999999998</v>
      </c>
      <c r="K163" s="243">
        <f>[23]AnnualData_MER_2.2_Dec2019!D81</f>
        <v>871.49300000000005</v>
      </c>
      <c r="L163" s="91"/>
      <c r="M163" s="91"/>
      <c r="N163" s="91"/>
      <c r="P163" s="96"/>
      <c r="Q163" s="96"/>
      <c r="R163" s="96"/>
      <c r="S163" s="96"/>
      <c r="T163" s="96"/>
      <c r="V163" s="211">
        <f>AER_11_Table3.4_real!$B64</f>
        <v>8.4433855999235394</v>
      </c>
      <c r="W163" s="211">
        <f>AER_11_Table3.4_real!$D64</f>
        <v>15.530434786311183</v>
      </c>
      <c r="X163" s="243"/>
      <c r="Y163" s="243"/>
      <c r="Z163" s="243"/>
      <c r="AA163" s="104"/>
      <c r="AC163" s="88"/>
      <c r="AD163" s="88"/>
      <c r="AE163" s="96"/>
      <c r="AF163" s="96"/>
      <c r="AG163" s="96"/>
      <c r="AI163" s="96"/>
      <c r="AJ163" s="96"/>
      <c r="AK163" s="96"/>
      <c r="AL163" s="96"/>
      <c r="AM163" s="96"/>
      <c r="AN163" s="90"/>
      <c r="AO163" s="90"/>
      <c r="AP163" s="90"/>
      <c r="AQ163" s="90"/>
      <c r="AR163" s="90"/>
      <c r="AS163" s="90"/>
      <c r="AU163" s="102"/>
      <c r="AV163" s="102"/>
      <c r="AW163" s="102"/>
      <c r="AX163" s="102"/>
      <c r="AY163" s="102"/>
      <c r="BB163" s="80"/>
      <c r="BC163" s="80"/>
      <c r="BD163" s="80"/>
      <c r="BE163" s="80"/>
      <c r="BF163" s="80"/>
      <c r="BG163" s="80"/>
      <c r="BH163" s="80"/>
      <c r="BI163" s="80"/>
      <c r="BJ163" s="80"/>
      <c r="BK163" s="80"/>
      <c r="BL163" s="80"/>
      <c r="BM163" s="80"/>
      <c r="BN163" s="80"/>
      <c r="BO163" s="80"/>
      <c r="BP163" s="80"/>
      <c r="BQ163" s="95"/>
      <c r="BR163" s="95"/>
      <c r="BS163" s="95"/>
      <c r="BT163" s="95"/>
      <c r="BU163" s="88"/>
      <c r="BV163" s="95"/>
      <c r="BW163" s="95"/>
      <c r="BX163" s="95"/>
      <c r="BY163" s="95"/>
      <c r="CA163" s="95"/>
      <c r="CB163" s="95"/>
      <c r="CC163" s="95"/>
      <c r="CD163" s="95"/>
      <c r="CF163" s="95"/>
      <c r="CG163" s="95"/>
      <c r="CH163" s="95"/>
      <c r="CI163" s="95"/>
      <c r="CJ163" s="105"/>
      <c r="CK163" s="89"/>
      <c r="CL163" s="89"/>
      <c r="CM163" s="89"/>
      <c r="CN163" s="89"/>
      <c r="CO163" s="89"/>
      <c r="CP163" s="89"/>
      <c r="CQ163" s="89"/>
      <c r="CR163" s="89"/>
      <c r="CS163" s="89"/>
      <c r="CT163" s="89"/>
      <c r="CU163" s="89"/>
      <c r="CW163" s="105"/>
      <c r="CX163" s="35"/>
      <c r="CZ163" s="124">
        <f t="shared" si="386"/>
        <v>0.74004701222373159</v>
      </c>
      <c r="DA163" s="124">
        <f t="shared" si="387"/>
        <v>0.25995298777626841</v>
      </c>
      <c r="DB163" s="80"/>
      <c r="DC163" s="80"/>
      <c r="DE163" s="124">
        <f t="shared" si="388"/>
        <v>0.74536531317993726</v>
      </c>
      <c r="DF163" s="124">
        <f t="shared" si="389"/>
        <v>0.25458476795606583</v>
      </c>
      <c r="DG163" s="124">
        <v>0</v>
      </c>
      <c r="DH163" s="124">
        <v>0</v>
      </c>
      <c r="DI163" s="124">
        <f t="shared" si="390"/>
        <v>0.99995008113600314</v>
      </c>
      <c r="DJ163" s="80"/>
      <c r="DK163" s="124">
        <f t="shared" si="391"/>
        <v>0.74540252282709718</v>
      </c>
      <c r="DL163" s="124">
        <f t="shared" si="392"/>
        <v>0.25459747717290276</v>
      </c>
      <c r="DM163" s="124">
        <f t="shared" si="393"/>
        <v>0</v>
      </c>
      <c r="DN163" s="124">
        <f t="shared" si="394"/>
        <v>0</v>
      </c>
      <c r="DQ163" s="124">
        <f t="shared" si="395"/>
        <v>6.252035698133393E-2</v>
      </c>
      <c r="DR163" s="124">
        <f t="shared" si="396"/>
        <v>0.13917437113520473</v>
      </c>
      <c r="DS163" s="124">
        <v>0</v>
      </c>
      <c r="DT163" s="124">
        <v>0</v>
      </c>
      <c r="DV163" s="80"/>
      <c r="DW163" s="80"/>
      <c r="DX163" s="80"/>
      <c r="DY163" s="80"/>
      <c r="DZ163" s="80"/>
      <c r="EB163" s="80"/>
      <c r="EC163" s="80"/>
      <c r="ED163" s="80"/>
      <c r="EE163" s="80"/>
      <c r="EG163" s="80"/>
      <c r="EH163" s="80"/>
      <c r="EI163" s="80"/>
      <c r="EJ163" s="80"/>
      <c r="EL163" s="80"/>
      <c r="EM163" s="80"/>
      <c r="EN163" s="80"/>
      <c r="EO163" s="80"/>
      <c r="EQ163" s="80"/>
      <c r="ER163" s="80"/>
      <c r="ES163" s="80"/>
      <c r="ET163" s="80"/>
      <c r="EV163" s="124"/>
      <c r="EW163" s="80">
        <f t="shared" si="397"/>
        <v>1.0854951861046116</v>
      </c>
      <c r="EX163" s="80">
        <f t="shared" si="398"/>
        <v>1.9314353364848784</v>
      </c>
      <c r="EY163" s="210">
        <f t="shared" si="399"/>
        <v>0.98190876405871319</v>
      </c>
      <c r="EZ163" s="80"/>
      <c r="FA163" s="80"/>
      <c r="FB163" s="80"/>
      <c r="FC163" s="80"/>
      <c r="FD163" s="80"/>
      <c r="FE163" s="80"/>
      <c r="FF163" s="80"/>
      <c r="FG163" s="80"/>
      <c r="FH163" s="80"/>
      <c r="FI163" s="80"/>
      <c r="FJ163" s="80"/>
      <c r="FK163" s="80"/>
      <c r="FM163" s="80"/>
      <c r="FN163" s="80"/>
      <c r="FO163" s="80"/>
      <c r="FQ163" s="37"/>
    </row>
    <row r="164" spans="1:181" x14ac:dyDescent="0.2">
      <c r="A164" s="31" t="s">
        <v>35</v>
      </c>
      <c r="B164" s="31">
        <f t="shared" si="383"/>
        <v>2018</v>
      </c>
      <c r="D164" s="118">
        <f t="shared" si="384"/>
        <v>41030.559914400415</v>
      </c>
      <c r="E164" s="118">
        <f t="shared" si="385"/>
        <v>17055.46862812011</v>
      </c>
      <c r="F164" s="484"/>
      <c r="G164" s="484"/>
      <c r="H164" s="118">
        <f t="shared" si="253"/>
        <v>58086.028542520522</v>
      </c>
      <c r="I164" s="44"/>
      <c r="J164" s="118">
        <f>[23]AnnualData_MER_2.2_Dec2019!C82</f>
        <v>5173.0069999999996</v>
      </c>
      <c r="K164" s="243">
        <f>[23]AnnualData_MER_2.2_Dec2019!D82</f>
        <v>949.72699999999998</v>
      </c>
      <c r="L164" s="91"/>
      <c r="M164" s="91"/>
      <c r="N164" s="91"/>
      <c r="P164" s="96"/>
      <c r="Q164" s="96"/>
      <c r="R164" s="96"/>
      <c r="S164" s="96"/>
      <c r="T164" s="96"/>
      <c r="V164" s="211">
        <f>AER_11_Table3.4_real!$B65</f>
        <v>7.9316652605342348</v>
      </c>
      <c r="W164" s="211">
        <f>AER_11_Table3.4_real!$D65</f>
        <v>17.958285515858883</v>
      </c>
      <c r="X164" s="243"/>
      <c r="Y164" s="243"/>
      <c r="Z164" s="243"/>
      <c r="AA164" s="104"/>
      <c r="AC164" s="88"/>
      <c r="AD164" s="88"/>
      <c r="AE164" s="96"/>
      <c r="AF164" s="96"/>
      <c r="AG164" s="96"/>
      <c r="AI164" s="96"/>
      <c r="AJ164" s="96"/>
      <c r="AK164" s="96"/>
      <c r="AL164" s="96"/>
      <c r="AM164" s="96"/>
      <c r="AN164" s="90"/>
      <c r="AO164" s="90"/>
      <c r="AP164" s="90"/>
      <c r="AQ164" s="90"/>
      <c r="AR164" s="90"/>
      <c r="AS164" s="90"/>
      <c r="AU164" s="102"/>
      <c r="AV164" s="102"/>
      <c r="AW164" s="102"/>
      <c r="AX164" s="102"/>
      <c r="AY164" s="102"/>
      <c r="BB164" s="80"/>
      <c r="BC164" s="80"/>
      <c r="BD164" s="80"/>
      <c r="BE164" s="80"/>
      <c r="BF164" s="80"/>
      <c r="BG164" s="80"/>
      <c r="BH164" s="80"/>
      <c r="BI164" s="80"/>
      <c r="BJ164" s="80"/>
      <c r="BK164" s="80"/>
      <c r="BL164" s="80"/>
      <c r="BM164" s="80"/>
      <c r="BN164" s="80"/>
      <c r="BO164" s="80"/>
      <c r="BP164" s="80"/>
      <c r="BQ164" s="95"/>
      <c r="BR164" s="95"/>
      <c r="BS164" s="95"/>
      <c r="BT164" s="95"/>
      <c r="BU164" s="88"/>
      <c r="BV164" s="95"/>
      <c r="BW164" s="95"/>
      <c r="BX164" s="95"/>
      <c r="BY164" s="95"/>
      <c r="CA164" s="95"/>
      <c r="CB164" s="95"/>
      <c r="CC164" s="95"/>
      <c r="CD164" s="95"/>
      <c r="CF164" s="95"/>
      <c r="CG164" s="95"/>
      <c r="CH164" s="95"/>
      <c r="CI164" s="95"/>
      <c r="CJ164" s="105"/>
      <c r="CK164" s="89"/>
      <c r="CL164" s="89"/>
      <c r="CM164" s="89"/>
      <c r="CN164" s="89"/>
      <c r="CO164" s="89"/>
      <c r="CP164" s="89"/>
      <c r="CQ164" s="89"/>
      <c r="CR164" s="89"/>
      <c r="CS164" s="89"/>
      <c r="CT164" s="89"/>
      <c r="CU164" s="89"/>
      <c r="CW164" s="105"/>
      <c r="CX164" s="35"/>
      <c r="CZ164" s="124">
        <f t="shared" si="386"/>
        <v>0.7063757145036168</v>
      </c>
      <c r="DA164" s="124">
        <f t="shared" si="387"/>
        <v>0.2936242854963832</v>
      </c>
      <c r="DB164" s="80"/>
      <c r="DC164" s="80"/>
      <c r="DE164" s="124">
        <f t="shared" si="388"/>
        <v>0.72308070536689439</v>
      </c>
      <c r="DF164" s="124">
        <f t="shared" si="389"/>
        <v>0.27644695684498261</v>
      </c>
      <c r="DG164" s="124">
        <v>0</v>
      </c>
      <c r="DH164" s="124">
        <v>0</v>
      </c>
      <c r="DI164" s="124">
        <f t="shared" si="390"/>
        <v>0.99952766221187694</v>
      </c>
      <c r="DJ164" s="80"/>
      <c r="DK164" s="124">
        <f t="shared" si="391"/>
        <v>0.72342240510560063</v>
      </c>
      <c r="DL164" s="124">
        <f t="shared" si="392"/>
        <v>0.27657759489439943</v>
      </c>
      <c r="DM164" s="124">
        <f t="shared" si="393"/>
        <v>0</v>
      </c>
      <c r="DN164" s="124">
        <f t="shared" si="394"/>
        <v>0</v>
      </c>
      <c r="DQ164" s="124">
        <f t="shared" si="395"/>
        <v>-6.252035698133393E-2</v>
      </c>
      <c r="DR164" s="124">
        <f t="shared" si="396"/>
        <v>0.14524996375066829</v>
      </c>
      <c r="DS164" s="124">
        <v>0</v>
      </c>
      <c r="DT164" s="124">
        <v>0</v>
      </c>
      <c r="DV164" s="80"/>
      <c r="DW164" s="80"/>
      <c r="DX164" s="80"/>
      <c r="DY164" s="80"/>
      <c r="DZ164" s="80"/>
      <c r="EB164" s="80"/>
      <c r="EC164" s="80"/>
      <c r="ED164" s="80"/>
      <c r="EE164" s="80"/>
      <c r="EG164" s="80"/>
      <c r="EH164" s="80"/>
      <c r="EI164" s="80"/>
      <c r="EJ164" s="80"/>
      <c r="EL164" s="80"/>
      <c r="EM164" s="80"/>
      <c r="EN164" s="80"/>
      <c r="EO164" s="80"/>
      <c r="EQ164" s="80"/>
      <c r="ER164" s="80"/>
      <c r="ES164" s="80"/>
      <c r="ET164" s="80"/>
      <c r="EV164" s="124"/>
      <c r="EW164" s="80">
        <f t="shared" si="397"/>
        <v>0.9949570173669241</v>
      </c>
      <c r="EX164" s="80">
        <f t="shared" si="398"/>
        <v>1.9216951416260761</v>
      </c>
      <c r="EY164" s="210">
        <f t="shared" si="399"/>
        <v>0.97695701521430012</v>
      </c>
      <c r="EZ164" s="80"/>
      <c r="FA164" s="80"/>
      <c r="FB164" s="80"/>
      <c r="FC164" s="80"/>
      <c r="FD164" s="80"/>
      <c r="FE164" s="80"/>
      <c r="FF164" s="80"/>
      <c r="FG164" s="80"/>
      <c r="FH164" s="80"/>
      <c r="FI164" s="80"/>
      <c r="FJ164" s="80"/>
      <c r="FK164" s="80"/>
      <c r="FM164" s="80"/>
      <c r="FN164" s="80"/>
      <c r="FO164" s="80"/>
      <c r="FQ164" s="37"/>
    </row>
    <row r="165" spans="1:181" ht="17.25" customHeight="1" x14ac:dyDescent="0.2">
      <c r="A165" s="31"/>
      <c r="B165" s="31"/>
      <c r="D165" s="85"/>
      <c r="E165" s="85"/>
      <c r="F165" s="85"/>
      <c r="G165" s="85"/>
      <c r="H165" s="85"/>
      <c r="L165" s="86"/>
      <c r="M165" s="86"/>
      <c r="N165" s="86"/>
      <c r="V165" s="87"/>
      <c r="W165" s="87"/>
      <c r="X165" s="87"/>
      <c r="Y165" s="87"/>
      <c r="Z165" s="87"/>
      <c r="AC165" s="126"/>
      <c r="AD165" s="44"/>
      <c r="AU165" s="102"/>
      <c r="AV165" s="102"/>
      <c r="AW165" s="102"/>
      <c r="AX165" s="102"/>
      <c r="AY165" s="102"/>
      <c r="BB165" s="80"/>
      <c r="BC165" s="80"/>
      <c r="BD165" s="80"/>
      <c r="BE165" s="80"/>
      <c r="BF165" s="80"/>
      <c r="BG165" s="80"/>
      <c r="BH165" s="80"/>
      <c r="BI165" s="80"/>
      <c r="BJ165" s="80"/>
      <c r="BK165" s="80"/>
      <c r="BL165" s="80"/>
      <c r="BM165" s="80"/>
      <c r="BN165" s="80"/>
      <c r="BO165" s="80"/>
      <c r="BP165" s="80"/>
      <c r="BQ165" s="80"/>
      <c r="BR165" s="80"/>
      <c r="BS165" s="80"/>
      <c r="BT165" s="80"/>
      <c r="BU165" s="88"/>
      <c r="BV165" s="80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X165" s="35"/>
      <c r="CZ165" s="80"/>
      <c r="DA165" s="80"/>
      <c r="DB165" s="80"/>
      <c r="DC165" s="80"/>
      <c r="DE165" s="80"/>
      <c r="DF165" s="80"/>
      <c r="DG165" s="80"/>
      <c r="DH165" s="80"/>
      <c r="DI165" s="80"/>
      <c r="DJ165" s="80"/>
      <c r="DK165" s="80"/>
      <c r="DL165" s="80"/>
      <c r="DM165" s="80"/>
      <c r="DN165" s="80"/>
      <c r="DQ165" s="80"/>
      <c r="DR165" s="80"/>
      <c r="DS165" s="80"/>
      <c r="DT165" s="80"/>
      <c r="DV165" s="80"/>
      <c r="DW165" s="80"/>
      <c r="DX165" s="80"/>
      <c r="DY165" s="80"/>
      <c r="DZ165" s="80"/>
      <c r="EB165" s="80"/>
      <c r="EC165" s="80"/>
      <c r="ED165" s="80"/>
      <c r="EE165" s="80"/>
      <c r="EW165" s="80"/>
      <c r="EX165" s="80"/>
      <c r="EY165" s="80"/>
      <c r="EZ165" s="80"/>
      <c r="FA165" s="80"/>
      <c r="FB165" s="80"/>
      <c r="FC165" s="80"/>
      <c r="FD165" s="80"/>
      <c r="FE165" s="80"/>
      <c r="FF165" s="80"/>
      <c r="FG165" s="80"/>
      <c r="FH165" s="80"/>
      <c r="FI165" s="80"/>
      <c r="FJ165" s="80"/>
      <c r="FK165" s="80"/>
      <c r="FQ165" s="37"/>
    </row>
    <row r="166" spans="1:181" x14ac:dyDescent="0.2">
      <c r="A166" s="97" t="s">
        <v>222</v>
      </c>
      <c r="B166" s="98">
        <f>Base_year</f>
        <v>1985</v>
      </c>
      <c r="D166" s="96"/>
      <c r="E166" s="96"/>
      <c r="F166" s="96"/>
      <c r="G166" s="96"/>
      <c r="H166" s="106">
        <f>H234/H154</f>
        <v>4.9827814221957076E-2</v>
      </c>
      <c r="J166" s="86"/>
      <c r="K166" s="86"/>
      <c r="L166" s="86"/>
      <c r="M166" s="86"/>
      <c r="N166" s="94">
        <f>INDEX(N95:N156,base_row,1)</f>
        <v>6099.8720000000003</v>
      </c>
      <c r="P166" s="96"/>
      <c r="Q166" s="96"/>
      <c r="R166" s="96"/>
      <c r="S166" s="96"/>
      <c r="T166" s="85"/>
      <c r="V166" s="94">
        <f>INDEX(V95:V156,base_row,1)</f>
        <v>9.5146895616478524</v>
      </c>
      <c r="W166" s="94">
        <f>INDEX(W95:W156,base_row,1)</f>
        <v>13.038648658554465</v>
      </c>
      <c r="X166" s="94">
        <f>INDEX(X95:X156,base_row,1)</f>
        <v>93.222482442244797</v>
      </c>
      <c r="Y166" s="94">
        <f>INDEX(Y95:Y156,base_row,1)</f>
        <v>95.338424091897636</v>
      </c>
      <c r="Z166" s="94">
        <f>INDEX(Z95:Z156,base_row,1)</f>
        <v>10.419147085432945</v>
      </c>
      <c r="AC166" s="127">
        <f>INDEX(AC95:AC156,base_row,1)</f>
        <v>0.93447195531373006</v>
      </c>
      <c r="AD166" s="127">
        <f>INDEX(AD95:AD156,base_row,1)</f>
        <v>2.8380061528458524</v>
      </c>
      <c r="AE166" s="94">
        <f>INDEX(AE95:AE156,base_row,1)</f>
        <v>9.3222482442244792E-2</v>
      </c>
      <c r="AF166" s="94">
        <f>INDEX(AF95:AF156,base_row,1)</f>
        <v>9.5338424091897633E-2</v>
      </c>
      <c r="AG166" s="94">
        <f>INDEX(AG95:AG156,base_row,1)</f>
        <v>0.19369497610863745</v>
      </c>
      <c r="AI166" s="94">
        <f>INDEX(AI95:AI156,base_row,1)</f>
        <v>0.95535100433379083</v>
      </c>
      <c r="AJ166" s="94">
        <f>INDEX(AJ95:AJ156,base_row,1)</f>
        <v>2.8203301056993673</v>
      </c>
      <c r="AK166" s="94">
        <f>INDEX(AK95:AK156,base_row,1)</f>
        <v>9.4634338957957087E-2</v>
      </c>
      <c r="AL166" s="94">
        <f>INDEX(AL95:AL156,base_row,1)</f>
        <v>9.1567062411446465E-2</v>
      </c>
      <c r="AM166" s="94">
        <f>INDEX(AM95:AM156,base_row,1)</f>
        <v>0.19387776832739831</v>
      </c>
      <c r="AU166" s="102"/>
      <c r="AV166" s="102"/>
      <c r="AW166" s="102"/>
      <c r="AX166" s="102"/>
      <c r="AY166" s="102"/>
      <c r="BB166" s="80"/>
      <c r="BC166" s="80"/>
      <c r="BD166" s="80"/>
      <c r="BE166" s="80"/>
      <c r="BF166" s="80"/>
      <c r="BG166" s="80"/>
      <c r="BH166" s="80"/>
      <c r="BI166" s="80"/>
      <c r="BJ166" s="80"/>
      <c r="BK166" s="80"/>
      <c r="BL166" s="80"/>
      <c r="BM166" s="80"/>
      <c r="BN166" s="80"/>
      <c r="BO166" s="80"/>
      <c r="BP166" s="80"/>
      <c r="BQ166" s="80"/>
      <c r="BR166" s="80"/>
      <c r="BS166" s="80"/>
      <c r="BT166" s="80"/>
      <c r="BU166" s="88"/>
      <c r="BV166" s="80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88"/>
      <c r="CX166" s="35"/>
      <c r="CZ166" s="80"/>
      <c r="DA166" s="80"/>
      <c r="DB166" s="80"/>
      <c r="DC166" s="80"/>
      <c r="DE166" s="80"/>
      <c r="DF166" s="80"/>
      <c r="DG166" s="80"/>
      <c r="DH166" s="80"/>
      <c r="DI166" s="80"/>
      <c r="DJ166" s="80"/>
      <c r="DK166" s="80"/>
      <c r="DL166" s="80"/>
      <c r="DM166" s="80"/>
      <c r="DN166" s="80"/>
      <c r="DQ166" s="80"/>
      <c r="DR166" s="80"/>
      <c r="DS166" s="80"/>
      <c r="DT166" s="80"/>
      <c r="DV166" s="80"/>
      <c r="DW166" s="80"/>
      <c r="DX166" s="80"/>
      <c r="DY166" s="80"/>
      <c r="DZ166" s="80"/>
      <c r="EB166" s="80"/>
      <c r="EC166" s="80"/>
      <c r="ED166" s="80"/>
      <c r="EE166" s="80"/>
      <c r="EW166" s="80"/>
      <c r="EX166" s="94">
        <f>INDEX(EX95:EX156,base_row,1)</f>
        <v>1.9670211807676545</v>
      </c>
      <c r="EY166" s="80"/>
      <c r="EZ166" s="80"/>
      <c r="FA166" s="80"/>
      <c r="FB166" s="94">
        <f>INDEX(FB95:FB156,base_row,1)</f>
        <v>0.93202209109160505</v>
      </c>
      <c r="FC166" s="80"/>
      <c r="FD166" s="80"/>
      <c r="FE166" s="80"/>
      <c r="FF166" s="94">
        <f>INDEX(FF95:FF156,base_row,1)</f>
        <v>0.99879004279862893</v>
      </c>
      <c r="FG166" s="80"/>
      <c r="FH166" s="80"/>
      <c r="FI166" s="80"/>
      <c r="FJ166" s="80">
        <f>INDEX(FJ95:FJ156,base_row,1)</f>
        <v>1.0382153501298075</v>
      </c>
      <c r="FK166" s="80"/>
      <c r="FN166" s="94">
        <f>INDEX(FN95:FN156,base_row,1)</f>
        <v>0.99591785403468502</v>
      </c>
      <c r="FQ166" s="37"/>
    </row>
    <row r="167" spans="1:181" x14ac:dyDescent="0.2">
      <c r="A167" s="97" t="s">
        <v>223</v>
      </c>
      <c r="B167" s="98">
        <f>Base_year2</f>
        <v>1996</v>
      </c>
      <c r="D167" s="96"/>
      <c r="E167" s="96"/>
      <c r="F167" s="96"/>
      <c r="G167" s="96"/>
      <c r="H167" s="85"/>
      <c r="J167" s="86"/>
      <c r="K167" s="86"/>
      <c r="L167" s="86"/>
      <c r="M167" s="86"/>
      <c r="N167" s="86"/>
      <c r="P167" s="96"/>
      <c r="Q167" s="96"/>
      <c r="R167" s="96"/>
      <c r="S167" s="96"/>
      <c r="T167" s="85"/>
      <c r="AC167" s="44"/>
      <c r="AD167" s="44"/>
      <c r="AU167" s="102"/>
      <c r="AV167" s="102"/>
      <c r="AW167" s="102"/>
      <c r="AX167" s="102"/>
      <c r="AY167" s="102"/>
      <c r="BB167" s="80"/>
      <c r="BC167" s="80"/>
      <c r="BD167" s="80"/>
      <c r="BE167" s="80"/>
      <c r="BF167" s="80"/>
      <c r="BG167" s="80"/>
      <c r="BH167" s="80"/>
      <c r="BI167" s="80"/>
      <c r="BJ167" s="80"/>
      <c r="BK167" s="80"/>
      <c r="BL167" s="80"/>
      <c r="BM167" s="80"/>
      <c r="BN167" s="80"/>
      <c r="BO167" s="80"/>
      <c r="BP167" s="80"/>
      <c r="BQ167" s="80"/>
      <c r="BR167" s="80"/>
      <c r="BS167" s="80"/>
      <c r="BT167" s="80"/>
      <c r="BU167" s="88"/>
      <c r="BV167" s="80"/>
      <c r="CK167" s="88"/>
      <c r="CL167" s="88"/>
      <c r="CM167" s="88"/>
      <c r="CN167" s="88"/>
      <c r="CO167" s="88"/>
      <c r="CP167" s="88"/>
      <c r="CQ167" s="88"/>
      <c r="CR167" s="88"/>
      <c r="CS167" s="88"/>
      <c r="CT167" s="88"/>
      <c r="CU167" s="88"/>
      <c r="CX167" s="35"/>
      <c r="CZ167" s="80"/>
      <c r="DA167" s="80"/>
      <c r="DB167" s="80"/>
      <c r="DC167" s="80"/>
      <c r="DE167" s="80"/>
      <c r="DF167" s="80"/>
      <c r="DG167" s="80"/>
      <c r="DH167" s="80"/>
      <c r="DI167" s="80"/>
      <c r="DJ167" s="80"/>
      <c r="DK167" s="80"/>
      <c r="DL167" s="80"/>
      <c r="DM167" s="80"/>
      <c r="DN167" s="80"/>
      <c r="DQ167" s="80"/>
      <c r="DR167" s="80"/>
      <c r="DS167" s="80"/>
      <c r="DT167" s="80"/>
      <c r="DV167" s="80"/>
      <c r="DW167" s="80"/>
      <c r="DX167" s="80"/>
      <c r="DY167" s="80"/>
      <c r="DZ167" s="80"/>
      <c r="EB167" s="80"/>
      <c r="EC167" s="80"/>
      <c r="ED167" s="80"/>
      <c r="EE167" s="80"/>
      <c r="EW167" s="80"/>
      <c r="EX167" s="80"/>
      <c r="EY167" s="80"/>
      <c r="EZ167" s="80"/>
      <c r="FA167" s="80"/>
      <c r="FB167" s="80"/>
      <c r="FC167" s="80"/>
      <c r="FD167" s="80"/>
      <c r="FE167" s="80"/>
      <c r="FF167" s="80"/>
      <c r="FG167" s="80"/>
      <c r="FH167" s="80"/>
      <c r="FI167" s="80"/>
      <c r="FJ167" s="80"/>
      <c r="FK167" s="80"/>
      <c r="FQ167" s="37"/>
    </row>
    <row r="168" spans="1:181" x14ac:dyDescent="0.2">
      <c r="A168" s="107"/>
      <c r="B168" s="108"/>
      <c r="D168" s="85"/>
      <c r="E168" s="85"/>
      <c r="F168" s="85"/>
      <c r="G168" s="85"/>
      <c r="H168" s="85"/>
      <c r="J168" s="86"/>
      <c r="K168" s="86"/>
      <c r="L168" s="86"/>
      <c r="M168" s="86"/>
      <c r="N168" s="86"/>
      <c r="V168" s="87"/>
      <c r="W168" s="87"/>
      <c r="X168" s="87"/>
      <c r="Y168" s="87"/>
      <c r="Z168" s="87"/>
      <c r="AC168" s="126"/>
      <c r="AD168" s="44"/>
      <c r="AU168" s="102"/>
      <c r="AV168" s="102"/>
      <c r="AW168" s="102"/>
      <c r="AX168" s="102"/>
      <c r="AY168" s="102"/>
      <c r="BB168" s="80"/>
      <c r="BC168" s="80"/>
      <c r="BD168" s="80"/>
      <c r="BE168" s="80"/>
      <c r="BF168" s="80"/>
      <c r="BG168" s="80"/>
      <c r="BH168" s="80"/>
      <c r="BI168" s="80"/>
      <c r="BJ168" s="80"/>
      <c r="BK168" s="80"/>
      <c r="BL168" s="80"/>
      <c r="BM168" s="80"/>
      <c r="BN168" s="80"/>
      <c r="BO168" s="80"/>
      <c r="BP168" s="80"/>
      <c r="BQ168" s="80"/>
      <c r="BR168" s="80"/>
      <c r="BS168" s="80"/>
      <c r="BT168" s="80"/>
      <c r="BU168" s="88"/>
      <c r="BV168" s="80"/>
      <c r="CK168" s="88"/>
      <c r="CL168" s="88"/>
      <c r="CM168" s="88"/>
      <c r="CN168" s="88"/>
      <c r="CO168" s="88"/>
      <c r="CP168" s="88"/>
      <c r="CQ168" s="88"/>
      <c r="CR168" s="88"/>
      <c r="CS168" s="88"/>
      <c r="CT168" s="88"/>
      <c r="CU168" s="88"/>
      <c r="CX168" s="35"/>
      <c r="CZ168" s="80"/>
      <c r="DA168" s="80"/>
      <c r="DB168" s="80"/>
      <c r="DC168" s="80"/>
      <c r="DE168" s="80"/>
      <c r="DF168" s="80"/>
      <c r="DG168" s="80"/>
      <c r="DH168" s="80"/>
      <c r="DI168" s="80"/>
      <c r="DJ168" s="80"/>
      <c r="DK168" s="80"/>
      <c r="DL168" s="80"/>
      <c r="DM168" s="80"/>
      <c r="DN168" s="80"/>
      <c r="DQ168" s="80"/>
      <c r="DR168" s="80"/>
      <c r="DS168" s="80"/>
      <c r="DT168" s="80"/>
      <c r="DV168" s="80"/>
      <c r="DW168" s="80"/>
      <c r="DX168" s="80"/>
      <c r="DY168" s="80"/>
      <c r="DZ168" s="80"/>
      <c r="EB168" s="80"/>
      <c r="EC168" s="80"/>
      <c r="ED168" s="80"/>
      <c r="EE168" s="80"/>
      <c r="EW168" s="80"/>
      <c r="EX168" s="80"/>
      <c r="EY168" s="80"/>
      <c r="EZ168" s="80"/>
      <c r="FA168" s="80"/>
      <c r="FB168" s="80"/>
      <c r="FC168" s="80"/>
      <c r="FD168" s="80"/>
      <c r="FE168" s="80"/>
      <c r="FF168" s="80"/>
      <c r="FG168" s="80"/>
      <c r="FH168" s="80"/>
      <c r="FI168" s="80"/>
      <c r="FJ168" s="80"/>
      <c r="FK168" s="80"/>
      <c r="FQ168" s="37"/>
    </row>
    <row r="169" spans="1:181" x14ac:dyDescent="0.2">
      <c r="A169" s="107"/>
      <c r="B169" s="108"/>
      <c r="D169" s="85"/>
      <c r="E169" s="85"/>
      <c r="F169" s="85"/>
      <c r="G169" s="85"/>
      <c r="H169" s="85"/>
      <c r="J169" s="86"/>
      <c r="K169" s="86"/>
      <c r="L169" s="86"/>
      <c r="M169" s="86"/>
      <c r="N169" s="86"/>
      <c r="V169" s="87"/>
      <c r="W169" s="87"/>
      <c r="X169" s="87"/>
      <c r="Y169" s="87"/>
      <c r="Z169" s="87"/>
      <c r="AC169" s="42"/>
      <c r="AU169" s="102"/>
      <c r="AV169" s="102"/>
      <c r="AW169" s="102"/>
      <c r="AX169" s="102"/>
      <c r="AY169" s="102"/>
      <c r="BB169" s="80"/>
      <c r="BC169" s="80"/>
      <c r="BD169" s="80"/>
      <c r="BE169" s="80"/>
      <c r="BF169" s="80"/>
      <c r="BG169" s="80"/>
      <c r="BH169" s="80"/>
      <c r="BI169" s="80"/>
      <c r="BJ169" s="80"/>
      <c r="BK169" s="80"/>
      <c r="BL169" s="80"/>
      <c r="BM169" s="80"/>
      <c r="BN169" s="80"/>
      <c r="BO169" s="80"/>
      <c r="BP169" s="80"/>
      <c r="BQ169" s="80"/>
      <c r="BR169" s="80"/>
      <c r="BS169" s="80"/>
      <c r="BT169" s="80"/>
      <c r="BU169" s="88"/>
      <c r="BV169" s="80"/>
      <c r="CK169" s="88"/>
      <c r="CL169" s="88"/>
      <c r="CM169" s="88"/>
      <c r="CN169" s="88"/>
      <c r="CO169" s="88"/>
      <c r="CP169" s="88"/>
      <c r="CQ169" s="88"/>
      <c r="CR169" s="88"/>
      <c r="CS169" s="88"/>
      <c r="CT169" s="88"/>
      <c r="CU169" s="88"/>
      <c r="CX169" s="35"/>
      <c r="CZ169" s="80"/>
      <c r="DA169" s="80"/>
      <c r="DB169" s="80"/>
      <c r="DC169" s="80"/>
      <c r="DE169" s="80"/>
      <c r="DF169" s="80"/>
      <c r="DG169" s="80"/>
      <c r="DH169" s="80"/>
      <c r="DI169" s="80"/>
      <c r="DJ169" s="80"/>
      <c r="DK169" s="80"/>
      <c r="DL169" s="80"/>
      <c r="DM169" s="80"/>
      <c r="DN169" s="80"/>
      <c r="DQ169" s="80"/>
      <c r="DR169" s="80"/>
      <c r="DS169" s="80"/>
      <c r="DT169" s="80"/>
      <c r="DV169" s="80"/>
      <c r="DW169" s="80"/>
      <c r="DX169" s="80"/>
      <c r="DY169" s="80"/>
      <c r="DZ169" s="80"/>
      <c r="EB169" s="80"/>
      <c r="EC169" s="80"/>
      <c r="ED169" s="80"/>
      <c r="EE169" s="80"/>
      <c r="EW169" s="80"/>
      <c r="EX169" s="80"/>
      <c r="EY169" s="80"/>
      <c r="EZ169" s="80"/>
      <c r="FA169" s="80"/>
      <c r="FB169" s="80"/>
      <c r="FC169" s="80"/>
      <c r="FD169" s="80"/>
      <c r="FE169" s="80"/>
      <c r="FF169" s="80"/>
      <c r="FG169" s="80"/>
      <c r="FH169" s="80"/>
      <c r="FI169" s="80"/>
      <c r="FJ169" s="80"/>
      <c r="FK169" s="80"/>
      <c r="FQ169" s="37"/>
    </row>
    <row r="170" spans="1:181" x14ac:dyDescent="0.2">
      <c r="A170" s="31"/>
      <c r="B170" s="31"/>
      <c r="D170" s="99" t="s">
        <v>224</v>
      </c>
      <c r="E170" s="58"/>
      <c r="F170" s="58"/>
      <c r="G170" s="58"/>
      <c r="H170" s="58"/>
      <c r="J170" s="42" t="s">
        <v>197</v>
      </c>
      <c r="P170" s="42" t="s">
        <v>234</v>
      </c>
      <c r="V170" s="42" t="s">
        <v>133</v>
      </c>
      <c r="AC170" s="42" t="s">
        <v>235</v>
      </c>
      <c r="AI170" s="42" t="s">
        <v>135</v>
      </c>
      <c r="AO170" s="42" t="s">
        <v>236</v>
      </c>
      <c r="AT170" s="42"/>
      <c r="AU170" s="109" t="s">
        <v>237</v>
      </c>
      <c r="AV170" s="102"/>
      <c r="AW170" s="102"/>
      <c r="AX170" s="102"/>
      <c r="AY170" s="102"/>
      <c r="BF170" s="44"/>
      <c r="BG170" s="44"/>
      <c r="BH170" s="44"/>
      <c r="BI170" s="44"/>
      <c r="BJ170" s="44"/>
      <c r="BK170" s="44"/>
      <c r="BL170" s="44"/>
      <c r="BM170" s="44"/>
      <c r="BN170" s="44"/>
      <c r="BO170" s="44"/>
      <c r="BU170" s="44"/>
      <c r="CX170" s="35"/>
      <c r="FQ170" s="37"/>
    </row>
    <row r="171" spans="1:181" ht="24.75" customHeight="1" x14ac:dyDescent="0.2">
      <c r="A171" s="74" t="s">
        <v>238</v>
      </c>
      <c r="B171" s="31"/>
      <c r="D171" s="58"/>
      <c r="E171" s="58"/>
      <c r="F171" s="58"/>
      <c r="G171" s="58"/>
      <c r="H171" s="58"/>
      <c r="AU171" s="102"/>
      <c r="AV171" s="102"/>
      <c r="AW171" s="102"/>
      <c r="AX171" s="102"/>
      <c r="AY171" s="102"/>
      <c r="BF171" s="44"/>
      <c r="BG171" s="44"/>
      <c r="BH171" s="44"/>
      <c r="BI171" s="44"/>
      <c r="BJ171" s="44"/>
      <c r="BK171" s="44"/>
      <c r="BL171" s="44"/>
      <c r="BM171" s="44"/>
      <c r="BN171" s="44"/>
      <c r="BO171" s="44"/>
      <c r="BQ171" s="44"/>
      <c r="BR171" s="44"/>
      <c r="BS171" s="44"/>
      <c r="BT171" s="44"/>
      <c r="BU171" s="44"/>
      <c r="CX171" s="35"/>
      <c r="CZ171" s="73"/>
      <c r="DA171" s="73"/>
      <c r="DB171" s="73"/>
      <c r="DC171" s="73"/>
      <c r="DD171" s="73"/>
      <c r="DE171" s="73"/>
      <c r="DF171" s="73"/>
      <c r="DG171" s="73"/>
      <c r="DH171" s="73"/>
      <c r="DI171" s="73"/>
      <c r="DJ171" s="73"/>
      <c r="DK171" s="73"/>
      <c r="DL171" s="73"/>
      <c r="DM171" s="73"/>
      <c r="DN171" s="73"/>
      <c r="DO171" s="73"/>
      <c r="FQ171" s="37"/>
    </row>
    <row r="172" spans="1:181" ht="49.5" customHeight="1" x14ac:dyDescent="0.2">
      <c r="A172" s="31"/>
      <c r="B172" s="31"/>
      <c r="D172" s="48" t="s">
        <v>203</v>
      </c>
      <c r="E172" s="48" t="s">
        <v>204</v>
      </c>
      <c r="F172" s="48" t="s">
        <v>205</v>
      </c>
      <c r="G172" s="48" t="s">
        <v>206</v>
      </c>
      <c r="H172" s="50" t="s">
        <v>78</v>
      </c>
      <c r="J172" s="48" t="s">
        <v>183</v>
      </c>
      <c r="K172" s="48" t="s">
        <v>183</v>
      </c>
      <c r="L172" s="48" t="s">
        <v>184</v>
      </c>
      <c r="M172" s="48" t="s">
        <v>185</v>
      </c>
      <c r="N172" s="50" t="s">
        <v>78</v>
      </c>
      <c r="P172" s="76" t="str">
        <f>J172</f>
        <v>Single-Family Attached</v>
      </c>
      <c r="Q172" s="76" t="str">
        <f>K172</f>
        <v>Single-Family Attached</v>
      </c>
      <c r="R172" s="76" t="str">
        <f>L172</f>
        <v>Mobile Home</v>
      </c>
      <c r="S172" s="76" t="str">
        <f>M172</f>
        <v>Multi-Family (2-4 units)</v>
      </c>
      <c r="T172" s="76" t="s">
        <v>78</v>
      </c>
      <c r="V172" s="76" t="str">
        <f>D172</f>
        <v>Northeast</v>
      </c>
      <c r="W172" s="76" t="str">
        <f>E172</f>
        <v>Midwest</v>
      </c>
      <c r="X172" s="76" t="str">
        <f>F172</f>
        <v>South</v>
      </c>
      <c r="Y172" s="76" t="str">
        <f>G172</f>
        <v>West</v>
      </c>
      <c r="Z172" s="76" t="s">
        <v>78</v>
      </c>
      <c r="AC172" s="50" t="str">
        <f>J172</f>
        <v>Single-Family Attached</v>
      </c>
      <c r="AD172" s="50" t="str">
        <f>K172</f>
        <v>Single-Family Attached</v>
      </c>
      <c r="AE172" s="50" t="str">
        <f>L172</f>
        <v>Mobile Home</v>
      </c>
      <c r="AF172" s="50" t="str">
        <f>M172</f>
        <v>Multi-Family (2-4 units)</v>
      </c>
      <c r="AG172" s="50" t="s">
        <v>78</v>
      </c>
      <c r="AI172" s="50" t="str">
        <f>AC172</f>
        <v>Single-Family Attached</v>
      </c>
      <c r="AJ172" s="50" t="str">
        <f>AD172</f>
        <v>Single-Family Attached</v>
      </c>
      <c r="AK172" s="50" t="str">
        <f>AE172</f>
        <v>Mobile Home</v>
      </c>
      <c r="AL172" s="50" t="str">
        <f>AF172</f>
        <v>Multi-Family (2-4 units)</v>
      </c>
      <c r="AM172" s="50" t="str">
        <f>AG172</f>
        <v>Total</v>
      </c>
      <c r="AO172" s="50" t="str">
        <f>AC172</f>
        <v>Single-Family Attached</v>
      </c>
      <c r="AP172" s="50" t="str">
        <f>AD172</f>
        <v>Single-Family Attached</v>
      </c>
      <c r="AQ172" s="50" t="str">
        <f>AE172</f>
        <v>Mobile Home</v>
      </c>
      <c r="AR172" s="50" t="str">
        <f>AF172</f>
        <v>Multi-Family (2-4 units)</v>
      </c>
      <c r="AS172" s="50" t="str">
        <f>AG172</f>
        <v>Total</v>
      </c>
      <c r="AU172" s="110" t="str">
        <f>AI172</f>
        <v>Single-Family Attached</v>
      </c>
      <c r="AV172" s="110" t="str">
        <f>AJ172</f>
        <v>Single-Family Attached</v>
      </c>
      <c r="AW172" s="110" t="str">
        <f>AK172</f>
        <v>Mobile Home</v>
      </c>
      <c r="AX172" s="110" t="str">
        <f>AL172</f>
        <v>Multi-Family (2-4 units)</v>
      </c>
      <c r="AY172" s="110" t="str">
        <f>AM172</f>
        <v>Total</v>
      </c>
      <c r="BB172" s="76" t="str">
        <f>D172</f>
        <v>Northeast</v>
      </c>
      <c r="BC172" s="76" t="str">
        <f>E172</f>
        <v>Midwest</v>
      </c>
      <c r="BD172" s="76" t="str">
        <f>F172</f>
        <v>South</v>
      </c>
      <c r="BE172" s="76" t="str">
        <f>G172</f>
        <v>West</v>
      </c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57"/>
      <c r="BR172" s="57"/>
      <c r="BS172" s="57"/>
      <c r="BT172" s="57"/>
      <c r="BU172" s="77"/>
      <c r="CX172" s="35"/>
      <c r="CZ172" s="73"/>
      <c r="DA172" s="73"/>
      <c r="DB172" s="73"/>
      <c r="DC172" s="73"/>
      <c r="DD172" s="73"/>
      <c r="DE172" s="73"/>
      <c r="DF172" s="73"/>
      <c r="DG172" s="73"/>
      <c r="DH172" s="73"/>
      <c r="DI172" s="73"/>
      <c r="DJ172" s="73"/>
      <c r="DK172" s="73"/>
      <c r="DL172" s="73"/>
      <c r="DM172" s="73"/>
      <c r="DN172" s="73"/>
      <c r="DO172" s="73"/>
      <c r="DQ172" s="76" t="s">
        <v>183</v>
      </c>
      <c r="DR172" s="76" t="s">
        <v>183</v>
      </c>
      <c r="DS172" s="76" t="s">
        <v>184</v>
      </c>
      <c r="DT172" s="76" t="s">
        <v>185</v>
      </c>
      <c r="FQ172" s="37"/>
      <c r="FS172" s="51"/>
      <c r="FT172" s="53" t="s">
        <v>227</v>
      </c>
      <c r="FU172" s="53" t="s">
        <v>175</v>
      </c>
      <c r="FV172" s="53" t="s">
        <v>176</v>
      </c>
      <c r="FW172" s="53" t="s">
        <v>177</v>
      </c>
      <c r="FX172" s="53" t="s">
        <v>178</v>
      </c>
      <c r="FY172" s="53" t="s">
        <v>239</v>
      </c>
    </row>
    <row r="173" spans="1:181" ht="38.25" x14ac:dyDescent="0.2">
      <c r="A173" s="101" t="s">
        <v>188</v>
      </c>
      <c r="B173" s="31"/>
      <c r="D173" s="67" t="s">
        <v>240</v>
      </c>
      <c r="E173" s="67" t="s">
        <v>240</v>
      </c>
      <c r="F173" s="67" t="s">
        <v>240</v>
      </c>
      <c r="G173" s="67" t="s">
        <v>240</v>
      </c>
      <c r="H173" s="67" t="s">
        <v>240</v>
      </c>
      <c r="J173" s="78"/>
      <c r="K173" s="78"/>
      <c r="L173" s="78"/>
      <c r="M173" s="78"/>
      <c r="N173" s="78"/>
      <c r="P173" s="78"/>
      <c r="Q173" s="78"/>
      <c r="R173" s="78"/>
      <c r="S173" s="78"/>
      <c r="T173" s="78"/>
      <c r="V173" s="67" t="s">
        <v>240</v>
      </c>
      <c r="W173" s="67" t="s">
        <v>240</v>
      </c>
      <c r="X173" s="67" t="s">
        <v>240</v>
      </c>
      <c r="Y173" s="67" t="s">
        <v>240</v>
      </c>
      <c r="Z173" s="67" t="s">
        <v>240</v>
      </c>
      <c r="AC173" s="67" t="s">
        <v>240</v>
      </c>
      <c r="AD173" s="67" t="s">
        <v>240</v>
      </c>
      <c r="AE173" s="67" t="s">
        <v>240</v>
      </c>
      <c r="AF173" s="67" t="s">
        <v>240</v>
      </c>
      <c r="AG173" s="67" t="s">
        <v>240</v>
      </c>
      <c r="AI173" s="67" t="s">
        <v>240</v>
      </c>
      <c r="AJ173" s="67" t="s">
        <v>240</v>
      </c>
      <c r="AK173" s="67" t="s">
        <v>240</v>
      </c>
      <c r="AL173" s="67" t="s">
        <v>240</v>
      </c>
      <c r="AM173" s="67" t="s">
        <v>240</v>
      </c>
      <c r="AO173" s="79"/>
      <c r="AP173" s="79"/>
      <c r="AQ173" s="79"/>
      <c r="AR173" s="79"/>
      <c r="AS173" s="79"/>
      <c r="AU173" s="111"/>
      <c r="AV173" s="111"/>
      <c r="AW173" s="111"/>
      <c r="AX173" s="111"/>
      <c r="AY173" s="111"/>
      <c r="BB173" s="67" t="s">
        <v>240</v>
      </c>
      <c r="BC173" s="67" t="s">
        <v>240</v>
      </c>
      <c r="BD173" s="67" t="s">
        <v>240</v>
      </c>
      <c r="BE173" s="67" t="s">
        <v>240</v>
      </c>
      <c r="BF173" s="49"/>
      <c r="BG173" s="49"/>
      <c r="BH173" s="49"/>
      <c r="BI173" s="49"/>
      <c r="BJ173" s="49"/>
      <c r="BK173" s="49"/>
      <c r="BL173" s="49"/>
      <c r="BM173" s="49"/>
      <c r="BN173" s="49"/>
      <c r="BO173" s="49"/>
      <c r="BP173" s="49"/>
      <c r="BQ173" s="49"/>
      <c r="BR173" s="49"/>
      <c r="BS173" s="49"/>
      <c r="BT173" s="49"/>
      <c r="BU173" s="49"/>
      <c r="BV173" s="49"/>
      <c r="CX173" s="35"/>
      <c r="CZ173" s="73"/>
      <c r="DA173" s="73"/>
      <c r="DB173" s="73"/>
      <c r="DC173" s="73"/>
      <c r="DD173" s="73"/>
      <c r="DE173" s="73"/>
      <c r="DF173" s="73"/>
      <c r="DG173" s="73"/>
      <c r="DH173" s="73"/>
      <c r="DI173" s="73"/>
      <c r="DJ173" s="73"/>
      <c r="DK173" s="73"/>
      <c r="DL173" s="73"/>
      <c r="DM173" s="73"/>
      <c r="DN173" s="73"/>
      <c r="DO173" s="73"/>
      <c r="FQ173" s="37"/>
      <c r="FS173" s="32">
        <v>1978</v>
      </c>
      <c r="FT173" s="80">
        <f>CL204</f>
        <v>0.97451933800418322</v>
      </c>
      <c r="FU173" s="80">
        <f t="shared" ref="FU173:FY196" si="400">CM204</f>
        <v>1.1325148627798254</v>
      </c>
      <c r="FV173" s="80">
        <f t="shared" si="400"/>
        <v>0.99883350643572832</v>
      </c>
      <c r="FW173" s="80">
        <f t="shared" si="400"/>
        <v>0.98503776596506021</v>
      </c>
      <c r="FX173" s="80">
        <f t="shared" si="400"/>
        <v>1.0357880823606562</v>
      </c>
      <c r="FY173" s="80">
        <f t="shared" si="400"/>
        <v>0.95022758710027377</v>
      </c>
    </row>
    <row r="174" spans="1:181" ht="25.5" x14ac:dyDescent="0.2">
      <c r="A174" s="31"/>
      <c r="B174" s="31"/>
      <c r="D174" s="66" t="s">
        <v>211</v>
      </c>
      <c r="E174" s="66" t="s">
        <v>212</v>
      </c>
      <c r="F174" s="66" t="s">
        <v>212</v>
      </c>
      <c r="G174" s="66" t="s">
        <v>212</v>
      </c>
      <c r="H174" s="66" t="s">
        <v>212</v>
      </c>
      <c r="J174" s="67" t="s">
        <v>231</v>
      </c>
      <c r="K174" s="67" t="s">
        <v>231</v>
      </c>
      <c r="L174" s="67" t="s">
        <v>231</v>
      </c>
      <c r="M174" s="67" t="s">
        <v>231</v>
      </c>
      <c r="N174" s="67" t="s">
        <v>231</v>
      </c>
      <c r="P174" s="67" t="s">
        <v>213</v>
      </c>
      <c r="Q174" s="67" t="s">
        <v>213</v>
      </c>
      <c r="R174" s="67" t="s">
        <v>213</v>
      </c>
      <c r="S174" s="67" t="s">
        <v>213</v>
      </c>
      <c r="T174" s="67" t="s">
        <v>213</v>
      </c>
      <c r="V174" s="81" t="s">
        <v>214</v>
      </c>
      <c r="W174" s="81" t="s">
        <v>214</v>
      </c>
      <c r="X174" s="81" t="s">
        <v>214</v>
      </c>
      <c r="Y174" s="81" t="s">
        <v>214</v>
      </c>
      <c r="Z174" s="81" t="s">
        <v>214</v>
      </c>
      <c r="AC174" s="81" t="s">
        <v>215</v>
      </c>
      <c r="AD174" s="81" t="s">
        <v>215</v>
      </c>
      <c r="AE174" s="81" t="s">
        <v>215</v>
      </c>
      <c r="AF174" s="81" t="s">
        <v>215</v>
      </c>
      <c r="AG174" s="81" t="s">
        <v>215</v>
      </c>
      <c r="AI174" s="81" t="s">
        <v>215</v>
      </c>
      <c r="AJ174" s="81" t="s">
        <v>215</v>
      </c>
      <c r="AK174" s="81" t="s">
        <v>215</v>
      </c>
      <c r="AL174" s="81" t="s">
        <v>215</v>
      </c>
      <c r="AM174" s="81" t="s">
        <v>215</v>
      </c>
      <c r="AO174" s="67" t="s">
        <v>216</v>
      </c>
      <c r="AP174" s="67" t="s">
        <v>216</v>
      </c>
      <c r="AQ174" s="67" t="s">
        <v>216</v>
      </c>
      <c r="AR174" s="67" t="s">
        <v>216</v>
      </c>
      <c r="AS174" s="81" t="s">
        <v>215</v>
      </c>
      <c r="AU174" s="112" t="s">
        <v>232</v>
      </c>
      <c r="AV174" s="112" t="s">
        <v>232</v>
      </c>
      <c r="AW174" s="112" t="s">
        <v>232</v>
      </c>
      <c r="AX174" s="112" t="s">
        <v>232</v>
      </c>
      <c r="AY174" s="112" t="s">
        <v>232</v>
      </c>
      <c r="BB174" s="78" t="s">
        <v>233</v>
      </c>
      <c r="BC174" s="78" t="s">
        <v>233</v>
      </c>
      <c r="BD174" s="78" t="s">
        <v>233</v>
      </c>
      <c r="BE174" s="78" t="s">
        <v>233</v>
      </c>
      <c r="BF174" s="77"/>
      <c r="BG174" s="77"/>
      <c r="BH174" s="77"/>
      <c r="BI174" s="77"/>
      <c r="BJ174" s="77"/>
      <c r="BK174" s="77"/>
      <c r="BL174" s="77"/>
      <c r="BM174" s="77"/>
      <c r="BN174" s="77"/>
      <c r="BO174" s="77"/>
      <c r="BP174" s="77"/>
      <c r="BQ174" s="77"/>
      <c r="BR174" s="77"/>
      <c r="BS174" s="77"/>
      <c r="BT174" s="77"/>
      <c r="BU174" s="77"/>
      <c r="CX174" s="35"/>
      <c r="FQ174" s="37"/>
      <c r="FS174" s="32">
        <f>FS173+1</f>
        <v>1979</v>
      </c>
      <c r="FT174" s="80">
        <f t="shared" ref="FT174:FY197" si="401">CL205</f>
        <v>0.96656533786238097</v>
      </c>
      <c r="FU174" s="80">
        <f t="shared" si="400"/>
        <v>1.1116360465166577</v>
      </c>
      <c r="FV174" s="80">
        <f t="shared" si="400"/>
        <v>0.99667084316141996</v>
      </c>
      <c r="FW174" s="80">
        <f t="shared" si="400"/>
        <v>0.99188532525844753</v>
      </c>
      <c r="FX174" s="80">
        <f t="shared" si="400"/>
        <v>1.0115710127361668</v>
      </c>
      <c r="FY174" s="80">
        <f t="shared" si="400"/>
        <v>0.96204421478682456</v>
      </c>
    </row>
    <row r="175" spans="1:181" x14ac:dyDescent="0.2">
      <c r="A175" s="74" t="s">
        <v>238</v>
      </c>
      <c r="B175" s="31">
        <v>1949</v>
      </c>
      <c r="D175" s="85"/>
      <c r="E175" s="85"/>
      <c r="F175" s="85"/>
      <c r="G175" s="85"/>
      <c r="H175" s="85"/>
      <c r="J175" s="86"/>
      <c r="K175" s="86"/>
      <c r="L175" s="86"/>
      <c r="M175" s="86"/>
      <c r="N175" s="86"/>
      <c r="V175" s="87"/>
      <c r="W175" s="87"/>
      <c r="X175" s="87"/>
      <c r="Y175" s="87"/>
      <c r="Z175" s="87"/>
      <c r="AU175" s="102"/>
      <c r="AV175" s="102"/>
      <c r="AW175" s="102"/>
      <c r="AX175" s="102"/>
      <c r="AY175" s="102"/>
      <c r="BB175" s="80"/>
      <c r="BC175" s="80"/>
      <c r="BD175" s="80"/>
      <c r="BE175" s="80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CJ175" s="44"/>
      <c r="CK175" s="88"/>
      <c r="CL175" s="88"/>
      <c r="CM175" s="88"/>
      <c r="CN175" s="88"/>
      <c r="CO175" s="88"/>
      <c r="CP175" s="88"/>
      <c r="CQ175" s="88"/>
      <c r="CR175" s="88"/>
      <c r="CS175" s="88"/>
      <c r="CT175" s="88"/>
      <c r="CU175" s="88"/>
      <c r="CV175" s="44"/>
      <c r="CX175" s="35"/>
      <c r="CZ175" s="80"/>
      <c r="DA175" s="80"/>
      <c r="DB175" s="80"/>
      <c r="DC175" s="80"/>
      <c r="DE175" s="80"/>
      <c r="DF175" s="80"/>
      <c r="DG175" s="80"/>
      <c r="DH175" s="80"/>
      <c r="DI175" s="80"/>
      <c r="DJ175" s="80"/>
      <c r="DK175" s="80"/>
      <c r="DL175" s="80"/>
      <c r="DM175" s="80"/>
      <c r="DN175" s="80"/>
      <c r="DV175" s="80"/>
      <c r="DW175" s="80"/>
      <c r="DX175" s="80"/>
      <c r="DY175" s="80"/>
      <c r="DZ175" s="80"/>
      <c r="EB175" s="80"/>
      <c r="EC175" s="80"/>
      <c r="ED175" s="80"/>
      <c r="EE175" s="80"/>
      <c r="EW175" s="80"/>
      <c r="EX175" s="80">
        <v>1</v>
      </c>
      <c r="EY175" s="80">
        <f t="shared" ref="EY175:EY236" si="402">EX175/EX$238</f>
        <v>0.84393220794583912</v>
      </c>
      <c r="EZ175" s="80"/>
      <c r="FA175" s="80"/>
      <c r="FB175" s="80">
        <v>1</v>
      </c>
      <c r="FC175" s="80">
        <f>FB175/FB$238</f>
        <v>1.2291030855081047</v>
      </c>
      <c r="FD175" s="80"/>
      <c r="FE175" s="80"/>
      <c r="FF175" s="80">
        <v>1</v>
      </c>
      <c r="FG175" s="80">
        <f t="shared" ref="FG175:FG236" si="403">FF175/FF$238</f>
        <v>0.98180019646877859</v>
      </c>
      <c r="FH175" s="80"/>
      <c r="FI175" s="80"/>
      <c r="FJ175" s="80">
        <v>1</v>
      </c>
      <c r="FK175" s="80">
        <f t="shared" ref="FK175:FK236" si="404">FJ175/FJ$238</f>
        <v>0.97514447122654646</v>
      </c>
      <c r="FM175" s="80"/>
      <c r="FN175" s="80">
        <v>1</v>
      </c>
      <c r="FO175" s="80">
        <f t="shared" ref="FO175:FO236" si="405">FN175/FN$238</f>
        <v>1.0272205589230585</v>
      </c>
      <c r="FQ175" s="37"/>
      <c r="FS175" s="32">
        <f t="shared" ref="FS175:FS203" si="406">FS174+1</f>
        <v>1980</v>
      </c>
      <c r="FT175" s="80">
        <f t="shared" si="401"/>
        <v>0.99644668357120758</v>
      </c>
      <c r="FU175" s="80">
        <f t="shared" si="400"/>
        <v>1.0872738351709048</v>
      </c>
      <c r="FV175" s="80">
        <f t="shared" si="400"/>
        <v>0.99730514119669633</v>
      </c>
      <c r="FW175" s="80">
        <f t="shared" si="400"/>
        <v>0.99485493471226449</v>
      </c>
      <c r="FX175" s="80">
        <f t="shared" si="400"/>
        <v>1.0422796363192548</v>
      </c>
      <c r="FY175" s="80">
        <f t="shared" si="400"/>
        <v>0.95720729029643425</v>
      </c>
    </row>
    <row r="176" spans="1:181" x14ac:dyDescent="0.2">
      <c r="A176" s="74" t="s">
        <v>238</v>
      </c>
      <c r="B176" s="31">
        <f t="shared" ref="B176:B236" si="407">B175+1</f>
        <v>1950</v>
      </c>
      <c r="D176" s="85"/>
      <c r="E176" s="85"/>
      <c r="F176" s="85"/>
      <c r="G176" s="85"/>
      <c r="H176" s="85"/>
      <c r="J176" s="86"/>
      <c r="K176" s="86"/>
      <c r="L176" s="86"/>
      <c r="M176" s="86"/>
      <c r="N176" s="86"/>
      <c r="V176" s="87"/>
      <c r="W176" s="87"/>
      <c r="X176" s="87"/>
      <c r="Y176" s="87"/>
      <c r="Z176" s="87"/>
      <c r="AU176" s="102"/>
      <c r="AV176" s="102"/>
      <c r="AW176" s="102"/>
      <c r="AX176" s="102"/>
      <c r="AY176" s="102"/>
      <c r="BB176" s="80"/>
      <c r="BC176" s="80"/>
      <c r="BD176" s="80"/>
      <c r="BE176" s="80"/>
      <c r="BF176" s="80"/>
      <c r="BG176" s="80"/>
      <c r="BH176" s="80"/>
      <c r="BI176" s="80"/>
      <c r="BJ176" s="80"/>
      <c r="BK176" s="80"/>
      <c r="BL176" s="80"/>
      <c r="BM176" s="80"/>
      <c r="BN176" s="80"/>
      <c r="BO176" s="80"/>
      <c r="BP176" s="88"/>
      <c r="BQ176" s="80"/>
      <c r="BR176" s="80"/>
      <c r="BS176" s="80"/>
      <c r="BT176" s="80"/>
      <c r="BU176" s="88"/>
      <c r="BV176" s="80"/>
      <c r="CJ176" s="44"/>
      <c r="CK176" s="88"/>
      <c r="CL176" s="88"/>
      <c r="CM176" s="88"/>
      <c r="CN176" s="88"/>
      <c r="CO176" s="88"/>
      <c r="CP176" s="88"/>
      <c r="CQ176" s="88"/>
      <c r="CR176" s="88"/>
      <c r="CS176" s="88"/>
      <c r="CT176" s="88"/>
      <c r="CU176" s="88"/>
      <c r="CV176" s="44"/>
      <c r="CX176" s="35"/>
      <c r="CZ176" s="80"/>
      <c r="DA176" s="80"/>
      <c r="DB176" s="80"/>
      <c r="DC176" s="80"/>
      <c r="DE176" s="80"/>
      <c r="DF176" s="80"/>
      <c r="DG176" s="80"/>
      <c r="DH176" s="80"/>
      <c r="DI176" s="80"/>
      <c r="DJ176" s="80"/>
      <c r="DK176" s="80"/>
      <c r="DL176" s="80"/>
      <c r="DM176" s="80"/>
      <c r="DN176" s="80"/>
      <c r="DQ176" s="80"/>
      <c r="DR176" s="80"/>
      <c r="DS176" s="80"/>
      <c r="DT176" s="80"/>
      <c r="DV176" s="80"/>
      <c r="DW176" s="80"/>
      <c r="DX176" s="80"/>
      <c r="DY176" s="80"/>
      <c r="DZ176" s="80"/>
      <c r="EB176" s="80"/>
      <c r="EC176" s="80"/>
      <c r="ED176" s="80"/>
      <c r="EE176" s="80"/>
      <c r="EG176" s="80"/>
      <c r="EH176" s="80"/>
      <c r="EI176" s="80"/>
      <c r="EJ176" s="80"/>
      <c r="EL176" s="80"/>
      <c r="EM176" s="80"/>
      <c r="EN176" s="80"/>
      <c r="EO176" s="80"/>
      <c r="EQ176" s="80"/>
      <c r="ER176" s="80"/>
      <c r="ES176" s="80"/>
      <c r="ET176" s="80"/>
      <c r="EW176" s="80">
        <f t="shared" ref="EW176:EW236" si="408">EXP(SUMPRODUCT($DK176:$DN176,DQ176:DT176))</f>
        <v>1</v>
      </c>
      <c r="EX176" s="80">
        <f t="shared" ref="EX176:EX236" si="409">IF(ISERR(EW176),EX175,EW176*EX175)</f>
        <v>1</v>
      </c>
      <c r="EY176" s="80">
        <f t="shared" si="402"/>
        <v>0.84393220794583912</v>
      </c>
      <c r="EZ176" s="80"/>
      <c r="FA176" s="80">
        <f t="shared" ref="FA176:FA236" si="410">EXP(SUMPRODUCT($DK176:$DN176,EB176:EE176))</f>
        <v>1</v>
      </c>
      <c r="FB176" s="80">
        <f t="shared" ref="FB176:FB236" si="411">IF(ISERR(FA176),FB175,FA176*FB175)</f>
        <v>1</v>
      </c>
      <c r="FC176" s="80">
        <f t="shared" ref="FC176:FC236" si="412">FB176/FB$238</f>
        <v>1.2291030855081047</v>
      </c>
      <c r="FD176" s="80"/>
      <c r="FE176" s="80">
        <f t="shared" ref="FE176:FE236" si="413">EXP(SUMPRODUCT($DK176:$DN176,EG176:EJ176))</f>
        <v>1</v>
      </c>
      <c r="FF176" s="80">
        <f t="shared" ref="FF176:FF236" si="414">IF(ISERR(FE176),FF175,FE176*FF175)</f>
        <v>1</v>
      </c>
      <c r="FG176" s="80">
        <f t="shared" si="403"/>
        <v>0.98180019646877859</v>
      </c>
      <c r="FH176" s="80"/>
      <c r="FI176" s="80">
        <f t="shared" ref="FI176:FI236" si="415">EXP(SUMPRODUCT($DK176:$DN176,EL176:EO176))</f>
        <v>1</v>
      </c>
      <c r="FJ176" s="80">
        <f t="shared" ref="FJ176:FJ236" si="416">IF(ISERR(FI176),FJ175,FI176*FJ175)</f>
        <v>1</v>
      </c>
      <c r="FK176" s="80">
        <f t="shared" si="404"/>
        <v>0.97514447122654646</v>
      </c>
      <c r="FM176" s="80">
        <f t="shared" ref="FM176:FM236" si="417">EXP(SUMPRODUCT($DK176:$DN176,EQ176:ET176))</f>
        <v>1</v>
      </c>
      <c r="FN176" s="80">
        <f t="shared" ref="FN176:FN236" si="418">IF(ISERR(FM176),FN175,FM176*FN175)</f>
        <v>1</v>
      </c>
      <c r="FO176" s="80">
        <f t="shared" si="405"/>
        <v>1.0272205589230585</v>
      </c>
      <c r="FQ176" s="37"/>
      <c r="FS176" s="32">
        <f t="shared" si="406"/>
        <v>1981</v>
      </c>
      <c r="FT176" s="80">
        <f t="shared" si="401"/>
        <v>0.97041134328023138</v>
      </c>
      <c r="FU176" s="80">
        <f t="shared" si="400"/>
        <v>1.0328045398331731</v>
      </c>
      <c r="FV176" s="80">
        <f t="shared" si="400"/>
        <v>0.99882994485948495</v>
      </c>
      <c r="FW176" s="80">
        <f t="shared" si="400"/>
        <v>0.99433044838471596</v>
      </c>
      <c r="FX176" s="80">
        <f t="shared" si="400"/>
        <v>1.0112688700853913</v>
      </c>
      <c r="FY176" s="80">
        <f t="shared" si="400"/>
        <v>0.95335120972245169</v>
      </c>
    </row>
    <row r="177" spans="1:181" x14ac:dyDescent="0.2">
      <c r="A177" s="74" t="s">
        <v>238</v>
      </c>
      <c r="B177" s="31">
        <f t="shared" si="407"/>
        <v>1951</v>
      </c>
      <c r="D177" s="85"/>
      <c r="E177" s="85"/>
      <c r="F177" s="85"/>
      <c r="G177" s="85"/>
      <c r="H177" s="85"/>
      <c r="J177" s="86"/>
      <c r="K177" s="86"/>
      <c r="L177" s="86"/>
      <c r="M177" s="86"/>
      <c r="N177" s="86"/>
      <c r="V177" s="87"/>
      <c r="W177" s="87"/>
      <c r="X177" s="87"/>
      <c r="Y177" s="87"/>
      <c r="Z177" s="87"/>
      <c r="AU177" s="102"/>
      <c r="AV177" s="102"/>
      <c r="AW177" s="102"/>
      <c r="AX177" s="102"/>
      <c r="AY177" s="102"/>
      <c r="BB177" s="80"/>
      <c r="BC177" s="80"/>
      <c r="BD177" s="80"/>
      <c r="BE177" s="80"/>
      <c r="BF177" s="80"/>
      <c r="BG177" s="80"/>
      <c r="BH177" s="80"/>
      <c r="BI177" s="80"/>
      <c r="BJ177" s="80"/>
      <c r="BK177" s="80"/>
      <c r="BL177" s="80"/>
      <c r="BM177" s="80"/>
      <c r="BN177" s="80"/>
      <c r="BO177" s="80"/>
      <c r="BP177" s="80"/>
      <c r="BQ177" s="80"/>
      <c r="BR177" s="80"/>
      <c r="BS177" s="80"/>
      <c r="BT177" s="80"/>
      <c r="BU177" s="88"/>
      <c r="BV177" s="80"/>
      <c r="CJ177" s="44"/>
      <c r="CK177" s="88"/>
      <c r="CL177" s="88"/>
      <c r="CM177" s="88"/>
      <c r="CN177" s="88"/>
      <c r="CO177" s="88"/>
      <c r="CP177" s="88"/>
      <c r="CQ177" s="88"/>
      <c r="CR177" s="88"/>
      <c r="CS177" s="88"/>
      <c r="CT177" s="88"/>
      <c r="CU177" s="88"/>
      <c r="CV177" s="44"/>
      <c r="CX177" s="35"/>
      <c r="CZ177" s="80"/>
      <c r="DA177" s="80"/>
      <c r="DB177" s="80"/>
      <c r="DC177" s="80"/>
      <c r="DE177" s="80"/>
      <c r="DF177" s="80"/>
      <c r="DG177" s="80"/>
      <c r="DH177" s="80"/>
      <c r="DI177" s="80"/>
      <c r="DJ177" s="80"/>
      <c r="DK177" s="80"/>
      <c r="DL177" s="80"/>
      <c r="DM177" s="80"/>
      <c r="DN177" s="80"/>
      <c r="DQ177" s="80"/>
      <c r="DR177" s="80"/>
      <c r="DS177" s="80"/>
      <c r="DT177" s="80"/>
      <c r="DV177" s="80"/>
      <c r="DW177" s="80"/>
      <c r="DX177" s="80"/>
      <c r="DY177" s="80"/>
      <c r="DZ177" s="80"/>
      <c r="EB177" s="80"/>
      <c r="EC177" s="80"/>
      <c r="ED177" s="80"/>
      <c r="EE177" s="80"/>
      <c r="EG177" s="80"/>
      <c r="EH177" s="80"/>
      <c r="EI177" s="80"/>
      <c r="EJ177" s="80"/>
      <c r="EL177" s="80"/>
      <c r="EM177" s="80"/>
      <c r="EN177" s="80"/>
      <c r="EO177" s="80"/>
      <c r="EQ177" s="80"/>
      <c r="ER177" s="80"/>
      <c r="ES177" s="80"/>
      <c r="ET177" s="80"/>
      <c r="EW177" s="80">
        <f t="shared" si="408"/>
        <v>1</v>
      </c>
      <c r="EX177" s="80">
        <f t="shared" si="409"/>
        <v>1</v>
      </c>
      <c r="EY177" s="80">
        <f t="shared" si="402"/>
        <v>0.84393220794583912</v>
      </c>
      <c r="EZ177" s="80"/>
      <c r="FA177" s="80">
        <f t="shared" si="410"/>
        <v>1</v>
      </c>
      <c r="FB177" s="80">
        <f t="shared" si="411"/>
        <v>1</v>
      </c>
      <c r="FC177" s="80">
        <f t="shared" si="412"/>
        <v>1.2291030855081047</v>
      </c>
      <c r="FD177" s="80"/>
      <c r="FE177" s="80">
        <f t="shared" si="413"/>
        <v>1</v>
      </c>
      <c r="FF177" s="80">
        <f t="shared" si="414"/>
        <v>1</v>
      </c>
      <c r="FG177" s="80">
        <f t="shared" si="403"/>
        <v>0.98180019646877859</v>
      </c>
      <c r="FH177" s="80"/>
      <c r="FI177" s="80">
        <f t="shared" si="415"/>
        <v>1</v>
      </c>
      <c r="FJ177" s="80">
        <f t="shared" si="416"/>
        <v>1</v>
      </c>
      <c r="FK177" s="80">
        <f t="shared" si="404"/>
        <v>0.97514447122654646</v>
      </c>
      <c r="FM177" s="80">
        <f t="shared" si="417"/>
        <v>1</v>
      </c>
      <c r="FN177" s="80">
        <f t="shared" si="418"/>
        <v>1</v>
      </c>
      <c r="FO177" s="80">
        <f t="shared" si="405"/>
        <v>1.0272205589230585</v>
      </c>
      <c r="FQ177" s="37"/>
      <c r="FS177" s="32">
        <f t="shared" si="406"/>
        <v>1982</v>
      </c>
      <c r="FT177" s="80">
        <f t="shared" si="401"/>
        <v>0.9708323307611082</v>
      </c>
      <c r="FU177" s="80">
        <f t="shared" si="400"/>
        <v>1.0154490334284709</v>
      </c>
      <c r="FV177" s="80">
        <f t="shared" si="400"/>
        <v>0.99977039971852577</v>
      </c>
      <c r="FW177" s="80">
        <f t="shared" si="400"/>
        <v>0.99422022307218605</v>
      </c>
      <c r="FX177" s="80">
        <f t="shared" si="400"/>
        <v>1.0107975338791459</v>
      </c>
      <c r="FY177" s="80">
        <f t="shared" si="400"/>
        <v>0.95453762615067217</v>
      </c>
    </row>
    <row r="178" spans="1:181" x14ac:dyDescent="0.2">
      <c r="A178" s="74" t="s">
        <v>238</v>
      </c>
      <c r="B178" s="31">
        <f t="shared" si="407"/>
        <v>1952</v>
      </c>
      <c r="D178" s="85"/>
      <c r="E178" s="85"/>
      <c r="F178" s="85"/>
      <c r="G178" s="85"/>
      <c r="H178" s="85"/>
      <c r="J178" s="86"/>
      <c r="K178" s="86"/>
      <c r="L178" s="86"/>
      <c r="M178" s="86"/>
      <c r="N178" s="86"/>
      <c r="V178" s="87"/>
      <c r="W178" s="87"/>
      <c r="X178" s="87"/>
      <c r="Y178" s="87"/>
      <c r="Z178" s="87"/>
      <c r="AU178" s="102"/>
      <c r="AV178" s="102"/>
      <c r="AW178" s="102"/>
      <c r="AX178" s="102"/>
      <c r="AY178" s="102"/>
      <c r="BB178" s="80"/>
      <c r="BC178" s="80"/>
      <c r="BD178" s="80"/>
      <c r="BE178" s="80"/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8"/>
      <c r="BV178" s="80"/>
      <c r="CJ178" s="44"/>
      <c r="CK178" s="88"/>
      <c r="CL178" s="88"/>
      <c r="CM178" s="88"/>
      <c r="CN178" s="88"/>
      <c r="CO178" s="88"/>
      <c r="CP178" s="88"/>
      <c r="CQ178" s="88"/>
      <c r="CR178" s="88"/>
      <c r="CS178" s="88"/>
      <c r="CT178" s="88"/>
      <c r="CU178" s="88"/>
      <c r="CV178" s="44"/>
      <c r="CX178" s="35"/>
      <c r="CZ178" s="80"/>
      <c r="DA178" s="80"/>
      <c r="DB178" s="80"/>
      <c r="DC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Q178" s="80"/>
      <c r="DR178" s="80"/>
      <c r="DS178" s="80"/>
      <c r="DT178" s="80"/>
      <c r="DV178" s="80"/>
      <c r="DW178" s="80"/>
      <c r="DX178" s="80"/>
      <c r="DY178" s="80"/>
      <c r="DZ178" s="80"/>
      <c r="EB178" s="80"/>
      <c r="EC178" s="80"/>
      <c r="ED178" s="80"/>
      <c r="EE178" s="80"/>
      <c r="EG178" s="80"/>
      <c r="EH178" s="80"/>
      <c r="EI178" s="80"/>
      <c r="EJ178" s="80"/>
      <c r="EL178" s="80"/>
      <c r="EM178" s="80"/>
      <c r="EN178" s="80"/>
      <c r="EO178" s="80"/>
      <c r="EQ178" s="80"/>
      <c r="ER178" s="80"/>
      <c r="ES178" s="80"/>
      <c r="ET178" s="80"/>
      <c r="EW178" s="80">
        <f t="shared" si="408"/>
        <v>1</v>
      </c>
      <c r="EX178" s="80">
        <f t="shared" si="409"/>
        <v>1</v>
      </c>
      <c r="EY178" s="80">
        <f t="shared" si="402"/>
        <v>0.84393220794583912</v>
      </c>
      <c r="EZ178" s="80"/>
      <c r="FA178" s="80">
        <f t="shared" si="410"/>
        <v>1</v>
      </c>
      <c r="FB178" s="80">
        <f t="shared" si="411"/>
        <v>1</v>
      </c>
      <c r="FC178" s="80">
        <f t="shared" si="412"/>
        <v>1.2291030855081047</v>
      </c>
      <c r="FD178" s="80"/>
      <c r="FE178" s="80">
        <f t="shared" si="413"/>
        <v>1</v>
      </c>
      <c r="FF178" s="80">
        <f t="shared" si="414"/>
        <v>1</v>
      </c>
      <c r="FG178" s="80">
        <f t="shared" si="403"/>
        <v>0.98180019646877859</v>
      </c>
      <c r="FH178" s="80"/>
      <c r="FI178" s="80">
        <f t="shared" si="415"/>
        <v>1</v>
      </c>
      <c r="FJ178" s="80">
        <f t="shared" si="416"/>
        <v>1</v>
      </c>
      <c r="FK178" s="80">
        <f t="shared" si="404"/>
        <v>0.97514447122654646</v>
      </c>
      <c r="FM178" s="80">
        <f t="shared" si="417"/>
        <v>1</v>
      </c>
      <c r="FN178" s="80">
        <f t="shared" si="418"/>
        <v>1</v>
      </c>
      <c r="FO178" s="80">
        <f t="shared" si="405"/>
        <v>1.0272205589230585</v>
      </c>
      <c r="FQ178" s="37"/>
      <c r="FS178" s="32">
        <f t="shared" si="406"/>
        <v>1983</v>
      </c>
      <c r="FT178" s="80">
        <f t="shared" si="401"/>
        <v>0.98662102452593936</v>
      </c>
      <c r="FU178" s="80">
        <f t="shared" si="400"/>
        <v>1.0314331674029165</v>
      </c>
      <c r="FV178" s="80">
        <f t="shared" si="400"/>
        <v>1.0007305114017901</v>
      </c>
      <c r="FW178" s="80">
        <f t="shared" si="400"/>
        <v>0.99432878895470633</v>
      </c>
      <c r="FX178" s="80">
        <f t="shared" si="400"/>
        <v>1.0297162683186798</v>
      </c>
      <c r="FY178" s="80">
        <f t="shared" si="400"/>
        <v>0.95319294670010735</v>
      </c>
    </row>
    <row r="179" spans="1:181" x14ac:dyDescent="0.2">
      <c r="A179" s="74" t="s">
        <v>238</v>
      </c>
      <c r="B179" s="31">
        <f t="shared" si="407"/>
        <v>1953</v>
      </c>
      <c r="D179" s="85"/>
      <c r="E179" s="85"/>
      <c r="F179" s="85"/>
      <c r="G179" s="85"/>
      <c r="H179" s="85"/>
      <c r="J179" s="86"/>
      <c r="K179" s="86"/>
      <c r="L179" s="86"/>
      <c r="M179" s="86"/>
      <c r="N179" s="86"/>
      <c r="V179" s="87"/>
      <c r="W179" s="87"/>
      <c r="X179" s="87"/>
      <c r="Y179" s="87"/>
      <c r="Z179" s="87"/>
      <c r="AU179" s="102"/>
      <c r="AV179" s="102"/>
      <c r="AW179" s="102"/>
      <c r="AX179" s="102"/>
      <c r="AY179" s="102"/>
      <c r="BB179" s="80"/>
      <c r="BC179" s="80"/>
      <c r="BD179" s="80"/>
      <c r="BE179" s="80"/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8"/>
      <c r="BV179" s="80"/>
      <c r="CJ179" s="44"/>
      <c r="CK179" s="88"/>
      <c r="CL179" s="88"/>
      <c r="CM179" s="88"/>
      <c r="CN179" s="88"/>
      <c r="CO179" s="88"/>
      <c r="CP179" s="88"/>
      <c r="CQ179" s="88"/>
      <c r="CR179" s="88"/>
      <c r="CS179" s="88"/>
      <c r="CT179" s="88"/>
      <c r="CU179" s="88"/>
      <c r="CV179" s="44"/>
      <c r="CX179" s="35"/>
      <c r="CZ179" s="80"/>
      <c r="DA179" s="80"/>
      <c r="DB179" s="80"/>
      <c r="DC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Q179" s="80"/>
      <c r="DR179" s="80"/>
      <c r="DS179" s="80"/>
      <c r="DT179" s="80"/>
      <c r="DV179" s="80"/>
      <c r="DW179" s="80"/>
      <c r="DX179" s="80"/>
      <c r="DY179" s="80"/>
      <c r="DZ179" s="80"/>
      <c r="EB179" s="80"/>
      <c r="EC179" s="80"/>
      <c r="ED179" s="80"/>
      <c r="EE179" s="80"/>
      <c r="EG179" s="80"/>
      <c r="EH179" s="80"/>
      <c r="EI179" s="80"/>
      <c r="EJ179" s="80"/>
      <c r="EL179" s="80"/>
      <c r="EM179" s="80"/>
      <c r="EN179" s="80"/>
      <c r="EO179" s="80"/>
      <c r="EQ179" s="80"/>
      <c r="ER179" s="80"/>
      <c r="ES179" s="80"/>
      <c r="ET179" s="80"/>
      <c r="EW179" s="80">
        <f t="shared" si="408"/>
        <v>1</v>
      </c>
      <c r="EX179" s="80">
        <f t="shared" si="409"/>
        <v>1</v>
      </c>
      <c r="EY179" s="80">
        <f t="shared" si="402"/>
        <v>0.84393220794583912</v>
      </c>
      <c r="EZ179" s="80"/>
      <c r="FA179" s="80">
        <f t="shared" si="410"/>
        <v>1</v>
      </c>
      <c r="FB179" s="80">
        <f t="shared" si="411"/>
        <v>1</v>
      </c>
      <c r="FC179" s="80">
        <f t="shared" si="412"/>
        <v>1.2291030855081047</v>
      </c>
      <c r="FD179" s="80"/>
      <c r="FE179" s="80">
        <f t="shared" si="413"/>
        <v>1</v>
      </c>
      <c r="FF179" s="80">
        <f t="shared" si="414"/>
        <v>1</v>
      </c>
      <c r="FG179" s="80">
        <f t="shared" si="403"/>
        <v>0.98180019646877859</v>
      </c>
      <c r="FH179" s="80"/>
      <c r="FI179" s="80">
        <f t="shared" si="415"/>
        <v>1</v>
      </c>
      <c r="FJ179" s="80">
        <f t="shared" si="416"/>
        <v>1</v>
      </c>
      <c r="FK179" s="80">
        <f t="shared" si="404"/>
        <v>0.97514447122654646</v>
      </c>
      <c r="FM179" s="80">
        <f t="shared" si="417"/>
        <v>1</v>
      </c>
      <c r="FN179" s="80">
        <f t="shared" si="418"/>
        <v>1</v>
      </c>
      <c r="FO179" s="80">
        <f t="shared" si="405"/>
        <v>1.0272205589230585</v>
      </c>
      <c r="FQ179" s="37"/>
      <c r="FS179" s="32">
        <f t="shared" si="406"/>
        <v>1984</v>
      </c>
      <c r="FT179" s="80">
        <f t="shared" si="401"/>
        <v>0.99963525888090143</v>
      </c>
      <c r="FU179" s="80">
        <f t="shared" si="400"/>
        <v>1.0381338291960025</v>
      </c>
      <c r="FV179" s="80">
        <f t="shared" si="400"/>
        <v>1.0003793593624877</v>
      </c>
      <c r="FW179" s="80">
        <f t="shared" si="400"/>
        <v>0.99710190155588641</v>
      </c>
      <c r="FX179" s="80">
        <f t="shared" si="400"/>
        <v>1.0067506500681178</v>
      </c>
      <c r="FY179" s="80">
        <f t="shared" si="400"/>
        <v>0.99433946352765801</v>
      </c>
    </row>
    <row r="180" spans="1:181" x14ac:dyDescent="0.2">
      <c r="A180" s="74" t="s">
        <v>238</v>
      </c>
      <c r="B180" s="31">
        <f t="shared" si="407"/>
        <v>1954</v>
      </c>
      <c r="D180" s="85"/>
      <c r="E180" s="85"/>
      <c r="F180" s="85"/>
      <c r="G180" s="85"/>
      <c r="H180" s="85"/>
      <c r="J180" s="86"/>
      <c r="K180" s="86"/>
      <c r="L180" s="86"/>
      <c r="M180" s="86"/>
      <c r="N180" s="86"/>
      <c r="V180" s="87"/>
      <c r="W180" s="87"/>
      <c r="X180" s="87"/>
      <c r="Y180" s="87"/>
      <c r="Z180" s="87"/>
      <c r="AU180" s="102"/>
      <c r="AV180" s="102"/>
      <c r="AW180" s="102"/>
      <c r="AX180" s="102"/>
      <c r="AY180" s="102"/>
      <c r="BB180" s="80"/>
      <c r="BC180" s="80"/>
      <c r="BD180" s="80"/>
      <c r="BE180" s="80"/>
      <c r="BF180" s="80"/>
      <c r="BG180" s="80"/>
      <c r="BH180" s="80"/>
      <c r="BI180" s="80"/>
      <c r="BJ180" s="80"/>
      <c r="BK180" s="80"/>
      <c r="BL180" s="80"/>
      <c r="BM180" s="80"/>
      <c r="BN180" s="80"/>
      <c r="BO180" s="80"/>
      <c r="BP180" s="80"/>
      <c r="BQ180" s="80"/>
      <c r="BR180" s="80"/>
      <c r="BS180" s="80"/>
      <c r="BT180" s="80"/>
      <c r="BU180" s="88"/>
      <c r="BV180" s="80"/>
      <c r="CJ180" s="44"/>
      <c r="CK180" s="88"/>
      <c r="CL180" s="88"/>
      <c r="CM180" s="88"/>
      <c r="CN180" s="88"/>
      <c r="CO180" s="88"/>
      <c r="CP180" s="88"/>
      <c r="CQ180" s="88"/>
      <c r="CR180" s="88"/>
      <c r="CS180" s="88"/>
      <c r="CT180" s="88"/>
      <c r="CU180" s="88"/>
      <c r="CV180" s="44"/>
      <c r="CX180" s="35"/>
      <c r="CZ180" s="80"/>
      <c r="DA180" s="80"/>
      <c r="DB180" s="80"/>
      <c r="DC180" s="80"/>
      <c r="DE180" s="80"/>
      <c r="DF180" s="80"/>
      <c r="DG180" s="80"/>
      <c r="DH180" s="80"/>
      <c r="DI180" s="80"/>
      <c r="DJ180" s="80"/>
      <c r="DK180" s="80"/>
      <c r="DL180" s="80"/>
      <c r="DM180" s="80"/>
      <c r="DN180" s="80"/>
      <c r="DQ180" s="80"/>
      <c r="DR180" s="80"/>
      <c r="DS180" s="80"/>
      <c r="DT180" s="80"/>
      <c r="DV180" s="80"/>
      <c r="DW180" s="80"/>
      <c r="DX180" s="80"/>
      <c r="DY180" s="80"/>
      <c r="DZ180" s="80"/>
      <c r="EB180" s="80"/>
      <c r="EC180" s="80"/>
      <c r="ED180" s="80"/>
      <c r="EE180" s="80"/>
      <c r="EG180" s="80"/>
      <c r="EH180" s="80"/>
      <c r="EI180" s="80"/>
      <c r="EJ180" s="80"/>
      <c r="EL180" s="80"/>
      <c r="EM180" s="80"/>
      <c r="EN180" s="80"/>
      <c r="EO180" s="80"/>
      <c r="EQ180" s="80"/>
      <c r="ER180" s="80"/>
      <c r="ES180" s="80"/>
      <c r="ET180" s="80"/>
      <c r="EW180" s="80">
        <f t="shared" si="408"/>
        <v>1</v>
      </c>
      <c r="EX180" s="80">
        <f t="shared" si="409"/>
        <v>1</v>
      </c>
      <c r="EY180" s="80">
        <f t="shared" si="402"/>
        <v>0.84393220794583912</v>
      </c>
      <c r="EZ180" s="80"/>
      <c r="FA180" s="80">
        <f t="shared" si="410"/>
        <v>1</v>
      </c>
      <c r="FB180" s="80">
        <f t="shared" si="411"/>
        <v>1</v>
      </c>
      <c r="FC180" s="80">
        <f t="shared" si="412"/>
        <v>1.2291030855081047</v>
      </c>
      <c r="FD180" s="80"/>
      <c r="FE180" s="80">
        <f t="shared" si="413"/>
        <v>1</v>
      </c>
      <c r="FF180" s="80">
        <f t="shared" si="414"/>
        <v>1</v>
      </c>
      <c r="FG180" s="80">
        <f t="shared" si="403"/>
        <v>0.98180019646877859</v>
      </c>
      <c r="FH180" s="80"/>
      <c r="FI180" s="80">
        <f t="shared" si="415"/>
        <v>1</v>
      </c>
      <c r="FJ180" s="80">
        <f t="shared" si="416"/>
        <v>1</v>
      </c>
      <c r="FK180" s="80">
        <f t="shared" si="404"/>
        <v>0.97514447122654646</v>
      </c>
      <c r="FM180" s="80">
        <f t="shared" si="417"/>
        <v>1</v>
      </c>
      <c r="FN180" s="80">
        <f t="shared" si="418"/>
        <v>1</v>
      </c>
      <c r="FO180" s="80">
        <f t="shared" si="405"/>
        <v>1.0272205589230585</v>
      </c>
      <c r="FQ180" s="37"/>
      <c r="FS180" s="32">
        <f t="shared" si="406"/>
        <v>1985</v>
      </c>
      <c r="FT180" s="80">
        <f t="shared" si="401"/>
        <v>1</v>
      </c>
      <c r="FU180" s="80">
        <f t="shared" si="400"/>
        <v>1</v>
      </c>
      <c r="FV180" s="80">
        <f t="shared" si="400"/>
        <v>1</v>
      </c>
      <c r="FW180" s="80">
        <f t="shared" si="400"/>
        <v>1</v>
      </c>
      <c r="FX180" s="80">
        <f t="shared" si="400"/>
        <v>1</v>
      </c>
      <c r="FY180" s="80">
        <f t="shared" si="400"/>
        <v>1</v>
      </c>
    </row>
    <row r="181" spans="1:181" x14ac:dyDescent="0.2">
      <c r="A181" s="74" t="s">
        <v>238</v>
      </c>
      <c r="B181" s="31">
        <f t="shared" si="407"/>
        <v>1955</v>
      </c>
      <c r="D181" s="85"/>
      <c r="E181" s="85"/>
      <c r="F181" s="85"/>
      <c r="G181" s="85"/>
      <c r="H181" s="85"/>
      <c r="J181" s="86"/>
      <c r="K181" s="86"/>
      <c r="L181" s="86"/>
      <c r="M181" s="86"/>
      <c r="N181" s="86"/>
      <c r="V181" s="87"/>
      <c r="W181" s="87"/>
      <c r="X181" s="87"/>
      <c r="Y181" s="87"/>
      <c r="Z181" s="87"/>
      <c r="AU181" s="102"/>
      <c r="AV181" s="102"/>
      <c r="AW181" s="102"/>
      <c r="AX181" s="102"/>
      <c r="AY181" s="102"/>
      <c r="BB181" s="80"/>
      <c r="BC181" s="80"/>
      <c r="BD181" s="80"/>
      <c r="BE181" s="80"/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80"/>
      <c r="BR181" s="80"/>
      <c r="BS181" s="80"/>
      <c r="BT181" s="80"/>
      <c r="BU181" s="88"/>
      <c r="BV181" s="80"/>
      <c r="CJ181" s="44"/>
      <c r="CK181" s="88"/>
      <c r="CL181" s="88"/>
      <c r="CM181" s="88"/>
      <c r="CN181" s="88"/>
      <c r="CO181" s="88"/>
      <c r="CP181" s="88"/>
      <c r="CQ181" s="88"/>
      <c r="CR181" s="88"/>
      <c r="CS181" s="88"/>
      <c r="CT181" s="88"/>
      <c r="CU181" s="88"/>
      <c r="CV181" s="44"/>
      <c r="CX181" s="35"/>
      <c r="CZ181" s="80"/>
      <c r="DA181" s="80"/>
      <c r="DB181" s="80"/>
      <c r="DC181" s="80"/>
      <c r="DE181" s="80"/>
      <c r="DF181" s="80"/>
      <c r="DG181" s="80"/>
      <c r="DH181" s="80"/>
      <c r="DI181" s="80"/>
      <c r="DJ181" s="80"/>
      <c r="DK181" s="80"/>
      <c r="DL181" s="80"/>
      <c r="DM181" s="80"/>
      <c r="DN181" s="80"/>
      <c r="DQ181" s="80"/>
      <c r="DR181" s="80"/>
      <c r="DS181" s="80"/>
      <c r="DT181" s="80"/>
      <c r="DV181" s="80"/>
      <c r="DW181" s="80"/>
      <c r="DX181" s="80"/>
      <c r="DY181" s="80"/>
      <c r="DZ181" s="80"/>
      <c r="EB181" s="80"/>
      <c r="EC181" s="80"/>
      <c r="ED181" s="80"/>
      <c r="EE181" s="80"/>
      <c r="EG181" s="80"/>
      <c r="EH181" s="80"/>
      <c r="EI181" s="80"/>
      <c r="EJ181" s="80"/>
      <c r="EL181" s="80"/>
      <c r="EM181" s="80"/>
      <c r="EN181" s="80"/>
      <c r="EO181" s="80"/>
      <c r="EQ181" s="80"/>
      <c r="ER181" s="80"/>
      <c r="ES181" s="80"/>
      <c r="ET181" s="80"/>
      <c r="EW181" s="80">
        <f t="shared" si="408"/>
        <v>1</v>
      </c>
      <c r="EX181" s="80">
        <f t="shared" si="409"/>
        <v>1</v>
      </c>
      <c r="EY181" s="80">
        <f t="shared" si="402"/>
        <v>0.84393220794583912</v>
      </c>
      <c r="EZ181" s="80"/>
      <c r="FA181" s="80">
        <f t="shared" si="410"/>
        <v>1</v>
      </c>
      <c r="FB181" s="80">
        <f t="shared" si="411"/>
        <v>1</v>
      </c>
      <c r="FC181" s="80">
        <f t="shared" si="412"/>
        <v>1.2291030855081047</v>
      </c>
      <c r="FD181" s="80"/>
      <c r="FE181" s="80">
        <f t="shared" si="413"/>
        <v>1</v>
      </c>
      <c r="FF181" s="80">
        <f t="shared" si="414"/>
        <v>1</v>
      </c>
      <c r="FG181" s="80">
        <f t="shared" si="403"/>
        <v>0.98180019646877859</v>
      </c>
      <c r="FH181" s="80"/>
      <c r="FI181" s="80">
        <f t="shared" si="415"/>
        <v>1</v>
      </c>
      <c r="FJ181" s="80">
        <f t="shared" si="416"/>
        <v>1</v>
      </c>
      <c r="FK181" s="80">
        <f t="shared" si="404"/>
        <v>0.97514447122654646</v>
      </c>
      <c r="FM181" s="80">
        <f t="shared" si="417"/>
        <v>1</v>
      </c>
      <c r="FN181" s="80">
        <f t="shared" si="418"/>
        <v>1</v>
      </c>
      <c r="FO181" s="80">
        <f t="shared" si="405"/>
        <v>1.0272205589230585</v>
      </c>
      <c r="FQ181" s="37"/>
      <c r="FS181" s="32">
        <f t="shared" si="406"/>
        <v>1986</v>
      </c>
      <c r="FT181" s="80">
        <f t="shared" si="401"/>
        <v>1.0103797902016831</v>
      </c>
      <c r="FU181" s="80">
        <f t="shared" si="400"/>
        <v>1.0027177334543829</v>
      </c>
      <c r="FV181" s="80">
        <f t="shared" si="400"/>
        <v>0.99959409102896313</v>
      </c>
      <c r="FW181" s="80">
        <f t="shared" si="400"/>
        <v>1.0077087496795787</v>
      </c>
      <c r="FX181" s="80">
        <f t="shared" si="400"/>
        <v>1.0167532230798384</v>
      </c>
      <c r="FY181" s="80">
        <f t="shared" si="400"/>
        <v>0.99141723072515864</v>
      </c>
    </row>
    <row r="182" spans="1:181" x14ac:dyDescent="0.2">
      <c r="A182" s="74" t="s">
        <v>238</v>
      </c>
      <c r="B182" s="31">
        <f t="shared" si="407"/>
        <v>1956</v>
      </c>
      <c r="D182" s="85"/>
      <c r="E182" s="85"/>
      <c r="F182" s="85"/>
      <c r="G182" s="85"/>
      <c r="H182" s="85"/>
      <c r="J182" s="86"/>
      <c r="K182" s="86"/>
      <c r="L182" s="86"/>
      <c r="M182" s="86"/>
      <c r="N182" s="86"/>
      <c r="V182" s="87"/>
      <c r="W182" s="87"/>
      <c r="X182" s="87"/>
      <c r="Y182" s="87"/>
      <c r="Z182" s="87"/>
      <c r="AU182" s="102"/>
      <c r="AV182" s="102"/>
      <c r="AW182" s="102"/>
      <c r="AX182" s="102"/>
      <c r="AY182" s="102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80"/>
      <c r="BR182" s="80"/>
      <c r="BS182" s="80"/>
      <c r="BT182" s="80"/>
      <c r="BU182" s="88"/>
      <c r="BV182" s="80"/>
      <c r="CJ182" s="44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44"/>
      <c r="CX182" s="35"/>
      <c r="CZ182" s="80"/>
      <c r="DA182" s="80"/>
      <c r="DB182" s="80"/>
      <c r="DC182" s="80"/>
      <c r="DE182" s="80"/>
      <c r="DF182" s="80"/>
      <c r="DG182" s="80"/>
      <c r="DH182" s="80"/>
      <c r="DI182" s="80"/>
      <c r="DJ182" s="80"/>
      <c r="DK182" s="80"/>
      <c r="DL182" s="80"/>
      <c r="DM182" s="80"/>
      <c r="DN182" s="80"/>
      <c r="DQ182" s="80"/>
      <c r="DR182" s="80"/>
      <c r="DS182" s="80"/>
      <c r="DT182" s="80"/>
      <c r="DV182" s="80"/>
      <c r="DW182" s="80"/>
      <c r="DX182" s="80"/>
      <c r="DY182" s="80"/>
      <c r="DZ182" s="80"/>
      <c r="EB182" s="80"/>
      <c r="EC182" s="80"/>
      <c r="ED182" s="80"/>
      <c r="EE182" s="80"/>
      <c r="EG182" s="80"/>
      <c r="EH182" s="80"/>
      <c r="EI182" s="80"/>
      <c r="EJ182" s="80"/>
      <c r="EL182" s="80"/>
      <c r="EM182" s="80"/>
      <c r="EN182" s="80"/>
      <c r="EO182" s="80"/>
      <c r="EQ182" s="80"/>
      <c r="ER182" s="80"/>
      <c r="ES182" s="80"/>
      <c r="ET182" s="80"/>
      <c r="EW182" s="80">
        <f t="shared" si="408"/>
        <v>1</v>
      </c>
      <c r="EX182" s="80">
        <f t="shared" si="409"/>
        <v>1</v>
      </c>
      <c r="EY182" s="80">
        <f t="shared" si="402"/>
        <v>0.84393220794583912</v>
      </c>
      <c r="EZ182" s="80"/>
      <c r="FA182" s="80">
        <f t="shared" si="410"/>
        <v>1</v>
      </c>
      <c r="FB182" s="80">
        <f t="shared" si="411"/>
        <v>1</v>
      </c>
      <c r="FC182" s="80">
        <f t="shared" si="412"/>
        <v>1.2291030855081047</v>
      </c>
      <c r="FD182" s="80"/>
      <c r="FE182" s="80">
        <f t="shared" si="413"/>
        <v>1</v>
      </c>
      <c r="FF182" s="80">
        <f t="shared" si="414"/>
        <v>1</v>
      </c>
      <c r="FG182" s="80">
        <f t="shared" si="403"/>
        <v>0.98180019646877859</v>
      </c>
      <c r="FH182" s="80"/>
      <c r="FI182" s="80">
        <f t="shared" si="415"/>
        <v>1</v>
      </c>
      <c r="FJ182" s="80">
        <f t="shared" si="416"/>
        <v>1</v>
      </c>
      <c r="FK182" s="80">
        <f t="shared" si="404"/>
        <v>0.97514447122654646</v>
      </c>
      <c r="FM182" s="80">
        <f t="shared" si="417"/>
        <v>1</v>
      </c>
      <c r="FN182" s="80">
        <f t="shared" si="418"/>
        <v>1</v>
      </c>
      <c r="FO182" s="80">
        <f t="shared" si="405"/>
        <v>1.0272205589230585</v>
      </c>
      <c r="FQ182" s="37"/>
      <c r="FS182" s="32">
        <f t="shared" si="406"/>
        <v>1987</v>
      </c>
      <c r="FT182" s="80">
        <f t="shared" si="401"/>
        <v>1.0253401770669905</v>
      </c>
      <c r="FU182" s="80">
        <f t="shared" si="400"/>
        <v>0.99476250148148193</v>
      </c>
      <c r="FV182" s="80">
        <f t="shared" si="400"/>
        <v>0.99894515772270809</v>
      </c>
      <c r="FW182" s="80">
        <f t="shared" si="400"/>
        <v>1.0230441204583705</v>
      </c>
      <c r="FX182" s="80">
        <f t="shared" si="400"/>
        <v>1.0267531170256703</v>
      </c>
      <c r="FY182" s="80">
        <f t="shared" si="400"/>
        <v>0.98940587966190086</v>
      </c>
    </row>
    <row r="183" spans="1:181" x14ac:dyDescent="0.2">
      <c r="A183" s="74" t="s">
        <v>238</v>
      </c>
      <c r="B183" s="31">
        <f t="shared" si="407"/>
        <v>1957</v>
      </c>
      <c r="D183" s="85"/>
      <c r="E183" s="85"/>
      <c r="F183" s="85"/>
      <c r="G183" s="85"/>
      <c r="H183" s="85"/>
      <c r="J183" s="86"/>
      <c r="K183" s="86"/>
      <c r="L183" s="86"/>
      <c r="M183" s="86"/>
      <c r="N183" s="86"/>
      <c r="V183" s="87"/>
      <c r="W183" s="87"/>
      <c r="X183" s="87"/>
      <c r="Y183" s="87"/>
      <c r="Z183" s="87"/>
      <c r="AU183" s="102"/>
      <c r="AV183" s="102"/>
      <c r="AW183" s="102"/>
      <c r="AX183" s="102"/>
      <c r="AY183" s="102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80"/>
      <c r="BR183" s="80"/>
      <c r="BS183" s="80"/>
      <c r="BT183" s="80"/>
      <c r="BU183" s="88"/>
      <c r="BV183" s="80"/>
      <c r="CJ183" s="44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44"/>
      <c r="CX183" s="35"/>
      <c r="CZ183" s="80"/>
      <c r="DA183" s="80"/>
      <c r="DB183" s="80"/>
      <c r="DC183" s="80"/>
      <c r="DE183" s="80"/>
      <c r="DF183" s="80"/>
      <c r="DG183" s="80"/>
      <c r="DH183" s="80"/>
      <c r="DI183" s="80"/>
      <c r="DJ183" s="80"/>
      <c r="DK183" s="80"/>
      <c r="DL183" s="80"/>
      <c r="DM183" s="80"/>
      <c r="DN183" s="80"/>
      <c r="DQ183" s="80"/>
      <c r="DR183" s="80"/>
      <c r="DS183" s="80"/>
      <c r="DT183" s="80"/>
      <c r="DV183" s="80"/>
      <c r="DW183" s="80"/>
      <c r="DX183" s="80"/>
      <c r="DY183" s="80"/>
      <c r="DZ183" s="80"/>
      <c r="EB183" s="80"/>
      <c r="EC183" s="80"/>
      <c r="ED183" s="80"/>
      <c r="EE183" s="80"/>
      <c r="EG183" s="80"/>
      <c r="EH183" s="80"/>
      <c r="EI183" s="80"/>
      <c r="EJ183" s="80"/>
      <c r="EL183" s="80"/>
      <c r="EM183" s="80"/>
      <c r="EN183" s="80"/>
      <c r="EO183" s="80"/>
      <c r="EQ183" s="80"/>
      <c r="ER183" s="80"/>
      <c r="ES183" s="80"/>
      <c r="ET183" s="80"/>
      <c r="EW183" s="80">
        <f t="shared" si="408"/>
        <v>1</v>
      </c>
      <c r="EX183" s="80">
        <f t="shared" si="409"/>
        <v>1</v>
      </c>
      <c r="EY183" s="80">
        <f t="shared" si="402"/>
        <v>0.84393220794583912</v>
      </c>
      <c r="EZ183" s="80"/>
      <c r="FA183" s="80">
        <f t="shared" si="410"/>
        <v>1</v>
      </c>
      <c r="FB183" s="80">
        <f t="shared" si="411"/>
        <v>1</v>
      </c>
      <c r="FC183" s="80">
        <f t="shared" si="412"/>
        <v>1.2291030855081047</v>
      </c>
      <c r="FD183" s="80"/>
      <c r="FE183" s="80">
        <f t="shared" si="413"/>
        <v>1</v>
      </c>
      <c r="FF183" s="80">
        <f t="shared" si="414"/>
        <v>1</v>
      </c>
      <c r="FG183" s="80">
        <f t="shared" si="403"/>
        <v>0.98180019646877859</v>
      </c>
      <c r="FH183" s="80"/>
      <c r="FI183" s="80">
        <f t="shared" si="415"/>
        <v>1</v>
      </c>
      <c r="FJ183" s="80">
        <f t="shared" si="416"/>
        <v>1</v>
      </c>
      <c r="FK183" s="80">
        <f t="shared" si="404"/>
        <v>0.97514447122654646</v>
      </c>
      <c r="FM183" s="80">
        <f t="shared" si="417"/>
        <v>1</v>
      </c>
      <c r="FN183" s="80">
        <f t="shared" si="418"/>
        <v>1</v>
      </c>
      <c r="FO183" s="80">
        <f t="shared" si="405"/>
        <v>1.0272205589230585</v>
      </c>
      <c r="FQ183" s="37"/>
      <c r="FS183" s="32">
        <f t="shared" si="406"/>
        <v>1988</v>
      </c>
      <c r="FT183" s="80">
        <f t="shared" si="401"/>
        <v>1.0547204362352238</v>
      </c>
      <c r="FU183" s="80">
        <f t="shared" si="400"/>
        <v>0.9927530617692083</v>
      </c>
      <c r="FV183" s="80">
        <f t="shared" si="400"/>
        <v>0.99950562252636244</v>
      </c>
      <c r="FW183" s="80">
        <f t="shared" si="400"/>
        <v>1.0369544946694713</v>
      </c>
      <c r="FX183" s="80">
        <f t="shared" si="400"/>
        <v>1.0337563111339172</v>
      </c>
      <c r="FY183" s="80">
        <f t="shared" si="400"/>
        <v>1.0012626919669758</v>
      </c>
    </row>
    <row r="184" spans="1:181" x14ac:dyDescent="0.2">
      <c r="A184" s="74" t="s">
        <v>238</v>
      </c>
      <c r="B184" s="31">
        <f t="shared" si="407"/>
        <v>1958</v>
      </c>
      <c r="D184" s="85"/>
      <c r="E184" s="85"/>
      <c r="F184" s="85"/>
      <c r="G184" s="85"/>
      <c r="H184" s="85"/>
      <c r="J184" s="86"/>
      <c r="K184" s="86"/>
      <c r="L184" s="86"/>
      <c r="M184" s="86"/>
      <c r="N184" s="86"/>
      <c r="V184" s="87"/>
      <c r="W184" s="87"/>
      <c r="X184" s="87"/>
      <c r="Y184" s="87"/>
      <c r="Z184" s="87"/>
      <c r="AU184" s="102"/>
      <c r="AV184" s="102"/>
      <c r="AW184" s="102"/>
      <c r="AX184" s="102"/>
      <c r="AY184" s="102"/>
      <c r="BB184" s="80"/>
      <c r="BC184" s="80"/>
      <c r="BD184" s="80"/>
      <c r="BE184" s="80"/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80"/>
      <c r="BR184" s="80"/>
      <c r="BS184" s="80"/>
      <c r="BT184" s="80"/>
      <c r="BU184" s="88"/>
      <c r="BV184" s="80"/>
      <c r="CJ184" s="44"/>
      <c r="CK184" s="88"/>
      <c r="CL184" s="88"/>
      <c r="CM184" s="88"/>
      <c r="CN184" s="88"/>
      <c r="CO184" s="88"/>
      <c r="CP184" s="88"/>
      <c r="CQ184" s="88"/>
      <c r="CR184" s="88"/>
      <c r="CS184" s="88"/>
      <c r="CT184" s="88"/>
      <c r="CU184" s="88"/>
      <c r="CV184" s="44"/>
      <c r="CX184" s="35"/>
      <c r="CZ184" s="80"/>
      <c r="DA184" s="80"/>
      <c r="DB184" s="80"/>
      <c r="DC184" s="80"/>
      <c r="DE184" s="80"/>
      <c r="DF184" s="80"/>
      <c r="DG184" s="80"/>
      <c r="DH184" s="80"/>
      <c r="DI184" s="80"/>
      <c r="DJ184" s="80"/>
      <c r="DK184" s="80"/>
      <c r="DL184" s="80"/>
      <c r="DM184" s="80"/>
      <c r="DN184" s="80"/>
      <c r="DQ184" s="80"/>
      <c r="DR184" s="80"/>
      <c r="DS184" s="80"/>
      <c r="DT184" s="80"/>
      <c r="DV184" s="80"/>
      <c r="DW184" s="80"/>
      <c r="DX184" s="80"/>
      <c r="DY184" s="80"/>
      <c r="DZ184" s="80"/>
      <c r="EB184" s="80"/>
      <c r="EC184" s="80"/>
      <c r="ED184" s="80"/>
      <c r="EE184" s="80"/>
      <c r="EG184" s="80"/>
      <c r="EH184" s="80"/>
      <c r="EI184" s="80"/>
      <c r="EJ184" s="80"/>
      <c r="EL184" s="80"/>
      <c r="EM184" s="80"/>
      <c r="EN184" s="80"/>
      <c r="EO184" s="80"/>
      <c r="EQ184" s="80"/>
      <c r="ER184" s="80"/>
      <c r="ES184" s="80"/>
      <c r="ET184" s="80"/>
      <c r="EW184" s="80">
        <f t="shared" si="408"/>
        <v>1</v>
      </c>
      <c r="EX184" s="80">
        <f t="shared" si="409"/>
        <v>1</v>
      </c>
      <c r="EY184" s="80">
        <f t="shared" si="402"/>
        <v>0.84393220794583912</v>
      </c>
      <c r="EZ184" s="80"/>
      <c r="FA184" s="80">
        <f t="shared" si="410"/>
        <v>1</v>
      </c>
      <c r="FB184" s="80">
        <f t="shared" si="411"/>
        <v>1</v>
      </c>
      <c r="FC184" s="80">
        <f t="shared" si="412"/>
        <v>1.2291030855081047</v>
      </c>
      <c r="FD184" s="80"/>
      <c r="FE184" s="80">
        <f t="shared" si="413"/>
        <v>1</v>
      </c>
      <c r="FF184" s="80">
        <f t="shared" si="414"/>
        <v>1</v>
      </c>
      <c r="FG184" s="80">
        <f t="shared" si="403"/>
        <v>0.98180019646877859</v>
      </c>
      <c r="FH184" s="80"/>
      <c r="FI184" s="80">
        <f t="shared" si="415"/>
        <v>1</v>
      </c>
      <c r="FJ184" s="80">
        <f t="shared" si="416"/>
        <v>1</v>
      </c>
      <c r="FK184" s="80">
        <f t="shared" si="404"/>
        <v>0.97514447122654646</v>
      </c>
      <c r="FM184" s="80">
        <f t="shared" si="417"/>
        <v>1</v>
      </c>
      <c r="FN184" s="80">
        <f t="shared" si="418"/>
        <v>1</v>
      </c>
      <c r="FO184" s="80">
        <f t="shared" si="405"/>
        <v>1.0272205589230585</v>
      </c>
      <c r="FQ184" s="37"/>
      <c r="FS184" s="32">
        <f t="shared" si="406"/>
        <v>1989</v>
      </c>
      <c r="FT184" s="80">
        <f t="shared" si="401"/>
        <v>1.0535675767065287</v>
      </c>
      <c r="FU184" s="80">
        <f t="shared" si="400"/>
        <v>0.97872501788246147</v>
      </c>
      <c r="FV184" s="80">
        <f t="shared" si="400"/>
        <v>0.99994915369215265</v>
      </c>
      <c r="FW184" s="80">
        <f t="shared" si="400"/>
        <v>1.0506173802103638</v>
      </c>
      <c r="FX184" s="80">
        <f t="shared" si="400"/>
        <v>1.0181697945033139</v>
      </c>
      <c r="FY184" s="80">
        <f t="shared" si="400"/>
        <v>1.0024792319158078</v>
      </c>
    </row>
    <row r="185" spans="1:181" x14ac:dyDescent="0.2">
      <c r="A185" s="74" t="s">
        <v>238</v>
      </c>
      <c r="B185" s="31">
        <f t="shared" si="407"/>
        <v>1959</v>
      </c>
      <c r="D185" s="85"/>
      <c r="E185" s="85"/>
      <c r="F185" s="85"/>
      <c r="G185" s="85"/>
      <c r="H185" s="85"/>
      <c r="J185" s="86"/>
      <c r="K185" s="86"/>
      <c r="L185" s="86"/>
      <c r="M185" s="86"/>
      <c r="N185" s="86"/>
      <c r="V185" s="87"/>
      <c r="W185" s="87"/>
      <c r="X185" s="87"/>
      <c r="Y185" s="87"/>
      <c r="Z185" s="87"/>
      <c r="AU185" s="102"/>
      <c r="AV185" s="102"/>
      <c r="AW185" s="102"/>
      <c r="AX185" s="102"/>
      <c r="AY185" s="102"/>
      <c r="BB185" s="80"/>
      <c r="BC185" s="80"/>
      <c r="BD185" s="80"/>
      <c r="BE185" s="80"/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80"/>
      <c r="BR185" s="80"/>
      <c r="BS185" s="80"/>
      <c r="BT185" s="80"/>
      <c r="BU185" s="88"/>
      <c r="BV185" s="80"/>
      <c r="CJ185" s="44"/>
      <c r="CK185" s="88"/>
      <c r="CL185" s="88"/>
      <c r="CM185" s="88"/>
      <c r="CN185" s="88"/>
      <c r="CO185" s="88"/>
      <c r="CP185" s="88"/>
      <c r="CQ185" s="88"/>
      <c r="CR185" s="88"/>
      <c r="CS185" s="88"/>
      <c r="CT185" s="88"/>
      <c r="CU185" s="88"/>
      <c r="CV185" s="44"/>
      <c r="CX185" s="35"/>
      <c r="CZ185" s="80"/>
      <c r="DA185" s="80"/>
      <c r="DB185" s="80"/>
      <c r="DC185" s="80"/>
      <c r="DE185" s="80"/>
      <c r="DF185" s="80"/>
      <c r="DG185" s="80"/>
      <c r="DH185" s="80"/>
      <c r="DI185" s="80"/>
      <c r="DJ185" s="80"/>
      <c r="DK185" s="80"/>
      <c r="DL185" s="80"/>
      <c r="DM185" s="80"/>
      <c r="DN185" s="80"/>
      <c r="DQ185" s="80"/>
      <c r="DR185" s="80"/>
      <c r="DS185" s="80"/>
      <c r="DT185" s="80"/>
      <c r="DV185" s="80"/>
      <c r="DW185" s="80"/>
      <c r="DX185" s="80"/>
      <c r="DY185" s="80"/>
      <c r="DZ185" s="80"/>
      <c r="EB185" s="80"/>
      <c r="EC185" s="80"/>
      <c r="ED185" s="80"/>
      <c r="EE185" s="80"/>
      <c r="EG185" s="80"/>
      <c r="EH185" s="80"/>
      <c r="EI185" s="80"/>
      <c r="EJ185" s="80"/>
      <c r="EL185" s="80"/>
      <c r="EM185" s="80"/>
      <c r="EN185" s="80"/>
      <c r="EO185" s="80"/>
      <c r="EQ185" s="80"/>
      <c r="ER185" s="80"/>
      <c r="ES185" s="80"/>
      <c r="ET185" s="80"/>
      <c r="EW185" s="80">
        <f t="shared" si="408"/>
        <v>1</v>
      </c>
      <c r="EX185" s="80">
        <f t="shared" si="409"/>
        <v>1</v>
      </c>
      <c r="EY185" s="80">
        <f t="shared" si="402"/>
        <v>0.84393220794583912</v>
      </c>
      <c r="EZ185" s="80"/>
      <c r="FA185" s="80">
        <f t="shared" si="410"/>
        <v>1</v>
      </c>
      <c r="FB185" s="80">
        <f t="shared" si="411"/>
        <v>1</v>
      </c>
      <c r="FC185" s="80">
        <f t="shared" si="412"/>
        <v>1.2291030855081047</v>
      </c>
      <c r="FD185" s="80"/>
      <c r="FE185" s="80">
        <f t="shared" si="413"/>
        <v>1</v>
      </c>
      <c r="FF185" s="80">
        <f t="shared" si="414"/>
        <v>1</v>
      </c>
      <c r="FG185" s="80">
        <f t="shared" si="403"/>
        <v>0.98180019646877859</v>
      </c>
      <c r="FH185" s="80"/>
      <c r="FI185" s="80">
        <f t="shared" si="415"/>
        <v>1</v>
      </c>
      <c r="FJ185" s="80">
        <f t="shared" si="416"/>
        <v>1</v>
      </c>
      <c r="FK185" s="80">
        <f t="shared" si="404"/>
        <v>0.97514447122654646</v>
      </c>
      <c r="FM185" s="80">
        <f t="shared" si="417"/>
        <v>1</v>
      </c>
      <c r="FN185" s="80">
        <f t="shared" si="418"/>
        <v>1</v>
      </c>
      <c r="FO185" s="80">
        <f t="shared" si="405"/>
        <v>1.0272205589230585</v>
      </c>
      <c r="FQ185" s="37"/>
      <c r="FS185" s="32">
        <f t="shared" si="406"/>
        <v>1990</v>
      </c>
      <c r="FT185" s="80">
        <f t="shared" si="401"/>
        <v>1.0682483156434273</v>
      </c>
      <c r="FU185" s="80">
        <f t="shared" si="400"/>
        <v>0.96155196974086099</v>
      </c>
      <c r="FV185" s="80">
        <f t="shared" si="400"/>
        <v>0.99999505760661456</v>
      </c>
      <c r="FW185" s="80">
        <f t="shared" si="400"/>
        <v>1.0652272542197774</v>
      </c>
      <c r="FX185" s="80">
        <f t="shared" si="400"/>
        <v>1.0049087547694657</v>
      </c>
      <c r="FY185" s="80">
        <f t="shared" si="400"/>
        <v>1.0167283526316815</v>
      </c>
    </row>
    <row r="186" spans="1:181" x14ac:dyDescent="0.2">
      <c r="A186" s="74" t="s">
        <v>238</v>
      </c>
      <c r="B186" s="31">
        <f t="shared" si="407"/>
        <v>1960</v>
      </c>
      <c r="D186" s="85">
        <f>[4]Northeast!D171</f>
        <v>130.565</v>
      </c>
      <c r="E186" s="85">
        <f>[4]Midwest!D171</f>
        <v>201.72800000000001</v>
      </c>
      <c r="F186" s="85">
        <f>[4]South!D171</f>
        <v>225.21899999999999</v>
      </c>
      <c r="G186" s="85">
        <f>[4]West!D171</f>
        <v>129.87899999999999</v>
      </c>
      <c r="H186" s="85">
        <f t="shared" ref="H186" si="419">SUM(D186:G186)</f>
        <v>687.39099999999996</v>
      </c>
      <c r="J186" s="86"/>
      <c r="K186" s="86"/>
      <c r="L186" s="86"/>
      <c r="M186" s="86"/>
      <c r="N186" s="86"/>
      <c r="V186" s="87"/>
      <c r="W186" s="87"/>
      <c r="X186" s="87"/>
      <c r="Y186" s="87"/>
      <c r="Z186" s="87"/>
      <c r="AU186" s="102"/>
      <c r="AV186" s="102"/>
      <c r="AW186" s="102"/>
      <c r="AX186" s="102"/>
      <c r="AY186" s="102"/>
      <c r="BB186" s="80"/>
      <c r="BC186" s="80"/>
      <c r="BD186" s="80"/>
      <c r="BE186" s="80"/>
      <c r="BF186" s="80"/>
      <c r="BG186" s="80"/>
      <c r="BH186" s="80"/>
      <c r="BI186" s="80"/>
      <c r="BJ186" s="80"/>
      <c r="BK186" s="80"/>
      <c r="BL186" s="80"/>
      <c r="BM186" s="80"/>
      <c r="BN186" s="80"/>
      <c r="BO186" s="80"/>
      <c r="BP186" s="80"/>
      <c r="BQ186" s="80"/>
      <c r="BR186" s="80"/>
      <c r="BS186" s="80"/>
      <c r="BT186" s="80"/>
      <c r="BU186" s="88"/>
      <c r="BV186" s="80"/>
      <c r="CJ186" s="44"/>
      <c r="CK186" s="88"/>
      <c r="CL186" s="88"/>
      <c r="CM186" s="88"/>
      <c r="CN186" s="88"/>
      <c r="CO186" s="88"/>
      <c r="CP186" s="88"/>
      <c r="CQ186" s="88"/>
      <c r="CR186" s="88"/>
      <c r="CS186" s="88"/>
      <c r="CT186" s="88"/>
      <c r="CU186" s="88"/>
      <c r="CV186" s="44"/>
      <c r="CX186" s="35"/>
      <c r="CZ186" s="80"/>
      <c r="DA186" s="80"/>
      <c r="DB186" s="80"/>
      <c r="DC186" s="80"/>
      <c r="DE186" s="80"/>
      <c r="DF186" s="80"/>
      <c r="DG186" s="80"/>
      <c r="DH186" s="80"/>
      <c r="DI186" s="80"/>
      <c r="DJ186" s="80"/>
      <c r="DK186" s="80"/>
      <c r="DL186" s="80"/>
      <c r="DM186" s="80"/>
      <c r="DN186" s="80"/>
      <c r="DQ186" s="80"/>
      <c r="DR186" s="80"/>
      <c r="DS186" s="80"/>
      <c r="DT186" s="80"/>
      <c r="DV186" s="80"/>
      <c r="DW186" s="80"/>
      <c r="DX186" s="80"/>
      <c r="DY186" s="80"/>
      <c r="DZ186" s="80"/>
      <c r="EB186" s="80"/>
      <c r="EC186" s="80"/>
      <c r="ED186" s="80"/>
      <c r="EE186" s="80"/>
      <c r="EG186" s="80"/>
      <c r="EH186" s="80"/>
      <c r="EI186" s="80"/>
      <c r="EJ186" s="80"/>
      <c r="EL186" s="80"/>
      <c r="EM186" s="80"/>
      <c r="EN186" s="80"/>
      <c r="EO186" s="80"/>
      <c r="EQ186" s="80"/>
      <c r="ER186" s="80"/>
      <c r="ES186" s="80"/>
      <c r="ET186" s="80"/>
      <c r="EW186" s="80">
        <f t="shared" si="408"/>
        <v>1</v>
      </c>
      <c r="EX186" s="80">
        <f t="shared" si="409"/>
        <v>1</v>
      </c>
      <c r="EY186" s="80">
        <f t="shared" si="402"/>
        <v>0.84393220794583912</v>
      </c>
      <c r="EZ186" s="80"/>
      <c r="FA186" s="80">
        <f t="shared" si="410"/>
        <v>1</v>
      </c>
      <c r="FB186" s="80">
        <f t="shared" si="411"/>
        <v>1</v>
      </c>
      <c r="FC186" s="80">
        <f t="shared" si="412"/>
        <v>1.2291030855081047</v>
      </c>
      <c r="FD186" s="80"/>
      <c r="FE186" s="80">
        <f t="shared" si="413"/>
        <v>1</v>
      </c>
      <c r="FF186" s="80">
        <f t="shared" si="414"/>
        <v>1</v>
      </c>
      <c r="FG186" s="80">
        <f t="shared" si="403"/>
        <v>0.98180019646877859</v>
      </c>
      <c r="FH186" s="80"/>
      <c r="FI186" s="80">
        <f t="shared" si="415"/>
        <v>1</v>
      </c>
      <c r="FJ186" s="80">
        <f t="shared" si="416"/>
        <v>1</v>
      </c>
      <c r="FK186" s="80">
        <f t="shared" si="404"/>
        <v>0.97514447122654646</v>
      </c>
      <c r="FM186" s="80">
        <f t="shared" si="417"/>
        <v>1</v>
      </c>
      <c r="FN186" s="80">
        <f t="shared" si="418"/>
        <v>1</v>
      </c>
      <c r="FO186" s="80">
        <f t="shared" si="405"/>
        <v>1.0272205589230585</v>
      </c>
      <c r="FQ186" s="37"/>
      <c r="FS186" s="32">
        <f t="shared" si="406"/>
        <v>1991</v>
      </c>
      <c r="FT186" s="80">
        <f t="shared" si="401"/>
        <v>1.0949472492559023</v>
      </c>
      <c r="FU186" s="80">
        <f t="shared" si="400"/>
        <v>0.95060141655357222</v>
      </c>
      <c r="FV186" s="80">
        <f t="shared" si="400"/>
        <v>1.0000119638192879</v>
      </c>
      <c r="FW186" s="80">
        <f t="shared" si="400"/>
        <v>1.0780227213162079</v>
      </c>
      <c r="FX186" s="80">
        <f t="shared" si="400"/>
        <v>1.0285397083925025</v>
      </c>
      <c r="FY186" s="80">
        <f t="shared" si="400"/>
        <v>1.0112613048470707</v>
      </c>
    </row>
    <row r="187" spans="1:181" x14ac:dyDescent="0.2">
      <c r="A187" s="74" t="s">
        <v>238</v>
      </c>
      <c r="B187" s="31">
        <f t="shared" si="407"/>
        <v>1961</v>
      </c>
      <c r="D187" s="85">
        <f>[4]Northeast!D172</f>
        <v>140.405</v>
      </c>
      <c r="E187" s="85">
        <f>[4]Midwest!D172</f>
        <v>214.33199999999999</v>
      </c>
      <c r="F187" s="85">
        <f>[4]South!D172</f>
        <v>237.48400000000001</v>
      </c>
      <c r="G187" s="85">
        <f>[4]West!D172</f>
        <v>139.46700000000001</v>
      </c>
      <c r="H187" s="85">
        <f t="shared" ref="H187:H210" si="420">SUM(D187:G187)</f>
        <v>731.68799999999999</v>
      </c>
      <c r="J187" s="86"/>
      <c r="K187" s="86"/>
      <c r="L187" s="86"/>
      <c r="M187" s="86"/>
      <c r="N187" s="86"/>
      <c r="V187" s="87"/>
      <c r="W187" s="87"/>
      <c r="X187" s="87"/>
      <c r="Y187" s="87"/>
      <c r="Z187" s="87"/>
      <c r="AU187" s="102"/>
      <c r="AV187" s="102"/>
      <c r="AW187" s="102"/>
      <c r="AX187" s="102"/>
      <c r="AY187" s="102"/>
      <c r="BB187" s="80"/>
      <c r="BC187" s="80"/>
      <c r="BD187" s="80"/>
      <c r="BE187" s="80"/>
      <c r="BF187" s="80"/>
      <c r="BG187" s="80"/>
      <c r="BH187" s="80"/>
      <c r="BI187" s="80"/>
      <c r="BJ187" s="80"/>
      <c r="BK187" s="80"/>
      <c r="BL187" s="80"/>
      <c r="BM187" s="80"/>
      <c r="BN187" s="80"/>
      <c r="BO187" s="80"/>
      <c r="BP187" s="80"/>
      <c r="BQ187" s="80"/>
      <c r="BR187" s="80"/>
      <c r="BS187" s="80"/>
      <c r="BT187" s="80"/>
      <c r="BU187" s="88"/>
      <c r="BV187" s="80"/>
      <c r="CJ187" s="44"/>
      <c r="CK187" s="88"/>
      <c r="CL187" s="88"/>
      <c r="CM187" s="88"/>
      <c r="CN187" s="88"/>
      <c r="CO187" s="88"/>
      <c r="CP187" s="88"/>
      <c r="CQ187" s="88"/>
      <c r="CR187" s="88"/>
      <c r="CS187" s="88"/>
      <c r="CT187" s="88"/>
      <c r="CU187" s="88"/>
      <c r="CV187" s="44"/>
      <c r="CX187" s="35"/>
      <c r="CZ187" s="80"/>
      <c r="DA187" s="80"/>
      <c r="DB187" s="80"/>
      <c r="DC187" s="80"/>
      <c r="DE187" s="80"/>
      <c r="DF187" s="80"/>
      <c r="DG187" s="80"/>
      <c r="DH187" s="80"/>
      <c r="DI187" s="80"/>
      <c r="DJ187" s="80"/>
      <c r="DK187" s="80"/>
      <c r="DL187" s="80"/>
      <c r="DM187" s="80"/>
      <c r="DN187" s="80"/>
      <c r="DQ187" s="80"/>
      <c r="DR187" s="80"/>
      <c r="DS187" s="80"/>
      <c r="DT187" s="80"/>
      <c r="DV187" s="80"/>
      <c r="DW187" s="80"/>
      <c r="DX187" s="80"/>
      <c r="DY187" s="80"/>
      <c r="DZ187" s="80"/>
      <c r="EB187" s="80"/>
      <c r="EC187" s="80"/>
      <c r="ED187" s="80"/>
      <c r="EE187" s="80"/>
      <c r="EG187" s="80"/>
      <c r="EH187" s="80"/>
      <c r="EI187" s="80"/>
      <c r="EJ187" s="80"/>
      <c r="EL187" s="80"/>
      <c r="EM187" s="80"/>
      <c r="EN187" s="80"/>
      <c r="EO187" s="80"/>
      <c r="EQ187" s="80"/>
      <c r="ER187" s="80"/>
      <c r="ES187" s="80"/>
      <c r="ET187" s="80"/>
      <c r="EW187" s="80">
        <f t="shared" si="408"/>
        <v>1</v>
      </c>
      <c r="EX187" s="80">
        <f t="shared" si="409"/>
        <v>1</v>
      </c>
      <c r="EY187" s="80">
        <f t="shared" si="402"/>
        <v>0.84393220794583912</v>
      </c>
      <c r="EZ187" s="80"/>
      <c r="FA187" s="80">
        <f t="shared" si="410"/>
        <v>1</v>
      </c>
      <c r="FB187" s="80">
        <f t="shared" si="411"/>
        <v>1</v>
      </c>
      <c r="FC187" s="80">
        <f t="shared" si="412"/>
        <v>1.2291030855081047</v>
      </c>
      <c r="FD187" s="80"/>
      <c r="FE187" s="80">
        <f t="shared" si="413"/>
        <v>1</v>
      </c>
      <c r="FF187" s="80">
        <f t="shared" si="414"/>
        <v>1</v>
      </c>
      <c r="FG187" s="80">
        <f t="shared" si="403"/>
        <v>0.98180019646877859</v>
      </c>
      <c r="FH187" s="80"/>
      <c r="FI187" s="80">
        <f t="shared" si="415"/>
        <v>1</v>
      </c>
      <c r="FJ187" s="80">
        <f t="shared" si="416"/>
        <v>1</v>
      </c>
      <c r="FK187" s="80">
        <f t="shared" si="404"/>
        <v>0.97514447122654646</v>
      </c>
      <c r="FM187" s="80">
        <f t="shared" si="417"/>
        <v>1</v>
      </c>
      <c r="FN187" s="80">
        <f t="shared" si="418"/>
        <v>1</v>
      </c>
      <c r="FO187" s="80">
        <f t="shared" si="405"/>
        <v>1.0272205589230585</v>
      </c>
      <c r="FQ187" s="37"/>
      <c r="FS187" s="32">
        <f t="shared" si="406"/>
        <v>1992</v>
      </c>
      <c r="FT187" s="80">
        <f t="shared" si="401"/>
        <v>1.053232233911259</v>
      </c>
      <c r="FU187" s="80">
        <f t="shared" si="400"/>
        <v>0.93893633401182663</v>
      </c>
      <c r="FV187" s="80">
        <f t="shared" si="400"/>
        <v>0.99957319437107839</v>
      </c>
      <c r="FW187" s="80">
        <f t="shared" si="400"/>
        <v>1.0933138908895046</v>
      </c>
      <c r="FX187" s="80">
        <f t="shared" si="400"/>
        <v>0.9881269203945493</v>
      </c>
      <c r="FY187" s="80">
        <f t="shared" si="400"/>
        <v>1.0005724212712199</v>
      </c>
    </row>
    <row r="188" spans="1:181" x14ac:dyDescent="0.2">
      <c r="A188" s="74" t="s">
        <v>238</v>
      </c>
      <c r="B188" s="31">
        <f t="shared" si="407"/>
        <v>1962</v>
      </c>
      <c r="D188" s="85">
        <f>[4]Northeast!D173</f>
        <v>146.70500000000001</v>
      </c>
      <c r="E188" s="85">
        <f>[4]Midwest!D173</f>
        <v>227.179</v>
      </c>
      <c r="F188" s="85">
        <f>[4]South!D173</f>
        <v>269.512</v>
      </c>
      <c r="G188" s="85">
        <f>[4]West!D173</f>
        <v>150.923</v>
      </c>
      <c r="H188" s="85">
        <f t="shared" si="420"/>
        <v>794.31899999999996</v>
      </c>
      <c r="J188" s="86"/>
      <c r="K188" s="86"/>
      <c r="L188" s="86"/>
      <c r="M188" s="86"/>
      <c r="N188" s="86"/>
      <c r="V188" s="87"/>
      <c r="W188" s="87"/>
      <c r="X188" s="87"/>
      <c r="Y188" s="87"/>
      <c r="Z188" s="87"/>
      <c r="AU188" s="102"/>
      <c r="AV188" s="102"/>
      <c r="AW188" s="102"/>
      <c r="AX188" s="102"/>
      <c r="AY188" s="102"/>
      <c r="BB188" s="80"/>
      <c r="BC188" s="80"/>
      <c r="BD188" s="80"/>
      <c r="BE188" s="80"/>
      <c r="BF188" s="80"/>
      <c r="BG188" s="80"/>
      <c r="BH188" s="80"/>
      <c r="BI188" s="80"/>
      <c r="BJ188" s="80"/>
      <c r="BK188" s="80"/>
      <c r="BL188" s="80"/>
      <c r="BM188" s="80"/>
      <c r="BN188" s="80"/>
      <c r="BO188" s="80"/>
      <c r="BP188" s="80"/>
      <c r="BQ188" s="80"/>
      <c r="BR188" s="80"/>
      <c r="BS188" s="80"/>
      <c r="BT188" s="80"/>
      <c r="BU188" s="88"/>
      <c r="BV188" s="80"/>
      <c r="CJ188" s="44"/>
      <c r="CK188" s="88"/>
      <c r="CL188" s="88"/>
      <c r="CM188" s="88"/>
      <c r="CN188" s="88"/>
      <c r="CO188" s="88"/>
      <c r="CP188" s="88"/>
      <c r="CQ188" s="88"/>
      <c r="CR188" s="88"/>
      <c r="CS188" s="88"/>
      <c r="CT188" s="88"/>
      <c r="CU188" s="88"/>
      <c r="CV188" s="44"/>
      <c r="CX188" s="35"/>
      <c r="CZ188" s="80"/>
      <c r="DA188" s="80"/>
      <c r="DB188" s="80"/>
      <c r="DC188" s="80"/>
      <c r="DE188" s="80"/>
      <c r="DF188" s="80"/>
      <c r="DG188" s="80"/>
      <c r="DH188" s="80"/>
      <c r="DI188" s="80"/>
      <c r="DJ188" s="80"/>
      <c r="DK188" s="80"/>
      <c r="DL188" s="80"/>
      <c r="DM188" s="80"/>
      <c r="DN188" s="80"/>
      <c r="DQ188" s="80"/>
      <c r="DR188" s="80"/>
      <c r="DS188" s="80"/>
      <c r="DT188" s="80"/>
      <c r="DV188" s="80"/>
      <c r="DW188" s="80"/>
      <c r="DX188" s="80"/>
      <c r="DY188" s="80"/>
      <c r="DZ188" s="80"/>
      <c r="EB188" s="80"/>
      <c r="EC188" s="80"/>
      <c r="ED188" s="80"/>
      <c r="EE188" s="80"/>
      <c r="EG188" s="80"/>
      <c r="EH188" s="80"/>
      <c r="EI188" s="80"/>
      <c r="EJ188" s="80"/>
      <c r="EL188" s="80"/>
      <c r="EM188" s="80"/>
      <c r="EN188" s="80"/>
      <c r="EO188" s="80"/>
      <c r="EQ188" s="80"/>
      <c r="ER188" s="80"/>
      <c r="ES188" s="80"/>
      <c r="ET188" s="80"/>
      <c r="EW188" s="80">
        <f t="shared" si="408"/>
        <v>1</v>
      </c>
      <c r="EX188" s="80">
        <f t="shared" si="409"/>
        <v>1</v>
      </c>
      <c r="EY188" s="80">
        <f t="shared" si="402"/>
        <v>0.84393220794583912</v>
      </c>
      <c r="EZ188" s="80"/>
      <c r="FA188" s="80">
        <f t="shared" si="410"/>
        <v>1</v>
      </c>
      <c r="FB188" s="80">
        <f t="shared" si="411"/>
        <v>1</v>
      </c>
      <c r="FC188" s="80">
        <f t="shared" si="412"/>
        <v>1.2291030855081047</v>
      </c>
      <c r="FD188" s="80"/>
      <c r="FE188" s="80">
        <f t="shared" si="413"/>
        <v>1</v>
      </c>
      <c r="FF188" s="80">
        <f t="shared" si="414"/>
        <v>1</v>
      </c>
      <c r="FG188" s="80">
        <f t="shared" si="403"/>
        <v>0.98180019646877859</v>
      </c>
      <c r="FH188" s="80"/>
      <c r="FI188" s="80">
        <f t="shared" si="415"/>
        <v>1</v>
      </c>
      <c r="FJ188" s="80">
        <f t="shared" si="416"/>
        <v>1</v>
      </c>
      <c r="FK188" s="80">
        <f t="shared" si="404"/>
        <v>0.97514447122654646</v>
      </c>
      <c r="FM188" s="80">
        <f t="shared" si="417"/>
        <v>1</v>
      </c>
      <c r="FN188" s="80">
        <f t="shared" si="418"/>
        <v>1</v>
      </c>
      <c r="FO188" s="80">
        <f t="shared" si="405"/>
        <v>1.0272205589230585</v>
      </c>
      <c r="FQ188" s="37"/>
      <c r="FS188" s="32">
        <f t="shared" si="406"/>
        <v>1993</v>
      </c>
      <c r="FT188" s="80">
        <f t="shared" si="401"/>
        <v>1.0995827220615773</v>
      </c>
      <c r="FU188" s="80">
        <f t="shared" si="400"/>
        <v>0.91843749891216953</v>
      </c>
      <c r="FV188" s="80">
        <f t="shared" si="400"/>
        <v>0.99903663769668238</v>
      </c>
      <c r="FW188" s="80">
        <f t="shared" si="400"/>
        <v>1.1085244977495083</v>
      </c>
      <c r="FX188" s="80">
        <f t="shared" si="400"/>
        <v>1.0287903643618084</v>
      </c>
      <c r="FY188" s="80">
        <f t="shared" si="400"/>
        <v>0.99082360052485841</v>
      </c>
    </row>
    <row r="189" spans="1:181" x14ac:dyDescent="0.2">
      <c r="A189" s="74" t="s">
        <v>238</v>
      </c>
      <c r="B189" s="31">
        <f t="shared" si="407"/>
        <v>1963</v>
      </c>
      <c r="D189" s="85">
        <f>[4]Northeast!D174</f>
        <v>156.00200000000001</v>
      </c>
      <c r="E189" s="85">
        <f>[4]Midwest!D174</f>
        <v>241.00900000000001</v>
      </c>
      <c r="F189" s="85">
        <f>[4]South!D174</f>
        <v>295.80599999999998</v>
      </c>
      <c r="G189" s="85">
        <f>[4]West!D174</f>
        <v>162.75300000000001</v>
      </c>
      <c r="H189" s="85">
        <f t="shared" si="420"/>
        <v>855.57</v>
      </c>
      <c r="J189" s="86"/>
      <c r="K189" s="86"/>
      <c r="L189" s="86"/>
      <c r="M189" s="86"/>
      <c r="N189" s="86"/>
      <c r="V189" s="87"/>
      <c r="W189" s="87"/>
      <c r="X189" s="87"/>
      <c r="Y189" s="87"/>
      <c r="Z189" s="87"/>
      <c r="AU189" s="102"/>
      <c r="AV189" s="102"/>
      <c r="AW189" s="102"/>
      <c r="AX189" s="102"/>
      <c r="AY189" s="102"/>
      <c r="BB189" s="80"/>
      <c r="BC189" s="80"/>
      <c r="BD189" s="80"/>
      <c r="BE189" s="80"/>
      <c r="BF189" s="80"/>
      <c r="BG189" s="80"/>
      <c r="BH189" s="80"/>
      <c r="BI189" s="80"/>
      <c r="BJ189" s="80"/>
      <c r="BK189" s="80"/>
      <c r="BL189" s="80"/>
      <c r="BM189" s="80"/>
      <c r="BN189" s="80"/>
      <c r="BO189" s="80"/>
      <c r="BP189" s="80"/>
      <c r="BQ189" s="80"/>
      <c r="BR189" s="80"/>
      <c r="BS189" s="80"/>
      <c r="BT189" s="80"/>
      <c r="BU189" s="88"/>
      <c r="BV189" s="80"/>
      <c r="CJ189" s="44"/>
      <c r="CK189" s="88"/>
      <c r="CL189" s="88"/>
      <c r="CM189" s="88"/>
      <c r="CN189" s="88"/>
      <c r="CO189" s="88"/>
      <c r="CP189" s="88"/>
      <c r="CQ189" s="88"/>
      <c r="CR189" s="88"/>
      <c r="CS189" s="88"/>
      <c r="CT189" s="88"/>
      <c r="CU189" s="88"/>
      <c r="CV189" s="44"/>
      <c r="CX189" s="35"/>
      <c r="CZ189" s="80"/>
      <c r="DA189" s="80"/>
      <c r="DB189" s="80"/>
      <c r="DC189" s="80"/>
      <c r="DE189" s="80"/>
      <c r="DF189" s="80"/>
      <c r="DG189" s="80"/>
      <c r="DH189" s="80"/>
      <c r="DI189" s="80"/>
      <c r="DJ189" s="80"/>
      <c r="DK189" s="80"/>
      <c r="DL189" s="80"/>
      <c r="DM189" s="80"/>
      <c r="DN189" s="80"/>
      <c r="DQ189" s="80"/>
      <c r="DR189" s="80"/>
      <c r="DS189" s="80"/>
      <c r="DT189" s="80"/>
      <c r="DV189" s="80"/>
      <c r="DW189" s="80"/>
      <c r="DX189" s="80"/>
      <c r="DY189" s="80"/>
      <c r="DZ189" s="80"/>
      <c r="EB189" s="80"/>
      <c r="EC189" s="80"/>
      <c r="ED189" s="80"/>
      <c r="EE189" s="80"/>
      <c r="EG189" s="80"/>
      <c r="EH189" s="80"/>
      <c r="EI189" s="80"/>
      <c r="EJ189" s="80"/>
      <c r="EL189" s="80"/>
      <c r="EM189" s="80"/>
      <c r="EN189" s="80"/>
      <c r="EO189" s="80"/>
      <c r="EQ189" s="80"/>
      <c r="ER189" s="80"/>
      <c r="ES189" s="80"/>
      <c r="ET189" s="80"/>
      <c r="EW189" s="80">
        <f t="shared" si="408"/>
        <v>1</v>
      </c>
      <c r="EX189" s="80">
        <f t="shared" si="409"/>
        <v>1</v>
      </c>
      <c r="EY189" s="80">
        <f t="shared" si="402"/>
        <v>0.84393220794583912</v>
      </c>
      <c r="EZ189" s="80"/>
      <c r="FA189" s="80">
        <f t="shared" si="410"/>
        <v>1</v>
      </c>
      <c r="FB189" s="80">
        <f t="shared" si="411"/>
        <v>1</v>
      </c>
      <c r="FC189" s="80">
        <f t="shared" si="412"/>
        <v>1.2291030855081047</v>
      </c>
      <c r="FD189" s="80"/>
      <c r="FE189" s="80">
        <f t="shared" si="413"/>
        <v>1</v>
      </c>
      <c r="FF189" s="80">
        <f t="shared" si="414"/>
        <v>1</v>
      </c>
      <c r="FG189" s="80">
        <f t="shared" si="403"/>
        <v>0.98180019646877859</v>
      </c>
      <c r="FH189" s="80"/>
      <c r="FI189" s="80">
        <f t="shared" si="415"/>
        <v>1</v>
      </c>
      <c r="FJ189" s="80">
        <f t="shared" si="416"/>
        <v>1</v>
      </c>
      <c r="FK189" s="80">
        <f t="shared" si="404"/>
        <v>0.97514447122654646</v>
      </c>
      <c r="FM189" s="80">
        <f t="shared" si="417"/>
        <v>1</v>
      </c>
      <c r="FN189" s="80">
        <f t="shared" si="418"/>
        <v>1</v>
      </c>
      <c r="FO189" s="80">
        <f t="shared" si="405"/>
        <v>1.0272205589230585</v>
      </c>
      <c r="FQ189" s="37"/>
      <c r="FS189" s="32">
        <f t="shared" si="406"/>
        <v>1994</v>
      </c>
      <c r="FT189" s="80">
        <f t="shared" si="401"/>
        <v>1.0982259367315499</v>
      </c>
      <c r="FU189" s="80">
        <f t="shared" si="400"/>
        <v>0.91688914550350376</v>
      </c>
      <c r="FV189" s="80">
        <f t="shared" si="400"/>
        <v>0.99842355486020484</v>
      </c>
      <c r="FW189" s="80">
        <f t="shared" si="400"/>
        <v>1.1236140234331515</v>
      </c>
      <c r="FX189" s="80">
        <f t="shared" si="400"/>
        <v>1.0144032286399276</v>
      </c>
      <c r="FY189" s="80">
        <f t="shared" si="400"/>
        <v>0.99240569280621749</v>
      </c>
    </row>
    <row r="190" spans="1:181" x14ac:dyDescent="0.2">
      <c r="A190" s="74" t="s">
        <v>238</v>
      </c>
      <c r="B190" s="31">
        <f t="shared" si="407"/>
        <v>1964</v>
      </c>
      <c r="D190" s="85">
        <f>[4]Northeast!D175</f>
        <v>166.33199999999999</v>
      </c>
      <c r="E190" s="85">
        <f>[4]Midwest!D175</f>
        <v>258.26600000000002</v>
      </c>
      <c r="F190" s="85">
        <f>[4]South!D175</f>
        <v>324.16000000000003</v>
      </c>
      <c r="G190" s="85">
        <f>[4]West!D175</f>
        <v>178.76900000000001</v>
      </c>
      <c r="H190" s="85">
        <f t="shared" si="420"/>
        <v>927.52700000000004</v>
      </c>
      <c r="J190" s="86"/>
      <c r="K190" s="86"/>
      <c r="L190" s="86"/>
      <c r="M190" s="86"/>
      <c r="N190" s="86"/>
      <c r="V190" s="87"/>
      <c r="W190" s="87"/>
      <c r="X190" s="87"/>
      <c r="Y190" s="87"/>
      <c r="Z190" s="87"/>
      <c r="AU190" s="102"/>
      <c r="AV190" s="102"/>
      <c r="AW190" s="102"/>
      <c r="AX190" s="102"/>
      <c r="AY190" s="102"/>
      <c r="BB190" s="80"/>
      <c r="BC190" s="80"/>
      <c r="BD190" s="80"/>
      <c r="BE190" s="80"/>
      <c r="BF190" s="80"/>
      <c r="BG190" s="80"/>
      <c r="BH190" s="80"/>
      <c r="BI190" s="80"/>
      <c r="BJ190" s="80"/>
      <c r="BK190" s="80"/>
      <c r="BL190" s="80"/>
      <c r="BM190" s="80"/>
      <c r="BN190" s="80"/>
      <c r="BO190" s="80"/>
      <c r="BP190" s="80"/>
      <c r="BQ190" s="80"/>
      <c r="BR190" s="80"/>
      <c r="BS190" s="80"/>
      <c r="BT190" s="80"/>
      <c r="BU190" s="88"/>
      <c r="BV190" s="80"/>
      <c r="CJ190" s="44"/>
      <c r="CK190" s="88"/>
      <c r="CL190" s="88"/>
      <c r="CM190" s="88"/>
      <c r="CN190" s="88"/>
      <c r="CO190" s="88"/>
      <c r="CP190" s="88"/>
      <c r="CQ190" s="88"/>
      <c r="CR190" s="88"/>
      <c r="CS190" s="88"/>
      <c r="CT190" s="88"/>
      <c r="CU190" s="88"/>
      <c r="CV190" s="44"/>
      <c r="CX190" s="35"/>
      <c r="CZ190" s="80"/>
      <c r="DA190" s="80"/>
      <c r="DB190" s="80"/>
      <c r="DC190" s="80"/>
      <c r="DE190" s="80"/>
      <c r="DF190" s="80"/>
      <c r="DG190" s="80"/>
      <c r="DH190" s="80"/>
      <c r="DI190" s="80"/>
      <c r="DJ190" s="80"/>
      <c r="DK190" s="80"/>
      <c r="DL190" s="80"/>
      <c r="DM190" s="80"/>
      <c r="DN190" s="80"/>
      <c r="DQ190" s="80"/>
      <c r="DR190" s="80"/>
      <c r="DS190" s="80"/>
      <c r="DT190" s="80"/>
      <c r="DV190" s="80"/>
      <c r="DW190" s="80"/>
      <c r="DX190" s="80"/>
      <c r="DY190" s="80"/>
      <c r="DZ190" s="80"/>
      <c r="EB190" s="80"/>
      <c r="EC190" s="80"/>
      <c r="ED190" s="80"/>
      <c r="EE190" s="80"/>
      <c r="EG190" s="80"/>
      <c r="EH190" s="80"/>
      <c r="EI190" s="80"/>
      <c r="EJ190" s="80"/>
      <c r="EL190" s="80"/>
      <c r="EM190" s="80"/>
      <c r="EN190" s="80"/>
      <c r="EO190" s="80"/>
      <c r="EQ190" s="80"/>
      <c r="ER190" s="80"/>
      <c r="ES190" s="80"/>
      <c r="ET190" s="80"/>
      <c r="EW190" s="80">
        <f t="shared" si="408"/>
        <v>1</v>
      </c>
      <c r="EX190" s="80">
        <f t="shared" si="409"/>
        <v>1</v>
      </c>
      <c r="EY190" s="80">
        <f t="shared" si="402"/>
        <v>0.84393220794583912</v>
      </c>
      <c r="EZ190" s="80"/>
      <c r="FA190" s="80">
        <f t="shared" si="410"/>
        <v>1</v>
      </c>
      <c r="FB190" s="80">
        <f t="shared" si="411"/>
        <v>1</v>
      </c>
      <c r="FC190" s="80">
        <f t="shared" si="412"/>
        <v>1.2291030855081047</v>
      </c>
      <c r="FD190" s="80"/>
      <c r="FE190" s="80">
        <f t="shared" si="413"/>
        <v>1</v>
      </c>
      <c r="FF190" s="80">
        <f t="shared" si="414"/>
        <v>1</v>
      </c>
      <c r="FG190" s="80">
        <f t="shared" si="403"/>
        <v>0.98180019646877859</v>
      </c>
      <c r="FH190" s="80"/>
      <c r="FI190" s="80">
        <f t="shared" si="415"/>
        <v>1</v>
      </c>
      <c r="FJ190" s="80">
        <f t="shared" si="416"/>
        <v>1</v>
      </c>
      <c r="FK190" s="80">
        <f t="shared" si="404"/>
        <v>0.97514447122654646</v>
      </c>
      <c r="FM190" s="80">
        <f t="shared" si="417"/>
        <v>1</v>
      </c>
      <c r="FN190" s="80">
        <f t="shared" si="418"/>
        <v>1</v>
      </c>
      <c r="FO190" s="80">
        <f t="shared" si="405"/>
        <v>1.0272205589230585</v>
      </c>
      <c r="FQ190" s="37"/>
      <c r="FS190" s="32">
        <f t="shared" si="406"/>
        <v>1995</v>
      </c>
      <c r="FT190" s="80">
        <f t="shared" si="401"/>
        <v>1.1173345518618547</v>
      </c>
      <c r="FU190" s="80">
        <f t="shared" si="400"/>
        <v>0.90300897941173119</v>
      </c>
      <c r="FV190" s="80">
        <f t="shared" si="400"/>
        <v>0.99797319314783817</v>
      </c>
      <c r="FW190" s="80">
        <f t="shared" si="400"/>
        <v>1.1363630327384724</v>
      </c>
      <c r="FX190" s="80">
        <f t="shared" si="400"/>
        <v>1.0304944495288866</v>
      </c>
      <c r="FY190" s="80">
        <f t="shared" si="400"/>
        <v>0.98527998186401256</v>
      </c>
    </row>
    <row r="191" spans="1:181" x14ac:dyDescent="0.2">
      <c r="A191" s="74" t="s">
        <v>238</v>
      </c>
      <c r="B191" s="31">
        <f t="shared" si="407"/>
        <v>1965</v>
      </c>
      <c r="D191" s="85">
        <f>[4]Northeast!D176</f>
        <v>179.00300000000001</v>
      </c>
      <c r="E191" s="85">
        <f>[4]Midwest!D176</f>
        <v>275.84000000000003</v>
      </c>
      <c r="F191" s="85">
        <f>[4]South!D176</f>
        <v>351.029</v>
      </c>
      <c r="G191" s="85">
        <f>[4]West!D176</f>
        <v>187.06200000000001</v>
      </c>
      <c r="H191" s="85">
        <f t="shared" si="420"/>
        <v>992.93400000000008</v>
      </c>
      <c r="J191" s="86"/>
      <c r="K191" s="86"/>
      <c r="L191" s="86"/>
      <c r="M191" s="86"/>
      <c r="N191" s="86"/>
      <c r="V191" s="87"/>
      <c r="W191" s="87"/>
      <c r="X191" s="87"/>
      <c r="Y191" s="87"/>
      <c r="Z191" s="87"/>
      <c r="AU191" s="102"/>
      <c r="AV191" s="102"/>
      <c r="AW191" s="102"/>
      <c r="AX191" s="102"/>
      <c r="AY191" s="102"/>
      <c r="BB191" s="80"/>
      <c r="BC191" s="80"/>
      <c r="BD191" s="80"/>
      <c r="BE191" s="80"/>
      <c r="BF191" s="80"/>
      <c r="BG191" s="80"/>
      <c r="BH191" s="80"/>
      <c r="BI191" s="80"/>
      <c r="BJ191" s="80"/>
      <c r="BK191" s="80"/>
      <c r="BL191" s="80"/>
      <c r="BM191" s="80"/>
      <c r="BN191" s="80"/>
      <c r="BO191" s="80"/>
      <c r="BP191" s="80"/>
      <c r="BQ191" s="80"/>
      <c r="BR191" s="80"/>
      <c r="BS191" s="80"/>
      <c r="BT191" s="80"/>
      <c r="BU191" s="88"/>
      <c r="BV191" s="80"/>
      <c r="CJ191" s="44"/>
      <c r="CK191" s="88"/>
      <c r="CL191" s="88"/>
      <c r="CM191" s="88"/>
      <c r="CN191" s="88"/>
      <c r="CO191" s="88"/>
      <c r="CP191" s="88"/>
      <c r="CQ191" s="88"/>
      <c r="CR191" s="88"/>
      <c r="CS191" s="88"/>
      <c r="CT191" s="88"/>
      <c r="CU191" s="88"/>
      <c r="CV191" s="44"/>
      <c r="CX191" s="35"/>
      <c r="CZ191" s="80"/>
      <c r="DA191" s="80"/>
      <c r="DB191" s="80"/>
      <c r="DC191" s="80"/>
      <c r="DE191" s="80"/>
      <c r="DF191" s="80"/>
      <c r="DG191" s="80"/>
      <c r="DH191" s="80"/>
      <c r="DI191" s="80"/>
      <c r="DJ191" s="80"/>
      <c r="DK191" s="80"/>
      <c r="DL191" s="80"/>
      <c r="DM191" s="80"/>
      <c r="DN191" s="80"/>
      <c r="DQ191" s="80"/>
      <c r="DR191" s="80"/>
      <c r="DS191" s="80"/>
      <c r="DT191" s="80"/>
      <c r="DV191" s="80"/>
      <c r="DW191" s="80"/>
      <c r="DX191" s="80"/>
      <c r="DY191" s="80"/>
      <c r="DZ191" s="80"/>
      <c r="EB191" s="80"/>
      <c r="EC191" s="80"/>
      <c r="ED191" s="80"/>
      <c r="EE191" s="80"/>
      <c r="EG191" s="80"/>
      <c r="EH191" s="80"/>
      <c r="EI191" s="80"/>
      <c r="EJ191" s="80"/>
      <c r="EL191" s="80"/>
      <c r="EM191" s="80"/>
      <c r="EN191" s="80"/>
      <c r="EO191" s="80"/>
      <c r="EQ191" s="80"/>
      <c r="ER191" s="80"/>
      <c r="ES191" s="80"/>
      <c r="ET191" s="80"/>
      <c r="EW191" s="80">
        <f t="shared" si="408"/>
        <v>1</v>
      </c>
      <c r="EX191" s="80">
        <f t="shared" si="409"/>
        <v>1</v>
      </c>
      <c r="EY191" s="80">
        <f t="shared" si="402"/>
        <v>0.84393220794583912</v>
      </c>
      <c r="EZ191" s="80"/>
      <c r="FA191" s="80">
        <f t="shared" si="410"/>
        <v>1</v>
      </c>
      <c r="FB191" s="80">
        <f t="shared" si="411"/>
        <v>1</v>
      </c>
      <c r="FC191" s="80">
        <f t="shared" si="412"/>
        <v>1.2291030855081047</v>
      </c>
      <c r="FD191" s="80"/>
      <c r="FE191" s="80">
        <f t="shared" si="413"/>
        <v>1</v>
      </c>
      <c r="FF191" s="80">
        <f t="shared" si="414"/>
        <v>1</v>
      </c>
      <c r="FG191" s="80">
        <f t="shared" si="403"/>
        <v>0.98180019646877859</v>
      </c>
      <c r="FH191" s="80"/>
      <c r="FI191" s="80">
        <f t="shared" si="415"/>
        <v>1</v>
      </c>
      <c r="FJ191" s="80">
        <f t="shared" si="416"/>
        <v>1</v>
      </c>
      <c r="FK191" s="80">
        <f t="shared" si="404"/>
        <v>0.97514447122654646</v>
      </c>
      <c r="FM191" s="80">
        <f t="shared" si="417"/>
        <v>1</v>
      </c>
      <c r="FN191" s="80">
        <f t="shared" si="418"/>
        <v>1</v>
      </c>
      <c r="FO191" s="80">
        <f t="shared" si="405"/>
        <v>1.0272205589230585</v>
      </c>
      <c r="FQ191" s="37"/>
      <c r="FS191" s="32">
        <f t="shared" si="406"/>
        <v>1996</v>
      </c>
      <c r="FT191" s="80">
        <f t="shared" si="401"/>
        <v>1.1473037122880032</v>
      </c>
      <c r="FU191" s="80">
        <f t="shared" si="400"/>
        <v>0.90803475944362388</v>
      </c>
      <c r="FV191" s="80">
        <f t="shared" si="400"/>
        <v>0.99791964610699713</v>
      </c>
      <c r="FW191" s="80">
        <f t="shared" si="400"/>
        <v>1.1498034075829244</v>
      </c>
      <c r="FX191" s="80">
        <f t="shared" si="400"/>
        <v>1.0132368758236487</v>
      </c>
      <c r="FY191" s="80">
        <f t="shared" si="400"/>
        <v>1.0214268960594279</v>
      </c>
    </row>
    <row r="192" spans="1:181" x14ac:dyDescent="0.2">
      <c r="A192" s="74" t="s">
        <v>238</v>
      </c>
      <c r="B192" s="31">
        <f t="shared" si="407"/>
        <v>1966</v>
      </c>
      <c r="D192" s="85">
        <f>[4]Northeast!D177</f>
        <v>194.239</v>
      </c>
      <c r="E192" s="85">
        <f>[4]Midwest!D177</f>
        <v>297.166</v>
      </c>
      <c r="F192" s="85">
        <f>[4]South!D177</f>
        <v>387.76800000000003</v>
      </c>
      <c r="G192" s="85">
        <f>[4]West!D177</f>
        <v>202.04900000000001</v>
      </c>
      <c r="H192" s="85">
        <f t="shared" si="420"/>
        <v>1081.222</v>
      </c>
      <c r="J192" s="86"/>
      <c r="K192" s="86"/>
      <c r="L192" s="86"/>
      <c r="M192" s="86"/>
      <c r="N192" s="86"/>
      <c r="V192" s="87"/>
      <c r="W192" s="87"/>
      <c r="X192" s="87"/>
      <c r="Y192" s="87"/>
      <c r="Z192" s="87"/>
      <c r="AU192" s="102"/>
      <c r="AV192" s="102"/>
      <c r="AW192" s="102"/>
      <c r="AX192" s="102"/>
      <c r="AY192" s="102"/>
      <c r="BB192" s="80"/>
      <c r="BC192" s="80"/>
      <c r="BD192" s="80"/>
      <c r="BE192" s="80"/>
      <c r="BF192" s="80"/>
      <c r="BG192" s="80"/>
      <c r="BH192" s="80"/>
      <c r="BI192" s="80"/>
      <c r="BJ192" s="80"/>
      <c r="BK192" s="80"/>
      <c r="BL192" s="80"/>
      <c r="BM192" s="80"/>
      <c r="BN192" s="80"/>
      <c r="BO192" s="80"/>
      <c r="BP192" s="80"/>
      <c r="BQ192" s="80"/>
      <c r="BR192" s="80"/>
      <c r="BS192" s="80"/>
      <c r="BT192" s="80"/>
      <c r="BU192" s="88"/>
      <c r="BV192" s="80"/>
      <c r="CJ192" s="44"/>
      <c r="CK192" s="88"/>
      <c r="CL192" s="88"/>
      <c r="CM192" s="88"/>
      <c r="CN192" s="88"/>
      <c r="CO192" s="88"/>
      <c r="CP192" s="88"/>
      <c r="CQ192" s="88"/>
      <c r="CR192" s="88"/>
      <c r="CS192" s="88"/>
      <c r="CT192" s="88"/>
      <c r="CU192" s="88"/>
      <c r="CV192" s="44"/>
      <c r="CX192" s="35"/>
      <c r="CZ192" s="80"/>
      <c r="DA192" s="80"/>
      <c r="DB192" s="80"/>
      <c r="DC192" s="80"/>
      <c r="DE192" s="80"/>
      <c r="DF192" s="80"/>
      <c r="DG192" s="80"/>
      <c r="DH192" s="80"/>
      <c r="DI192" s="80"/>
      <c r="DJ192" s="80"/>
      <c r="DK192" s="80"/>
      <c r="DL192" s="80"/>
      <c r="DM192" s="80"/>
      <c r="DN192" s="80"/>
      <c r="DQ192" s="80"/>
      <c r="DR192" s="80"/>
      <c r="DS192" s="80"/>
      <c r="DT192" s="80"/>
      <c r="DV192" s="80"/>
      <c r="DW192" s="80"/>
      <c r="DX192" s="80"/>
      <c r="DY192" s="80"/>
      <c r="DZ192" s="80"/>
      <c r="EB192" s="80"/>
      <c r="EC192" s="80"/>
      <c r="ED192" s="80"/>
      <c r="EE192" s="80"/>
      <c r="EG192" s="80"/>
      <c r="EH192" s="80"/>
      <c r="EI192" s="80"/>
      <c r="EJ192" s="80"/>
      <c r="EL192" s="80"/>
      <c r="EM192" s="80"/>
      <c r="EN192" s="80"/>
      <c r="EO192" s="80"/>
      <c r="EQ192" s="80"/>
      <c r="ER192" s="80"/>
      <c r="ES192" s="80"/>
      <c r="ET192" s="80"/>
      <c r="EW192" s="80">
        <f t="shared" si="408"/>
        <v>1</v>
      </c>
      <c r="EX192" s="80">
        <f t="shared" si="409"/>
        <v>1</v>
      </c>
      <c r="EY192" s="80">
        <f t="shared" si="402"/>
        <v>0.84393220794583912</v>
      </c>
      <c r="EZ192" s="80"/>
      <c r="FA192" s="80">
        <f t="shared" si="410"/>
        <v>1</v>
      </c>
      <c r="FB192" s="80">
        <f t="shared" si="411"/>
        <v>1</v>
      </c>
      <c r="FC192" s="80">
        <f t="shared" si="412"/>
        <v>1.2291030855081047</v>
      </c>
      <c r="FD192" s="80"/>
      <c r="FE192" s="80">
        <f t="shared" si="413"/>
        <v>1</v>
      </c>
      <c r="FF192" s="80">
        <f t="shared" si="414"/>
        <v>1</v>
      </c>
      <c r="FG192" s="80">
        <f t="shared" si="403"/>
        <v>0.98180019646877859</v>
      </c>
      <c r="FH192" s="80"/>
      <c r="FI192" s="80">
        <f t="shared" si="415"/>
        <v>1</v>
      </c>
      <c r="FJ192" s="80">
        <f t="shared" si="416"/>
        <v>1</v>
      </c>
      <c r="FK192" s="80">
        <f t="shared" si="404"/>
        <v>0.97514447122654646</v>
      </c>
      <c r="FM192" s="80">
        <f t="shared" si="417"/>
        <v>1</v>
      </c>
      <c r="FN192" s="80">
        <f t="shared" si="418"/>
        <v>1</v>
      </c>
      <c r="FO192" s="80">
        <f t="shared" si="405"/>
        <v>1.0272205589230585</v>
      </c>
      <c r="FQ192" s="37"/>
      <c r="FS192" s="32">
        <f t="shared" si="406"/>
        <v>1997</v>
      </c>
      <c r="FT192" s="80">
        <f t="shared" si="401"/>
        <v>1.1300678261311299</v>
      </c>
      <c r="FU192" s="80">
        <f t="shared" si="400"/>
        <v>0.89469374425507198</v>
      </c>
      <c r="FV192" s="80">
        <f t="shared" si="400"/>
        <v>0.99787964840146903</v>
      </c>
      <c r="FW192" s="80">
        <f t="shared" si="400"/>
        <v>1.162633870257278</v>
      </c>
      <c r="FX192" s="80">
        <f t="shared" si="400"/>
        <v>1.0062041612403125</v>
      </c>
      <c r="FY192" s="80">
        <f t="shared" si="400"/>
        <v>1.0039652104484649</v>
      </c>
    </row>
    <row r="193" spans="1:181" x14ac:dyDescent="0.2">
      <c r="A193" s="74" t="s">
        <v>238</v>
      </c>
      <c r="B193" s="31">
        <f t="shared" si="407"/>
        <v>1967</v>
      </c>
      <c r="D193" s="85">
        <f>[4]Northeast!D178</f>
        <v>210.958</v>
      </c>
      <c r="E193" s="85">
        <f>[4]Midwest!D178</f>
        <v>314.81799999999998</v>
      </c>
      <c r="F193" s="85">
        <f>[4]South!D178</f>
        <v>417.09199999999998</v>
      </c>
      <c r="G193" s="85">
        <f>[4]West!D178</f>
        <v>217.602</v>
      </c>
      <c r="H193" s="85">
        <f t="shared" si="420"/>
        <v>1160.47</v>
      </c>
      <c r="J193" s="86"/>
      <c r="K193" s="86"/>
      <c r="L193" s="86"/>
      <c r="M193" s="86"/>
      <c r="N193" s="86"/>
      <c r="V193" s="87"/>
      <c r="W193" s="87"/>
      <c r="X193" s="87"/>
      <c r="Y193" s="87"/>
      <c r="Z193" s="87"/>
      <c r="AU193" s="102"/>
      <c r="AV193" s="102"/>
      <c r="AW193" s="102"/>
      <c r="AX193" s="102"/>
      <c r="AY193" s="102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8"/>
      <c r="BV193" s="80"/>
      <c r="CJ193" s="44"/>
      <c r="CK193" s="88"/>
      <c r="CL193" s="88"/>
      <c r="CM193" s="88"/>
      <c r="CN193" s="88"/>
      <c r="CO193" s="88"/>
      <c r="CP193" s="88"/>
      <c r="CQ193" s="88"/>
      <c r="CR193" s="88"/>
      <c r="CS193" s="88"/>
      <c r="CT193" s="88"/>
      <c r="CU193" s="88"/>
      <c r="CV193" s="44"/>
      <c r="CX193" s="35"/>
      <c r="CZ193" s="80"/>
      <c r="DA193" s="80"/>
      <c r="DB193" s="80"/>
      <c r="DC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Q193" s="80"/>
      <c r="DR193" s="80"/>
      <c r="DS193" s="80"/>
      <c r="DT193" s="80"/>
      <c r="DV193" s="80"/>
      <c r="DW193" s="80"/>
      <c r="DX193" s="80"/>
      <c r="DY193" s="80"/>
      <c r="DZ193" s="80"/>
      <c r="EB193" s="80"/>
      <c r="EC193" s="80"/>
      <c r="ED193" s="80"/>
      <c r="EE193" s="80"/>
      <c r="EG193" s="80"/>
      <c r="EH193" s="80"/>
      <c r="EI193" s="80"/>
      <c r="EJ193" s="80"/>
      <c r="EL193" s="80"/>
      <c r="EM193" s="80"/>
      <c r="EN193" s="80"/>
      <c r="EO193" s="80"/>
      <c r="EQ193" s="80"/>
      <c r="ER193" s="80"/>
      <c r="ES193" s="80"/>
      <c r="ET193" s="80"/>
      <c r="EW193" s="80">
        <f t="shared" si="408"/>
        <v>1</v>
      </c>
      <c r="EX193" s="80">
        <f t="shared" si="409"/>
        <v>1</v>
      </c>
      <c r="EY193" s="80">
        <f t="shared" si="402"/>
        <v>0.84393220794583912</v>
      </c>
      <c r="EZ193" s="80"/>
      <c r="FA193" s="80">
        <f t="shared" si="410"/>
        <v>1</v>
      </c>
      <c r="FB193" s="80">
        <f t="shared" si="411"/>
        <v>1</v>
      </c>
      <c r="FC193" s="80">
        <f t="shared" si="412"/>
        <v>1.2291030855081047</v>
      </c>
      <c r="FD193" s="80"/>
      <c r="FE193" s="80">
        <f t="shared" si="413"/>
        <v>1</v>
      </c>
      <c r="FF193" s="80">
        <f t="shared" si="414"/>
        <v>1</v>
      </c>
      <c r="FG193" s="80">
        <f t="shared" si="403"/>
        <v>0.98180019646877859</v>
      </c>
      <c r="FH193" s="80"/>
      <c r="FI193" s="80">
        <f t="shared" si="415"/>
        <v>1</v>
      </c>
      <c r="FJ193" s="80">
        <f t="shared" si="416"/>
        <v>1</v>
      </c>
      <c r="FK193" s="80">
        <f t="shared" si="404"/>
        <v>0.97514447122654646</v>
      </c>
      <c r="FM193" s="80">
        <f t="shared" si="417"/>
        <v>1</v>
      </c>
      <c r="FN193" s="80">
        <f t="shared" si="418"/>
        <v>1</v>
      </c>
      <c r="FO193" s="80">
        <f t="shared" si="405"/>
        <v>1.0272205589230585</v>
      </c>
      <c r="FQ193" s="37"/>
      <c r="FS193" s="32">
        <f t="shared" si="406"/>
        <v>1998</v>
      </c>
      <c r="FT193" s="80">
        <f t="shared" si="401"/>
        <v>1.1737204640837133</v>
      </c>
      <c r="FU193" s="80">
        <f t="shared" si="400"/>
        <v>0.87596864714745826</v>
      </c>
      <c r="FV193" s="80">
        <f t="shared" si="400"/>
        <v>0.99754237453446182</v>
      </c>
      <c r="FW193" s="80">
        <f t="shared" si="400"/>
        <v>1.1776817311107688</v>
      </c>
      <c r="FX193" s="80">
        <f t="shared" si="400"/>
        <v>1.0284475646111184</v>
      </c>
      <c r="FY193" s="80">
        <f t="shared" si="400"/>
        <v>1.0065732830613252</v>
      </c>
    </row>
    <row r="194" spans="1:181" x14ac:dyDescent="0.2">
      <c r="A194" s="74" t="s">
        <v>238</v>
      </c>
      <c r="B194" s="31">
        <f t="shared" si="407"/>
        <v>1968</v>
      </c>
      <c r="D194" s="85">
        <f>[4]Northeast!D179</f>
        <v>232.03800000000001</v>
      </c>
      <c r="E194" s="85">
        <f>[4]Midwest!D179</f>
        <v>349.31600000000003</v>
      </c>
      <c r="F194" s="85">
        <f>[4]South!D179</f>
        <v>485.96199999999999</v>
      </c>
      <c r="G194" s="85">
        <f>[4]West!D179</f>
        <v>234.60300000000001</v>
      </c>
      <c r="H194" s="85">
        <f t="shared" si="420"/>
        <v>1301.9190000000001</v>
      </c>
      <c r="J194" s="86"/>
      <c r="K194" s="86"/>
      <c r="L194" s="86"/>
      <c r="M194" s="86"/>
      <c r="N194" s="86"/>
      <c r="V194" s="87"/>
      <c r="W194" s="87"/>
      <c r="X194" s="87"/>
      <c r="Y194" s="87"/>
      <c r="Z194" s="87"/>
      <c r="AU194" s="102"/>
      <c r="AV194" s="102"/>
      <c r="AW194" s="102"/>
      <c r="AX194" s="102"/>
      <c r="AY194" s="102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8"/>
      <c r="BV194" s="80"/>
      <c r="CJ194" s="44"/>
      <c r="CK194" s="88"/>
      <c r="CL194" s="88"/>
      <c r="CM194" s="88"/>
      <c r="CN194" s="88"/>
      <c r="CO194" s="88"/>
      <c r="CP194" s="88"/>
      <c r="CQ194" s="88"/>
      <c r="CR194" s="88"/>
      <c r="CS194" s="88"/>
      <c r="CT194" s="88"/>
      <c r="CU194" s="88"/>
      <c r="CV194" s="44"/>
      <c r="CX194" s="35"/>
      <c r="CZ194" s="80"/>
      <c r="DA194" s="80"/>
      <c r="DB194" s="80"/>
      <c r="DC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Q194" s="80"/>
      <c r="DR194" s="80"/>
      <c r="DS194" s="80"/>
      <c r="DT194" s="80"/>
      <c r="DV194" s="80"/>
      <c r="DW194" s="80"/>
      <c r="DX194" s="80"/>
      <c r="DY194" s="80"/>
      <c r="DZ194" s="80"/>
      <c r="EB194" s="80"/>
      <c r="EC194" s="80"/>
      <c r="ED194" s="80"/>
      <c r="EE194" s="80"/>
      <c r="EG194" s="80"/>
      <c r="EH194" s="80"/>
      <c r="EI194" s="80"/>
      <c r="EJ194" s="80"/>
      <c r="EL194" s="80"/>
      <c r="EM194" s="80"/>
      <c r="EN194" s="80"/>
      <c r="EO194" s="80"/>
      <c r="EQ194" s="80"/>
      <c r="ER194" s="80"/>
      <c r="ES194" s="80"/>
      <c r="ET194" s="80"/>
      <c r="EW194" s="80">
        <f t="shared" si="408"/>
        <v>1</v>
      </c>
      <c r="EX194" s="80">
        <f t="shared" si="409"/>
        <v>1</v>
      </c>
      <c r="EY194" s="80">
        <f t="shared" si="402"/>
        <v>0.84393220794583912</v>
      </c>
      <c r="EZ194" s="80"/>
      <c r="FA194" s="80">
        <f t="shared" si="410"/>
        <v>1</v>
      </c>
      <c r="FB194" s="80">
        <f t="shared" si="411"/>
        <v>1</v>
      </c>
      <c r="FC194" s="80">
        <f t="shared" si="412"/>
        <v>1.2291030855081047</v>
      </c>
      <c r="FD194" s="80"/>
      <c r="FE194" s="80">
        <f t="shared" si="413"/>
        <v>1</v>
      </c>
      <c r="FF194" s="80">
        <f t="shared" si="414"/>
        <v>1</v>
      </c>
      <c r="FG194" s="80">
        <f t="shared" si="403"/>
        <v>0.98180019646877859</v>
      </c>
      <c r="FH194" s="80"/>
      <c r="FI194" s="80">
        <f t="shared" si="415"/>
        <v>1</v>
      </c>
      <c r="FJ194" s="80">
        <f t="shared" si="416"/>
        <v>1</v>
      </c>
      <c r="FK194" s="80">
        <f t="shared" si="404"/>
        <v>0.97514447122654646</v>
      </c>
      <c r="FM194" s="80">
        <f t="shared" si="417"/>
        <v>1</v>
      </c>
      <c r="FN194" s="80">
        <f t="shared" si="418"/>
        <v>1</v>
      </c>
      <c r="FO194" s="80">
        <f t="shared" si="405"/>
        <v>1.0272205589230585</v>
      </c>
      <c r="FQ194" s="37"/>
      <c r="FS194" s="32">
        <f t="shared" si="406"/>
        <v>1999</v>
      </c>
      <c r="FT194" s="80">
        <f t="shared" si="401"/>
        <v>1.169681029723215</v>
      </c>
      <c r="FU194" s="80">
        <f t="shared" si="400"/>
        <v>0.87409511136839158</v>
      </c>
      <c r="FV194" s="80">
        <f t="shared" si="400"/>
        <v>0.99715338850582702</v>
      </c>
      <c r="FW194" s="80">
        <f t="shared" si="400"/>
        <v>1.1936961826795291</v>
      </c>
      <c r="FX194" s="80">
        <f t="shared" si="400"/>
        <v>1.0167293419433403</v>
      </c>
      <c r="FY194" s="80">
        <f t="shared" si="400"/>
        <v>1.0050704353955986</v>
      </c>
    </row>
    <row r="195" spans="1:181" x14ac:dyDescent="0.2">
      <c r="A195" s="74" t="s">
        <v>238</v>
      </c>
      <c r="B195" s="31">
        <f t="shared" si="407"/>
        <v>1969</v>
      </c>
      <c r="D195" s="85">
        <f>[4]Northeast!D180</f>
        <v>254.52199999999999</v>
      </c>
      <c r="E195" s="85">
        <f>[4]Midwest!D180</f>
        <v>384.55799999999999</v>
      </c>
      <c r="F195" s="85">
        <f>[4]South!D180</f>
        <v>557.38700000000006</v>
      </c>
      <c r="G195" s="85">
        <f>[4]West!D180</f>
        <v>259.55599999999998</v>
      </c>
      <c r="H195" s="85">
        <f t="shared" si="420"/>
        <v>1456.0230000000001</v>
      </c>
      <c r="J195" s="86"/>
      <c r="K195" s="86"/>
      <c r="L195" s="86"/>
      <c r="M195" s="86"/>
      <c r="N195" s="86"/>
      <c r="V195" s="87"/>
      <c r="W195" s="87"/>
      <c r="X195" s="87"/>
      <c r="Y195" s="87"/>
      <c r="Z195" s="87"/>
      <c r="AU195" s="102"/>
      <c r="AV195" s="102"/>
      <c r="AW195" s="102"/>
      <c r="AX195" s="102"/>
      <c r="AY195" s="102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8"/>
      <c r="BV195" s="80"/>
      <c r="CJ195" s="44"/>
      <c r="CK195" s="88"/>
      <c r="CL195" s="88"/>
      <c r="CM195" s="88"/>
      <c r="CN195" s="88"/>
      <c r="CO195" s="88"/>
      <c r="CP195" s="88"/>
      <c r="CQ195" s="88"/>
      <c r="CR195" s="88"/>
      <c r="CS195" s="88"/>
      <c r="CT195" s="88"/>
      <c r="CU195" s="88"/>
      <c r="CV195" s="44"/>
      <c r="CX195" s="35"/>
      <c r="CZ195" s="80">
        <f t="shared" ref="CZ195:DC210" si="421">D195/$H195</f>
        <v>0.1748063045707382</v>
      </c>
      <c r="DA195" s="80">
        <f t="shared" si="421"/>
        <v>0.26411533334294851</v>
      </c>
      <c r="DB195" s="80">
        <f t="shared" si="421"/>
        <v>0.38281469454809436</v>
      </c>
      <c r="DC195" s="80">
        <f t="shared" si="421"/>
        <v>0.17826366753821882</v>
      </c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Q195" s="80"/>
      <c r="DR195" s="80"/>
      <c r="DS195" s="80"/>
      <c r="DT195" s="80"/>
      <c r="DV195" s="80"/>
      <c r="DW195" s="80"/>
      <c r="DX195" s="80"/>
      <c r="DY195" s="80"/>
      <c r="DZ195" s="80"/>
      <c r="EB195" s="80"/>
      <c r="EC195" s="80"/>
      <c r="ED195" s="80"/>
      <c r="EE195" s="80"/>
      <c r="EG195" s="80"/>
      <c r="EH195" s="80"/>
      <c r="EI195" s="80"/>
      <c r="EJ195" s="80"/>
      <c r="EL195" s="80"/>
      <c r="EM195" s="80"/>
      <c r="EN195" s="80"/>
      <c r="EO195" s="80"/>
      <c r="EQ195" s="80"/>
      <c r="ER195" s="80"/>
      <c r="ES195" s="80"/>
      <c r="ET195" s="80"/>
      <c r="EW195" s="80">
        <f t="shared" si="408"/>
        <v>1</v>
      </c>
      <c r="EX195" s="80">
        <f t="shared" si="409"/>
        <v>1</v>
      </c>
      <c r="EY195" s="80">
        <f t="shared" si="402"/>
        <v>0.84393220794583912</v>
      </c>
      <c r="EZ195" s="80"/>
      <c r="FA195" s="80">
        <f t="shared" si="410"/>
        <v>1</v>
      </c>
      <c r="FB195" s="80">
        <f t="shared" si="411"/>
        <v>1</v>
      </c>
      <c r="FC195" s="80">
        <f t="shared" si="412"/>
        <v>1.2291030855081047</v>
      </c>
      <c r="FD195" s="80"/>
      <c r="FE195" s="80">
        <f t="shared" si="413"/>
        <v>1</v>
      </c>
      <c r="FF195" s="80">
        <f t="shared" si="414"/>
        <v>1</v>
      </c>
      <c r="FG195" s="80">
        <f t="shared" si="403"/>
        <v>0.98180019646877859</v>
      </c>
      <c r="FH195" s="80"/>
      <c r="FI195" s="80">
        <f t="shared" si="415"/>
        <v>1</v>
      </c>
      <c r="FJ195" s="80">
        <f t="shared" si="416"/>
        <v>1</v>
      </c>
      <c r="FK195" s="80">
        <f t="shared" si="404"/>
        <v>0.97514447122654646</v>
      </c>
      <c r="FM195" s="80">
        <f t="shared" si="417"/>
        <v>1</v>
      </c>
      <c r="FN195" s="80">
        <f t="shared" si="418"/>
        <v>1</v>
      </c>
      <c r="FO195" s="80">
        <f t="shared" si="405"/>
        <v>1.0272205589230585</v>
      </c>
      <c r="FQ195" s="37"/>
      <c r="FS195" s="32">
        <f t="shared" si="406"/>
        <v>2000</v>
      </c>
      <c r="FT195" s="80">
        <f t="shared" si="401"/>
        <v>1.1947233802831876</v>
      </c>
      <c r="FU195" s="80">
        <f t="shared" si="400"/>
        <v>0.89662727370127404</v>
      </c>
      <c r="FV195" s="80">
        <f t="shared" si="400"/>
        <v>0.99695994148399592</v>
      </c>
      <c r="FW195" s="80">
        <f t="shared" si="400"/>
        <v>1.2086234385886587</v>
      </c>
      <c r="FX195" s="80">
        <f t="shared" si="400"/>
        <v>1.0146263789693619</v>
      </c>
      <c r="FY195" s="80">
        <f t="shared" si="400"/>
        <v>1.0238830095651641</v>
      </c>
    </row>
    <row r="196" spans="1:181" x14ac:dyDescent="0.2">
      <c r="A196" s="74" t="s">
        <v>238</v>
      </c>
      <c r="B196" s="31">
        <f t="shared" si="407"/>
        <v>1970</v>
      </c>
      <c r="D196" s="85">
        <f>[4]Northeast!D181</f>
        <v>280.35300000000001</v>
      </c>
      <c r="E196" s="85">
        <f>[4]Midwest!D181</f>
        <v>419.12400000000002</v>
      </c>
      <c r="F196" s="85">
        <f>[4]South!D181</f>
        <v>616.41600000000005</v>
      </c>
      <c r="G196" s="85">
        <f>[4]West!D181</f>
        <v>275.09100000000001</v>
      </c>
      <c r="H196" s="85">
        <f t="shared" si="420"/>
        <v>1590.9839999999999</v>
      </c>
      <c r="J196" s="91">
        <f>J36</f>
        <v>2472.864</v>
      </c>
      <c r="K196" s="91">
        <f>K36</f>
        <v>1591.94</v>
      </c>
      <c r="L196" s="91">
        <f>L36</f>
        <v>0</v>
      </c>
      <c r="M196" s="91">
        <f>M36</f>
        <v>11169</v>
      </c>
      <c r="N196" s="91">
        <f t="shared" ref="N196" si="422">SUM(J196:M196)</f>
        <v>15233.804</v>
      </c>
      <c r="P196" s="96">
        <f>P36</f>
        <v>2472.864</v>
      </c>
      <c r="Q196" s="96">
        <f>Q36</f>
        <v>1591.94</v>
      </c>
      <c r="R196" s="96">
        <f>R36</f>
        <v>0</v>
      </c>
      <c r="S196" s="96">
        <f>S36</f>
        <v>11169</v>
      </c>
      <c r="T196" s="85">
        <f t="shared" ref="T196" si="423">SUM(P196:S196)</f>
        <v>15233.804</v>
      </c>
      <c r="V196" s="96">
        <f>D196/J196*1000</f>
        <v>113.37178267789899</v>
      </c>
      <c r="W196" s="96">
        <f t="shared" ref="W196:Z211" si="424">E196/K196*1000</f>
        <v>263.27876678769303</v>
      </c>
      <c r="X196" s="96" t="e">
        <f t="shared" si="424"/>
        <v>#DIV/0!</v>
      </c>
      <c r="Y196" s="96">
        <f t="shared" si="424"/>
        <v>24.629868385710449</v>
      </c>
      <c r="Z196" s="96">
        <f t="shared" si="424"/>
        <v>104.43773597192138</v>
      </c>
      <c r="AC196" s="96">
        <f t="shared" ref="AC196:AG211" si="425">D196/P196</f>
        <v>0.11337178267789899</v>
      </c>
      <c r="AD196" s="96">
        <f t="shared" si="425"/>
        <v>0.26327876678769302</v>
      </c>
      <c r="AE196" s="96" t="e">
        <f t="shared" si="425"/>
        <v>#DIV/0!</v>
      </c>
      <c r="AF196" s="96">
        <f t="shared" si="425"/>
        <v>2.4629868385710449E-2</v>
      </c>
      <c r="AG196" s="96">
        <f t="shared" si="425"/>
        <v>0.10443773597192138</v>
      </c>
      <c r="AI196" s="94">
        <f t="shared" ref="AI196:AL211" si="426">AC196/AO196</f>
        <v>0.11148961075012748</v>
      </c>
      <c r="AJ196" s="94">
        <f t="shared" si="426"/>
        <v>0.25884787778104562</v>
      </c>
      <c r="AK196" s="94" t="e">
        <f t="shared" si="426"/>
        <v>#DIV/0!</v>
      </c>
      <c r="AL196" s="94">
        <f t="shared" si="426"/>
        <v>2.5209572401083499E-2</v>
      </c>
      <c r="AM196" s="94">
        <f t="shared" ref="AM196:AM236" si="427">(D196/AO196+E196/AP196+F196/AQ196+G196/AR196)/T196</f>
        <v>0.10364039360768695</v>
      </c>
      <c r="AO196" s="90">
        <f>[4]Northeast!V181</f>
        <v>1.0168820387398236</v>
      </c>
      <c r="AP196" s="90">
        <f>[4]Midwest!V181</f>
        <v>1.0171177335685766</v>
      </c>
      <c r="AQ196" s="90">
        <f>[4]South!V181</f>
        <v>1.0113423709869969</v>
      </c>
      <c r="AR196" s="90">
        <f>[4]West!V181</f>
        <v>0.97700460737096295</v>
      </c>
      <c r="AS196" s="90">
        <f t="shared" ref="AS196:AS236" si="428">AG196/AM196</f>
        <v>1.0076933552303229</v>
      </c>
      <c r="AU196" s="102">
        <f>P196/J196*1000000</f>
        <v>1000000</v>
      </c>
      <c r="AV196" s="102">
        <f t="shared" ref="AV196:AY211" si="429">Q196/K196*1000000</f>
        <v>1000000</v>
      </c>
      <c r="AW196" s="102" t="e">
        <f t="shared" si="429"/>
        <v>#DIV/0!</v>
      </c>
      <c r="AX196" s="102">
        <f t="shared" si="429"/>
        <v>1000000</v>
      </c>
      <c r="AY196" s="102">
        <f t="shared" si="429"/>
        <v>1000000</v>
      </c>
      <c r="BB196" s="80">
        <f t="shared" ref="BB196:BE211" si="430">AI196/AI$238</f>
        <v>0.70279839598994587</v>
      </c>
      <c r="BC196" s="80">
        <f t="shared" si="430"/>
        <v>0.44057615998702587</v>
      </c>
      <c r="BD196" s="80" t="e">
        <f t="shared" si="430"/>
        <v>#DIV/0!</v>
      </c>
      <c r="BE196" s="80">
        <f t="shared" si="430"/>
        <v>0.88455471962790244</v>
      </c>
      <c r="BF196" s="80"/>
      <c r="BG196" s="80"/>
      <c r="BH196" s="80"/>
      <c r="BI196" s="80"/>
      <c r="BJ196" s="80"/>
      <c r="BK196" s="80"/>
      <c r="BL196" s="80"/>
      <c r="BM196" s="80"/>
      <c r="BN196" s="80"/>
      <c r="BO196" s="80"/>
      <c r="BP196" s="80"/>
      <c r="BQ196" s="95">
        <f>[4]Northeast!AK181</f>
        <v>0.8760064227016271</v>
      </c>
      <c r="BR196" s="95">
        <f>[4]Midwest!AK181</f>
        <v>0.85517530051781621</v>
      </c>
      <c r="BS196" s="95">
        <f>[4]South!AK181</f>
        <v>0.80095431131778638</v>
      </c>
      <c r="BT196" s="95">
        <f>[4]West!AK181</f>
        <v>0.91012877508901269</v>
      </c>
      <c r="BU196" s="88"/>
      <c r="BV196" s="95">
        <f>[4]Northeast!AH181</f>
        <v>1.0000459482873885</v>
      </c>
      <c r="BW196" s="95">
        <f>[4]Midwest!AH181</f>
        <v>0.98927186556384261</v>
      </c>
      <c r="BX196" s="95">
        <f>[4]South!AH181</f>
        <v>0.97026639384207736</v>
      </c>
      <c r="BY196" s="95">
        <f>[4]West!AH181</f>
        <v>0.98019671617819992</v>
      </c>
      <c r="CA196" s="95">
        <f>[4]Northeast!AI181</f>
        <v>0.95943592876783412</v>
      </c>
      <c r="CB196" s="95">
        <f>[4]Midwest!AI181</f>
        <v>0.96532251666917357</v>
      </c>
      <c r="CC196" s="95">
        <f>[4]South!AI181</f>
        <v>0.98158668809323324</v>
      </c>
      <c r="CD196" s="95">
        <f>[4]West!AI181</f>
        <v>0.99153629336146432</v>
      </c>
      <c r="CF196" s="95">
        <f>[4]Northeast!AJ181</f>
        <v>1.0322314882500119</v>
      </c>
      <c r="CG196" s="95">
        <f>[4]Midwest!AJ181</f>
        <v>1.0300705838049269</v>
      </c>
      <c r="CH196" s="95">
        <f>[4]South!AJ181</f>
        <v>1.0508792562721523</v>
      </c>
      <c r="CI196" s="95">
        <f>[4]West!AJ181</f>
        <v>0.96548575385401425</v>
      </c>
      <c r="CJ196" s="44"/>
      <c r="CK196" s="89">
        <f t="shared" ref="CK196:CK236" si="431">N196/N$238</f>
        <v>0.30002279642134333</v>
      </c>
      <c r="CL196" s="89">
        <f t="shared" ref="CL196:CL236" si="432">Z196/Z$238</f>
        <v>1.9575743399362044</v>
      </c>
      <c r="CM196" s="89">
        <f t="shared" ref="CM196:CM236" si="433">FC196</f>
        <v>1.2291030855081047</v>
      </c>
      <c r="CN196" s="89">
        <f t="shared" ref="CN196:CN236" si="434">FG196</f>
        <v>0.98180019646877859</v>
      </c>
      <c r="CO196" s="89">
        <f t="shared" ref="CO196:CO236" si="435">FK196</f>
        <v>0.97514447122654646</v>
      </c>
      <c r="CP196" s="89">
        <f t="shared" ref="CP196:CP236" si="436">FO196</f>
        <v>1.0272205589230585</v>
      </c>
      <c r="CQ196" s="89">
        <f t="shared" ref="CQ196:CQ236" si="437">EY196</f>
        <v>0.84393220794583912</v>
      </c>
      <c r="CR196" s="89">
        <f t="shared" ref="CR196:CR236" si="438">CK196*CM196*CN196*CO196*CP196*CQ196</f>
        <v>0.30605952898365357</v>
      </c>
      <c r="CS196" s="89">
        <f t="shared" ref="CS196:CS236" si="439">CK196*CL196</f>
        <v>0.58731692767032539</v>
      </c>
      <c r="CT196" s="89"/>
      <c r="CU196" s="89">
        <f t="shared" ref="CU196:CU236" si="440">CM196*CN196*CO196*CP196</f>
        <v>1.2087711587735406</v>
      </c>
      <c r="CV196" s="44"/>
      <c r="CX196" s="35"/>
      <c r="CZ196" s="80">
        <f t="shared" si="421"/>
        <v>0.17621358857160099</v>
      </c>
      <c r="DA196" s="80">
        <f t="shared" si="421"/>
        <v>0.26343696731079635</v>
      </c>
      <c r="DB196" s="80">
        <f t="shared" si="421"/>
        <v>0.38744324267245939</v>
      </c>
      <c r="DC196" s="80">
        <f t="shared" si="421"/>
        <v>0.1729062014451434</v>
      </c>
      <c r="DE196" s="80">
        <f t="shared" ref="DE196:DH211" si="441">(CZ196-CZ195)/LN(CZ196/CZ195)</f>
        <v>0.17550900623664353</v>
      </c>
      <c r="DF196" s="80">
        <f t="shared" si="441"/>
        <v>0.26377600494455317</v>
      </c>
      <c r="DG196" s="80">
        <f t="shared" si="441"/>
        <v>0.38512433300640853</v>
      </c>
      <c r="DH196" s="80">
        <f t="shared" si="441"/>
        <v>0.17557131134842291</v>
      </c>
      <c r="DI196" s="80">
        <f t="shared" ref="DI196:DI236" si="442">SUM(DE196:DH196)</f>
        <v>0.99998065553602822</v>
      </c>
      <c r="DJ196" s="80"/>
      <c r="DK196" s="80">
        <f t="shared" ref="DK196:DN211" si="443">DE196/$DI196</f>
        <v>0.1755124014299696</v>
      </c>
      <c r="DL196" s="80">
        <f t="shared" si="443"/>
        <v>0.26378110764868651</v>
      </c>
      <c r="DM196" s="80">
        <f t="shared" si="443"/>
        <v>0.38513178317431251</v>
      </c>
      <c r="DN196" s="80">
        <f t="shared" si="443"/>
        <v>0.17557470774703127</v>
      </c>
      <c r="DQ196" s="80"/>
      <c r="DR196" s="80"/>
      <c r="DS196" s="80"/>
      <c r="DT196" s="80"/>
      <c r="DV196" s="80">
        <f t="shared" ref="DV196:DY211" si="444">J196/$N196</f>
        <v>0.16232741342871421</v>
      </c>
      <c r="DW196" s="80">
        <f t="shared" si="444"/>
        <v>0.10450049114456245</v>
      </c>
      <c r="DX196" s="80">
        <f t="shared" si="444"/>
        <v>0</v>
      </c>
      <c r="DY196" s="80">
        <f t="shared" si="444"/>
        <v>0.73317209542672335</v>
      </c>
      <c r="DZ196" s="80"/>
      <c r="EB196" s="80"/>
      <c r="EC196" s="80"/>
      <c r="ED196" s="80"/>
      <c r="EE196" s="80"/>
      <c r="EG196" s="80"/>
      <c r="EH196" s="80"/>
      <c r="EI196" s="80"/>
      <c r="EJ196" s="80"/>
      <c r="EL196" s="80"/>
      <c r="EM196" s="80"/>
      <c r="EN196" s="80"/>
      <c r="EO196" s="80"/>
      <c r="EQ196" s="80"/>
      <c r="ER196" s="80"/>
      <c r="ES196" s="80"/>
      <c r="ET196" s="80"/>
      <c r="EW196" s="80">
        <f t="shared" si="408"/>
        <v>1</v>
      </c>
      <c r="EX196" s="80">
        <f t="shared" si="409"/>
        <v>1</v>
      </c>
      <c r="EY196" s="80">
        <f t="shared" si="402"/>
        <v>0.84393220794583912</v>
      </c>
      <c r="EZ196" s="80"/>
      <c r="FA196" s="80">
        <f t="shared" si="410"/>
        <v>1</v>
      </c>
      <c r="FB196" s="80">
        <f t="shared" si="411"/>
        <v>1</v>
      </c>
      <c r="FC196" s="80">
        <f t="shared" si="412"/>
        <v>1.2291030855081047</v>
      </c>
      <c r="FD196" s="80"/>
      <c r="FE196" s="80">
        <f t="shared" si="413"/>
        <v>1</v>
      </c>
      <c r="FF196" s="80">
        <f t="shared" si="414"/>
        <v>1</v>
      </c>
      <c r="FG196" s="80">
        <f t="shared" si="403"/>
        <v>0.98180019646877859</v>
      </c>
      <c r="FH196" s="80"/>
      <c r="FI196" s="80">
        <f t="shared" si="415"/>
        <v>1</v>
      </c>
      <c r="FJ196" s="80">
        <f t="shared" si="416"/>
        <v>1</v>
      </c>
      <c r="FK196" s="80">
        <f t="shared" si="404"/>
        <v>0.97514447122654646</v>
      </c>
      <c r="FM196" s="80">
        <f t="shared" si="417"/>
        <v>1</v>
      </c>
      <c r="FN196" s="80">
        <f t="shared" si="418"/>
        <v>1</v>
      </c>
      <c r="FO196" s="80">
        <f t="shared" si="405"/>
        <v>1.0272205589230585</v>
      </c>
      <c r="FQ196" s="37"/>
      <c r="FS196" s="32">
        <f t="shared" si="406"/>
        <v>2001</v>
      </c>
      <c r="FT196" s="80">
        <f t="shared" si="401"/>
        <v>1.1893566407043896</v>
      </c>
      <c r="FU196" s="80">
        <f t="shared" si="400"/>
        <v>0.88515436296530814</v>
      </c>
      <c r="FV196" s="80">
        <f t="shared" si="400"/>
        <v>0.99657846307012221</v>
      </c>
      <c r="FW196" s="80">
        <f t="shared" si="400"/>
        <v>1.2243278701497098</v>
      </c>
      <c r="FX196" s="80">
        <f t="shared" si="400"/>
        <v>1.0079553927796205</v>
      </c>
      <c r="FY196" s="80">
        <f t="shared" si="400"/>
        <v>1.0143575846863735</v>
      </c>
    </row>
    <row r="197" spans="1:181" x14ac:dyDescent="0.2">
      <c r="A197" s="74" t="s">
        <v>238</v>
      </c>
      <c r="B197" s="31">
        <f t="shared" si="407"/>
        <v>1971</v>
      </c>
      <c r="D197" s="85">
        <f>[4]Northeast!D182</f>
        <v>297.86599999999999</v>
      </c>
      <c r="E197" s="85">
        <f>[4]Midwest!D182</f>
        <v>443.73400000000004</v>
      </c>
      <c r="F197" s="85">
        <f>[4]South!D182</f>
        <v>661.75200000000007</v>
      </c>
      <c r="G197" s="85">
        <f>[4]West!D182</f>
        <v>301.05400000000003</v>
      </c>
      <c r="H197" s="85">
        <f t="shared" si="420"/>
        <v>1704.4060000000002</v>
      </c>
      <c r="J197" s="91">
        <f>J37</f>
        <v>2586.7550000000001</v>
      </c>
      <c r="K197" s="91">
        <f>K37</f>
        <v>1550.989</v>
      </c>
      <c r="L197" s="91">
        <f>L37</f>
        <v>20021.399999999998</v>
      </c>
      <c r="M197" s="91">
        <f>M37</f>
        <v>11610</v>
      </c>
      <c r="N197" s="91">
        <f t="shared" ref="N197:N210" si="445">SUM(J197:M197)</f>
        <v>35769.144</v>
      </c>
      <c r="P197" s="96">
        <f>P37</f>
        <v>2586.7550000000001</v>
      </c>
      <c r="Q197" s="96">
        <f>Q37</f>
        <v>1550.989</v>
      </c>
      <c r="R197" s="96">
        <f>R37</f>
        <v>20021.399999999998</v>
      </c>
      <c r="S197" s="96">
        <f>S37</f>
        <v>11610</v>
      </c>
      <c r="T197" s="85">
        <f t="shared" ref="T197:T210" si="446">SUM(P197:S197)</f>
        <v>35769.144</v>
      </c>
      <c r="V197" s="96">
        <f t="shared" ref="V197:V210" si="447">D197/J197*1000</f>
        <v>115.15044911481759</v>
      </c>
      <c r="W197" s="96">
        <f t="shared" si="424"/>
        <v>286.09745136812711</v>
      </c>
      <c r="X197" s="96">
        <f t="shared" si="424"/>
        <v>33.052234109502834</v>
      </c>
      <c r="Y197" s="96">
        <f t="shared" si="424"/>
        <v>25.930577088716628</v>
      </c>
      <c r="Z197" s="96">
        <f t="shared" si="424"/>
        <v>47.650175805157659</v>
      </c>
      <c r="AC197" s="96">
        <f t="shared" si="425"/>
        <v>0.11515044911481759</v>
      </c>
      <c r="AD197" s="96">
        <f t="shared" si="425"/>
        <v>0.28609745136812709</v>
      </c>
      <c r="AE197" s="96">
        <f t="shared" si="425"/>
        <v>3.3052234109502837E-2</v>
      </c>
      <c r="AF197" s="96">
        <f t="shared" si="425"/>
        <v>2.5930577088716628E-2</v>
      </c>
      <c r="AG197" s="96">
        <f t="shared" si="425"/>
        <v>4.7650175805157659E-2</v>
      </c>
      <c r="AI197" s="94">
        <f t="shared" si="426"/>
        <v>0.11461041383785793</v>
      </c>
      <c r="AJ197" s="94">
        <f t="shared" si="426"/>
        <v>0.28675615192553605</v>
      </c>
      <c r="AK197" s="94">
        <f t="shared" si="426"/>
        <v>3.3463930326706956E-2</v>
      </c>
      <c r="AL197" s="94">
        <f t="shared" si="426"/>
        <v>2.6272499656684965E-2</v>
      </c>
      <c r="AM197" s="94">
        <f t="shared" si="427"/>
        <v>4.7981107795680725E-2</v>
      </c>
      <c r="AO197" s="90">
        <f>[4]Northeast!V182</f>
        <v>1.0047119215337941</v>
      </c>
      <c r="AP197" s="90">
        <f>[4]Midwest!V182</f>
        <v>0.99770292440812214</v>
      </c>
      <c r="AQ197" s="90">
        <f>[4]South!V182</f>
        <v>0.98769731429677432</v>
      </c>
      <c r="AR197" s="90">
        <f>[4]West!V182</f>
        <v>0.986985533449942</v>
      </c>
      <c r="AS197" s="90">
        <f t="shared" si="428"/>
        <v>0.99310286890556421</v>
      </c>
      <c r="AU197" s="102">
        <f t="shared" ref="AU197:AU210" si="448">P197/J197*1000000</f>
        <v>1000000</v>
      </c>
      <c r="AV197" s="102">
        <f t="shared" si="429"/>
        <v>1000000</v>
      </c>
      <c r="AW197" s="102">
        <f t="shared" si="429"/>
        <v>1000000</v>
      </c>
      <c r="AX197" s="102">
        <f t="shared" si="429"/>
        <v>1000000</v>
      </c>
      <c r="AY197" s="102">
        <f t="shared" si="429"/>
        <v>1000000</v>
      </c>
      <c r="BB197" s="80">
        <f t="shared" si="430"/>
        <v>0.72247103983093197</v>
      </c>
      <c r="BC197" s="80">
        <f t="shared" si="430"/>
        <v>0.48807788323795204</v>
      </c>
      <c r="BD197" s="80">
        <f t="shared" si="430"/>
        <v>0.80652395361331475</v>
      </c>
      <c r="BE197" s="80">
        <f t="shared" si="430"/>
        <v>0.92185076359106777</v>
      </c>
      <c r="BF197" s="80"/>
      <c r="BG197" s="80"/>
      <c r="BH197" s="80"/>
      <c r="BI197" s="80"/>
      <c r="BJ197" s="80"/>
      <c r="BK197" s="80"/>
      <c r="BL197" s="80"/>
      <c r="BM197" s="80"/>
      <c r="BN197" s="80"/>
      <c r="BO197" s="80"/>
      <c r="BP197" s="80"/>
      <c r="BQ197" s="95">
        <f>[4]Northeast!AK182</f>
        <v>0.92561430628962382</v>
      </c>
      <c r="BR197" s="95">
        <f>[4]Midwest!AK182</f>
        <v>0.90036331328761743</v>
      </c>
      <c r="BS197" s="95">
        <f>[4]South!AK182</f>
        <v>0.84367451101851554</v>
      </c>
      <c r="BT197" s="95">
        <f>[4]West!AK182</f>
        <v>0.94659603720712759</v>
      </c>
      <c r="BU197" s="88"/>
      <c r="BV197" s="95">
        <f>[4]Northeast!AH182</f>
        <v>1.0005126303173457</v>
      </c>
      <c r="BW197" s="95">
        <f>[4]Midwest!AH182</f>
        <v>0.9907251699698516</v>
      </c>
      <c r="BX197" s="95">
        <f>[4]South!AH182</f>
        <v>0.97261247447885946</v>
      </c>
      <c r="BY197" s="95">
        <f>[4]West!AH182</f>
        <v>0.98400664601570331</v>
      </c>
      <c r="CA197" s="95">
        <f>[4]Northeast!AI182</f>
        <v>0.96343981175826521</v>
      </c>
      <c r="CB197" s="95">
        <f>[4]Midwest!AI182</f>
        <v>0.96818997063855405</v>
      </c>
      <c r="CC197" s="95">
        <f>[4]South!AI182</f>
        <v>0.98288454564714201</v>
      </c>
      <c r="CD197" s="95">
        <f>[4]West!AI182</f>
        <v>0.98968709209226835</v>
      </c>
      <c r="CF197" s="95">
        <f>[4]Northeast!AJ182</f>
        <v>1.0198776677308443</v>
      </c>
      <c r="CG197" s="95">
        <f>[4]Midwest!AJ182</f>
        <v>1.0104085298004166</v>
      </c>
      <c r="CH197" s="95">
        <f>[4]South!AJ182</f>
        <v>1.0263098322057167</v>
      </c>
      <c r="CI197" s="95">
        <f>[4]West!AJ182</f>
        <v>0.97534900512921052</v>
      </c>
      <c r="CJ197" s="44"/>
      <c r="CK197" s="89">
        <f t="shared" si="431"/>
        <v>0.70445691755504491</v>
      </c>
      <c r="CL197" s="89">
        <f t="shared" si="432"/>
        <v>0.8931518917137774</v>
      </c>
      <c r="CM197" s="89">
        <f t="shared" si="433"/>
        <v>1.2291030855081047</v>
      </c>
      <c r="CN197" s="89">
        <f t="shared" si="434"/>
        <v>0.98384544718340805</v>
      </c>
      <c r="CO197" s="89">
        <f t="shared" si="435"/>
        <v>0.97679762015836102</v>
      </c>
      <c r="CP197" s="89">
        <f t="shared" si="436"/>
        <v>1.0123729516855149</v>
      </c>
      <c r="CQ197" s="89">
        <f t="shared" si="437"/>
        <v>0.88735403297720683</v>
      </c>
      <c r="CR197" s="89">
        <f t="shared" si="438"/>
        <v>0.74750083284371482</v>
      </c>
      <c r="CS197" s="89">
        <f t="shared" si="439"/>
        <v>0.62918702854514486</v>
      </c>
      <c r="CT197" s="89"/>
      <c r="CU197" s="89">
        <f t="shared" si="440"/>
        <v>1.1958048630523606</v>
      </c>
      <c r="CV197" s="44"/>
      <c r="CX197" s="35"/>
      <c r="CZ197" s="80">
        <f t="shared" si="421"/>
        <v>0.17476235122382811</v>
      </c>
      <c r="DA197" s="80">
        <f t="shared" si="421"/>
        <v>0.2603452463790904</v>
      </c>
      <c r="DB197" s="80">
        <f t="shared" si="421"/>
        <v>0.38825960481246841</v>
      </c>
      <c r="DC197" s="80">
        <f t="shared" si="421"/>
        <v>0.17663279758461306</v>
      </c>
      <c r="DE197" s="80">
        <f t="shared" si="441"/>
        <v>0.17548696978194089</v>
      </c>
      <c r="DF197" s="80">
        <f t="shared" si="441"/>
        <v>0.26188806524136499</v>
      </c>
      <c r="DG197" s="80">
        <f t="shared" si="441"/>
        <v>0.38785128055030699</v>
      </c>
      <c r="DH197" s="80">
        <f t="shared" si="441"/>
        <v>0.17476287748805761</v>
      </c>
      <c r="DI197" s="80">
        <f t="shared" si="442"/>
        <v>0.99998919306167044</v>
      </c>
      <c r="DJ197" s="80"/>
      <c r="DK197" s="80">
        <f t="shared" si="443"/>
        <v>0.1754888662792963</v>
      </c>
      <c r="DL197" s="80">
        <f t="shared" si="443"/>
        <v>0.26189089548012151</v>
      </c>
      <c r="DM197" s="80">
        <f t="shared" si="443"/>
        <v>0.38785547208047455</v>
      </c>
      <c r="DN197" s="80">
        <f t="shared" si="443"/>
        <v>0.17476476616010767</v>
      </c>
      <c r="DQ197" s="80">
        <f t="shared" ref="DQ197:DT212" si="449">LN(BQ197/BQ196)</f>
        <v>5.5084209232722371E-2</v>
      </c>
      <c r="DR197" s="80">
        <f t="shared" si="449"/>
        <v>5.1491885531156162E-2</v>
      </c>
      <c r="DS197" s="80">
        <f t="shared" si="449"/>
        <v>5.1962863873484658E-2</v>
      </c>
      <c r="DT197" s="80">
        <f t="shared" si="449"/>
        <v>3.9286330533789549E-2</v>
      </c>
      <c r="DV197" s="80">
        <f t="shared" si="444"/>
        <v>7.2318057150039708E-2</v>
      </c>
      <c r="DW197" s="80">
        <f t="shared" si="444"/>
        <v>4.3361087981305897E-2</v>
      </c>
      <c r="DX197" s="80">
        <f t="shared" si="444"/>
        <v>0.5597394223356309</v>
      </c>
      <c r="DY197" s="80">
        <f t="shared" si="444"/>
        <v>0.32458143253302341</v>
      </c>
      <c r="DZ197" s="80"/>
      <c r="EB197" s="80">
        <f t="shared" ref="EB197:EE212" si="450">LN(DV197/DV196)</f>
        <v>-0.80854151507041405</v>
      </c>
      <c r="EC197" s="80">
        <f t="shared" si="450"/>
        <v>-0.87962932270540517</v>
      </c>
      <c r="ED197" s="80" t="e">
        <f t="shared" si="450"/>
        <v>#DIV/0!</v>
      </c>
      <c r="EE197" s="80">
        <f t="shared" si="450"/>
        <v>-0.81484400425521208</v>
      </c>
      <c r="EG197" s="80">
        <f t="shared" ref="EG197:EJ227" si="451">LN(BV197/BV196)</f>
        <v>4.6655173551370463E-4</v>
      </c>
      <c r="EH197" s="80">
        <f t="shared" si="451"/>
        <v>1.4679867099950039E-3</v>
      </c>
      <c r="EI197" s="80">
        <f t="shared" si="451"/>
        <v>2.4150571765728162E-3</v>
      </c>
      <c r="EJ197" s="80">
        <f t="shared" si="451"/>
        <v>3.879368795475035E-3</v>
      </c>
      <c r="EL197" s="80">
        <f t="shared" ref="EL197:EO227" si="452">LN(CA197/CA196)</f>
        <v>4.1644799948543469E-3</v>
      </c>
      <c r="EM197" s="80">
        <f t="shared" si="452"/>
        <v>2.9660590147794594E-3</v>
      </c>
      <c r="EN197" s="80">
        <f t="shared" si="452"/>
        <v>1.3213303615208522E-3</v>
      </c>
      <c r="EO197" s="80">
        <f t="shared" si="452"/>
        <v>-1.8667272148723774E-3</v>
      </c>
      <c r="EQ197" s="80">
        <f t="shared" ref="EQ197:ET227" si="453">LN(CF197/CF196)</f>
        <v>-1.2040265718992329E-2</v>
      </c>
      <c r="ER197" s="80">
        <f t="shared" si="453"/>
        <v>-1.9272593837468866E-2</v>
      </c>
      <c r="ES197" s="80">
        <f t="shared" si="453"/>
        <v>-2.3657518813559049E-2</v>
      </c>
      <c r="ET197" s="80">
        <f t="shared" si="453"/>
        <v>1.0164014366972831E-2</v>
      </c>
      <c r="EW197" s="80">
        <f t="shared" si="408"/>
        <v>1.0514517927181117</v>
      </c>
      <c r="EX197" s="80">
        <f t="shared" si="409"/>
        <v>1.0514517927181117</v>
      </c>
      <c r="EY197" s="80">
        <f t="shared" si="402"/>
        <v>0.88735403297720683</v>
      </c>
      <c r="EZ197" s="80"/>
      <c r="FA197" s="80" t="e">
        <f t="shared" si="410"/>
        <v>#DIV/0!</v>
      </c>
      <c r="FB197" s="80">
        <f t="shared" si="411"/>
        <v>1</v>
      </c>
      <c r="FC197" s="80">
        <f t="shared" si="412"/>
        <v>1.2291030855081047</v>
      </c>
      <c r="FD197" s="80"/>
      <c r="FE197" s="80">
        <f t="shared" si="413"/>
        <v>1.0020831638881165</v>
      </c>
      <c r="FF197" s="80">
        <f t="shared" si="414"/>
        <v>1.0020831638881165</v>
      </c>
      <c r="FG197" s="80">
        <f t="shared" si="403"/>
        <v>0.98384544718340805</v>
      </c>
      <c r="FH197" s="80"/>
      <c r="FI197" s="80">
        <f t="shared" si="415"/>
        <v>1.0016952861658901</v>
      </c>
      <c r="FJ197" s="80">
        <f t="shared" si="416"/>
        <v>1.0016952861658901</v>
      </c>
      <c r="FK197" s="80">
        <f t="shared" si="404"/>
        <v>0.97679762015836102</v>
      </c>
      <c r="FM197" s="80">
        <f t="shared" si="417"/>
        <v>0.98554584299489689</v>
      </c>
      <c r="FN197" s="80">
        <f t="shared" si="418"/>
        <v>0.98554584299489689</v>
      </c>
      <c r="FO197" s="80">
        <f t="shared" si="405"/>
        <v>1.0123729516855149</v>
      </c>
      <c r="FQ197" s="37"/>
      <c r="FS197" s="32">
        <f t="shared" si="406"/>
        <v>2002</v>
      </c>
      <c r="FT197" s="80">
        <f t="shared" si="401"/>
        <v>1.2402254481428538</v>
      </c>
      <c r="FU197" s="80">
        <f t="shared" si="401"/>
        <v>0.87021770042935842</v>
      </c>
      <c r="FV197" s="80">
        <f t="shared" si="401"/>
        <v>0.99578751574666746</v>
      </c>
      <c r="FW197" s="80">
        <f t="shared" si="401"/>
        <v>1.2396816898055609</v>
      </c>
      <c r="FX197" s="80">
        <f t="shared" si="401"/>
        <v>1.0389064886122228</v>
      </c>
      <c r="FY197" s="80">
        <f t="shared" si="401"/>
        <v>1.0163257238529511</v>
      </c>
    </row>
    <row r="198" spans="1:181" x14ac:dyDescent="0.2">
      <c r="A198" s="74" t="s">
        <v>238</v>
      </c>
      <c r="B198" s="31">
        <f t="shared" si="407"/>
        <v>1972</v>
      </c>
      <c r="D198" s="85">
        <f>[4]Northeast!D183</f>
        <v>315.50200000000001</v>
      </c>
      <c r="E198" s="85">
        <f>[4]Midwest!D183</f>
        <v>472.10200000000003</v>
      </c>
      <c r="F198" s="85">
        <f>[4]South!D183</f>
        <v>723.505</v>
      </c>
      <c r="G198" s="85">
        <f>[4]West!D183</f>
        <v>326.62400000000002</v>
      </c>
      <c r="H198" s="85">
        <f t="shared" si="420"/>
        <v>1837.7329999999999</v>
      </c>
      <c r="J198" s="91">
        <f>J38</f>
        <v>2678.3980000000001</v>
      </c>
      <c r="K198" s="91">
        <f>K38</f>
        <v>1573.095</v>
      </c>
      <c r="L198" s="91">
        <f>L38</f>
        <v>20913.199999999997</v>
      </c>
      <c r="M198" s="91">
        <f>M38</f>
        <v>12124.5</v>
      </c>
      <c r="N198" s="91">
        <f t="shared" si="445"/>
        <v>37289.192999999999</v>
      </c>
      <c r="P198" s="96">
        <f>P38</f>
        <v>2678.3980000000001</v>
      </c>
      <c r="Q198" s="96">
        <f>Q38</f>
        <v>1573.095</v>
      </c>
      <c r="R198" s="96">
        <f>R38</f>
        <v>20913.199999999997</v>
      </c>
      <c r="S198" s="96">
        <f>S38</f>
        <v>12124.5</v>
      </c>
      <c r="T198" s="85">
        <f t="shared" si="446"/>
        <v>37289.192999999999</v>
      </c>
      <c r="V198" s="96">
        <f t="shared" si="447"/>
        <v>117.79504016953416</v>
      </c>
      <c r="W198" s="96">
        <f t="shared" si="424"/>
        <v>300.11029213111732</v>
      </c>
      <c r="X198" s="96">
        <f t="shared" si="424"/>
        <v>34.595614253198939</v>
      </c>
      <c r="Y198" s="96">
        <f t="shared" si="424"/>
        <v>26.93917274939173</v>
      </c>
      <c r="Z198" s="96">
        <f t="shared" si="424"/>
        <v>49.283260166021833</v>
      </c>
      <c r="AC198" s="96">
        <f t="shared" si="425"/>
        <v>0.11779504016953417</v>
      </c>
      <c r="AD198" s="96">
        <f t="shared" si="425"/>
        <v>0.30011029213111734</v>
      </c>
      <c r="AE198" s="96">
        <f t="shared" si="425"/>
        <v>3.4595614253198938E-2</v>
      </c>
      <c r="AF198" s="96">
        <f t="shared" si="425"/>
        <v>2.693917274939173E-2</v>
      </c>
      <c r="AG198" s="96">
        <f t="shared" si="425"/>
        <v>4.9283260166021831E-2</v>
      </c>
      <c r="AI198" s="94">
        <f t="shared" si="426"/>
        <v>0.11787179608212781</v>
      </c>
      <c r="AJ198" s="94">
        <f t="shared" si="426"/>
        <v>0.3000691004382528</v>
      </c>
      <c r="AK198" s="94">
        <f t="shared" si="426"/>
        <v>3.5213636563278396E-2</v>
      </c>
      <c r="AL198" s="94">
        <f t="shared" si="426"/>
        <v>2.7368005180308831E-2</v>
      </c>
      <c r="AM198" s="94">
        <f t="shared" si="427"/>
        <v>4.977308002939352E-2</v>
      </c>
      <c r="AO198" s="90">
        <f>[4]Northeast!V183</f>
        <v>0.99934881867295755</v>
      </c>
      <c r="AP198" s="90">
        <f>[4]Midwest!V183</f>
        <v>1.0001372740238978</v>
      </c>
      <c r="AQ198" s="90">
        <f>[4]South!V183</f>
        <v>0.98244934717353383</v>
      </c>
      <c r="AR198" s="90">
        <f>[4]West!V183</f>
        <v>0.98433088461903517</v>
      </c>
      <c r="AS198" s="90">
        <f t="shared" si="428"/>
        <v>0.99015894007197414</v>
      </c>
      <c r="AU198" s="102">
        <f t="shared" si="448"/>
        <v>1000000</v>
      </c>
      <c r="AV198" s="102">
        <f t="shared" si="429"/>
        <v>1000000</v>
      </c>
      <c r="AW198" s="102">
        <f t="shared" si="429"/>
        <v>1000000</v>
      </c>
      <c r="AX198" s="102">
        <f t="shared" si="429"/>
        <v>1000000</v>
      </c>
      <c r="AY198" s="102">
        <f t="shared" si="429"/>
        <v>1000000</v>
      </c>
      <c r="BB198" s="80">
        <f t="shared" si="430"/>
        <v>0.74302985418646894</v>
      </c>
      <c r="BC198" s="80">
        <f t="shared" si="430"/>
        <v>0.51073739964626941</v>
      </c>
      <c r="BD198" s="80">
        <f t="shared" si="430"/>
        <v>0.84869413439615105</v>
      </c>
      <c r="BE198" s="80">
        <f t="shared" si="430"/>
        <v>0.96028991542921149</v>
      </c>
      <c r="BF198" s="80"/>
      <c r="BG198" s="80"/>
      <c r="BH198" s="80"/>
      <c r="BI198" s="80"/>
      <c r="BJ198" s="80"/>
      <c r="BK198" s="80"/>
      <c r="BL198" s="80"/>
      <c r="BM198" s="80"/>
      <c r="BN198" s="80"/>
      <c r="BO198" s="80"/>
      <c r="BP198" s="80"/>
      <c r="BQ198" s="95">
        <f>[4]Northeast!AK183</f>
        <v>0.96620469449539181</v>
      </c>
      <c r="BR198" s="95">
        <f>[4]Midwest!AK183</f>
        <v>0.9293017109856182</v>
      </c>
      <c r="BS198" s="95">
        <f>[4]South!AK183</f>
        <v>0.88434944612113331</v>
      </c>
      <c r="BT198" s="95">
        <f>[4]West!AK183</f>
        <v>0.98408306728900441</v>
      </c>
      <c r="BU198" s="88"/>
      <c r="BV198" s="95">
        <f>[4]Northeast!AH183</f>
        <v>1.0010631108213599</v>
      </c>
      <c r="BW198" s="95">
        <f>[4]Midwest!AH183</f>
        <v>0.99234819877330904</v>
      </c>
      <c r="BX198" s="95">
        <f>[4]South!AH183</f>
        <v>0.9751328071217007</v>
      </c>
      <c r="BY198" s="95">
        <f>[4]West!AH183</f>
        <v>0.98810127183512608</v>
      </c>
      <c r="CA198" s="95">
        <f>[4]Northeast!AI183</f>
        <v>0.9678247078108162</v>
      </c>
      <c r="CB198" s="95">
        <f>[4]Midwest!AI183</f>
        <v>0.97106922671620644</v>
      </c>
      <c r="CC198" s="95">
        <f>[4]South!AI183</f>
        <v>0.98415504816446675</v>
      </c>
      <c r="CD198" s="95">
        <f>[4]West!AI183</f>
        <v>0.98757286980002279</v>
      </c>
      <c r="CF198" s="95">
        <f>[4]Northeast!AJ183</f>
        <v>1.0144336108621246</v>
      </c>
      <c r="CG198" s="95">
        <f>[4]Midwest!AJ183</f>
        <v>1.0128738805136615</v>
      </c>
      <c r="CH198" s="95">
        <f>[4]South!AJ183</f>
        <v>1.0208567038234564</v>
      </c>
      <c r="CI198" s="95">
        <f>[4]West!AJ183</f>
        <v>0.97272565452432169</v>
      </c>
      <c r="CJ198" s="44"/>
      <c r="CK198" s="89">
        <f t="shared" si="431"/>
        <v>0.73439358679914613</v>
      </c>
      <c r="CL198" s="89">
        <f t="shared" si="432"/>
        <v>0.9237623220340816</v>
      </c>
      <c r="CM198" s="89">
        <f t="shared" si="433"/>
        <v>1.2202779529175225</v>
      </c>
      <c r="CN198" s="89">
        <f t="shared" si="434"/>
        <v>0.98607756918854139</v>
      </c>
      <c r="CO198" s="89">
        <f t="shared" si="435"/>
        <v>0.97844068751712565</v>
      </c>
      <c r="CP198" s="89">
        <f t="shared" si="436"/>
        <v>1.0094847333190438</v>
      </c>
      <c r="CQ198" s="89">
        <f t="shared" si="437"/>
        <v>0.92440523168900524</v>
      </c>
      <c r="CR198" s="89">
        <f t="shared" si="438"/>
        <v>0.8068547768572023</v>
      </c>
      <c r="CS198" s="89">
        <f t="shared" si="439"/>
        <v>0.67840512502851713</v>
      </c>
      <c r="CT198" s="89"/>
      <c r="CU198" s="89">
        <f t="shared" si="440"/>
        <v>1.1885134589837785</v>
      </c>
      <c r="CV198" s="44"/>
      <c r="CX198" s="35"/>
      <c r="CZ198" s="80">
        <f t="shared" si="421"/>
        <v>0.1716799992164259</v>
      </c>
      <c r="DA198" s="80">
        <f t="shared" si="421"/>
        <v>0.25689368368527965</v>
      </c>
      <c r="DB198" s="80">
        <f t="shared" si="421"/>
        <v>0.39369429617904234</v>
      </c>
      <c r="DC198" s="80">
        <f t="shared" si="421"/>
        <v>0.17773202091925216</v>
      </c>
      <c r="DE198" s="80">
        <f t="shared" si="441"/>
        <v>0.17321660442864731</v>
      </c>
      <c r="DF198" s="80">
        <f t="shared" si="441"/>
        <v>0.2586156262432473</v>
      </c>
      <c r="DG198" s="80">
        <f t="shared" si="441"/>
        <v>0.39097065510104251</v>
      </c>
      <c r="DH198" s="80">
        <f t="shared" si="441"/>
        <v>0.17718184096045658</v>
      </c>
      <c r="DI198" s="80">
        <f t="shared" si="442"/>
        <v>0.99998472673339367</v>
      </c>
      <c r="DJ198" s="80"/>
      <c r="DK198" s="80">
        <f t="shared" si="443"/>
        <v>0.17321925005243471</v>
      </c>
      <c r="DL198" s="80">
        <f t="shared" si="443"/>
        <v>0.25861957620898435</v>
      </c>
      <c r="DM198" s="80">
        <f t="shared" si="443"/>
        <v>0.39097662659129728</v>
      </c>
      <c r="DN198" s="80">
        <f t="shared" si="443"/>
        <v>0.17718454714728368</v>
      </c>
      <c r="DQ198" s="80">
        <f t="shared" si="449"/>
        <v>4.2918078835226782E-2</v>
      </c>
      <c r="DR198" s="80">
        <f t="shared" si="449"/>
        <v>3.1635092419327333E-2</v>
      </c>
      <c r="DS198" s="80">
        <f t="shared" si="449"/>
        <v>4.7085515807075345E-2</v>
      </c>
      <c r="DT198" s="80">
        <f t="shared" si="449"/>
        <v>3.8837880346123926E-2</v>
      </c>
      <c r="DV198" s="80">
        <f t="shared" si="444"/>
        <v>7.1827727674342548E-2</v>
      </c>
      <c r="DW198" s="80">
        <f t="shared" si="444"/>
        <v>4.2186351418224577E-2</v>
      </c>
      <c r="DX198" s="80">
        <f t="shared" si="444"/>
        <v>0.56083809590623201</v>
      </c>
      <c r="DY198" s="80">
        <f t="shared" si="444"/>
        <v>0.32514782500120076</v>
      </c>
      <c r="DZ198" s="80"/>
      <c r="EB198" s="80">
        <f t="shared" si="450"/>
        <v>-6.8032702796513708E-3</v>
      </c>
      <c r="EC198" s="80">
        <f t="shared" si="450"/>
        <v>-2.7465706016341771E-2</v>
      </c>
      <c r="ED198" s="80">
        <f t="shared" si="450"/>
        <v>1.9609065946145127E-3</v>
      </c>
      <c r="EE198" s="80">
        <f t="shared" si="450"/>
        <v>1.7434727006096229E-3</v>
      </c>
      <c r="EG198" s="80">
        <f t="shared" si="451"/>
        <v>5.5004715193054607E-4</v>
      </c>
      <c r="EH198" s="80">
        <f t="shared" si="451"/>
        <v>1.6368826201112233E-3</v>
      </c>
      <c r="EI198" s="80">
        <f t="shared" si="451"/>
        <v>2.5879503580961047E-3</v>
      </c>
      <c r="EJ198" s="80">
        <f t="shared" si="451"/>
        <v>4.1525432418824662E-3</v>
      </c>
      <c r="EL198" s="80">
        <f t="shared" si="452"/>
        <v>4.5409663388596977E-3</v>
      </c>
      <c r="EM198" s="80">
        <f t="shared" si="452"/>
        <v>2.9694413178522443E-3</v>
      </c>
      <c r="EN198" s="80">
        <f t="shared" si="452"/>
        <v>1.291791683297462E-3</v>
      </c>
      <c r="EO198" s="80">
        <f t="shared" si="452"/>
        <v>-2.1385383194407553E-3</v>
      </c>
      <c r="EQ198" s="80">
        <f t="shared" si="453"/>
        <v>-5.3522486181233871E-3</v>
      </c>
      <c r="ER198" s="80">
        <f t="shared" si="453"/>
        <v>2.4369825198857888E-3</v>
      </c>
      <c r="ES198" s="80">
        <f t="shared" si="453"/>
        <v>-5.3275013868799665E-3</v>
      </c>
      <c r="ET198" s="80">
        <f t="shared" si="453"/>
        <v>-2.6932768491674673E-3</v>
      </c>
      <c r="EW198" s="80">
        <f t="shared" si="408"/>
        <v>1.0417546969246154</v>
      </c>
      <c r="EX198" s="80">
        <f t="shared" si="409"/>
        <v>1.0953548436539</v>
      </c>
      <c r="EY198" s="80">
        <f t="shared" si="402"/>
        <v>0.92440523168900524</v>
      </c>
      <c r="EZ198" s="80"/>
      <c r="FA198" s="80">
        <f t="shared" si="410"/>
        <v>0.99281985970531195</v>
      </c>
      <c r="FB198" s="80">
        <f t="shared" si="411"/>
        <v>0.99281985970531195</v>
      </c>
      <c r="FC198" s="80">
        <f t="shared" si="412"/>
        <v>1.2202779529175225</v>
      </c>
      <c r="FD198" s="80"/>
      <c r="FE198" s="80">
        <f t="shared" si="413"/>
        <v>1.0022687730186928</v>
      </c>
      <c r="FF198" s="80">
        <f t="shared" si="414"/>
        <v>1.004356663132832</v>
      </c>
      <c r="FG198" s="80">
        <f t="shared" si="403"/>
        <v>0.98607756918854139</v>
      </c>
      <c r="FH198" s="80"/>
      <c r="FI198" s="80">
        <f t="shared" si="415"/>
        <v>1.0016820959888275</v>
      </c>
      <c r="FJ198" s="80">
        <f t="shared" si="416"/>
        <v>1.0033802337887772</v>
      </c>
      <c r="FK198" s="80">
        <f t="shared" si="404"/>
        <v>0.97844068751712565</v>
      </c>
      <c r="FM198" s="80">
        <f t="shared" si="417"/>
        <v>0.99714708066660362</v>
      </c>
      <c r="FN198" s="80">
        <f t="shared" si="418"/>
        <v>0.98273416020546833</v>
      </c>
      <c r="FO198" s="80">
        <f t="shared" si="405"/>
        <v>1.0094847333190438</v>
      </c>
      <c r="FQ198" s="37"/>
      <c r="FS198" s="32">
        <f t="shared" si="406"/>
        <v>2003</v>
      </c>
      <c r="FT198" s="80">
        <f t="shared" ref="FT198:FY203" si="454">CL229</f>
        <v>1.2364424602100683</v>
      </c>
      <c r="FU198" s="80">
        <f t="shared" si="454"/>
        <v>0.89592653250030618</v>
      </c>
      <c r="FV198" s="80">
        <f t="shared" si="454"/>
        <v>0.99486300646662018</v>
      </c>
      <c r="FW198" s="80">
        <f t="shared" si="454"/>
        <v>1.2552138126005004</v>
      </c>
      <c r="FX198" s="80">
        <f t="shared" si="454"/>
        <v>1.0200472613394453</v>
      </c>
      <c r="FY198" s="80">
        <f t="shared" si="454"/>
        <v>1.0238772074728957</v>
      </c>
    </row>
    <row r="199" spans="1:181" x14ac:dyDescent="0.2">
      <c r="A199" s="74" t="s">
        <v>238</v>
      </c>
      <c r="B199" s="31">
        <f t="shared" si="407"/>
        <v>1973</v>
      </c>
      <c r="D199" s="85">
        <f>[4]Northeast!D184</f>
        <v>336.72300000000001</v>
      </c>
      <c r="E199" s="85">
        <f>[4]Midwest!D184</f>
        <v>499.56100000000004</v>
      </c>
      <c r="F199" s="85">
        <f>[4]South!D184</f>
        <v>794.375</v>
      </c>
      <c r="G199" s="85">
        <f>[4]West!D184</f>
        <v>345.67500000000001</v>
      </c>
      <c r="H199" s="85">
        <f t="shared" si="420"/>
        <v>1976.3340000000001</v>
      </c>
      <c r="J199" s="91">
        <f>J39</f>
        <v>2648.9780000000001</v>
      </c>
      <c r="K199" s="91">
        <f>K39</f>
        <v>1607.3969999999999</v>
      </c>
      <c r="L199" s="91">
        <f>L39</f>
        <v>21887.785745317051</v>
      </c>
      <c r="M199" s="91">
        <f>M39</f>
        <v>12512.925896728584</v>
      </c>
      <c r="N199" s="91">
        <f t="shared" si="445"/>
        <v>38657.086642045637</v>
      </c>
      <c r="P199" s="96">
        <f>P39</f>
        <v>2648.9780000000001</v>
      </c>
      <c r="Q199" s="96">
        <f>Q39</f>
        <v>1607.3969999999999</v>
      </c>
      <c r="R199" s="96">
        <f>R39</f>
        <v>21887.785745317051</v>
      </c>
      <c r="S199" s="96">
        <f>S39</f>
        <v>12512.925896728584</v>
      </c>
      <c r="T199" s="85">
        <f t="shared" si="446"/>
        <v>38657.086642045637</v>
      </c>
      <c r="V199" s="96">
        <f t="shared" si="447"/>
        <v>127.114305970076</v>
      </c>
      <c r="W199" s="96">
        <f t="shared" si="424"/>
        <v>310.78880948514905</v>
      </c>
      <c r="X199" s="96">
        <f t="shared" si="424"/>
        <v>36.293072732126809</v>
      </c>
      <c r="Y199" s="96">
        <f t="shared" si="424"/>
        <v>27.625433320145714</v>
      </c>
      <c r="Z199" s="96">
        <f t="shared" si="424"/>
        <v>51.124752837696448</v>
      </c>
      <c r="AC199" s="96">
        <f t="shared" si="425"/>
        <v>0.127114305970076</v>
      </c>
      <c r="AD199" s="96">
        <f t="shared" si="425"/>
        <v>0.31078880948514903</v>
      </c>
      <c r="AE199" s="96">
        <f t="shared" si="425"/>
        <v>3.6293072732126806E-2</v>
      </c>
      <c r="AF199" s="96">
        <f t="shared" si="425"/>
        <v>2.7625433320145713E-2</v>
      </c>
      <c r="AG199" s="96">
        <f t="shared" si="425"/>
        <v>5.1124752837696449E-2</v>
      </c>
      <c r="AI199" s="94">
        <f t="shared" si="426"/>
        <v>0.12680628176975434</v>
      </c>
      <c r="AJ199" s="94">
        <f t="shared" si="426"/>
        <v>0.31292085427356142</v>
      </c>
      <c r="AK199" s="94">
        <f t="shared" si="426"/>
        <v>3.63623606981495E-2</v>
      </c>
      <c r="AL199" s="94">
        <f t="shared" si="426"/>
        <v>2.8309940851229631E-2</v>
      </c>
      <c r="AM199" s="94">
        <f t="shared" si="427"/>
        <v>5.1453097426915277E-2</v>
      </c>
      <c r="AO199" s="90">
        <f>[4]Northeast!V184</f>
        <v>1.0024290925971708</v>
      </c>
      <c r="AP199" s="90">
        <f>[4]Midwest!V184</f>
        <v>0.99318663246857775</v>
      </c>
      <c r="AQ199" s="90">
        <f>[4]South!V184</f>
        <v>0.99809451408840399</v>
      </c>
      <c r="AR199" s="90">
        <f>[4]West!V184</f>
        <v>0.97582094803090391</v>
      </c>
      <c r="AS199" s="90">
        <f t="shared" si="428"/>
        <v>0.99361856514692404</v>
      </c>
      <c r="AU199" s="102">
        <f t="shared" si="448"/>
        <v>1000000</v>
      </c>
      <c r="AV199" s="102">
        <f t="shared" si="429"/>
        <v>1000000</v>
      </c>
      <c r="AW199" s="102">
        <f t="shared" si="429"/>
        <v>1000000</v>
      </c>
      <c r="AX199" s="102">
        <f t="shared" si="429"/>
        <v>1000000</v>
      </c>
      <c r="AY199" s="102">
        <f t="shared" si="429"/>
        <v>1000000</v>
      </c>
      <c r="BB199" s="80">
        <f t="shared" si="430"/>
        <v>0.79935027873555076</v>
      </c>
      <c r="BC199" s="80">
        <f t="shared" si="430"/>
        <v>0.53261193229609216</v>
      </c>
      <c r="BD199" s="80">
        <f t="shared" si="430"/>
        <v>0.87637987010687468</v>
      </c>
      <c r="BE199" s="80">
        <f t="shared" si="430"/>
        <v>0.9933406007023603</v>
      </c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95">
        <f>[4]Northeast!AK184</f>
        <v>1.0040154703531037</v>
      </c>
      <c r="BR199" s="95">
        <f>[4]Midwest!AK184</f>
        <v>0.95870238244300354</v>
      </c>
      <c r="BS199" s="95">
        <f>[4]South!AK184</f>
        <v>0.91141891424737276</v>
      </c>
      <c r="BT199" s="95">
        <f>[4]West!AK184</f>
        <v>1.0170865890328002</v>
      </c>
      <c r="BU199" s="88"/>
      <c r="BV199" s="95">
        <f>[4]Northeast!AH184</f>
        <v>1.0014662635545961</v>
      </c>
      <c r="BW199" s="95">
        <f>[4]Midwest!AH184</f>
        <v>0.99710888096702388</v>
      </c>
      <c r="BX199" s="95">
        <f>[4]South!AH184</f>
        <v>0.98330310003481813</v>
      </c>
      <c r="BY199" s="95">
        <f>[4]West!AH184</f>
        <v>0.99181247362716807</v>
      </c>
      <c r="CA199" s="95">
        <f>[4]Northeast!AI184</f>
        <v>0.97331822648160427</v>
      </c>
      <c r="CB199" s="95">
        <f>[4]Midwest!AI184</f>
        <v>0.96882139130486999</v>
      </c>
      <c r="CC199" s="95">
        <f>[4]South!AI184</f>
        <v>0.97788311691908592</v>
      </c>
      <c r="CD199" s="95">
        <f>[4]West!AI184</f>
        <v>0.98471531602130347</v>
      </c>
      <c r="CF199" s="95">
        <f>[4]Northeast!AJ184</f>
        <v>1.0175603803554167</v>
      </c>
      <c r="CG199" s="95">
        <f>[4]Midwest!AJ184</f>
        <v>1.00583472352287</v>
      </c>
      <c r="CH199" s="95">
        <f>[4]South!AJ184</f>
        <v>1.0371134946426792</v>
      </c>
      <c r="CI199" s="95">
        <f>[4]West!AJ184</f>
        <v>0.96431604982025487</v>
      </c>
      <c r="CJ199" s="44"/>
      <c r="CK199" s="89">
        <f t="shared" si="431"/>
        <v>0.76133362591829912</v>
      </c>
      <c r="CL199" s="89">
        <f t="shared" si="432"/>
        <v>0.95827914459542074</v>
      </c>
      <c r="CM199" s="89">
        <f t="shared" si="433"/>
        <v>1.2096606987373568</v>
      </c>
      <c r="CN199" s="89">
        <f t="shared" si="434"/>
        <v>0.99128666221519079</v>
      </c>
      <c r="CO199" s="89">
        <f t="shared" si="435"/>
        <v>0.97582511330274502</v>
      </c>
      <c r="CP199" s="89">
        <f t="shared" si="436"/>
        <v>1.0130274867678195</v>
      </c>
      <c r="CQ199" s="89">
        <f t="shared" si="437"/>
        <v>0.95476367933208384</v>
      </c>
      <c r="CR199" s="89">
        <f t="shared" si="438"/>
        <v>0.86164218798698755</v>
      </c>
      <c r="CS199" s="89">
        <f t="shared" si="439"/>
        <v>0.7295701357967177</v>
      </c>
      <c r="CT199" s="89"/>
      <c r="CU199" s="89">
        <f t="shared" si="440"/>
        <v>1.1853757918665577</v>
      </c>
      <c r="CV199" s="44"/>
      <c r="CX199" s="35"/>
      <c r="CZ199" s="80">
        <f t="shared" si="421"/>
        <v>0.1703775778790427</v>
      </c>
      <c r="DA199" s="80">
        <f t="shared" si="421"/>
        <v>0.25277154570027133</v>
      </c>
      <c r="DB199" s="80">
        <f t="shared" si="421"/>
        <v>0.40194369979973021</v>
      </c>
      <c r="DC199" s="80">
        <f t="shared" si="421"/>
        <v>0.17490717662095576</v>
      </c>
      <c r="DE199" s="80">
        <f t="shared" si="441"/>
        <v>0.17102796202611467</v>
      </c>
      <c r="DF199" s="80">
        <f t="shared" si="441"/>
        <v>0.25482705800019806</v>
      </c>
      <c r="DG199" s="80">
        <f t="shared" si="441"/>
        <v>0.3978047422157357</v>
      </c>
      <c r="DH199" s="80">
        <f t="shared" si="441"/>
        <v>0.17631582726563222</v>
      </c>
      <c r="DI199" s="80">
        <f t="shared" si="442"/>
        <v>0.99997558950768062</v>
      </c>
      <c r="DJ199" s="80"/>
      <c r="DK199" s="80">
        <f t="shared" si="443"/>
        <v>0.1710321370047814</v>
      </c>
      <c r="DL199" s="80">
        <f t="shared" si="443"/>
        <v>0.2548332786059882</v>
      </c>
      <c r="DM199" s="80">
        <f t="shared" si="443"/>
        <v>0.39781445306238672</v>
      </c>
      <c r="DN199" s="80">
        <f t="shared" si="443"/>
        <v>0.17632013132684374</v>
      </c>
      <c r="DQ199" s="80">
        <f t="shared" si="449"/>
        <v>3.8386998022557198E-2</v>
      </c>
      <c r="DR199" s="80">
        <f t="shared" si="449"/>
        <v>3.1147229439636614E-2</v>
      </c>
      <c r="DS199" s="80">
        <f t="shared" si="449"/>
        <v>3.0150346005258472E-2</v>
      </c>
      <c r="DT199" s="80">
        <f t="shared" si="449"/>
        <v>3.2987222583502743E-2</v>
      </c>
      <c r="DV199" s="80">
        <f t="shared" si="444"/>
        <v>6.8525029434546719E-2</v>
      </c>
      <c r="DW199" s="80">
        <f t="shared" si="444"/>
        <v>4.158091412537291E-2</v>
      </c>
      <c r="DX199" s="80">
        <f t="shared" si="444"/>
        <v>0.56620370665777631</v>
      </c>
      <c r="DY199" s="80">
        <f t="shared" si="444"/>
        <v>0.32369034978230399</v>
      </c>
      <c r="DZ199" s="80"/>
      <c r="EB199" s="80">
        <f t="shared" si="450"/>
        <v>-4.7071509081132328E-2</v>
      </c>
      <c r="EC199" s="80">
        <f t="shared" si="450"/>
        <v>-1.4455475694630703E-2</v>
      </c>
      <c r="ED199" s="80">
        <f t="shared" si="450"/>
        <v>9.5216544360936864E-3</v>
      </c>
      <c r="EE199" s="80">
        <f t="shared" si="450"/>
        <v>-4.4925768147475054E-3</v>
      </c>
      <c r="EG199" s="80">
        <f t="shared" si="451"/>
        <v>4.026435205811459E-4</v>
      </c>
      <c r="EH199" s="80">
        <f t="shared" si="451"/>
        <v>4.7859200674960954E-3</v>
      </c>
      <c r="EI199" s="80">
        <f t="shared" si="451"/>
        <v>8.3437403115030964E-3</v>
      </c>
      <c r="EJ199" s="80">
        <f t="shared" si="451"/>
        <v>3.7488563801923096E-3</v>
      </c>
      <c r="EL199" s="80">
        <f t="shared" si="452"/>
        <v>5.6601018296377941E-3</v>
      </c>
      <c r="EM199" s="80">
        <f t="shared" si="452"/>
        <v>-2.3174877969935679E-3</v>
      </c>
      <c r="EN199" s="80">
        <f t="shared" si="452"/>
        <v>-6.393303372377388E-3</v>
      </c>
      <c r="EO199" s="80">
        <f t="shared" si="452"/>
        <v>-2.8977061250621476E-3</v>
      </c>
      <c r="EQ199" s="80">
        <f t="shared" si="453"/>
        <v>3.0775405583634129E-3</v>
      </c>
      <c r="ER199" s="80">
        <f t="shared" si="453"/>
        <v>-6.9739490943630123E-3</v>
      </c>
      <c r="ES199" s="80">
        <f t="shared" si="453"/>
        <v>1.5799187948016494E-2</v>
      </c>
      <c r="ET199" s="80">
        <f t="shared" si="453"/>
        <v>-8.682990687823142E-3</v>
      </c>
      <c r="EW199" s="80">
        <f t="shared" si="408"/>
        <v>1.0328410599619928</v>
      </c>
      <c r="EX199" s="80">
        <f t="shared" si="409"/>
        <v>1.1313274577539971</v>
      </c>
      <c r="EY199" s="80">
        <f t="shared" si="402"/>
        <v>0.95476367933208384</v>
      </c>
      <c r="EZ199" s="80"/>
      <c r="FA199" s="80">
        <f t="shared" si="410"/>
        <v>0.99129931491855505</v>
      </c>
      <c r="FB199" s="80">
        <f t="shared" si="411"/>
        <v>0.98418164676341169</v>
      </c>
      <c r="FC199" s="80">
        <f t="shared" si="412"/>
        <v>1.2096606987373568</v>
      </c>
      <c r="FD199" s="80"/>
      <c r="FE199" s="80">
        <f t="shared" si="413"/>
        <v>1.0052826402196087</v>
      </c>
      <c r="FF199" s="80">
        <f t="shared" si="414"/>
        <v>1.0096623180363296</v>
      </c>
      <c r="FG199" s="80">
        <f t="shared" si="403"/>
        <v>0.99128666221519079</v>
      </c>
      <c r="FH199" s="80"/>
      <c r="FI199" s="80">
        <f t="shared" si="415"/>
        <v>0.99732679328675711</v>
      </c>
      <c r="FJ199" s="80">
        <f t="shared" si="416"/>
        <v>1.0006979910118778</v>
      </c>
      <c r="FK199" s="80">
        <f t="shared" si="404"/>
        <v>0.97582511330274502</v>
      </c>
      <c r="FM199" s="80">
        <f t="shared" si="417"/>
        <v>1.0035094670893414</v>
      </c>
      <c r="FN199" s="80">
        <f t="shared" si="418"/>
        <v>0.98618303339828095</v>
      </c>
      <c r="FO199" s="80">
        <f t="shared" si="405"/>
        <v>1.0130274867678195</v>
      </c>
      <c r="FQ199" s="37"/>
      <c r="FS199" s="32">
        <f t="shared" si="406"/>
        <v>2004</v>
      </c>
      <c r="FT199" s="80">
        <f t="shared" si="454"/>
        <v>1.2351284557120363</v>
      </c>
      <c r="FU199" s="80">
        <f t="shared" si="454"/>
        <v>0.88383783294862284</v>
      </c>
      <c r="FV199" s="80">
        <f t="shared" si="454"/>
        <v>0.99416065506904416</v>
      </c>
      <c r="FW199" s="80">
        <f t="shared" si="454"/>
        <v>1.2722708325129484</v>
      </c>
      <c r="FX199" s="80">
        <f t="shared" si="454"/>
        <v>1.0100704688936724</v>
      </c>
      <c r="FY199" s="80">
        <f t="shared" si="454"/>
        <v>1.02102434858515</v>
      </c>
    </row>
    <row r="200" spans="1:181" x14ac:dyDescent="0.2">
      <c r="A200" s="74" t="s">
        <v>238</v>
      </c>
      <c r="B200" s="31">
        <f t="shared" si="407"/>
        <v>1974</v>
      </c>
      <c r="D200" s="85">
        <f>[4]Northeast!D185</f>
        <v>329.476</v>
      </c>
      <c r="E200" s="85">
        <f>[4]Midwest!D185</f>
        <v>503.32300000000004</v>
      </c>
      <c r="F200" s="85">
        <f>[4]South!D185</f>
        <v>791.83900000000006</v>
      </c>
      <c r="G200" s="85">
        <f>[4]West!D185</f>
        <v>348.12299999999999</v>
      </c>
      <c r="H200" s="85">
        <f t="shared" si="420"/>
        <v>1972.761</v>
      </c>
      <c r="J200" s="91">
        <f>J40</f>
        <v>2616.9520000000002</v>
      </c>
      <c r="K200" s="91">
        <f>K40</f>
        <v>1460.7719999999999</v>
      </c>
      <c r="L200" s="91">
        <f>L40</f>
        <v>22615.121348550656</v>
      </c>
      <c r="M200" s="91">
        <f>M40</f>
        <v>12921.258828456084</v>
      </c>
      <c r="N200" s="91">
        <f t="shared" si="445"/>
        <v>39614.104177006739</v>
      </c>
      <c r="P200" s="96">
        <f>P40</f>
        <v>2616.9520000000002</v>
      </c>
      <c r="Q200" s="96">
        <f>Q40</f>
        <v>1460.7719999999999</v>
      </c>
      <c r="R200" s="96">
        <f>R40</f>
        <v>22615.121348550656</v>
      </c>
      <c r="S200" s="96">
        <f>S40</f>
        <v>12921.258828456084</v>
      </c>
      <c r="T200" s="85">
        <f t="shared" si="446"/>
        <v>39614.104177006739</v>
      </c>
      <c r="V200" s="96">
        <f t="shared" si="447"/>
        <v>125.9006661184462</v>
      </c>
      <c r="W200" s="96">
        <f t="shared" si="424"/>
        <v>344.55958903922038</v>
      </c>
      <c r="X200" s="96">
        <f t="shared" si="424"/>
        <v>35.013696711857214</v>
      </c>
      <c r="Y200" s="96">
        <f t="shared" si="424"/>
        <v>26.941879628116386</v>
      </c>
      <c r="Z200" s="96">
        <f t="shared" si="424"/>
        <v>49.799460090910046</v>
      </c>
      <c r="AC200" s="96">
        <f t="shared" si="425"/>
        <v>0.12590066611844619</v>
      </c>
      <c r="AD200" s="96">
        <f t="shared" si="425"/>
        <v>0.3445595890392204</v>
      </c>
      <c r="AE200" s="96">
        <f t="shared" si="425"/>
        <v>3.5013696711857216E-2</v>
      </c>
      <c r="AF200" s="96">
        <f t="shared" si="425"/>
        <v>2.6941879628116387E-2</v>
      </c>
      <c r="AG200" s="96">
        <f t="shared" si="425"/>
        <v>4.9799460090910047E-2</v>
      </c>
      <c r="AI200" s="94">
        <f t="shared" si="426"/>
        <v>0.12741142231530089</v>
      </c>
      <c r="AJ200" s="94">
        <f t="shared" si="426"/>
        <v>0.35253225109873876</v>
      </c>
      <c r="AK200" s="94">
        <f t="shared" si="426"/>
        <v>3.6269952279871343E-2</v>
      </c>
      <c r="AL200" s="94">
        <f t="shared" si="426"/>
        <v>2.7307177732555137E-2</v>
      </c>
      <c r="AM200" s="94">
        <f t="shared" si="427"/>
        <v>5.1029585129395504E-2</v>
      </c>
      <c r="AO200" s="90">
        <f>[4]Northeast!V185</f>
        <v>0.98814269419961365</v>
      </c>
      <c r="AP200" s="90">
        <f>[4]Midwest!V185</f>
        <v>0.97738458812017925</v>
      </c>
      <c r="AQ200" s="90">
        <f>[4]South!V185</f>
        <v>0.96536373805180586</v>
      </c>
      <c r="AR200" s="90">
        <f>[4]West!V185</f>
        <v>0.98662263423864394</v>
      </c>
      <c r="AS200" s="90">
        <f t="shared" si="428"/>
        <v>0.97589388517727049</v>
      </c>
      <c r="AU200" s="102">
        <f t="shared" si="448"/>
        <v>1000000</v>
      </c>
      <c r="AV200" s="102">
        <f t="shared" si="429"/>
        <v>1000000</v>
      </c>
      <c r="AW200" s="102">
        <f t="shared" si="429"/>
        <v>1000000</v>
      </c>
      <c r="AX200" s="102">
        <f t="shared" si="429"/>
        <v>1000000</v>
      </c>
      <c r="AY200" s="102">
        <f t="shared" si="429"/>
        <v>1000000</v>
      </c>
      <c r="BB200" s="80">
        <f t="shared" si="430"/>
        <v>0.80316491044784344</v>
      </c>
      <c r="BC200" s="80">
        <f t="shared" si="430"/>
        <v>0.6000331422150742</v>
      </c>
      <c r="BD200" s="80">
        <f t="shared" si="430"/>
        <v>0.87415270784203536</v>
      </c>
      <c r="BE200" s="80">
        <f t="shared" si="430"/>
        <v>0.95815559894270352</v>
      </c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95">
        <f>[4]Northeast!AK185</f>
        <v>0.9809085742249789</v>
      </c>
      <c r="BR200" s="95">
        <f>[4]Midwest!AK185</f>
        <v>0.96309798636050059</v>
      </c>
      <c r="BS200" s="95">
        <f>[4]South!AK185</f>
        <v>0.90665625453539378</v>
      </c>
      <c r="BT200" s="95">
        <f>[4]West!AK185</f>
        <v>0.97762640343968399</v>
      </c>
      <c r="BU200" s="88"/>
      <c r="BV200" s="95">
        <f>[4]Northeast!AH185</f>
        <v>1.0008300143949058</v>
      </c>
      <c r="BW200" s="95">
        <f>[4]Midwest!AH185</f>
        <v>0.99815176249972049</v>
      </c>
      <c r="BX200" s="95">
        <f>[4]South!AH185</f>
        <v>0.98951019080876801</v>
      </c>
      <c r="BY200" s="95">
        <f>[4]West!AH185</f>
        <v>0.99460902827167463</v>
      </c>
      <c r="CA200" s="95">
        <f>[4]Northeast!AI185</f>
        <v>0.98050218860326588</v>
      </c>
      <c r="CB200" s="95">
        <f>[4]Midwest!AI185</f>
        <v>0.97220250768951144</v>
      </c>
      <c r="CC200" s="95">
        <f>[4]South!AI185</f>
        <v>0.97437105471674823</v>
      </c>
      <c r="CD200" s="95">
        <f>[4]West!AI185</f>
        <v>0.98539583495472494</v>
      </c>
      <c r="CF200" s="95">
        <f>[4]Northeast!AJ185</f>
        <v>1.0030583341810952</v>
      </c>
      <c r="CG200" s="95">
        <f>[4]Midwest!AJ185</f>
        <v>0.98983144237845677</v>
      </c>
      <c r="CH200" s="95">
        <f>[4]South!AJ185</f>
        <v>1.0031031589094077</v>
      </c>
      <c r="CI200" s="95">
        <f>[4]West!AJ185</f>
        <v>0.97499038448817177</v>
      </c>
      <c r="CJ200" s="44"/>
      <c r="CK200" s="89">
        <f t="shared" si="431"/>
        <v>0.78018164818924929</v>
      </c>
      <c r="CL200" s="89">
        <f t="shared" si="432"/>
        <v>0.93343794088807364</v>
      </c>
      <c r="CM200" s="89">
        <f t="shared" si="433"/>
        <v>1.1715340610004119</v>
      </c>
      <c r="CN200" s="89">
        <f t="shared" si="434"/>
        <v>0.99444446893019856</v>
      </c>
      <c r="CO200" s="89">
        <f t="shared" si="435"/>
        <v>0.9766074946180362</v>
      </c>
      <c r="CP200" s="89">
        <f t="shared" si="436"/>
        <v>0.99500264260663651</v>
      </c>
      <c r="CQ200" s="89">
        <f t="shared" si="437"/>
        <v>0.94354259982877797</v>
      </c>
      <c r="CR200" s="89">
        <f t="shared" si="438"/>
        <v>0.83336831907756115</v>
      </c>
      <c r="CS200" s="89">
        <f t="shared" si="439"/>
        <v>0.72825115120443629</v>
      </c>
      <c r="CT200" s="89"/>
      <c r="CU200" s="89">
        <f t="shared" si="440"/>
        <v>1.1320868434604001</v>
      </c>
      <c r="CV200" s="44"/>
      <c r="CX200" s="35"/>
      <c r="CZ200" s="80">
        <f t="shared" si="421"/>
        <v>0.16701262849377091</v>
      </c>
      <c r="DA200" s="80">
        <f t="shared" si="421"/>
        <v>0.25513632923603013</v>
      </c>
      <c r="DB200" s="80">
        <f t="shared" si="421"/>
        <v>0.4013861790657865</v>
      </c>
      <c r="DC200" s="80">
        <f t="shared" si="421"/>
        <v>0.17646486320441249</v>
      </c>
      <c r="DE200" s="80">
        <f t="shared" si="441"/>
        <v>0.16868950967059532</v>
      </c>
      <c r="DF200" s="80">
        <f t="shared" si="441"/>
        <v>0.25395210241308686</v>
      </c>
      <c r="DG200" s="80">
        <f t="shared" si="441"/>
        <v>0.401664874945036</v>
      </c>
      <c r="DH200" s="80">
        <f t="shared" si="441"/>
        <v>0.17568486899574012</v>
      </c>
      <c r="DI200" s="80">
        <f t="shared" si="442"/>
        <v>0.99999135602445832</v>
      </c>
      <c r="DJ200" s="80"/>
      <c r="DK200" s="80">
        <f t="shared" si="443"/>
        <v>0.16869096783119536</v>
      </c>
      <c r="DL200" s="80">
        <f t="shared" si="443"/>
        <v>0.2539542975878239</v>
      </c>
      <c r="DM200" s="80">
        <f t="shared" si="443"/>
        <v>0.40166834695640297</v>
      </c>
      <c r="DN200" s="80">
        <f t="shared" si="443"/>
        <v>0.17568638762457775</v>
      </c>
      <c r="DQ200" s="80">
        <f t="shared" si="449"/>
        <v>-2.3283450137579632E-2</v>
      </c>
      <c r="DR200" s="80">
        <f t="shared" si="449"/>
        <v>4.5744726184627892E-3</v>
      </c>
      <c r="DS200" s="80">
        <f t="shared" si="449"/>
        <v>-5.2392449863588311E-3</v>
      </c>
      <c r="DT200" s="80">
        <f t="shared" si="449"/>
        <v>-3.9569937568298047E-2</v>
      </c>
      <c r="DV200" s="80">
        <f t="shared" si="444"/>
        <v>6.606111773490414E-2</v>
      </c>
      <c r="DW200" s="80">
        <f t="shared" si="444"/>
        <v>3.6875048176600637E-2</v>
      </c>
      <c r="DX200" s="80">
        <f t="shared" si="444"/>
        <v>0.5708855928560207</v>
      </c>
      <c r="DY200" s="80">
        <f t="shared" si="444"/>
        <v>0.32617824123247463</v>
      </c>
      <c r="DZ200" s="80"/>
      <c r="EB200" s="80">
        <f t="shared" si="450"/>
        <v>-3.6618731918377639E-2</v>
      </c>
      <c r="EC200" s="80">
        <f t="shared" si="450"/>
        <v>-0.12010614578219375</v>
      </c>
      <c r="ED200" s="80">
        <f t="shared" si="450"/>
        <v>8.2349075982330513E-3</v>
      </c>
      <c r="EE200" s="80">
        <f t="shared" si="450"/>
        <v>7.6566359376384228E-3</v>
      </c>
      <c r="EG200" s="80">
        <f t="shared" si="451"/>
        <v>-6.3551951637867113E-4</v>
      </c>
      <c r="EH200" s="80">
        <f t="shared" si="451"/>
        <v>1.0453587916757015E-3</v>
      </c>
      <c r="EI200" s="80">
        <f t="shared" si="451"/>
        <v>6.2926494715129372E-3</v>
      </c>
      <c r="EJ200" s="80">
        <f t="shared" si="451"/>
        <v>2.8156727959565355E-3</v>
      </c>
      <c r="EL200" s="80">
        <f t="shared" si="452"/>
        <v>7.3537920280146093E-3</v>
      </c>
      <c r="EM200" s="80">
        <f t="shared" si="452"/>
        <v>3.4838518023119626E-3</v>
      </c>
      <c r="EN200" s="80">
        <f t="shared" si="452"/>
        <v>-3.5979597760297678E-3</v>
      </c>
      <c r="EO200" s="80">
        <f t="shared" si="452"/>
        <v>6.9084321475960844E-4</v>
      </c>
      <c r="EQ200" s="80">
        <f t="shared" si="453"/>
        <v>-1.4354311456021267E-2</v>
      </c>
      <c r="ER200" s="80">
        <f t="shared" si="453"/>
        <v>-1.6038378020812892E-2</v>
      </c>
      <c r="ES200" s="80">
        <f t="shared" si="453"/>
        <v>-3.3343014380648399E-2</v>
      </c>
      <c r="ET200" s="80">
        <f t="shared" si="453"/>
        <v>1.100851549651025E-2</v>
      </c>
      <c r="EW200" s="80">
        <f t="shared" si="408"/>
        <v>0.98824727024476289</v>
      </c>
      <c r="EX200" s="80">
        <f t="shared" si="409"/>
        <v>1.118031271878335</v>
      </c>
      <c r="EY200" s="80">
        <f t="shared" si="402"/>
        <v>0.94354259982877797</v>
      </c>
      <c r="EZ200" s="80"/>
      <c r="FA200" s="80">
        <f t="shared" si="410"/>
        <v>0.96848154381080442</v>
      </c>
      <c r="FB200" s="80">
        <f t="shared" si="411"/>
        <v>0.95316176064768876</v>
      </c>
      <c r="FC200" s="80">
        <f t="shared" si="412"/>
        <v>1.1715340610004119</v>
      </c>
      <c r="FD200" s="80"/>
      <c r="FE200" s="80">
        <f t="shared" si="413"/>
        <v>1.0031855636067484</v>
      </c>
      <c r="FF200" s="80">
        <f t="shared" si="414"/>
        <v>1.0128786615717713</v>
      </c>
      <c r="FG200" s="80">
        <f t="shared" si="403"/>
        <v>0.99444446893019856</v>
      </c>
      <c r="FH200" s="80"/>
      <c r="FI200" s="80">
        <f t="shared" si="415"/>
        <v>1.0008017638659075</v>
      </c>
      <c r="FJ200" s="80">
        <f t="shared" si="416"/>
        <v>1.0015003145017574</v>
      </c>
      <c r="FK200" s="80">
        <f t="shared" si="404"/>
        <v>0.9766074946180362</v>
      </c>
      <c r="FM200" s="80">
        <f t="shared" si="417"/>
        <v>0.98220695450358086</v>
      </c>
      <c r="FN200" s="80">
        <f t="shared" si="418"/>
        <v>0.96863583381722873</v>
      </c>
      <c r="FO200" s="80">
        <f t="shared" si="405"/>
        <v>0.99500264260663651</v>
      </c>
      <c r="FQ200" s="37"/>
      <c r="FS200" s="32">
        <f t="shared" si="406"/>
        <v>2005</v>
      </c>
      <c r="FT200" s="80">
        <f t="shared" si="454"/>
        <v>1.2824484282685236</v>
      </c>
      <c r="FU200" s="80">
        <f t="shared" si="454"/>
        <v>0.86601937079997371</v>
      </c>
      <c r="FV200" s="80">
        <f t="shared" si="454"/>
        <v>0.99333121627411503</v>
      </c>
      <c r="FW200" s="80">
        <f t="shared" si="454"/>
        <v>1.2902143359588549</v>
      </c>
      <c r="FX200" s="80">
        <f t="shared" si="454"/>
        <v>1.0341501915094298</v>
      </c>
      <c r="FY200" s="80">
        <f t="shared" si="454"/>
        <v>1.0219453512422176</v>
      </c>
    </row>
    <row r="201" spans="1:181" x14ac:dyDescent="0.2">
      <c r="A201" s="74" t="s">
        <v>238</v>
      </c>
      <c r="B201" s="31">
        <f t="shared" si="407"/>
        <v>1975</v>
      </c>
      <c r="D201" s="85">
        <f>[4]Northeast!D186</f>
        <v>330.03300000000002</v>
      </c>
      <c r="E201" s="85">
        <f>[4]Midwest!D186</f>
        <v>511.24700000000001</v>
      </c>
      <c r="F201" s="85">
        <f>[4]South!D186</f>
        <v>808.7</v>
      </c>
      <c r="G201" s="85">
        <f>[4]West!D186</f>
        <v>356.75600000000003</v>
      </c>
      <c r="H201" s="85">
        <f t="shared" si="420"/>
        <v>2006.7360000000001</v>
      </c>
      <c r="J201" s="91">
        <f>J41</f>
        <v>2558.4589999999998</v>
      </c>
      <c r="K201" s="91">
        <f>K41</f>
        <v>1346.1980000000001</v>
      </c>
      <c r="L201" s="91">
        <f>L41</f>
        <v>23278.519764427732</v>
      </c>
      <c r="M201" s="91">
        <f>M41</f>
        <v>13352.215419930073</v>
      </c>
      <c r="N201" s="91">
        <f t="shared" si="445"/>
        <v>40535.392184357806</v>
      </c>
      <c r="P201" s="96">
        <f>P41</f>
        <v>2558.4589999999998</v>
      </c>
      <c r="Q201" s="96">
        <f>Q41</f>
        <v>1346.1980000000001</v>
      </c>
      <c r="R201" s="96">
        <f>R41</f>
        <v>23278.519764427732</v>
      </c>
      <c r="S201" s="96">
        <f>S41</f>
        <v>13352.215419930073</v>
      </c>
      <c r="T201" s="85">
        <f t="shared" si="446"/>
        <v>40535.392184357806</v>
      </c>
      <c r="V201" s="96">
        <f t="shared" si="447"/>
        <v>128.99679064624451</v>
      </c>
      <c r="W201" s="96">
        <f t="shared" si="424"/>
        <v>379.77102922452718</v>
      </c>
      <c r="X201" s="96">
        <f t="shared" si="424"/>
        <v>34.740181428365005</v>
      </c>
      <c r="Y201" s="96">
        <f t="shared" si="424"/>
        <v>26.718861910173437</v>
      </c>
      <c r="Z201" s="96">
        <f t="shared" si="424"/>
        <v>49.505774876266749</v>
      </c>
      <c r="AC201" s="96">
        <f t="shared" si="425"/>
        <v>0.1289967906462445</v>
      </c>
      <c r="AD201" s="96">
        <f t="shared" si="425"/>
        <v>0.37977102922452716</v>
      </c>
      <c r="AE201" s="96">
        <f t="shared" si="425"/>
        <v>3.4740181428365005E-2</v>
      </c>
      <c r="AF201" s="96">
        <f t="shared" si="425"/>
        <v>2.6718861910173437E-2</v>
      </c>
      <c r="AG201" s="96">
        <f t="shared" si="425"/>
        <v>4.9505774876266749E-2</v>
      </c>
      <c r="AI201" s="94">
        <f t="shared" si="426"/>
        <v>0.12988044000013815</v>
      </c>
      <c r="AJ201" s="94">
        <f t="shared" si="426"/>
        <v>0.37966540216911726</v>
      </c>
      <c r="AK201" s="94">
        <f t="shared" si="426"/>
        <v>3.501911212403893E-2</v>
      </c>
      <c r="AL201" s="94">
        <f t="shared" si="426"/>
        <v>2.7380298908729523E-2</v>
      </c>
      <c r="AM201" s="94">
        <f t="shared" si="427"/>
        <v>4.9936098299210953E-2</v>
      </c>
      <c r="AO201" s="90">
        <f>[4]Northeast!V186</f>
        <v>0.9931964400960398</v>
      </c>
      <c r="AP201" s="90">
        <f>[4]Midwest!V186</f>
        <v>1.0002782109057249</v>
      </c>
      <c r="AQ201" s="90">
        <f>[4]South!V186</f>
        <v>0.99203490097961522</v>
      </c>
      <c r="AR201" s="90">
        <f>[4]West!V186</f>
        <v>0.97584259394826389</v>
      </c>
      <c r="AS201" s="90">
        <f t="shared" si="428"/>
        <v>0.99138251810612521</v>
      </c>
      <c r="AU201" s="102">
        <f t="shared" si="448"/>
        <v>1000000</v>
      </c>
      <c r="AV201" s="102">
        <f t="shared" si="429"/>
        <v>1000000</v>
      </c>
      <c r="AW201" s="102">
        <f t="shared" si="429"/>
        <v>1000000</v>
      </c>
      <c r="AX201" s="102">
        <f t="shared" si="429"/>
        <v>1000000</v>
      </c>
      <c r="AY201" s="102">
        <f t="shared" si="429"/>
        <v>1000000</v>
      </c>
      <c r="BB201" s="80">
        <f t="shared" si="430"/>
        <v>0.81872888683003253</v>
      </c>
      <c r="BC201" s="80">
        <f t="shared" si="430"/>
        <v>0.64621555487154214</v>
      </c>
      <c r="BD201" s="80">
        <f t="shared" si="430"/>
        <v>0.84400584410035706</v>
      </c>
      <c r="BE201" s="80">
        <f t="shared" si="430"/>
        <v>0.96072127837830623</v>
      </c>
      <c r="BF201" s="80"/>
      <c r="BG201" s="80"/>
      <c r="BH201" s="80"/>
      <c r="BI201" s="80"/>
      <c r="BJ201" s="80"/>
      <c r="BK201" s="80"/>
      <c r="BL201" s="80"/>
      <c r="BM201" s="80"/>
      <c r="BN201" s="80"/>
      <c r="BO201" s="80"/>
      <c r="BP201" s="80"/>
      <c r="BQ201" s="95">
        <f>[4]Northeast!AK186</f>
        <v>0.96269075238613411</v>
      </c>
      <c r="BR201" s="95">
        <f>[4]Midwest!AK186</f>
        <v>0.93262412906500647</v>
      </c>
      <c r="BS201" s="95">
        <f>[4]South!AK186</f>
        <v>0.87073243286326274</v>
      </c>
      <c r="BT201" s="95">
        <f>[4]West!AK186</f>
        <v>0.97632197562578227</v>
      </c>
      <c r="BU201" s="88"/>
      <c r="BV201" s="95">
        <f>[4]Northeast!AH186</f>
        <v>0.99921972018212746</v>
      </c>
      <c r="BW201" s="95">
        <f>[4]Midwest!AH186</f>
        <v>0.99714987477022776</v>
      </c>
      <c r="BX201" s="95">
        <f>[4]South!AH186</f>
        <v>0.99020794243725352</v>
      </c>
      <c r="BY201" s="95">
        <f>[4]West!AH186</f>
        <v>0.99193444737011627</v>
      </c>
      <c r="CA201" s="95">
        <f>[4]Northeast!AI186</f>
        <v>0.98378984674466008</v>
      </c>
      <c r="CB201" s="95">
        <f>[4]Midwest!AI186</f>
        <v>0.97583937285833322</v>
      </c>
      <c r="CC201" s="95">
        <f>[4]South!AI186</f>
        <v>0.97889098074705472</v>
      </c>
      <c r="CD201" s="95">
        <f>[4]West!AI186</f>
        <v>0.99202215734735988</v>
      </c>
      <c r="CF201" s="95">
        <f>[4]Northeast!AJ186</f>
        <v>1.0081883644591108</v>
      </c>
      <c r="CG201" s="95">
        <f>[4]Midwest!AJ186</f>
        <v>1.0130166122067112</v>
      </c>
      <c r="CH201" s="95">
        <f>[4]South!AJ186</f>
        <v>1.030816990214761</v>
      </c>
      <c r="CI201" s="95">
        <f>[4]West!AJ186</f>
        <v>0.96433744053293169</v>
      </c>
      <c r="CJ201" s="44"/>
      <c r="CK201" s="89">
        <f t="shared" si="431"/>
        <v>0.79832599376931024</v>
      </c>
      <c r="CL201" s="89">
        <f t="shared" si="432"/>
        <v>0.92793312373693448</v>
      </c>
      <c r="CM201" s="89">
        <f t="shared" si="433"/>
        <v>1.1367712416643825</v>
      </c>
      <c r="CN201" s="89">
        <f t="shared" si="434"/>
        <v>0.9937323609187555</v>
      </c>
      <c r="CO201" s="89">
        <f t="shared" si="435"/>
        <v>0.98106627894367193</v>
      </c>
      <c r="CP201" s="89">
        <f t="shared" si="436"/>
        <v>1.0108116959465991</v>
      </c>
      <c r="CQ201" s="89">
        <f t="shared" si="437"/>
        <v>0.9176724388418217</v>
      </c>
      <c r="CR201" s="89">
        <f t="shared" si="438"/>
        <v>0.82068987711285868</v>
      </c>
      <c r="CS201" s="89">
        <f t="shared" si="439"/>
        <v>0.74079313315874851</v>
      </c>
      <c r="CT201" s="89"/>
      <c r="CU201" s="89">
        <f t="shared" si="440"/>
        <v>1.1202401086453517</v>
      </c>
      <c r="CV201" s="44"/>
      <c r="CX201" s="35"/>
      <c r="CZ201" s="80">
        <f t="shared" si="421"/>
        <v>0.16446258999689048</v>
      </c>
      <c r="DA201" s="80">
        <f t="shared" si="421"/>
        <v>0.2547654499645195</v>
      </c>
      <c r="DB201" s="80">
        <f t="shared" si="421"/>
        <v>0.40299272051729773</v>
      </c>
      <c r="DC201" s="80">
        <f t="shared" si="421"/>
        <v>0.17777923952129229</v>
      </c>
      <c r="DE201" s="80">
        <f t="shared" si="441"/>
        <v>0.16573433961983008</v>
      </c>
      <c r="DF201" s="80">
        <f t="shared" si="441"/>
        <v>0.25495084464015288</v>
      </c>
      <c r="DG201" s="80">
        <f t="shared" si="441"/>
        <v>0.40218891501492432</v>
      </c>
      <c r="DH201" s="80">
        <f t="shared" si="441"/>
        <v>0.17712123855635933</v>
      </c>
      <c r="DI201" s="80">
        <f t="shared" si="442"/>
        <v>0.9999953378312666</v>
      </c>
      <c r="DJ201" s="80"/>
      <c r="DK201" s="80">
        <f t="shared" si="443"/>
        <v>0.16573511230488869</v>
      </c>
      <c r="DL201" s="80">
        <f t="shared" si="443"/>
        <v>0.2549520332695509</v>
      </c>
      <c r="DM201" s="80">
        <f t="shared" si="443"/>
        <v>0.40219079009625075</v>
      </c>
      <c r="DN201" s="80">
        <f t="shared" si="443"/>
        <v>0.17712206432930966</v>
      </c>
      <c r="DQ201" s="80">
        <f t="shared" si="449"/>
        <v>-1.87470278903045E-2</v>
      </c>
      <c r="DR201" s="80">
        <f t="shared" si="449"/>
        <v>-3.2152900837117457E-2</v>
      </c>
      <c r="DS201" s="80">
        <f t="shared" si="449"/>
        <v>-4.0428652264271121E-2</v>
      </c>
      <c r="DT201" s="80">
        <f t="shared" si="449"/>
        <v>-1.3351714115470835E-3</v>
      </c>
      <c r="DV201" s="80">
        <f t="shared" si="444"/>
        <v>6.3116670695177901E-2</v>
      </c>
      <c r="DW201" s="80">
        <f t="shared" si="444"/>
        <v>3.3210434818969979E-2</v>
      </c>
      <c r="DX201" s="80">
        <f t="shared" si="444"/>
        <v>0.57427641648452277</v>
      </c>
      <c r="DY201" s="80">
        <f t="shared" si="444"/>
        <v>0.32939647800132932</v>
      </c>
      <c r="DZ201" s="80"/>
      <c r="EB201" s="80">
        <f t="shared" si="450"/>
        <v>-4.5595410308905689E-2</v>
      </c>
      <c r="EC201" s="80">
        <f t="shared" si="450"/>
        <v>-0.10467099282702469</v>
      </c>
      <c r="ED201" s="80">
        <f t="shared" si="450"/>
        <v>5.9220154189473231E-3</v>
      </c>
      <c r="EE201" s="80">
        <f t="shared" si="450"/>
        <v>9.8181413238246466E-3</v>
      </c>
      <c r="EG201" s="80">
        <f t="shared" si="451"/>
        <v>-1.6102545180615676E-3</v>
      </c>
      <c r="EH201" s="80">
        <f t="shared" si="451"/>
        <v>-1.0042469719664664E-3</v>
      </c>
      <c r="EI201" s="80">
        <f t="shared" si="451"/>
        <v>7.0490000132817266E-4</v>
      </c>
      <c r="EJ201" s="80">
        <f t="shared" si="451"/>
        <v>-2.6926997071912077E-3</v>
      </c>
      <c r="EL201" s="80">
        <f t="shared" si="452"/>
        <v>3.3474260977021781E-3</v>
      </c>
      <c r="EM201" s="80">
        <f t="shared" si="452"/>
        <v>3.733871874631681E-3</v>
      </c>
      <c r="EN201" s="80">
        <f t="shared" si="452"/>
        <v>4.6280877997976503E-3</v>
      </c>
      <c r="EO201" s="80">
        <f t="shared" si="452"/>
        <v>6.7020197260537675E-3</v>
      </c>
      <c r="EQ201" s="80">
        <f t="shared" si="453"/>
        <v>5.1013547037542448E-3</v>
      </c>
      <c r="ER201" s="80">
        <f t="shared" si="453"/>
        <v>2.3153234724741848E-2</v>
      </c>
      <c r="ES201" s="80">
        <f t="shared" si="453"/>
        <v>2.7253328162996068E-2</v>
      </c>
      <c r="ET201" s="80">
        <f t="shared" si="453"/>
        <v>-1.0986333479072029E-2</v>
      </c>
      <c r="EW201" s="80">
        <f t="shared" si="408"/>
        <v>0.97258188343414398</v>
      </c>
      <c r="EX201" s="80">
        <f t="shared" si="409"/>
        <v>1.0873769601417025</v>
      </c>
      <c r="EY201" s="80">
        <f t="shared" si="402"/>
        <v>0.9176724388418217</v>
      </c>
      <c r="EZ201" s="80"/>
      <c r="FA201" s="80">
        <f t="shared" si="410"/>
        <v>0.97032709462468025</v>
      </c>
      <c r="FB201" s="80">
        <f t="shared" si="411"/>
        <v>0.92487868191661671</v>
      </c>
      <c r="FC201" s="80">
        <f t="shared" si="412"/>
        <v>1.1367712416643825</v>
      </c>
      <c r="FD201" s="80"/>
      <c r="FE201" s="80">
        <f t="shared" si="413"/>
        <v>0.99928391374914161</v>
      </c>
      <c r="FF201" s="80">
        <f t="shared" si="414"/>
        <v>1.0121533530884319</v>
      </c>
      <c r="FG201" s="80">
        <f t="shared" si="403"/>
        <v>0.9937323609187555</v>
      </c>
      <c r="FH201" s="80"/>
      <c r="FI201" s="80">
        <f t="shared" si="415"/>
        <v>1.0045655847924653</v>
      </c>
      <c r="FJ201" s="80">
        <f t="shared" si="416"/>
        <v>1.0060727491072958</v>
      </c>
      <c r="FK201" s="80">
        <f t="shared" si="404"/>
        <v>0.98106627894367193</v>
      </c>
      <c r="FM201" s="80">
        <f t="shared" si="417"/>
        <v>1.0158884536211354</v>
      </c>
      <c r="FN201" s="80">
        <f t="shared" si="418"/>
        <v>0.9840259593386036</v>
      </c>
      <c r="FO201" s="80">
        <f t="shared" si="405"/>
        <v>1.0108116959465991</v>
      </c>
      <c r="FQ201" s="37"/>
      <c r="FS201" s="32">
        <f t="shared" si="406"/>
        <v>2006</v>
      </c>
      <c r="FT201" s="80">
        <f t="shared" si="454"/>
        <v>1.266825437263889</v>
      </c>
      <c r="FU201" s="80">
        <f t="shared" si="454"/>
        <v>0.83460988674135705</v>
      </c>
      <c r="FV201" s="80">
        <f t="shared" si="454"/>
        <v>0.99250681938047547</v>
      </c>
      <c r="FW201" s="80">
        <f t="shared" si="454"/>
        <v>1.3077073119520988</v>
      </c>
      <c r="FX201" s="80">
        <f t="shared" si="454"/>
        <v>1.0166038932448573</v>
      </c>
      <c r="FY201" s="80">
        <f t="shared" si="454"/>
        <v>1.0130342320132142</v>
      </c>
    </row>
    <row r="202" spans="1:181" x14ac:dyDescent="0.2">
      <c r="A202" s="74" t="s">
        <v>238</v>
      </c>
      <c r="B202" s="31">
        <f t="shared" si="407"/>
        <v>1976</v>
      </c>
      <c r="D202" s="85">
        <f>[4]Northeast!D187</f>
        <v>343.87299999999999</v>
      </c>
      <c r="E202" s="85">
        <f>[4]Midwest!D187</f>
        <v>518.72699999999998</v>
      </c>
      <c r="F202" s="85">
        <f>[4]South!D187</f>
        <v>836.43799999999999</v>
      </c>
      <c r="G202" s="85">
        <f>[4]West!D187</f>
        <v>370.17200000000003</v>
      </c>
      <c r="H202" s="85">
        <f t="shared" si="420"/>
        <v>2069.21</v>
      </c>
      <c r="J202" s="91">
        <f>J42</f>
        <v>2718.4270000000001</v>
      </c>
      <c r="K202" s="91">
        <f>K42</f>
        <v>1499.952</v>
      </c>
      <c r="L202" s="91">
        <f>L42</f>
        <v>23971.359056152542</v>
      </c>
      <c r="M202" s="91">
        <f>M42</f>
        <v>13804.312268683247</v>
      </c>
      <c r="N202" s="91">
        <f t="shared" si="445"/>
        <v>41994.050324835785</v>
      </c>
      <c r="P202" s="96">
        <f>P42</f>
        <v>2718.4270000000001</v>
      </c>
      <c r="Q202" s="96">
        <f>Q42</f>
        <v>1499.952</v>
      </c>
      <c r="R202" s="96">
        <f>R42</f>
        <v>23971.359056152542</v>
      </c>
      <c r="S202" s="96">
        <f>S42</f>
        <v>13804.312268683247</v>
      </c>
      <c r="T202" s="85">
        <f t="shared" si="446"/>
        <v>41994.050324835785</v>
      </c>
      <c r="V202" s="96">
        <f t="shared" si="447"/>
        <v>126.49705141981005</v>
      </c>
      <c r="W202" s="96">
        <f t="shared" si="424"/>
        <v>345.82906653012896</v>
      </c>
      <c r="X202" s="96">
        <f t="shared" si="424"/>
        <v>34.893223952828741</v>
      </c>
      <c r="Y202" s="96">
        <f t="shared" si="424"/>
        <v>26.815678520963338</v>
      </c>
      <c r="Z202" s="96">
        <f t="shared" si="424"/>
        <v>49.273884847831511</v>
      </c>
      <c r="AC202" s="96">
        <f t="shared" si="425"/>
        <v>0.12649705141981005</v>
      </c>
      <c r="AD202" s="96">
        <f t="shared" si="425"/>
        <v>0.34582906653012896</v>
      </c>
      <c r="AE202" s="96">
        <f t="shared" si="425"/>
        <v>3.4893223952828741E-2</v>
      </c>
      <c r="AF202" s="96">
        <f t="shared" si="425"/>
        <v>2.6815678520963337E-2</v>
      </c>
      <c r="AG202" s="96">
        <f t="shared" si="425"/>
        <v>4.927388484783151E-2</v>
      </c>
      <c r="AI202" s="94">
        <f t="shared" si="426"/>
        <v>0.12673448324504011</v>
      </c>
      <c r="AJ202" s="94">
        <f t="shared" si="426"/>
        <v>0.34817576139839318</v>
      </c>
      <c r="AK202" s="94">
        <f t="shared" si="426"/>
        <v>3.627475668643599E-2</v>
      </c>
      <c r="AL202" s="94">
        <f t="shared" si="426"/>
        <v>2.7617232786373173E-2</v>
      </c>
      <c r="AM202" s="94">
        <f t="shared" si="427"/>
        <v>5.0425178732478634E-2</v>
      </c>
      <c r="AO202" s="90">
        <f>[4]Northeast!V187</f>
        <v>0.99812654126051092</v>
      </c>
      <c r="AP202" s="90">
        <f>[4]Midwest!V187</f>
        <v>0.99326002804204672</v>
      </c>
      <c r="AQ202" s="90">
        <f>[4]South!V187</f>
        <v>0.96191476222571493</v>
      </c>
      <c r="AR202" s="90">
        <f>[4]West!V187</f>
        <v>0.9709763005001234</v>
      </c>
      <c r="AS202" s="90">
        <f t="shared" si="428"/>
        <v>0.97716827359690484</v>
      </c>
      <c r="AU202" s="102">
        <f t="shared" si="448"/>
        <v>1000000</v>
      </c>
      <c r="AV202" s="102">
        <f t="shared" si="429"/>
        <v>1000000</v>
      </c>
      <c r="AW202" s="102">
        <f t="shared" si="429"/>
        <v>1000000</v>
      </c>
      <c r="AX202" s="102">
        <f t="shared" si="429"/>
        <v>1000000</v>
      </c>
      <c r="AY202" s="102">
        <f t="shared" si="429"/>
        <v>1000000</v>
      </c>
      <c r="BB202" s="80">
        <f t="shared" si="430"/>
        <v>0.79889768151448148</v>
      </c>
      <c r="BC202" s="80">
        <f t="shared" si="430"/>
        <v>0.5926181094179932</v>
      </c>
      <c r="BD202" s="80">
        <f t="shared" si="430"/>
        <v>0.87426850024715497</v>
      </c>
      <c r="BE202" s="80">
        <f t="shared" si="430"/>
        <v>0.96903482596154178</v>
      </c>
      <c r="BF202" s="80"/>
      <c r="BG202" s="80"/>
      <c r="BH202" s="80"/>
      <c r="BI202" s="80"/>
      <c r="BJ202" s="80"/>
      <c r="BK202" s="80"/>
      <c r="BL202" s="80"/>
      <c r="BM202" s="80"/>
      <c r="BN202" s="80"/>
      <c r="BO202" s="80"/>
      <c r="BP202" s="80"/>
      <c r="BQ202" s="95">
        <f>[4]Northeast!AK187</f>
        <v>0.99158301312604069</v>
      </c>
      <c r="BR202" s="95">
        <f>[4]Midwest!AK187</f>
        <v>0.93259920205288582</v>
      </c>
      <c r="BS202" s="95">
        <f>[4]South!AK187</f>
        <v>0.89910368958618292</v>
      </c>
      <c r="BT202" s="95">
        <f>[4]West!AK187</f>
        <v>0.9816674021873053</v>
      </c>
      <c r="BU202" s="88"/>
      <c r="BV202" s="95">
        <f>[4]Northeast!AH187</f>
        <v>0.9987606881603337</v>
      </c>
      <c r="BW202" s="95">
        <f>[4]Midwest!AH187</f>
        <v>0.9973534822517951</v>
      </c>
      <c r="BX202" s="95">
        <f>[4]South!AH187</f>
        <v>0.99418685178475374</v>
      </c>
      <c r="BY202" s="95">
        <f>[4]West!AH187</f>
        <v>0.99493144198425965</v>
      </c>
      <c r="CA202" s="95">
        <f>[4]Northeast!AI187</f>
        <v>0.98810557681133049</v>
      </c>
      <c r="CB202" s="95">
        <f>[4]Midwest!AI187</f>
        <v>0.97914431471853758</v>
      </c>
      <c r="CC202" s="95">
        <f>[4]South!AI187</f>
        <v>0.97806346413421141</v>
      </c>
      <c r="CD202" s="95">
        <f>[4]West!AI187</f>
        <v>0.99216033314932317</v>
      </c>
      <c r="CF202" s="95">
        <f>[4]Northeast!AJ187</f>
        <v>1.0131928836347388</v>
      </c>
      <c r="CG202" s="95">
        <f>[4]Midwest!AJ187</f>
        <v>1.0059090537785687</v>
      </c>
      <c r="CH202" s="95">
        <f>[4]South!AJ187</f>
        <v>0.9995193506413077</v>
      </c>
      <c r="CI202" s="95">
        <f>[4]West!AJ187</f>
        <v>0.95952852053111548</v>
      </c>
      <c r="CJ202" s="44"/>
      <c r="CK202" s="89">
        <f t="shared" si="431"/>
        <v>0.82705359813713319</v>
      </c>
      <c r="CL202" s="89">
        <f t="shared" si="432"/>
        <v>0.92358659166088541</v>
      </c>
      <c r="CM202" s="89">
        <f t="shared" si="433"/>
        <v>1.1594825062815384</v>
      </c>
      <c r="CN202" s="89">
        <f t="shared" si="434"/>
        <v>0.99585347873971786</v>
      </c>
      <c r="CO202" s="89">
        <f t="shared" si="435"/>
        <v>0.98230480011511512</v>
      </c>
      <c r="CP202" s="89">
        <f t="shared" si="436"/>
        <v>0.99646316026529524</v>
      </c>
      <c r="CQ202" s="89">
        <f t="shared" si="437"/>
        <v>0.935085108003749</v>
      </c>
      <c r="CR202" s="89">
        <f t="shared" si="438"/>
        <v>0.87408155316122971</v>
      </c>
      <c r="CS202" s="89">
        <f t="shared" si="439"/>
        <v>0.76385561382434641</v>
      </c>
      <c r="CT202" s="89"/>
      <c r="CU202" s="89">
        <f t="shared" si="440"/>
        <v>1.1302308541220045</v>
      </c>
      <c r="CV202" s="44"/>
      <c r="CX202" s="35"/>
      <c r="CZ202" s="80">
        <f t="shared" si="421"/>
        <v>0.16618564572952962</v>
      </c>
      <c r="DA202" s="80">
        <f t="shared" si="421"/>
        <v>0.25068842698421134</v>
      </c>
      <c r="DB202" s="80">
        <f t="shared" si="421"/>
        <v>0.40423060008409006</v>
      </c>
      <c r="DC202" s="80">
        <f t="shared" si="421"/>
        <v>0.17889532720216894</v>
      </c>
      <c r="DE202" s="80">
        <f t="shared" si="441"/>
        <v>0.16532262133697284</v>
      </c>
      <c r="DF202" s="80">
        <f t="shared" si="441"/>
        <v>0.2527214574583459</v>
      </c>
      <c r="DG202" s="80">
        <f t="shared" si="441"/>
        <v>0.40361134391843195</v>
      </c>
      <c r="DH202" s="80">
        <f t="shared" si="441"/>
        <v>0.17833670129286663</v>
      </c>
      <c r="DI202" s="80">
        <f t="shared" si="442"/>
        <v>0.9999921240066173</v>
      </c>
      <c r="DJ202" s="80"/>
      <c r="DK202" s="80">
        <f t="shared" si="443"/>
        <v>0.16532392342709976</v>
      </c>
      <c r="DL202" s="80">
        <f t="shared" si="443"/>
        <v>0.25272344790654927</v>
      </c>
      <c r="DM202" s="80">
        <f t="shared" si="443"/>
        <v>0.40361452278374255</v>
      </c>
      <c r="DN202" s="80">
        <f t="shared" si="443"/>
        <v>0.17833810588260846</v>
      </c>
      <c r="DQ202" s="80">
        <f t="shared" si="449"/>
        <v>2.9570438418546282E-2</v>
      </c>
      <c r="DR202" s="80">
        <f t="shared" si="449"/>
        <v>-2.67281796300125E-5</v>
      </c>
      <c r="DS202" s="80">
        <f t="shared" si="449"/>
        <v>3.2063632302749147E-2</v>
      </c>
      <c r="DT202" s="80">
        <f t="shared" si="449"/>
        <v>5.4601316047691636E-3</v>
      </c>
      <c r="DV202" s="80">
        <f t="shared" si="444"/>
        <v>6.4733622476808098E-2</v>
      </c>
      <c r="DW202" s="80">
        <f t="shared" si="444"/>
        <v>3.5718202659601767E-2</v>
      </c>
      <c r="DX202" s="80">
        <f t="shared" si="444"/>
        <v>0.57082750700938201</v>
      </c>
      <c r="DY202" s="80">
        <f t="shared" si="444"/>
        <v>0.32872066785420817</v>
      </c>
      <c r="DZ202" s="80"/>
      <c r="EB202" s="80">
        <f t="shared" si="450"/>
        <v>2.5295804359037433E-2</v>
      </c>
      <c r="EC202" s="80">
        <f t="shared" si="450"/>
        <v>7.2796308945786911E-2</v>
      </c>
      <c r="ED202" s="80">
        <f t="shared" si="450"/>
        <v>-6.023767508321792E-3</v>
      </c>
      <c r="EE202" s="80">
        <f t="shared" si="450"/>
        <v>-2.0537692686552617E-3</v>
      </c>
      <c r="EG202" s="80">
        <f t="shared" si="451"/>
        <v>-4.5949602704172378E-4</v>
      </c>
      <c r="EH202" s="80">
        <f t="shared" si="451"/>
        <v>2.0416860323432991E-4</v>
      </c>
      <c r="EI202" s="80">
        <f t="shared" si="451"/>
        <v>4.0102047147072342E-3</v>
      </c>
      <c r="EJ202" s="80">
        <f t="shared" si="451"/>
        <v>3.0168084350381758E-3</v>
      </c>
      <c r="EL202" s="80">
        <f t="shared" si="452"/>
        <v>4.3772472982095932E-3</v>
      </c>
      <c r="EM202" s="80">
        <f t="shared" si="452"/>
        <v>3.3810461228584135E-3</v>
      </c>
      <c r="EN202" s="80">
        <f t="shared" si="452"/>
        <v>-8.4571888153098576E-4</v>
      </c>
      <c r="EO202" s="80">
        <f t="shared" si="452"/>
        <v>1.3927731229214203E-4</v>
      </c>
      <c r="EQ202" s="80">
        <f t="shared" si="453"/>
        <v>4.9515937733439069E-3</v>
      </c>
      <c r="ER202" s="80">
        <f t="shared" si="453"/>
        <v>-7.0409603593039561E-3</v>
      </c>
      <c r="ES202" s="80">
        <f t="shared" si="453"/>
        <v>-3.0832447120014327E-2</v>
      </c>
      <c r="ET202" s="80">
        <f t="shared" si="453"/>
        <v>-4.9992360327165098E-3</v>
      </c>
      <c r="EW202" s="80">
        <f t="shared" si="408"/>
        <v>1.0189748197994304</v>
      </c>
      <c r="EX202" s="80">
        <f t="shared" si="409"/>
        <v>1.1080097420144437</v>
      </c>
      <c r="EY202" s="80">
        <f t="shared" si="402"/>
        <v>0.935085108003749</v>
      </c>
      <c r="EZ202" s="80"/>
      <c r="FA202" s="80">
        <f t="shared" si="410"/>
        <v>1.0199787466332308</v>
      </c>
      <c r="FB202" s="80">
        <f t="shared" si="411"/>
        <v>0.94335659876910527</v>
      </c>
      <c r="FC202" s="80">
        <f t="shared" si="412"/>
        <v>1.1594825062815384</v>
      </c>
      <c r="FD202" s="80"/>
      <c r="FE202" s="80">
        <f t="shared" si="413"/>
        <v>1.0021344960719618</v>
      </c>
      <c r="FF202" s="80">
        <f t="shared" si="414"/>
        <v>1.0143137904448221</v>
      </c>
      <c r="FG202" s="80">
        <f t="shared" si="403"/>
        <v>0.99585347873971786</v>
      </c>
      <c r="FH202" s="80"/>
      <c r="FI202" s="80">
        <f t="shared" si="415"/>
        <v>1.0012624235467318</v>
      </c>
      <c r="FJ202" s="80">
        <f t="shared" si="416"/>
        <v>1.0073428390354942</v>
      </c>
      <c r="FK202" s="80">
        <f t="shared" si="404"/>
        <v>0.98230480011511512</v>
      </c>
      <c r="FM202" s="80">
        <f t="shared" si="417"/>
        <v>0.98580493702354033</v>
      </c>
      <c r="FN202" s="80">
        <f t="shared" si="418"/>
        <v>0.97005764887532098</v>
      </c>
      <c r="FO202" s="80">
        <f t="shared" si="405"/>
        <v>0.99646316026529524</v>
      </c>
      <c r="FQ202" s="37"/>
      <c r="FS202" s="32">
        <f t="shared" si="406"/>
        <v>2007</v>
      </c>
      <c r="FT202" s="80">
        <f t="shared" si="454"/>
        <v>1.2906614744076246</v>
      </c>
      <c r="FU202" s="80">
        <f t="shared" si="454"/>
        <v>0.83304289759522054</v>
      </c>
      <c r="FV202" s="80">
        <f t="shared" si="454"/>
        <v>0.99187016895005398</v>
      </c>
      <c r="FW202" s="80">
        <f t="shared" si="454"/>
        <v>1.3200213870310014</v>
      </c>
      <c r="FX202" s="80">
        <f t="shared" si="454"/>
        <v>1.0414670119127458</v>
      </c>
      <c r="FY202" s="80">
        <f t="shared" si="454"/>
        <v>1.0042866148711151</v>
      </c>
    </row>
    <row r="203" spans="1:181" x14ac:dyDescent="0.2">
      <c r="A203" s="74" t="s">
        <v>238</v>
      </c>
      <c r="B203" s="31">
        <f t="shared" si="407"/>
        <v>1977</v>
      </c>
      <c r="D203" s="85">
        <f>[4]Northeast!D188</f>
        <v>350.99900000000002</v>
      </c>
      <c r="E203" s="85">
        <f>[4]Midwest!D188</f>
        <v>546.37800000000004</v>
      </c>
      <c r="F203" s="85">
        <f>[4]South!D188</f>
        <v>923.64200000000005</v>
      </c>
      <c r="G203" s="85">
        <f>[4]West!D188</f>
        <v>380.53500000000003</v>
      </c>
      <c r="H203" s="85">
        <f t="shared" si="420"/>
        <v>2201.5540000000001</v>
      </c>
      <c r="J203" s="91">
        <f>J43</f>
        <v>2548.308</v>
      </c>
      <c r="K203" s="91">
        <f>K43</f>
        <v>1551.9780000000001</v>
      </c>
      <c r="L203" s="91">
        <f>L43</f>
        <v>24657.591975535124</v>
      </c>
      <c r="M203" s="91">
        <f>M43</f>
        <v>14196.582391966469</v>
      </c>
      <c r="N203" s="91">
        <f t="shared" si="445"/>
        <v>42954.460367501597</v>
      </c>
      <c r="P203" s="96">
        <f>P43</f>
        <v>2548.308</v>
      </c>
      <c r="Q203" s="96">
        <f>Q43</f>
        <v>1551.9780000000001</v>
      </c>
      <c r="R203" s="96">
        <f>R43</f>
        <v>24657.591975535124</v>
      </c>
      <c r="S203" s="96">
        <f>S43</f>
        <v>14196.582391966469</v>
      </c>
      <c r="T203" s="85">
        <f t="shared" si="446"/>
        <v>42954.460367501597</v>
      </c>
      <c r="V203" s="96">
        <f t="shared" si="447"/>
        <v>137.73805992054335</v>
      </c>
      <c r="W203" s="96">
        <f t="shared" si="424"/>
        <v>352.05267084971564</v>
      </c>
      <c r="X203" s="96">
        <f t="shared" si="424"/>
        <v>37.458726744948294</v>
      </c>
      <c r="Y203" s="96">
        <f t="shared" si="424"/>
        <v>26.804690699033053</v>
      </c>
      <c r="Z203" s="96">
        <f t="shared" si="424"/>
        <v>51.253210520266428</v>
      </c>
      <c r="AC203" s="96">
        <f t="shared" si="425"/>
        <v>0.13773805992054336</v>
      </c>
      <c r="AD203" s="96">
        <f t="shared" si="425"/>
        <v>0.35205267084971564</v>
      </c>
      <c r="AE203" s="96">
        <f t="shared" si="425"/>
        <v>3.7458726744948295E-2</v>
      </c>
      <c r="AF203" s="96">
        <f t="shared" si="425"/>
        <v>2.6804690699033053E-2</v>
      </c>
      <c r="AG203" s="96">
        <f t="shared" si="425"/>
        <v>5.1253210520266428E-2</v>
      </c>
      <c r="AI203" s="94">
        <f t="shared" si="426"/>
        <v>0.13761558674475288</v>
      </c>
      <c r="AJ203" s="94">
        <f t="shared" si="426"/>
        <v>0.34694421845847245</v>
      </c>
      <c r="AK203" s="94">
        <f t="shared" si="426"/>
        <v>3.6634290309215313E-2</v>
      </c>
      <c r="AL203" s="94">
        <f t="shared" si="426"/>
        <v>2.7078316892988192E-2</v>
      </c>
      <c r="AM203" s="94">
        <f t="shared" si="427"/>
        <v>5.0678546903899155E-2</v>
      </c>
      <c r="AO203" s="90">
        <f>[4]Northeast!V188</f>
        <v>1.000889965872962</v>
      </c>
      <c r="AP203" s="90">
        <f>[4]Midwest!V188</f>
        <v>1.0147241317752487</v>
      </c>
      <c r="AQ203" s="90">
        <f>[4]South!V188</f>
        <v>1.0225045013503535</v>
      </c>
      <c r="AR203" s="90">
        <f>[4]West!V188</f>
        <v>0.98989500732130098</v>
      </c>
      <c r="AS203" s="90">
        <f t="shared" si="428"/>
        <v>1.0113393862191233</v>
      </c>
      <c r="AU203" s="102">
        <f t="shared" si="448"/>
        <v>1000000</v>
      </c>
      <c r="AV203" s="102">
        <f t="shared" si="429"/>
        <v>1000000</v>
      </c>
      <c r="AW203" s="102">
        <f t="shared" si="429"/>
        <v>1000000</v>
      </c>
      <c r="AX203" s="102">
        <f t="shared" si="429"/>
        <v>1000000</v>
      </c>
      <c r="AY203" s="102">
        <f t="shared" si="429"/>
        <v>1000000</v>
      </c>
      <c r="BB203" s="80">
        <f t="shared" si="430"/>
        <v>0.86748902410458006</v>
      </c>
      <c r="BC203" s="80">
        <f t="shared" si="430"/>
        <v>0.59052194210929931</v>
      </c>
      <c r="BD203" s="80">
        <f t="shared" si="430"/>
        <v>0.88293372504501666</v>
      </c>
      <c r="BE203" s="80">
        <f t="shared" si="430"/>
        <v>0.95012531851762794</v>
      </c>
      <c r="BF203" s="80"/>
      <c r="BG203" s="80"/>
      <c r="BH203" s="80"/>
      <c r="BI203" s="80"/>
      <c r="BJ203" s="80"/>
      <c r="BK203" s="80"/>
      <c r="BL203" s="80"/>
      <c r="BM203" s="80"/>
      <c r="BN203" s="80"/>
      <c r="BO203" s="80"/>
      <c r="BP203" s="80"/>
      <c r="BQ203" s="95">
        <f>[4]Northeast!AK188</f>
        <v>1.001810929674773</v>
      </c>
      <c r="BR203" s="95">
        <f>[4]Midwest!AK188</f>
        <v>0.95067799222214888</v>
      </c>
      <c r="BS203" s="95">
        <f>[4]South!AK188</f>
        <v>0.904233784882855</v>
      </c>
      <c r="BT203" s="95">
        <f>[4]West!AK188</f>
        <v>0.96129692853024018</v>
      </c>
      <c r="BU203" s="88"/>
      <c r="BV203" s="95">
        <f>[4]Northeast!AH188</f>
        <v>0.99934898863762356</v>
      </c>
      <c r="BW203" s="95">
        <f>[4]Midwest!AH188</f>
        <v>0.99987504991520038</v>
      </c>
      <c r="BX203" s="95">
        <f>[4]South!AH188</f>
        <v>0.99655220222132934</v>
      </c>
      <c r="BY203" s="95">
        <f>[4]West!AH188</f>
        <v>0.9976402325403404</v>
      </c>
      <c r="CA203" s="95">
        <f>[4]Northeast!AI188</f>
        <v>0.98886270195961012</v>
      </c>
      <c r="CB203" s="95">
        <f>[4]Midwest!AI188</f>
        <v>0.97983683667864385</v>
      </c>
      <c r="CC203" s="95">
        <f>[4]South!AI188</f>
        <v>0.97982230791616587</v>
      </c>
      <c r="CD203" s="95">
        <f>[4]West!AI188</f>
        <v>0.99071646683890602</v>
      </c>
      <c r="CF203" s="95">
        <f>[4]Northeast!AJ188</f>
        <v>1.015998021095827</v>
      </c>
      <c r="CG203" s="95">
        <f>[4]Midwest!AJ188</f>
        <v>1.0276464998318757</v>
      </c>
      <c r="CH203" s="95">
        <f>[4]South!AJ188</f>
        <v>1.0624777530732006</v>
      </c>
      <c r="CI203" s="95">
        <f>[4]West!AJ188</f>
        <v>0.97822417639535886</v>
      </c>
      <c r="CJ203" s="44"/>
      <c r="CK203" s="89">
        <f t="shared" si="431"/>
        <v>0.84596843429438839</v>
      </c>
      <c r="CL203" s="89">
        <f t="shared" si="432"/>
        <v>0.96068694730031912</v>
      </c>
      <c r="CM203" s="89">
        <f t="shared" si="433"/>
        <v>1.1501579549929206</v>
      </c>
      <c r="CN203" s="89">
        <f t="shared" si="434"/>
        <v>0.99802949078338843</v>
      </c>
      <c r="CO203" s="89">
        <f t="shared" si="435"/>
        <v>0.98307615975622809</v>
      </c>
      <c r="CP203" s="89">
        <f t="shared" si="436"/>
        <v>1.0312721535498237</v>
      </c>
      <c r="CQ203" s="89">
        <f t="shared" si="437"/>
        <v>0.93988093650963589</v>
      </c>
      <c r="CR203" s="89">
        <f t="shared" si="438"/>
        <v>0.92531226076699002</v>
      </c>
      <c r="CS203" s="89">
        <f t="shared" si="439"/>
        <v>0.81271083265470656</v>
      </c>
      <c r="CT203" s="89"/>
      <c r="CU203" s="89">
        <f t="shared" si="440"/>
        <v>1.1637543500714378</v>
      </c>
      <c r="CV203" s="44"/>
      <c r="CX203" s="35"/>
      <c r="CZ203" s="80">
        <f t="shared" si="421"/>
        <v>0.15943238276235785</v>
      </c>
      <c r="DA203" s="80">
        <f t="shared" si="421"/>
        <v>0.24817833221442673</v>
      </c>
      <c r="DB203" s="80">
        <f t="shared" si="421"/>
        <v>0.41954092427439893</v>
      </c>
      <c r="DC203" s="80">
        <f t="shared" si="421"/>
        <v>0.17284836074881652</v>
      </c>
      <c r="DE203" s="80">
        <f t="shared" si="441"/>
        <v>0.16278566797866451</v>
      </c>
      <c r="DF203" s="80">
        <f t="shared" si="441"/>
        <v>0.24943127462233078</v>
      </c>
      <c r="DG203" s="80">
        <f t="shared" si="441"/>
        <v>0.41183833243774831</v>
      </c>
      <c r="DH203" s="80">
        <f t="shared" si="441"/>
        <v>0.17585451663989604</v>
      </c>
      <c r="DI203" s="80">
        <f t="shared" si="442"/>
        <v>0.99990979167863958</v>
      </c>
      <c r="DJ203" s="80"/>
      <c r="DK203" s="80">
        <f t="shared" si="443"/>
        <v>0.16280035392530898</v>
      </c>
      <c r="DL203" s="80">
        <f t="shared" si="443"/>
        <v>0.24945377742884964</v>
      </c>
      <c r="DM203" s="80">
        <f t="shared" si="443"/>
        <v>0.41187548703404314</v>
      </c>
      <c r="DN203" s="80">
        <f t="shared" si="443"/>
        <v>0.17587038161179827</v>
      </c>
      <c r="DQ203" s="80">
        <f t="shared" si="449"/>
        <v>1.0261901658855209E-2</v>
      </c>
      <c r="DR203" s="80">
        <f t="shared" si="449"/>
        <v>1.9199877314021133E-2</v>
      </c>
      <c r="DS203" s="80">
        <f t="shared" si="449"/>
        <v>5.6895719278859305E-3</v>
      </c>
      <c r="DT203" s="80">
        <f t="shared" si="449"/>
        <v>-2.0969216728588116E-2</v>
      </c>
      <c r="DV203" s="80">
        <f t="shared" si="444"/>
        <v>5.9325806405147952E-2</v>
      </c>
      <c r="DW203" s="80">
        <f t="shared" si="444"/>
        <v>3.6130776332000965E-2</v>
      </c>
      <c r="DX203" s="80">
        <f t="shared" si="444"/>
        <v>0.57404031536130107</v>
      </c>
      <c r="DY203" s="80">
        <f t="shared" si="444"/>
        <v>0.33050310190154997</v>
      </c>
      <c r="DZ203" s="80"/>
      <c r="EB203" s="80">
        <f t="shared" si="450"/>
        <v>-8.7236338628582571E-2</v>
      </c>
      <c r="EC203" s="80">
        <f t="shared" si="450"/>
        <v>1.1484594851916149E-2</v>
      </c>
      <c r="ED203" s="80">
        <f t="shared" si="450"/>
        <v>5.6125549569395949E-3</v>
      </c>
      <c r="EE203" s="80">
        <f t="shared" si="450"/>
        <v>5.4076884747568613E-3</v>
      </c>
      <c r="EG203" s="80">
        <f t="shared" si="451"/>
        <v>5.8885705937043069E-4</v>
      </c>
      <c r="EH203" s="80">
        <f t="shared" si="451"/>
        <v>2.5250680756654996E-3</v>
      </c>
      <c r="EI203" s="80">
        <f t="shared" si="451"/>
        <v>2.376355198259416E-3</v>
      </c>
      <c r="EJ203" s="80">
        <f t="shared" si="451"/>
        <v>2.7188906270330889E-3</v>
      </c>
      <c r="EL203" s="80">
        <f t="shared" si="452"/>
        <v>7.6594570932180515E-4</v>
      </c>
      <c r="EM203" s="80">
        <f t="shared" si="452"/>
        <v>7.0702261577212239E-4</v>
      </c>
      <c r="EN203" s="80">
        <f t="shared" si="452"/>
        <v>1.796677089336562E-3</v>
      </c>
      <c r="EO203" s="80">
        <f t="shared" si="452"/>
        <v>-1.4563351244197033E-3</v>
      </c>
      <c r="EQ203" s="80">
        <f t="shared" si="453"/>
        <v>2.7647859463895913E-3</v>
      </c>
      <c r="ER203" s="80">
        <f t="shared" si="453"/>
        <v>2.1379572344408619E-2</v>
      </c>
      <c r="ES203" s="80">
        <f t="shared" si="453"/>
        <v>6.1084448220801814E-2</v>
      </c>
      <c r="ET203" s="80">
        <f t="shared" si="453"/>
        <v>1.9296823612249769E-2</v>
      </c>
      <c r="EW203" s="80">
        <f t="shared" si="408"/>
        <v>1.0051287615050626</v>
      </c>
      <c r="EX203" s="80">
        <f t="shared" si="409"/>
        <v>1.1136924597265216</v>
      </c>
      <c r="EY203" s="80">
        <f t="shared" si="402"/>
        <v>0.93988093650963589</v>
      </c>
      <c r="EZ203" s="80"/>
      <c r="FA203" s="80">
        <f t="shared" si="410"/>
        <v>0.99195800606037465</v>
      </c>
      <c r="FB203" s="80">
        <f t="shared" si="411"/>
        <v>0.93577013071889859</v>
      </c>
      <c r="FC203" s="80">
        <f t="shared" si="412"/>
        <v>1.1501579549929206</v>
      </c>
      <c r="FD203" s="80"/>
      <c r="FE203" s="80">
        <f t="shared" si="413"/>
        <v>1.0021850724932189</v>
      </c>
      <c r="FF203" s="80">
        <f t="shared" si="414"/>
        <v>1.0165301396078157</v>
      </c>
      <c r="FG203" s="80">
        <f t="shared" si="403"/>
        <v>0.99802949078338843</v>
      </c>
      <c r="FH203" s="80"/>
      <c r="FI203" s="80">
        <f t="shared" si="415"/>
        <v>1.0007852548832323</v>
      </c>
      <c r="FJ203" s="80">
        <f t="shared" si="416"/>
        <v>1.008133859918936</v>
      </c>
      <c r="FK203" s="80">
        <f t="shared" si="404"/>
        <v>0.98307615975622809</v>
      </c>
      <c r="FM203" s="80">
        <f t="shared" si="417"/>
        <v>1.0349325440945161</v>
      </c>
      <c r="FN203" s="80">
        <f t="shared" si="418"/>
        <v>1.0039442304688808</v>
      </c>
      <c r="FO203" s="80">
        <f t="shared" si="405"/>
        <v>1.0312721535498237</v>
      </c>
      <c r="FQ203" s="37"/>
      <c r="FS203" s="32">
        <f t="shared" si="406"/>
        <v>2008</v>
      </c>
      <c r="FT203" s="80">
        <f t="shared" si="454"/>
        <v>1.2702246687398866</v>
      </c>
      <c r="FU203" s="80">
        <f t="shared" si="454"/>
        <v>0.83933706658862739</v>
      </c>
      <c r="FV203" s="80">
        <f t="shared" si="454"/>
        <v>0.99087982273582076</v>
      </c>
      <c r="FW203" s="80">
        <f t="shared" si="454"/>
        <v>1.3307377019371329</v>
      </c>
      <c r="FX203" s="80">
        <f t="shared" si="454"/>
        <v>1.0210492858861056</v>
      </c>
      <c r="FY203" s="80">
        <f t="shared" si="454"/>
        <v>1.0030715703501016</v>
      </c>
    </row>
    <row r="204" spans="1:181" x14ac:dyDescent="0.2">
      <c r="A204" s="74" t="s">
        <v>238</v>
      </c>
      <c r="B204" s="31">
        <f t="shared" si="407"/>
        <v>1978</v>
      </c>
      <c r="D204" s="85">
        <f>[4]Northeast!D189</f>
        <v>356.452</v>
      </c>
      <c r="E204" s="85">
        <f>[4]Midwest!D189</f>
        <v>571.83299999999997</v>
      </c>
      <c r="F204" s="85">
        <f>[4]South!D189</f>
        <v>969.726</v>
      </c>
      <c r="G204" s="85">
        <f>[4]West!D189</f>
        <v>403.26600000000002</v>
      </c>
      <c r="H204" s="85">
        <f t="shared" si="420"/>
        <v>2301.277</v>
      </c>
      <c r="J204" s="91">
        <f>J44</f>
        <v>2642.7240000000002</v>
      </c>
      <c r="K204" s="91">
        <f>K44</f>
        <v>1490.0250000000001</v>
      </c>
      <c r="L204" s="91">
        <f>L44</f>
        <v>25410.997874737848</v>
      </c>
      <c r="M204" s="91">
        <f>M44</f>
        <v>14719.090554219732</v>
      </c>
      <c r="N204" s="91">
        <f t="shared" si="445"/>
        <v>44262.83742895758</v>
      </c>
      <c r="P204" s="96">
        <f>P44</f>
        <v>2642.7240000000002</v>
      </c>
      <c r="Q204" s="96">
        <f>Q44</f>
        <v>1490.0250000000001</v>
      </c>
      <c r="R204" s="96">
        <f>R44</f>
        <v>25410.997874737848</v>
      </c>
      <c r="S204" s="96">
        <f>S44</f>
        <v>14719.090554219732</v>
      </c>
      <c r="T204" s="85">
        <f t="shared" si="446"/>
        <v>44262.83742895758</v>
      </c>
      <c r="V204" s="96">
        <f t="shared" si="447"/>
        <v>134.88052479184356</v>
      </c>
      <c r="W204" s="96">
        <f t="shared" si="424"/>
        <v>383.77409775003775</v>
      </c>
      <c r="X204" s="96">
        <f t="shared" si="424"/>
        <v>38.161665463914964</v>
      </c>
      <c r="Y204" s="96">
        <f t="shared" si="424"/>
        <v>27.397480742068673</v>
      </c>
      <c r="Z204" s="96">
        <f t="shared" si="424"/>
        <v>51.99117665453732</v>
      </c>
      <c r="AC204" s="96">
        <f t="shared" si="425"/>
        <v>0.13488052479184356</v>
      </c>
      <c r="AD204" s="96">
        <f t="shared" si="425"/>
        <v>0.38377409775003773</v>
      </c>
      <c r="AE204" s="96">
        <f t="shared" si="425"/>
        <v>3.8161665463914966E-2</v>
      </c>
      <c r="AF204" s="96">
        <f t="shared" si="425"/>
        <v>2.7397480742068672E-2</v>
      </c>
      <c r="AG204" s="96">
        <f t="shared" si="425"/>
        <v>5.199117665453732E-2</v>
      </c>
      <c r="AI204" s="94">
        <f t="shared" si="426"/>
        <v>0.13401802695177034</v>
      </c>
      <c r="AJ204" s="94">
        <f t="shared" si="426"/>
        <v>0.37427272715034882</v>
      </c>
      <c r="AK204" s="94">
        <f t="shared" si="426"/>
        <v>3.7300954549833253E-2</v>
      </c>
      <c r="AL204" s="94">
        <f t="shared" si="426"/>
        <v>2.7570673357127953E-2</v>
      </c>
      <c r="AM204" s="94">
        <f t="shared" si="427"/>
        <v>5.1183300093274868E-2</v>
      </c>
      <c r="AO204" s="90">
        <f>[4]Northeast!V189</f>
        <v>1.006435685255862</v>
      </c>
      <c r="AP204" s="90">
        <f>[4]Midwest!V189</f>
        <v>1.025386222159522</v>
      </c>
      <c r="AQ204" s="90">
        <f>[4]South!V189</f>
        <v>1.0230747691170161</v>
      </c>
      <c r="AR204" s="90">
        <f>[4]West!V189</f>
        <v>0.99371823049746066</v>
      </c>
      <c r="AS204" s="90">
        <f t="shared" si="428"/>
        <v>1.0157839873511516</v>
      </c>
      <c r="AU204" s="102">
        <f t="shared" si="448"/>
        <v>1000000</v>
      </c>
      <c r="AV204" s="102">
        <f t="shared" si="429"/>
        <v>1000000</v>
      </c>
      <c r="AW204" s="102">
        <f t="shared" si="429"/>
        <v>1000000</v>
      </c>
      <c r="AX204" s="102">
        <f t="shared" si="429"/>
        <v>1000000</v>
      </c>
      <c r="AY204" s="102">
        <f t="shared" si="429"/>
        <v>1000000</v>
      </c>
      <c r="BB204" s="80">
        <f t="shared" si="430"/>
        <v>0.8448110433046232</v>
      </c>
      <c r="BC204" s="80">
        <f t="shared" si="430"/>
        <v>0.63703686632213596</v>
      </c>
      <c r="BD204" s="80">
        <f t="shared" si="430"/>
        <v>0.89900119452114946</v>
      </c>
      <c r="BE204" s="80">
        <f t="shared" si="430"/>
        <v>0.9674011464120913</v>
      </c>
      <c r="BF204" s="80"/>
      <c r="BG204" s="80"/>
      <c r="BH204" s="80"/>
      <c r="BI204" s="80"/>
      <c r="BJ204" s="80"/>
      <c r="BK204" s="80"/>
      <c r="BL204" s="80"/>
      <c r="BM204" s="80"/>
      <c r="BN204" s="80"/>
      <c r="BO204" s="80"/>
      <c r="BP204" s="80"/>
      <c r="BQ204" s="95">
        <f>[4]Northeast!AK189</f>
        <v>0.99238426157511572</v>
      </c>
      <c r="BR204" s="95">
        <f>[4]Midwest!AK189</f>
        <v>0.9654077843106792</v>
      </c>
      <c r="BS204" s="95">
        <f>[4]South!AK189</f>
        <v>0.91642452525373108</v>
      </c>
      <c r="BT204" s="95">
        <f>[4]West!AK189</f>
        <v>0.97792669915513841</v>
      </c>
      <c r="BU204" s="88"/>
      <c r="BV204" s="95">
        <f>[4]Northeast!AH189</f>
        <v>1.000197558601688</v>
      </c>
      <c r="BW204" s="95">
        <f>[4]Midwest!AH189</f>
        <v>1.0005699315353473</v>
      </c>
      <c r="BX204" s="95">
        <f>[4]South!AH189</f>
        <v>0.9968204746170376</v>
      </c>
      <c r="BY204" s="95">
        <f>[4]West!AH189</f>
        <v>0.99985641428323568</v>
      </c>
      <c r="CA204" s="95">
        <f>[4]Northeast!AI189</f>
        <v>0.98815132658266236</v>
      </c>
      <c r="CB204" s="95">
        <f>[4]Midwest!AI189</f>
        <v>0.98182262919518204</v>
      </c>
      <c r="CC204" s="95">
        <f>[4]South!AI189</f>
        <v>0.98411673206119066</v>
      </c>
      <c r="CD204" s="95">
        <f>[4]West!AI189</f>
        <v>0.98937893012085865</v>
      </c>
      <c r="CF204" s="95">
        <f>[4]Northeast!AJ189</f>
        <v>1.021627451013895</v>
      </c>
      <c r="CG204" s="95">
        <f>[4]Midwest!AJ189</f>
        <v>1.038444370426636</v>
      </c>
      <c r="CH204" s="95">
        <f>[4]South!AJ189</f>
        <v>1.0630703145871827</v>
      </c>
      <c r="CI204" s="95">
        <f>[4]West!AJ189</f>
        <v>0.98200232389081399</v>
      </c>
      <c r="CJ204" s="44"/>
      <c r="CK204" s="89">
        <f t="shared" si="431"/>
        <v>0.87173632160287451</v>
      </c>
      <c r="CL204" s="89">
        <f t="shared" si="432"/>
        <v>0.97451933800418322</v>
      </c>
      <c r="CM204" s="89">
        <f t="shared" si="433"/>
        <v>1.1325148627798254</v>
      </c>
      <c r="CN204" s="89">
        <f t="shared" si="434"/>
        <v>0.99883350643572832</v>
      </c>
      <c r="CO204" s="89">
        <f t="shared" si="435"/>
        <v>0.98503776596506021</v>
      </c>
      <c r="CP204" s="89">
        <f t="shared" si="436"/>
        <v>1.0357880823606562</v>
      </c>
      <c r="CQ204" s="89">
        <f t="shared" si="437"/>
        <v>0.95022758710027377</v>
      </c>
      <c r="CR204" s="89">
        <f t="shared" si="438"/>
        <v>0.95603453458460075</v>
      </c>
      <c r="CS204" s="89">
        <f t="shared" si="439"/>
        <v>0.84952390304263503</v>
      </c>
      <c r="CT204" s="89"/>
      <c r="CU204" s="89">
        <f t="shared" si="440"/>
        <v>1.1541461418499477</v>
      </c>
      <c r="CV204" s="44"/>
      <c r="CX204" s="35"/>
      <c r="CZ204" s="80">
        <f t="shared" si="421"/>
        <v>0.15489313107461639</v>
      </c>
      <c r="DA204" s="80">
        <f t="shared" si="421"/>
        <v>0.24848508024023183</v>
      </c>
      <c r="DB204" s="80">
        <f t="shared" si="421"/>
        <v>0.42138603914261513</v>
      </c>
      <c r="DC204" s="80">
        <f t="shared" si="421"/>
        <v>0.1752357495425366</v>
      </c>
      <c r="DE204" s="80">
        <f t="shared" si="441"/>
        <v>0.1571518309033626</v>
      </c>
      <c r="DF204" s="80">
        <f t="shared" si="441"/>
        <v>0.24833167465185105</v>
      </c>
      <c r="DG204" s="80">
        <f t="shared" si="441"/>
        <v>0.42046280696634486</v>
      </c>
      <c r="DH204" s="80">
        <f t="shared" si="441"/>
        <v>0.17403932606546171</v>
      </c>
      <c r="DI204" s="80">
        <f t="shared" si="442"/>
        <v>0.99998563858702016</v>
      </c>
      <c r="DJ204" s="80"/>
      <c r="DK204" s="80">
        <f t="shared" si="443"/>
        <v>0.1571540878581198</v>
      </c>
      <c r="DL204" s="80">
        <f t="shared" si="443"/>
        <v>0.24833524109680588</v>
      </c>
      <c r="DM204" s="80">
        <f t="shared" si="443"/>
        <v>0.42046884549308017</v>
      </c>
      <c r="DN204" s="80">
        <f t="shared" si="443"/>
        <v>0.17404182555199424</v>
      </c>
      <c r="DQ204" s="80">
        <f t="shared" si="449"/>
        <v>-9.4541781617444448E-3</v>
      </c>
      <c r="DR204" s="80">
        <f t="shared" si="449"/>
        <v>1.5375180422504802E-2</v>
      </c>
      <c r="DS204" s="80">
        <f t="shared" si="449"/>
        <v>1.3391774274925782E-2</v>
      </c>
      <c r="DT204" s="80">
        <f t="shared" si="449"/>
        <v>1.7151377541097166E-2</v>
      </c>
      <c r="DV204" s="80">
        <f t="shared" si="444"/>
        <v>5.9705255096707391E-2</v>
      </c>
      <c r="DW204" s="80">
        <f t="shared" si="444"/>
        <v>3.3663115302797954E-2</v>
      </c>
      <c r="DX204" s="80">
        <f t="shared" si="444"/>
        <v>0.57409328797600978</v>
      </c>
      <c r="DY204" s="80">
        <f t="shared" si="444"/>
        <v>0.33253834162448487</v>
      </c>
      <c r="DZ204" s="80"/>
      <c r="EB204" s="80">
        <f t="shared" si="450"/>
        <v>6.3756463584802164E-3</v>
      </c>
      <c r="EC204" s="80">
        <f t="shared" si="450"/>
        <v>-7.0742295560295751E-2</v>
      </c>
      <c r="ED204" s="80">
        <f t="shared" si="450"/>
        <v>9.2276046258597967E-5</v>
      </c>
      <c r="EE204" s="80">
        <f t="shared" si="450"/>
        <v>6.139121875265276E-3</v>
      </c>
      <c r="EG204" s="80">
        <f t="shared" si="451"/>
        <v>8.4876245184517551E-4</v>
      </c>
      <c r="EH204" s="80">
        <f t="shared" si="451"/>
        <v>6.9472707776400662E-4</v>
      </c>
      <c r="EI204" s="80">
        <f t="shared" si="451"/>
        <v>2.6916431678337103E-4</v>
      </c>
      <c r="EJ204" s="80">
        <f t="shared" si="451"/>
        <v>2.2189600726015076E-3</v>
      </c>
      <c r="EL204" s="80">
        <f t="shared" si="452"/>
        <v>-7.1964629221527823E-4</v>
      </c>
      <c r="EM204" s="80">
        <f t="shared" si="452"/>
        <v>2.0246054214834021E-3</v>
      </c>
      <c r="EN204" s="80">
        <f t="shared" si="452"/>
        <v>4.3732833881932704E-3</v>
      </c>
      <c r="EO204" s="80">
        <f t="shared" si="452"/>
        <v>-1.3509823047264914E-3</v>
      </c>
      <c r="EQ204" s="80">
        <f t="shared" si="453"/>
        <v>5.5254945698646769E-3</v>
      </c>
      <c r="ER204" s="80">
        <f t="shared" si="453"/>
        <v>1.0452559527784327E-2</v>
      </c>
      <c r="ES204" s="80">
        <f t="shared" si="453"/>
        <v>5.5756116584602163E-4</v>
      </c>
      <c r="ET204" s="80">
        <f t="shared" si="453"/>
        <v>3.8548118529917728E-3</v>
      </c>
      <c r="EW204" s="80">
        <f t="shared" si="408"/>
        <v>1.0110084694653574</v>
      </c>
      <c r="EX204" s="80">
        <f t="shared" si="409"/>
        <v>1.1259525091632199</v>
      </c>
      <c r="EY204" s="80">
        <f t="shared" si="402"/>
        <v>0.95022758710027377</v>
      </c>
      <c r="EZ204" s="80"/>
      <c r="FA204" s="80">
        <f t="shared" si="410"/>
        <v>0.98466028762701208</v>
      </c>
      <c r="FB204" s="80">
        <f t="shared" si="411"/>
        <v>0.92141568606643742</v>
      </c>
      <c r="FC204" s="80">
        <f t="shared" si="412"/>
        <v>1.1325148627798254</v>
      </c>
      <c r="FD204" s="80"/>
      <c r="FE204" s="80">
        <f t="shared" si="413"/>
        <v>1.0008056031006747</v>
      </c>
      <c r="FF204" s="80">
        <f t="shared" si="414"/>
        <v>1.017349059440213</v>
      </c>
      <c r="FG204" s="80">
        <f t="shared" si="403"/>
        <v>0.99883350643572832</v>
      </c>
      <c r="FH204" s="80"/>
      <c r="FI204" s="80">
        <f t="shared" si="415"/>
        <v>1.0019953756271727</v>
      </c>
      <c r="FJ204" s="80">
        <f t="shared" si="416"/>
        <v>1.0101454656519457</v>
      </c>
      <c r="FK204" s="80">
        <f t="shared" si="404"/>
        <v>0.98503776596506021</v>
      </c>
      <c r="FM204" s="80">
        <f t="shared" si="417"/>
        <v>1.0043789884127947</v>
      </c>
      <c r="FN204" s="80">
        <f t="shared" si="418"/>
        <v>1.0083404906211961</v>
      </c>
      <c r="FO204" s="80">
        <f t="shared" si="405"/>
        <v>1.0357880823606562</v>
      </c>
      <c r="FQ204" s="37"/>
    </row>
    <row r="205" spans="1:181" x14ac:dyDescent="0.2">
      <c r="A205" s="74" t="s">
        <v>238</v>
      </c>
      <c r="B205" s="31">
        <f t="shared" si="407"/>
        <v>1979</v>
      </c>
      <c r="D205" s="85">
        <f>[4]Northeast!D190</f>
        <v>361.65500000000003</v>
      </c>
      <c r="E205" s="85">
        <f>[4]Midwest!D190</f>
        <v>577.09100000000001</v>
      </c>
      <c r="F205" s="85">
        <f>[4]South!D190</f>
        <v>955.98699999999997</v>
      </c>
      <c r="G205" s="85">
        <f>[4]West!D190</f>
        <v>435.04399999999998</v>
      </c>
      <c r="H205" s="85">
        <f t="shared" si="420"/>
        <v>2329.777</v>
      </c>
      <c r="J205" s="91">
        <f>J45</f>
        <v>2836.1080000000002</v>
      </c>
      <c r="K205" s="91">
        <f>K45</f>
        <v>1366.7950000000001</v>
      </c>
      <c r="L205" s="91">
        <f>L45</f>
        <v>25922.33201686983</v>
      </c>
      <c r="M205" s="91">
        <f>M45</f>
        <v>15054.52833939172</v>
      </c>
      <c r="N205" s="91">
        <f t="shared" si="445"/>
        <v>45179.763356261552</v>
      </c>
      <c r="P205" s="96">
        <f>P45</f>
        <v>2836.1080000000002</v>
      </c>
      <c r="Q205" s="96">
        <f>Q45</f>
        <v>1366.7950000000001</v>
      </c>
      <c r="R205" s="96">
        <f>R45</f>
        <v>25922.33201686983</v>
      </c>
      <c r="S205" s="96">
        <f>S45</f>
        <v>15054.52833939172</v>
      </c>
      <c r="T205" s="85">
        <f t="shared" si="446"/>
        <v>45179.763356261552</v>
      </c>
      <c r="V205" s="96">
        <f t="shared" si="447"/>
        <v>127.51806348700404</v>
      </c>
      <c r="W205" s="96">
        <f t="shared" si="424"/>
        <v>422.22205963586345</v>
      </c>
      <c r="X205" s="96">
        <f t="shared" si="424"/>
        <v>36.878896519721266</v>
      </c>
      <c r="Y205" s="96">
        <f t="shared" si="424"/>
        <v>28.897883094860081</v>
      </c>
      <c r="Z205" s="96">
        <f t="shared" si="424"/>
        <v>51.566826094876205</v>
      </c>
      <c r="AC205" s="96">
        <f t="shared" si="425"/>
        <v>0.12751806348700404</v>
      </c>
      <c r="AD205" s="96">
        <f t="shared" si="425"/>
        <v>0.42222205963586346</v>
      </c>
      <c r="AE205" s="96">
        <f t="shared" si="425"/>
        <v>3.6878896519721267E-2</v>
      </c>
      <c r="AF205" s="96">
        <f t="shared" si="425"/>
        <v>2.8897883094860081E-2</v>
      </c>
      <c r="AG205" s="96">
        <f t="shared" si="425"/>
        <v>5.1566826094876207E-2</v>
      </c>
      <c r="AI205" s="94">
        <f t="shared" si="426"/>
        <v>0.12900098812166483</v>
      </c>
      <c r="AJ205" s="94">
        <f t="shared" si="426"/>
        <v>0.42099506782611734</v>
      </c>
      <c r="AK205" s="94">
        <f t="shared" si="426"/>
        <v>3.7498716538961842E-2</v>
      </c>
      <c r="AL205" s="94">
        <f t="shared" si="426"/>
        <v>2.8912879462866744E-2</v>
      </c>
      <c r="AM205" s="94">
        <f t="shared" si="427"/>
        <v>5.1983420391250472E-2</v>
      </c>
      <c r="AO205" s="90">
        <f>[4]Northeast!V190</f>
        <v>0.98850454824995448</v>
      </c>
      <c r="AP205" s="90">
        <f>[4]Midwest!V190</f>
        <v>1.0029145040013934</v>
      </c>
      <c r="AQ205" s="90">
        <f>[4]South!V190</f>
        <v>0.98347090043477703</v>
      </c>
      <c r="AR205" s="90">
        <f>[4]West!V190</f>
        <v>0.99948132568304293</v>
      </c>
      <c r="AS205" s="90">
        <f t="shared" si="428"/>
        <v>0.99198601605591186</v>
      </c>
      <c r="AU205" s="102">
        <f t="shared" si="448"/>
        <v>1000000</v>
      </c>
      <c r="AV205" s="102">
        <f t="shared" si="429"/>
        <v>1000000</v>
      </c>
      <c r="AW205" s="102">
        <f t="shared" si="429"/>
        <v>1000000</v>
      </c>
      <c r="AX205" s="102">
        <f t="shared" si="429"/>
        <v>1000000</v>
      </c>
      <c r="AY205" s="102">
        <f t="shared" si="429"/>
        <v>1000000</v>
      </c>
      <c r="BB205" s="80">
        <f t="shared" si="430"/>
        <v>0.81318507547951446</v>
      </c>
      <c r="BC205" s="80">
        <f t="shared" si="430"/>
        <v>0.71656137166866218</v>
      </c>
      <c r="BD205" s="80">
        <f t="shared" si="430"/>
        <v>0.90376751395192867</v>
      </c>
      <c r="BE205" s="80">
        <f t="shared" si="430"/>
        <v>1.0144965404416071</v>
      </c>
      <c r="BF205" s="80"/>
      <c r="BG205" s="80"/>
      <c r="BH205" s="80"/>
      <c r="BI205" s="80"/>
      <c r="BJ205" s="80"/>
      <c r="BK205" s="80"/>
      <c r="BL205" s="80"/>
      <c r="BM205" s="80"/>
      <c r="BN205" s="80"/>
      <c r="BO205" s="80"/>
      <c r="BP205" s="80"/>
      <c r="BQ205" s="95">
        <f>[4]Northeast!AK190</f>
        <v>1.0085014833074992</v>
      </c>
      <c r="BR205" s="95">
        <f>[4]Midwest!AK190</f>
        <v>0.97120310257406706</v>
      </c>
      <c r="BS205" s="95">
        <f>[4]South!AK190</f>
        <v>0.91702612071747458</v>
      </c>
      <c r="BT205" s="95">
        <f>[4]West!AK190</f>
        <v>1.0227149153461232</v>
      </c>
      <c r="BU205" s="88"/>
      <c r="BV205" s="95">
        <f>[4]Northeast!AH190</f>
        <v>0.99902186636564472</v>
      </c>
      <c r="BW205" s="95">
        <f>[4]Midwest!AH190</f>
        <v>0.99649785347317832</v>
      </c>
      <c r="BX205" s="95">
        <f>[4]South!AH190</f>
        <v>0.99531236475879414</v>
      </c>
      <c r="BY205" s="95">
        <f>[4]West!AH190</f>
        <v>0.9979591682155613</v>
      </c>
      <c r="CA205" s="95">
        <f>[4]Northeast!AI190</f>
        <v>0.99517776263500579</v>
      </c>
      <c r="CB205" s="95">
        <f>[4]Midwest!AI190</f>
        <v>0.99149021778604607</v>
      </c>
      <c r="CC205" s="95">
        <f>[4]South!AI190</f>
        <v>0.99018335327269147</v>
      </c>
      <c r="CD205" s="95">
        <f>[4]West!AI190</f>
        <v>0.99399273051160097</v>
      </c>
      <c r="CF205" s="95">
        <f>[4]Northeast!AJ190</f>
        <v>1.0034256502813732</v>
      </c>
      <c r="CG205" s="95">
        <f>[4]Midwest!AJ190</f>
        <v>1.015686478121455</v>
      </c>
      <c r="CH205" s="95">
        <f>[4]South!AJ190</f>
        <v>1.0219181931491435</v>
      </c>
      <c r="CI205" s="95">
        <f>[4]West!AJ190</f>
        <v>0.98769747236586269</v>
      </c>
      <c r="CJ205" s="44"/>
      <c r="CK205" s="89">
        <f t="shared" si="431"/>
        <v>0.88979475801317431</v>
      </c>
      <c r="CL205" s="89">
        <f t="shared" si="432"/>
        <v>0.96656533786238097</v>
      </c>
      <c r="CM205" s="89">
        <f t="shared" si="433"/>
        <v>1.1116360465166577</v>
      </c>
      <c r="CN205" s="89">
        <f t="shared" si="434"/>
        <v>0.99667084316141996</v>
      </c>
      <c r="CO205" s="89">
        <f t="shared" si="435"/>
        <v>0.99188532525844753</v>
      </c>
      <c r="CP205" s="89">
        <f t="shared" si="436"/>
        <v>1.0115710127361668</v>
      </c>
      <c r="CQ205" s="89">
        <f t="shared" si="437"/>
        <v>0.96204421478682456</v>
      </c>
      <c r="CR205" s="89">
        <f t="shared" si="438"/>
        <v>0.95160582232320046</v>
      </c>
      <c r="CS205" s="89">
        <f t="shared" si="439"/>
        <v>0.86004477090717935</v>
      </c>
      <c r="CT205" s="89"/>
      <c r="CU205" s="89">
        <f t="shared" si="440"/>
        <v>1.1116606048370865</v>
      </c>
      <c r="CV205" s="44"/>
      <c r="CX205" s="35"/>
      <c r="CZ205" s="80">
        <f t="shared" si="421"/>
        <v>0.15523159512691559</v>
      </c>
      <c r="DA205" s="80">
        <f t="shared" si="421"/>
        <v>0.24770224789754555</v>
      </c>
      <c r="DB205" s="80">
        <f t="shared" si="421"/>
        <v>0.41033412210696557</v>
      </c>
      <c r="DC205" s="80">
        <f t="shared" si="421"/>
        <v>0.18673203486857326</v>
      </c>
      <c r="DE205" s="80">
        <f t="shared" si="441"/>
        <v>0.15506230153523265</v>
      </c>
      <c r="DF205" s="80">
        <f t="shared" si="441"/>
        <v>0.24809345822362414</v>
      </c>
      <c r="DG205" s="80">
        <f t="shared" si="441"/>
        <v>0.41583560311667578</v>
      </c>
      <c r="DH205" s="80">
        <f t="shared" si="441"/>
        <v>0.18092302115920847</v>
      </c>
      <c r="DI205" s="80">
        <f t="shared" si="442"/>
        <v>0.99991438403474098</v>
      </c>
      <c r="DJ205" s="80"/>
      <c r="DK205" s="80">
        <f t="shared" si="443"/>
        <v>0.15507557848057235</v>
      </c>
      <c r="DL205" s="80">
        <f t="shared" si="443"/>
        <v>0.24811470080322837</v>
      </c>
      <c r="DM205" s="80">
        <f t="shared" si="443"/>
        <v>0.41587120833160052</v>
      </c>
      <c r="DN205" s="80">
        <f t="shared" si="443"/>
        <v>0.18093851238459882</v>
      </c>
      <c r="DQ205" s="80">
        <f t="shared" si="449"/>
        <v>1.611043545987104E-2</v>
      </c>
      <c r="DR205" s="80">
        <f t="shared" si="449"/>
        <v>5.9850283832676631E-3</v>
      </c>
      <c r="DS205" s="80">
        <f t="shared" si="449"/>
        <v>6.5624399179284743E-4</v>
      </c>
      <c r="DT205" s="80">
        <f t="shared" si="449"/>
        <v>4.4781334501695809E-2</v>
      </c>
      <c r="DV205" s="80">
        <f t="shared" si="444"/>
        <v>6.2773856906599715E-2</v>
      </c>
      <c r="DW205" s="80">
        <f t="shared" si="444"/>
        <v>3.0252371824576484E-2</v>
      </c>
      <c r="DX205" s="80">
        <f t="shared" si="444"/>
        <v>0.57375980065369692</v>
      </c>
      <c r="DY205" s="80">
        <f t="shared" si="444"/>
        <v>0.33321397061512681</v>
      </c>
      <c r="DZ205" s="80"/>
      <c r="EB205" s="80">
        <f t="shared" si="450"/>
        <v>5.0118653909640536E-2</v>
      </c>
      <c r="EC205" s="80">
        <f t="shared" si="450"/>
        <v>-0.1068281477264332</v>
      </c>
      <c r="ED205" s="80">
        <f t="shared" si="450"/>
        <v>-5.8106274226087519E-4</v>
      </c>
      <c r="EE205" s="80">
        <f t="shared" si="450"/>
        <v>2.0296714263316447E-3</v>
      </c>
      <c r="EG205" s="80">
        <f t="shared" si="451"/>
        <v>-1.1761514087865429E-3</v>
      </c>
      <c r="EH205" s="80">
        <f t="shared" si="451"/>
        <v>-4.0780625837127833E-3</v>
      </c>
      <c r="EI205" s="80">
        <f t="shared" si="451"/>
        <v>-1.5140658459449621E-3</v>
      </c>
      <c r="EJ205" s="80">
        <f t="shared" si="451"/>
        <v>-1.899321093139579E-3</v>
      </c>
      <c r="EL205" s="80">
        <f t="shared" si="452"/>
        <v>7.0855265393790197E-3</v>
      </c>
      <c r="EM205" s="80">
        <f t="shared" si="452"/>
        <v>9.7984117960692278E-3</v>
      </c>
      <c r="EN205" s="80">
        <f t="shared" si="452"/>
        <v>6.1456111464566338E-3</v>
      </c>
      <c r="EO205" s="80">
        <f t="shared" si="452"/>
        <v>4.6524903070023762E-3</v>
      </c>
      <c r="EQ205" s="80">
        <f t="shared" si="453"/>
        <v>-1.797709987672284E-2</v>
      </c>
      <c r="ER205" s="80">
        <f t="shared" si="453"/>
        <v>-2.2159078656270006E-2</v>
      </c>
      <c r="ES205" s="80">
        <f t="shared" si="453"/>
        <v>-3.9479801743677469E-2</v>
      </c>
      <c r="ET205" s="80">
        <f t="shared" si="453"/>
        <v>5.782773960345493E-3</v>
      </c>
      <c r="EW205" s="80">
        <f t="shared" si="408"/>
        <v>1.0124355763260995</v>
      </c>
      <c r="EX205" s="80">
        <f t="shared" si="409"/>
        <v>1.1399543775304823</v>
      </c>
      <c r="EY205" s="80">
        <f t="shared" si="402"/>
        <v>0.96204421478682456</v>
      </c>
      <c r="EZ205" s="80"/>
      <c r="FA205" s="80">
        <f t="shared" si="410"/>
        <v>0.98156420109850095</v>
      </c>
      <c r="FB205" s="80">
        <f t="shared" si="411"/>
        <v>0.90442865177342979</v>
      </c>
      <c r="FC205" s="80">
        <f t="shared" si="412"/>
        <v>1.1116360465166577</v>
      </c>
      <c r="FD205" s="80"/>
      <c r="FE205" s="80">
        <f t="shared" si="413"/>
        <v>0.99783481104671234</v>
      </c>
      <c r="FF205" s="80">
        <f t="shared" si="414"/>
        <v>1.0151463064950754</v>
      </c>
      <c r="FG205" s="80">
        <f t="shared" si="403"/>
        <v>0.99667084316141996</v>
      </c>
      <c r="FH205" s="80"/>
      <c r="FI205" s="80">
        <f t="shared" si="415"/>
        <v>1.006951570315356</v>
      </c>
      <c r="FJ205" s="80">
        <f t="shared" si="416"/>
        <v>1.0171675628851633</v>
      </c>
      <c r="FK205" s="80">
        <f t="shared" si="404"/>
        <v>0.99188532525844753</v>
      </c>
      <c r="FM205" s="80">
        <f t="shared" si="417"/>
        <v>0.9766196676357809</v>
      </c>
      <c r="FN205" s="80">
        <f t="shared" si="418"/>
        <v>0.98476515481417282</v>
      </c>
      <c r="FO205" s="80">
        <f t="shared" si="405"/>
        <v>1.0115710127361668</v>
      </c>
      <c r="FQ205" s="37"/>
    </row>
    <row r="206" spans="1:181" x14ac:dyDescent="0.2">
      <c r="A206" s="74" t="s">
        <v>238</v>
      </c>
      <c r="B206" s="31">
        <f t="shared" si="407"/>
        <v>1980</v>
      </c>
      <c r="D206" s="85">
        <f>[4]Northeast!D191</f>
        <v>367.012</v>
      </c>
      <c r="E206" s="85">
        <f>[4]Midwest!D191</f>
        <v>603.01099999999997</v>
      </c>
      <c r="F206" s="85">
        <f>[4]South!D191</f>
        <v>1042.038</v>
      </c>
      <c r="G206" s="85">
        <f>[4]West!D191</f>
        <v>436.02699999999999</v>
      </c>
      <c r="H206" s="85">
        <f t="shared" si="420"/>
        <v>2448.0879999999997</v>
      </c>
      <c r="J206" s="91">
        <f>J46</f>
        <v>2650.8679999999999</v>
      </c>
      <c r="K206" s="91">
        <f>K46</f>
        <v>1318.328</v>
      </c>
      <c r="L206" s="91">
        <f>L46</f>
        <v>26669.078017514079</v>
      </c>
      <c r="M206" s="91">
        <f>M46</f>
        <v>15412.164923106178</v>
      </c>
      <c r="N206" s="91">
        <f t="shared" si="445"/>
        <v>46050.438940620254</v>
      </c>
      <c r="P206" s="96">
        <f>P46</f>
        <v>2650.8679999999999</v>
      </c>
      <c r="Q206" s="96">
        <f>Q46</f>
        <v>1318.328</v>
      </c>
      <c r="R206" s="96">
        <f>R46</f>
        <v>26669.078017514079</v>
      </c>
      <c r="S206" s="96">
        <f>S46</f>
        <v>15412.164923106178</v>
      </c>
      <c r="T206" s="85">
        <f t="shared" si="446"/>
        <v>46050.438940620254</v>
      </c>
      <c r="V206" s="96">
        <f t="shared" si="447"/>
        <v>138.44974551731735</v>
      </c>
      <c r="W206" s="96">
        <f t="shared" si="424"/>
        <v>457.40589595305568</v>
      </c>
      <c r="X206" s="96">
        <f t="shared" si="424"/>
        <v>39.072891808096038</v>
      </c>
      <c r="Y206" s="96">
        <f t="shared" si="424"/>
        <v>28.291093572863403</v>
      </c>
      <c r="Z206" s="96">
        <f t="shared" si="424"/>
        <v>53.161013365294679</v>
      </c>
      <c r="AC206" s="96">
        <f t="shared" si="425"/>
        <v>0.13844974551731734</v>
      </c>
      <c r="AD206" s="96">
        <f t="shared" si="425"/>
        <v>0.4574058959530557</v>
      </c>
      <c r="AE206" s="96">
        <f t="shared" si="425"/>
        <v>3.907289180809604E-2</v>
      </c>
      <c r="AF206" s="96">
        <f t="shared" si="425"/>
        <v>2.8291093572863402E-2</v>
      </c>
      <c r="AG206" s="96">
        <f t="shared" si="425"/>
        <v>5.3161013365294676E-2</v>
      </c>
      <c r="AI206" s="94">
        <f t="shared" si="426"/>
        <v>0.13545564490702863</v>
      </c>
      <c r="AJ206" s="94">
        <f t="shared" si="426"/>
        <v>0.4457490258776815</v>
      </c>
      <c r="AK206" s="94">
        <f t="shared" si="426"/>
        <v>3.768379129446385E-2</v>
      </c>
      <c r="AL206" s="94">
        <f t="shared" si="426"/>
        <v>2.8767246433015346E-2</v>
      </c>
      <c r="AM206" s="94">
        <f t="shared" si="427"/>
        <v>5.2009840249645674E-2</v>
      </c>
      <c r="AO206" s="90">
        <f>[4]Northeast!V191</f>
        <v>1.0221039190529397</v>
      </c>
      <c r="AP206" s="90">
        <f>[4]Midwest!V191</f>
        <v>1.0261511958493275</v>
      </c>
      <c r="AQ206" s="90">
        <f>[4]South!V191</f>
        <v>1.036862015893721</v>
      </c>
      <c r="AR206" s="90">
        <f>[4]West!V191</f>
        <v>0.98344809047815307</v>
      </c>
      <c r="AS206" s="90">
        <f t="shared" si="428"/>
        <v>1.0221337560377692</v>
      </c>
      <c r="AU206" s="102">
        <f t="shared" si="448"/>
        <v>1000000</v>
      </c>
      <c r="AV206" s="102">
        <f t="shared" si="429"/>
        <v>1000000</v>
      </c>
      <c r="AW206" s="102">
        <f t="shared" si="429"/>
        <v>1000000</v>
      </c>
      <c r="AX206" s="102">
        <f t="shared" si="429"/>
        <v>1000000</v>
      </c>
      <c r="AY206" s="102">
        <f t="shared" si="429"/>
        <v>1000000</v>
      </c>
      <c r="BB206" s="80">
        <f t="shared" si="430"/>
        <v>0.85387337284550124</v>
      </c>
      <c r="BC206" s="80">
        <f t="shared" si="430"/>
        <v>0.75869424089026438</v>
      </c>
      <c r="BD206" s="80">
        <f t="shared" si="430"/>
        <v>0.90822805466140921</v>
      </c>
      <c r="BE206" s="80">
        <f t="shared" si="430"/>
        <v>1.0093865615082387</v>
      </c>
      <c r="BF206" s="80"/>
      <c r="BG206" s="80"/>
      <c r="BH206" s="80"/>
      <c r="BI206" s="80"/>
      <c r="BJ206" s="80"/>
      <c r="BK206" s="80"/>
      <c r="BL206" s="80"/>
      <c r="BM206" s="80"/>
      <c r="BN206" s="80"/>
      <c r="BO206" s="80"/>
      <c r="BP206" s="80"/>
      <c r="BQ206" s="95">
        <f>[4]Northeast!AK191</f>
        <v>0.97663924092778576</v>
      </c>
      <c r="BR206" s="95">
        <f>[4]Midwest!AK191</f>
        <v>0.97446403844285334</v>
      </c>
      <c r="BS206" s="95">
        <f>[4]South!AK191</f>
        <v>0.91806386383852401</v>
      </c>
      <c r="BT206" s="95">
        <f>[4]West!AK191</f>
        <v>1.0146556932509809</v>
      </c>
      <c r="BU206" s="88"/>
      <c r="BV206" s="95">
        <f>[4]Northeast!AH191</f>
        <v>0.99835091431718004</v>
      </c>
      <c r="BW206" s="95">
        <f>[4]Midwest!AH191</f>
        <v>0.9967436688217155</v>
      </c>
      <c r="BX206" s="95">
        <f>[4]South!AH191</f>
        <v>0.99651223648230258</v>
      </c>
      <c r="BY206" s="95">
        <f>[4]West!AH191</f>
        <v>0.99891268517975362</v>
      </c>
      <c r="CA206" s="95">
        <f>[4]Northeast!AI191</f>
        <v>1.0003916356610432</v>
      </c>
      <c r="CB206" s="95">
        <f>[4]Midwest!AI191</f>
        <v>0.99455649260236612</v>
      </c>
      <c r="CC206" s="95">
        <f>[4]South!AI191</f>
        <v>0.9927488293991974</v>
      </c>
      <c r="CD206" s="95">
        <f>[4]West!AI191</f>
        <v>0.99588982139160853</v>
      </c>
      <c r="CF206" s="95">
        <f>[4]Northeast!AJ191</f>
        <v>1.0375321908701023</v>
      </c>
      <c r="CG206" s="95">
        <f>[4]Midwest!AJ191</f>
        <v>1.0392190859480031</v>
      </c>
      <c r="CH206" s="95">
        <f>[4]South!AJ191</f>
        <v>1.0773965527181968</v>
      </c>
      <c r="CI206" s="95">
        <f>[4]West!AJ191</f>
        <v>0.97185326849852693</v>
      </c>
      <c r="CJ206" s="44"/>
      <c r="CK206" s="89">
        <f t="shared" si="431"/>
        <v>0.90694231509051915</v>
      </c>
      <c r="CL206" s="89">
        <f t="shared" si="432"/>
        <v>0.99644668357120758</v>
      </c>
      <c r="CM206" s="89">
        <f t="shared" si="433"/>
        <v>1.0872738351709048</v>
      </c>
      <c r="CN206" s="89">
        <f t="shared" si="434"/>
        <v>0.99730514119669633</v>
      </c>
      <c r="CO206" s="89">
        <f t="shared" si="435"/>
        <v>0.99485493471226449</v>
      </c>
      <c r="CP206" s="89">
        <f t="shared" si="436"/>
        <v>1.0422796363192548</v>
      </c>
      <c r="CQ206" s="89">
        <f t="shared" si="437"/>
        <v>0.95720729029643425</v>
      </c>
      <c r="CR206" s="89">
        <f t="shared" si="438"/>
        <v>0.97610529570357529</v>
      </c>
      <c r="CS206" s="89">
        <f t="shared" si="439"/>
        <v>0.903719662062341</v>
      </c>
      <c r="CT206" s="89"/>
      <c r="CU206" s="89">
        <f t="shared" si="440"/>
        <v>1.1243745481189127</v>
      </c>
      <c r="CV206" s="44"/>
      <c r="CX206" s="35"/>
      <c r="CZ206" s="80">
        <f t="shared" si="421"/>
        <v>0.14991781341193619</v>
      </c>
      <c r="DA206" s="80">
        <f t="shared" si="421"/>
        <v>0.24631916826519309</v>
      </c>
      <c r="DB206" s="80">
        <f t="shared" si="421"/>
        <v>0.42565381636607841</v>
      </c>
      <c r="DC206" s="80">
        <f t="shared" si="421"/>
        <v>0.17810920195679242</v>
      </c>
      <c r="DE206" s="80">
        <f t="shared" si="441"/>
        <v>0.15255928091780252</v>
      </c>
      <c r="DF206" s="80">
        <f t="shared" si="441"/>
        <v>0.24701006272700329</v>
      </c>
      <c r="DG206" s="80">
        <f t="shared" si="441"/>
        <v>0.41794717548866694</v>
      </c>
      <c r="DH206" s="80">
        <f t="shared" si="441"/>
        <v>0.18238664732307158</v>
      </c>
      <c r="DI206" s="80">
        <f t="shared" si="442"/>
        <v>0.99990316645654431</v>
      </c>
      <c r="DJ206" s="80"/>
      <c r="DK206" s="80">
        <f t="shared" si="443"/>
        <v>0.15257405520420736</v>
      </c>
      <c r="DL206" s="80">
        <f t="shared" si="443"/>
        <v>0.24703398390301859</v>
      </c>
      <c r="DM206" s="80">
        <f t="shared" si="443"/>
        <v>0.41798765071400629</v>
      </c>
      <c r="DN206" s="80">
        <f t="shared" si="443"/>
        <v>0.18240431017876779</v>
      </c>
      <c r="DQ206" s="80">
        <f t="shared" si="449"/>
        <v>-3.2103496211421764E-2</v>
      </c>
      <c r="DR206" s="80">
        <f t="shared" si="449"/>
        <v>3.3520008159048679E-3</v>
      </c>
      <c r="DS206" s="80">
        <f t="shared" si="449"/>
        <v>1.1309998315102924E-3</v>
      </c>
      <c r="DT206" s="80">
        <f t="shared" si="449"/>
        <v>-7.9114365321715299E-3</v>
      </c>
      <c r="DV206" s="80">
        <f t="shared" si="444"/>
        <v>5.7564445876795274E-2</v>
      </c>
      <c r="DW206" s="80">
        <f t="shared" si="444"/>
        <v>2.8627913877214466E-2</v>
      </c>
      <c r="DX206" s="80">
        <f t="shared" si="444"/>
        <v>0.57912755298386032</v>
      </c>
      <c r="DY206" s="80">
        <f t="shared" si="444"/>
        <v>0.33468008726213005</v>
      </c>
      <c r="DZ206" s="80"/>
      <c r="EB206" s="80">
        <f t="shared" si="450"/>
        <v>-8.6633577469081263E-2</v>
      </c>
      <c r="EC206" s="80">
        <f t="shared" si="450"/>
        <v>-5.5192337296317673E-2</v>
      </c>
      <c r="ED206" s="80">
        <f t="shared" si="450"/>
        <v>9.3119090957035546E-3</v>
      </c>
      <c r="EE206" s="80">
        <f t="shared" si="450"/>
        <v>4.3902741298577994E-3</v>
      </c>
      <c r="EG206" s="80">
        <f t="shared" si="451"/>
        <v>-6.7183460212380509E-4</v>
      </c>
      <c r="EH206" s="80">
        <f t="shared" si="451"/>
        <v>2.466488351098313E-4</v>
      </c>
      <c r="EI206" s="80">
        <f t="shared" si="451"/>
        <v>1.2047967154324103E-3</v>
      </c>
      <c r="EJ206" s="80">
        <f t="shared" si="451"/>
        <v>9.5501074347060524E-4</v>
      </c>
      <c r="EL206" s="80">
        <f t="shared" si="452"/>
        <v>5.2254608578476318E-3</v>
      </c>
      <c r="EM206" s="80">
        <f t="shared" si="452"/>
        <v>3.0878198751295304E-3</v>
      </c>
      <c r="EN206" s="80">
        <f t="shared" si="452"/>
        <v>2.5875595548306369E-3</v>
      </c>
      <c r="EO206" s="80">
        <f t="shared" si="452"/>
        <v>1.9067371116508035E-3</v>
      </c>
      <c r="EQ206" s="80">
        <f t="shared" si="453"/>
        <v>3.3425203878847821E-2</v>
      </c>
      <c r="ER206" s="80">
        <f t="shared" si="453"/>
        <v>2.2904835198211473E-2</v>
      </c>
      <c r="ES206" s="80">
        <f t="shared" si="453"/>
        <v>5.286608889342001E-2</v>
      </c>
      <c r="ET206" s="80">
        <f t="shared" si="453"/>
        <v>-1.6171614069367946E-2</v>
      </c>
      <c r="EW206" s="80">
        <f t="shared" si="408"/>
        <v>0.99497224304658172</v>
      </c>
      <c r="EX206" s="80">
        <f t="shared" si="409"/>
        <v>1.1342229639822738</v>
      </c>
      <c r="EY206" s="80">
        <f t="shared" si="402"/>
        <v>0.95720729029643425</v>
      </c>
      <c r="EZ206" s="80"/>
      <c r="FA206" s="80">
        <f t="shared" si="410"/>
        <v>0.97808436365293061</v>
      </c>
      <c r="FB206" s="80">
        <f t="shared" si="411"/>
        <v>0.88460752233929307</v>
      </c>
      <c r="FC206" s="80">
        <f t="shared" si="412"/>
        <v>1.0872738351709048</v>
      </c>
      <c r="FD206" s="80"/>
      <c r="FE206" s="80">
        <f t="shared" si="413"/>
        <v>1.0006364167665067</v>
      </c>
      <c r="FF206" s="80">
        <f t="shared" si="414"/>
        <v>1.0157923626249863</v>
      </c>
      <c r="FG206" s="80">
        <f t="shared" si="403"/>
        <v>0.99730514119669633</v>
      </c>
      <c r="FH206" s="80"/>
      <c r="FI206" s="80">
        <f t="shared" si="415"/>
        <v>1.0029939040110742</v>
      </c>
      <c r="FJ206" s="80">
        <f t="shared" si="416"/>
        <v>1.0202128649316198</v>
      </c>
      <c r="FK206" s="80">
        <f t="shared" si="404"/>
        <v>0.99485493471226449</v>
      </c>
      <c r="FM206" s="80">
        <f t="shared" si="417"/>
        <v>1.0303573582046655</v>
      </c>
      <c r="FN206" s="80">
        <f t="shared" si="418"/>
        <v>1.0146600233663394</v>
      </c>
      <c r="FO206" s="80">
        <f t="shared" si="405"/>
        <v>1.0422796363192548</v>
      </c>
      <c r="FQ206" s="37"/>
    </row>
    <row r="207" spans="1:181" x14ac:dyDescent="0.2">
      <c r="A207" s="74" t="s">
        <v>238</v>
      </c>
      <c r="B207" s="31">
        <f t="shared" si="407"/>
        <v>1981</v>
      </c>
      <c r="D207" s="85">
        <f>[4]Northeast!D192</f>
        <v>367.74299999999999</v>
      </c>
      <c r="E207" s="85">
        <f>[4]Midwest!D192</f>
        <v>588.73900000000003</v>
      </c>
      <c r="F207" s="85">
        <f>[4]South!D192</f>
        <v>1048.575</v>
      </c>
      <c r="G207" s="85">
        <f>[4]West!D192</f>
        <v>459.30900000000003</v>
      </c>
      <c r="H207" s="85">
        <f t="shared" si="420"/>
        <v>2464.366</v>
      </c>
      <c r="J207" s="91">
        <f>J47</f>
        <v>2557.34</v>
      </c>
      <c r="K207" s="91">
        <f>K47</f>
        <v>1121.989</v>
      </c>
      <c r="L207" s="91">
        <f>L47</f>
        <v>27884.25672275843</v>
      </c>
      <c r="M207" s="91">
        <f>M47</f>
        <v>16036.76570055953</v>
      </c>
      <c r="N207" s="91">
        <f t="shared" si="445"/>
        <v>47600.351423317959</v>
      </c>
      <c r="P207" s="96">
        <f>P47</f>
        <v>2557.34</v>
      </c>
      <c r="Q207" s="96">
        <f>Q47</f>
        <v>1121.989</v>
      </c>
      <c r="R207" s="96">
        <f>R47</f>
        <v>27884.25672275843</v>
      </c>
      <c r="S207" s="96">
        <f>S47</f>
        <v>16036.76570055953</v>
      </c>
      <c r="T207" s="85">
        <f t="shared" si="446"/>
        <v>47600.351423317959</v>
      </c>
      <c r="V207" s="96">
        <f t="shared" si="447"/>
        <v>143.79902554998552</v>
      </c>
      <c r="W207" s="96">
        <f t="shared" si="424"/>
        <v>524.72796079105945</v>
      </c>
      <c r="X207" s="96">
        <f t="shared" si="424"/>
        <v>37.604552648670015</v>
      </c>
      <c r="Y207" s="96">
        <f t="shared" si="424"/>
        <v>28.640999599063452</v>
      </c>
      <c r="Z207" s="96">
        <f t="shared" si="424"/>
        <v>51.772012733351005</v>
      </c>
      <c r="AC207" s="96">
        <f t="shared" si="425"/>
        <v>0.14379902554998553</v>
      </c>
      <c r="AD207" s="96">
        <f t="shared" si="425"/>
        <v>0.52472796079105943</v>
      </c>
      <c r="AE207" s="96">
        <f t="shared" si="425"/>
        <v>3.7604552648670013E-2</v>
      </c>
      <c r="AF207" s="96">
        <f t="shared" si="425"/>
        <v>2.8640999599063452E-2</v>
      </c>
      <c r="AG207" s="96">
        <f t="shared" si="425"/>
        <v>5.1772012733351004E-2</v>
      </c>
      <c r="AI207" s="94">
        <f t="shared" si="426"/>
        <v>0.14366904182423873</v>
      </c>
      <c r="AJ207" s="94">
        <f t="shared" si="426"/>
        <v>0.53450953147193447</v>
      </c>
      <c r="AK207" s="94">
        <f t="shared" si="426"/>
        <v>3.7783544466605638E-2</v>
      </c>
      <c r="AL207" s="94">
        <f t="shared" si="426"/>
        <v>2.8947572994772741E-2</v>
      </c>
      <c r="AM207" s="94">
        <f t="shared" si="427"/>
        <v>5.2203730168844588E-2</v>
      </c>
      <c r="AO207" s="90">
        <f>[4]Northeast!V192</f>
        <v>1.0009047441543168</v>
      </c>
      <c r="AP207" s="90">
        <f>[4]Midwest!V192</f>
        <v>0.98169991346283658</v>
      </c>
      <c r="AQ207" s="90">
        <f>[4]South!V192</f>
        <v>0.9952627044269543</v>
      </c>
      <c r="AR207" s="90">
        <f>[4]West!V192</f>
        <v>0.98940935753872528</v>
      </c>
      <c r="AS207" s="90">
        <f t="shared" si="428"/>
        <v>0.99173014200139986</v>
      </c>
      <c r="AU207" s="102">
        <f t="shared" si="448"/>
        <v>1000000</v>
      </c>
      <c r="AV207" s="102">
        <f t="shared" si="429"/>
        <v>1000000</v>
      </c>
      <c r="AW207" s="102">
        <f t="shared" si="429"/>
        <v>1000000</v>
      </c>
      <c r="AX207" s="102">
        <f t="shared" si="429"/>
        <v>1000000</v>
      </c>
      <c r="AY207" s="102">
        <f t="shared" si="429"/>
        <v>1000000</v>
      </c>
      <c r="BB207" s="80">
        <f t="shared" si="430"/>
        <v>0.90564826146701727</v>
      </c>
      <c r="BC207" s="80">
        <f t="shared" si="430"/>
        <v>0.90977047550518253</v>
      </c>
      <c r="BD207" s="80">
        <f t="shared" si="430"/>
        <v>0.91063223498320056</v>
      </c>
      <c r="BE207" s="80">
        <f t="shared" si="430"/>
        <v>1.0157138688000482</v>
      </c>
      <c r="BF207" s="80"/>
      <c r="BG207" s="80"/>
      <c r="BH207" s="80"/>
      <c r="BI207" s="80"/>
      <c r="BJ207" s="80"/>
      <c r="BK207" s="80"/>
      <c r="BL207" s="80"/>
      <c r="BM207" s="80"/>
      <c r="BN207" s="80"/>
      <c r="BO207" s="80"/>
      <c r="BP207" s="80"/>
      <c r="BQ207" s="95">
        <f>[4]Northeast!AK192</f>
        <v>0.96281875819316587</v>
      </c>
      <c r="BR207" s="95">
        <f>[4]Midwest!AK192</f>
        <v>0.95919248480437813</v>
      </c>
      <c r="BS207" s="95">
        <f>[4]South!AK192</f>
        <v>0.91942310428243923</v>
      </c>
      <c r="BT207" s="95">
        <f>[4]West!AK192</f>
        <v>1.0219072507186044</v>
      </c>
      <c r="BU207" s="88"/>
      <c r="BV207" s="95">
        <f>[4]Northeast!AH192</f>
        <v>0.9977166755260265</v>
      </c>
      <c r="BW207" s="95">
        <f>[4]Midwest!AH192</f>
        <v>0.9975948210943103</v>
      </c>
      <c r="BX207" s="95">
        <f>[4]South!AH192</f>
        <v>0.99920652485836681</v>
      </c>
      <c r="BY207" s="95">
        <f>[4]West!AH192</f>
        <v>1.000375179998928</v>
      </c>
      <c r="CA207" s="95">
        <f>[4]Northeast!AI192</f>
        <v>1.0040903838654596</v>
      </c>
      <c r="CB207" s="95">
        <f>[4]Midwest!AI192</f>
        <v>0.99455611216078266</v>
      </c>
      <c r="CC207" s="95">
        <f>[4]South!AI192</f>
        <v>0.99122522435194726</v>
      </c>
      <c r="CD207" s="95">
        <f>[4]West!AI192</f>
        <v>0.99356662307284282</v>
      </c>
      <c r="CF207" s="95">
        <f>[4]Northeast!AJ192</f>
        <v>1.0160130224497459</v>
      </c>
      <c r="CG207" s="95">
        <f>[4]Midwest!AJ192</f>
        <v>0.99420172277797714</v>
      </c>
      <c r="CH207" s="95">
        <f>[4]South!AJ192</f>
        <v>1.0341709797077772</v>
      </c>
      <c r="CI207" s="95">
        <f>[4]West!AJ192</f>
        <v>0.97774425240840768</v>
      </c>
      <c r="CJ207" s="44"/>
      <c r="CK207" s="89">
        <f t="shared" si="431"/>
        <v>0.93746713195617615</v>
      </c>
      <c r="CL207" s="89">
        <f t="shared" si="432"/>
        <v>0.97041134328023138</v>
      </c>
      <c r="CM207" s="89">
        <f t="shared" si="433"/>
        <v>1.0328045398331731</v>
      </c>
      <c r="CN207" s="89">
        <f t="shared" si="434"/>
        <v>0.99882994485948495</v>
      </c>
      <c r="CO207" s="89">
        <f t="shared" si="435"/>
        <v>0.99433044838471596</v>
      </c>
      <c r="CP207" s="89">
        <f t="shared" si="436"/>
        <v>1.0112688700853913</v>
      </c>
      <c r="CQ207" s="89">
        <f t="shared" si="437"/>
        <v>0.95335120972245169</v>
      </c>
      <c r="CR207" s="89">
        <f t="shared" si="438"/>
        <v>0.92707750110208564</v>
      </c>
      <c r="CS207" s="89">
        <f t="shared" si="439"/>
        <v>0.90972873880265881</v>
      </c>
      <c r="CT207" s="89"/>
      <c r="CU207" s="89">
        <f t="shared" si="440"/>
        <v>1.0373064285795683</v>
      </c>
      <c r="CV207" s="44"/>
      <c r="CX207" s="35"/>
      <c r="CZ207" s="80">
        <f t="shared" si="421"/>
        <v>0.14922418179767127</v>
      </c>
      <c r="DA207" s="80">
        <f t="shared" si="421"/>
        <v>0.23890079639144512</v>
      </c>
      <c r="DB207" s="80">
        <f t="shared" si="421"/>
        <v>0.42549483315384162</v>
      </c>
      <c r="DC207" s="80">
        <f t="shared" si="421"/>
        <v>0.18638018865704203</v>
      </c>
      <c r="DE207" s="80">
        <f t="shared" si="441"/>
        <v>0.14957072954620546</v>
      </c>
      <c r="DF207" s="80">
        <f t="shared" si="441"/>
        <v>0.24259107829992729</v>
      </c>
      <c r="DG207" s="80">
        <f t="shared" si="441"/>
        <v>0.4255743198106845</v>
      </c>
      <c r="DH207" s="80">
        <f t="shared" si="441"/>
        <v>0.18221341016355</v>
      </c>
      <c r="DI207" s="80">
        <f t="shared" si="442"/>
        <v>0.99994953782036722</v>
      </c>
      <c r="DJ207" s="80"/>
      <c r="DK207" s="80">
        <f t="shared" si="443"/>
        <v>0.14957827759211847</v>
      </c>
      <c r="DL207" s="80">
        <f t="shared" si="443"/>
        <v>0.24260332059227052</v>
      </c>
      <c r="DM207" s="80">
        <f t="shared" si="443"/>
        <v>0.42559579630220845</v>
      </c>
      <c r="DN207" s="80">
        <f t="shared" si="443"/>
        <v>0.18222260551340258</v>
      </c>
      <c r="DQ207" s="80">
        <f t="shared" si="449"/>
        <v>-1.4252143309037783E-2</v>
      </c>
      <c r="DR207" s="80">
        <f t="shared" si="449"/>
        <v>-1.5795846869156104E-2</v>
      </c>
      <c r="DS207" s="80">
        <f t="shared" si="449"/>
        <v>1.4794561435497752E-3</v>
      </c>
      <c r="DT207" s="80">
        <f t="shared" si="449"/>
        <v>7.121398467502928E-3</v>
      </c>
      <c r="DV207" s="80">
        <f t="shared" si="444"/>
        <v>5.3725233607145963E-2</v>
      </c>
      <c r="DW207" s="80">
        <f t="shared" si="444"/>
        <v>2.3571023457830437E-2</v>
      </c>
      <c r="DX207" s="80">
        <f t="shared" si="444"/>
        <v>0.58579938779819141</v>
      </c>
      <c r="DY207" s="80">
        <f t="shared" si="444"/>
        <v>0.3369043551368322</v>
      </c>
      <c r="DZ207" s="80"/>
      <c r="EB207" s="80">
        <f t="shared" si="450"/>
        <v>-6.9022327314612067E-2</v>
      </c>
      <c r="EC207" s="80">
        <f t="shared" si="450"/>
        <v>-0.19436411347076865</v>
      </c>
      <c r="ED207" s="80">
        <f t="shared" si="450"/>
        <v>1.145463724949425E-2</v>
      </c>
      <c r="EE207" s="80">
        <f t="shared" si="450"/>
        <v>6.6239652591873989E-3</v>
      </c>
      <c r="EG207" s="80">
        <f t="shared" si="451"/>
        <v>-6.3548831284605529E-4</v>
      </c>
      <c r="EH207" s="80">
        <f t="shared" si="451"/>
        <v>8.5356856779953078E-4</v>
      </c>
      <c r="EI207" s="80">
        <f t="shared" si="451"/>
        <v>2.7000698346082751E-3</v>
      </c>
      <c r="EJ207" s="80">
        <f t="shared" si="451"/>
        <v>1.4630160123598034E-3</v>
      </c>
      <c r="EL207" s="80">
        <f t="shared" si="452"/>
        <v>3.690481996204426E-3</v>
      </c>
      <c r="EM207" s="80">
        <f t="shared" si="452"/>
        <v>-3.8252392808714505E-7</v>
      </c>
      <c r="EN207" s="80">
        <f t="shared" si="452"/>
        <v>-1.5359125729373924E-3</v>
      </c>
      <c r="EO207" s="80">
        <f t="shared" si="452"/>
        <v>-2.3355116732939056E-3</v>
      </c>
      <c r="EQ207" s="80">
        <f t="shared" si="453"/>
        <v>-2.0958833540109644E-2</v>
      </c>
      <c r="ER207" s="80">
        <f t="shared" si="453"/>
        <v>-4.4284704701056984E-2</v>
      </c>
      <c r="ES207" s="80">
        <f t="shared" si="453"/>
        <v>-4.0947411661541706E-2</v>
      </c>
      <c r="ET207" s="80">
        <f t="shared" si="453"/>
        <v>6.0433005024382903E-3</v>
      </c>
      <c r="EW207" s="80">
        <f t="shared" si="408"/>
        <v>0.99597153029121988</v>
      </c>
      <c r="EX207" s="80">
        <f t="shared" si="409"/>
        <v>1.1296537811288685</v>
      </c>
      <c r="EY207" s="80">
        <f t="shared" si="402"/>
        <v>0.95335120972245169</v>
      </c>
      <c r="EZ207" s="80"/>
      <c r="FA207" s="80">
        <f t="shared" si="410"/>
        <v>0.9499028730612562</v>
      </c>
      <c r="FB207" s="80">
        <f t="shared" si="411"/>
        <v>0.8402912270016939</v>
      </c>
      <c r="FC207" s="80">
        <f t="shared" si="412"/>
        <v>1.0328045398331731</v>
      </c>
      <c r="FD207" s="80"/>
      <c r="FE207" s="80">
        <f t="shared" si="413"/>
        <v>1.0015289238968115</v>
      </c>
      <c r="FF207" s="80">
        <f t="shared" si="414"/>
        <v>1.0173454318424022</v>
      </c>
      <c r="FG207" s="80">
        <f t="shared" si="403"/>
        <v>0.99882994485948495</v>
      </c>
      <c r="FH207" s="80"/>
      <c r="FI207" s="80">
        <f t="shared" si="415"/>
        <v>0.99947280120020687</v>
      </c>
      <c r="FJ207" s="80">
        <f t="shared" si="416"/>
        <v>1.0196750099336944</v>
      </c>
      <c r="FK207" s="80">
        <f t="shared" si="404"/>
        <v>0.99433044838471596</v>
      </c>
      <c r="FM207" s="80">
        <f t="shared" si="417"/>
        <v>0.97024717249261827</v>
      </c>
      <c r="FN207" s="80">
        <f t="shared" si="418"/>
        <v>0.98447101871248477</v>
      </c>
      <c r="FO207" s="80">
        <f t="shared" si="405"/>
        <v>1.0112688700853913</v>
      </c>
      <c r="FQ207" s="37"/>
    </row>
    <row r="208" spans="1:181" x14ac:dyDescent="0.2">
      <c r="A208" s="74" t="s">
        <v>238</v>
      </c>
      <c r="B208" s="31">
        <f t="shared" si="407"/>
        <v>1982</v>
      </c>
      <c r="D208" s="85">
        <f>[4]Northeast!D193</f>
        <v>366.97800000000001</v>
      </c>
      <c r="E208" s="85">
        <f>[4]Midwest!D193</f>
        <v>596.23</v>
      </c>
      <c r="F208" s="85">
        <f>[4]South!D193</f>
        <v>1057.9380000000001</v>
      </c>
      <c r="G208" s="85">
        <f>[4]West!D193</f>
        <v>467.97200000000004</v>
      </c>
      <c r="H208" s="85">
        <f t="shared" si="420"/>
        <v>2489.1180000000004</v>
      </c>
      <c r="J208" s="91">
        <f>J48</f>
        <v>2649.51</v>
      </c>
      <c r="K208" s="91">
        <f>K48</f>
        <v>1037.2629999999999</v>
      </c>
      <c r="L208" s="91">
        <f>L48</f>
        <v>28142.768678836921</v>
      </c>
      <c r="M208" s="91">
        <f>M48</f>
        <v>16228.057367663791</v>
      </c>
      <c r="N208" s="91">
        <f t="shared" si="445"/>
        <v>48057.599046500713</v>
      </c>
      <c r="P208" s="96">
        <f>P48</f>
        <v>2649.51</v>
      </c>
      <c r="Q208" s="96">
        <f>Q48</f>
        <v>1037.2629999999999</v>
      </c>
      <c r="R208" s="96">
        <f>R48</f>
        <v>28142.768678836921</v>
      </c>
      <c r="S208" s="96">
        <f>S48</f>
        <v>16228.057367663791</v>
      </c>
      <c r="T208" s="85">
        <f t="shared" si="446"/>
        <v>48057.599046500713</v>
      </c>
      <c r="V208" s="96">
        <f t="shared" si="447"/>
        <v>138.50787504104531</v>
      </c>
      <c r="W208" s="96">
        <f t="shared" si="424"/>
        <v>574.81082425575778</v>
      </c>
      <c r="X208" s="96">
        <f t="shared" si="424"/>
        <v>37.591823749578651</v>
      </c>
      <c r="Y208" s="96">
        <f t="shared" si="424"/>
        <v>28.837216272878496</v>
      </c>
      <c r="Z208" s="96">
        <f t="shared" si="424"/>
        <v>51.794472661680842</v>
      </c>
      <c r="AC208" s="96">
        <f t="shared" si="425"/>
        <v>0.13850787504104531</v>
      </c>
      <c r="AD208" s="96">
        <f t="shared" si="425"/>
        <v>0.5748108242557578</v>
      </c>
      <c r="AE208" s="96">
        <f t="shared" si="425"/>
        <v>3.7591823749578653E-2</v>
      </c>
      <c r="AF208" s="96">
        <f t="shared" si="425"/>
        <v>2.8837216272878496E-2</v>
      </c>
      <c r="AG208" s="96">
        <f t="shared" si="425"/>
        <v>5.1794472661680843E-2</v>
      </c>
      <c r="AI208" s="94">
        <f t="shared" si="426"/>
        <v>0.14080208793053947</v>
      </c>
      <c r="AJ208" s="94">
        <f t="shared" si="426"/>
        <v>0.57964178450687065</v>
      </c>
      <c r="AK208" s="94">
        <f t="shared" si="426"/>
        <v>3.8029073522055271E-2</v>
      </c>
      <c r="AL208" s="94">
        <f t="shared" si="426"/>
        <v>2.8745863433735259E-2</v>
      </c>
      <c r="AM208" s="94">
        <f t="shared" si="427"/>
        <v>5.2250435024302391E-2</v>
      </c>
      <c r="AO208" s="90">
        <f>[4]Northeast!V193</f>
        <v>0.98370611598724333</v>
      </c>
      <c r="AP208" s="90">
        <f>[4]Midwest!V193</f>
        <v>0.99166561076126902</v>
      </c>
      <c r="AQ208" s="90">
        <f>[4]South!V193</f>
        <v>0.98850222390448117</v>
      </c>
      <c r="AR208" s="90">
        <f>[4]West!V193</f>
        <v>1.0031779473020117</v>
      </c>
      <c r="AS208" s="90">
        <f t="shared" si="428"/>
        <v>0.99127352026046345</v>
      </c>
      <c r="AU208" s="102">
        <f t="shared" si="448"/>
        <v>1000000</v>
      </c>
      <c r="AV208" s="102">
        <f t="shared" si="429"/>
        <v>1000000</v>
      </c>
      <c r="AW208" s="102">
        <f t="shared" si="429"/>
        <v>1000000</v>
      </c>
      <c r="AX208" s="102">
        <f t="shared" si="429"/>
        <v>1000000</v>
      </c>
      <c r="AY208" s="102">
        <f t="shared" si="429"/>
        <v>1000000</v>
      </c>
      <c r="BB208" s="80">
        <f t="shared" si="430"/>
        <v>0.88757580983396978</v>
      </c>
      <c r="BC208" s="80">
        <f t="shared" si="430"/>
        <v>0.98658854681467434</v>
      </c>
      <c r="BD208" s="80">
        <f t="shared" si="430"/>
        <v>0.91654980242357198</v>
      </c>
      <c r="BE208" s="80">
        <f t="shared" si="430"/>
        <v>1.008636273774989</v>
      </c>
      <c r="BF208" s="80"/>
      <c r="BG208" s="80"/>
      <c r="BH208" s="80"/>
      <c r="BI208" s="80"/>
      <c r="BJ208" s="80"/>
      <c r="BK208" s="80"/>
      <c r="BL208" s="80"/>
      <c r="BM208" s="80"/>
      <c r="BN208" s="80"/>
      <c r="BO208" s="80"/>
      <c r="BP208" s="80"/>
      <c r="BQ208" s="95">
        <f>[4]Northeast!AK193</f>
        <v>0.96883362311135646</v>
      </c>
      <c r="BR208" s="95">
        <f>[4]Midwest!AK193</f>
        <v>0.95828370537441765</v>
      </c>
      <c r="BS208" s="95">
        <f>[4]South!AK193</f>
        <v>0.92380428357309285</v>
      </c>
      <c r="BT208" s="95">
        <f>[4]West!AK193</f>
        <v>1.0138872116179425</v>
      </c>
      <c r="BU208" s="88"/>
      <c r="BV208" s="95">
        <f>[4]Northeast!AH193</f>
        <v>0.99844739377599101</v>
      </c>
      <c r="BW208" s="95">
        <f>[4]Midwest!AH193</f>
        <v>0.99892135090914791</v>
      </c>
      <c r="BX208" s="95">
        <f>[4]South!AH193</f>
        <v>1.0004550251828754</v>
      </c>
      <c r="BY208" s="95">
        <f>[4]West!AH193</f>
        <v>1.000287578075953</v>
      </c>
      <c r="CA208" s="95">
        <f>[4]Northeast!AI193</f>
        <v>1.001234757081144</v>
      </c>
      <c r="CB208" s="95">
        <f>[4]Midwest!AI193</f>
        <v>0.99425405518352117</v>
      </c>
      <c r="CC208" s="95">
        <f>[4]South!AI193</f>
        <v>0.99169591996489215</v>
      </c>
      <c r="CD208" s="95">
        <f>[4]West!AI193</f>
        <v>0.9945349777894309</v>
      </c>
      <c r="CF208" s="95">
        <f>[4]Northeast!AJ193</f>
        <v>0.99855478749974391</v>
      </c>
      <c r="CG208" s="95">
        <f>[4]Midwest!AJ193</f>
        <v>1.00429433181961</v>
      </c>
      <c r="CH208" s="95">
        <f>[4]South!AJ193</f>
        <v>1.0271462085251306</v>
      </c>
      <c r="CI208" s="95">
        <f>[4]West!AJ193</f>
        <v>0.99135051093249449</v>
      </c>
      <c r="CJ208" s="44"/>
      <c r="CK208" s="89">
        <f t="shared" si="431"/>
        <v>0.9464724145871134</v>
      </c>
      <c r="CL208" s="89">
        <f t="shared" si="432"/>
        <v>0.9708323307611082</v>
      </c>
      <c r="CM208" s="89">
        <f t="shared" si="433"/>
        <v>1.0154490334284709</v>
      </c>
      <c r="CN208" s="89">
        <f t="shared" si="434"/>
        <v>0.99977039971852577</v>
      </c>
      <c r="CO208" s="89">
        <f t="shared" si="435"/>
        <v>0.99422022307218605</v>
      </c>
      <c r="CP208" s="89">
        <f t="shared" si="436"/>
        <v>1.0107975338791459</v>
      </c>
      <c r="CQ208" s="89">
        <f t="shared" si="437"/>
        <v>0.95453762615067217</v>
      </c>
      <c r="CR208" s="89">
        <f t="shared" si="438"/>
        <v>0.92173522389606077</v>
      </c>
      <c r="CS208" s="89">
        <f t="shared" si="439"/>
        <v>0.91886602025470121</v>
      </c>
      <c r="CT208" s="89"/>
      <c r="CU208" s="89">
        <f t="shared" si="440"/>
        <v>1.020246635693753</v>
      </c>
      <c r="CV208" s="44"/>
      <c r="CX208" s="35"/>
      <c r="CZ208" s="80">
        <f t="shared" si="421"/>
        <v>0.14743294612790553</v>
      </c>
      <c r="DA208" s="80">
        <f t="shared" si="421"/>
        <v>0.23953464640888858</v>
      </c>
      <c r="DB208" s="80">
        <f t="shared" si="421"/>
        <v>0.42502524990779866</v>
      </c>
      <c r="DC208" s="80">
        <f t="shared" si="421"/>
        <v>0.18800715755540717</v>
      </c>
      <c r="DE208" s="80">
        <f t="shared" si="441"/>
        <v>0.14832676134504283</v>
      </c>
      <c r="DF208" s="80">
        <f t="shared" si="441"/>
        <v>0.23921758144187247</v>
      </c>
      <c r="DG208" s="80">
        <f t="shared" si="441"/>
        <v>0.42525999832031158</v>
      </c>
      <c r="DH208" s="80">
        <f t="shared" si="441"/>
        <v>0.18719249471831623</v>
      </c>
      <c r="DI208" s="80">
        <f t="shared" si="442"/>
        <v>0.99999683582554311</v>
      </c>
      <c r="DJ208" s="80"/>
      <c r="DK208" s="80">
        <f t="shared" si="443"/>
        <v>0.14832723067827741</v>
      </c>
      <c r="DL208" s="80">
        <f t="shared" si="443"/>
        <v>0.23921833837042836</v>
      </c>
      <c r="DM208" s="80">
        <f t="shared" si="443"/>
        <v>0.42526134392139353</v>
      </c>
      <c r="DN208" s="80">
        <f t="shared" si="443"/>
        <v>0.1871930870299007</v>
      </c>
      <c r="DQ208" s="80">
        <f t="shared" si="449"/>
        <v>6.2277088948466839E-3</v>
      </c>
      <c r="DR208" s="80">
        <f t="shared" si="449"/>
        <v>-9.4789129863507204E-4</v>
      </c>
      <c r="DS208" s="80">
        <f t="shared" si="449"/>
        <v>4.7538220952105187E-3</v>
      </c>
      <c r="DT208" s="80">
        <f t="shared" si="449"/>
        <v>-7.8790671053778089E-3</v>
      </c>
      <c r="DV208" s="80">
        <f t="shared" si="444"/>
        <v>5.5131967733892083E-2</v>
      </c>
      <c r="DW208" s="80">
        <f t="shared" si="444"/>
        <v>2.1583745767164531E-2</v>
      </c>
      <c r="DX208" s="80">
        <f t="shared" si="444"/>
        <v>0.58560496648211391</v>
      </c>
      <c r="DY208" s="80">
        <f t="shared" si="444"/>
        <v>0.33767932001682943</v>
      </c>
      <c r="DZ208" s="80"/>
      <c r="EB208" s="80">
        <f t="shared" si="450"/>
        <v>2.5846933859118106E-2</v>
      </c>
      <c r="EC208" s="80">
        <f t="shared" si="450"/>
        <v>-8.8077617427738161E-2</v>
      </c>
      <c r="ED208" s="80">
        <f t="shared" si="450"/>
        <v>-3.3194569774705273E-4</v>
      </c>
      <c r="EE208" s="80">
        <f t="shared" si="450"/>
        <v>2.2976103616544584E-3</v>
      </c>
      <c r="EG208" s="80">
        <f t="shared" si="451"/>
        <v>7.3212246812864911E-4</v>
      </c>
      <c r="EH208" s="80">
        <f t="shared" si="451"/>
        <v>1.3288447432994398E-3</v>
      </c>
      <c r="EI208" s="80">
        <f t="shared" si="451"/>
        <v>1.2487117999674944E-3</v>
      </c>
      <c r="EJ208" s="80">
        <f t="shared" si="451"/>
        <v>-8.757290320655666E-5</v>
      </c>
      <c r="EL208" s="80">
        <f t="shared" si="452"/>
        <v>-2.8480455924664674E-3</v>
      </c>
      <c r="EM208" s="80">
        <f t="shared" si="452"/>
        <v>-3.0375647162680491E-4</v>
      </c>
      <c r="EN208" s="80">
        <f t="shared" si="452"/>
        <v>4.7474971270009214E-4</v>
      </c>
      <c r="EO208" s="80">
        <f t="shared" si="452"/>
        <v>9.7415020715861417E-4</v>
      </c>
      <c r="EQ208" s="80">
        <f t="shared" si="453"/>
        <v>-1.733242427305472E-2</v>
      </c>
      <c r="ER208" s="80">
        <f t="shared" si="453"/>
        <v>1.0100289984343551E-2</v>
      </c>
      <c r="ES208" s="80">
        <f t="shared" si="453"/>
        <v>-6.815834474891252E-3</v>
      </c>
      <c r="ET208" s="80">
        <f t="shared" si="453"/>
        <v>1.3820030742389987E-2</v>
      </c>
      <c r="EW208" s="80">
        <f t="shared" si="408"/>
        <v>1.0012444694212597</v>
      </c>
      <c r="EX208" s="80">
        <f t="shared" si="409"/>
        <v>1.1310596007160938</v>
      </c>
      <c r="EY208" s="80">
        <f t="shared" si="402"/>
        <v>0.95453762615067217</v>
      </c>
      <c r="EZ208" s="80"/>
      <c r="FA208" s="80">
        <f t="shared" si="410"/>
        <v>0.98319574930653797</v>
      </c>
      <c r="FB208" s="80">
        <f t="shared" si="411"/>
        <v>0.82617076256764066</v>
      </c>
      <c r="FC208" s="80">
        <f t="shared" si="412"/>
        <v>1.0154490334284709</v>
      </c>
      <c r="FD208" s="80"/>
      <c r="FE208" s="80">
        <f t="shared" si="413"/>
        <v>1.0009415565321014</v>
      </c>
      <c r="FF208" s="80">
        <f t="shared" si="414"/>
        <v>1.0183033200791569</v>
      </c>
      <c r="FG208" s="80">
        <f t="shared" si="403"/>
        <v>0.99977039971852577</v>
      </c>
      <c r="FH208" s="80"/>
      <c r="FI208" s="80">
        <f t="shared" si="415"/>
        <v>0.99988914619610714</v>
      </c>
      <c r="FJ208" s="80">
        <f t="shared" si="416"/>
        <v>1.0195619750801088</v>
      </c>
      <c r="FK208" s="80">
        <f t="shared" si="404"/>
        <v>0.99422022307218605</v>
      </c>
      <c r="FM208" s="80">
        <f t="shared" si="417"/>
        <v>0.99953391603342268</v>
      </c>
      <c r="FN208" s="80">
        <f t="shared" si="418"/>
        <v>0.98401217255510287</v>
      </c>
      <c r="FO208" s="80">
        <f t="shared" si="405"/>
        <v>1.0107975338791459</v>
      </c>
      <c r="FQ208" s="37"/>
    </row>
    <row r="209" spans="1:173" x14ac:dyDescent="0.2">
      <c r="A209" s="74" t="s">
        <v>238</v>
      </c>
      <c r="B209" s="31">
        <f t="shared" si="407"/>
        <v>1983</v>
      </c>
      <c r="D209" s="85">
        <f>[4]Northeast!D194</f>
        <v>380.84300000000002</v>
      </c>
      <c r="E209" s="85">
        <f>[4]Midwest!D194</f>
        <v>628.529</v>
      </c>
      <c r="F209" s="85">
        <f>[4]South!D194</f>
        <v>1083.1659999999999</v>
      </c>
      <c r="G209" s="85">
        <f>[4]West!D194</f>
        <v>469.69900000000001</v>
      </c>
      <c r="H209" s="85">
        <f t="shared" si="420"/>
        <v>2562.2370000000001</v>
      </c>
      <c r="J209" s="91">
        <f>J49</f>
        <v>2486.4299999999998</v>
      </c>
      <c r="K209" s="91">
        <f>K49</f>
        <v>1170.0940000000001</v>
      </c>
      <c r="L209" s="91">
        <f>L49</f>
        <v>28489.645835003677</v>
      </c>
      <c r="M209" s="91">
        <f>M49</f>
        <v>16531.496286286347</v>
      </c>
      <c r="N209" s="91">
        <f t="shared" si="445"/>
        <v>48677.666121290022</v>
      </c>
      <c r="P209" s="96">
        <f>P49</f>
        <v>2486.4299999999998</v>
      </c>
      <c r="Q209" s="96">
        <f>Q49</f>
        <v>1170.0940000000001</v>
      </c>
      <c r="R209" s="96">
        <f>R49</f>
        <v>28489.645835003677</v>
      </c>
      <c r="S209" s="96">
        <f>S49</f>
        <v>16531.496286286347</v>
      </c>
      <c r="T209" s="85">
        <f t="shared" si="446"/>
        <v>48677.666121290022</v>
      </c>
      <c r="V209" s="96">
        <f t="shared" si="447"/>
        <v>153.16859915621998</v>
      </c>
      <c r="W209" s="96">
        <f t="shared" si="424"/>
        <v>537.16111697008955</v>
      </c>
      <c r="X209" s="96">
        <f t="shared" si="424"/>
        <v>38.019637249023738</v>
      </c>
      <c r="Y209" s="96">
        <f t="shared" si="424"/>
        <v>28.412370656952415</v>
      </c>
      <c r="Z209" s="96">
        <f t="shared" si="424"/>
        <v>52.63680870844712</v>
      </c>
      <c r="AC209" s="96">
        <f t="shared" si="425"/>
        <v>0.15316859915621997</v>
      </c>
      <c r="AD209" s="96">
        <f t="shared" si="425"/>
        <v>0.5371611169700895</v>
      </c>
      <c r="AE209" s="96">
        <f t="shared" si="425"/>
        <v>3.8019637249023741E-2</v>
      </c>
      <c r="AF209" s="96">
        <f t="shared" si="425"/>
        <v>2.8412370656952415E-2</v>
      </c>
      <c r="AG209" s="96">
        <f t="shared" si="425"/>
        <v>5.2636808708447121E-2</v>
      </c>
      <c r="AI209" s="94">
        <f t="shared" si="426"/>
        <v>0.15168186616426413</v>
      </c>
      <c r="AJ209" s="94">
        <f t="shared" si="426"/>
        <v>0.52115607457359103</v>
      </c>
      <c r="AK209" s="94">
        <f t="shared" si="426"/>
        <v>3.7870030362746242E-2</v>
      </c>
      <c r="AL209" s="94">
        <f t="shared" si="426"/>
        <v>2.8516330958127469E-2</v>
      </c>
      <c r="AM209" s="94">
        <f t="shared" si="427"/>
        <v>5.212388992140847E-2</v>
      </c>
      <c r="AO209" s="90">
        <f>[4]Northeast!V194</f>
        <v>1.0098016528247733</v>
      </c>
      <c r="AP209" s="90">
        <f>[4]Midwest!V194</f>
        <v>1.0307106511414912</v>
      </c>
      <c r="AQ209" s="90">
        <f>[4]South!V194</f>
        <v>1.0039505351552258</v>
      </c>
      <c r="AR209" s="90">
        <f>[4]West!V194</f>
        <v>0.99635435914502091</v>
      </c>
      <c r="AS209" s="90">
        <f t="shared" si="428"/>
        <v>1.0098403781416165</v>
      </c>
      <c r="AU209" s="102">
        <f t="shared" si="448"/>
        <v>1000000</v>
      </c>
      <c r="AV209" s="102">
        <f t="shared" si="429"/>
        <v>1000000</v>
      </c>
      <c r="AW209" s="102">
        <f t="shared" si="429"/>
        <v>1000000</v>
      </c>
      <c r="AX209" s="102">
        <f t="shared" si="429"/>
        <v>1000000</v>
      </c>
      <c r="AY209" s="102">
        <f t="shared" si="429"/>
        <v>1000000</v>
      </c>
      <c r="BB209" s="80">
        <f t="shared" si="430"/>
        <v>0.95615879832896966</v>
      </c>
      <c r="BC209" s="80">
        <f t="shared" si="430"/>
        <v>0.8870420111528462</v>
      </c>
      <c r="BD209" s="80">
        <f t="shared" si="430"/>
        <v>0.91271665681309666</v>
      </c>
      <c r="BE209" s="80">
        <f t="shared" si="430"/>
        <v>1.0005824269513903</v>
      </c>
      <c r="BF209" s="80"/>
      <c r="BG209" s="80"/>
      <c r="BH209" s="80"/>
      <c r="BI209" s="80"/>
      <c r="BJ209" s="80"/>
      <c r="BK209" s="80"/>
      <c r="BL209" s="80"/>
      <c r="BM209" s="80"/>
      <c r="BN209" s="80"/>
      <c r="BO209" s="80"/>
      <c r="BP209" s="80"/>
      <c r="BQ209" s="95">
        <f>[4]Northeast!AK194</f>
        <v>0.97063262702101172</v>
      </c>
      <c r="BR209" s="95">
        <f>[4]Midwest!AK194</f>
        <v>0.96848482986362394</v>
      </c>
      <c r="BS209" s="95">
        <f>[4]South!AK194</f>
        <v>0.91831280418916539</v>
      </c>
      <c r="BT209" s="95">
        <f>[4]West!AK194</f>
        <v>1.0045161590904705</v>
      </c>
      <c r="BU209" s="88"/>
      <c r="BV209" s="95">
        <f>[4]Northeast!AH194</f>
        <v>0.99889985117532643</v>
      </c>
      <c r="BW209" s="95">
        <f>[4]Midwest!AH194</f>
        <v>1.0004958381366562</v>
      </c>
      <c r="BX209" s="95">
        <f>[4]South!AH194</f>
        <v>1.001849452289225</v>
      </c>
      <c r="BY209" s="95">
        <f>[4]West!AH194</f>
        <v>0.99985990456354279</v>
      </c>
      <c r="CA209" s="95">
        <f>[4]Northeast!AI194</f>
        <v>0.9995885880999692</v>
      </c>
      <c r="CB209" s="95">
        <f>[4]Midwest!AI194</f>
        <v>0.99375147959461585</v>
      </c>
      <c r="CC209" s="95">
        <f>[4]South!AI194</f>
        <v>0.99207126690054181</v>
      </c>
      <c r="CD209" s="95">
        <f>[4]West!AI194</f>
        <v>0.99622351971939815</v>
      </c>
      <c r="CF209" s="95">
        <f>[4]Northeast!AJ194</f>
        <v>1.025044226589324</v>
      </c>
      <c r="CG209" s="95">
        <f>[4]Midwest!AJ194</f>
        <v>1.0438366052573496</v>
      </c>
      <c r="CH209" s="95">
        <f>[4]South!AJ194</f>
        <v>1.0431984479087131</v>
      </c>
      <c r="CI209" s="95">
        <f>[4]West!AJ194</f>
        <v>0.98460737266473386</v>
      </c>
      <c r="CJ209" s="44"/>
      <c r="CK209" s="89">
        <f t="shared" si="431"/>
        <v>0.95868435178593059</v>
      </c>
      <c r="CL209" s="89">
        <f t="shared" si="432"/>
        <v>0.98662102452593936</v>
      </c>
      <c r="CM209" s="89">
        <f t="shared" si="433"/>
        <v>1.0314331674029165</v>
      </c>
      <c r="CN209" s="89">
        <f t="shared" si="434"/>
        <v>1.0007305114017901</v>
      </c>
      <c r="CO209" s="89">
        <f t="shared" si="435"/>
        <v>0.99432878895470633</v>
      </c>
      <c r="CP209" s="89">
        <f t="shared" si="436"/>
        <v>1.0297162683186798</v>
      </c>
      <c r="CQ209" s="89">
        <f t="shared" si="437"/>
        <v>0.95319294670010735</v>
      </c>
      <c r="CR209" s="89">
        <f t="shared" si="438"/>
        <v>0.96574458253274653</v>
      </c>
      <c r="CS209" s="89">
        <f t="shared" si="439"/>
        <v>0.94585813735602087</v>
      </c>
      <c r="CT209" s="89"/>
      <c r="CU209" s="89">
        <f t="shared" si="440"/>
        <v>1.0568316764392156</v>
      </c>
      <c r="CV209" s="44"/>
      <c r="CX209" s="35"/>
      <c r="CZ209" s="80">
        <f t="shared" si="421"/>
        <v>0.14863691375934387</v>
      </c>
      <c r="DA209" s="80">
        <f t="shared" si="421"/>
        <v>0.24530478640344355</v>
      </c>
      <c r="DB209" s="80">
        <f t="shared" si="421"/>
        <v>0.42274231462585232</v>
      </c>
      <c r="DC209" s="80">
        <f t="shared" si="421"/>
        <v>0.18331598521136022</v>
      </c>
      <c r="DE209" s="80">
        <f t="shared" si="441"/>
        <v>0.14803411395127158</v>
      </c>
      <c r="DF209" s="80">
        <f t="shared" si="441"/>
        <v>0.24240827077044838</v>
      </c>
      <c r="DG209" s="80">
        <f t="shared" si="441"/>
        <v>0.42388275765351385</v>
      </c>
      <c r="DH209" s="80">
        <f t="shared" si="441"/>
        <v>0.18565169317929711</v>
      </c>
      <c r="DI209" s="80">
        <f t="shared" si="442"/>
        <v>0.99997683555453087</v>
      </c>
      <c r="DJ209" s="80"/>
      <c r="DK209" s="80">
        <f t="shared" si="443"/>
        <v>0.14803754315886747</v>
      </c>
      <c r="DL209" s="80">
        <f t="shared" si="443"/>
        <v>0.24241388615369514</v>
      </c>
      <c r="DM209" s="80">
        <f t="shared" si="443"/>
        <v>0.42389257688999599</v>
      </c>
      <c r="DN209" s="80">
        <f t="shared" si="443"/>
        <v>0.18565599379744144</v>
      </c>
      <c r="DQ209" s="80">
        <f t="shared" si="449"/>
        <v>1.8551541440706189E-3</v>
      </c>
      <c r="DR209" s="80">
        <f t="shared" si="449"/>
        <v>1.0588941660402876E-2</v>
      </c>
      <c r="DS209" s="80">
        <f t="shared" si="449"/>
        <v>-5.9621570069340697E-3</v>
      </c>
      <c r="DT209" s="80">
        <f t="shared" si="449"/>
        <v>-9.2856759925537876E-3</v>
      </c>
      <c r="DV209" s="80">
        <f t="shared" si="444"/>
        <v>5.1079482607168721E-2</v>
      </c>
      <c r="DW209" s="80">
        <f t="shared" si="444"/>
        <v>2.4037594511710558E-2</v>
      </c>
      <c r="DX209" s="80">
        <f t="shared" si="444"/>
        <v>0.58527140072854145</v>
      </c>
      <c r="DY209" s="80">
        <f t="shared" si="444"/>
        <v>0.33961152215257934</v>
      </c>
      <c r="DZ209" s="80"/>
      <c r="EB209" s="80">
        <f t="shared" si="450"/>
        <v>-7.6346822535819758E-2</v>
      </c>
      <c r="EC209" s="80">
        <f t="shared" si="450"/>
        <v>0.10767852211926075</v>
      </c>
      <c r="ED209" s="80">
        <f t="shared" si="450"/>
        <v>-5.6977110809939082E-4</v>
      </c>
      <c r="EE209" s="80">
        <f t="shared" si="450"/>
        <v>5.7056946804528285E-3</v>
      </c>
      <c r="EG209" s="80">
        <f t="shared" si="451"/>
        <v>4.5305833346544764E-4</v>
      </c>
      <c r="EH209" s="80">
        <f t="shared" si="451"/>
        <v>1.5749465009986308E-3</v>
      </c>
      <c r="EI209" s="80">
        <f t="shared" si="451"/>
        <v>1.3928224677767827E-3</v>
      </c>
      <c r="EJ209" s="80">
        <f t="shared" si="451"/>
        <v>-4.2764198404357409E-4</v>
      </c>
      <c r="EL209" s="80">
        <f t="shared" si="452"/>
        <v>-1.6454919486780706E-3</v>
      </c>
      <c r="EM209" s="80">
        <f t="shared" si="452"/>
        <v>-5.0560784748313102E-4</v>
      </c>
      <c r="EN209" s="80">
        <f t="shared" si="452"/>
        <v>3.78418337206183E-4</v>
      </c>
      <c r="EO209" s="80">
        <f t="shared" si="452"/>
        <v>1.6963808890005411E-3</v>
      </c>
      <c r="EQ209" s="80">
        <f t="shared" si="453"/>
        <v>2.618201737866066E-2</v>
      </c>
      <c r="ER209" s="80">
        <f t="shared" si="453"/>
        <v>3.861783134788805E-2</v>
      </c>
      <c r="ES209" s="80">
        <f t="shared" si="453"/>
        <v>1.5507138879241799E-2</v>
      </c>
      <c r="ET209" s="80">
        <f t="shared" si="453"/>
        <v>-6.8252106993766087E-3</v>
      </c>
      <c r="EW209" s="80">
        <f t="shared" si="408"/>
        <v>0.99859127664145886</v>
      </c>
      <c r="EX209" s="80">
        <f t="shared" si="409"/>
        <v>1.1294662506366628</v>
      </c>
      <c r="EY209" s="80">
        <f t="shared" si="402"/>
        <v>0.95319294670010735</v>
      </c>
      <c r="EZ209" s="80"/>
      <c r="FA209" s="80">
        <f t="shared" si="410"/>
        <v>1.0157409514887008</v>
      </c>
      <c r="FB209" s="80">
        <f t="shared" si="411"/>
        <v>0.83917547646260082</v>
      </c>
      <c r="FC209" s="80">
        <f t="shared" si="412"/>
        <v>1.0314331674029165</v>
      </c>
      <c r="FD209" s="80"/>
      <c r="FE209" s="80">
        <f t="shared" si="413"/>
        <v>1.0009603321758023</v>
      </c>
      <c r="FF209" s="80">
        <f t="shared" si="414"/>
        <v>1.0192812295221552</v>
      </c>
      <c r="FG209" s="80">
        <f t="shared" si="403"/>
        <v>1.0007305114017901</v>
      </c>
      <c r="FH209" s="80"/>
      <c r="FI209" s="80">
        <f t="shared" si="415"/>
        <v>1.0001091970169191</v>
      </c>
      <c r="FJ209" s="80">
        <f t="shared" si="416"/>
        <v>1.0196733082063518</v>
      </c>
      <c r="FK209" s="80">
        <f t="shared" si="404"/>
        <v>0.99432878895470633</v>
      </c>
      <c r="FM209" s="80">
        <f t="shared" si="417"/>
        <v>1.0187166408755761</v>
      </c>
      <c r="FN209" s="80">
        <f t="shared" si="418"/>
        <v>1.0024295750060122</v>
      </c>
      <c r="FO209" s="80">
        <f t="shared" si="405"/>
        <v>1.0297162683186798</v>
      </c>
      <c r="FQ209" s="37"/>
    </row>
    <row r="210" spans="1:173" x14ac:dyDescent="0.2">
      <c r="A210" s="74" t="s">
        <v>238</v>
      </c>
      <c r="B210" s="31">
        <f t="shared" si="407"/>
        <v>1984</v>
      </c>
      <c r="D210" s="85">
        <f>[4]Northeast!D195</f>
        <v>390.13900000000001</v>
      </c>
      <c r="E210" s="85">
        <f>[4]Midwest!D195</f>
        <v>630.173</v>
      </c>
      <c r="F210" s="85">
        <f>[4]South!D195</f>
        <v>1155.644</v>
      </c>
      <c r="G210" s="85">
        <f>[4]West!D195</f>
        <v>485.71899999999999</v>
      </c>
      <c r="H210" s="85">
        <f t="shared" si="420"/>
        <v>2661.6750000000002</v>
      </c>
      <c r="J210" s="91">
        <f>J50</f>
        <v>2582.4769999999999</v>
      </c>
      <c r="K210" s="91">
        <f>K50</f>
        <v>1227.124</v>
      </c>
      <c r="L210" s="91">
        <f>L50</f>
        <v>29150.746232073117</v>
      </c>
      <c r="M210" s="91">
        <f>M50</f>
        <v>16948.124864042038</v>
      </c>
      <c r="N210" s="91">
        <f t="shared" si="445"/>
        <v>49908.472096115154</v>
      </c>
      <c r="P210" s="96">
        <f>P50</f>
        <v>2582.4769999999999</v>
      </c>
      <c r="Q210" s="96">
        <f>Q50</f>
        <v>1227.124</v>
      </c>
      <c r="R210" s="96">
        <f>R50</f>
        <v>29150.746232073117</v>
      </c>
      <c r="S210" s="96">
        <f>S50</f>
        <v>16948.124864042038</v>
      </c>
      <c r="T210" s="85">
        <f t="shared" si="446"/>
        <v>49908.472096115154</v>
      </c>
      <c r="V210" s="96">
        <f t="shared" si="447"/>
        <v>151.07162619454115</v>
      </c>
      <c r="W210" s="96">
        <f t="shared" si="424"/>
        <v>513.53652931570082</v>
      </c>
      <c r="X210" s="96">
        <f t="shared" si="424"/>
        <v>39.64371926535803</v>
      </c>
      <c r="Y210" s="96">
        <f t="shared" si="424"/>
        <v>28.65915869138567</v>
      </c>
      <c r="Z210" s="96">
        <f t="shared" si="424"/>
        <v>53.331125722984879</v>
      </c>
      <c r="AC210" s="96">
        <f t="shared" si="425"/>
        <v>0.15107162619454115</v>
      </c>
      <c r="AD210" s="96">
        <f t="shared" si="425"/>
        <v>0.51353652931570082</v>
      </c>
      <c r="AE210" s="96">
        <f t="shared" si="425"/>
        <v>3.9643719265358028E-2</v>
      </c>
      <c r="AF210" s="96">
        <f t="shared" si="425"/>
        <v>2.8659158691385671E-2</v>
      </c>
      <c r="AG210" s="96">
        <f t="shared" si="425"/>
        <v>5.333112572298488E-2</v>
      </c>
      <c r="AI210" s="94">
        <f t="shared" si="426"/>
        <v>0.15187820745791908</v>
      </c>
      <c r="AJ210" s="94">
        <f t="shared" si="426"/>
        <v>0.51572912878988253</v>
      </c>
      <c r="AK210" s="94">
        <f t="shared" si="426"/>
        <v>4.0705875841149125E-2</v>
      </c>
      <c r="AL210" s="94">
        <f t="shared" si="426"/>
        <v>2.8606329910696712E-2</v>
      </c>
      <c r="AM210" s="94">
        <f t="shared" si="427"/>
        <v>5.4029221167771188E-2</v>
      </c>
      <c r="AO210" s="90">
        <f>[4]Northeast!V195</f>
        <v>0.99468928902389497</v>
      </c>
      <c r="AP210" s="90">
        <f>[4]Midwest!V195</f>
        <v>0.99574854443586225</v>
      </c>
      <c r="AQ210" s="90">
        <f>[4]South!V195</f>
        <v>0.9739065539349635</v>
      </c>
      <c r="AR210" s="90">
        <f>[4]West!V195</f>
        <v>1.0018467514306757</v>
      </c>
      <c r="AS210" s="90">
        <f t="shared" si="428"/>
        <v>0.98707929839264963</v>
      </c>
      <c r="AU210" s="102">
        <f t="shared" si="448"/>
        <v>1000000</v>
      </c>
      <c r="AV210" s="102">
        <f t="shared" si="429"/>
        <v>1000000</v>
      </c>
      <c r="AW210" s="102">
        <f t="shared" si="429"/>
        <v>1000000</v>
      </c>
      <c r="AX210" s="102">
        <f t="shared" si="429"/>
        <v>1000000</v>
      </c>
      <c r="AY210" s="102">
        <f t="shared" si="429"/>
        <v>1000000</v>
      </c>
      <c r="BB210" s="80">
        <f t="shared" si="430"/>
        <v>0.95739647729581578</v>
      </c>
      <c r="BC210" s="80">
        <f t="shared" si="430"/>
        <v>0.87780499150122449</v>
      </c>
      <c r="BD210" s="80">
        <f t="shared" si="430"/>
        <v>0.98106419652969057</v>
      </c>
      <c r="BE210" s="80">
        <f t="shared" si="430"/>
        <v>1.003740314637469</v>
      </c>
      <c r="BF210" s="80"/>
      <c r="BG210" s="80"/>
      <c r="BH210" s="80"/>
      <c r="BI210" s="80"/>
      <c r="BJ210" s="80"/>
      <c r="BK210" s="80"/>
      <c r="BL210" s="80"/>
      <c r="BM210" s="80"/>
      <c r="BN210" s="80"/>
      <c r="BO210" s="80"/>
      <c r="BP210" s="80"/>
      <c r="BQ210" s="95">
        <f>[4]Northeast!AK195</f>
        <v>1.0023607709943256</v>
      </c>
      <c r="BR210" s="95">
        <f>[4]Midwest!AK195</f>
        <v>0.99971750272746762</v>
      </c>
      <c r="BS210" s="95">
        <f>[4]South!AK195</f>
        <v>0.98413434050847148</v>
      </c>
      <c r="BT210" s="95">
        <f>[4]West!AK195</f>
        <v>1.005635343670114</v>
      </c>
      <c r="BU210" s="88"/>
      <c r="BV210" s="95">
        <f>[4]Northeast!AH195</f>
        <v>0.99945975901345963</v>
      </c>
      <c r="BW210" s="95">
        <f>[4]Midwest!AH195</f>
        <v>1.0003017909565608</v>
      </c>
      <c r="BX210" s="95">
        <f>[4]South!AH195</f>
        <v>1.0009601341427381</v>
      </c>
      <c r="BY210" s="95">
        <f>[4]West!AH195</f>
        <v>0.9998247958311498</v>
      </c>
      <c r="CA210" s="95">
        <f>[4]Northeast!AI195</f>
        <v>0.99968732703148089</v>
      </c>
      <c r="CB210" s="95">
        <f>[4]Midwest!AI195</f>
        <v>0.99676836215558606</v>
      </c>
      <c r="CC210" s="95">
        <f>[4]South!AI195</f>
        <v>0.99592414011884811</v>
      </c>
      <c r="CD210" s="95">
        <f>[4]West!AI195</f>
        <v>0.998290494920267</v>
      </c>
      <c r="CF210" s="95">
        <f>[4]Northeast!AJ195</f>
        <v>1.0097037473765256</v>
      </c>
      <c r="CG210" s="95">
        <f>[4]Midwest!AJ195</f>
        <v>1.0084292610760976</v>
      </c>
      <c r="CH210" s="95">
        <f>[4]South!AJ195</f>
        <v>1.0119799431313534</v>
      </c>
      <c r="CI210" s="95">
        <f>[4]West!AJ195</f>
        <v>0.99003500981851034</v>
      </c>
      <c r="CJ210" s="44"/>
      <c r="CK210" s="89">
        <f t="shared" si="431"/>
        <v>0.98292451205181908</v>
      </c>
      <c r="CL210" s="89">
        <f t="shared" si="432"/>
        <v>0.99963525888090143</v>
      </c>
      <c r="CM210" s="89">
        <f t="shared" si="433"/>
        <v>1.0381338291960025</v>
      </c>
      <c r="CN210" s="89">
        <f t="shared" si="434"/>
        <v>1.0003793593624877</v>
      </c>
      <c r="CO210" s="89">
        <f t="shared" si="435"/>
        <v>0.99710190155588641</v>
      </c>
      <c r="CP210" s="89">
        <f t="shared" si="436"/>
        <v>1.0067506500681178</v>
      </c>
      <c r="CQ210" s="89">
        <f t="shared" si="437"/>
        <v>0.99433946352765801</v>
      </c>
      <c r="CR210" s="89">
        <f t="shared" si="438"/>
        <v>1.0189065891164624</v>
      </c>
      <c r="CS210" s="89">
        <f t="shared" si="439"/>
        <v>0.98256599906530384</v>
      </c>
      <c r="CT210" s="89"/>
      <c r="CU210" s="89">
        <f t="shared" si="440"/>
        <v>1.0425083185820352</v>
      </c>
      <c r="CV210" s="44"/>
      <c r="CX210" s="35"/>
      <c r="CZ210" s="80">
        <f t="shared" si="421"/>
        <v>0.1465764978819728</v>
      </c>
      <c r="DA210" s="80">
        <f t="shared" si="421"/>
        <v>0.23675805648698656</v>
      </c>
      <c r="DB210" s="80">
        <f t="shared" si="421"/>
        <v>0.43417922924474245</v>
      </c>
      <c r="DC210" s="80">
        <f t="shared" si="421"/>
        <v>0.18248621638629808</v>
      </c>
      <c r="DE210" s="80">
        <f t="shared" si="441"/>
        <v>0.14760430904114882</v>
      </c>
      <c r="DF210" s="80">
        <f t="shared" si="441"/>
        <v>0.24100616446288378</v>
      </c>
      <c r="DG210" s="80">
        <f t="shared" si="441"/>
        <v>0.4284353302382497</v>
      </c>
      <c r="DH210" s="80">
        <f t="shared" si="441"/>
        <v>0.18290078709685076</v>
      </c>
      <c r="DI210" s="80">
        <f t="shared" si="442"/>
        <v>0.99994659083913306</v>
      </c>
      <c r="DJ210" s="80"/>
      <c r="DK210" s="80">
        <f t="shared" si="443"/>
        <v>0.1476121928845045</v>
      </c>
      <c r="DL210" s="80">
        <f t="shared" si="443"/>
        <v>0.24101903708740757</v>
      </c>
      <c r="DM210" s="80">
        <f t="shared" si="443"/>
        <v>0.42845821383191701</v>
      </c>
      <c r="DN210" s="80">
        <f t="shared" si="443"/>
        <v>0.18291055619617089</v>
      </c>
      <c r="DQ210" s="80">
        <f t="shared" si="449"/>
        <v>3.2165216017288757E-2</v>
      </c>
      <c r="DR210" s="80">
        <f t="shared" si="449"/>
        <v>3.1739922613175021E-2</v>
      </c>
      <c r="DS210" s="80">
        <f t="shared" si="449"/>
        <v>6.9224334756464348E-2</v>
      </c>
      <c r="DT210" s="80">
        <f t="shared" si="449"/>
        <v>1.1135326802495498E-3</v>
      </c>
      <c r="DV210" s="80">
        <f t="shared" si="444"/>
        <v>5.1744260874718673E-2</v>
      </c>
      <c r="DW210" s="80">
        <f t="shared" si="444"/>
        <v>2.4587488826281232E-2</v>
      </c>
      <c r="DX210" s="80">
        <f t="shared" si="444"/>
        <v>0.58408412455371872</v>
      </c>
      <c r="DY210" s="80">
        <f t="shared" si="444"/>
        <v>0.33958412574528141</v>
      </c>
      <c r="DZ210" s="80"/>
      <c r="EB210" s="80">
        <f t="shared" si="450"/>
        <v>1.2930622979592724E-2</v>
      </c>
      <c r="EC210" s="80">
        <f t="shared" si="450"/>
        <v>2.2618686516344525E-2</v>
      </c>
      <c r="ED210" s="80">
        <f t="shared" si="450"/>
        <v>-2.0306511700421159E-3</v>
      </c>
      <c r="EE210" s="80">
        <f t="shared" si="450"/>
        <v>-8.0673094409785862E-5</v>
      </c>
      <c r="EG210" s="80">
        <f t="shared" si="451"/>
        <v>5.6036746332333942E-4</v>
      </c>
      <c r="EH210" s="80">
        <f t="shared" si="451"/>
        <v>-1.9396982271688867E-4</v>
      </c>
      <c r="EI210" s="80">
        <f t="shared" si="451"/>
        <v>-8.8807064931158803E-4</v>
      </c>
      <c r="EJ210" s="80">
        <f t="shared" si="451"/>
        <v>-3.511426815401433E-5</v>
      </c>
      <c r="EL210" s="80">
        <f t="shared" si="452"/>
        <v>9.8774692221916845E-5</v>
      </c>
      <c r="EM210" s="80">
        <f t="shared" si="452"/>
        <v>3.0312532512796523E-3</v>
      </c>
      <c r="EN210" s="80">
        <f t="shared" si="452"/>
        <v>3.8761438066264075E-3</v>
      </c>
      <c r="EO210" s="80">
        <f t="shared" si="452"/>
        <v>2.0726612354301632E-3</v>
      </c>
      <c r="EQ210" s="80">
        <f t="shared" si="453"/>
        <v>-1.507879115412359E-2</v>
      </c>
      <c r="ER210" s="80">
        <f t="shared" si="453"/>
        <v>-3.4509035596392693E-2</v>
      </c>
      <c r="ES210" s="80">
        <f t="shared" si="453"/>
        <v>-3.0382672742867219E-2</v>
      </c>
      <c r="ET210" s="80">
        <f t="shared" si="453"/>
        <v>5.4973506807187008E-3</v>
      </c>
      <c r="EW210" s="80">
        <f t="shared" si="408"/>
        <v>1.0431670387092111</v>
      </c>
      <c r="EX210" s="80">
        <f t="shared" si="409"/>
        <v>1.1782219639986433</v>
      </c>
      <c r="EY210" s="80">
        <f t="shared" si="402"/>
        <v>0.99433946352765801</v>
      </c>
      <c r="EZ210" s="80"/>
      <c r="FA210" s="80">
        <f t="shared" si="410"/>
        <v>1.0064964575552264</v>
      </c>
      <c r="FB210" s="80">
        <f t="shared" si="411"/>
        <v>0.84462714432682706</v>
      </c>
      <c r="FC210" s="80">
        <f t="shared" si="412"/>
        <v>1.0381338291960025</v>
      </c>
      <c r="FD210" s="80"/>
      <c r="FE210" s="80">
        <f t="shared" si="413"/>
        <v>0.99964910429401166</v>
      </c>
      <c r="FF210" s="80">
        <f t="shared" si="414"/>
        <v>1.0189235681155213</v>
      </c>
      <c r="FG210" s="80">
        <f t="shared" si="403"/>
        <v>1.0003793593624877</v>
      </c>
      <c r="FH210" s="80"/>
      <c r="FI210" s="80">
        <f t="shared" si="415"/>
        <v>1.0027889292073051</v>
      </c>
      <c r="FJ210" s="80">
        <f t="shared" si="416"/>
        <v>1.0225171048775179</v>
      </c>
      <c r="FK210" s="80">
        <f t="shared" si="404"/>
        <v>0.99710190155588641</v>
      </c>
      <c r="FM210" s="80">
        <f t="shared" si="417"/>
        <v>0.9776971395352817</v>
      </c>
      <c r="FN210" s="80">
        <f t="shared" si="418"/>
        <v>0.98007252806894618</v>
      </c>
      <c r="FO210" s="80">
        <f t="shared" si="405"/>
        <v>1.0067506500681178</v>
      </c>
      <c r="FQ210" s="37"/>
    </row>
    <row r="211" spans="1:173" x14ac:dyDescent="0.2">
      <c r="A211" s="74" t="s">
        <v>238</v>
      </c>
      <c r="B211" s="31">
        <f t="shared" si="407"/>
        <v>1985</v>
      </c>
      <c r="D211" s="85">
        <f>[4]Northeast!D196</f>
        <v>388.779</v>
      </c>
      <c r="E211" s="85">
        <f>[4]Midwest!D196</f>
        <v>628.14</v>
      </c>
      <c r="F211" s="85">
        <f>[4]South!D196</f>
        <v>1190.2809999999999</v>
      </c>
      <c r="G211" s="85">
        <f>[4]West!D196</f>
        <v>501.702</v>
      </c>
      <c r="H211" s="85">
        <f t="shared" ref="H211:H227" si="455">SUM(D211:G211)</f>
        <v>2708.902</v>
      </c>
      <c r="J211" s="91">
        <f>J51</f>
        <v>2487.7440000000001</v>
      </c>
      <c r="K211" s="91">
        <f>K51</f>
        <v>1082.751</v>
      </c>
      <c r="L211" s="91">
        <f>L51</f>
        <v>29808.796410475479</v>
      </c>
      <c r="M211" s="91">
        <f>M51</f>
        <v>17396.196924771179</v>
      </c>
      <c r="N211" s="91">
        <f t="shared" ref="N211:N227" si="456">SUM(J211:M211)</f>
        <v>50775.488335246657</v>
      </c>
      <c r="P211" s="96">
        <f>P51</f>
        <v>2487.7440000000001</v>
      </c>
      <c r="Q211" s="96">
        <f>Q51</f>
        <v>1082.751</v>
      </c>
      <c r="R211" s="96">
        <f>R51</f>
        <v>29808.796410475479</v>
      </c>
      <c r="S211" s="96">
        <f>S51</f>
        <v>17396.196924771179</v>
      </c>
      <c r="T211" s="85">
        <f t="shared" ref="T211:T227" si="457">SUM(P211:S211)</f>
        <v>50775.488335246657</v>
      </c>
      <c r="V211" s="96">
        <f>D211/J211*1000</f>
        <v>156.2777359728332</v>
      </c>
      <c r="W211" s="96">
        <f t="shared" si="424"/>
        <v>580.13338246743706</v>
      </c>
      <c r="X211" s="96">
        <f t="shared" si="424"/>
        <v>39.930528680510847</v>
      </c>
      <c r="Y211" s="96">
        <f t="shared" si="424"/>
        <v>28.839751709501826</v>
      </c>
      <c r="Z211" s="96">
        <f t="shared" si="424"/>
        <v>53.350584875016757</v>
      </c>
      <c r="AC211" s="96">
        <f t="shared" si="425"/>
        <v>0.1562777359728332</v>
      </c>
      <c r="AD211" s="96">
        <f t="shared" si="425"/>
        <v>0.58013338246743706</v>
      </c>
      <c r="AE211" s="96">
        <f t="shared" si="425"/>
        <v>3.9930528680510849E-2</v>
      </c>
      <c r="AF211" s="96">
        <f t="shared" si="425"/>
        <v>2.8839751709501826E-2</v>
      </c>
      <c r="AG211" s="96">
        <f t="shared" si="425"/>
        <v>5.335058487501676E-2</v>
      </c>
      <c r="AI211" s="94">
        <f t="shared" si="426"/>
        <v>0.15863668925010244</v>
      </c>
      <c r="AJ211" s="94">
        <f t="shared" si="426"/>
        <v>0.58752129890248306</v>
      </c>
      <c r="AK211" s="94">
        <f t="shared" si="426"/>
        <v>4.1491551710008019E-2</v>
      </c>
      <c r="AL211" s="94">
        <f t="shared" si="426"/>
        <v>2.849973194613464E-2</v>
      </c>
      <c r="AM211" s="94">
        <f t="shared" si="427"/>
        <v>5.4423640289600388E-2</v>
      </c>
      <c r="AO211" s="90">
        <f>[4]Northeast!V196</f>
        <v>0.98512983794341447</v>
      </c>
      <c r="AP211" s="90">
        <f>[4]Midwest!V196</f>
        <v>0.9874252789663166</v>
      </c>
      <c r="AQ211" s="90">
        <f>[4]South!V196</f>
        <v>0.96237732827136857</v>
      </c>
      <c r="AR211" s="90">
        <f>[4]West!V196</f>
        <v>1.0119306302252187</v>
      </c>
      <c r="AS211" s="90">
        <f t="shared" si="428"/>
        <v>0.98028328482119798</v>
      </c>
      <c r="AU211" s="102">
        <f>P211/J211*1000000</f>
        <v>1000000</v>
      </c>
      <c r="AV211" s="102">
        <f t="shared" si="429"/>
        <v>1000000</v>
      </c>
      <c r="AW211" s="102">
        <f t="shared" si="429"/>
        <v>1000000</v>
      </c>
      <c r="AX211" s="102">
        <f t="shared" si="429"/>
        <v>1000000</v>
      </c>
      <c r="AY211" s="102">
        <f t="shared" si="429"/>
        <v>1000000</v>
      </c>
      <c r="BB211" s="80">
        <f t="shared" si="430"/>
        <v>1</v>
      </c>
      <c r="BC211" s="80">
        <f t="shared" si="430"/>
        <v>1</v>
      </c>
      <c r="BD211" s="80">
        <f t="shared" si="430"/>
        <v>1</v>
      </c>
      <c r="BE211" s="80">
        <f t="shared" si="430"/>
        <v>1</v>
      </c>
      <c r="BF211" s="80"/>
      <c r="BG211" s="80"/>
      <c r="BH211" s="80"/>
      <c r="BI211" s="80"/>
      <c r="BJ211" s="80"/>
      <c r="BK211" s="80"/>
      <c r="BL211" s="80"/>
      <c r="BM211" s="80"/>
      <c r="BN211" s="80"/>
      <c r="BO211" s="80"/>
      <c r="BP211" s="80"/>
      <c r="BQ211" s="95">
        <f>[4]Northeast!AK196</f>
        <v>1</v>
      </c>
      <c r="BR211" s="95">
        <f>[4]Midwest!AK196</f>
        <v>1</v>
      </c>
      <c r="BS211" s="95">
        <f>[4]South!AK196</f>
        <v>1</v>
      </c>
      <c r="BT211" s="95">
        <f>[4]West!AK196</f>
        <v>1</v>
      </c>
      <c r="BU211" s="88"/>
      <c r="BV211" s="95">
        <f>[4]Northeast!AH196</f>
        <v>1</v>
      </c>
      <c r="BW211" s="95">
        <f>[4]Midwest!AH196</f>
        <v>1</v>
      </c>
      <c r="BX211" s="95">
        <f>[4]South!AH196</f>
        <v>1</v>
      </c>
      <c r="BY211" s="95">
        <f>[4]West!AH196</f>
        <v>1</v>
      </c>
      <c r="CA211" s="95">
        <f>[4]Northeast!AI196</f>
        <v>1</v>
      </c>
      <c r="CB211" s="95">
        <f>[4]Midwest!AI196</f>
        <v>1</v>
      </c>
      <c r="CC211" s="95">
        <f>[4]South!AI196</f>
        <v>1</v>
      </c>
      <c r="CD211" s="95">
        <f>[4]West!AI196</f>
        <v>1</v>
      </c>
      <c r="CF211" s="95">
        <f>[4]Northeast!AJ196</f>
        <v>1</v>
      </c>
      <c r="CG211" s="95">
        <f>[4]Midwest!AJ196</f>
        <v>1</v>
      </c>
      <c r="CH211" s="95">
        <f>[4]South!AJ196</f>
        <v>1</v>
      </c>
      <c r="CI211" s="95">
        <f>[4]West!AJ196</f>
        <v>1</v>
      </c>
      <c r="CK211" s="89">
        <f t="shared" si="431"/>
        <v>1</v>
      </c>
      <c r="CL211" s="89">
        <f t="shared" si="432"/>
        <v>1</v>
      </c>
      <c r="CM211" s="89">
        <f t="shared" si="433"/>
        <v>1</v>
      </c>
      <c r="CN211" s="89">
        <f t="shared" si="434"/>
        <v>1</v>
      </c>
      <c r="CO211" s="89">
        <f t="shared" si="435"/>
        <v>1</v>
      </c>
      <c r="CP211" s="89">
        <f t="shared" si="436"/>
        <v>1</v>
      </c>
      <c r="CQ211" s="89">
        <f t="shared" si="437"/>
        <v>1</v>
      </c>
      <c r="CR211" s="89">
        <f t="shared" si="438"/>
        <v>1</v>
      </c>
      <c r="CS211" s="89">
        <f t="shared" si="439"/>
        <v>1</v>
      </c>
      <c r="CT211" s="89"/>
      <c r="CU211" s="89">
        <f t="shared" si="440"/>
        <v>1</v>
      </c>
      <c r="CX211" s="35"/>
      <c r="CZ211" s="80">
        <f t="shared" ref="CZ211:DC231" si="458">D211/$H211</f>
        <v>0.14351903464946314</v>
      </c>
      <c r="DA211" s="80">
        <f t="shared" si="458"/>
        <v>0.23187992773455812</v>
      </c>
      <c r="DB211" s="80">
        <f t="shared" si="458"/>
        <v>0.4393961095676403</v>
      </c>
      <c r="DC211" s="80">
        <f t="shared" si="458"/>
        <v>0.18520492804833841</v>
      </c>
      <c r="DE211" s="80">
        <f t="shared" si="441"/>
        <v>0.1450423954152619</v>
      </c>
      <c r="DF211" s="80">
        <f t="shared" si="441"/>
        <v>0.23431052899406665</v>
      </c>
      <c r="DG211" s="80">
        <f t="shared" si="441"/>
        <v>0.43678247693300892</v>
      </c>
      <c r="DH211" s="80">
        <f t="shared" si="441"/>
        <v>0.18384222180534995</v>
      </c>
      <c r="DI211" s="80">
        <f t="shared" si="442"/>
        <v>0.99997762314768734</v>
      </c>
      <c r="DJ211" s="80"/>
      <c r="DK211" s="80">
        <f t="shared" si="443"/>
        <v>0.14504564108015094</v>
      </c>
      <c r="DL211" s="80">
        <f t="shared" si="443"/>
        <v>0.23431577224349667</v>
      </c>
      <c r="DM211" s="80">
        <f t="shared" si="443"/>
        <v>0.43679225096870017</v>
      </c>
      <c r="DN211" s="80">
        <f t="shared" si="443"/>
        <v>0.1838463357076523</v>
      </c>
      <c r="DQ211" s="80">
        <f t="shared" si="449"/>
        <v>-2.3579887524453704E-3</v>
      </c>
      <c r="DR211" s="80">
        <f t="shared" si="449"/>
        <v>2.8253718240327773E-4</v>
      </c>
      <c r="DS211" s="80">
        <f t="shared" si="449"/>
        <v>1.5992866341577424E-2</v>
      </c>
      <c r="DT211" s="80">
        <f t="shared" si="449"/>
        <v>-5.6195245240311265E-3</v>
      </c>
      <c r="DV211" s="80">
        <f t="shared" si="444"/>
        <v>4.8994979301323446E-2</v>
      </c>
      <c r="DW211" s="80">
        <f t="shared" si="444"/>
        <v>2.1324285309697162E-2</v>
      </c>
      <c r="DX211" s="80">
        <f t="shared" si="444"/>
        <v>0.58707060016167689</v>
      </c>
      <c r="DY211" s="80">
        <f t="shared" si="444"/>
        <v>0.34261013522730249</v>
      </c>
      <c r="DZ211" s="80"/>
      <c r="EB211" s="80">
        <f t="shared" si="450"/>
        <v>-5.4595695401277705E-2</v>
      </c>
      <c r="EC211" s="80">
        <f t="shared" si="450"/>
        <v>-0.14239115065124602</v>
      </c>
      <c r="ED211" s="80">
        <f t="shared" si="450"/>
        <v>5.1000640961931304E-3</v>
      </c>
      <c r="EE211" s="80">
        <f t="shared" si="450"/>
        <v>8.8714593522484526E-3</v>
      </c>
      <c r="EG211" s="80">
        <f t="shared" si="451"/>
        <v>5.403869692816788E-4</v>
      </c>
      <c r="EH211" s="80">
        <f t="shared" si="451"/>
        <v>-3.0174542683015186E-4</v>
      </c>
      <c r="EI211" s="80">
        <f t="shared" si="451"/>
        <v>-9.5967350877538681E-4</v>
      </c>
      <c r="EJ211" s="80">
        <f t="shared" si="451"/>
        <v>1.7521951889347753E-4</v>
      </c>
      <c r="EL211" s="80">
        <f t="shared" si="452"/>
        <v>3.1272186090359387E-4</v>
      </c>
      <c r="EM211" s="80">
        <f t="shared" si="452"/>
        <v>3.2368708631817108E-3</v>
      </c>
      <c r="EN211" s="80">
        <f t="shared" si="452"/>
        <v>4.0841888375136859E-3</v>
      </c>
      <c r="EO211" s="80">
        <f t="shared" si="452"/>
        <v>1.7109679509700159E-3</v>
      </c>
      <c r="EQ211" s="80">
        <f t="shared" si="453"/>
        <v>-9.6569683974278338E-3</v>
      </c>
      <c r="ER211" s="80">
        <f t="shared" si="453"/>
        <v>-8.3939332411544394E-3</v>
      </c>
      <c r="ES211" s="80">
        <f t="shared" si="453"/>
        <v>-1.1908751628709415E-2</v>
      </c>
      <c r="ET211" s="80">
        <f t="shared" si="453"/>
        <v>1.0014973025732888E-2</v>
      </c>
      <c r="EW211" s="80">
        <f t="shared" si="408"/>
        <v>1.0056927605510697</v>
      </c>
      <c r="EX211" s="80">
        <f t="shared" si="409"/>
        <v>1.1849292995156986</v>
      </c>
      <c r="EY211" s="80">
        <f t="shared" si="402"/>
        <v>1</v>
      </c>
      <c r="EZ211" s="80"/>
      <c r="FA211" s="80">
        <f t="shared" si="410"/>
        <v>0.9632669429282199</v>
      </c>
      <c r="FB211" s="80">
        <f t="shared" si="411"/>
        <v>0.81360140722989505</v>
      </c>
      <c r="FC211" s="80">
        <f t="shared" si="412"/>
        <v>1</v>
      </c>
      <c r="FD211" s="80"/>
      <c r="FE211" s="80">
        <f t="shared" si="413"/>
        <v>0.99962078449646397</v>
      </c>
      <c r="FF211" s="80">
        <f t="shared" si="414"/>
        <v>1.0185371765015736</v>
      </c>
      <c r="FG211" s="80">
        <f t="shared" si="403"/>
        <v>1</v>
      </c>
      <c r="FH211" s="80"/>
      <c r="FI211" s="80">
        <f t="shared" si="415"/>
        <v>1.0029065218305084</v>
      </c>
      <c r="FJ211" s="80">
        <f t="shared" si="416"/>
        <v>1.0254890731649127</v>
      </c>
      <c r="FK211" s="80">
        <f t="shared" si="404"/>
        <v>1</v>
      </c>
      <c r="FM211" s="80">
        <f t="shared" si="417"/>
        <v>0.99329461563530042</v>
      </c>
      <c r="FN211" s="80">
        <f t="shared" si="418"/>
        <v>0.97350076506296113</v>
      </c>
      <c r="FO211" s="80">
        <f t="shared" si="405"/>
        <v>1</v>
      </c>
      <c r="FQ211" s="37"/>
    </row>
    <row r="212" spans="1:173" x14ac:dyDescent="0.2">
      <c r="A212" s="74" t="s">
        <v>238</v>
      </c>
      <c r="B212" s="31">
        <f t="shared" si="407"/>
        <v>1986</v>
      </c>
      <c r="D212" s="85">
        <f>[4]Northeast!D197</f>
        <v>404.87</v>
      </c>
      <c r="E212" s="85">
        <f>[4]Midwest!D197</f>
        <v>646.19799999999998</v>
      </c>
      <c r="F212" s="85">
        <f>[4]South!D197</f>
        <v>1251.2760000000001</v>
      </c>
      <c r="G212" s="85">
        <f>[4]West!D197</f>
        <v>492.38800000000003</v>
      </c>
      <c r="H212" s="85">
        <f t="shared" si="455"/>
        <v>2794.732</v>
      </c>
      <c r="J212" s="91">
        <f>J52</f>
        <v>2367.3389999999999</v>
      </c>
      <c r="K212" s="91">
        <f>K52</f>
        <v>1162.579</v>
      </c>
      <c r="L212" s="91">
        <f>L52</f>
        <v>30451.169341833098</v>
      </c>
      <c r="M212" s="91">
        <f>M52</f>
        <v>17865.041166524636</v>
      </c>
      <c r="N212" s="91">
        <f t="shared" si="456"/>
        <v>51846.128508357731</v>
      </c>
      <c r="P212" s="96">
        <f>P52</f>
        <v>2367.3389999999999</v>
      </c>
      <c r="Q212" s="96">
        <f>Q52</f>
        <v>1162.579</v>
      </c>
      <c r="R212" s="96">
        <f>R52</f>
        <v>30451.169341833098</v>
      </c>
      <c r="S212" s="96">
        <f>S52</f>
        <v>17865.041166524636</v>
      </c>
      <c r="T212" s="85">
        <f t="shared" si="457"/>
        <v>51846.128508357731</v>
      </c>
      <c r="V212" s="96">
        <f t="shared" ref="V212:Z235" si="459">D212/J212*1000</f>
        <v>171.0232459314023</v>
      </c>
      <c r="W212" s="96">
        <f t="shared" si="459"/>
        <v>555.83147467827996</v>
      </c>
      <c r="X212" s="96">
        <f t="shared" si="459"/>
        <v>41.09122989510378</v>
      </c>
      <c r="Y212" s="96">
        <f t="shared" si="459"/>
        <v>27.561537385238861</v>
      </c>
      <c r="Z212" s="96">
        <f t="shared" si="459"/>
        <v>53.904352753156523</v>
      </c>
      <c r="AC212" s="96">
        <f t="shared" ref="AC212:AG228" si="460">D212/P212</f>
        <v>0.17102324593140231</v>
      </c>
      <c r="AD212" s="96">
        <f t="shared" si="460"/>
        <v>0.55583147467827998</v>
      </c>
      <c r="AE212" s="96">
        <f t="shared" si="460"/>
        <v>4.1091229895103783E-2</v>
      </c>
      <c r="AF212" s="96">
        <f t="shared" si="460"/>
        <v>2.7561537385238862E-2</v>
      </c>
      <c r="AG212" s="96">
        <f t="shared" si="460"/>
        <v>5.3904352753156526E-2</v>
      </c>
      <c r="AI212" s="94">
        <f t="shared" ref="AI212:AL228" si="461">AC212/AO212</f>
        <v>0.17405722538909368</v>
      </c>
      <c r="AJ212" s="94">
        <f t="shared" si="461"/>
        <v>0.55746004489881795</v>
      </c>
      <c r="AK212" s="94">
        <f t="shared" si="461"/>
        <v>4.0722710411065399E-2</v>
      </c>
      <c r="AL212" s="94">
        <f t="shared" si="461"/>
        <v>2.8198337921927306E-2</v>
      </c>
      <c r="AM212" s="94">
        <f t="shared" si="427"/>
        <v>5.4082387609142205E-2</v>
      </c>
      <c r="AO212" s="90">
        <f>[4]Northeast!V197</f>
        <v>0.98256906916154096</v>
      </c>
      <c r="AP212" s="90">
        <f>[4]Midwest!V197</f>
        <v>0.99707858843796848</v>
      </c>
      <c r="AQ212" s="90">
        <f>[4]South!V197</f>
        <v>1.0090494832077348</v>
      </c>
      <c r="AR212" s="90">
        <f>[4]West!V197</f>
        <v>0.97741708967203844</v>
      </c>
      <c r="AS212" s="90">
        <f t="shared" si="428"/>
        <v>0.99670808069214045</v>
      </c>
      <c r="AU212" s="102">
        <f t="shared" ref="AU212:AY235" si="462">P212/J212*1000000</f>
        <v>1000000</v>
      </c>
      <c r="AV212" s="102">
        <f t="shared" si="462"/>
        <v>1000000</v>
      </c>
      <c r="AW212" s="102">
        <f t="shared" si="462"/>
        <v>1000000</v>
      </c>
      <c r="AX212" s="102">
        <f t="shared" si="462"/>
        <v>1000000</v>
      </c>
      <c r="AY212" s="102">
        <f t="shared" si="462"/>
        <v>1000000</v>
      </c>
      <c r="BB212" s="80">
        <f t="shared" ref="BB212:BE228" si="463">AI212/AI$238</f>
        <v>1.0972066185438327</v>
      </c>
      <c r="BC212" s="80">
        <f t="shared" si="463"/>
        <v>0.94883376303153444</v>
      </c>
      <c r="BD212" s="80">
        <f t="shared" si="463"/>
        <v>0.98146993141359973</v>
      </c>
      <c r="BE212" s="80">
        <f t="shared" si="463"/>
        <v>0.98942467161526371</v>
      </c>
      <c r="BF212" s="80"/>
      <c r="BG212" s="80"/>
      <c r="BH212" s="80"/>
      <c r="BI212" s="80"/>
      <c r="BJ212" s="80"/>
      <c r="BK212" s="80"/>
      <c r="BL212" s="80"/>
      <c r="BM212" s="80"/>
      <c r="BN212" s="80"/>
      <c r="BO212" s="80"/>
      <c r="BP212" s="80"/>
      <c r="BQ212" s="95">
        <f>[4]Northeast!AK197</f>
        <v>1.0302699385959848</v>
      </c>
      <c r="BR212" s="95">
        <f>[4]Midwest!AK197</f>
        <v>1.0091713241629483</v>
      </c>
      <c r="BS212" s="95">
        <f>[4]South!AK197</f>
        <v>0.97332123329724629</v>
      </c>
      <c r="BT212" s="95">
        <f>[4]West!AK197</f>
        <v>0.98331754810726857</v>
      </c>
      <c r="BU212" s="88"/>
      <c r="BV212" s="95">
        <f>[4]Northeast!AH197</f>
        <v>1.0007811281137196</v>
      </c>
      <c r="BW212" s="95">
        <f>[4]Midwest!AH197</f>
        <v>0.99947146459551361</v>
      </c>
      <c r="BX212" s="95">
        <f>[4]South!AH197</f>
        <v>0.99906332112287044</v>
      </c>
      <c r="BY212" s="95">
        <f>[4]West!AH197</f>
        <v>1.0001080122982493</v>
      </c>
      <c r="CA212" s="95">
        <f>[4]Northeast!AI197</f>
        <v>1.0036349803445095</v>
      </c>
      <c r="CB212" s="95">
        <f>[4]Midwest!AI197</f>
        <v>1.0084264248494383</v>
      </c>
      <c r="CC212" s="95">
        <f>[4]South!AI197</f>
        <v>1.0093174605427093</v>
      </c>
      <c r="CD212" s="95">
        <f>[4]West!AI197</f>
        <v>1.006102062379391</v>
      </c>
      <c r="CF212" s="95">
        <f>[4]Northeast!AJ197</f>
        <v>0.9974005773825515</v>
      </c>
      <c r="CG212" s="95">
        <f>[4]Midwest!AJ197</f>
        <v>1.009776243000136</v>
      </c>
      <c r="CH212" s="95">
        <f>[4]South!AJ197</f>
        <v>1.0484967315472811</v>
      </c>
      <c r="CI212" s="95">
        <f>[4]West!AJ197</f>
        <v>0.96589337300176514</v>
      </c>
      <c r="CK212" s="89">
        <f t="shared" si="431"/>
        <v>1.0210857681179182</v>
      </c>
      <c r="CL212" s="89">
        <f t="shared" si="432"/>
        <v>1.0103797902016831</v>
      </c>
      <c r="CM212" s="89">
        <f t="shared" si="433"/>
        <v>1.0027177334543829</v>
      </c>
      <c r="CN212" s="89">
        <f t="shared" si="434"/>
        <v>0.99959409102896313</v>
      </c>
      <c r="CO212" s="89">
        <f t="shared" si="435"/>
        <v>1.0077087496795787</v>
      </c>
      <c r="CP212" s="89">
        <f t="shared" si="436"/>
        <v>1.0167532230798384</v>
      </c>
      <c r="CQ212" s="89">
        <f t="shared" si="437"/>
        <v>0.99141723072515864</v>
      </c>
      <c r="CR212" s="89">
        <f t="shared" si="438"/>
        <v>1.0396128735937955</v>
      </c>
      <c r="CS212" s="89">
        <f t="shared" si="439"/>
        <v>1.0316844241689067</v>
      </c>
      <c r="CT212" s="89"/>
      <c r="CU212" s="89">
        <f t="shared" si="440"/>
        <v>1.0269586637170223</v>
      </c>
      <c r="CX212" s="35"/>
      <c r="CZ212" s="80">
        <f t="shared" si="458"/>
        <v>0.144868989226874</v>
      </c>
      <c r="DA212" s="80">
        <f t="shared" si="458"/>
        <v>0.23122002395936353</v>
      </c>
      <c r="DB212" s="80">
        <f t="shared" si="458"/>
        <v>0.44772665142847329</v>
      </c>
      <c r="DC212" s="80">
        <f t="shared" si="458"/>
        <v>0.17618433538528919</v>
      </c>
      <c r="DE212" s="80">
        <f t="shared" ref="DE212:DH231" si="464">(CZ212-CZ211)/LN(CZ212/CZ211)</f>
        <v>0.14419295873446283</v>
      </c>
      <c r="DF212" s="80">
        <f t="shared" si="464"/>
        <v>0.23154981912296813</v>
      </c>
      <c r="DG212" s="80">
        <f t="shared" si="464"/>
        <v>0.44354834217485378</v>
      </c>
      <c r="DH212" s="80">
        <f t="shared" si="464"/>
        <v>0.18065709849706274</v>
      </c>
      <c r="DI212" s="80">
        <f t="shared" si="442"/>
        <v>0.99994821852934757</v>
      </c>
      <c r="DJ212" s="80"/>
      <c r="DK212" s="80">
        <f t="shared" ref="DK212:DN231" si="465">DE212/$DI212</f>
        <v>0.14420042564457142</v>
      </c>
      <c r="DL212" s="80">
        <f t="shared" si="465"/>
        <v>0.2315618097340231</v>
      </c>
      <c r="DM212" s="80">
        <f t="shared" si="465"/>
        <v>0.443571310949674</v>
      </c>
      <c r="DN212" s="80">
        <f t="shared" si="465"/>
        <v>0.18066645367173143</v>
      </c>
      <c r="DQ212" s="80">
        <f t="shared" si="449"/>
        <v>2.9820844212329455E-2</v>
      </c>
      <c r="DR212" s="80">
        <f t="shared" si="449"/>
        <v>9.1295229567205267E-3</v>
      </c>
      <c r="DS212" s="80">
        <f t="shared" si="449"/>
        <v>-2.7041104009116638E-2</v>
      </c>
      <c r="DT212" s="80">
        <f t="shared" si="449"/>
        <v>-1.6823171217497615E-2</v>
      </c>
      <c r="DV212" s="80">
        <f t="shared" ref="DV212:DY232" si="466">J212/$N212</f>
        <v>4.5660863561266272E-2</v>
      </c>
      <c r="DW212" s="80">
        <f t="shared" si="466"/>
        <v>2.2423641522482999E-2</v>
      </c>
      <c r="DX212" s="80">
        <f t="shared" si="466"/>
        <v>0.58733738116866896</v>
      </c>
      <c r="DY212" s="80">
        <f t="shared" si="466"/>
        <v>0.34457811374758185</v>
      </c>
      <c r="DZ212" s="80"/>
      <c r="EB212" s="80">
        <f t="shared" si="450"/>
        <v>-7.0476275838086827E-2</v>
      </c>
      <c r="EC212" s="80">
        <f t="shared" si="450"/>
        <v>5.0269248785637495E-2</v>
      </c>
      <c r="ED212" s="80">
        <f t="shared" si="450"/>
        <v>4.543242481693163E-4</v>
      </c>
      <c r="EE212" s="80">
        <f t="shared" si="450"/>
        <v>5.7276413073621777E-3</v>
      </c>
      <c r="EG212" s="80">
        <f t="shared" si="451"/>
        <v>7.8082319193285355E-4</v>
      </c>
      <c r="EH212" s="80">
        <f t="shared" si="451"/>
        <v>-5.286751285581982E-4</v>
      </c>
      <c r="EI212" s="80">
        <f t="shared" si="451"/>
        <v>-9.3711783491872282E-4</v>
      </c>
      <c r="EJ212" s="80">
        <f t="shared" si="451"/>
        <v>1.0800646534103169E-4</v>
      </c>
      <c r="EL212" s="80">
        <f t="shared" si="452"/>
        <v>3.6283897697017369E-3</v>
      </c>
      <c r="EM212" s="80">
        <f t="shared" si="452"/>
        <v>8.3911207179985636E-3</v>
      </c>
      <c r="EN212" s="80">
        <f t="shared" si="452"/>
        <v>9.2743207689488065E-3</v>
      </c>
      <c r="EO212" s="80">
        <f t="shared" si="452"/>
        <v>6.0835201889195747E-3</v>
      </c>
      <c r="EQ212" s="80">
        <f t="shared" si="453"/>
        <v>-2.6028069826230212E-3</v>
      </c>
      <c r="ER212" s="80">
        <f t="shared" si="453"/>
        <v>9.7287647251825416E-3</v>
      </c>
      <c r="ES212" s="80">
        <f t="shared" si="453"/>
        <v>4.7357454089629422E-2</v>
      </c>
      <c r="ET212" s="80">
        <f t="shared" si="453"/>
        <v>-3.4701830777287224E-2</v>
      </c>
      <c r="EW212" s="80">
        <f t="shared" si="408"/>
        <v>0.99141723072515864</v>
      </c>
      <c r="EX212" s="80">
        <f t="shared" si="409"/>
        <v>1.174759324730956</v>
      </c>
      <c r="EY212" s="80">
        <f t="shared" si="402"/>
        <v>0.99141723072515864</v>
      </c>
      <c r="EZ212" s="80"/>
      <c r="FA212" s="80">
        <f t="shared" si="410"/>
        <v>1.0027177334543829</v>
      </c>
      <c r="FB212" s="80">
        <f t="shared" si="411"/>
        <v>0.81581255899285676</v>
      </c>
      <c r="FC212" s="80">
        <f t="shared" si="412"/>
        <v>1.0027177334543829</v>
      </c>
      <c r="FD212" s="80"/>
      <c r="FE212" s="80">
        <f t="shared" si="413"/>
        <v>0.99959409102896313</v>
      </c>
      <c r="FF212" s="80">
        <f t="shared" si="414"/>
        <v>1.0181237431242971</v>
      </c>
      <c r="FG212" s="80">
        <f t="shared" si="403"/>
        <v>0.99959409102896313</v>
      </c>
      <c r="FH212" s="80"/>
      <c r="FI212" s="80">
        <f t="shared" si="415"/>
        <v>1.0077087496795787</v>
      </c>
      <c r="FJ212" s="80">
        <f t="shared" si="416"/>
        <v>1.033394311729084</v>
      </c>
      <c r="FK212" s="80">
        <f t="shared" si="404"/>
        <v>1.0077087496795787</v>
      </c>
      <c r="FM212" s="80">
        <f t="shared" si="417"/>
        <v>1.0167532230798384</v>
      </c>
      <c r="FN212" s="80">
        <f t="shared" si="418"/>
        <v>0.98981004054845423</v>
      </c>
      <c r="FO212" s="80">
        <f t="shared" si="405"/>
        <v>1.0167532230798384</v>
      </c>
      <c r="FQ212" s="37"/>
    </row>
    <row r="213" spans="1:173" x14ac:dyDescent="0.2">
      <c r="A213" s="74" t="s">
        <v>238</v>
      </c>
      <c r="B213" s="31">
        <f t="shared" si="407"/>
        <v>1987</v>
      </c>
      <c r="D213" s="85">
        <f>[4]Northeast!D198</f>
        <v>426.81</v>
      </c>
      <c r="E213" s="85">
        <f>[4]Midwest!D198</f>
        <v>661.90300000000002</v>
      </c>
      <c r="F213" s="85">
        <f>[4]South!D198</f>
        <v>1306.8340000000001</v>
      </c>
      <c r="G213" s="85">
        <f>[4]West!D198</f>
        <v>506.05700000000002</v>
      </c>
      <c r="H213" s="85">
        <f t="shared" si="455"/>
        <v>2901.6040000000003</v>
      </c>
      <c r="J213" s="91">
        <f>J53</f>
        <v>2489.0529999999999</v>
      </c>
      <c r="K213" s="91">
        <f>K53</f>
        <v>1131.0509999999999</v>
      </c>
      <c r="L213" s="91">
        <f>L53</f>
        <v>31090.261843476401</v>
      </c>
      <c r="M213" s="91">
        <f>M53</f>
        <v>18332.98863821174</v>
      </c>
      <c r="N213" s="91">
        <f t="shared" si="456"/>
        <v>53043.35448168814</v>
      </c>
      <c r="P213" s="96">
        <f>P53</f>
        <v>2489.0529999999999</v>
      </c>
      <c r="Q213" s="96">
        <f>Q53</f>
        <v>1131.0509999999999</v>
      </c>
      <c r="R213" s="96">
        <f>R53</f>
        <v>31090.261843476401</v>
      </c>
      <c r="S213" s="96">
        <f>S53</f>
        <v>18332.98863821174</v>
      </c>
      <c r="T213" s="85">
        <f t="shared" si="457"/>
        <v>53043.35448168814</v>
      </c>
      <c r="V213" s="96">
        <f t="shared" si="459"/>
        <v>171.47485409109407</v>
      </c>
      <c r="W213" s="96">
        <f t="shared" si="459"/>
        <v>585.21056963832757</v>
      </c>
      <c r="X213" s="96">
        <f t="shared" si="459"/>
        <v>42.033547564804771</v>
      </c>
      <c r="Y213" s="96">
        <f t="shared" si="459"/>
        <v>27.603628081960263</v>
      </c>
      <c r="Z213" s="96">
        <f t="shared" si="459"/>
        <v>54.702498142377188</v>
      </c>
      <c r="AC213" s="96">
        <f t="shared" si="460"/>
        <v>0.17147485409109409</v>
      </c>
      <c r="AD213" s="96">
        <f t="shared" si="460"/>
        <v>0.58521056963832763</v>
      </c>
      <c r="AE213" s="96">
        <f t="shared" si="460"/>
        <v>4.203354756480477E-2</v>
      </c>
      <c r="AF213" s="96">
        <f t="shared" si="460"/>
        <v>2.7603628081960263E-2</v>
      </c>
      <c r="AG213" s="96">
        <f t="shared" si="460"/>
        <v>5.4702498142377189E-2</v>
      </c>
      <c r="AI213" s="94">
        <f t="shared" si="461"/>
        <v>0.17142024570971645</v>
      </c>
      <c r="AJ213" s="94">
        <f t="shared" si="461"/>
        <v>0.57721568387815725</v>
      </c>
      <c r="AK213" s="94">
        <f t="shared" si="461"/>
        <v>4.1537402364758814E-2</v>
      </c>
      <c r="AL213" s="94">
        <f t="shared" si="461"/>
        <v>2.7912121672506514E-2</v>
      </c>
      <c r="AM213" s="94">
        <f t="shared" si="427"/>
        <v>5.4345276741771233E-2</v>
      </c>
      <c r="AO213" s="90">
        <f>[4]Northeast!V198</f>
        <v>1.0003185643629873</v>
      </c>
      <c r="AP213" s="90">
        <f>[4]Midwest!V198</f>
        <v>1.0138507770725405</v>
      </c>
      <c r="AQ213" s="90">
        <f>[4]South!V198</f>
        <v>1.0119445408667851</v>
      </c>
      <c r="AR213" s="90">
        <f>[4]West!V198</f>
        <v>0.98894768394299037</v>
      </c>
      <c r="AS213" s="90">
        <f t="shared" si="428"/>
        <v>1.0065731821056565</v>
      </c>
      <c r="AU213" s="102">
        <f t="shared" si="462"/>
        <v>1000000</v>
      </c>
      <c r="AV213" s="102">
        <f t="shared" si="462"/>
        <v>1000000</v>
      </c>
      <c r="AW213" s="102">
        <f t="shared" si="462"/>
        <v>1000000</v>
      </c>
      <c r="AX213" s="102">
        <f t="shared" si="462"/>
        <v>1000000</v>
      </c>
      <c r="AY213" s="102">
        <f t="shared" si="462"/>
        <v>1000000</v>
      </c>
      <c r="BB213" s="80">
        <f t="shared" si="463"/>
        <v>1.0805838581228822</v>
      </c>
      <c r="BC213" s="80">
        <f t="shared" si="463"/>
        <v>0.98245916353402474</v>
      </c>
      <c r="BD213" s="80">
        <f t="shared" si="463"/>
        <v>1.0011050600148979</v>
      </c>
      <c r="BE213" s="80">
        <f t="shared" si="463"/>
        <v>0.97938190174073469</v>
      </c>
      <c r="BF213" s="80"/>
      <c r="BG213" s="80"/>
      <c r="BH213" s="80"/>
      <c r="BI213" s="80"/>
      <c r="BJ213" s="80"/>
      <c r="BK213" s="80"/>
      <c r="BL213" s="80"/>
      <c r="BM213" s="80"/>
      <c r="BN213" s="80"/>
      <c r="BO213" s="80"/>
      <c r="BP213" s="80"/>
      <c r="BQ213" s="95">
        <f>[4]Northeast!AK198</f>
        <v>1.0466513697597761</v>
      </c>
      <c r="BR213" s="95">
        <f>[4]Midwest!AK198</f>
        <v>1.0000654848778581</v>
      </c>
      <c r="BS213" s="95">
        <f>[4]South!AK198</f>
        <v>0.97736070319820989</v>
      </c>
      <c r="BT213" s="95">
        <f>[4]West!AK198</f>
        <v>0.96052094561895496</v>
      </c>
      <c r="BU213" s="88"/>
      <c r="BV213" s="95">
        <f>[4]Northeast!AH198</f>
        <v>1.0009676110174504</v>
      </c>
      <c r="BW213" s="95">
        <f>[4]Midwest!AH198</f>
        <v>0.99875894854233416</v>
      </c>
      <c r="BX213" s="95">
        <f>[4]South!AH198</f>
        <v>0.99795714114088774</v>
      </c>
      <c r="BY213" s="95">
        <f>[4]West!AH198</f>
        <v>1.0000204936206507</v>
      </c>
      <c r="CA213" s="95">
        <f>[4]Northeast!AI198</f>
        <v>1.0143399322439894</v>
      </c>
      <c r="CB213" s="95">
        <f>[4]Midwest!AI198</f>
        <v>1.0247286413010395</v>
      </c>
      <c r="CC213" s="95">
        <f>[4]South!AI198</f>
        <v>1.0263911363628295</v>
      </c>
      <c r="CD213" s="95">
        <f>[4]West!AI198</f>
        <v>1.0196152780820338</v>
      </c>
      <c r="CF213" s="95">
        <f>[4]Northeast!AJ198</f>
        <v>1.0154179944963206</v>
      </c>
      <c r="CG213" s="95">
        <f>[4]Midwest!AJ198</f>
        <v>1.0267620230807615</v>
      </c>
      <c r="CH213" s="95">
        <f>[4]South!AJ198</f>
        <v>1.051504967063646</v>
      </c>
      <c r="CI213" s="95">
        <f>[4]West!AJ198</f>
        <v>0.97728802192981046</v>
      </c>
      <c r="CK213" s="89">
        <f t="shared" si="431"/>
        <v>1.044664585625801</v>
      </c>
      <c r="CL213" s="89">
        <f t="shared" si="432"/>
        <v>1.0253401770669905</v>
      </c>
      <c r="CM213" s="89">
        <f t="shared" si="433"/>
        <v>0.99476250148148193</v>
      </c>
      <c r="CN213" s="89">
        <f t="shared" si="434"/>
        <v>0.99894515772270809</v>
      </c>
      <c r="CO213" s="89">
        <f t="shared" si="435"/>
        <v>1.0230441204583705</v>
      </c>
      <c r="CP213" s="89">
        <f t="shared" si="436"/>
        <v>1.0267531170256703</v>
      </c>
      <c r="CQ213" s="89">
        <f t="shared" si="437"/>
        <v>0.98940587966190086</v>
      </c>
      <c r="CR213" s="89">
        <f t="shared" si="438"/>
        <v>1.0788791612215571</v>
      </c>
      <c r="CS213" s="89">
        <f t="shared" si="439"/>
        <v>1.0711365712011731</v>
      </c>
      <c r="CT213" s="89"/>
      <c r="CU213" s="89">
        <f t="shared" si="440"/>
        <v>1.0438099815670683</v>
      </c>
      <c r="CX213" s="35"/>
      <c r="CZ213" s="80">
        <f t="shared" si="458"/>
        <v>0.14709450359180645</v>
      </c>
      <c r="DA213" s="80">
        <f t="shared" si="458"/>
        <v>0.22811624191309357</v>
      </c>
      <c r="DB213" s="80">
        <f t="shared" si="458"/>
        <v>0.45038330523393266</v>
      </c>
      <c r="DC213" s="80">
        <f t="shared" si="458"/>
        <v>0.17440594926116726</v>
      </c>
      <c r="DE213" s="80">
        <f t="shared" si="464"/>
        <v>0.14597891900622523</v>
      </c>
      <c r="DF213" s="80">
        <f t="shared" si="464"/>
        <v>0.22966463746497237</v>
      </c>
      <c r="DG213" s="80">
        <f t="shared" si="464"/>
        <v>0.44905366857585494</v>
      </c>
      <c r="DH213" s="80">
        <f t="shared" si="464"/>
        <v>0.1752936388213501</v>
      </c>
      <c r="DI213" s="80">
        <f t="shared" si="442"/>
        <v>0.99999086386840264</v>
      </c>
      <c r="DJ213" s="80"/>
      <c r="DK213" s="80">
        <f t="shared" si="465"/>
        <v>0.14598025270102452</v>
      </c>
      <c r="DL213" s="80">
        <f t="shared" si="465"/>
        <v>0.22966673573049354</v>
      </c>
      <c r="DM213" s="80">
        <f t="shared" si="465"/>
        <v>0.44905777122674767</v>
      </c>
      <c r="DN213" s="80">
        <f t="shared" si="465"/>
        <v>0.17529524034173424</v>
      </c>
      <c r="DQ213" s="80">
        <f t="shared" ref="DQ213:DT236" si="467">LN(BQ213/BQ212)</f>
        <v>1.5775052053729616E-2</v>
      </c>
      <c r="DR213" s="80">
        <f t="shared" si="467"/>
        <v>-9.0640402229034377E-3</v>
      </c>
      <c r="DS213" s="80">
        <f t="shared" si="467"/>
        <v>4.1416036099299934E-3</v>
      </c>
      <c r="DT213" s="80">
        <f t="shared" si="467"/>
        <v>-2.3456318798529142E-2</v>
      </c>
      <c r="DV213" s="80">
        <f t="shared" si="466"/>
        <v>4.6924879173304956E-2</v>
      </c>
      <c r="DW213" s="80">
        <f t="shared" si="466"/>
        <v>2.1323142381397962E-2</v>
      </c>
      <c r="DX213" s="80">
        <f t="shared" si="466"/>
        <v>0.58612925497028134</v>
      </c>
      <c r="DY213" s="80">
        <f t="shared" si="466"/>
        <v>0.34562272347501583</v>
      </c>
      <c r="DZ213" s="80"/>
      <c r="EB213" s="80">
        <f t="shared" ref="EB213:EE232" si="468">LN(DV213/DV212)</f>
        <v>2.7306453795118819E-2</v>
      </c>
      <c r="EC213" s="80">
        <f t="shared" si="468"/>
        <v>-5.0322847718157038E-2</v>
      </c>
      <c r="ED213" s="80">
        <f t="shared" si="468"/>
        <v>-2.0590728155882661E-3</v>
      </c>
      <c r="EE213" s="80">
        <f t="shared" si="468"/>
        <v>3.026975537287209E-3</v>
      </c>
      <c r="EG213" s="80">
        <f t="shared" si="451"/>
        <v>1.8631999174013427E-4</v>
      </c>
      <c r="EH213" s="80">
        <f t="shared" si="451"/>
        <v>-7.1314707122105869E-4</v>
      </c>
      <c r="EI213" s="80">
        <f t="shared" si="451"/>
        <v>-1.1078305065159407E-3</v>
      </c>
      <c r="EJ213" s="80">
        <f t="shared" si="451"/>
        <v>-8.751305468169659E-5</v>
      </c>
      <c r="EL213" s="80">
        <f t="shared" si="452"/>
        <v>1.060969811868312E-2</v>
      </c>
      <c r="EM213" s="80">
        <f t="shared" si="452"/>
        <v>1.603671662839375E-2</v>
      </c>
      <c r="EN213" s="80">
        <f t="shared" si="452"/>
        <v>1.6774577857197548E-2</v>
      </c>
      <c r="EO213" s="80">
        <f t="shared" si="452"/>
        <v>1.3341857606667253E-2</v>
      </c>
      <c r="EQ213" s="80">
        <f t="shared" si="453"/>
        <v>1.7903151940682559E-2</v>
      </c>
      <c r="ER213" s="80">
        <f t="shared" si="453"/>
        <v>1.668141890326395E-2</v>
      </c>
      <c r="ES213" s="80">
        <f t="shared" si="453"/>
        <v>2.8649858483674614E-3</v>
      </c>
      <c r="ET213" s="80">
        <f t="shared" si="453"/>
        <v>1.1727962776905817E-2</v>
      </c>
      <c r="EW213" s="80">
        <f t="shared" si="408"/>
        <v>0.99797123652794839</v>
      </c>
      <c r="EX213" s="80">
        <f t="shared" si="409"/>
        <v>1.1723760159244898</v>
      </c>
      <c r="EY213" s="80">
        <f t="shared" si="402"/>
        <v>0.98940587966190086</v>
      </c>
      <c r="EZ213" s="80"/>
      <c r="FA213" s="80">
        <f t="shared" si="410"/>
        <v>0.99206632962848362</v>
      </c>
      <c r="FB213" s="80">
        <f t="shared" si="411"/>
        <v>0.80934017106486422</v>
      </c>
      <c r="FC213" s="80">
        <f t="shared" si="412"/>
        <v>0.99476250148148193</v>
      </c>
      <c r="FD213" s="80"/>
      <c r="FE213" s="80">
        <f t="shared" si="413"/>
        <v>0.99935080317893132</v>
      </c>
      <c r="FF213" s="80">
        <f t="shared" si="414"/>
        <v>1.0174627804268062</v>
      </c>
      <c r="FG213" s="80">
        <f t="shared" si="403"/>
        <v>0.99894515772270809</v>
      </c>
      <c r="FH213" s="80"/>
      <c r="FI213" s="80">
        <f t="shared" si="415"/>
        <v>1.0152180585746309</v>
      </c>
      <c r="FJ213" s="80">
        <f t="shared" si="416"/>
        <v>1.0491205668956676</v>
      </c>
      <c r="FK213" s="80">
        <f t="shared" si="404"/>
        <v>1.0230441204583705</v>
      </c>
      <c r="FM213" s="80">
        <f t="shared" si="417"/>
        <v>1.0098351239207695</v>
      </c>
      <c r="FN213" s="80">
        <f t="shared" si="418"/>
        <v>0.99954494495527013</v>
      </c>
      <c r="FO213" s="80">
        <f t="shared" si="405"/>
        <v>1.0267531170256703</v>
      </c>
      <c r="FQ213" s="37"/>
    </row>
    <row r="214" spans="1:173" x14ac:dyDescent="0.2">
      <c r="A214" s="74" t="s">
        <v>238</v>
      </c>
      <c r="B214" s="31">
        <f t="shared" si="407"/>
        <v>1988</v>
      </c>
      <c r="D214" s="85">
        <f>[4]Northeast!D199</f>
        <v>453.84500000000003</v>
      </c>
      <c r="E214" s="85">
        <f>[4]Midwest!D199</f>
        <v>702.18100000000004</v>
      </c>
      <c r="F214" s="85">
        <f>[4]South!D199</f>
        <v>1353.96</v>
      </c>
      <c r="G214" s="85">
        <f>[4]West!D199</f>
        <v>536.47400000000005</v>
      </c>
      <c r="H214" s="85">
        <f t="shared" si="455"/>
        <v>3046.46</v>
      </c>
      <c r="J214" s="91">
        <f>J54</f>
        <v>2730.88</v>
      </c>
      <c r="K214" s="91">
        <f>K54</f>
        <v>1099.5239999999999</v>
      </c>
      <c r="L214" s="91">
        <f>L54</f>
        <v>31675.531443579657</v>
      </c>
      <c r="M214" s="91">
        <f>M54</f>
        <v>18634.149689749931</v>
      </c>
      <c r="N214" s="91">
        <f t="shared" si="456"/>
        <v>54140.085133329587</v>
      </c>
      <c r="P214" s="96">
        <f>P54</f>
        <v>2730.88</v>
      </c>
      <c r="Q214" s="96">
        <f>Q54</f>
        <v>1099.5239999999999</v>
      </c>
      <c r="R214" s="96">
        <f>R54</f>
        <v>31675.531443579657</v>
      </c>
      <c r="S214" s="96">
        <f>S54</f>
        <v>18634.149689749931</v>
      </c>
      <c r="T214" s="85">
        <f t="shared" si="457"/>
        <v>54140.085133329587</v>
      </c>
      <c r="V214" s="96">
        <f t="shared" si="459"/>
        <v>166.19001933442701</v>
      </c>
      <c r="W214" s="96">
        <f t="shared" si="459"/>
        <v>638.62271310130586</v>
      </c>
      <c r="X214" s="96">
        <f t="shared" si="459"/>
        <v>42.744665623421938</v>
      </c>
      <c r="Y214" s="96">
        <f t="shared" si="459"/>
        <v>28.789829905418106</v>
      </c>
      <c r="Z214" s="96">
        <f t="shared" si="459"/>
        <v>56.269952152782004</v>
      </c>
      <c r="AC214" s="96">
        <f t="shared" si="460"/>
        <v>0.16619001933442701</v>
      </c>
      <c r="AD214" s="96">
        <f t="shared" si="460"/>
        <v>0.63862271310130581</v>
      </c>
      <c r="AE214" s="96">
        <f t="shared" si="460"/>
        <v>4.274466562342194E-2</v>
      </c>
      <c r="AF214" s="96">
        <f t="shared" si="460"/>
        <v>2.8789829905418104E-2</v>
      </c>
      <c r="AG214" s="96">
        <f t="shared" si="460"/>
        <v>5.6269952152782E-2</v>
      </c>
      <c r="AI214" s="94">
        <f t="shared" si="461"/>
        <v>0.16226711868218471</v>
      </c>
      <c r="AJ214" s="94">
        <f t="shared" si="461"/>
        <v>0.6130619458968779</v>
      </c>
      <c r="AK214" s="94">
        <f t="shared" si="461"/>
        <v>4.2521969928644383E-2</v>
      </c>
      <c r="AL214" s="94">
        <f t="shared" si="461"/>
        <v>2.90997035002463E-2</v>
      </c>
      <c r="AM214" s="94">
        <f t="shared" si="427"/>
        <v>5.5529328613578538E-2</v>
      </c>
      <c r="AO214" s="90">
        <f>[4]Northeast!V199</f>
        <v>1.0241755734871072</v>
      </c>
      <c r="AP214" s="90">
        <f>[4]Midwest!V199</f>
        <v>1.041693612489736</v>
      </c>
      <c r="AQ214" s="90">
        <f>[4]South!V199</f>
        <v>1.005237191389563</v>
      </c>
      <c r="AR214" s="90">
        <f>[4]West!V199</f>
        <v>0.98935131435873314</v>
      </c>
      <c r="AS214" s="90">
        <f t="shared" si="428"/>
        <v>1.0133375201482691</v>
      </c>
      <c r="AU214" s="102">
        <f t="shared" si="462"/>
        <v>1000000</v>
      </c>
      <c r="AV214" s="102">
        <f t="shared" si="462"/>
        <v>1000000</v>
      </c>
      <c r="AW214" s="102">
        <f t="shared" si="462"/>
        <v>1000000</v>
      </c>
      <c r="AX214" s="102">
        <f t="shared" si="462"/>
        <v>1000000</v>
      </c>
      <c r="AY214" s="102">
        <f t="shared" si="462"/>
        <v>1000000</v>
      </c>
      <c r="BB214" s="80">
        <f t="shared" si="463"/>
        <v>1.0228851815380402</v>
      </c>
      <c r="BC214" s="80">
        <f t="shared" si="463"/>
        <v>1.0434718656874329</v>
      </c>
      <c r="BD214" s="80">
        <f t="shared" si="463"/>
        <v>1.0248344102876206</v>
      </c>
      <c r="BE214" s="80">
        <f t="shared" si="463"/>
        <v>1.0210518314784722</v>
      </c>
      <c r="BF214" s="80"/>
      <c r="BG214" s="80"/>
      <c r="BH214" s="80"/>
      <c r="BI214" s="80"/>
      <c r="BJ214" s="80"/>
      <c r="BK214" s="80"/>
      <c r="BL214" s="80"/>
      <c r="BM214" s="80"/>
      <c r="BN214" s="80"/>
      <c r="BO214" s="80"/>
      <c r="BP214" s="80"/>
      <c r="BQ214" s="95">
        <f>[4]Northeast!AK199</f>
        <v>1.0614583547952763</v>
      </c>
      <c r="BR214" s="95">
        <f>[4]Midwest!AK199</f>
        <v>1.0048417711867605</v>
      </c>
      <c r="BS214" s="95">
        <f>[4]South!AK199</f>
        <v>0.9852160223363351</v>
      </c>
      <c r="BT214" s="95">
        <f>[4]West!AK199</f>
        <v>0.98921573124804763</v>
      </c>
      <c r="BU214" s="88"/>
      <c r="BV214" s="95">
        <f>[4]Northeast!AH199</f>
        <v>1.0008732310107142</v>
      </c>
      <c r="BW214" s="95">
        <f>[4]Midwest!AH199</f>
        <v>0.99885623411698943</v>
      </c>
      <c r="BX214" s="95">
        <f>[4]South!AH199</f>
        <v>0.9987019266132019</v>
      </c>
      <c r="BY214" s="95">
        <f>[4]West!AH199</f>
        <v>1.001269452050376</v>
      </c>
      <c r="CA214" s="95">
        <f>[4]Northeast!AI199</f>
        <v>1.0273775573938055</v>
      </c>
      <c r="CB214" s="95">
        <f>[4]Midwest!AI199</f>
        <v>1.0387861124944431</v>
      </c>
      <c r="CC214" s="95">
        <f>[4]South!AI199</f>
        <v>1.0415649221912642</v>
      </c>
      <c r="CD214" s="95">
        <f>[4]West!AI199</f>
        <v>1.0308745264275609</v>
      </c>
      <c r="CF214" s="95">
        <f>[4]Northeast!AJ199</f>
        <v>1.0396351161438839</v>
      </c>
      <c r="CG214" s="95">
        <f>[4]Midwest!AJ199</f>
        <v>1.0549594330623477</v>
      </c>
      <c r="CH214" s="95">
        <f>[4]South!AJ199</f>
        <v>1.044535404003313</v>
      </c>
      <c r="CI214" s="95">
        <f>[4]West!AJ199</f>
        <v>0.97768689355567762</v>
      </c>
      <c r="CK214" s="89">
        <f t="shared" si="431"/>
        <v>1.066264193775313</v>
      </c>
      <c r="CL214" s="89">
        <f t="shared" si="432"/>
        <v>1.0547204362352238</v>
      </c>
      <c r="CM214" s="89">
        <f t="shared" si="433"/>
        <v>0.9927530617692083</v>
      </c>
      <c r="CN214" s="89">
        <f t="shared" si="434"/>
        <v>0.99950562252636244</v>
      </c>
      <c r="CO214" s="89">
        <f t="shared" si="435"/>
        <v>1.0369544946694713</v>
      </c>
      <c r="CP214" s="89">
        <f t="shared" si="436"/>
        <v>1.0337563111339172</v>
      </c>
      <c r="CQ214" s="89">
        <f t="shared" si="437"/>
        <v>1.0012626919669758</v>
      </c>
      <c r="CR214" s="89">
        <f t="shared" si="438"/>
        <v>1.1355786235093837</v>
      </c>
      <c r="CS214" s="89">
        <f t="shared" si="439"/>
        <v>1.1246106356006973</v>
      </c>
      <c r="CT214" s="89"/>
      <c r="CU214" s="89">
        <f t="shared" si="440"/>
        <v>1.0636637264925821</v>
      </c>
      <c r="CX214" s="35"/>
      <c r="CZ214" s="80">
        <f t="shared" si="458"/>
        <v>0.148974547507599</v>
      </c>
      <c r="DA214" s="80">
        <f t="shared" si="458"/>
        <v>0.23049079915705442</v>
      </c>
      <c r="DB214" s="80">
        <f t="shared" si="458"/>
        <v>0.44443715000361078</v>
      </c>
      <c r="DC214" s="80">
        <f t="shared" si="458"/>
        <v>0.17609750333173588</v>
      </c>
      <c r="DE214" s="80">
        <f t="shared" si="464"/>
        <v>0.14803253580940517</v>
      </c>
      <c r="DF214" s="80">
        <f t="shared" si="464"/>
        <v>0.22930147137245926</v>
      </c>
      <c r="DG214" s="80">
        <f t="shared" si="464"/>
        <v>0.44740364209311895</v>
      </c>
      <c r="DH214" s="80">
        <f t="shared" si="464"/>
        <v>0.17525036569504576</v>
      </c>
      <c r="DI214" s="80">
        <f t="shared" si="442"/>
        <v>0.99998801497002909</v>
      </c>
      <c r="DJ214" s="80"/>
      <c r="DK214" s="80">
        <f t="shared" si="465"/>
        <v>0.1480343100050473</v>
      </c>
      <c r="DL214" s="80">
        <f t="shared" si="465"/>
        <v>0.22930421959040351</v>
      </c>
      <c r="DM214" s="80">
        <f t="shared" si="465"/>
        <v>0.44740900430344477</v>
      </c>
      <c r="DN214" s="80">
        <f t="shared" si="465"/>
        <v>0.17525246610110445</v>
      </c>
      <c r="DQ214" s="80">
        <f t="shared" si="467"/>
        <v>1.40478727140821E-2</v>
      </c>
      <c r="DR214" s="80">
        <f t="shared" si="467"/>
        <v>4.7646047767780798E-3</v>
      </c>
      <c r="DS214" s="80">
        <f t="shared" si="467"/>
        <v>8.0051505603577575E-3</v>
      </c>
      <c r="DT214" s="80">
        <f t="shared" si="467"/>
        <v>2.9436649555152027E-2</v>
      </c>
      <c r="DV214" s="80">
        <f t="shared" si="466"/>
        <v>5.0440999368115559E-2</v>
      </c>
      <c r="DW214" s="80">
        <f t="shared" si="466"/>
        <v>2.0308870909460642E-2</v>
      </c>
      <c r="DX214" s="80">
        <f t="shared" si="466"/>
        <v>0.58506615506002679</v>
      </c>
      <c r="DY214" s="80">
        <f t="shared" si="466"/>
        <v>0.34418397466239709</v>
      </c>
      <c r="DZ214" s="80"/>
      <c r="EB214" s="80">
        <f t="shared" si="468"/>
        <v>7.2256316328640519E-2</v>
      </c>
      <c r="EC214" s="80">
        <f t="shared" si="468"/>
        <v>-4.8735198475205188E-2</v>
      </c>
      <c r="ED214" s="80">
        <f t="shared" si="468"/>
        <v>-1.8154104654489816E-3</v>
      </c>
      <c r="EE214" s="80">
        <f t="shared" si="468"/>
        <v>-4.1714610856031205E-3</v>
      </c>
      <c r="EG214" s="80">
        <f t="shared" si="451"/>
        <v>-9.4293217347359633E-5</v>
      </c>
      <c r="EH214" s="80">
        <f t="shared" si="451"/>
        <v>9.7401717384403385E-5</v>
      </c>
      <c r="EI214" s="80">
        <f t="shared" si="451"/>
        <v>7.4603172758519421E-4</v>
      </c>
      <c r="EJ214" s="80">
        <f t="shared" si="451"/>
        <v>1.2481535667248531E-3</v>
      </c>
      <c r="EL214" s="80">
        <f t="shared" si="452"/>
        <v>1.2771406845615155E-2</v>
      </c>
      <c r="EM214" s="80">
        <f t="shared" si="452"/>
        <v>1.3624994574438882E-2</v>
      </c>
      <c r="EN214" s="80">
        <f t="shared" si="452"/>
        <v>1.4675416427238686E-2</v>
      </c>
      <c r="EO214" s="80">
        <f t="shared" si="452"/>
        <v>1.0982118986880385E-2</v>
      </c>
      <c r="EQ214" s="80">
        <f t="shared" si="453"/>
        <v>2.3569456771359156E-2</v>
      </c>
      <c r="ER214" s="80">
        <f t="shared" si="453"/>
        <v>2.7092130486679362E-2</v>
      </c>
      <c r="ES214" s="80">
        <f t="shared" si="453"/>
        <v>-6.6502428509372007E-3</v>
      </c>
      <c r="ET214" s="80">
        <f t="shared" si="453"/>
        <v>4.0805805562252676E-4</v>
      </c>
      <c r="EW214" s="80">
        <f t="shared" si="408"/>
        <v>1.0119837698044878</v>
      </c>
      <c r="EX214" s="80">
        <f t="shared" si="409"/>
        <v>1.1864255002236315</v>
      </c>
      <c r="EY214" s="80">
        <f t="shared" si="402"/>
        <v>1.0012626919669758</v>
      </c>
      <c r="EZ214" s="80"/>
      <c r="FA214" s="80">
        <f t="shared" si="410"/>
        <v>0.99797998043826441</v>
      </c>
      <c r="FB214" s="80">
        <f t="shared" si="411"/>
        <v>0.80770528808721476</v>
      </c>
      <c r="FC214" s="80">
        <f t="shared" si="412"/>
        <v>0.9927530617692083</v>
      </c>
      <c r="FD214" s="80"/>
      <c r="FE214" s="80">
        <f t="shared" si="413"/>
        <v>1.0005610566299077</v>
      </c>
      <c r="FF214" s="80">
        <f t="shared" si="414"/>
        <v>1.0180336346654488</v>
      </c>
      <c r="FG214" s="80">
        <f t="shared" si="403"/>
        <v>0.99950562252636244</v>
      </c>
      <c r="FH214" s="80"/>
      <c r="FI214" s="80">
        <f t="shared" si="415"/>
        <v>1.013597042329776</v>
      </c>
      <c r="FJ214" s="80">
        <f t="shared" si="416"/>
        <v>1.0633855036527866</v>
      </c>
      <c r="FK214" s="80">
        <f t="shared" si="404"/>
        <v>1.0369544946694713</v>
      </c>
      <c r="FM214" s="80">
        <f t="shared" si="417"/>
        <v>1.0068207186246816</v>
      </c>
      <c r="FN214" s="80">
        <f t="shared" si="418"/>
        <v>1.006362559777533</v>
      </c>
      <c r="FO214" s="80">
        <f t="shared" si="405"/>
        <v>1.0337563111339172</v>
      </c>
      <c r="FQ214" s="37"/>
    </row>
    <row r="215" spans="1:173" x14ac:dyDescent="0.2">
      <c r="A215" s="74" t="s">
        <v>238</v>
      </c>
      <c r="B215" s="31">
        <f t="shared" si="407"/>
        <v>1989</v>
      </c>
      <c r="D215" s="85">
        <f>[4]Northeast!D200</f>
        <v>459.10700000000003</v>
      </c>
      <c r="E215" s="85">
        <f>[4]Midwest!D200</f>
        <v>692.17</v>
      </c>
      <c r="F215" s="85">
        <f>[4]South!D200</f>
        <v>1390.752</v>
      </c>
      <c r="G215" s="85">
        <f>[4]West!D200</f>
        <v>547.61800000000005</v>
      </c>
      <c r="H215" s="85">
        <f t="shared" si="455"/>
        <v>3089.6469999999999</v>
      </c>
      <c r="J215" s="91">
        <f>J55</f>
        <v>2787.5070000000001</v>
      </c>
      <c r="K215" s="91">
        <f>K55</f>
        <v>1040.912</v>
      </c>
      <c r="L215" s="91">
        <f>L55</f>
        <v>32226.255085388628</v>
      </c>
      <c r="M215" s="91">
        <f>M55</f>
        <v>18912.989969370334</v>
      </c>
      <c r="N215" s="91">
        <f t="shared" si="456"/>
        <v>54967.664054758963</v>
      </c>
      <c r="P215" s="96">
        <f>P55</f>
        <v>2787.5070000000001</v>
      </c>
      <c r="Q215" s="96">
        <f>Q55</f>
        <v>1040.912</v>
      </c>
      <c r="R215" s="96">
        <f>R55</f>
        <v>32226.255085388628</v>
      </c>
      <c r="S215" s="96">
        <f>S55</f>
        <v>18912.989969370334</v>
      </c>
      <c r="T215" s="85">
        <f t="shared" si="457"/>
        <v>54967.664054758963</v>
      </c>
      <c r="V215" s="96">
        <f t="shared" si="459"/>
        <v>164.70164917971508</v>
      </c>
      <c r="W215" s="96">
        <f t="shared" si="459"/>
        <v>664.96495380973602</v>
      </c>
      <c r="X215" s="96">
        <f t="shared" si="459"/>
        <v>43.1558676710955</v>
      </c>
      <c r="Y215" s="96">
        <f t="shared" si="459"/>
        <v>28.954596861039406</v>
      </c>
      <c r="Z215" s="96">
        <f t="shared" si="459"/>
        <v>56.208446422647391</v>
      </c>
      <c r="AC215" s="96">
        <f t="shared" si="460"/>
        <v>0.16470164917971508</v>
      </c>
      <c r="AD215" s="96">
        <f t="shared" si="460"/>
        <v>0.66496495380973597</v>
      </c>
      <c r="AE215" s="96">
        <f t="shared" si="460"/>
        <v>4.3155867671095499E-2</v>
      </c>
      <c r="AF215" s="96">
        <f t="shared" si="460"/>
        <v>2.8954596861039406E-2</v>
      </c>
      <c r="AG215" s="96">
        <f t="shared" si="460"/>
        <v>5.6208446422647391E-2</v>
      </c>
      <c r="AI215" s="94">
        <f t="shared" si="461"/>
        <v>0.16344023654093437</v>
      </c>
      <c r="AJ215" s="94">
        <f t="shared" si="461"/>
        <v>0.67008419076464398</v>
      </c>
      <c r="AK215" s="94">
        <f t="shared" si="461"/>
        <v>4.3135124523753315E-2</v>
      </c>
      <c r="AL215" s="94">
        <f t="shared" si="461"/>
        <v>2.9205881639795241E-2</v>
      </c>
      <c r="AM215" s="94">
        <f t="shared" si="427"/>
        <v>5.6315719512393128E-2</v>
      </c>
      <c r="AO215" s="90">
        <f>[4]Northeast!V200</f>
        <v>1.0077178830958482</v>
      </c>
      <c r="AP215" s="90">
        <f>[4]Midwest!V200</f>
        <v>0.99236030781584861</v>
      </c>
      <c r="AQ215" s="90">
        <f>[4]South!V200</f>
        <v>1.0004808876193405</v>
      </c>
      <c r="AR215" s="90">
        <f>[4]West!V200</f>
        <v>0.99139608994328599</v>
      </c>
      <c r="AS215" s="90">
        <f t="shared" si="428"/>
        <v>0.99809514837642921</v>
      </c>
      <c r="AU215" s="102">
        <f t="shared" si="462"/>
        <v>1000000</v>
      </c>
      <c r="AV215" s="102">
        <f t="shared" si="462"/>
        <v>1000000</v>
      </c>
      <c r="AW215" s="102">
        <f t="shared" si="462"/>
        <v>1000000</v>
      </c>
      <c r="AX215" s="102">
        <f t="shared" si="462"/>
        <v>1000000</v>
      </c>
      <c r="AY215" s="102">
        <f t="shared" si="462"/>
        <v>1000000</v>
      </c>
      <c r="BB215" s="80">
        <f t="shared" si="463"/>
        <v>1.0302801786493336</v>
      </c>
      <c r="BC215" s="80">
        <f t="shared" si="463"/>
        <v>1.1405274872866604</v>
      </c>
      <c r="BD215" s="80">
        <f t="shared" si="463"/>
        <v>1.039612228176775</v>
      </c>
      <c r="BE215" s="80">
        <f t="shared" si="463"/>
        <v>1.0247774152751767</v>
      </c>
      <c r="BF215" s="80"/>
      <c r="BG215" s="80"/>
      <c r="BH215" s="80"/>
      <c r="BI215" s="80"/>
      <c r="BJ215" s="80"/>
      <c r="BK215" s="80"/>
      <c r="BL215" s="80"/>
      <c r="BM215" s="80"/>
      <c r="BN215" s="80"/>
      <c r="BO215" s="80"/>
      <c r="BP215" s="80"/>
      <c r="BQ215" s="95">
        <f>[4]Northeast!AK200</f>
        <v>1.0676063641735301</v>
      </c>
      <c r="BR215" s="95">
        <f>[4]Midwest!AK200</f>
        <v>1.0138172826170873</v>
      </c>
      <c r="BS215" s="95">
        <f>[4]South!AK200</f>
        <v>0.98468744205426117</v>
      </c>
      <c r="BT215" s="95">
        <f>[4]West!AK200</f>
        <v>0.98126445379024119</v>
      </c>
      <c r="BU215" s="88"/>
      <c r="BV215" s="95">
        <f>[4]Northeast!AH200</f>
        <v>1.0007407177584218</v>
      </c>
      <c r="BW215" s="95">
        <f>[4]Midwest!AH200</f>
        <v>0.99881044000617258</v>
      </c>
      <c r="BX215" s="95">
        <f>[4]South!AH200</f>
        <v>0.99931752508916605</v>
      </c>
      <c r="BY215" s="95">
        <f>[4]West!AH200</f>
        <v>1.0023930558531298</v>
      </c>
      <c r="CA215" s="95">
        <f>[4]Northeast!AI200</f>
        <v>1.0402587249676984</v>
      </c>
      <c r="CB215" s="95">
        <f>[4]Midwest!AI200</f>
        <v>1.0525753300200384</v>
      </c>
      <c r="CC215" s="95">
        <f>[4]South!AI200</f>
        <v>1.0564999385207363</v>
      </c>
      <c r="CD215" s="95">
        <f>[4]West!AI200</f>
        <v>1.0418505595853329</v>
      </c>
      <c r="CF215" s="95">
        <f>[4]Northeast!AJ200</f>
        <v>1.0229290031449958</v>
      </c>
      <c r="CG215" s="95">
        <f>[4]Midwest!AJ200</f>
        <v>1.0049978757427582</v>
      </c>
      <c r="CH215" s="95">
        <f>[4]South!AJ200</f>
        <v>1.0395931598018979</v>
      </c>
      <c r="CI215" s="95">
        <f>[4]West!AJ200</f>
        <v>0.97970756130055825</v>
      </c>
      <c r="CK215" s="89">
        <f t="shared" si="431"/>
        <v>1.0825629818040023</v>
      </c>
      <c r="CL215" s="89">
        <f t="shared" si="432"/>
        <v>1.0535675767065287</v>
      </c>
      <c r="CM215" s="89">
        <f t="shared" si="433"/>
        <v>0.97872501788246147</v>
      </c>
      <c r="CN215" s="89">
        <f t="shared" si="434"/>
        <v>0.99994915369215265</v>
      </c>
      <c r="CO215" s="89">
        <f t="shared" si="435"/>
        <v>1.0506173802103638</v>
      </c>
      <c r="CP215" s="89">
        <f t="shared" si="436"/>
        <v>1.0181697945033139</v>
      </c>
      <c r="CQ215" s="89">
        <f t="shared" si="437"/>
        <v>1.0024792319158078</v>
      </c>
      <c r="CR215" s="89">
        <f t="shared" si="438"/>
        <v>1.1361402697543017</v>
      </c>
      <c r="CS215" s="89">
        <f t="shared" si="439"/>
        <v>1.1405532573714365</v>
      </c>
      <c r="CT215" s="89"/>
      <c r="CU215" s="89">
        <f t="shared" si="440"/>
        <v>1.0468956538370642</v>
      </c>
      <c r="CX215" s="35"/>
      <c r="CZ215" s="80">
        <f t="shared" si="458"/>
        <v>0.14859529260138782</v>
      </c>
      <c r="DA215" s="80">
        <f t="shared" si="458"/>
        <v>0.22402882918339861</v>
      </c>
      <c r="DB215" s="80">
        <f t="shared" si="458"/>
        <v>0.45013297635619859</v>
      </c>
      <c r="DC215" s="80">
        <f t="shared" si="458"/>
        <v>0.17724290185901498</v>
      </c>
      <c r="DE215" s="80">
        <f t="shared" si="464"/>
        <v>0.14878483949394267</v>
      </c>
      <c r="DF215" s="80">
        <f t="shared" si="464"/>
        <v>0.22724450155433396</v>
      </c>
      <c r="DG215" s="80">
        <f t="shared" si="464"/>
        <v>0.44727901878911591</v>
      </c>
      <c r="DH215" s="80">
        <f t="shared" si="464"/>
        <v>0.1766695837674461</v>
      </c>
      <c r="DI215" s="80">
        <f t="shared" si="442"/>
        <v>0.9999779436048386</v>
      </c>
      <c r="DJ215" s="80"/>
      <c r="DK215" s="80">
        <f t="shared" si="465"/>
        <v>0.14878812122353968</v>
      </c>
      <c r="DL215" s="80">
        <f t="shared" si="465"/>
        <v>0.22724951385941186</v>
      </c>
      <c r="DM215" s="80">
        <f t="shared" si="465"/>
        <v>0.44728888436950087</v>
      </c>
      <c r="DN215" s="80">
        <f t="shared" si="465"/>
        <v>0.17667348054754758</v>
      </c>
      <c r="DQ215" s="80">
        <f t="shared" si="467"/>
        <v>5.7753307469603577E-3</v>
      </c>
      <c r="DR215" s="80">
        <f t="shared" si="467"/>
        <v>8.8926067636835079E-3</v>
      </c>
      <c r="DS215" s="80">
        <f t="shared" si="467"/>
        <v>-5.3665603854689131E-4</v>
      </c>
      <c r="DT215" s="80">
        <f t="shared" si="467"/>
        <v>-8.0704395558132396E-3</v>
      </c>
      <c r="DV215" s="80">
        <f t="shared" si="466"/>
        <v>5.0711760230943717E-2</v>
      </c>
      <c r="DW215" s="80">
        <f t="shared" si="466"/>
        <v>1.8936806173226503E-2</v>
      </c>
      <c r="DX215" s="80">
        <f t="shared" si="466"/>
        <v>0.58627659806108423</v>
      </c>
      <c r="DY215" s="80">
        <f t="shared" si="466"/>
        <v>0.34407483553474555</v>
      </c>
      <c r="DZ215" s="80"/>
      <c r="EB215" s="80">
        <f t="shared" si="468"/>
        <v>5.3535170087603331E-3</v>
      </c>
      <c r="EC215" s="80">
        <f t="shared" si="468"/>
        <v>-6.9950336327977078E-2</v>
      </c>
      <c r="ED215" s="80">
        <f t="shared" si="468"/>
        <v>2.0667621474584107E-3</v>
      </c>
      <c r="EE215" s="80">
        <f t="shared" si="468"/>
        <v>-3.1714560554646325E-4</v>
      </c>
      <c r="EG215" s="80">
        <f t="shared" si="451"/>
        <v>-1.324064039097912E-4</v>
      </c>
      <c r="EH215" s="80">
        <f t="shared" si="451"/>
        <v>-4.584759952002932E-5</v>
      </c>
      <c r="EI215" s="80">
        <f t="shared" si="451"/>
        <v>6.1620871100015863E-4</v>
      </c>
      <c r="EJ215" s="80">
        <f t="shared" si="451"/>
        <v>1.1215500775216608E-3</v>
      </c>
      <c r="EL215" s="80">
        <f t="shared" si="452"/>
        <v>1.2459961487561297E-2</v>
      </c>
      <c r="EM215" s="80">
        <f t="shared" si="452"/>
        <v>1.3187024557976292E-2</v>
      </c>
      <c r="EN215" s="80">
        <f t="shared" si="452"/>
        <v>1.4237184829140747E-2</v>
      </c>
      <c r="EO215" s="80">
        <f t="shared" si="452"/>
        <v>1.0591019358849292E-2</v>
      </c>
      <c r="EQ215" s="80">
        <f t="shared" si="453"/>
        <v>-1.6199717808542971E-2</v>
      </c>
      <c r="ER215" s="80">
        <f t="shared" si="453"/>
        <v>-4.8516886295118383E-2</v>
      </c>
      <c r="ES215" s="80">
        <f t="shared" si="453"/>
        <v>-4.7427529676994764E-3</v>
      </c>
      <c r="ET215" s="80">
        <f t="shared" si="453"/>
        <v>2.0646512588951378E-3</v>
      </c>
      <c r="EW215" s="80">
        <f t="shared" si="408"/>
        <v>1.0012150057708051</v>
      </c>
      <c r="EX215" s="80">
        <f t="shared" si="409"/>
        <v>1.1878670140530336</v>
      </c>
      <c r="EY215" s="80">
        <f t="shared" si="402"/>
        <v>1.0024792319158078</v>
      </c>
      <c r="EZ215" s="80"/>
      <c r="FA215" s="80">
        <f t="shared" si="410"/>
        <v>0.98586955364131834</v>
      </c>
      <c r="FB215" s="80">
        <f t="shared" si="411"/>
        <v>0.79629205184027485</v>
      </c>
      <c r="FC215" s="80">
        <f t="shared" si="412"/>
        <v>0.97872501788246147</v>
      </c>
      <c r="FD215" s="80"/>
      <c r="FE215" s="80">
        <f t="shared" si="413"/>
        <v>1.0004437505460642</v>
      </c>
      <c r="FF215" s="80">
        <f t="shared" si="414"/>
        <v>1.0184853876467432</v>
      </c>
      <c r="FG215" s="80">
        <f t="shared" si="403"/>
        <v>0.99994915369215265</v>
      </c>
      <c r="FH215" s="80"/>
      <c r="FI215" s="80">
        <f t="shared" si="415"/>
        <v>1.0131759740770951</v>
      </c>
      <c r="FJ215" s="80">
        <f t="shared" si="416"/>
        <v>1.0773966434828746</v>
      </c>
      <c r="FK215" s="80">
        <f t="shared" si="404"/>
        <v>1.0506173802103638</v>
      </c>
      <c r="FM215" s="80">
        <f t="shared" si="417"/>
        <v>0.98492244597422907</v>
      </c>
      <c r="FN215" s="80">
        <f t="shared" si="418"/>
        <v>0.99118907391297406</v>
      </c>
      <c r="FO215" s="80">
        <f t="shared" si="405"/>
        <v>1.0181697945033139</v>
      </c>
      <c r="FQ215" s="37"/>
    </row>
    <row r="216" spans="1:173" x14ac:dyDescent="0.2">
      <c r="A216" s="74" t="s">
        <v>238</v>
      </c>
      <c r="B216" s="31">
        <f t="shared" si="407"/>
        <v>1990</v>
      </c>
      <c r="D216" s="85">
        <f>[4]Northeast!D201</f>
        <v>459.78500000000003</v>
      </c>
      <c r="E216" s="85">
        <f>[4]Midwest!D201</f>
        <v>695.13900000000001</v>
      </c>
      <c r="F216" s="85">
        <f>[4]South!D201</f>
        <v>1438.365</v>
      </c>
      <c r="G216" s="85">
        <f>[4]West!D201</f>
        <v>559.46299999999997</v>
      </c>
      <c r="H216" s="85">
        <f t="shared" si="455"/>
        <v>3152.7519999999995</v>
      </c>
      <c r="J216" s="91">
        <f>J56</f>
        <v>2679.5970000000002</v>
      </c>
      <c r="K216" s="91">
        <f>K56</f>
        <v>991.1</v>
      </c>
      <c r="L216" s="91">
        <f>L56</f>
        <v>32364.794972864263</v>
      </c>
      <c r="M216" s="91">
        <f>M56</f>
        <v>19284.028678137543</v>
      </c>
      <c r="N216" s="91">
        <f t="shared" si="456"/>
        <v>55319.520651001803</v>
      </c>
      <c r="P216" s="96">
        <f>P56</f>
        <v>2679.5970000000002</v>
      </c>
      <c r="Q216" s="96">
        <f>Q56</f>
        <v>991.1</v>
      </c>
      <c r="R216" s="96">
        <f>R56</f>
        <v>32364.794972864263</v>
      </c>
      <c r="S216" s="96">
        <f>S56</f>
        <v>19284.028678137543</v>
      </c>
      <c r="T216" s="85">
        <f t="shared" si="457"/>
        <v>55319.520651001803</v>
      </c>
      <c r="V216" s="96">
        <f t="shared" si="459"/>
        <v>171.5873692947111</v>
      </c>
      <c r="W216" s="96">
        <f t="shared" si="459"/>
        <v>701.38129351225905</v>
      </c>
      <c r="X216" s="96">
        <f t="shared" si="459"/>
        <v>44.442271338532315</v>
      </c>
      <c r="Y216" s="96">
        <f t="shared" si="459"/>
        <v>29.011728272021688</v>
      </c>
      <c r="Z216" s="96">
        <f t="shared" si="459"/>
        <v>56.991672431328361</v>
      </c>
      <c r="AC216" s="96">
        <f t="shared" si="460"/>
        <v>0.17158736929471111</v>
      </c>
      <c r="AD216" s="96">
        <f t="shared" si="460"/>
        <v>0.70138129351225909</v>
      </c>
      <c r="AE216" s="96">
        <f t="shared" si="460"/>
        <v>4.4442271338532312E-2</v>
      </c>
      <c r="AF216" s="96">
        <f t="shared" si="460"/>
        <v>2.9011728272021687E-2</v>
      </c>
      <c r="AG216" s="96">
        <f t="shared" si="460"/>
        <v>5.6991672431328362E-2</v>
      </c>
      <c r="AI216" s="94">
        <f t="shared" si="461"/>
        <v>0.17753097530254475</v>
      </c>
      <c r="AJ216" s="94">
        <f t="shared" si="461"/>
        <v>0.71681565127532554</v>
      </c>
      <c r="AK216" s="94">
        <f t="shared" si="461"/>
        <v>4.4927305188321526E-2</v>
      </c>
      <c r="AL216" s="94">
        <f t="shared" si="461"/>
        <v>2.9048932000343277E-2</v>
      </c>
      <c r="AM216" s="94">
        <f t="shared" si="427"/>
        <v>5.7852831731216477E-2</v>
      </c>
      <c r="AO216" s="90">
        <f>[4]Northeast!V201</f>
        <v>0.96652073815454076</v>
      </c>
      <c r="AP216" s="90">
        <f>[4]Midwest!V201</f>
        <v>0.97846816299894346</v>
      </c>
      <c r="AQ216" s="90">
        <f>[4]South!V201</f>
        <v>0.98920402975971744</v>
      </c>
      <c r="AR216" s="90">
        <f>[4]West!V201</f>
        <v>0.99871927379907977</v>
      </c>
      <c r="AS216" s="90">
        <f t="shared" si="428"/>
        <v>0.98511465603120263</v>
      </c>
      <c r="AU216" s="102">
        <f t="shared" si="462"/>
        <v>1000000</v>
      </c>
      <c r="AV216" s="102">
        <f t="shared" si="462"/>
        <v>1000000</v>
      </c>
      <c r="AW216" s="102">
        <f t="shared" si="462"/>
        <v>1000000</v>
      </c>
      <c r="AX216" s="102">
        <f t="shared" si="462"/>
        <v>1000000</v>
      </c>
      <c r="AY216" s="102">
        <f t="shared" si="462"/>
        <v>1000000</v>
      </c>
      <c r="BB216" s="80">
        <f t="shared" si="463"/>
        <v>1.119104137521769</v>
      </c>
      <c r="BC216" s="80">
        <f t="shared" si="463"/>
        <v>1.2200675151936964</v>
      </c>
      <c r="BD216" s="80">
        <f t="shared" si="463"/>
        <v>1.0828060975479203</v>
      </c>
      <c r="BE216" s="80">
        <f t="shared" si="463"/>
        <v>1.0192703585860612</v>
      </c>
      <c r="BF216" s="80"/>
      <c r="BG216" s="80"/>
      <c r="BH216" s="80"/>
      <c r="BI216" s="80"/>
      <c r="BJ216" s="80"/>
      <c r="BK216" s="80"/>
      <c r="BL216" s="80"/>
      <c r="BM216" s="80"/>
      <c r="BN216" s="80"/>
      <c r="BO216" s="80"/>
      <c r="BP216" s="80"/>
      <c r="BQ216" s="95">
        <f>[4]Northeast!AK201</f>
        <v>1.1053303421272382</v>
      </c>
      <c r="BR216" s="95">
        <f>[4]Midwest!AK201</f>
        <v>1.0171802822631737</v>
      </c>
      <c r="BS216" s="95">
        <f>[4]South!AK201</f>
        <v>1.0104140990958799</v>
      </c>
      <c r="BT216" s="95">
        <f>[4]West!AK201</f>
        <v>0.96251061643262525</v>
      </c>
      <c r="BU216" s="88"/>
      <c r="BV216" s="95">
        <f>[4]Northeast!AH201</f>
        <v>1.0001389714067157</v>
      </c>
      <c r="BW216" s="95">
        <f>[4]Midwest!AH201</f>
        <v>1.0006437577360898</v>
      </c>
      <c r="BX216" s="95">
        <f>[4]South!AH201</f>
        <v>0.9996613889641387</v>
      </c>
      <c r="BY216" s="95">
        <f>[4]West!AH201</f>
        <v>0.99997104218862409</v>
      </c>
      <c r="CA216" s="95">
        <f>[4]Northeast!AI201</f>
        <v>1.0528806708707641</v>
      </c>
      <c r="CB216" s="95">
        <f>[4]Midwest!AI201</f>
        <v>1.06464897891633</v>
      </c>
      <c r="CC216" s="95">
        <f>[4]South!AI201</f>
        <v>1.0720088652813675</v>
      </c>
      <c r="CD216" s="95">
        <f>[4]West!AI201</f>
        <v>1.0590011765869545</v>
      </c>
      <c r="CF216" s="95">
        <f>[4]Northeast!AJ201</f>
        <v>0.98111000289289518</v>
      </c>
      <c r="CG216" s="95">
        <f>[4]Midwest!AJ201</f>
        <v>0.99092881642978614</v>
      </c>
      <c r="CH216" s="95">
        <f>[4]South!AJ201</f>
        <v>1.02787545040835</v>
      </c>
      <c r="CI216" s="95">
        <f>[4]West!AJ201</f>
        <v>0.98694440504958469</v>
      </c>
      <c r="CK216" s="89">
        <f t="shared" si="431"/>
        <v>1.0894926364026878</v>
      </c>
      <c r="CL216" s="89">
        <f t="shared" si="432"/>
        <v>1.0682483156434273</v>
      </c>
      <c r="CM216" s="89">
        <f t="shared" si="433"/>
        <v>0.96155196974086099</v>
      </c>
      <c r="CN216" s="89">
        <f t="shared" si="434"/>
        <v>0.99999505760661456</v>
      </c>
      <c r="CO216" s="89">
        <f t="shared" si="435"/>
        <v>1.0652272542197774</v>
      </c>
      <c r="CP216" s="89">
        <f t="shared" si="436"/>
        <v>1.0049087547694657</v>
      </c>
      <c r="CQ216" s="89">
        <f t="shared" si="437"/>
        <v>1.0167283526316815</v>
      </c>
      <c r="CR216" s="89">
        <f t="shared" si="438"/>
        <v>1.1401677391023903</v>
      </c>
      <c r="CS216" s="89">
        <f t="shared" si="439"/>
        <v>1.1638486737430882</v>
      </c>
      <c r="CT216" s="89"/>
      <c r="CU216" s="89">
        <f t="shared" si="440"/>
        <v>1.0292941742606128</v>
      </c>
      <c r="CX216" s="35"/>
      <c r="CZ216" s="80">
        <f t="shared" si="458"/>
        <v>0.14583608225448755</v>
      </c>
      <c r="DA216" s="80">
        <f t="shared" si="458"/>
        <v>0.22048641948367653</v>
      </c>
      <c r="DB216" s="80">
        <f t="shared" si="458"/>
        <v>0.4562252279912915</v>
      </c>
      <c r="DC216" s="80">
        <f t="shared" si="458"/>
        <v>0.17745227027054461</v>
      </c>
      <c r="DE216" s="80">
        <f t="shared" si="464"/>
        <v>0.14721137775360066</v>
      </c>
      <c r="DF216" s="80">
        <f t="shared" si="464"/>
        <v>0.22225291925347523</v>
      </c>
      <c r="DG216" s="80">
        <f t="shared" si="464"/>
        <v>0.45317227706181379</v>
      </c>
      <c r="DH216" s="80">
        <f t="shared" si="464"/>
        <v>0.17734756546721031</v>
      </c>
      <c r="DI216" s="80">
        <f t="shared" si="442"/>
        <v>0.99998413953609999</v>
      </c>
      <c r="DJ216" s="80"/>
      <c r="DK216" s="80">
        <f t="shared" si="465"/>
        <v>0.14721371263137542</v>
      </c>
      <c r="DL216" s="80">
        <f t="shared" si="465"/>
        <v>0.2222564443437873</v>
      </c>
      <c r="DM216" s="80">
        <f t="shared" si="465"/>
        <v>0.45317946469835385</v>
      </c>
      <c r="DN216" s="80">
        <f t="shared" si="465"/>
        <v>0.1773503783264834</v>
      </c>
      <c r="DQ216" s="80">
        <f t="shared" si="467"/>
        <v>3.4725142716671022E-2</v>
      </c>
      <c r="DR216" s="80">
        <f t="shared" si="467"/>
        <v>3.3116757772583974E-3</v>
      </c>
      <c r="DS216" s="80">
        <f t="shared" si="467"/>
        <v>2.5791251808709181E-2</v>
      </c>
      <c r="DT216" s="80">
        <f t="shared" si="467"/>
        <v>-1.9296902804469957E-2</v>
      </c>
      <c r="DV216" s="80">
        <f t="shared" si="466"/>
        <v>4.8438543365279037E-2</v>
      </c>
      <c r="DW216" s="80">
        <f t="shared" si="466"/>
        <v>1.7915918076236111E-2</v>
      </c>
      <c r="DX216" s="80">
        <f t="shared" si="466"/>
        <v>0.58505197789124652</v>
      </c>
      <c r="DY216" s="80">
        <f t="shared" si="466"/>
        <v>0.3485935606672384</v>
      </c>
      <c r="DZ216" s="80"/>
      <c r="EB216" s="80">
        <f t="shared" si="468"/>
        <v>-4.5861993591002029E-2</v>
      </c>
      <c r="EC216" s="80">
        <f t="shared" si="468"/>
        <v>-5.5417849205691753E-2</v>
      </c>
      <c r="ED216" s="80">
        <f t="shared" si="468"/>
        <v>-2.0909941773393989E-3</v>
      </c>
      <c r="EE216" s="80">
        <f t="shared" si="468"/>
        <v>1.3047482060755244E-2</v>
      </c>
      <c r="EG216" s="80">
        <f t="shared" si="451"/>
        <v>-6.0148181133148351E-4</v>
      </c>
      <c r="EH216" s="80">
        <f t="shared" si="451"/>
        <v>1.8338186948798519E-3</v>
      </c>
      <c r="EI216" s="80">
        <f t="shared" si="451"/>
        <v>3.4403952532653572E-4</v>
      </c>
      <c r="EJ216" s="80">
        <f t="shared" si="451"/>
        <v>-2.4191552855672427E-3</v>
      </c>
      <c r="EL216" s="80">
        <f t="shared" si="452"/>
        <v>1.2060447499018826E-2</v>
      </c>
      <c r="EM216" s="80">
        <f t="shared" si="452"/>
        <v>1.1405291091803507E-2</v>
      </c>
      <c r="EN216" s="80">
        <f t="shared" si="452"/>
        <v>1.457283258391141E-2</v>
      </c>
      <c r="EO216" s="80">
        <f t="shared" si="452"/>
        <v>1.6327661513175575E-2</v>
      </c>
      <c r="EQ216" s="80">
        <f t="shared" si="453"/>
        <v>-4.1740776196104876E-2</v>
      </c>
      <c r="ER216" s="80">
        <f t="shared" si="453"/>
        <v>-1.4098005092636475E-2</v>
      </c>
      <c r="ES216" s="80">
        <f t="shared" si="453"/>
        <v>-1.1335441616832993E-2</v>
      </c>
      <c r="ET216" s="80">
        <f t="shared" si="453"/>
        <v>7.3595903467035227E-3</v>
      </c>
      <c r="EW216" s="80">
        <f t="shared" si="408"/>
        <v>1.0142138812079353</v>
      </c>
      <c r="EX216" s="80">
        <f t="shared" si="409"/>
        <v>1.2047512146816084</v>
      </c>
      <c r="EY216" s="80">
        <f t="shared" si="402"/>
        <v>1.0167283526316815</v>
      </c>
      <c r="EZ216" s="80"/>
      <c r="FA216" s="80">
        <f t="shared" si="410"/>
        <v>0.98245365365365289</v>
      </c>
      <c r="FB216" s="80">
        <f t="shared" si="411"/>
        <v>0.78232003570584197</v>
      </c>
      <c r="FC216" s="80">
        <f t="shared" si="412"/>
        <v>0.96155196974086099</v>
      </c>
      <c r="FD216" s="80"/>
      <c r="FE216" s="80">
        <f t="shared" si="413"/>
        <v>1.0000459062486251</v>
      </c>
      <c r="FF216" s="80">
        <f t="shared" si="414"/>
        <v>1.0185321424901697</v>
      </c>
      <c r="FG216" s="80">
        <f t="shared" si="403"/>
        <v>0.99999505760661456</v>
      </c>
      <c r="FH216" s="80"/>
      <c r="FI216" s="80">
        <f t="shared" si="415"/>
        <v>1.0139059892636542</v>
      </c>
      <c r="FJ216" s="80">
        <f t="shared" si="416"/>
        <v>1.0923789096398444</v>
      </c>
      <c r="FK216" s="80">
        <f t="shared" si="404"/>
        <v>1.0652272542197774</v>
      </c>
      <c r="FM216" s="80">
        <f t="shared" si="417"/>
        <v>0.98697561074249185</v>
      </c>
      <c r="FN216" s="80">
        <f t="shared" si="418"/>
        <v>0.97827944158654245</v>
      </c>
      <c r="FO216" s="80">
        <f t="shared" si="405"/>
        <v>1.0049087547694657</v>
      </c>
      <c r="FQ216" s="37"/>
    </row>
    <row r="217" spans="1:173" x14ac:dyDescent="0.2">
      <c r="A217" s="74" t="s">
        <v>238</v>
      </c>
      <c r="B217" s="31">
        <f t="shared" si="407"/>
        <v>1991</v>
      </c>
      <c r="D217" s="85">
        <f>[4]Northeast!D202</f>
        <v>469.01300000000003</v>
      </c>
      <c r="E217" s="85">
        <f>[4]Midwest!D202</f>
        <v>746.01</v>
      </c>
      <c r="F217" s="85">
        <f>[4]South!D202</f>
        <v>1475.905</v>
      </c>
      <c r="G217" s="85">
        <f>[4]West!D202</f>
        <v>568.95400000000006</v>
      </c>
      <c r="H217" s="85">
        <f t="shared" si="455"/>
        <v>3259.8820000000001</v>
      </c>
      <c r="J217" s="91">
        <f>J57</f>
        <v>2795.4009999999998</v>
      </c>
      <c r="K217" s="91">
        <f>K57</f>
        <v>934.822</v>
      </c>
      <c r="L217" s="91">
        <f>L57</f>
        <v>32451.197100006819</v>
      </c>
      <c r="M217" s="91">
        <f>M57</f>
        <v>19623.115475869567</v>
      </c>
      <c r="N217" s="91">
        <f t="shared" si="456"/>
        <v>55804.535575876391</v>
      </c>
      <c r="P217" s="96">
        <f>P57</f>
        <v>2795.4009999999998</v>
      </c>
      <c r="Q217" s="96">
        <f>Q57</f>
        <v>934.822</v>
      </c>
      <c r="R217" s="96">
        <f>R57</f>
        <v>32451.197100006819</v>
      </c>
      <c r="S217" s="96">
        <f>S57</f>
        <v>19623.115475869567</v>
      </c>
      <c r="T217" s="85">
        <f t="shared" si="457"/>
        <v>55804.535575876391</v>
      </c>
      <c r="V217" s="96">
        <f t="shared" si="459"/>
        <v>167.78022187156694</v>
      </c>
      <c r="W217" s="96">
        <f t="shared" si="459"/>
        <v>798.02358095979764</v>
      </c>
      <c r="X217" s="96">
        <f t="shared" si="459"/>
        <v>45.480756702183101</v>
      </c>
      <c r="Y217" s="96">
        <f t="shared" si="459"/>
        <v>28.994070829356307</v>
      </c>
      <c r="Z217" s="96">
        <f t="shared" si="459"/>
        <v>58.416076155093144</v>
      </c>
      <c r="AC217" s="96">
        <f t="shared" si="460"/>
        <v>0.16778022187156694</v>
      </c>
      <c r="AD217" s="96">
        <f t="shared" si="460"/>
        <v>0.79802358095979764</v>
      </c>
      <c r="AE217" s="96">
        <f t="shared" si="460"/>
        <v>4.5480756702183101E-2</v>
      </c>
      <c r="AF217" s="96">
        <f t="shared" si="460"/>
        <v>2.8994070829356306E-2</v>
      </c>
      <c r="AG217" s="96">
        <f t="shared" si="460"/>
        <v>5.8416076155093144E-2</v>
      </c>
      <c r="AI217" s="94">
        <f t="shared" si="461"/>
        <v>0.16799475964188074</v>
      </c>
      <c r="AJ217" s="94">
        <f t="shared" si="461"/>
        <v>0.77899480847487246</v>
      </c>
      <c r="AK217" s="94">
        <f t="shared" si="461"/>
        <v>4.5018514277188684E-2</v>
      </c>
      <c r="AL217" s="94">
        <f t="shared" si="461"/>
        <v>2.9261826227915875E-2</v>
      </c>
      <c r="AM217" s="94">
        <f t="shared" si="427"/>
        <v>5.7933410710205357E-2</v>
      </c>
      <c r="AO217" s="90">
        <f>[4]Northeast!V202</f>
        <v>0.99872294962788644</v>
      </c>
      <c r="AP217" s="90">
        <f>[4]Midwest!V202</f>
        <v>1.0244273418486318</v>
      </c>
      <c r="AQ217" s="90">
        <f>[4]South!V202</f>
        <v>1.0102678294123233</v>
      </c>
      <c r="AR217" s="90">
        <f>[4]West!V202</f>
        <v>0.9908496689005647</v>
      </c>
      <c r="AS217" s="90">
        <f t="shared" si="428"/>
        <v>1.0083313832030738</v>
      </c>
      <c r="AU217" s="102">
        <f t="shared" si="462"/>
        <v>1000000</v>
      </c>
      <c r="AV217" s="102">
        <f t="shared" si="462"/>
        <v>1000000</v>
      </c>
      <c r="AW217" s="102">
        <f t="shared" si="462"/>
        <v>1000000</v>
      </c>
      <c r="AX217" s="102">
        <f t="shared" si="462"/>
        <v>1000000</v>
      </c>
      <c r="AY217" s="102">
        <f t="shared" si="462"/>
        <v>1000000</v>
      </c>
      <c r="BB217" s="80">
        <f t="shared" si="463"/>
        <v>1.0589905805272108</v>
      </c>
      <c r="BC217" s="80">
        <f t="shared" si="463"/>
        <v>1.3259005416996299</v>
      </c>
      <c r="BD217" s="80">
        <f t="shared" si="463"/>
        <v>1.0850043544245163</v>
      </c>
      <c r="BE217" s="80">
        <f t="shared" si="463"/>
        <v>1.02674040174208</v>
      </c>
      <c r="BF217" s="80"/>
      <c r="BG217" s="80"/>
      <c r="BH217" s="80"/>
      <c r="BI217" s="80"/>
      <c r="BJ217" s="80"/>
      <c r="BK217" s="80"/>
      <c r="BL217" s="80"/>
      <c r="BM217" s="80"/>
      <c r="BN217" s="80"/>
      <c r="BO217" s="80"/>
      <c r="BP217" s="80"/>
      <c r="BQ217" s="95">
        <f>[4]Northeast!AK202</f>
        <v>1.0856888342885285</v>
      </c>
      <c r="BR217" s="95">
        <f>[4]Midwest!AK202</f>
        <v>1.0306828169873019</v>
      </c>
      <c r="BS217" s="95">
        <f>[4]South!AK202</f>
        <v>0.99950980524952915</v>
      </c>
      <c r="BT217" s="95">
        <f>[4]West!AK202</f>
        <v>0.95800791368463556</v>
      </c>
      <c r="BU217" s="88"/>
      <c r="BV217" s="95">
        <f>[4]Northeast!AH202</f>
        <v>0.999381991578004</v>
      </c>
      <c r="BW217" s="95">
        <f>[4]Midwest!AH202</f>
        <v>1.002455253875552</v>
      </c>
      <c r="BX217" s="95">
        <f>[4]South!AH202</f>
        <v>0.99999200257375087</v>
      </c>
      <c r="BY217" s="95">
        <f>[4]West!AH202</f>
        <v>0.99753070665042254</v>
      </c>
      <c r="CA217" s="95">
        <f>[4]Northeast!AI202</f>
        <v>1.0640526876890442</v>
      </c>
      <c r="CB217" s="95">
        <f>[4]Midwest!AI202</f>
        <v>1.0749730959599604</v>
      </c>
      <c r="CC217" s="95">
        <f>[4]South!AI202</f>
        <v>1.0855451602751831</v>
      </c>
      <c r="CD217" s="95">
        <f>[4]West!AI202</f>
        <v>1.0743982238967942</v>
      </c>
      <c r="CF217" s="95">
        <f>[4]Northeast!AJ202</f>
        <v>1.013798294560694</v>
      </c>
      <c r="CG217" s="95">
        <f>[4]Midwest!AJ202</f>
        <v>1.0374732789108363</v>
      </c>
      <c r="CH217" s="95">
        <f>[4]South!AJ202</f>
        <v>1.0497627071358551</v>
      </c>
      <c r="CI217" s="95">
        <f>[4]West!AJ202</f>
        <v>0.9791675825447026</v>
      </c>
      <c r="CK217" s="89">
        <f t="shared" si="431"/>
        <v>1.0990447833298087</v>
      </c>
      <c r="CL217" s="89">
        <f t="shared" si="432"/>
        <v>1.0949472492559023</v>
      </c>
      <c r="CM217" s="89">
        <f t="shared" si="433"/>
        <v>0.95060141655357222</v>
      </c>
      <c r="CN217" s="89">
        <f t="shared" si="434"/>
        <v>1.0000119638192879</v>
      </c>
      <c r="CO217" s="89">
        <f t="shared" si="435"/>
        <v>1.0780227213162079</v>
      </c>
      <c r="CP217" s="89">
        <f t="shared" si="436"/>
        <v>1.0285397083925025</v>
      </c>
      <c r="CQ217" s="89">
        <f t="shared" si="437"/>
        <v>1.0112613048470707</v>
      </c>
      <c r="CR217" s="89">
        <f t="shared" si="438"/>
        <v>1.1714706417481342</v>
      </c>
      <c r="CS217" s="89">
        <f t="shared" si="439"/>
        <v>1.2033960623160231</v>
      </c>
      <c r="CT217" s="89"/>
      <c r="CU217" s="89">
        <f t="shared" si="440"/>
        <v>1.0540291708800924</v>
      </c>
      <c r="CX217" s="35"/>
      <c r="CZ217" s="80">
        <f t="shared" si="458"/>
        <v>0.14387422612229522</v>
      </c>
      <c r="DA217" s="80">
        <f t="shared" si="458"/>
        <v>0.22884570668508861</v>
      </c>
      <c r="DB217" s="80">
        <f t="shared" si="458"/>
        <v>0.45274798290244861</v>
      </c>
      <c r="DC217" s="80">
        <f t="shared" si="458"/>
        <v>0.17453208429016759</v>
      </c>
      <c r="DE217" s="80">
        <f t="shared" si="464"/>
        <v>0.14485293994975443</v>
      </c>
      <c r="DF217" s="80">
        <f t="shared" si="464"/>
        <v>0.22464014160044102</v>
      </c>
      <c r="DG217" s="80">
        <f t="shared" si="464"/>
        <v>0.45448438842506328</v>
      </c>
      <c r="DH217" s="80">
        <f t="shared" si="464"/>
        <v>0.17598813939127883</v>
      </c>
      <c r="DI217" s="80">
        <f t="shared" si="442"/>
        <v>0.99996560936653744</v>
      </c>
      <c r="DJ217" s="80"/>
      <c r="DK217" s="80">
        <f t="shared" si="465"/>
        <v>0.14485792170544395</v>
      </c>
      <c r="DL217" s="80">
        <f t="shared" si="465"/>
        <v>0.22464786738290632</v>
      </c>
      <c r="DM217" s="80">
        <f t="shared" si="465"/>
        <v>0.45450001896862435</v>
      </c>
      <c r="DN217" s="80">
        <f t="shared" si="465"/>
        <v>0.17599419194302549</v>
      </c>
      <c r="DQ217" s="80">
        <f t="shared" si="467"/>
        <v>-1.7929586584241999E-2</v>
      </c>
      <c r="DR217" s="80">
        <f t="shared" si="467"/>
        <v>1.3187141663453077E-2</v>
      </c>
      <c r="DS217" s="80">
        <f t="shared" si="467"/>
        <v>-1.0850560866528237E-2</v>
      </c>
      <c r="DT217" s="80">
        <f t="shared" si="467"/>
        <v>-4.6890575930937607E-3</v>
      </c>
      <c r="DV217" s="80">
        <f t="shared" si="466"/>
        <v>5.0092720442035485E-2</v>
      </c>
      <c r="DW217" s="80">
        <f t="shared" si="466"/>
        <v>1.6751720811813583E-2</v>
      </c>
      <c r="DX217" s="80">
        <f t="shared" si="466"/>
        <v>0.58151540488825548</v>
      </c>
      <c r="DY217" s="80">
        <f t="shared" si="466"/>
        <v>0.35164015385789532</v>
      </c>
      <c r="DZ217" s="80"/>
      <c r="EB217" s="80">
        <f t="shared" si="468"/>
        <v>3.3579849649452272E-2</v>
      </c>
      <c r="EC217" s="80">
        <f t="shared" si="468"/>
        <v>-6.7188607647466203E-2</v>
      </c>
      <c r="ED217" s="80">
        <f t="shared" si="468"/>
        <v>-6.0632311338533734E-3</v>
      </c>
      <c r="EE217" s="80">
        <f t="shared" si="468"/>
        <v>8.7017015928829416E-3</v>
      </c>
      <c r="EG217" s="80">
        <f t="shared" si="451"/>
        <v>-7.5716121900116997E-4</v>
      </c>
      <c r="EH217" s="80">
        <f t="shared" si="451"/>
        <v>1.8086940513686864E-3</v>
      </c>
      <c r="EI217" s="80">
        <f t="shared" si="451"/>
        <v>3.3067091929409547E-4</v>
      </c>
      <c r="EJ217" s="80">
        <f t="shared" si="451"/>
        <v>-2.4433888518164849E-3</v>
      </c>
      <c r="EL217" s="80">
        <f t="shared" si="452"/>
        <v>1.0555004477612285E-2</v>
      </c>
      <c r="EM217" s="80">
        <f t="shared" si="452"/>
        <v>9.6504866818438589E-3</v>
      </c>
      <c r="EN217" s="80">
        <f t="shared" si="452"/>
        <v>1.254798020584149E-2</v>
      </c>
      <c r="EO217" s="80">
        <f t="shared" si="452"/>
        <v>1.4434535459336614E-2</v>
      </c>
      <c r="EQ217" s="80">
        <f t="shared" si="453"/>
        <v>3.2774657105319675E-2</v>
      </c>
      <c r="ER217" s="80">
        <f t="shared" si="453"/>
        <v>4.5900794797008961E-2</v>
      </c>
      <c r="ES217" s="80">
        <f t="shared" si="453"/>
        <v>2.1070142922645193E-2</v>
      </c>
      <c r="ET217" s="80">
        <f t="shared" si="453"/>
        <v>-7.9109054943069419E-3</v>
      </c>
      <c r="EW217" s="80">
        <f t="shared" si="408"/>
        <v>0.99462290220346472</v>
      </c>
      <c r="EX217" s="80">
        <f t="shared" si="409"/>
        <v>1.1982731495797707</v>
      </c>
      <c r="EY217" s="80">
        <f t="shared" si="402"/>
        <v>1.0112613048470707</v>
      </c>
      <c r="EZ217" s="80"/>
      <c r="FA217" s="80">
        <f t="shared" si="410"/>
        <v>0.98861158467571975</v>
      </c>
      <c r="FB217" s="80">
        <f t="shared" si="411"/>
        <v>0.77341065022271804</v>
      </c>
      <c r="FC217" s="80">
        <f t="shared" si="412"/>
        <v>0.95060141655357222</v>
      </c>
      <c r="FD217" s="80"/>
      <c r="FE217" s="80">
        <f t="shared" si="413"/>
        <v>1.000016906296231</v>
      </c>
      <c r="FF217" s="80">
        <f t="shared" si="414"/>
        <v>1.0185493620962913</v>
      </c>
      <c r="FG217" s="80">
        <f t="shared" si="403"/>
        <v>1.0000119638192879</v>
      </c>
      <c r="FH217" s="80"/>
      <c r="FI217" s="80">
        <f t="shared" si="415"/>
        <v>1.0120119599322517</v>
      </c>
      <c r="FJ217" s="80">
        <f t="shared" si="416"/>
        <v>1.1055005213332749</v>
      </c>
      <c r="FK217" s="80">
        <f t="shared" si="404"/>
        <v>1.0780227213162079</v>
      </c>
      <c r="FM217" s="80">
        <f t="shared" si="417"/>
        <v>1.0235155216937659</v>
      </c>
      <c r="FN217" s="80">
        <f t="shared" si="418"/>
        <v>1.0012841930177361</v>
      </c>
      <c r="FO217" s="80">
        <f t="shared" si="405"/>
        <v>1.0285397083925025</v>
      </c>
      <c r="FQ217" s="37"/>
    </row>
    <row r="218" spans="1:173" x14ac:dyDescent="0.2">
      <c r="A218" s="74" t="s">
        <v>238</v>
      </c>
      <c r="B218" s="31">
        <f t="shared" si="407"/>
        <v>1992</v>
      </c>
      <c r="D218" s="85">
        <f>[4]Northeast!D203</f>
        <v>464.428</v>
      </c>
      <c r="E218" s="85">
        <f>[4]Midwest!D203</f>
        <v>697.27200000000005</v>
      </c>
      <c r="F218" s="85">
        <f>[4]South!D203</f>
        <v>1460.443</v>
      </c>
      <c r="G218" s="85">
        <f>[4]West!D203</f>
        <v>571.28100000000006</v>
      </c>
      <c r="H218" s="85">
        <f t="shared" si="455"/>
        <v>3193.424</v>
      </c>
      <c r="J218" s="91">
        <f>J58</f>
        <v>2871.1860000000001</v>
      </c>
      <c r="K218" s="91">
        <f>K58</f>
        <v>893.57399999999996</v>
      </c>
      <c r="L218" s="91">
        <f>L58</f>
        <v>33107.44822496274</v>
      </c>
      <c r="M218" s="91">
        <f>M58</f>
        <v>19959.833403343135</v>
      </c>
      <c r="N218" s="91">
        <f t="shared" si="456"/>
        <v>56832.041628305873</v>
      </c>
      <c r="P218" s="96">
        <f>P58</f>
        <v>2871.1860000000001</v>
      </c>
      <c r="Q218" s="96">
        <f>Q58</f>
        <v>893.57399999999996</v>
      </c>
      <c r="R218" s="96">
        <f>R58</f>
        <v>33107.44822496274</v>
      </c>
      <c r="S218" s="96">
        <f>S58</f>
        <v>19959.833403343135</v>
      </c>
      <c r="T218" s="85">
        <f t="shared" si="457"/>
        <v>56832.041628305873</v>
      </c>
      <c r="V218" s="96">
        <f t="shared" si="459"/>
        <v>161.75475918313896</v>
      </c>
      <c r="W218" s="96">
        <f t="shared" si="459"/>
        <v>780.31813817322359</v>
      </c>
      <c r="X218" s="96">
        <f t="shared" si="459"/>
        <v>44.112218799721269</v>
      </c>
      <c r="Y218" s="96">
        <f t="shared" si="459"/>
        <v>28.621531475523959</v>
      </c>
      <c r="Z218" s="96">
        <f t="shared" si="459"/>
        <v>56.190555688386127</v>
      </c>
      <c r="AC218" s="96">
        <f t="shared" si="460"/>
        <v>0.16175475918313895</v>
      </c>
      <c r="AD218" s="96">
        <f t="shared" si="460"/>
        <v>0.7803181381732236</v>
      </c>
      <c r="AE218" s="96">
        <f t="shared" si="460"/>
        <v>4.411221879972127E-2</v>
      </c>
      <c r="AF218" s="96">
        <f t="shared" si="460"/>
        <v>2.8621531475523959E-2</v>
      </c>
      <c r="AG218" s="96">
        <f t="shared" si="460"/>
        <v>5.6190555688386129E-2</v>
      </c>
      <c r="AI218" s="94">
        <f t="shared" si="461"/>
        <v>0.16623435661731575</v>
      </c>
      <c r="AJ218" s="94">
        <f t="shared" si="461"/>
        <v>0.82418000773916589</v>
      </c>
      <c r="AK218" s="94">
        <f t="shared" si="461"/>
        <v>4.5392139364252425E-2</v>
      </c>
      <c r="AL218" s="94">
        <f t="shared" si="461"/>
        <v>2.9054900175619333E-2</v>
      </c>
      <c r="AM218" s="94">
        <f t="shared" si="427"/>
        <v>5.8004329249905139E-2</v>
      </c>
      <c r="AO218" s="90">
        <f>[4]Northeast!V203</f>
        <v>0.97305251738971632</v>
      </c>
      <c r="AP218" s="90">
        <f>[4]Midwest!V203</f>
        <v>0.94678120173496905</v>
      </c>
      <c r="AQ218" s="90">
        <f>[4]South!V203</f>
        <v>0.97180303500876353</v>
      </c>
      <c r="AR218" s="90">
        <f>[4]West!V203</f>
        <v>0.98508448841758456</v>
      </c>
      <c r="AS218" s="90">
        <f t="shared" si="428"/>
        <v>0.9687303760775412</v>
      </c>
      <c r="AU218" s="102">
        <f t="shared" si="462"/>
        <v>1000000</v>
      </c>
      <c r="AV218" s="102">
        <f t="shared" si="462"/>
        <v>1000000</v>
      </c>
      <c r="AW218" s="102">
        <f t="shared" si="462"/>
        <v>1000000</v>
      </c>
      <c r="AX218" s="102">
        <f t="shared" si="462"/>
        <v>1000000</v>
      </c>
      <c r="AY218" s="102">
        <f t="shared" si="462"/>
        <v>1000000</v>
      </c>
      <c r="BB218" s="80">
        <f t="shared" si="463"/>
        <v>1.0478935068749136</v>
      </c>
      <c r="BC218" s="80">
        <f t="shared" si="463"/>
        <v>1.4028087309834933</v>
      </c>
      <c r="BD218" s="80">
        <f t="shared" si="463"/>
        <v>1.0940092017166849</v>
      </c>
      <c r="BE218" s="80">
        <f t="shared" si="463"/>
        <v>1.01947977021447</v>
      </c>
      <c r="BF218" s="80"/>
      <c r="BG218" s="80"/>
      <c r="BH218" s="80"/>
      <c r="BI218" s="80"/>
      <c r="BJ218" s="80"/>
      <c r="BK218" s="80"/>
      <c r="BL218" s="80"/>
      <c r="BM218" s="80"/>
      <c r="BN218" s="80"/>
      <c r="BO218" s="80"/>
      <c r="BP218" s="80"/>
      <c r="BQ218" s="95">
        <f>[4]Northeast!AK203</f>
        <v>1.0880138938151636</v>
      </c>
      <c r="BR218" s="95">
        <f>[4]Midwest!AK203</f>
        <v>1.0109690870891572</v>
      </c>
      <c r="BS218" s="95">
        <f>[4]South!AK203</f>
        <v>0.99276430037382946</v>
      </c>
      <c r="BT218" s="95">
        <f>[4]West!AK203</f>
        <v>0.9390262588198679</v>
      </c>
      <c r="BU218" s="88"/>
      <c r="BV218" s="95">
        <f>[4]Northeast!AH203</f>
        <v>0.99936651340598215</v>
      </c>
      <c r="BW218" s="95">
        <f>[4]Midwest!AH203</f>
        <v>1.0017798556633284</v>
      </c>
      <c r="BX218" s="95">
        <f>[4]South!AH203</f>
        <v>0.99950263372100967</v>
      </c>
      <c r="BY218" s="95">
        <f>[4]West!AH203</f>
        <v>0.99717404620826167</v>
      </c>
      <c r="CA218" s="95">
        <f>[4]Northeast!AI203</f>
        <v>1.0746298741241893</v>
      </c>
      <c r="CB218" s="95">
        <f>[4]Midwest!AI203</f>
        <v>1.0906795551991721</v>
      </c>
      <c r="CC218" s="95">
        <f>[4]South!AI203</f>
        <v>1.1025311802142841</v>
      </c>
      <c r="CD218" s="95">
        <f>[4]West!AI203</f>
        <v>1.0887543644147744</v>
      </c>
      <c r="CF218" s="95">
        <f>[4]Northeast!AJ203</f>
        <v>0.98774037686350957</v>
      </c>
      <c r="CG218" s="95">
        <f>[4]Midwest!AJ203</f>
        <v>0.9588383262033805</v>
      </c>
      <c r="CH218" s="95">
        <f>[4]South!AJ203</f>
        <v>1.0097941903456158</v>
      </c>
      <c r="CI218" s="95">
        <f>[4]West!AJ203</f>
        <v>0.97347037335784647</v>
      </c>
      <c r="CK218" s="89">
        <f t="shared" si="431"/>
        <v>1.119281044685787</v>
      </c>
      <c r="CL218" s="89">
        <f t="shared" si="432"/>
        <v>1.053232233911259</v>
      </c>
      <c r="CM218" s="89">
        <f t="shared" si="433"/>
        <v>0.93893633401182663</v>
      </c>
      <c r="CN218" s="89">
        <f t="shared" si="434"/>
        <v>0.99957319437107839</v>
      </c>
      <c r="CO218" s="89">
        <f t="shared" si="435"/>
        <v>1.0933138908895046</v>
      </c>
      <c r="CP218" s="89">
        <f t="shared" si="436"/>
        <v>0.9881269203945493</v>
      </c>
      <c r="CQ218" s="89">
        <f t="shared" si="437"/>
        <v>1.0005724212712199</v>
      </c>
      <c r="CR218" s="89">
        <f t="shared" si="438"/>
        <v>1.1355232238484478</v>
      </c>
      <c r="CS218" s="89">
        <f t="shared" si="439"/>
        <v>1.1788628750689392</v>
      </c>
      <c r="CT218" s="89"/>
      <c r="CU218" s="89">
        <f t="shared" si="440"/>
        <v>1.0139308652183618</v>
      </c>
      <c r="CX218" s="35"/>
      <c r="CZ218" s="80">
        <f t="shared" si="458"/>
        <v>0.14543261402181484</v>
      </c>
      <c r="DA218" s="80">
        <f t="shared" si="458"/>
        <v>0.21834620144396738</v>
      </c>
      <c r="DB218" s="80">
        <f t="shared" si="458"/>
        <v>0.45732824704768299</v>
      </c>
      <c r="DC218" s="80">
        <f t="shared" si="458"/>
        <v>0.17889293748653484</v>
      </c>
      <c r="DE218" s="80">
        <f t="shared" si="464"/>
        <v>0.14465202098562838</v>
      </c>
      <c r="DF218" s="80">
        <f t="shared" si="464"/>
        <v>0.22355486215363113</v>
      </c>
      <c r="DG218" s="80">
        <f t="shared" si="464"/>
        <v>0.45503427299628929</v>
      </c>
      <c r="DH218" s="80">
        <f t="shared" si="464"/>
        <v>0.17670354254921042</v>
      </c>
      <c r="DI218" s="80">
        <f t="shared" si="442"/>
        <v>0.99994469868475921</v>
      </c>
      <c r="DJ218" s="80"/>
      <c r="DK218" s="80">
        <f t="shared" si="465"/>
        <v>0.14466002087504554</v>
      </c>
      <c r="DL218" s="80">
        <f t="shared" si="465"/>
        <v>0.22356722571525792</v>
      </c>
      <c r="DM218" s="80">
        <f t="shared" si="465"/>
        <v>0.45505943838174451</v>
      </c>
      <c r="DN218" s="80">
        <f t="shared" si="465"/>
        <v>0.17671331502795201</v>
      </c>
      <c r="DQ218" s="80">
        <f t="shared" si="467"/>
        <v>2.1392625433856983E-3</v>
      </c>
      <c r="DR218" s="80">
        <f t="shared" si="467"/>
        <v>-1.9312148712716831E-2</v>
      </c>
      <c r="DS218" s="80">
        <f t="shared" si="467"/>
        <v>-6.7716893306368443E-3</v>
      </c>
      <c r="DT218" s="80">
        <f t="shared" si="467"/>
        <v>-2.001259508623033E-2</v>
      </c>
      <c r="DV218" s="80">
        <f t="shared" si="466"/>
        <v>5.0520549987948554E-2</v>
      </c>
      <c r="DW218" s="80">
        <f t="shared" si="466"/>
        <v>1.5723067030464461E-2</v>
      </c>
      <c r="DX218" s="80">
        <f t="shared" si="466"/>
        <v>0.58254898603665828</v>
      </c>
      <c r="DY218" s="80">
        <f t="shared" si="466"/>
        <v>0.35120739694492875</v>
      </c>
      <c r="DZ218" s="80"/>
      <c r="EB218" s="80">
        <f t="shared" si="468"/>
        <v>8.504486986501917E-3</v>
      </c>
      <c r="EC218" s="80">
        <f t="shared" si="468"/>
        <v>-6.3372116337921655E-2</v>
      </c>
      <c r="ED218" s="80">
        <f t="shared" si="468"/>
        <v>1.7758148571138963E-3</v>
      </c>
      <c r="EE218" s="80">
        <f t="shared" si="468"/>
        <v>-1.2314390714169275E-3</v>
      </c>
      <c r="EG218" s="80">
        <f t="shared" si="451"/>
        <v>-1.5487863514185587E-5</v>
      </c>
      <c r="EH218" s="80">
        <f t="shared" si="451"/>
        <v>-6.7397106714186356E-4</v>
      </c>
      <c r="EI218" s="80">
        <f t="shared" si="451"/>
        <v>-4.8949254839631871E-4</v>
      </c>
      <c r="EJ218" s="80">
        <f t="shared" si="451"/>
        <v>-3.5760725536008293E-4</v>
      </c>
      <c r="EL218" s="80">
        <f t="shared" si="452"/>
        <v>9.8913909552096457E-3</v>
      </c>
      <c r="EM218" s="80">
        <f t="shared" si="452"/>
        <v>1.4505312864269917E-2</v>
      </c>
      <c r="EN218" s="80">
        <f t="shared" si="452"/>
        <v>1.5526296640175042E-2</v>
      </c>
      <c r="EO218" s="80">
        <f t="shared" si="452"/>
        <v>1.3273544710036562E-2</v>
      </c>
      <c r="EQ218" s="80">
        <f t="shared" si="453"/>
        <v>-2.6039357050079408E-2</v>
      </c>
      <c r="ER218" s="80">
        <f t="shared" si="453"/>
        <v>-7.8821021650300582E-2</v>
      </c>
      <c r="ES218" s="80">
        <f t="shared" si="453"/>
        <v>-3.8817607271359626E-2</v>
      </c>
      <c r="ET218" s="80">
        <f t="shared" si="453"/>
        <v>-5.8354139193412579E-3</v>
      </c>
      <c r="EW218" s="80">
        <f t="shared" si="408"/>
        <v>0.98943014676363283</v>
      </c>
      <c r="EX218" s="80">
        <f t="shared" si="409"/>
        <v>1.1856075782516331</v>
      </c>
      <c r="EY218" s="80">
        <f t="shared" si="402"/>
        <v>1.0005724212712199</v>
      </c>
      <c r="EZ218" s="80"/>
      <c r="FA218" s="80">
        <f t="shared" si="410"/>
        <v>0.9877287343163893</v>
      </c>
      <c r="FB218" s="80">
        <f t="shared" si="411"/>
        <v>0.76391992265130093</v>
      </c>
      <c r="FC218" s="80">
        <f t="shared" si="412"/>
        <v>0.93893633401182663</v>
      </c>
      <c r="FD218" s="80"/>
      <c r="FE218" s="80">
        <f t="shared" si="413"/>
        <v>0.99956123580108591</v>
      </c>
      <c r="FF218" s="80">
        <f t="shared" si="414"/>
        <v>1.0181024591013768</v>
      </c>
      <c r="FG218" s="80">
        <f t="shared" si="403"/>
        <v>0.99957319437107839</v>
      </c>
      <c r="FH218" s="80"/>
      <c r="FI218" s="80">
        <f t="shared" si="415"/>
        <v>1.0141844594468539</v>
      </c>
      <c r="FJ218" s="80">
        <f t="shared" si="416"/>
        <v>1.1211814486466025</v>
      </c>
      <c r="FK218" s="80">
        <f t="shared" si="404"/>
        <v>1.0933138908895046</v>
      </c>
      <c r="FM218" s="80">
        <f t="shared" si="417"/>
        <v>0.96070857773579388</v>
      </c>
      <c r="FN218" s="80">
        <f t="shared" si="418"/>
        <v>0.96194231298340138</v>
      </c>
      <c r="FO218" s="80">
        <f t="shared" si="405"/>
        <v>0.9881269203945493</v>
      </c>
      <c r="FQ218" s="37"/>
    </row>
    <row r="219" spans="1:173" x14ac:dyDescent="0.2">
      <c r="A219" s="74" t="s">
        <v>238</v>
      </c>
      <c r="B219" s="31">
        <f t="shared" si="407"/>
        <v>1993</v>
      </c>
      <c r="D219" s="85">
        <f>[4]Northeast!D204</f>
        <v>482.63400000000001</v>
      </c>
      <c r="E219" s="85">
        <f>[4]Midwest!D204</f>
        <v>753.06500000000005</v>
      </c>
      <c r="F219" s="85">
        <f>[4]South!D204</f>
        <v>1567.924</v>
      </c>
      <c r="G219" s="85">
        <f>[4]West!D204</f>
        <v>590.56799999999998</v>
      </c>
      <c r="H219" s="85">
        <f t="shared" si="455"/>
        <v>3394.1909999999998</v>
      </c>
      <c r="J219" s="91">
        <f>J59</f>
        <v>2920.4160000000002</v>
      </c>
      <c r="K219" s="91">
        <f>K59</f>
        <v>818.52800000000002</v>
      </c>
      <c r="L219" s="91">
        <f>L59</f>
        <v>33805.017682597922</v>
      </c>
      <c r="M219" s="91">
        <f>M59</f>
        <v>20314.806810511767</v>
      </c>
      <c r="N219" s="91">
        <f t="shared" si="456"/>
        <v>57858.768493109688</v>
      </c>
      <c r="P219" s="96">
        <f>P59</f>
        <v>2920.4160000000002</v>
      </c>
      <c r="Q219" s="96">
        <f>Q59</f>
        <v>818.52800000000002</v>
      </c>
      <c r="R219" s="96">
        <f>R59</f>
        <v>33805.017682597922</v>
      </c>
      <c r="S219" s="96">
        <f>S59</f>
        <v>20314.806810511767</v>
      </c>
      <c r="T219" s="85">
        <f t="shared" si="457"/>
        <v>57858.768493109688</v>
      </c>
      <c r="V219" s="96">
        <f t="shared" si="459"/>
        <v>165.26207225272017</v>
      </c>
      <c r="W219" s="96">
        <f t="shared" si="459"/>
        <v>920.02350561007086</v>
      </c>
      <c r="X219" s="96">
        <f t="shared" si="459"/>
        <v>46.381398605424565</v>
      </c>
      <c r="Y219" s="96">
        <f t="shared" si="459"/>
        <v>29.070815465220882</v>
      </c>
      <c r="Z219" s="96">
        <f t="shared" si="459"/>
        <v>58.66338134044814</v>
      </c>
      <c r="AC219" s="96">
        <f t="shared" si="460"/>
        <v>0.16526207225272016</v>
      </c>
      <c r="AD219" s="96">
        <f t="shared" si="460"/>
        <v>0.92002350561007085</v>
      </c>
      <c r="AE219" s="96">
        <f t="shared" si="460"/>
        <v>4.6381398605424562E-2</v>
      </c>
      <c r="AF219" s="96">
        <f t="shared" si="460"/>
        <v>2.9070815465220883E-2</v>
      </c>
      <c r="AG219" s="96">
        <f t="shared" si="460"/>
        <v>5.8663381340448142E-2</v>
      </c>
      <c r="AI219" s="94">
        <f t="shared" si="461"/>
        <v>0.16267679676563312</v>
      </c>
      <c r="AJ219" s="94">
        <f t="shared" si="461"/>
        <v>0.92199661476931494</v>
      </c>
      <c r="AK219" s="94">
        <f t="shared" si="461"/>
        <v>4.5548548783031641E-2</v>
      </c>
      <c r="AL219" s="94">
        <f t="shared" si="461"/>
        <v>2.9329096450408668E-2</v>
      </c>
      <c r="AM219" s="94">
        <f t="shared" si="427"/>
        <v>5.8164881109451068E-2</v>
      </c>
      <c r="AO219" s="90">
        <f>[4]Northeast!V204</f>
        <v>1.0158920973272643</v>
      </c>
      <c r="AP219" s="90">
        <f>[4]Midwest!V204</f>
        <v>0.99785996051651693</v>
      </c>
      <c r="AQ219" s="90">
        <f>[4]South!V204</f>
        <v>1.0182848816185157</v>
      </c>
      <c r="AR219" s="90">
        <f>[4]West!V204</f>
        <v>0.99119369443840522</v>
      </c>
      <c r="AS219" s="90">
        <f t="shared" si="428"/>
        <v>1.0085704676342246</v>
      </c>
      <c r="AU219" s="102">
        <f t="shared" si="462"/>
        <v>1000000</v>
      </c>
      <c r="AV219" s="102">
        <f t="shared" si="462"/>
        <v>1000000</v>
      </c>
      <c r="AW219" s="102">
        <f t="shared" si="462"/>
        <v>1000000</v>
      </c>
      <c r="AX219" s="102">
        <f t="shared" si="462"/>
        <v>1000000</v>
      </c>
      <c r="AY219" s="102">
        <f t="shared" si="462"/>
        <v>1000000</v>
      </c>
      <c r="BB219" s="80">
        <f t="shared" si="463"/>
        <v>1.0254676741845081</v>
      </c>
      <c r="BC219" s="80">
        <f t="shared" si="463"/>
        <v>1.5692990475266977</v>
      </c>
      <c r="BD219" s="80">
        <f t="shared" si="463"/>
        <v>1.0977788707778082</v>
      </c>
      <c r="BE219" s="80">
        <f t="shared" si="463"/>
        <v>1.0291007826263612</v>
      </c>
      <c r="BF219" s="80"/>
      <c r="BG219" s="80"/>
      <c r="BH219" s="80"/>
      <c r="BI219" s="80"/>
      <c r="BJ219" s="80"/>
      <c r="BK219" s="80"/>
      <c r="BL219" s="80"/>
      <c r="BM219" s="80"/>
      <c r="BN219" s="80"/>
      <c r="BO219" s="80"/>
      <c r="BP219" s="80"/>
      <c r="BQ219" s="95">
        <f>[4]Northeast!AK204</f>
        <v>1.0678351818958016</v>
      </c>
      <c r="BR219" s="95">
        <f>[4]Midwest!AK204</f>
        <v>1.004472513234014</v>
      </c>
      <c r="BS219" s="95">
        <f>[4]South!AK204</f>
        <v>0.98177936746057615</v>
      </c>
      <c r="BT219" s="95">
        <f>[4]West!AK204</f>
        <v>0.93602139855247357</v>
      </c>
      <c r="BU219" s="88"/>
      <c r="BV219" s="95">
        <f>[4]Northeast!AH204</f>
        <v>0.9993121707064595</v>
      </c>
      <c r="BW219" s="95">
        <f>[4]Midwest!AH204</f>
        <v>1.0010034367919098</v>
      </c>
      <c r="BX219" s="95">
        <f>[4]South!AH204</f>
        <v>0.99890147518402217</v>
      </c>
      <c r="BY219" s="95">
        <f>[4]West!AH204</f>
        <v>0.99671121253956918</v>
      </c>
      <c r="CA219" s="95">
        <f>[4]Northeast!AI204</f>
        <v>1.085191897750444</v>
      </c>
      <c r="CB219" s="95">
        <f>[4]Midwest!AI204</f>
        <v>1.1063169420791263</v>
      </c>
      <c r="CC219" s="95">
        <f>[4]South!AI204</f>
        <v>1.1193819820856068</v>
      </c>
      <c r="CD219" s="95">
        <f>[4]West!AI204</f>
        <v>1.1030692733958838</v>
      </c>
      <c r="CF219" s="95">
        <f>[4]Northeast!AJ204</f>
        <v>1.0312266040464981</v>
      </c>
      <c r="CG219" s="95">
        <f>[4]Midwest!AJ204</f>
        <v>1.0105675657414035</v>
      </c>
      <c r="CH219" s="95">
        <f>[4]South!AJ204</f>
        <v>1.058093173752928</v>
      </c>
      <c r="CI219" s="95">
        <f>[4]West!AJ204</f>
        <v>0.97950755203229867</v>
      </c>
      <c r="CK219" s="89">
        <f t="shared" si="431"/>
        <v>1.1395019602981553</v>
      </c>
      <c r="CL219" s="89">
        <f t="shared" si="432"/>
        <v>1.0995827220615773</v>
      </c>
      <c r="CM219" s="89">
        <f t="shared" si="433"/>
        <v>0.91843749891216953</v>
      </c>
      <c r="CN219" s="89">
        <f t="shared" si="434"/>
        <v>0.99903663769668238</v>
      </c>
      <c r="CO219" s="89">
        <f t="shared" si="435"/>
        <v>1.1085244977495083</v>
      </c>
      <c r="CP219" s="89">
        <f t="shared" si="436"/>
        <v>1.0287903643618084</v>
      </c>
      <c r="CQ219" s="89">
        <f t="shared" si="437"/>
        <v>0.99082360052485841</v>
      </c>
      <c r="CR219" s="89">
        <f t="shared" si="438"/>
        <v>1.1814480369944218</v>
      </c>
      <c r="CS219" s="89">
        <f t="shared" si="439"/>
        <v>1.2529766672991489</v>
      </c>
      <c r="CT219" s="89"/>
      <c r="CU219" s="89">
        <f t="shared" si="440"/>
        <v>1.0464131914068349</v>
      </c>
      <c r="CX219" s="35"/>
      <c r="CZ219" s="80">
        <f t="shared" si="458"/>
        <v>0.14219411930560186</v>
      </c>
      <c r="DA219" s="80">
        <f t="shared" si="458"/>
        <v>0.22186877521035206</v>
      </c>
      <c r="DB219" s="80">
        <f t="shared" si="458"/>
        <v>0.46194336146669412</v>
      </c>
      <c r="DC219" s="80">
        <f t="shared" si="458"/>
        <v>0.17399374401735201</v>
      </c>
      <c r="DE219" s="80">
        <f t="shared" si="464"/>
        <v>0.14380728922526115</v>
      </c>
      <c r="DF219" s="80">
        <f t="shared" si="464"/>
        <v>0.22010279034303953</v>
      </c>
      <c r="DG219" s="80">
        <f t="shared" si="464"/>
        <v>0.45963194260845031</v>
      </c>
      <c r="DH219" s="80">
        <f t="shared" si="464"/>
        <v>0.17643200409549678</v>
      </c>
      <c r="DI219" s="80">
        <f t="shared" si="442"/>
        <v>0.99997402627224774</v>
      </c>
      <c r="DJ219" s="80"/>
      <c r="DK219" s="80">
        <f t="shared" si="465"/>
        <v>0.14381102453366015</v>
      </c>
      <c r="DL219" s="80">
        <f t="shared" si="465"/>
        <v>0.22010850738148621</v>
      </c>
      <c r="DM219" s="80">
        <f t="shared" si="465"/>
        <v>0.45964388127348549</v>
      </c>
      <c r="DN219" s="80">
        <f t="shared" si="465"/>
        <v>0.17643658681136815</v>
      </c>
      <c r="DQ219" s="80">
        <f t="shared" si="467"/>
        <v>-1.8720513841698861E-2</v>
      </c>
      <c r="DR219" s="80">
        <f t="shared" si="467"/>
        <v>-6.4468217334647387E-3</v>
      </c>
      <c r="DS219" s="80">
        <f t="shared" si="467"/>
        <v>-1.1126668325825553E-2</v>
      </c>
      <c r="DT219" s="80">
        <f t="shared" si="467"/>
        <v>-3.2051055640269872E-3</v>
      </c>
      <c r="DV219" s="80">
        <f t="shared" si="466"/>
        <v>5.0474907711659779E-2</v>
      </c>
      <c r="DW219" s="80">
        <f t="shared" si="466"/>
        <v>1.4147000036778821E-2</v>
      </c>
      <c r="DX219" s="80">
        <f t="shared" si="466"/>
        <v>0.58426783982835218</v>
      </c>
      <c r="DY219" s="80">
        <f t="shared" si="466"/>
        <v>0.3511102524232092</v>
      </c>
      <c r="DZ219" s="80"/>
      <c r="EB219" s="80">
        <f t="shared" si="468"/>
        <v>-9.0384816180122222E-4</v>
      </c>
      <c r="EC219" s="80">
        <f t="shared" si="468"/>
        <v>-0.10562628161336002</v>
      </c>
      <c r="ED219" s="80">
        <f t="shared" si="468"/>
        <v>2.9462294285345384E-3</v>
      </c>
      <c r="EE219" s="80">
        <f t="shared" si="468"/>
        <v>-2.7663984359926262E-4</v>
      </c>
      <c r="EG219" s="80">
        <f t="shared" si="451"/>
        <v>-5.4378625206718211E-5</v>
      </c>
      <c r="EH219" s="80">
        <f t="shared" si="451"/>
        <v>-7.7533991145118731E-4</v>
      </c>
      <c r="EI219" s="80">
        <f t="shared" si="451"/>
        <v>-6.0163862998692378E-4</v>
      </c>
      <c r="EJ219" s="80">
        <f t="shared" si="451"/>
        <v>-4.6425307070679803E-4</v>
      </c>
      <c r="EL219" s="80">
        <f t="shared" si="452"/>
        <v>9.7805364865000567E-3</v>
      </c>
      <c r="EM219" s="80">
        <f t="shared" si="452"/>
        <v>1.4235481006362644E-2</v>
      </c>
      <c r="EN219" s="80">
        <f t="shared" si="452"/>
        <v>1.5168121986678263E-2</v>
      </c>
      <c r="EO219" s="80">
        <f t="shared" si="452"/>
        <v>1.306228500473805E-2</v>
      </c>
      <c r="EQ219" s="80">
        <f t="shared" si="453"/>
        <v>4.3084363644175165E-2</v>
      </c>
      <c r="ER219" s="80">
        <f t="shared" si="453"/>
        <v>5.2544923425022316E-2</v>
      </c>
      <c r="ES219" s="80">
        <f t="shared" si="453"/>
        <v>4.6721857333762218E-2</v>
      </c>
      <c r="ET219" s="80">
        <f t="shared" si="453"/>
        <v>6.1825562146700062E-3</v>
      </c>
      <c r="EW219" s="80">
        <f t="shared" si="408"/>
        <v>0.99025675649347222</v>
      </c>
      <c r="EX219" s="80">
        <f t="shared" si="409"/>
        <v>1.1740559149135428</v>
      </c>
      <c r="EY219" s="80">
        <f t="shared" si="402"/>
        <v>0.99082360052485841</v>
      </c>
      <c r="EZ219" s="80"/>
      <c r="FA219" s="80">
        <f t="shared" si="410"/>
        <v>0.97816802443668238</v>
      </c>
      <c r="FB219" s="80">
        <f t="shared" si="411"/>
        <v>0.74724204156764629</v>
      </c>
      <c r="FC219" s="80">
        <f t="shared" si="412"/>
        <v>0.91843749891216953</v>
      </c>
      <c r="FD219" s="80"/>
      <c r="FE219" s="80">
        <f t="shared" si="413"/>
        <v>0.99946321422241258</v>
      </c>
      <c r="FF219" s="80">
        <f t="shared" si="414"/>
        <v>1.0175559561812044</v>
      </c>
      <c r="FG219" s="80">
        <f t="shared" si="403"/>
        <v>0.99903663769668238</v>
      </c>
      <c r="FH219" s="80"/>
      <c r="FI219" s="80">
        <f t="shared" si="415"/>
        <v>1.0139123878208742</v>
      </c>
      <c r="FJ219" s="80">
        <f t="shared" si="416"/>
        <v>1.1367797597777436</v>
      </c>
      <c r="FK219" s="80">
        <f t="shared" si="404"/>
        <v>1.1085244977495083</v>
      </c>
      <c r="FM219" s="80">
        <f t="shared" si="417"/>
        <v>1.0411520454791603</v>
      </c>
      <c r="FN219" s="80">
        <f t="shared" si="418"/>
        <v>1.001528206795623</v>
      </c>
      <c r="FO219" s="80">
        <f t="shared" si="405"/>
        <v>1.0287903643618084</v>
      </c>
      <c r="FQ219" s="37"/>
    </row>
    <row r="220" spans="1:173" x14ac:dyDescent="0.2">
      <c r="A220" s="74" t="s">
        <v>238</v>
      </c>
      <c r="B220" s="31">
        <f t="shared" si="407"/>
        <v>1994</v>
      </c>
      <c r="D220" s="85">
        <f>[4]Northeast!D205</f>
        <v>488.029</v>
      </c>
      <c r="E220" s="85">
        <f>[4]Midwest!D205</f>
        <v>758.84299999999996</v>
      </c>
      <c r="F220" s="85">
        <f>[4]South!D205</f>
        <v>1593.6079999999999</v>
      </c>
      <c r="G220" s="85">
        <f>[4]West!D205</f>
        <v>600.45900000000006</v>
      </c>
      <c r="H220" s="85">
        <f t="shared" si="455"/>
        <v>3440.9389999999994</v>
      </c>
      <c r="J220" s="91">
        <f>J60</f>
        <v>2961.9810000000002</v>
      </c>
      <c r="K220" s="91">
        <f>K60</f>
        <v>824.40800000000002</v>
      </c>
      <c r="L220" s="91">
        <f>L60</f>
        <v>34325.971017769843</v>
      </c>
      <c r="M220" s="91">
        <f>M60</f>
        <v>20615.759181475889</v>
      </c>
      <c r="N220" s="91">
        <f t="shared" si="456"/>
        <v>58728.119199245732</v>
      </c>
      <c r="P220" s="96">
        <f>P60</f>
        <v>2961.9810000000002</v>
      </c>
      <c r="Q220" s="96">
        <f>Q60</f>
        <v>824.40800000000002</v>
      </c>
      <c r="R220" s="96">
        <f>R60</f>
        <v>34325.971017769843</v>
      </c>
      <c r="S220" s="96">
        <f>S60</f>
        <v>20615.759181475889</v>
      </c>
      <c r="T220" s="85">
        <f t="shared" si="457"/>
        <v>58728.119199245732</v>
      </c>
      <c r="V220" s="96">
        <f t="shared" si="459"/>
        <v>164.76439247922249</v>
      </c>
      <c r="W220" s="96">
        <f t="shared" si="459"/>
        <v>920.4702040737111</v>
      </c>
      <c r="X220" s="96">
        <f t="shared" si="459"/>
        <v>46.425722353929103</v>
      </c>
      <c r="Y220" s="96">
        <f t="shared" si="459"/>
        <v>29.126213335841509</v>
      </c>
      <c r="Z220" s="96">
        <f t="shared" si="459"/>
        <v>58.590996049541339</v>
      </c>
      <c r="AC220" s="96">
        <f t="shared" si="460"/>
        <v>0.1647643924792225</v>
      </c>
      <c r="AD220" s="96">
        <f t="shared" si="460"/>
        <v>0.92047020407371105</v>
      </c>
      <c r="AE220" s="96">
        <f t="shared" si="460"/>
        <v>4.6425722353929104E-2</v>
      </c>
      <c r="AF220" s="96">
        <f t="shared" si="460"/>
        <v>2.9126213335841509E-2</v>
      </c>
      <c r="AG220" s="96">
        <f t="shared" si="460"/>
        <v>5.8590996049541336E-2</v>
      </c>
      <c r="AI220" s="94">
        <f t="shared" si="461"/>
        <v>0.16288327939221597</v>
      </c>
      <c r="AJ220" s="94">
        <f t="shared" si="461"/>
        <v>0.93321348551424843</v>
      </c>
      <c r="AK220" s="94">
        <f t="shared" si="461"/>
        <v>4.6828295010342386E-2</v>
      </c>
      <c r="AL220" s="94">
        <f t="shared" si="461"/>
        <v>2.913858395359574E-2</v>
      </c>
      <c r="AM220" s="94">
        <f t="shared" si="427"/>
        <v>5.8914649679447588E-2</v>
      </c>
      <c r="AO220" s="90">
        <f>[4]Northeast!V205</f>
        <v>1.0115488409493334</v>
      </c>
      <c r="AP220" s="90">
        <f>[4]Midwest!V205</f>
        <v>0.98634473071987894</v>
      </c>
      <c r="AQ220" s="90">
        <f>[4]South!V205</f>
        <v>0.99140321772713758</v>
      </c>
      <c r="AR220" s="90">
        <f>[4]West!V205</f>
        <v>0.99957545576772255</v>
      </c>
      <c r="AS220" s="90">
        <f t="shared" si="428"/>
        <v>0.99450639812564046</v>
      </c>
      <c r="AU220" s="102">
        <f t="shared" si="462"/>
        <v>1000000</v>
      </c>
      <c r="AV220" s="102">
        <f t="shared" si="462"/>
        <v>1000000</v>
      </c>
      <c r="AW220" s="102">
        <f t="shared" si="462"/>
        <v>1000000</v>
      </c>
      <c r="AX220" s="102">
        <f t="shared" si="462"/>
        <v>1000000</v>
      </c>
      <c r="AY220" s="102">
        <f t="shared" si="462"/>
        <v>1000000</v>
      </c>
      <c r="BB220" s="80">
        <f t="shared" si="463"/>
        <v>1.0267692811933213</v>
      </c>
      <c r="BC220" s="80">
        <f t="shared" si="463"/>
        <v>1.5883909013299338</v>
      </c>
      <c r="BD220" s="80">
        <f t="shared" si="463"/>
        <v>1.1286224081864624</v>
      </c>
      <c r="BE220" s="80">
        <f t="shared" si="463"/>
        <v>1.0224160707430003</v>
      </c>
      <c r="BF220" s="80"/>
      <c r="BG220" s="80"/>
      <c r="BH220" s="80"/>
      <c r="BI220" s="80"/>
      <c r="BJ220" s="80"/>
      <c r="BK220" s="80"/>
      <c r="BL220" s="80"/>
      <c r="BM220" s="80"/>
      <c r="BN220" s="80"/>
      <c r="BO220" s="80"/>
      <c r="BP220" s="80"/>
      <c r="BQ220" s="95">
        <f>[4]Northeast!AK205</f>
        <v>1.0656835047397573</v>
      </c>
      <c r="BR220" s="95">
        <f>[4]Midwest!AK205</f>
        <v>0.99814851794955051</v>
      </c>
      <c r="BS220" s="95">
        <f>[4]South!AK205</f>
        <v>0.99513474124296164</v>
      </c>
      <c r="BT220" s="95">
        <f>[4]West!AK205</f>
        <v>0.92019915094586224</v>
      </c>
      <c r="BU220" s="88"/>
      <c r="BV220" s="95">
        <f>[4]Northeast!AH205</f>
        <v>0.999247940582356</v>
      </c>
      <c r="BW220" s="95">
        <f>[4]Midwest!AH205</f>
        <v>0.99843230831323038</v>
      </c>
      <c r="BX220" s="95">
        <f>[4]South!AH205</f>
        <v>0.99850921469492449</v>
      </c>
      <c r="BY220" s="95">
        <f>[4]West!AH205</f>
        <v>0.99754572969276745</v>
      </c>
      <c r="CA220" s="95">
        <f>[4]Northeast!AI205</f>
        <v>1.0953729898858076</v>
      </c>
      <c r="CB220" s="95">
        <f>[4]Midwest!AI205</f>
        <v>1.1252657661858085</v>
      </c>
      <c r="CC220" s="95">
        <f>[4]South!AI205</f>
        <v>1.1358335781918334</v>
      </c>
      <c r="CD220" s="95">
        <f>[4]West!AI205</f>
        <v>1.1138149048604638</v>
      </c>
      <c r="CF220" s="95">
        <f>[4]Northeast!AJ205</f>
        <v>1.026817787857357</v>
      </c>
      <c r="CG220" s="95">
        <f>[4]Midwest!AJ205</f>
        <v>0.99890569112473115</v>
      </c>
      <c r="CH220" s="95">
        <f>[4]South!AJ205</f>
        <v>1.0301606122703511</v>
      </c>
      <c r="CI220" s="95">
        <f>[4]West!AJ205</f>
        <v>0.98779049265981178</v>
      </c>
      <c r="CK220" s="89">
        <f t="shared" si="431"/>
        <v>1.1566234245053755</v>
      </c>
      <c r="CL220" s="89">
        <f t="shared" si="432"/>
        <v>1.0982259367315499</v>
      </c>
      <c r="CM220" s="89">
        <f t="shared" si="433"/>
        <v>0.91688914550350376</v>
      </c>
      <c r="CN220" s="89">
        <f t="shared" si="434"/>
        <v>0.99842355486020484</v>
      </c>
      <c r="CO220" s="89">
        <f t="shared" si="435"/>
        <v>1.1236140234331515</v>
      </c>
      <c r="CP220" s="89">
        <f t="shared" si="436"/>
        <v>1.0144032286399276</v>
      </c>
      <c r="CQ220" s="89">
        <f t="shared" si="437"/>
        <v>0.99240569280621749</v>
      </c>
      <c r="CR220" s="89">
        <f t="shared" si="438"/>
        <v>1.1976796043950766</v>
      </c>
      <c r="CS220" s="89">
        <f t="shared" si="439"/>
        <v>1.2702338438230691</v>
      </c>
      <c r="CT220" s="89"/>
      <c r="CU220" s="89">
        <f t="shared" si="440"/>
        <v>1.0434206403088626</v>
      </c>
      <c r="CX220" s="35"/>
      <c r="CZ220" s="80">
        <f t="shared" si="458"/>
        <v>0.14183018065708228</v>
      </c>
      <c r="DA220" s="80">
        <f t="shared" si="458"/>
        <v>0.2205336973424987</v>
      </c>
      <c r="DB220" s="80">
        <f t="shared" si="458"/>
        <v>0.46313172073088194</v>
      </c>
      <c r="DC220" s="80">
        <f t="shared" si="458"/>
        <v>0.17450440126953723</v>
      </c>
      <c r="DE220" s="80">
        <f t="shared" si="464"/>
        <v>0.14201207225829743</v>
      </c>
      <c r="DF220" s="80">
        <f t="shared" si="464"/>
        <v>0.22120056477729885</v>
      </c>
      <c r="DG220" s="80">
        <f t="shared" si="464"/>
        <v>0.46253728666927485</v>
      </c>
      <c r="DH220" s="80">
        <f t="shared" si="464"/>
        <v>0.17424894793164911</v>
      </c>
      <c r="DI220" s="80">
        <f t="shared" si="442"/>
        <v>0.99999887163652024</v>
      </c>
      <c r="DJ220" s="80"/>
      <c r="DK220" s="80">
        <f t="shared" si="465"/>
        <v>0.14201223249971426</v>
      </c>
      <c r="DL220" s="80">
        <f t="shared" si="465"/>
        <v>0.22120081437221947</v>
      </c>
      <c r="DM220" s="80">
        <f t="shared" si="465"/>
        <v>0.46253780858004606</v>
      </c>
      <c r="DN220" s="80">
        <f t="shared" si="465"/>
        <v>0.17424914454802021</v>
      </c>
      <c r="DQ220" s="80">
        <f t="shared" si="467"/>
        <v>-2.0170227699521123E-3</v>
      </c>
      <c r="DR220" s="80">
        <f t="shared" si="467"/>
        <v>-6.3157394307097646E-3</v>
      </c>
      <c r="DS220" s="80">
        <f t="shared" si="467"/>
        <v>1.3511539934513197E-2</v>
      </c>
      <c r="DT220" s="80">
        <f t="shared" si="467"/>
        <v>-1.7048222881034206E-2</v>
      </c>
      <c r="DV220" s="80">
        <f t="shared" si="466"/>
        <v>5.0435482020988034E-2</v>
      </c>
      <c r="DW220" s="80">
        <f t="shared" si="466"/>
        <v>1.4037704786748699E-2</v>
      </c>
      <c r="DX220" s="80">
        <f t="shared" si="466"/>
        <v>0.58448953390304903</v>
      </c>
      <c r="DY220" s="80">
        <f t="shared" si="466"/>
        <v>0.35103727928921424</v>
      </c>
      <c r="DZ220" s="80"/>
      <c r="EB220" s="80">
        <f t="shared" si="468"/>
        <v>-7.81400067570097E-4</v>
      </c>
      <c r="EC220" s="80">
        <f t="shared" si="468"/>
        <v>-7.7556815699706969E-3</v>
      </c>
      <c r="ED220" s="80">
        <f t="shared" si="468"/>
        <v>3.793671506823573E-4</v>
      </c>
      <c r="EE220" s="80">
        <f t="shared" si="468"/>
        <v>-2.0785698435691694E-4</v>
      </c>
      <c r="EG220" s="80">
        <f t="shared" si="451"/>
        <v>-6.4276399556638161E-5</v>
      </c>
      <c r="EH220" s="80">
        <f t="shared" si="451"/>
        <v>-2.5718554869177657E-3</v>
      </c>
      <c r="EI220" s="80">
        <f t="shared" si="451"/>
        <v>-3.9276899450681614E-4</v>
      </c>
      <c r="EJ220" s="80">
        <f t="shared" si="451"/>
        <v>8.3692044313468943E-4</v>
      </c>
      <c r="EL220" s="80">
        <f t="shared" si="452"/>
        <v>9.3380996600240188E-3</v>
      </c>
      <c r="EM220" s="80">
        <f t="shared" si="452"/>
        <v>1.6982816243429618E-2</v>
      </c>
      <c r="EN220" s="80">
        <f t="shared" si="452"/>
        <v>1.4590080197367811E-2</v>
      </c>
      <c r="EO220" s="80">
        <f t="shared" si="452"/>
        <v>9.6944312452914624E-3</v>
      </c>
      <c r="EQ220" s="80">
        <f t="shared" si="453"/>
        <v>-4.2844779741177449E-3</v>
      </c>
      <c r="ER220" s="80">
        <f t="shared" si="453"/>
        <v>-1.1607027367502465E-2</v>
      </c>
      <c r="ES220" s="80">
        <f t="shared" si="453"/>
        <v>-2.6753671159451538E-2</v>
      </c>
      <c r="ET220" s="80">
        <f t="shared" si="453"/>
        <v>8.4206758539194671E-3</v>
      </c>
      <c r="EW220" s="80">
        <f t="shared" si="408"/>
        <v>1.00159674464811</v>
      </c>
      <c r="EX220" s="80">
        <f t="shared" si="409"/>
        <v>1.1759305824122628</v>
      </c>
      <c r="EY220" s="80">
        <f t="shared" si="402"/>
        <v>0.99240569280621749</v>
      </c>
      <c r="EZ220" s="80"/>
      <c r="FA220" s="80">
        <f t="shared" si="410"/>
        <v>0.99831414395590379</v>
      </c>
      <c r="FB220" s="80">
        <f t="shared" si="411"/>
        <v>0.74598229905546665</v>
      </c>
      <c r="FC220" s="80">
        <f t="shared" si="412"/>
        <v>0.91688914550350376</v>
      </c>
      <c r="FD220" s="80"/>
      <c r="FE220" s="80">
        <f t="shared" si="413"/>
        <v>0.99938632597309851</v>
      </c>
      <c r="FF220" s="80">
        <f t="shared" si="414"/>
        <v>1.016931508519977</v>
      </c>
      <c r="FG220" s="80">
        <f t="shared" si="403"/>
        <v>0.99842355486020484</v>
      </c>
      <c r="FH220" s="80"/>
      <c r="FI220" s="80">
        <f t="shared" si="415"/>
        <v>1.013612261807725</v>
      </c>
      <c r="FJ220" s="80">
        <f t="shared" si="416"/>
        <v>1.152253903485561</v>
      </c>
      <c r="FK220" s="80">
        <f t="shared" si="404"/>
        <v>1.1236140234331515</v>
      </c>
      <c r="FM220" s="80">
        <f t="shared" si="417"/>
        <v>0.98601548360067925</v>
      </c>
      <c r="FN220" s="80">
        <f t="shared" si="418"/>
        <v>0.98752231916330735</v>
      </c>
      <c r="FO220" s="80">
        <f t="shared" si="405"/>
        <v>1.0144032286399276</v>
      </c>
      <c r="FQ220" s="37"/>
    </row>
    <row r="221" spans="1:173" x14ac:dyDescent="0.2">
      <c r="A221" s="74" t="s">
        <v>238</v>
      </c>
      <c r="B221" s="31">
        <f t="shared" si="407"/>
        <v>1995</v>
      </c>
      <c r="D221" s="85">
        <f>[4]Northeast!D206</f>
        <v>489.11</v>
      </c>
      <c r="E221" s="85">
        <f>[4]Midwest!D206</f>
        <v>801.28100000000006</v>
      </c>
      <c r="F221" s="85">
        <f>[4]South!D206</f>
        <v>1664.412</v>
      </c>
      <c r="G221" s="85">
        <f>[4]West!D206</f>
        <v>602.21100000000001</v>
      </c>
      <c r="H221" s="85">
        <f t="shared" si="455"/>
        <v>3557.0140000000001</v>
      </c>
      <c r="J221" s="91">
        <f>J61</f>
        <v>3095.989</v>
      </c>
      <c r="K221" s="91">
        <f>K61</f>
        <v>768.98900000000003</v>
      </c>
      <c r="L221" s="91">
        <f>L61</f>
        <v>34876.697894260345</v>
      </c>
      <c r="M221" s="91">
        <f>M61</f>
        <v>20929.302768586022</v>
      </c>
      <c r="N221" s="91">
        <f t="shared" si="456"/>
        <v>59670.97866284637</v>
      </c>
      <c r="P221" s="96">
        <f>P61</f>
        <v>3095.989</v>
      </c>
      <c r="Q221" s="96">
        <f>Q61</f>
        <v>768.98900000000003</v>
      </c>
      <c r="R221" s="96">
        <f>R61</f>
        <v>34876.697894260345</v>
      </c>
      <c r="S221" s="96">
        <f>S61</f>
        <v>20929.302768586022</v>
      </c>
      <c r="T221" s="85">
        <f t="shared" si="457"/>
        <v>59670.97866284637</v>
      </c>
      <c r="V221" s="96">
        <f t="shared" si="459"/>
        <v>157.98182745481333</v>
      </c>
      <c r="W221" s="96">
        <f t="shared" si="459"/>
        <v>1041.9927983365171</v>
      </c>
      <c r="X221" s="96">
        <f t="shared" si="459"/>
        <v>47.722751879956853</v>
      </c>
      <c r="Y221" s="96">
        <f t="shared" si="459"/>
        <v>28.77358155016481</v>
      </c>
      <c r="Z221" s="96">
        <f t="shared" si="459"/>
        <v>59.61045184289469</v>
      </c>
      <c r="AC221" s="96">
        <f t="shared" si="460"/>
        <v>0.15798182745481332</v>
      </c>
      <c r="AD221" s="96">
        <f t="shared" si="460"/>
        <v>1.0419927983365171</v>
      </c>
      <c r="AE221" s="96">
        <f t="shared" si="460"/>
        <v>4.7722751879956851E-2</v>
      </c>
      <c r="AF221" s="96">
        <f t="shared" si="460"/>
        <v>2.8773581550164809E-2</v>
      </c>
      <c r="AG221" s="96">
        <f t="shared" si="460"/>
        <v>5.9610451842894693E-2</v>
      </c>
      <c r="AI221" s="94">
        <f t="shared" si="461"/>
        <v>0.15542784568695395</v>
      </c>
      <c r="AJ221" s="94">
        <f t="shared" si="461"/>
        <v>1.0172048100978253</v>
      </c>
      <c r="AK221" s="94">
        <f t="shared" si="461"/>
        <v>4.7074829400025352E-2</v>
      </c>
      <c r="AL221" s="94">
        <f t="shared" si="461"/>
        <v>2.942051578675672E-2</v>
      </c>
      <c r="AM221" s="94">
        <f t="shared" si="427"/>
        <v>5.9006702673081203E-2</v>
      </c>
      <c r="AO221" s="90">
        <f>[4]Northeast!V206</f>
        <v>1.0164319447173149</v>
      </c>
      <c r="AP221" s="90">
        <f>[4]Midwest!V206</f>
        <v>1.0243687288858849</v>
      </c>
      <c r="AQ221" s="90">
        <f>[4]South!V206</f>
        <v>1.0137636713332656</v>
      </c>
      <c r="AR221" s="90">
        <f>[4]West!V206</f>
        <v>0.97801077855735208</v>
      </c>
      <c r="AS221" s="90">
        <f t="shared" si="428"/>
        <v>1.010231874388211</v>
      </c>
      <c r="AU221" s="102">
        <f t="shared" si="462"/>
        <v>1000000</v>
      </c>
      <c r="AV221" s="102">
        <f t="shared" si="462"/>
        <v>1000000</v>
      </c>
      <c r="AW221" s="102">
        <f t="shared" si="462"/>
        <v>1000000</v>
      </c>
      <c r="AX221" s="102">
        <f t="shared" si="462"/>
        <v>1000000</v>
      </c>
      <c r="AY221" s="102">
        <f t="shared" si="462"/>
        <v>1000000</v>
      </c>
      <c r="BB221" s="80">
        <f t="shared" si="463"/>
        <v>0.97977237435856024</v>
      </c>
      <c r="BC221" s="80">
        <f t="shared" si="463"/>
        <v>1.7313496753190238</v>
      </c>
      <c r="BD221" s="80">
        <f t="shared" si="463"/>
        <v>1.1345642054806693</v>
      </c>
      <c r="BE221" s="80">
        <f t="shared" si="463"/>
        <v>1.0323085088085175</v>
      </c>
      <c r="BF221" s="80"/>
      <c r="BG221" s="80"/>
      <c r="BH221" s="80"/>
      <c r="BI221" s="80"/>
      <c r="BJ221" s="80"/>
      <c r="BK221" s="80"/>
      <c r="BL221" s="80"/>
      <c r="BM221" s="80"/>
      <c r="BN221" s="80"/>
      <c r="BO221" s="80"/>
      <c r="BP221" s="80"/>
      <c r="BQ221" s="95">
        <f>[4]Northeast!AK206</f>
        <v>1.0460417485581697</v>
      </c>
      <c r="BR221" s="95">
        <f>[4]Midwest!AK206</f>
        <v>0.99085370389917482</v>
      </c>
      <c r="BS221" s="95">
        <f>[4]South!AK206</f>
        <v>0.98837326427459571</v>
      </c>
      <c r="BT221" s="95">
        <f>[4]West!AK206</f>
        <v>0.92127550110936007</v>
      </c>
      <c r="BU221" s="88"/>
      <c r="BV221" s="95">
        <f>[4]Northeast!AH206</f>
        <v>0.99942889728819906</v>
      </c>
      <c r="BW221" s="95">
        <f>[4]Midwest!AH206</f>
        <v>0.99601765945770482</v>
      </c>
      <c r="BX221" s="95">
        <f>[4]South!AH206</f>
        <v>0.99829474875013002</v>
      </c>
      <c r="BY221" s="95">
        <f>[4]West!AH206</f>
        <v>0.99849362374457051</v>
      </c>
      <c r="CA221" s="95">
        <f>[4]Northeast!AI206</f>
        <v>1.103235210654429</v>
      </c>
      <c r="CB221" s="95">
        <f>[4]Midwest!AI206</f>
        <v>1.141917266319922</v>
      </c>
      <c r="CC221" s="95">
        <f>[4]South!AI206</f>
        <v>1.1498714791303224</v>
      </c>
      <c r="CD221" s="95">
        <f>[4]West!AI206</f>
        <v>1.1222114325263348</v>
      </c>
      <c r="CF221" s="95">
        <f>[4]Northeast!AJ206</f>
        <v>1.0317746002285826</v>
      </c>
      <c r="CG221" s="95">
        <f>[4]Midwest!AJ206</f>
        <v>1.0374139195203129</v>
      </c>
      <c r="CH221" s="95">
        <f>[4]South!AJ206</f>
        <v>1.053395213657202</v>
      </c>
      <c r="CI221" s="95">
        <f>[4]West!AJ206</f>
        <v>0.96648006231383932</v>
      </c>
      <c r="CK221" s="89">
        <f t="shared" si="431"/>
        <v>1.1751926100418173</v>
      </c>
      <c r="CL221" s="89">
        <f t="shared" si="432"/>
        <v>1.1173345518618547</v>
      </c>
      <c r="CM221" s="89">
        <f t="shared" si="433"/>
        <v>0.90300897941173119</v>
      </c>
      <c r="CN221" s="89">
        <f t="shared" si="434"/>
        <v>0.99797319314783817</v>
      </c>
      <c r="CO221" s="89">
        <f t="shared" si="435"/>
        <v>1.1363630327384724</v>
      </c>
      <c r="CP221" s="89">
        <f t="shared" si="436"/>
        <v>1.0304944495288866</v>
      </c>
      <c r="CQ221" s="89">
        <f t="shared" si="437"/>
        <v>0.98527998186401256</v>
      </c>
      <c r="CR221" s="89">
        <f t="shared" si="438"/>
        <v>1.2219189772662922</v>
      </c>
      <c r="CS221" s="89">
        <f t="shared" si="439"/>
        <v>1.3130833082924374</v>
      </c>
      <c r="CT221" s="89"/>
      <c r="CU221" s="89">
        <f t="shared" si="440"/>
        <v>1.0552945583854783</v>
      </c>
      <c r="CX221" s="35"/>
      <c r="CZ221" s="80">
        <f t="shared" si="458"/>
        <v>0.13750578434608354</v>
      </c>
      <c r="DA221" s="80">
        <f t="shared" si="458"/>
        <v>0.22526787918180813</v>
      </c>
      <c r="DB221" s="80">
        <f t="shared" si="458"/>
        <v>0.46792393844949726</v>
      </c>
      <c r="DC221" s="80">
        <f t="shared" si="458"/>
        <v>0.1693023980226111</v>
      </c>
      <c r="DE221" s="80">
        <f t="shared" si="464"/>
        <v>0.13965682413490699</v>
      </c>
      <c r="DF221" s="80">
        <f t="shared" si="464"/>
        <v>0.22289240891697898</v>
      </c>
      <c r="DG221" s="80">
        <f t="shared" si="464"/>
        <v>0.46552371857336139</v>
      </c>
      <c r="DH221" s="80">
        <f t="shared" si="464"/>
        <v>0.17189028060650435</v>
      </c>
      <c r="DI221" s="80">
        <f t="shared" si="442"/>
        <v>0.99996323223175176</v>
      </c>
      <c r="DJ221" s="80"/>
      <c r="DK221" s="80">
        <f t="shared" si="465"/>
        <v>0.1396619591934557</v>
      </c>
      <c r="DL221" s="80">
        <f t="shared" si="465"/>
        <v>0.22290060447474669</v>
      </c>
      <c r="DM221" s="80">
        <f t="shared" si="465"/>
        <v>0.46554083547091007</v>
      </c>
      <c r="DN221" s="80">
        <f t="shared" si="465"/>
        <v>0.17189660086088746</v>
      </c>
      <c r="DQ221" s="80">
        <f t="shared" si="467"/>
        <v>-1.86031043655078E-2</v>
      </c>
      <c r="DR221" s="80">
        <f t="shared" si="467"/>
        <v>-7.3351821111849562E-3</v>
      </c>
      <c r="DS221" s="80">
        <f t="shared" si="467"/>
        <v>-6.8177220759815743E-3</v>
      </c>
      <c r="DT221" s="80">
        <f t="shared" si="467"/>
        <v>1.1690090709347786E-3</v>
      </c>
      <c r="DV221" s="80">
        <f t="shared" si="466"/>
        <v>5.1884334217023514E-2</v>
      </c>
      <c r="DW221" s="80">
        <f t="shared" si="466"/>
        <v>1.2887152468957318E-2</v>
      </c>
      <c r="DX221" s="80">
        <f t="shared" si="466"/>
        <v>0.58448342353023996</v>
      </c>
      <c r="DY221" s="80">
        <f t="shared" si="466"/>
        <v>0.35074508978377916</v>
      </c>
      <c r="DZ221" s="80"/>
      <c r="EB221" s="80">
        <f t="shared" si="468"/>
        <v>2.8321963345272934E-2</v>
      </c>
      <c r="EC221" s="80">
        <f t="shared" si="468"/>
        <v>-8.5516026048368207E-2</v>
      </c>
      <c r="ED221" s="80">
        <f t="shared" si="468"/>
        <v>-1.0454258621289513E-5</v>
      </c>
      <c r="EE221" s="80">
        <f t="shared" si="468"/>
        <v>-8.327069336459828E-4</v>
      </c>
      <c r="EG221" s="80">
        <f t="shared" si="451"/>
        <v>1.8107650312332866E-4</v>
      </c>
      <c r="EH221" s="80">
        <f t="shared" si="451"/>
        <v>-2.4213693743215842E-3</v>
      </c>
      <c r="EI221" s="80">
        <f t="shared" si="451"/>
        <v>-2.1480921467029488E-4</v>
      </c>
      <c r="EJ221" s="80">
        <f t="shared" si="451"/>
        <v>9.4977498457291334E-4</v>
      </c>
      <c r="EL221" s="80">
        <f t="shared" si="452"/>
        <v>7.1520285245616488E-3</v>
      </c>
      <c r="EM221" s="80">
        <f t="shared" si="452"/>
        <v>1.4689417938144229E-2</v>
      </c>
      <c r="EN221" s="80">
        <f t="shared" si="452"/>
        <v>1.2283367355368374E-2</v>
      </c>
      <c r="EO221" s="80">
        <f t="shared" si="452"/>
        <v>7.5102578103855636E-3</v>
      </c>
      <c r="EQ221" s="80">
        <f t="shared" si="453"/>
        <v>4.8157391230087545E-3</v>
      </c>
      <c r="ER221" s="80">
        <f t="shared" si="453"/>
        <v>3.7825908611940115E-2</v>
      </c>
      <c r="ES221" s="80">
        <f t="shared" si="453"/>
        <v>2.2303760019955286E-2</v>
      </c>
      <c r="ET221" s="80">
        <f t="shared" si="453"/>
        <v>-2.1809953611568931E-2</v>
      </c>
      <c r="EW221" s="80">
        <f t="shared" si="408"/>
        <v>0.99281976011034812</v>
      </c>
      <c r="EX221" s="80">
        <f t="shared" si="409"/>
        <v>1.1674871187369646</v>
      </c>
      <c r="EY221" s="80">
        <f t="shared" si="402"/>
        <v>0.98527998186401256</v>
      </c>
      <c r="EZ221" s="80"/>
      <c r="FA221" s="80">
        <f t="shared" si="410"/>
        <v>0.98486167476205599</v>
      </c>
      <c r="FB221" s="80">
        <f t="shared" si="411"/>
        <v>0.73468937639061582</v>
      </c>
      <c r="FC221" s="80">
        <f t="shared" si="412"/>
        <v>0.90300897941173119</v>
      </c>
      <c r="FD221" s="80"/>
      <c r="FE221" s="80">
        <f t="shared" si="413"/>
        <v>0.99954892719610389</v>
      </c>
      <c r="FF221" s="80">
        <f t="shared" si="414"/>
        <v>1.0164727983730586</v>
      </c>
      <c r="FG221" s="80">
        <f t="shared" si="403"/>
        <v>0.99797319314783817</v>
      </c>
      <c r="FH221" s="80"/>
      <c r="FI221" s="80">
        <f t="shared" si="415"/>
        <v>1.0113464312828411</v>
      </c>
      <c r="FJ221" s="80">
        <f t="shared" si="416"/>
        <v>1.1653278732218453</v>
      </c>
      <c r="FK221" s="80">
        <f t="shared" si="404"/>
        <v>1.1363630327384724</v>
      </c>
      <c r="FM221" s="80">
        <f t="shared" si="417"/>
        <v>1.0158627461295973</v>
      </c>
      <c r="FN221" s="80">
        <f t="shared" si="418"/>
        <v>1.0031871350095061</v>
      </c>
      <c r="FO221" s="80">
        <f t="shared" si="405"/>
        <v>1.0304944495288866</v>
      </c>
      <c r="FQ221" s="37"/>
    </row>
    <row r="222" spans="1:173" x14ac:dyDescent="0.2">
      <c r="A222" s="74" t="s">
        <v>238</v>
      </c>
      <c r="B222" s="31">
        <f t="shared" si="407"/>
        <v>1996</v>
      </c>
      <c r="D222" s="85">
        <f>[4]Northeast!D207</f>
        <v>495.95100000000002</v>
      </c>
      <c r="E222" s="85">
        <f>[4]Midwest!D207</f>
        <v>809.18100000000004</v>
      </c>
      <c r="F222" s="85">
        <f>[4]South!D207</f>
        <v>1751.9590000000001</v>
      </c>
      <c r="G222" s="85">
        <f>[4]West!D207</f>
        <v>636.43600000000004</v>
      </c>
      <c r="H222" s="85">
        <f t="shared" si="455"/>
        <v>3693.5270000000005</v>
      </c>
      <c r="J222" s="91">
        <f>J62</f>
        <v>3226.317</v>
      </c>
      <c r="K222" s="91">
        <f>K62</f>
        <v>789.75699999999995</v>
      </c>
      <c r="L222" s="91">
        <f>L62</f>
        <v>35063.472523847289</v>
      </c>
      <c r="M222" s="91">
        <f>M62</f>
        <v>21263.008397721111</v>
      </c>
      <c r="N222" s="91">
        <f t="shared" si="456"/>
        <v>60342.5549215684</v>
      </c>
      <c r="P222" s="96">
        <f>P62</f>
        <v>3226.317</v>
      </c>
      <c r="Q222" s="96">
        <f>Q62</f>
        <v>789.75699999999995</v>
      </c>
      <c r="R222" s="96">
        <f>R62</f>
        <v>35063.472523847289</v>
      </c>
      <c r="S222" s="96">
        <f>S62</f>
        <v>21263.008397721111</v>
      </c>
      <c r="T222" s="85">
        <f t="shared" si="457"/>
        <v>60342.5549215684</v>
      </c>
      <c r="V222" s="96">
        <f t="shared" si="459"/>
        <v>153.720480659526</v>
      </c>
      <c r="W222" s="96">
        <f t="shared" si="459"/>
        <v>1024.5949070410268</v>
      </c>
      <c r="X222" s="96">
        <f t="shared" si="459"/>
        <v>49.965359215590006</v>
      </c>
      <c r="Y222" s="96">
        <f t="shared" si="459"/>
        <v>29.931606482750148</v>
      </c>
      <c r="Z222" s="96">
        <f t="shared" si="459"/>
        <v>61.209324079842922</v>
      </c>
      <c r="AC222" s="96">
        <f t="shared" si="460"/>
        <v>0.15372048065952601</v>
      </c>
      <c r="AD222" s="96">
        <f t="shared" si="460"/>
        <v>1.0245949070410267</v>
      </c>
      <c r="AE222" s="96">
        <f t="shared" si="460"/>
        <v>4.9965359215590005E-2</v>
      </c>
      <c r="AF222" s="96">
        <f t="shared" si="460"/>
        <v>2.9931606482750148E-2</v>
      </c>
      <c r="AG222" s="96">
        <f t="shared" si="460"/>
        <v>6.1209324079842919E-2</v>
      </c>
      <c r="AI222" s="94">
        <f t="shared" si="461"/>
        <v>0.15428619901151114</v>
      </c>
      <c r="AJ222" s="94">
        <f t="shared" si="461"/>
        <v>1.0334512603377641</v>
      </c>
      <c r="AK222" s="94">
        <f t="shared" si="461"/>
        <v>5.0247105585364674E-2</v>
      </c>
      <c r="AL222" s="94">
        <f t="shared" si="461"/>
        <v>3.0217180317456138E-2</v>
      </c>
      <c r="AM222" s="94">
        <f t="shared" si="427"/>
        <v>6.1619825735263367E-2</v>
      </c>
      <c r="AO222" s="90">
        <f>[4]Northeast!V207</f>
        <v>0.99633331849763873</v>
      </c>
      <c r="AP222" s="90">
        <f>[4]Midwest!V207</f>
        <v>0.99143031351682442</v>
      </c>
      <c r="AQ222" s="90">
        <f>[4]South!V207</f>
        <v>0.99439278409189147</v>
      </c>
      <c r="AR222" s="90">
        <f>[4]West!V207</f>
        <v>0.99054928912275064</v>
      </c>
      <c r="AS222" s="90">
        <f t="shared" si="428"/>
        <v>0.99333815617746013</v>
      </c>
      <c r="AU222" s="102">
        <f t="shared" si="462"/>
        <v>1000000</v>
      </c>
      <c r="AV222" s="102">
        <f t="shared" si="462"/>
        <v>1000000</v>
      </c>
      <c r="AW222" s="102">
        <f t="shared" si="462"/>
        <v>1000000</v>
      </c>
      <c r="AX222" s="102">
        <f t="shared" si="462"/>
        <v>1000000</v>
      </c>
      <c r="AY222" s="102">
        <f t="shared" si="462"/>
        <v>1000000</v>
      </c>
      <c r="BB222" s="80">
        <f t="shared" si="463"/>
        <v>0.97257576252280187</v>
      </c>
      <c r="BC222" s="80">
        <f t="shared" si="463"/>
        <v>1.7590022051426881</v>
      </c>
      <c r="BD222" s="80">
        <f t="shared" si="463"/>
        <v>1.2110201598761794</v>
      </c>
      <c r="BE222" s="80">
        <f t="shared" si="463"/>
        <v>1.0602619131494826</v>
      </c>
      <c r="BF222" s="80"/>
      <c r="BG222" s="80"/>
      <c r="BH222" s="80"/>
      <c r="BI222" s="80"/>
      <c r="BJ222" s="80"/>
      <c r="BK222" s="80"/>
      <c r="BL222" s="80"/>
      <c r="BM222" s="80"/>
      <c r="BN222" s="80"/>
      <c r="BO222" s="80"/>
      <c r="BP222" s="80"/>
      <c r="BQ222" s="95">
        <f>[4]Northeast!AK207</f>
        <v>1.066935610649703</v>
      </c>
      <c r="BR222" s="95">
        <f>[4]Midwest!AK207</f>
        <v>1.0170269260664326</v>
      </c>
      <c r="BS222" s="95">
        <f>[4]South!AK207</f>
        <v>1.0415829724412102</v>
      </c>
      <c r="BT222" s="95">
        <f>[4]West!AK207</f>
        <v>0.93675117201273683</v>
      </c>
      <c r="BU222" s="88"/>
      <c r="BV222" s="95">
        <f>[4]Northeast!AH207</f>
        <v>0.99916719575482016</v>
      </c>
      <c r="BW222" s="95">
        <f>[4]Midwest!AH207</f>
        <v>0.99513656093391034</v>
      </c>
      <c r="BX222" s="95">
        <f>[4]South!AH207</f>
        <v>0.99856597353678633</v>
      </c>
      <c r="BY222" s="95">
        <f>[4]West!AH207</f>
        <v>0.99878926292348058</v>
      </c>
      <c r="CA222" s="95">
        <f>[4]Northeast!AI207</f>
        <v>1.113792343793014</v>
      </c>
      <c r="CB222" s="95">
        <f>[4]Midwest!AI207</f>
        <v>1.1569417379480149</v>
      </c>
      <c r="CC222" s="95">
        <f>[4]South!AI207</f>
        <v>1.1643424680296062</v>
      </c>
      <c r="CD222" s="95">
        <f>[4]West!AI207</f>
        <v>1.1332221398591573</v>
      </c>
      <c r="CF222" s="95">
        <f>[4]Northeast!AJ207</f>
        <v>1.0113725928529511</v>
      </c>
      <c r="CG222" s="95">
        <f>[4]Midwest!AJ207</f>
        <v>1.0040560380980934</v>
      </c>
      <c r="CH222" s="95">
        <f>[4]South!AJ207</f>
        <v>1.0332670511659179</v>
      </c>
      <c r="CI222" s="95">
        <f>[4]West!AJ207</f>
        <v>0.97887074423499831</v>
      </c>
      <c r="CK222" s="89">
        <f t="shared" si="431"/>
        <v>1.1884189970395735</v>
      </c>
      <c r="CL222" s="89">
        <f t="shared" si="432"/>
        <v>1.1473037122880032</v>
      </c>
      <c r="CM222" s="89">
        <f t="shared" si="433"/>
        <v>0.90803475944362388</v>
      </c>
      <c r="CN222" s="89">
        <f t="shared" si="434"/>
        <v>0.99791964610699713</v>
      </c>
      <c r="CO222" s="89">
        <f t="shared" si="435"/>
        <v>1.1498034075829244</v>
      </c>
      <c r="CP222" s="89">
        <f t="shared" si="436"/>
        <v>1.0132368758236487</v>
      </c>
      <c r="CQ222" s="89">
        <f t="shared" si="437"/>
        <v>1.0214268960594279</v>
      </c>
      <c r="CR222" s="89">
        <f t="shared" si="438"/>
        <v>1.2814731164292055</v>
      </c>
      <c r="CS222" s="89">
        <f t="shared" si="439"/>
        <v>1.3634775270570882</v>
      </c>
      <c r="CT222" s="89"/>
      <c r="CU222" s="89">
        <f t="shared" si="440"/>
        <v>1.0556808044706738</v>
      </c>
      <c r="CX222" s="35"/>
      <c r="CZ222" s="80">
        <f t="shared" si="458"/>
        <v>0.13427572074063623</v>
      </c>
      <c r="DA222" s="80">
        <f t="shared" si="458"/>
        <v>0.21908084061657054</v>
      </c>
      <c r="DB222" s="80">
        <f t="shared" si="458"/>
        <v>0.47433225748722019</v>
      </c>
      <c r="DC222" s="80">
        <f t="shared" si="458"/>
        <v>0.17231118115557298</v>
      </c>
      <c r="DE222" s="80">
        <f t="shared" si="464"/>
        <v>0.135884354202713</v>
      </c>
      <c r="DF222" s="80">
        <f t="shared" si="464"/>
        <v>0.22216000127208219</v>
      </c>
      <c r="DG222" s="80">
        <f t="shared" si="464"/>
        <v>0.47112083400985721</v>
      </c>
      <c r="DH222" s="80">
        <f t="shared" si="464"/>
        <v>0.17080237282320676</v>
      </c>
      <c r="DI222" s="80">
        <f t="shared" si="442"/>
        <v>0.9999675623078591</v>
      </c>
      <c r="DJ222" s="80"/>
      <c r="DK222" s="80">
        <f t="shared" si="465"/>
        <v>0.13588876212054407</v>
      </c>
      <c r="DL222" s="80">
        <f t="shared" si="465"/>
        <v>0.22216720786357466</v>
      </c>
      <c r="DM222" s="80">
        <f t="shared" si="465"/>
        <v>0.47113611657816323</v>
      </c>
      <c r="DN222" s="80">
        <f t="shared" si="465"/>
        <v>0.17080791343771809</v>
      </c>
      <c r="DQ222" s="80">
        <f t="shared" si="467"/>
        <v>1.9777346915227055E-2</v>
      </c>
      <c r="DR222" s="80">
        <f t="shared" si="467"/>
        <v>2.6071972963886816E-2</v>
      </c>
      <c r="DS222" s="80">
        <f t="shared" si="467"/>
        <v>5.243649956899344E-2</v>
      </c>
      <c r="DT222" s="80">
        <f t="shared" si="467"/>
        <v>1.665856471332312E-2</v>
      </c>
      <c r="DV222" s="80">
        <f t="shared" si="466"/>
        <v>5.3466695339524133E-2</v>
      </c>
      <c r="DW222" s="80">
        <f t="shared" si="466"/>
        <v>1.3087894621407801E-2</v>
      </c>
      <c r="DX222" s="80">
        <f t="shared" si="466"/>
        <v>0.58107371438650268</v>
      </c>
      <c r="DY222" s="80">
        <f t="shared" si="466"/>
        <v>0.35237169565256538</v>
      </c>
      <c r="DZ222" s="80"/>
      <c r="EB222" s="80">
        <f t="shared" si="468"/>
        <v>3.0042043961649695E-2</v>
      </c>
      <c r="EC222" s="80">
        <f t="shared" si="468"/>
        <v>1.545684582695532E-2</v>
      </c>
      <c r="ED222" s="80">
        <f t="shared" si="468"/>
        <v>-5.8507966010809889E-3</v>
      </c>
      <c r="EE222" s="80">
        <f t="shared" si="468"/>
        <v>4.6268523360836703E-3</v>
      </c>
      <c r="EG222" s="80">
        <f t="shared" si="451"/>
        <v>-2.6188536621838836E-4</v>
      </c>
      <c r="EH222" s="80">
        <f t="shared" si="451"/>
        <v>-8.8501289581789059E-4</v>
      </c>
      <c r="EI222" s="80">
        <f t="shared" si="451"/>
        <v>2.7165118257574069E-4</v>
      </c>
      <c r="EJ222" s="80">
        <f t="shared" si="451"/>
        <v>2.9604137004585733E-4</v>
      </c>
      <c r="EL222" s="80">
        <f t="shared" si="452"/>
        <v>9.5237543739921642E-3</v>
      </c>
      <c r="EM222" s="80">
        <f t="shared" si="452"/>
        <v>1.3071428500689588E-2</v>
      </c>
      <c r="EN222" s="80">
        <f t="shared" si="452"/>
        <v>1.2506343704465258E-2</v>
      </c>
      <c r="EO222" s="80">
        <f t="shared" si="452"/>
        <v>9.7637943674607295E-3</v>
      </c>
      <c r="EQ222" s="80">
        <f t="shared" si="453"/>
        <v>-1.997182150375329E-2</v>
      </c>
      <c r="ER222" s="80">
        <f t="shared" si="453"/>
        <v>-3.2683165992853543E-2</v>
      </c>
      <c r="ES222" s="80">
        <f t="shared" si="453"/>
        <v>-1.9292807615386782E-2</v>
      </c>
      <c r="ET222" s="80">
        <f t="shared" si="453"/>
        <v>1.2738935767076411E-2</v>
      </c>
      <c r="EW222" s="80">
        <f t="shared" si="408"/>
        <v>1.0366869467164355</v>
      </c>
      <c r="EX222" s="80">
        <f t="shared" si="409"/>
        <v>1.2103186564541923</v>
      </c>
      <c r="EY222" s="80">
        <f t="shared" si="402"/>
        <v>1.0214268960594279</v>
      </c>
      <c r="EZ222" s="80"/>
      <c r="FA222" s="80">
        <f t="shared" si="410"/>
        <v>1.0055655925317231</v>
      </c>
      <c r="FB222" s="80">
        <f t="shared" si="411"/>
        <v>0.73877835809699166</v>
      </c>
      <c r="FC222" s="80">
        <f t="shared" si="412"/>
        <v>0.90803475944362388</v>
      </c>
      <c r="FD222" s="80"/>
      <c r="FE222" s="80">
        <f t="shared" si="413"/>
        <v>0.99994634420923478</v>
      </c>
      <c r="FF222" s="80">
        <f t="shared" si="414"/>
        <v>1.0164182587212705</v>
      </c>
      <c r="FG222" s="80">
        <f t="shared" si="403"/>
        <v>0.99791964610699713</v>
      </c>
      <c r="FH222" s="80"/>
      <c r="FI222" s="80">
        <f t="shared" si="415"/>
        <v>1.0118275361457885</v>
      </c>
      <c r="FJ222" s="80">
        <f t="shared" si="416"/>
        <v>1.1791108307640714</v>
      </c>
      <c r="FK222" s="80">
        <f t="shared" si="404"/>
        <v>1.1498034075829244</v>
      </c>
      <c r="FM222" s="80">
        <f t="shared" si="417"/>
        <v>0.98325311338345633</v>
      </c>
      <c r="FN222" s="80">
        <f t="shared" si="418"/>
        <v>0.98638687380432655</v>
      </c>
      <c r="FO222" s="80">
        <f t="shared" si="405"/>
        <v>1.0132368758236487</v>
      </c>
      <c r="FQ222" s="37"/>
    </row>
    <row r="223" spans="1:173" x14ac:dyDescent="0.2">
      <c r="A223" s="74" t="s">
        <v>238</v>
      </c>
      <c r="B223" s="31">
        <f t="shared" si="407"/>
        <v>1997</v>
      </c>
      <c r="D223" s="85">
        <f>[4]Northeast!D208</f>
        <v>490.625</v>
      </c>
      <c r="E223" s="85">
        <f>[4]Midwest!D208</f>
        <v>804.18299999999999</v>
      </c>
      <c r="F223" s="85">
        <f>[4]South!D208</f>
        <v>1728.6320000000001</v>
      </c>
      <c r="G223" s="85">
        <f>[4]West!D208</f>
        <v>647.46199999999999</v>
      </c>
      <c r="H223" s="85">
        <f t="shared" si="455"/>
        <v>3670.902</v>
      </c>
      <c r="J223" s="91">
        <f>J63</f>
        <v>3285.32</v>
      </c>
      <c r="K223" s="91">
        <f>K63</f>
        <v>742.21799999999996</v>
      </c>
      <c r="L223" s="91">
        <f>L63</f>
        <v>35256.364644367764</v>
      </c>
      <c r="M223" s="91">
        <f>M63</f>
        <v>21603.730916678975</v>
      </c>
      <c r="N223" s="91">
        <f t="shared" si="456"/>
        <v>60887.633561046736</v>
      </c>
      <c r="P223" s="96">
        <f>P63</f>
        <v>3285.32</v>
      </c>
      <c r="Q223" s="96">
        <f>Q63</f>
        <v>742.21799999999996</v>
      </c>
      <c r="R223" s="96">
        <f>R63</f>
        <v>35256.364644367764</v>
      </c>
      <c r="S223" s="96">
        <f>S63</f>
        <v>21603.730916678975</v>
      </c>
      <c r="T223" s="85">
        <f t="shared" si="457"/>
        <v>60887.633561046736</v>
      </c>
      <c r="V223" s="96">
        <f t="shared" si="459"/>
        <v>149.33857280264937</v>
      </c>
      <c r="W223" s="96">
        <f t="shared" si="459"/>
        <v>1083.4862533649143</v>
      </c>
      <c r="X223" s="96">
        <f t="shared" si="459"/>
        <v>49.030352886259664</v>
      </c>
      <c r="Y223" s="96">
        <f t="shared" si="459"/>
        <v>29.969915960216508</v>
      </c>
      <c r="Z223" s="96">
        <f t="shared" si="459"/>
        <v>60.289779472534526</v>
      </c>
      <c r="AC223" s="96">
        <f t="shared" si="460"/>
        <v>0.14933857280264937</v>
      </c>
      <c r="AD223" s="96">
        <f t="shared" si="460"/>
        <v>1.0834862533649143</v>
      </c>
      <c r="AE223" s="96">
        <f t="shared" si="460"/>
        <v>4.9030352886259662E-2</v>
      </c>
      <c r="AF223" s="96">
        <f t="shared" si="460"/>
        <v>2.9969915960216507E-2</v>
      </c>
      <c r="AG223" s="96">
        <f t="shared" si="460"/>
        <v>6.0289779472534527E-2</v>
      </c>
      <c r="AI223" s="94">
        <f t="shared" si="461"/>
        <v>0.15139901406790288</v>
      </c>
      <c r="AJ223" s="94">
        <f t="shared" si="461"/>
        <v>1.1049107155689211</v>
      </c>
      <c r="AK223" s="94">
        <f t="shared" si="461"/>
        <v>4.9664142062968437E-2</v>
      </c>
      <c r="AL223" s="94">
        <f t="shared" si="461"/>
        <v>3.0221975114194638E-2</v>
      </c>
      <c r="AM223" s="94">
        <f t="shared" si="427"/>
        <v>6.1118541372016624E-2</v>
      </c>
      <c r="AO223" s="90">
        <f>[4]Northeast!V208</f>
        <v>0.98639065598981124</v>
      </c>
      <c r="AP223" s="90">
        <f>[4]Midwest!V208</f>
        <v>0.98060977968434748</v>
      </c>
      <c r="AQ223" s="90">
        <f>[4]South!V208</f>
        <v>0.98723849541374942</v>
      </c>
      <c r="AR223" s="90">
        <f>[4]West!V208</f>
        <v>0.99165973921208928</v>
      </c>
      <c r="AS223" s="90">
        <f t="shared" si="428"/>
        <v>0.98644009034120128</v>
      </c>
      <c r="AU223" s="102">
        <f t="shared" si="462"/>
        <v>1000000</v>
      </c>
      <c r="AV223" s="102">
        <f t="shared" si="462"/>
        <v>1000000</v>
      </c>
      <c r="AW223" s="102">
        <f t="shared" si="462"/>
        <v>1000000</v>
      </c>
      <c r="AX223" s="102">
        <f t="shared" si="462"/>
        <v>1000000</v>
      </c>
      <c r="AY223" s="102">
        <f t="shared" si="462"/>
        <v>1000000</v>
      </c>
      <c r="BB223" s="80">
        <f t="shared" si="463"/>
        <v>0.95437578017788283</v>
      </c>
      <c r="BC223" s="80">
        <f t="shared" si="463"/>
        <v>1.8806309109694326</v>
      </c>
      <c r="BD223" s="80">
        <f t="shared" si="463"/>
        <v>1.1969699858438685</v>
      </c>
      <c r="BE223" s="80">
        <f t="shared" si="463"/>
        <v>1.0604301532139</v>
      </c>
      <c r="BF223" s="80"/>
      <c r="BG223" s="80"/>
      <c r="BH223" s="80"/>
      <c r="BI223" s="80"/>
      <c r="BJ223" s="80"/>
      <c r="BK223" s="80"/>
      <c r="BL223" s="80"/>
      <c r="BM223" s="80"/>
      <c r="BN223" s="80"/>
      <c r="BO223" s="80"/>
      <c r="BP223" s="80"/>
      <c r="BQ223" s="95">
        <f>[4]Northeast!AK208</f>
        <v>1.0516002387559547</v>
      </c>
      <c r="BR223" s="95">
        <f>[4]Midwest!AK208</f>
        <v>1.0057620440985773</v>
      </c>
      <c r="BS223" s="95">
        <f>[4]South!AK208</f>
        <v>1.0170876827921616</v>
      </c>
      <c r="BT223" s="95">
        <f>[4]West!AK208</f>
        <v>0.92810791609196464</v>
      </c>
      <c r="BU223" s="88"/>
      <c r="BV223" s="95">
        <f>[4]Northeast!AH208</f>
        <v>0.99895051367478505</v>
      </c>
      <c r="BW223" s="95">
        <f>[4]Midwest!AH208</f>
        <v>0.99424915320934082</v>
      </c>
      <c r="BX223" s="95">
        <f>[4]South!AH208</f>
        <v>0.99884910709273167</v>
      </c>
      <c r="BY223" s="95">
        <f>[4]West!AH208</f>
        <v>0.99907824341097529</v>
      </c>
      <c r="CA223" s="95">
        <f>[4]Northeast!AI208</f>
        <v>1.123698175701018</v>
      </c>
      <c r="CB223" s="95">
        <f>[4]Midwest!AI208</f>
        <v>1.1713920690751569</v>
      </c>
      <c r="CC223" s="95">
        <f>[4]South!AI208</f>
        <v>1.1782161731619532</v>
      </c>
      <c r="CD223" s="95">
        <f>[4]West!AI208</f>
        <v>1.1436261830135028</v>
      </c>
      <c r="CF223" s="95">
        <f>[4]Northeast!AJ208</f>
        <v>1.0012798496176187</v>
      </c>
      <c r="CG223" s="95">
        <f>[4]Midwest!AJ208</f>
        <v>0.99309770630026417</v>
      </c>
      <c r="CH223" s="95">
        <f>[4]South!AJ208</f>
        <v>1.0258330764992529</v>
      </c>
      <c r="CI223" s="95">
        <f>[4]West!AJ208</f>
        <v>0.97996810215279495</v>
      </c>
      <c r="CK223" s="89">
        <f t="shared" si="431"/>
        <v>1.1991540713313154</v>
      </c>
      <c r="CL223" s="89">
        <f t="shared" si="432"/>
        <v>1.1300678261311299</v>
      </c>
      <c r="CM223" s="89">
        <f t="shared" si="433"/>
        <v>0.89469374425507198</v>
      </c>
      <c r="CN223" s="89">
        <f t="shared" si="434"/>
        <v>0.99787964840146903</v>
      </c>
      <c r="CO223" s="89">
        <f t="shared" si="435"/>
        <v>1.162633870257278</v>
      </c>
      <c r="CP223" s="89">
        <f t="shared" si="436"/>
        <v>1.0062041612403125</v>
      </c>
      <c r="CQ223" s="89">
        <f t="shared" si="437"/>
        <v>1.0039652104484649</v>
      </c>
      <c r="CR223" s="89">
        <f t="shared" si="438"/>
        <v>1.2574053275488923</v>
      </c>
      <c r="CS223" s="89">
        <f t="shared" si="439"/>
        <v>1.3551254345856734</v>
      </c>
      <c r="CT223" s="89"/>
      <c r="CU223" s="89">
        <f t="shared" si="440"/>
        <v>1.0444355506239709</v>
      </c>
      <c r="CX223" s="35"/>
      <c r="CZ223" s="80">
        <f t="shared" si="458"/>
        <v>0.13365243746632299</v>
      </c>
      <c r="DA223" s="80">
        <f t="shared" si="458"/>
        <v>0.21906959107053253</v>
      </c>
      <c r="DB223" s="80">
        <f t="shared" si="458"/>
        <v>0.47090115726325577</v>
      </c>
      <c r="DC223" s="80">
        <f t="shared" si="458"/>
        <v>0.17637681419988874</v>
      </c>
      <c r="DE223" s="80">
        <f t="shared" si="464"/>
        <v>0.13396383744504264</v>
      </c>
      <c r="DF223" s="80">
        <f t="shared" si="464"/>
        <v>0.21907521579544581</v>
      </c>
      <c r="DG223" s="80">
        <f t="shared" si="464"/>
        <v>0.4726146316110354</v>
      </c>
      <c r="DH223" s="80">
        <f t="shared" si="464"/>
        <v>0.17433609664511626</v>
      </c>
      <c r="DI223" s="80">
        <f t="shared" si="442"/>
        <v>0.9999897814966402</v>
      </c>
      <c r="DJ223" s="80"/>
      <c r="DK223" s="80">
        <f t="shared" si="465"/>
        <v>0.13396520636895401</v>
      </c>
      <c r="DL223" s="80">
        <f t="shared" si="465"/>
        <v>0.21907745443915005</v>
      </c>
      <c r="DM223" s="80">
        <f t="shared" si="465"/>
        <v>0.4726194610745863</v>
      </c>
      <c r="DN223" s="80">
        <f t="shared" si="465"/>
        <v>0.17433787811730955</v>
      </c>
      <c r="DQ223" s="80">
        <f t="shared" si="467"/>
        <v>-1.4477583426764447E-2</v>
      </c>
      <c r="DR223" s="80">
        <f t="shared" si="467"/>
        <v>-1.1138085673800709E-2</v>
      </c>
      <c r="DS223" s="80">
        <f t="shared" si="467"/>
        <v>-2.3798314384488154E-2</v>
      </c>
      <c r="DT223" s="80">
        <f t="shared" si="467"/>
        <v>-9.2696739034768688E-3</v>
      </c>
      <c r="DV223" s="80">
        <f t="shared" si="466"/>
        <v>5.3957097818657963E-2</v>
      </c>
      <c r="DW223" s="80">
        <f t="shared" si="466"/>
        <v>1.2189962995619504E-2</v>
      </c>
      <c r="DX223" s="80">
        <f t="shared" si="466"/>
        <v>0.57903982438435997</v>
      </c>
      <c r="DY223" s="80">
        <f t="shared" si="466"/>
        <v>0.35481311480136263</v>
      </c>
      <c r="DZ223" s="80"/>
      <c r="EB223" s="80">
        <f t="shared" si="468"/>
        <v>9.130302914716339E-3</v>
      </c>
      <c r="EC223" s="80">
        <f t="shared" si="468"/>
        <v>-7.1074820430769292E-2</v>
      </c>
      <c r="ED223" s="80">
        <f t="shared" si="468"/>
        <v>-3.5063672959478268E-3</v>
      </c>
      <c r="EE223" s="80">
        <f t="shared" si="468"/>
        <v>6.9046416497248221E-3</v>
      </c>
      <c r="EG223" s="80">
        <f t="shared" si="451"/>
        <v>-2.1688620231127609E-4</v>
      </c>
      <c r="EH223" s="80">
        <f t="shared" si="451"/>
        <v>-8.9214251124789294E-4</v>
      </c>
      <c r="EI223" s="80">
        <f t="shared" si="451"/>
        <v>2.8349997012390004E-4</v>
      </c>
      <c r="EJ223" s="80">
        <f t="shared" si="451"/>
        <v>2.8928894292923991E-4</v>
      </c>
      <c r="EL223" s="80">
        <f t="shared" si="452"/>
        <v>8.854470256810746E-3</v>
      </c>
      <c r="EM223" s="80">
        <f t="shared" si="452"/>
        <v>1.2412753378445648E-2</v>
      </c>
      <c r="EN223" s="80">
        <f t="shared" si="452"/>
        <v>1.1845054463859016E-2</v>
      </c>
      <c r="EO223" s="80">
        <f t="shared" si="452"/>
        <v>9.1390502070856413E-3</v>
      </c>
      <c r="EQ223" s="80">
        <f t="shared" si="453"/>
        <v>-1.0029379761092793E-2</v>
      </c>
      <c r="ER223" s="80">
        <f t="shared" si="453"/>
        <v>-1.0974059262402925E-2</v>
      </c>
      <c r="ES223" s="80">
        <f t="shared" si="453"/>
        <v>-7.2206366906459726E-3</v>
      </c>
      <c r="ET223" s="80">
        <f t="shared" si="453"/>
        <v>1.1204168577891853E-3</v>
      </c>
      <c r="EW223" s="80">
        <f t="shared" si="408"/>
        <v>0.98290461541758023</v>
      </c>
      <c r="EX223" s="80">
        <f t="shared" si="409"/>
        <v>1.1896277935548303</v>
      </c>
      <c r="EY223" s="80">
        <f t="shared" si="402"/>
        <v>1.0039652104484649</v>
      </c>
      <c r="EZ223" s="80"/>
      <c r="FA223" s="80">
        <f t="shared" si="410"/>
        <v>0.98530781443132598</v>
      </c>
      <c r="FB223" s="80">
        <f t="shared" si="411"/>
        <v>0.7279240893657104</v>
      </c>
      <c r="FC223" s="80">
        <f t="shared" si="412"/>
        <v>0.89469374425507198</v>
      </c>
      <c r="FD223" s="80"/>
      <c r="FE223" s="80">
        <f t="shared" si="413"/>
        <v>0.99995991891162361</v>
      </c>
      <c r="FF223" s="80">
        <f t="shared" si="414"/>
        <v>1.0163775195712152</v>
      </c>
      <c r="FG223" s="80">
        <f t="shared" si="403"/>
        <v>0.99787964840146903</v>
      </c>
      <c r="FH223" s="80"/>
      <c r="FI223" s="80">
        <f t="shared" si="415"/>
        <v>1.0111588316661242</v>
      </c>
      <c r="FJ223" s="80">
        <f t="shared" si="416"/>
        <v>1.1922683300402714</v>
      </c>
      <c r="FK223" s="80">
        <f t="shared" si="404"/>
        <v>1.162633870257278</v>
      </c>
      <c r="FM223" s="80">
        <f t="shared" si="417"/>
        <v>0.99305916044792641</v>
      </c>
      <c r="FN223" s="80">
        <f t="shared" si="418"/>
        <v>0.97954052077697928</v>
      </c>
      <c r="FO223" s="80">
        <f t="shared" si="405"/>
        <v>1.0062041612403125</v>
      </c>
      <c r="FQ223" s="37"/>
    </row>
    <row r="224" spans="1:173" x14ac:dyDescent="0.2">
      <c r="A224" s="74" t="s">
        <v>238</v>
      </c>
      <c r="B224" s="31">
        <f t="shared" si="407"/>
        <v>1998</v>
      </c>
      <c r="D224" s="85">
        <f>[4]Northeast!D209</f>
        <v>496.31900000000002</v>
      </c>
      <c r="E224" s="85">
        <f>[4]Midwest!D209</f>
        <v>834.298</v>
      </c>
      <c r="F224" s="85">
        <f>[4]South!D209</f>
        <v>1865.145</v>
      </c>
      <c r="G224" s="85">
        <f>[4]West!D209</f>
        <v>660.17100000000005</v>
      </c>
      <c r="H224" s="85">
        <f t="shared" si="455"/>
        <v>3855.933</v>
      </c>
      <c r="J224" s="91">
        <f>J64</f>
        <v>3082.9749999999999</v>
      </c>
      <c r="K224" s="91">
        <f>K64</f>
        <v>701.21799999999996</v>
      </c>
      <c r="L224" s="91">
        <f>L64</f>
        <v>35877.905138045659</v>
      </c>
      <c r="M224" s="91">
        <f>M64</f>
        <v>21915.907280639738</v>
      </c>
      <c r="N224" s="91">
        <f t="shared" si="456"/>
        <v>61578.005418685396</v>
      </c>
      <c r="P224" s="96">
        <f>P64</f>
        <v>3082.9749999999999</v>
      </c>
      <c r="Q224" s="96">
        <f>Q64</f>
        <v>701.21799999999996</v>
      </c>
      <c r="R224" s="96">
        <f>R64</f>
        <v>35877.905138045659</v>
      </c>
      <c r="S224" s="96">
        <f>S64</f>
        <v>21915.907280639738</v>
      </c>
      <c r="T224" s="85">
        <f t="shared" si="457"/>
        <v>61578.005418685396</v>
      </c>
      <c r="V224" s="96">
        <f t="shared" si="459"/>
        <v>160.98703362823247</v>
      </c>
      <c r="W224" s="96">
        <f t="shared" si="459"/>
        <v>1189.7840614473673</v>
      </c>
      <c r="X224" s="96">
        <f t="shared" si="459"/>
        <v>51.985894740051656</v>
      </c>
      <c r="Y224" s="96">
        <f t="shared" si="459"/>
        <v>30.122914445033611</v>
      </c>
      <c r="Z224" s="96">
        <f t="shared" si="459"/>
        <v>62.618673238642202</v>
      </c>
      <c r="AC224" s="96">
        <f t="shared" si="460"/>
        <v>0.16098703362823247</v>
      </c>
      <c r="AD224" s="96">
        <f t="shared" si="460"/>
        <v>1.1897840614473674</v>
      </c>
      <c r="AE224" s="96">
        <f t="shared" si="460"/>
        <v>5.1985894740051657E-2</v>
      </c>
      <c r="AF224" s="96">
        <f t="shared" si="460"/>
        <v>3.0122914445033611E-2</v>
      </c>
      <c r="AG224" s="96">
        <f t="shared" si="460"/>
        <v>6.2618673238642203E-2</v>
      </c>
      <c r="AI224" s="94">
        <f t="shared" si="461"/>
        <v>0.16470250852399415</v>
      </c>
      <c r="AJ224" s="94">
        <f t="shared" si="461"/>
        <v>1.1819255367713268</v>
      </c>
      <c r="AK224" s="94">
        <f t="shared" si="461"/>
        <v>5.0874638509558701E-2</v>
      </c>
      <c r="AL224" s="94">
        <f t="shared" si="461"/>
        <v>3.0217442750505516E-2</v>
      </c>
      <c r="AM224" s="94">
        <f t="shared" si="427"/>
        <v>6.2101383102878452E-2</v>
      </c>
      <c r="AO224" s="90">
        <f>[4]Northeast!V209</f>
        <v>0.97744129746985364</v>
      </c>
      <c r="AP224" s="90">
        <f>[4]Midwest!V209</f>
        <v>1.0066489169000508</v>
      </c>
      <c r="AQ224" s="90">
        <f>[4]South!V209</f>
        <v>1.0218430295142866</v>
      </c>
      <c r="AR224" s="90">
        <f>[4]West!V209</f>
        <v>0.99687173046864386</v>
      </c>
      <c r="AS224" s="90">
        <f t="shared" si="428"/>
        <v>1.0083297683548658</v>
      </c>
      <c r="AU224" s="102">
        <f t="shared" si="462"/>
        <v>1000000</v>
      </c>
      <c r="AV224" s="102">
        <f t="shared" si="462"/>
        <v>1000000</v>
      </c>
      <c r="AW224" s="102">
        <f t="shared" si="462"/>
        <v>1000000</v>
      </c>
      <c r="AX224" s="102">
        <f t="shared" si="462"/>
        <v>1000000</v>
      </c>
      <c r="AY224" s="102">
        <f t="shared" si="462"/>
        <v>1000000</v>
      </c>
      <c r="BB224" s="80">
        <f t="shared" si="463"/>
        <v>1.038237177682954</v>
      </c>
      <c r="BC224" s="80">
        <f t="shared" si="463"/>
        <v>2.011715216076793</v>
      </c>
      <c r="BD224" s="80">
        <f t="shared" si="463"/>
        <v>1.2261445140719436</v>
      </c>
      <c r="BE224" s="80">
        <f t="shared" si="463"/>
        <v>1.0602711214132612</v>
      </c>
      <c r="BF224" s="80"/>
      <c r="BG224" s="80"/>
      <c r="BH224" s="80"/>
      <c r="BI224" s="80"/>
      <c r="BJ224" s="80"/>
      <c r="BK224" s="80"/>
      <c r="BL224" s="80"/>
      <c r="BM224" s="80"/>
      <c r="BN224" s="80"/>
      <c r="BO224" s="80"/>
      <c r="BP224" s="80"/>
      <c r="BQ224" s="95">
        <f>[4]Northeast!AK209</f>
        <v>1.0534808675218104</v>
      </c>
      <c r="BR224" s="95">
        <f>[4]Midwest!AK209</f>
        <v>1.0008938484594978</v>
      </c>
      <c r="BS224" s="95">
        <f>[4]South!AK209</f>
        <v>1.0291941922005139</v>
      </c>
      <c r="BT224" s="95">
        <f>[4]West!AK209</f>
        <v>0.91626753964281971</v>
      </c>
      <c r="BU224" s="88"/>
      <c r="BV224" s="95">
        <f>[4]Northeast!AH209</f>
        <v>0.99730437342991551</v>
      </c>
      <c r="BW224" s="95">
        <f>[4]Midwest!AH209</f>
        <v>0.99306329024026474</v>
      </c>
      <c r="BX224" s="95">
        <f>[4]South!AH209</f>
        <v>1.0000334138355427</v>
      </c>
      <c r="BY224" s="95">
        <f>[4]West!AH209</f>
        <v>0.99662393842190677</v>
      </c>
      <c r="CA224" s="95">
        <f>[4]Northeast!AI209</f>
        <v>1.1393815673237853</v>
      </c>
      <c r="CB224" s="95">
        <f>[4]Midwest!AI209</f>
        <v>1.1883435596120984</v>
      </c>
      <c r="CC224" s="95">
        <f>[4]South!AI209</f>
        <v>1.1913238089968228</v>
      </c>
      <c r="CD224" s="95">
        <f>[4]West!AI209</f>
        <v>1.1610831352924256</v>
      </c>
      <c r="CF224" s="95">
        <f>[4]Northeast!AJ209</f>
        <v>0.99219540391791239</v>
      </c>
      <c r="CG224" s="95">
        <f>[4]Midwest!AJ209</f>
        <v>1.0194684482393022</v>
      </c>
      <c r="CH224" s="95">
        <f>[4]South!AJ209</f>
        <v>1.0617904220060244</v>
      </c>
      <c r="CI224" s="95">
        <f>[4]West!AJ209</f>
        <v>0.98511864419676354</v>
      </c>
      <c r="CK224" s="89">
        <f t="shared" si="431"/>
        <v>1.2127506290459444</v>
      </c>
      <c r="CL224" s="89">
        <f t="shared" si="432"/>
        <v>1.1737204640837133</v>
      </c>
      <c r="CM224" s="89">
        <f t="shared" si="433"/>
        <v>0.87596864714745826</v>
      </c>
      <c r="CN224" s="89">
        <f t="shared" si="434"/>
        <v>0.99754237453446182</v>
      </c>
      <c r="CO224" s="89">
        <f t="shared" si="435"/>
        <v>1.1776817311107688</v>
      </c>
      <c r="CP224" s="89">
        <f t="shared" si="436"/>
        <v>1.0284475646111184</v>
      </c>
      <c r="CQ224" s="89">
        <f t="shared" si="437"/>
        <v>1.0065732830613252</v>
      </c>
      <c r="CR224" s="89">
        <f t="shared" si="438"/>
        <v>1.2919535954795665</v>
      </c>
      <c r="CS224" s="89">
        <f t="shared" si="439"/>
        <v>1.4234302311416211</v>
      </c>
      <c r="CT224" s="89"/>
      <c r="CU224" s="89">
        <f t="shared" si="440"/>
        <v>1.0583516893799747</v>
      </c>
      <c r="CX224" s="35"/>
      <c r="CZ224" s="80">
        <f t="shared" si="458"/>
        <v>0.12871567011148793</v>
      </c>
      <c r="DA224" s="80">
        <f t="shared" si="458"/>
        <v>0.21636734870652577</v>
      </c>
      <c r="DB224" s="80">
        <f t="shared" si="458"/>
        <v>0.48370783413508484</v>
      </c>
      <c r="DC224" s="80">
        <f t="shared" si="458"/>
        <v>0.17120914704690149</v>
      </c>
      <c r="DE224" s="80">
        <f t="shared" si="464"/>
        <v>0.13116857047072128</v>
      </c>
      <c r="DF224" s="80">
        <f t="shared" si="464"/>
        <v>0.21771567492247723</v>
      </c>
      <c r="DG224" s="80">
        <f t="shared" si="464"/>
        <v>0.47727585939426564</v>
      </c>
      <c r="DH224" s="80">
        <f t="shared" si="464"/>
        <v>0.17378017498631176</v>
      </c>
      <c r="DI224" s="80">
        <f t="shared" si="442"/>
        <v>0.99994027977377598</v>
      </c>
      <c r="DJ224" s="80"/>
      <c r="DK224" s="80">
        <f t="shared" si="465"/>
        <v>0.13117640435526462</v>
      </c>
      <c r="DL224" s="80">
        <f t="shared" si="465"/>
        <v>0.21772867772836663</v>
      </c>
      <c r="DM224" s="80">
        <f t="shared" si="465"/>
        <v>0.47730436411886856</v>
      </c>
      <c r="DN224" s="80">
        <f t="shared" si="465"/>
        <v>0.17379055379750014</v>
      </c>
      <c r="DQ224" s="80">
        <f t="shared" si="467"/>
        <v>1.7867523114147644E-3</v>
      </c>
      <c r="DR224" s="80">
        <f t="shared" si="467"/>
        <v>-4.8520578021444428E-3</v>
      </c>
      <c r="DS224" s="80">
        <f t="shared" si="467"/>
        <v>1.1832827934942367E-2</v>
      </c>
      <c r="DT224" s="80">
        <f t="shared" si="467"/>
        <v>-1.2839619042633624E-2</v>
      </c>
      <c r="DV224" s="80">
        <f t="shared" si="466"/>
        <v>5.006617182609318E-2</v>
      </c>
      <c r="DW224" s="80">
        <f t="shared" si="466"/>
        <v>1.1387475044575258E-2</v>
      </c>
      <c r="DX224" s="80">
        <f t="shared" si="466"/>
        <v>0.58264155998724132</v>
      </c>
      <c r="DY224" s="80">
        <f t="shared" si="466"/>
        <v>0.35590479314209023</v>
      </c>
      <c r="DZ224" s="80"/>
      <c r="EB224" s="80">
        <f t="shared" si="468"/>
        <v>-7.4843678974476677E-2</v>
      </c>
      <c r="EC224" s="80">
        <f t="shared" si="468"/>
        <v>-6.8098836746009375E-2</v>
      </c>
      <c r="ED224" s="80">
        <f t="shared" si="468"/>
        <v>6.2009208244469174E-3</v>
      </c>
      <c r="EE224" s="80">
        <f t="shared" si="468"/>
        <v>3.0720464113339007E-3</v>
      </c>
      <c r="EG224" s="80">
        <f t="shared" si="451"/>
        <v>-1.6492288921843077E-3</v>
      </c>
      <c r="EH224" s="80">
        <f t="shared" si="451"/>
        <v>-1.193433990448148E-3</v>
      </c>
      <c r="EI224" s="80">
        <f t="shared" si="451"/>
        <v>1.1849689704024171E-3</v>
      </c>
      <c r="EJ224" s="80">
        <f t="shared" si="451"/>
        <v>-2.4595916652348248E-3</v>
      </c>
      <c r="EL224" s="80">
        <f t="shared" si="452"/>
        <v>1.3860441949297241E-2</v>
      </c>
      <c r="EM224" s="80">
        <f t="shared" si="452"/>
        <v>1.4367526541503486E-2</v>
      </c>
      <c r="EN224" s="80">
        <f t="shared" si="452"/>
        <v>1.1063556330482009E-2</v>
      </c>
      <c r="EO224" s="80">
        <f t="shared" si="452"/>
        <v>1.5149230318985392E-2</v>
      </c>
      <c r="EQ224" s="80">
        <f t="shared" si="453"/>
        <v>-9.1142426475000916E-3</v>
      </c>
      <c r="ER224" s="80">
        <f t="shared" si="453"/>
        <v>2.6207586995738635E-2</v>
      </c>
      <c r="ES224" s="80">
        <f t="shared" si="453"/>
        <v>3.4451520559203246E-2</v>
      </c>
      <c r="ET224" s="80">
        <f t="shared" si="453"/>
        <v>5.2420625684209462E-3</v>
      </c>
      <c r="EW224" s="80">
        <f t="shared" si="408"/>
        <v>1.0025977719005776</v>
      </c>
      <c r="EX224" s="80">
        <f t="shared" si="409"/>
        <v>1.1927181752090732</v>
      </c>
      <c r="EY224" s="80">
        <f t="shared" si="402"/>
        <v>1.0065732830613252</v>
      </c>
      <c r="EZ224" s="80"/>
      <c r="FA224" s="80">
        <f t="shared" si="410"/>
        <v>0.97907094217675084</v>
      </c>
      <c r="FB224" s="80">
        <f t="shared" si="411"/>
        <v>0.71268932400843943</v>
      </c>
      <c r="FC224" s="80">
        <f t="shared" si="412"/>
        <v>0.87596864714745826</v>
      </c>
      <c r="FD224" s="80"/>
      <c r="FE224" s="80">
        <f t="shared" si="413"/>
        <v>0.99966200947424111</v>
      </c>
      <c r="FF224" s="80">
        <f t="shared" si="414"/>
        <v>1.0160339935990059</v>
      </c>
      <c r="FG224" s="80">
        <f t="shared" si="403"/>
        <v>0.99754237453446182</v>
      </c>
      <c r="FH224" s="80"/>
      <c r="FI224" s="80">
        <f t="shared" si="415"/>
        <v>1.0129429059641628</v>
      </c>
      <c r="FJ224" s="80">
        <f t="shared" si="416"/>
        <v>1.2076997469200321</v>
      </c>
      <c r="FK224" s="80">
        <f t="shared" si="404"/>
        <v>1.1776817311107688</v>
      </c>
      <c r="FM224" s="80">
        <f t="shared" si="417"/>
        <v>1.0221062526151623</v>
      </c>
      <c r="FN224" s="80">
        <f t="shared" si="418"/>
        <v>1.0011944909760628</v>
      </c>
      <c r="FO224" s="80">
        <f t="shared" si="405"/>
        <v>1.0284475646111184</v>
      </c>
      <c r="FQ224" s="37"/>
    </row>
    <row r="225" spans="1:173" x14ac:dyDescent="0.2">
      <c r="A225" s="74" t="s">
        <v>238</v>
      </c>
      <c r="B225" s="31">
        <f t="shared" si="407"/>
        <v>1999</v>
      </c>
      <c r="D225" s="85">
        <f>[4]Northeast!D210</f>
        <v>520.73199999999997</v>
      </c>
      <c r="E225" s="85">
        <f>[4]Midwest!D210</f>
        <v>848.71199999999999</v>
      </c>
      <c r="F225" s="85">
        <f>[4]South!D210</f>
        <v>1860.9480000000001</v>
      </c>
      <c r="G225" s="85">
        <f>[4]West!D210</f>
        <v>676.08299999999997</v>
      </c>
      <c r="H225" s="85">
        <f t="shared" si="455"/>
        <v>3906.4749999999999</v>
      </c>
      <c r="J225" s="91">
        <f>J65</f>
        <v>3115.0309999999999</v>
      </c>
      <c r="K225" s="91">
        <f>K65</f>
        <v>706.84900000000005</v>
      </c>
      <c r="L225" s="91">
        <f>L65</f>
        <v>36529.74057961972</v>
      </c>
      <c r="M225" s="91">
        <f>M65</f>
        <v>22248.968212381624</v>
      </c>
      <c r="N225" s="91">
        <f t="shared" si="456"/>
        <v>62600.588792001341</v>
      </c>
      <c r="P225" s="96">
        <f>P65</f>
        <v>3115.0309999999999</v>
      </c>
      <c r="Q225" s="96">
        <f>Q65</f>
        <v>706.84900000000005</v>
      </c>
      <c r="R225" s="96">
        <f>R65</f>
        <v>36529.74057961972</v>
      </c>
      <c r="S225" s="96">
        <f>S65</f>
        <v>22248.968212381624</v>
      </c>
      <c r="T225" s="85">
        <f t="shared" si="457"/>
        <v>62600.588792001341</v>
      </c>
      <c r="V225" s="96">
        <f t="shared" si="459"/>
        <v>167.16751775504</v>
      </c>
      <c r="W225" s="96">
        <f t="shared" si="459"/>
        <v>1200.6977444970566</v>
      </c>
      <c r="X225" s="96">
        <f t="shared" si="459"/>
        <v>50.94336752662953</v>
      </c>
      <c r="Y225" s="96">
        <f t="shared" si="459"/>
        <v>30.387161936963778</v>
      </c>
      <c r="Z225" s="96">
        <f t="shared" si="459"/>
        <v>62.403167052945378</v>
      </c>
      <c r="AC225" s="96">
        <f t="shared" si="460"/>
        <v>0.16716751775503999</v>
      </c>
      <c r="AD225" s="96">
        <f t="shared" si="460"/>
        <v>1.2006977444970566</v>
      </c>
      <c r="AE225" s="96">
        <f t="shared" si="460"/>
        <v>5.0943367526629528E-2</v>
      </c>
      <c r="AF225" s="96">
        <f t="shared" si="460"/>
        <v>3.038716193696378E-2</v>
      </c>
      <c r="AG225" s="96">
        <f t="shared" si="460"/>
        <v>6.240316705294538E-2</v>
      </c>
      <c r="AI225" s="94">
        <f t="shared" si="461"/>
        <v>0.16541187218610337</v>
      </c>
      <c r="AJ225" s="94">
        <f t="shared" si="461"/>
        <v>1.1981193663369383</v>
      </c>
      <c r="AK225" s="94">
        <f t="shared" si="461"/>
        <v>5.1145966715806457E-2</v>
      </c>
      <c r="AL225" s="94">
        <f t="shared" si="461"/>
        <v>3.0943314693287181E-2</v>
      </c>
      <c r="AM225" s="94">
        <f t="shared" si="427"/>
        <v>6.2602579017968077E-2</v>
      </c>
      <c r="AO225" s="90">
        <f>[4]Northeast!V210</f>
        <v>1.010613782104838</v>
      </c>
      <c r="AP225" s="90">
        <f>[4]Midwest!V210</f>
        <v>1.0021520211028734</v>
      </c>
      <c r="AQ225" s="90">
        <f>[4]South!V210</f>
        <v>0.99603880418757795</v>
      </c>
      <c r="AR225" s="90">
        <f>[4]West!V210</f>
        <v>0.98202672332178909</v>
      </c>
      <c r="AS225" s="90">
        <f t="shared" si="428"/>
        <v>0.99681463658285607</v>
      </c>
      <c r="AU225" s="102">
        <f t="shared" si="462"/>
        <v>1000000</v>
      </c>
      <c r="AV225" s="102">
        <f t="shared" si="462"/>
        <v>1000000</v>
      </c>
      <c r="AW225" s="102">
        <f t="shared" si="462"/>
        <v>1000000</v>
      </c>
      <c r="AX225" s="102">
        <f t="shared" si="462"/>
        <v>1000000</v>
      </c>
      <c r="AY225" s="102">
        <f t="shared" si="462"/>
        <v>1000000</v>
      </c>
      <c r="BB225" s="80">
        <f t="shared" si="463"/>
        <v>1.0427088019047055</v>
      </c>
      <c r="BC225" s="80">
        <f t="shared" si="463"/>
        <v>2.0392781820422181</v>
      </c>
      <c r="BD225" s="80">
        <f t="shared" si="463"/>
        <v>1.2326838743770032</v>
      </c>
      <c r="BE225" s="80">
        <f t="shared" si="463"/>
        <v>1.0857405519382073</v>
      </c>
      <c r="BF225" s="80"/>
      <c r="BG225" s="80"/>
      <c r="BH225" s="80"/>
      <c r="BI225" s="80"/>
      <c r="BJ225" s="80"/>
      <c r="BK225" s="80"/>
      <c r="BL225" s="80"/>
      <c r="BM225" s="80"/>
      <c r="BN225" s="80"/>
      <c r="BO225" s="80"/>
      <c r="BP225" s="80"/>
      <c r="BQ225" s="95">
        <f>[4]Northeast!AK210</f>
        <v>1.0476584758425047</v>
      </c>
      <c r="BR225" s="95">
        <f>[4]Midwest!AK210</f>
        <v>1.0057590874554208</v>
      </c>
      <c r="BS225" s="95">
        <f>[4]South!AK210</f>
        <v>1.0214637871704144</v>
      </c>
      <c r="BT225" s="95">
        <f>[4]West!AK210</f>
        <v>0.92589753909074879</v>
      </c>
      <c r="BU225" s="88"/>
      <c r="BV225" s="95">
        <f>[4]Northeast!AH210</f>
        <v>0.99557831865814295</v>
      </c>
      <c r="BW225" s="95">
        <f>[4]Midwest!AH210</f>
        <v>0.99184473437884568</v>
      </c>
      <c r="BX225" s="95">
        <f>[4]South!AH210</f>
        <v>1.0011476060866564</v>
      </c>
      <c r="BY225" s="95">
        <f>[4]West!AH210</f>
        <v>0.99412922766011314</v>
      </c>
      <c r="CA225" s="95">
        <f>[4]Northeast!AI210</f>
        <v>1.1559355250790639</v>
      </c>
      <c r="CB225" s="95">
        <f>[4]Midwest!AI210</f>
        <v>1.2063521036126383</v>
      </c>
      <c r="CC225" s="95">
        <f>[4]South!AI210</f>
        <v>1.2053984447691621</v>
      </c>
      <c r="CD225" s="95">
        <f>[4]West!AI210</f>
        <v>1.1795606787101247</v>
      </c>
      <c r="CF225" s="95">
        <f>[4]Northeast!AJ210</f>
        <v>1.0258686146535005</v>
      </c>
      <c r="CG225" s="95">
        <f>[4]Midwest!AJ210</f>
        <v>1.0149142851112476</v>
      </c>
      <c r="CH225" s="95">
        <f>[4]South!AJ210</f>
        <v>1.0349774199031396</v>
      </c>
      <c r="CI225" s="95">
        <f>[4]West!AJ210</f>
        <v>0.97044865921612233</v>
      </c>
      <c r="CK225" s="89">
        <f t="shared" si="431"/>
        <v>1.2328899404901654</v>
      </c>
      <c r="CL225" s="89">
        <f t="shared" si="432"/>
        <v>1.169681029723215</v>
      </c>
      <c r="CM225" s="89">
        <f t="shared" si="433"/>
        <v>0.87409511136839158</v>
      </c>
      <c r="CN225" s="89">
        <f t="shared" si="434"/>
        <v>0.99715338850582702</v>
      </c>
      <c r="CO225" s="89">
        <f t="shared" si="435"/>
        <v>1.1936961826795291</v>
      </c>
      <c r="CP225" s="89">
        <f t="shared" si="436"/>
        <v>1.0167293419433403</v>
      </c>
      <c r="CQ225" s="89">
        <f t="shared" si="437"/>
        <v>1.0050704353955986</v>
      </c>
      <c r="CR225" s="89">
        <f t="shared" si="438"/>
        <v>1.3108126688587964</v>
      </c>
      <c r="CS225" s="89">
        <f t="shared" si="439"/>
        <v>1.4420879751279299</v>
      </c>
      <c r="CT225" s="89"/>
      <c r="CU225" s="89">
        <f t="shared" si="440"/>
        <v>1.0578396052699706</v>
      </c>
      <c r="CX225" s="35"/>
      <c r="CZ225" s="80">
        <f t="shared" si="458"/>
        <v>0.13329971393647724</v>
      </c>
      <c r="DA225" s="80">
        <f t="shared" si="458"/>
        <v>0.21725775795314189</v>
      </c>
      <c r="DB225" s="80">
        <f t="shared" si="458"/>
        <v>0.47637524878567</v>
      </c>
      <c r="DC225" s="80">
        <f t="shared" si="458"/>
        <v>0.17306727932471089</v>
      </c>
      <c r="DE225" s="80">
        <f t="shared" si="464"/>
        <v>0.13099432437808203</v>
      </c>
      <c r="DF225" s="80">
        <f t="shared" si="464"/>
        <v>0.21681224860058945</v>
      </c>
      <c r="DG225" s="80">
        <f t="shared" si="464"/>
        <v>0.48003220760771181</v>
      </c>
      <c r="DH225" s="80">
        <f t="shared" si="464"/>
        <v>0.17213654171770854</v>
      </c>
      <c r="DI225" s="80">
        <f t="shared" si="442"/>
        <v>0.99997532230409181</v>
      </c>
      <c r="DJ225" s="80"/>
      <c r="DK225" s="80">
        <f t="shared" si="465"/>
        <v>0.13099755709596075</v>
      </c>
      <c r="DL225" s="80">
        <f t="shared" si="465"/>
        <v>0.21681759915936905</v>
      </c>
      <c r="DM225" s="80">
        <f t="shared" si="465"/>
        <v>0.48004405398889871</v>
      </c>
      <c r="DN225" s="80">
        <f t="shared" si="465"/>
        <v>0.17214078975577152</v>
      </c>
      <c r="DQ225" s="80">
        <f t="shared" si="467"/>
        <v>-5.5421422674779624E-3</v>
      </c>
      <c r="DR225" s="80">
        <f t="shared" si="467"/>
        <v>4.8491180933737527E-3</v>
      </c>
      <c r="DS225" s="80">
        <f t="shared" si="467"/>
        <v>-7.5394743799790396E-3</v>
      </c>
      <c r="DT225" s="80">
        <f t="shared" si="467"/>
        <v>1.045518371931695E-2</v>
      </c>
      <c r="DV225" s="80">
        <f t="shared" si="466"/>
        <v>4.976041056658586E-2</v>
      </c>
      <c r="DW225" s="80">
        <f t="shared" si="466"/>
        <v>1.1291411369126231E-2</v>
      </c>
      <c r="DX225" s="80">
        <f t="shared" si="466"/>
        <v>0.58353669325690483</v>
      </c>
      <c r="DY225" s="80">
        <f t="shared" si="466"/>
        <v>0.35541148480738316</v>
      </c>
      <c r="DZ225" s="80"/>
      <c r="EB225" s="80">
        <f t="shared" si="468"/>
        <v>-6.1258676466929632E-3</v>
      </c>
      <c r="EC225" s="80">
        <f t="shared" si="468"/>
        <v>-8.4716902085114933E-3</v>
      </c>
      <c r="ED225" s="80">
        <f t="shared" si="468"/>
        <v>1.5351571562420706E-3</v>
      </c>
      <c r="EE225" s="80">
        <f t="shared" si="468"/>
        <v>-1.3870297337122337E-3</v>
      </c>
      <c r="EG225" s="80">
        <f t="shared" si="451"/>
        <v>-1.7322195734078521E-3</v>
      </c>
      <c r="EH225" s="80">
        <f t="shared" si="451"/>
        <v>-1.2278211376958077E-3</v>
      </c>
      <c r="EI225" s="80">
        <f t="shared" si="451"/>
        <v>1.1135348128441557E-3</v>
      </c>
      <c r="EJ225" s="80">
        <f t="shared" si="451"/>
        <v>-2.5062997363841785E-3</v>
      </c>
      <c r="EL225" s="80">
        <f t="shared" si="452"/>
        <v>1.4424364137102607E-2</v>
      </c>
      <c r="EM225" s="80">
        <f t="shared" si="452"/>
        <v>1.5040644845511771E-2</v>
      </c>
      <c r="EN225" s="80">
        <f t="shared" si="452"/>
        <v>1.1745038495590552E-2</v>
      </c>
      <c r="EO225" s="80">
        <f t="shared" si="452"/>
        <v>1.5788756198749167E-2</v>
      </c>
      <c r="EQ225" s="80">
        <f t="shared" si="453"/>
        <v>3.3374893994716603E-2</v>
      </c>
      <c r="ER225" s="80">
        <f t="shared" si="453"/>
        <v>-4.4772015224766289E-3</v>
      </c>
      <c r="ES225" s="80">
        <f t="shared" si="453"/>
        <v>-2.5576950640606069E-2</v>
      </c>
      <c r="ET225" s="80">
        <f t="shared" si="453"/>
        <v>-1.5003585044320849E-2</v>
      </c>
      <c r="EW225" s="80">
        <f t="shared" si="408"/>
        <v>0.99850696646631021</v>
      </c>
      <c r="EX225" s="80">
        <f t="shared" si="409"/>
        <v>1.1909374069772447</v>
      </c>
      <c r="EY225" s="80">
        <f t="shared" si="402"/>
        <v>1.0050704353955986</v>
      </c>
      <c r="EZ225" s="80"/>
      <c r="FA225" s="80">
        <f t="shared" si="410"/>
        <v>0.99786118397597023</v>
      </c>
      <c r="FB225" s="80">
        <f t="shared" si="411"/>
        <v>0.7111650126620952</v>
      </c>
      <c r="FC225" s="80">
        <f t="shared" si="412"/>
        <v>0.87409511136839158</v>
      </c>
      <c r="FD225" s="80"/>
      <c r="FE225" s="80">
        <f t="shared" si="413"/>
        <v>0.99961005563416161</v>
      </c>
      <c r="FF225" s="80">
        <f t="shared" si="414"/>
        <v>1.0156377968677017</v>
      </c>
      <c r="FG225" s="80">
        <f t="shared" si="403"/>
        <v>0.99715338850582702</v>
      </c>
      <c r="FH225" s="80"/>
      <c r="FI225" s="80">
        <f t="shared" si="415"/>
        <v>1.0135982847875682</v>
      </c>
      <c r="FJ225" s="80">
        <f t="shared" si="416"/>
        <v>1.2241223920165247</v>
      </c>
      <c r="FK225" s="80">
        <f t="shared" si="404"/>
        <v>1.1936961826795291</v>
      </c>
      <c r="FM225" s="80">
        <f t="shared" si="417"/>
        <v>0.98860591140374865</v>
      </c>
      <c r="FN225" s="80">
        <f t="shared" si="418"/>
        <v>0.98978679224380284</v>
      </c>
      <c r="FO225" s="80">
        <f t="shared" si="405"/>
        <v>1.0167293419433403</v>
      </c>
      <c r="FQ225" s="37"/>
    </row>
    <row r="226" spans="1:173" x14ac:dyDescent="0.2">
      <c r="A226" s="74" t="s">
        <v>238</v>
      </c>
      <c r="B226" s="31">
        <f t="shared" si="407"/>
        <v>2000</v>
      </c>
      <c r="D226" s="85">
        <f>[4]Northeast!D211</f>
        <v>525.02200000000005</v>
      </c>
      <c r="E226" s="85">
        <f>[4]Midwest!D211</f>
        <v>866.12700000000007</v>
      </c>
      <c r="F226" s="85">
        <f>[4]South!D211</f>
        <v>1968.2830000000001</v>
      </c>
      <c r="G226" s="85">
        <f>[4]West!D211</f>
        <v>709.19900000000007</v>
      </c>
      <c r="H226" s="85">
        <f t="shared" si="455"/>
        <v>4068.6310000000003</v>
      </c>
      <c r="J226" s="91">
        <f>J66</f>
        <v>3251.5259999999998</v>
      </c>
      <c r="K226" s="91">
        <f>K66</f>
        <v>806.52</v>
      </c>
      <c r="L226" s="91">
        <f>L66</f>
        <v>37141.222726403212</v>
      </c>
      <c r="M226" s="91">
        <f>M66</f>
        <v>22633.216902278735</v>
      </c>
      <c r="N226" s="91">
        <f t="shared" si="456"/>
        <v>63832.485628681949</v>
      </c>
      <c r="P226" s="96">
        <f>P66</f>
        <v>3251.5259999999998</v>
      </c>
      <c r="Q226" s="96">
        <f>Q66</f>
        <v>806.52</v>
      </c>
      <c r="R226" s="96">
        <f>R66</f>
        <v>37141.222726403212</v>
      </c>
      <c r="S226" s="96">
        <f>S66</f>
        <v>22633.216902278735</v>
      </c>
      <c r="T226" s="85">
        <f t="shared" si="457"/>
        <v>63832.485628681949</v>
      </c>
      <c r="V226" s="96">
        <f t="shared" si="459"/>
        <v>161.46941466868176</v>
      </c>
      <c r="W226" s="96">
        <f t="shared" si="459"/>
        <v>1073.9064127362001</v>
      </c>
      <c r="X226" s="96">
        <f t="shared" si="459"/>
        <v>52.994566562849677</v>
      </c>
      <c r="Y226" s="96">
        <f t="shared" si="459"/>
        <v>31.334432178246711</v>
      </c>
      <c r="Z226" s="96">
        <f t="shared" si="459"/>
        <v>63.739191101965119</v>
      </c>
      <c r="AC226" s="96">
        <f t="shared" si="460"/>
        <v>0.16146941466868175</v>
      </c>
      <c r="AD226" s="96">
        <f t="shared" si="460"/>
        <v>1.0739064127362001</v>
      </c>
      <c r="AE226" s="96">
        <f t="shared" si="460"/>
        <v>5.2994566562849676E-2</v>
      </c>
      <c r="AF226" s="96">
        <f t="shared" si="460"/>
        <v>3.1334432178246711E-2</v>
      </c>
      <c r="AG226" s="96">
        <f t="shared" si="460"/>
        <v>6.3739191101965118E-2</v>
      </c>
      <c r="AI226" s="94">
        <f t="shared" si="461"/>
        <v>0.16540897345421413</v>
      </c>
      <c r="AJ226" s="94">
        <f t="shared" si="461"/>
        <v>1.0826404882216312</v>
      </c>
      <c r="AK226" s="94">
        <f t="shared" si="461"/>
        <v>5.2891832323002416E-2</v>
      </c>
      <c r="AL226" s="94">
        <f t="shared" si="461"/>
        <v>3.1571076193524034E-2</v>
      </c>
      <c r="AM226" s="94">
        <f t="shared" si="427"/>
        <v>6.4074351549064892E-2</v>
      </c>
      <c r="AO226" s="90">
        <f>[4]Northeast!V211</f>
        <v>0.97618291980620475</v>
      </c>
      <c r="AP226" s="90">
        <f>[4]Midwest!V211</f>
        <v>0.99193261698555379</v>
      </c>
      <c r="AQ226" s="90">
        <f>[4]South!V211</f>
        <v>1.0019423460170538</v>
      </c>
      <c r="AR226" s="90">
        <f>[4]West!V211</f>
        <v>0.99250440454336297</v>
      </c>
      <c r="AS226" s="90">
        <f t="shared" si="428"/>
        <v>0.99476919486507598</v>
      </c>
      <c r="AU226" s="102">
        <f t="shared" si="462"/>
        <v>1000000</v>
      </c>
      <c r="AV226" s="102">
        <f t="shared" si="462"/>
        <v>1000000</v>
      </c>
      <c r="AW226" s="102">
        <f t="shared" si="462"/>
        <v>1000000</v>
      </c>
      <c r="AX226" s="102">
        <f t="shared" si="462"/>
        <v>1000000</v>
      </c>
      <c r="AY226" s="102">
        <f t="shared" si="462"/>
        <v>1000000</v>
      </c>
      <c r="BB226" s="80">
        <f t="shared" si="463"/>
        <v>1.0426905291337409</v>
      </c>
      <c r="BC226" s="80">
        <f t="shared" si="463"/>
        <v>1.8427255152180078</v>
      </c>
      <c r="BD226" s="80">
        <f t="shared" si="463"/>
        <v>1.2747614910301024</v>
      </c>
      <c r="BE226" s="80">
        <f t="shared" si="463"/>
        <v>1.107767478416791</v>
      </c>
      <c r="BF226" s="80"/>
      <c r="BG226" s="80"/>
      <c r="BH226" s="80"/>
      <c r="BI226" s="80"/>
      <c r="BJ226" s="80"/>
      <c r="BK226" s="80"/>
      <c r="BL226" s="80"/>
      <c r="BM226" s="80"/>
      <c r="BN226" s="80"/>
      <c r="BO226" s="80"/>
      <c r="BP226" s="80"/>
      <c r="BQ226" s="95">
        <f>[4]Northeast!AK211</f>
        <v>1.078419190535471</v>
      </c>
      <c r="BR226" s="95">
        <f>[4]Midwest!AK211</f>
        <v>1.0243002298254635</v>
      </c>
      <c r="BS226" s="95">
        <f>[4]South!AK211</f>
        <v>1.0425297827591375</v>
      </c>
      <c r="BT226" s="95">
        <f>[4]West!AK211</f>
        <v>0.93135206259039649</v>
      </c>
      <c r="BU226" s="88"/>
      <c r="BV226" s="95">
        <f>[4]Northeast!AH211</f>
        <v>0.99521033535738901</v>
      </c>
      <c r="BW226" s="95">
        <f>[4]Midwest!AH211</f>
        <v>0.99193187529676485</v>
      </c>
      <c r="BX226" s="95">
        <f>[4]South!AH211</f>
        <v>1.0007343052751561</v>
      </c>
      <c r="BY226" s="95">
        <f>[4]West!AH211</f>
        <v>0.99432273739313382</v>
      </c>
      <c r="CA226" s="95">
        <f>[4]Northeast!AI211</f>
        <v>1.1679578774305617</v>
      </c>
      <c r="CB226" s="95">
        <f>[4]Midwest!AI211</f>
        <v>1.2183242225546427</v>
      </c>
      <c r="CC226" s="95">
        <f>[4]South!AI211</f>
        <v>1.2218606459604726</v>
      </c>
      <c r="CD226" s="95">
        <f>[4]West!AI211</f>
        <v>1.1962098101346728</v>
      </c>
      <c r="CF226" s="95">
        <f>[4]Northeast!AJ211</f>
        <v>0.99091803151969537</v>
      </c>
      <c r="CG226" s="95">
        <f>[4]Midwest!AJ211</f>
        <v>1.0045647383303329</v>
      </c>
      <c r="CH226" s="95">
        <f>[4]South!AJ211</f>
        <v>1.0411117516834612</v>
      </c>
      <c r="CI226" s="95">
        <f>[4]West!AJ211</f>
        <v>0.98080280890644433</v>
      </c>
      <c r="CK226" s="89">
        <f t="shared" si="431"/>
        <v>1.2571515847809496</v>
      </c>
      <c r="CL226" s="89">
        <f t="shared" si="432"/>
        <v>1.1947233802831876</v>
      </c>
      <c r="CM226" s="89">
        <f t="shared" si="433"/>
        <v>0.89662727370127404</v>
      </c>
      <c r="CN226" s="89">
        <f t="shared" si="434"/>
        <v>0.99695994148399592</v>
      </c>
      <c r="CO226" s="89">
        <f t="shared" si="435"/>
        <v>1.2086234385886587</v>
      </c>
      <c r="CP226" s="89">
        <f t="shared" si="436"/>
        <v>1.0146263789693619</v>
      </c>
      <c r="CQ226" s="89">
        <f t="shared" si="437"/>
        <v>1.0238830095651641</v>
      </c>
      <c r="CR226" s="89">
        <f t="shared" si="438"/>
        <v>1.41099280270229</v>
      </c>
      <c r="CS226" s="89">
        <f t="shared" si="439"/>
        <v>1.5019483908978624</v>
      </c>
      <c r="CT226" s="89"/>
      <c r="CU226" s="89">
        <f t="shared" si="440"/>
        <v>1.0961924712320279</v>
      </c>
      <c r="CX226" s="35"/>
      <c r="CZ226" s="80">
        <f t="shared" si="458"/>
        <v>0.12904143924578071</v>
      </c>
      <c r="DA226" s="80">
        <f t="shared" si="458"/>
        <v>0.21287922153667904</v>
      </c>
      <c r="DB226" s="80">
        <f t="shared" si="458"/>
        <v>0.48377033945816172</v>
      </c>
      <c r="DC226" s="80">
        <f t="shared" si="458"/>
        <v>0.17430899975937852</v>
      </c>
      <c r="DE226" s="80">
        <f t="shared" si="464"/>
        <v>0.13115905585607282</v>
      </c>
      <c r="DF226" s="80">
        <f t="shared" si="464"/>
        <v>0.21506106106062223</v>
      </c>
      <c r="DG226" s="80">
        <f t="shared" si="464"/>
        <v>0.4800633010769963</v>
      </c>
      <c r="DH226" s="80">
        <f t="shared" si="464"/>
        <v>0.17368739977032166</v>
      </c>
      <c r="DI226" s="80">
        <f t="shared" si="442"/>
        <v>0.99997081776401298</v>
      </c>
      <c r="DJ226" s="80"/>
      <c r="DK226" s="80">
        <f t="shared" si="465"/>
        <v>0.13116288348229133</v>
      </c>
      <c r="DL226" s="80">
        <f t="shared" si="465"/>
        <v>0.21506733720640969</v>
      </c>
      <c r="DM226" s="80">
        <f t="shared" si="465"/>
        <v>0.48007731080637228</v>
      </c>
      <c r="DN226" s="80">
        <f t="shared" si="465"/>
        <v>0.17369246850492673</v>
      </c>
      <c r="DQ226" s="80">
        <f t="shared" si="467"/>
        <v>2.8938605437260415E-2</v>
      </c>
      <c r="DR226" s="80">
        <f t="shared" si="467"/>
        <v>1.8267109525292567E-2</v>
      </c>
      <c r="DS226" s="80">
        <f t="shared" si="467"/>
        <v>2.0413558870299251E-2</v>
      </c>
      <c r="DT226" s="80">
        <f t="shared" si="467"/>
        <v>5.8737815068599306E-3</v>
      </c>
      <c r="DV226" s="80">
        <f t="shared" si="466"/>
        <v>5.093842058594357E-2</v>
      </c>
      <c r="DW226" s="80">
        <f t="shared" si="466"/>
        <v>1.2634945859567235E-2</v>
      </c>
      <c r="DX226" s="80">
        <f t="shared" si="466"/>
        <v>0.58185455823319043</v>
      </c>
      <c r="DY226" s="80">
        <f t="shared" si="466"/>
        <v>0.35457207532129875</v>
      </c>
      <c r="DZ226" s="80"/>
      <c r="EB226" s="80">
        <f t="shared" si="468"/>
        <v>2.3397764357553211E-2</v>
      </c>
      <c r="EC226" s="80">
        <f t="shared" si="468"/>
        <v>0.11242407497400764</v>
      </c>
      <c r="ED226" s="80">
        <f t="shared" si="468"/>
        <v>-2.8868179502234484E-3</v>
      </c>
      <c r="EE226" s="80">
        <f t="shared" si="468"/>
        <v>-2.3645896168271066E-3</v>
      </c>
      <c r="EG226" s="80">
        <f t="shared" si="451"/>
        <v>-3.6968595757530927E-4</v>
      </c>
      <c r="EH226" s="80">
        <f t="shared" si="451"/>
        <v>8.7853559266969691E-5</v>
      </c>
      <c r="EI226" s="80">
        <f t="shared" si="451"/>
        <v>-4.1291228521212771E-4</v>
      </c>
      <c r="EJ226" s="80">
        <f t="shared" si="451"/>
        <v>1.9463355115694782E-4</v>
      </c>
      <c r="EL226" s="80">
        <f t="shared" si="452"/>
        <v>1.0346825370331042E-2</v>
      </c>
      <c r="EM226" s="80">
        <f t="shared" si="452"/>
        <v>9.8753108675346431E-3</v>
      </c>
      <c r="EN226" s="80">
        <f t="shared" si="452"/>
        <v>1.3564644724794425E-2</v>
      </c>
      <c r="EO226" s="80">
        <f t="shared" si="452"/>
        <v>1.4016003700451207E-2</v>
      </c>
      <c r="EQ226" s="80">
        <f t="shared" si="453"/>
        <v>-3.4663143624868768E-2</v>
      </c>
      <c r="ER226" s="80">
        <f t="shared" si="453"/>
        <v>-1.024980925247144E-2</v>
      </c>
      <c r="ES226" s="80">
        <f t="shared" si="453"/>
        <v>5.9095242308831921E-3</v>
      </c>
      <c r="ET226" s="80">
        <f t="shared" si="453"/>
        <v>1.0612929235724827E-2</v>
      </c>
      <c r="EW226" s="80">
        <f t="shared" si="408"/>
        <v>1.0187176674460243</v>
      </c>
      <c r="EX226" s="80">
        <f t="shared" si="409"/>
        <v>1.2132289773100753</v>
      </c>
      <c r="EY226" s="80">
        <f t="shared" si="402"/>
        <v>1.0238830095651641</v>
      </c>
      <c r="EZ226" s="80"/>
      <c r="FA226" s="80">
        <f t="shared" si="410"/>
        <v>1.0257777008929938</v>
      </c>
      <c r="FB226" s="80">
        <f t="shared" si="411"/>
        <v>0.72949721164406078</v>
      </c>
      <c r="FC226" s="80">
        <f t="shared" si="412"/>
        <v>0.89662727370127404</v>
      </c>
      <c r="FD226" s="80"/>
      <c r="FE226" s="80">
        <f t="shared" si="413"/>
        <v>0.99980600073763892</v>
      </c>
      <c r="FF226" s="80">
        <f t="shared" si="414"/>
        <v>1.0154407638842833</v>
      </c>
      <c r="FG226" s="80">
        <f t="shared" si="403"/>
        <v>0.99695994148399592</v>
      </c>
      <c r="FH226" s="80"/>
      <c r="FI226" s="80">
        <f t="shared" si="415"/>
        <v>1.0125050713286372</v>
      </c>
      <c r="FJ226" s="80">
        <f t="shared" si="416"/>
        <v>1.2394301298436734</v>
      </c>
      <c r="FK226" s="80">
        <f t="shared" si="404"/>
        <v>1.2086234385886587</v>
      </c>
      <c r="FM226" s="80">
        <f t="shared" si="417"/>
        <v>0.99793163933878515</v>
      </c>
      <c r="FN226" s="80">
        <f t="shared" si="418"/>
        <v>0.98773955617973574</v>
      </c>
      <c r="FO226" s="80">
        <f t="shared" si="405"/>
        <v>1.0146263789693619</v>
      </c>
      <c r="FQ226" s="37"/>
    </row>
    <row r="227" spans="1:173" x14ac:dyDescent="0.2">
      <c r="A227" s="74" t="s">
        <v>238</v>
      </c>
      <c r="B227" s="31">
        <f t="shared" si="407"/>
        <v>2001</v>
      </c>
      <c r="D227" s="85">
        <f>[4]Northeast!D212</f>
        <v>539.49099999999999</v>
      </c>
      <c r="E227" s="85">
        <f>[4]Midwest!D212</f>
        <v>890.76099999999997</v>
      </c>
      <c r="F227" s="85">
        <f>[4]South!D212</f>
        <v>1968.874</v>
      </c>
      <c r="G227" s="85">
        <f>[4]West!D212</f>
        <v>700.75700000000006</v>
      </c>
      <c r="H227" s="85">
        <f t="shared" si="455"/>
        <v>4099.8829999999998</v>
      </c>
      <c r="J227" s="91">
        <f>J67</f>
        <v>3097.2620000000002</v>
      </c>
      <c r="K227" s="91">
        <f>K67</f>
        <v>789.18499999999995</v>
      </c>
      <c r="L227" s="91">
        <f>L67</f>
        <v>37720.98513511294</v>
      </c>
      <c r="M227" s="91">
        <f>M67</f>
        <v>23005.608134059454</v>
      </c>
      <c r="N227" s="91">
        <f t="shared" si="456"/>
        <v>64613.040269172394</v>
      </c>
      <c r="P227" s="96">
        <f>P67</f>
        <v>3097.2620000000002</v>
      </c>
      <c r="Q227" s="96">
        <f>Q67</f>
        <v>789.18499999999995</v>
      </c>
      <c r="R227" s="96">
        <f>R67</f>
        <v>37720.98513511294</v>
      </c>
      <c r="S227" s="96">
        <f>S67</f>
        <v>23005.608134059454</v>
      </c>
      <c r="T227" s="85">
        <f t="shared" si="457"/>
        <v>64613.040269172394</v>
      </c>
      <c r="V227" s="96">
        <f t="shared" si="459"/>
        <v>174.18319793417538</v>
      </c>
      <c r="W227" s="96">
        <f t="shared" si="459"/>
        <v>1128.7099982893744</v>
      </c>
      <c r="X227" s="96">
        <f t="shared" si="459"/>
        <v>52.195720576959559</v>
      </c>
      <c r="Y227" s="96">
        <f t="shared" si="459"/>
        <v>30.460268466563157</v>
      </c>
      <c r="Z227" s="96">
        <f t="shared" si="459"/>
        <v>63.452872406564346</v>
      </c>
      <c r="AC227" s="96">
        <f t="shared" si="460"/>
        <v>0.17418319793417539</v>
      </c>
      <c r="AD227" s="96">
        <f t="shared" si="460"/>
        <v>1.1287099982893745</v>
      </c>
      <c r="AE227" s="96">
        <f t="shared" si="460"/>
        <v>5.2195720576959558E-2</v>
      </c>
      <c r="AF227" s="96">
        <f t="shared" si="460"/>
        <v>3.0460268466563158E-2</v>
      </c>
      <c r="AG227" s="96">
        <f t="shared" si="460"/>
        <v>6.3452872406564345E-2</v>
      </c>
      <c r="AI227" s="94">
        <f t="shared" si="461"/>
        <v>0.17635160282608825</v>
      </c>
      <c r="AJ227" s="94">
        <f t="shared" si="461"/>
        <v>1.1351626880622487</v>
      </c>
      <c r="AK227" s="94">
        <f t="shared" si="461"/>
        <v>5.3197541535113725E-2</v>
      </c>
      <c r="AL227" s="94">
        <f t="shared" si="461"/>
        <v>3.043226328965349E-2</v>
      </c>
      <c r="AM227" s="94">
        <f t="shared" si="427"/>
        <v>6.4210519488201001E-2</v>
      </c>
      <c r="AO227" s="90">
        <f>[4]Northeast!V212</f>
        <v>0.9877040817482603</v>
      </c>
      <c r="AP227" s="90">
        <f>[4]Midwest!V212</f>
        <v>0.99431562555681852</v>
      </c>
      <c r="AQ227" s="90">
        <f>[4]South!V212</f>
        <v>0.98116790871824588</v>
      </c>
      <c r="AR227" s="90">
        <f>[4]West!V212</f>
        <v>1.0009202462742621</v>
      </c>
      <c r="AS227" s="90">
        <f t="shared" si="428"/>
        <v>0.98820057698215824</v>
      </c>
      <c r="AU227" s="102">
        <f t="shared" si="462"/>
        <v>1000000</v>
      </c>
      <c r="AV227" s="102">
        <f t="shared" si="462"/>
        <v>1000000</v>
      </c>
      <c r="AW227" s="102">
        <f t="shared" si="462"/>
        <v>1000000</v>
      </c>
      <c r="AX227" s="102">
        <f t="shared" si="462"/>
        <v>1000000</v>
      </c>
      <c r="AY227" s="102">
        <f t="shared" si="462"/>
        <v>1000000</v>
      </c>
      <c r="BB227" s="80">
        <f t="shared" si="463"/>
        <v>1.1116697131018471</v>
      </c>
      <c r="BC227" s="80">
        <f t="shared" si="463"/>
        <v>1.9321217633859149</v>
      </c>
      <c r="BD227" s="80">
        <f t="shared" si="463"/>
        <v>1.282129477994002</v>
      </c>
      <c r="BE227" s="80">
        <f t="shared" si="463"/>
        <v>1.0678087550848336</v>
      </c>
      <c r="BF227" s="80"/>
      <c r="BG227" s="80">
        <f t="shared" ref="BG227:BJ236" si="469">V227/V$238</f>
        <v>1.1145746183861711</v>
      </c>
      <c r="BH227" s="80">
        <f t="shared" si="469"/>
        <v>1.9456042910144531</v>
      </c>
      <c r="BI227" s="80">
        <f t="shared" si="469"/>
        <v>1.3071632733586886</v>
      </c>
      <c r="BJ227" s="80">
        <f t="shared" si="469"/>
        <v>1.0561903851803072</v>
      </c>
      <c r="BK227" s="80"/>
      <c r="BL227" s="80">
        <f t="shared" ref="BL227:BO236" si="470">BQ227*BV227*CA227*CF227</f>
        <v>1.2719519965798243</v>
      </c>
      <c r="BM227" s="80">
        <f t="shared" si="470"/>
        <v>1.2768943943414464</v>
      </c>
      <c r="BN227" s="80">
        <f t="shared" si="470"/>
        <v>1.3071632733586886</v>
      </c>
      <c r="BO227" s="80">
        <f t="shared" si="470"/>
        <v>1.0561903851803072</v>
      </c>
      <c r="BP227" s="80"/>
      <c r="BQ227" s="95">
        <f>[4]Northeast!AK212</f>
        <v>1.0804395778859228</v>
      </c>
      <c r="BR227" s="95">
        <f>[4]Midwest!AK212</f>
        <v>1.0386233902405515</v>
      </c>
      <c r="BS227" s="95">
        <f>[4]South!AK212</f>
        <v>1.034474129742694</v>
      </c>
      <c r="BT227" s="95">
        <f>[4]West!AK212</f>
        <v>0.88486430841847574</v>
      </c>
      <c r="BU227" s="88"/>
      <c r="BV227" s="95">
        <f>[4]Northeast!AH212</f>
        <v>0.99469639257325859</v>
      </c>
      <c r="BW227" s="95">
        <f>[4]Midwest!AH212</f>
        <v>0.9918111522628158</v>
      </c>
      <c r="BX227" s="95">
        <f>[4]South!AH212</f>
        <v>1.0001254200993888</v>
      </c>
      <c r="BY227" s="95">
        <f>[4]West!AH212</f>
        <v>0.9943465547060284</v>
      </c>
      <c r="CA227" s="95">
        <f>[4]Northeast!AI212</f>
        <v>1.1804465267876929</v>
      </c>
      <c r="CB227" s="95">
        <f>[4]Midwest!AI212</f>
        <v>1.2309711403393735</v>
      </c>
      <c r="CC227" s="95">
        <f>[4]South!AI212</f>
        <v>1.2392467404399319</v>
      </c>
      <c r="CD227" s="95">
        <f>[4]West!AI212</f>
        <v>1.2136096642169669</v>
      </c>
      <c r="CF227" s="95">
        <f>[4]Northeast!AJ212</f>
        <v>1.0026131010407926</v>
      </c>
      <c r="CG227" s="95">
        <f>[4]Midwest!AJ212</f>
        <v>1.0069780941781388</v>
      </c>
      <c r="CH227" s="95">
        <f>[4]South!AJ212</f>
        <v>1.0195251694890082</v>
      </c>
      <c r="CI227" s="95">
        <f>[4]West!AJ212</f>
        <v>0.98911942812867915</v>
      </c>
      <c r="CK227" s="89">
        <f t="shared" si="431"/>
        <v>1.2725242511221733</v>
      </c>
      <c r="CL227" s="89">
        <f t="shared" si="432"/>
        <v>1.1893566407043896</v>
      </c>
      <c r="CM227" s="89">
        <f t="shared" si="433"/>
        <v>0.88515436296530814</v>
      </c>
      <c r="CN227" s="89">
        <f t="shared" si="434"/>
        <v>0.99657846307012221</v>
      </c>
      <c r="CO227" s="89">
        <f t="shared" si="435"/>
        <v>1.2243278701497098</v>
      </c>
      <c r="CP227" s="89">
        <f t="shared" si="436"/>
        <v>1.0079553927796205</v>
      </c>
      <c r="CQ227" s="89">
        <f t="shared" si="437"/>
        <v>1.0143575846863735</v>
      </c>
      <c r="CR227" s="89">
        <f t="shared" si="438"/>
        <v>1.4051630103781305</v>
      </c>
      <c r="CS227" s="89">
        <f t="shared" si="439"/>
        <v>1.5134851685295372</v>
      </c>
      <c r="CT227" s="89"/>
      <c r="CU227" s="89">
        <f t="shared" si="440"/>
        <v>1.0886030839197791</v>
      </c>
      <c r="CX227" s="35"/>
      <c r="CZ227" s="80">
        <f t="shared" si="458"/>
        <v>0.13158692577324768</v>
      </c>
      <c r="DA227" s="80">
        <f t="shared" si="458"/>
        <v>0.2172649804884676</v>
      </c>
      <c r="DB227" s="80">
        <f t="shared" si="458"/>
        <v>0.48022687476691411</v>
      </c>
      <c r="DC227" s="80">
        <f t="shared" si="458"/>
        <v>0.17092121897137066</v>
      </c>
      <c r="DE227" s="80">
        <f t="shared" si="464"/>
        <v>0.13031003889139753</v>
      </c>
      <c r="DF227" s="80">
        <f t="shared" si="464"/>
        <v>0.21506464792484214</v>
      </c>
      <c r="DG227" s="80">
        <f t="shared" si="464"/>
        <v>0.48199643625784411</v>
      </c>
      <c r="DH227" s="80">
        <f t="shared" si="464"/>
        <v>0.17260956844766132</v>
      </c>
      <c r="DI227" s="80">
        <f t="shared" si="442"/>
        <v>0.99998069152174507</v>
      </c>
      <c r="DK227" s="80">
        <f t="shared" si="465"/>
        <v>0.13031255502853265</v>
      </c>
      <c r="DL227" s="80">
        <f t="shared" si="465"/>
        <v>0.21506880057610139</v>
      </c>
      <c r="DM227" s="80">
        <f t="shared" si="465"/>
        <v>0.48200574305525262</v>
      </c>
      <c r="DN227" s="80">
        <f t="shared" si="465"/>
        <v>0.17261290134011337</v>
      </c>
      <c r="DQ227" s="80">
        <f t="shared" si="467"/>
        <v>1.8717184929789876E-3</v>
      </c>
      <c r="DR227" s="80">
        <f t="shared" si="467"/>
        <v>1.3886496273522413E-2</v>
      </c>
      <c r="DS227" s="80">
        <f t="shared" si="467"/>
        <v>-7.7570324844780649E-3</v>
      </c>
      <c r="DT227" s="80">
        <f t="shared" si="467"/>
        <v>-5.1203051669218458E-2</v>
      </c>
      <c r="DV227" s="80">
        <f t="shared" si="466"/>
        <v>4.7935555842861931E-2</v>
      </c>
      <c r="DW227" s="80">
        <f t="shared" si="466"/>
        <v>1.2214020524530696E-2</v>
      </c>
      <c r="DX227" s="80">
        <f t="shared" si="466"/>
        <v>0.58379833200806752</v>
      </c>
      <c r="DY227" s="80">
        <f t="shared" si="466"/>
        <v>0.35605209162453988</v>
      </c>
      <c r="DZ227" s="80"/>
      <c r="EB227" s="80">
        <f t="shared" si="468"/>
        <v>-6.0759941466701467E-2</v>
      </c>
      <c r="EC227" s="80">
        <f t="shared" si="468"/>
        <v>-3.3881940664119245E-2</v>
      </c>
      <c r="ED227" s="80">
        <f t="shared" si="468"/>
        <v>3.3350847286223403E-3</v>
      </c>
      <c r="EE227" s="80">
        <f t="shared" si="468"/>
        <v>4.1654041953888355E-3</v>
      </c>
      <c r="EG227" s="80">
        <f t="shared" si="451"/>
        <v>-5.1654963355250597E-4</v>
      </c>
      <c r="EH227" s="80">
        <f t="shared" si="451"/>
        <v>-1.217123714321044E-4</v>
      </c>
      <c r="EI227" s="80">
        <f t="shared" si="451"/>
        <v>-6.0862356999939705E-4</v>
      </c>
      <c r="EJ227" s="80">
        <f t="shared" si="451"/>
        <v>2.3953015204955566E-5</v>
      </c>
      <c r="EL227" s="80">
        <f t="shared" si="452"/>
        <v>1.0635959517529667E-2</v>
      </c>
      <c r="EM227" s="80">
        <f t="shared" si="452"/>
        <v>1.0327076410658952E-2</v>
      </c>
      <c r="EN227" s="80">
        <f t="shared" si="452"/>
        <v>1.4128911075665459E-2</v>
      </c>
      <c r="EO227" s="80">
        <f t="shared" si="452"/>
        <v>1.4441045607282417E-2</v>
      </c>
      <c r="EQ227" s="80">
        <f t="shared" si="453"/>
        <v>1.1733153797733738E-2</v>
      </c>
      <c r="ER227" s="80">
        <f t="shared" si="453"/>
        <v>2.3995084437080185E-3</v>
      </c>
      <c r="ES227" s="80">
        <f t="shared" si="453"/>
        <v>-2.0952135392287161E-2</v>
      </c>
      <c r="ET227" s="80">
        <f t="shared" si="453"/>
        <v>8.4436517108242067E-3</v>
      </c>
      <c r="EW227" s="80">
        <f t="shared" si="408"/>
        <v>0.99069676438635701</v>
      </c>
      <c r="EX227" s="80">
        <f t="shared" si="409"/>
        <v>1.2019420222808606</v>
      </c>
      <c r="EY227" s="80">
        <f t="shared" si="402"/>
        <v>1.0143575846863735</v>
      </c>
      <c r="EZ227" s="80"/>
      <c r="FA227" s="80">
        <f t="shared" si="410"/>
        <v>0.98720437011847106</v>
      </c>
      <c r="FB227" s="80">
        <f t="shared" si="411"/>
        <v>0.72016283532425596</v>
      </c>
      <c r="FC227" s="80">
        <f t="shared" si="412"/>
        <v>0.88515436296530814</v>
      </c>
      <c r="FD227" s="80"/>
      <c r="FE227" s="80">
        <f t="shared" si="413"/>
        <v>0.9996173583330682</v>
      </c>
      <c r="FF227" s="80">
        <f t="shared" si="414"/>
        <v>1.01505221393772</v>
      </c>
      <c r="FG227" s="80">
        <f t="shared" si="403"/>
        <v>0.99657846307012221</v>
      </c>
      <c r="FI227" s="80">
        <f t="shared" si="415"/>
        <v>1.0129936513389062</v>
      </c>
      <c r="FJ227" s="80">
        <f t="shared" si="416"/>
        <v>1.2555348528097974</v>
      </c>
      <c r="FK227" s="80">
        <f t="shared" si="404"/>
        <v>1.2243278701497098</v>
      </c>
      <c r="FM227" s="80">
        <f t="shared" si="417"/>
        <v>0.99342517962472288</v>
      </c>
      <c r="FN227" s="80">
        <f t="shared" si="418"/>
        <v>0.981245346020298</v>
      </c>
      <c r="FO227" s="80">
        <f t="shared" si="405"/>
        <v>1.0079553927796205</v>
      </c>
      <c r="FQ227" s="37"/>
    </row>
    <row r="228" spans="1:173" x14ac:dyDescent="0.2">
      <c r="A228" s="74" t="s">
        <v>238</v>
      </c>
      <c r="B228" s="31">
        <f t="shared" si="407"/>
        <v>2002</v>
      </c>
      <c r="D228" s="85">
        <f>[4]Northeast!D213</f>
        <v>567.91800000000001</v>
      </c>
      <c r="E228" s="85">
        <f>[4]Midwest!D213</f>
        <v>946.92399999999998</v>
      </c>
      <c r="F228" s="85">
        <f>[4]South!D213</f>
        <v>2089.91</v>
      </c>
      <c r="G228" s="85">
        <f>[4]West!D213</f>
        <v>712.04399999999998</v>
      </c>
      <c r="H228" s="85">
        <f t="shared" ref="H228:H236" si="471">SUM(D228:G228)</f>
        <v>4316.7960000000003</v>
      </c>
      <c r="J228" s="91">
        <f>J68</f>
        <v>3212.4560000000001</v>
      </c>
      <c r="K228" s="91">
        <f>K68</f>
        <v>725.16300000000001</v>
      </c>
      <c r="L228" s="91">
        <f>L68</f>
        <v>38111.433638868861</v>
      </c>
      <c r="M228" s="91">
        <f>M68</f>
        <v>23192.1115708502</v>
      </c>
      <c r="N228" s="91">
        <f t="shared" ref="N228:N236" si="472">SUM(J228:M228)</f>
        <v>65241.164209719063</v>
      </c>
      <c r="P228" s="96">
        <f>P68</f>
        <v>3212.4560000000001</v>
      </c>
      <c r="Q228" s="96">
        <f>Q68</f>
        <v>725.16300000000001</v>
      </c>
      <c r="R228" s="96">
        <f>R68</f>
        <v>38111.433638868861</v>
      </c>
      <c r="S228" s="96">
        <f>S68</f>
        <v>23192.1115708502</v>
      </c>
      <c r="T228" s="85">
        <f t="shared" ref="T228:T236" si="473">SUM(P228:S228)</f>
        <v>65241.164209719063</v>
      </c>
      <c r="V228" s="96">
        <f t="shared" si="459"/>
        <v>176.78623458189</v>
      </c>
      <c r="W228" s="96">
        <f t="shared" si="459"/>
        <v>1305.8084871952926</v>
      </c>
      <c r="X228" s="96">
        <f t="shared" si="459"/>
        <v>54.836824555152781</v>
      </c>
      <c r="Y228" s="96">
        <f t="shared" si="459"/>
        <v>30.701990968987783</v>
      </c>
      <c r="Z228" s="96">
        <f t="shared" si="459"/>
        <v>66.166753035301014</v>
      </c>
      <c r="AC228" s="96">
        <f t="shared" si="460"/>
        <v>0.17678623458188999</v>
      </c>
      <c r="AD228" s="96">
        <f t="shared" si="460"/>
        <v>1.3058084871952926</v>
      </c>
      <c r="AE228" s="96">
        <f t="shared" si="460"/>
        <v>5.4836824555152784E-2</v>
      </c>
      <c r="AF228" s="96">
        <f t="shared" si="460"/>
        <v>3.0701990968987784E-2</v>
      </c>
      <c r="AG228" s="96">
        <f t="shared" si="460"/>
        <v>6.6166753035301007E-2</v>
      </c>
      <c r="AI228" s="94">
        <f t="shared" si="461"/>
        <v>0.17532721258191589</v>
      </c>
      <c r="AJ228" s="94">
        <f t="shared" si="461"/>
        <v>1.2772224547719087</v>
      </c>
      <c r="AK228" s="94">
        <f t="shared" si="461"/>
        <v>5.3439078422982823E-2</v>
      </c>
      <c r="AL228" s="94">
        <f t="shared" si="461"/>
        <v>3.0704375410597659E-2</v>
      </c>
      <c r="AM228" s="94">
        <f t="shared" si="427"/>
        <v>6.496151111963322E-2</v>
      </c>
      <c r="AO228" s="90">
        <f>[4]Northeast!V213</f>
        <v>1.0083217087552363</v>
      </c>
      <c r="AP228" s="90">
        <f>[4]Midwest!V213</f>
        <v>1.0223814045208663</v>
      </c>
      <c r="AQ228" s="90">
        <f>[4]South!V213</f>
        <v>1.0261558801801647</v>
      </c>
      <c r="AR228" s="90">
        <f>[4]West!V213</f>
        <v>0.99992234196012819</v>
      </c>
      <c r="AS228" s="90">
        <f t="shared" si="428"/>
        <v>1.0185531693289618</v>
      </c>
      <c r="AU228" s="102">
        <f t="shared" si="462"/>
        <v>1000000</v>
      </c>
      <c r="AV228" s="102">
        <f t="shared" si="462"/>
        <v>1000000</v>
      </c>
      <c r="AW228" s="102">
        <f t="shared" si="462"/>
        <v>1000000</v>
      </c>
      <c r="AX228" s="102">
        <f t="shared" si="462"/>
        <v>1000000</v>
      </c>
      <c r="AY228" s="102">
        <f t="shared" si="462"/>
        <v>1000000</v>
      </c>
      <c r="BB228" s="80">
        <f t="shared" si="463"/>
        <v>1.1052122520377339</v>
      </c>
      <c r="BC228" s="80">
        <f t="shared" si="463"/>
        <v>2.1739168557085833</v>
      </c>
      <c r="BD228" s="80">
        <f t="shared" si="463"/>
        <v>1.2879508290381192</v>
      </c>
      <c r="BE228" s="80">
        <f t="shared" si="463"/>
        <v>1.0773566386038249</v>
      </c>
      <c r="BF228" s="80"/>
      <c r="BG228" s="80">
        <f t="shared" si="469"/>
        <v>1.131231096236395</v>
      </c>
      <c r="BH228" s="80">
        <f t="shared" si="469"/>
        <v>2.2508763099296183</v>
      </c>
      <c r="BI228" s="80">
        <f t="shared" si="469"/>
        <v>1.3733057479381019</v>
      </c>
      <c r="BJ228" s="80">
        <f t="shared" si="469"/>
        <v>1.0645719588103251</v>
      </c>
      <c r="BK228" s="80"/>
      <c r="BL228" s="80">
        <f t="shared" si="470"/>
        <v>1.3338298309665191</v>
      </c>
      <c r="BM228" s="80">
        <f t="shared" si="470"/>
        <v>1.3519711584995846</v>
      </c>
      <c r="BN228" s="80">
        <f t="shared" si="470"/>
        <v>1.3733057479381017</v>
      </c>
      <c r="BO228" s="80">
        <f t="shared" si="470"/>
        <v>1.0645719588103251</v>
      </c>
      <c r="BP228" s="80"/>
      <c r="BQ228" s="95">
        <f>[4]Northeast!AK213</f>
        <v>1.1018342857492529</v>
      </c>
      <c r="BR228" s="95">
        <f>[4]Midwest!AK213</f>
        <v>1.0585505168933356</v>
      </c>
      <c r="BS228" s="95">
        <f>[4]South!AK213</f>
        <v>1.0259666454957523</v>
      </c>
      <c r="BT228" s="95">
        <f>[4]West!AK213</f>
        <v>0.88061346738695456</v>
      </c>
      <c r="BU228" s="88"/>
      <c r="BV228" s="95">
        <f>[4]Northeast!AH213</f>
        <v>0.9946031024004568</v>
      </c>
      <c r="BW228" s="95">
        <f>[4]Midwest!AH213</f>
        <v>0.98989034006767884</v>
      </c>
      <c r="BX228" s="95">
        <f>[4]South!AH213</f>
        <v>0.99984093867981572</v>
      </c>
      <c r="BY228" s="95">
        <f>[4]West!AH213</f>
        <v>0.99303729167805277</v>
      </c>
      <c r="CA228" s="95">
        <f>[4]Northeast!AI213</f>
        <v>1.1891282322821777</v>
      </c>
      <c r="CB228" s="95">
        <f>[4]Midwest!AI213</f>
        <v>1.2461205318703295</v>
      </c>
      <c r="CC228" s="95">
        <f>[4]South!AI213</f>
        <v>1.2555532194381069</v>
      </c>
      <c r="CD228" s="95">
        <f>[4]West!AI213</f>
        <v>1.231994052473915</v>
      </c>
      <c r="CF228" s="95">
        <f>[4]Northeast!AJ213</f>
        <v>1.0235419433241792</v>
      </c>
      <c r="CG228" s="95">
        <f>[4]Midwest!AJ213</f>
        <v>1.0354012868610609</v>
      </c>
      <c r="CH228" s="95">
        <f>[4]South!AJ213</f>
        <v>1.066271876981304</v>
      </c>
      <c r="CI228" s="95">
        <f>[4]West!AJ213</f>
        <v>0.98813328907494591</v>
      </c>
      <c r="CK228" s="89">
        <f t="shared" si="431"/>
        <v>1.2848948646040064</v>
      </c>
      <c r="CL228" s="89">
        <f t="shared" si="432"/>
        <v>1.2402254481428538</v>
      </c>
      <c r="CM228" s="89">
        <f t="shared" si="433"/>
        <v>0.87021770042935842</v>
      </c>
      <c r="CN228" s="89">
        <f t="shared" si="434"/>
        <v>0.99578751574666746</v>
      </c>
      <c r="CO228" s="89">
        <f t="shared" si="435"/>
        <v>1.2396816898055609</v>
      </c>
      <c r="CP228" s="89">
        <f t="shared" si="436"/>
        <v>1.0389064886122228</v>
      </c>
      <c r="CQ228" s="89">
        <f t="shared" si="437"/>
        <v>1.0163257238529511</v>
      </c>
      <c r="CR228" s="89">
        <f t="shared" si="438"/>
        <v>1.4574100051493175</v>
      </c>
      <c r="CS228" s="89">
        <f t="shared" si="439"/>
        <v>1.5935593092699554</v>
      </c>
      <c r="CT228" s="89"/>
      <c r="CU228" s="89">
        <f t="shared" si="440"/>
        <v>1.1160437900734863</v>
      </c>
      <c r="CX228" s="35"/>
      <c r="CZ228" s="80">
        <f t="shared" si="458"/>
        <v>0.13156007372134332</v>
      </c>
      <c r="DA228" s="80">
        <f t="shared" si="458"/>
        <v>0.21935806093222843</v>
      </c>
      <c r="DB228" s="80">
        <f t="shared" si="458"/>
        <v>0.48413452940560536</v>
      </c>
      <c r="DC228" s="80">
        <f t="shared" si="458"/>
        <v>0.16494733594082275</v>
      </c>
      <c r="DE228" s="80">
        <f t="shared" si="464"/>
        <v>0.13157349929065495</v>
      </c>
      <c r="DF228" s="80">
        <f t="shared" si="464"/>
        <v>0.21830984840106293</v>
      </c>
      <c r="DG228" s="80">
        <f t="shared" si="464"/>
        <v>0.48217806306325017</v>
      </c>
      <c r="DH228" s="80">
        <f t="shared" si="464"/>
        <v>0.1679165670110104</v>
      </c>
      <c r="DI228" s="80">
        <f t="shared" si="442"/>
        <v>0.99997797776597852</v>
      </c>
      <c r="DK228" s="80">
        <f t="shared" si="465"/>
        <v>0.13157639689685913</v>
      </c>
      <c r="DL228" s="80">
        <f t="shared" si="465"/>
        <v>0.21831465617751158</v>
      </c>
      <c r="DM228" s="80">
        <f t="shared" si="465"/>
        <v>0.48218868193524628</v>
      </c>
      <c r="DN228" s="80">
        <f t="shared" si="465"/>
        <v>0.16792026499038298</v>
      </c>
      <c r="DQ228" s="80">
        <f t="shared" si="467"/>
        <v>1.9608348626616805E-2</v>
      </c>
      <c r="DR228" s="80">
        <f t="shared" si="467"/>
        <v>1.9004362328832701E-2</v>
      </c>
      <c r="DS228" s="80">
        <f t="shared" si="467"/>
        <v>-8.2579734354228645E-3</v>
      </c>
      <c r="DT228" s="80">
        <f t="shared" si="467"/>
        <v>-4.8155228055100771E-3</v>
      </c>
      <c r="DV228" s="80">
        <f t="shared" si="466"/>
        <v>4.9239709911881618E-2</v>
      </c>
      <c r="DW228" s="80">
        <f t="shared" si="466"/>
        <v>1.1115114342057855E-2</v>
      </c>
      <c r="DX228" s="80">
        <f t="shared" si="466"/>
        <v>0.58416237816294747</v>
      </c>
      <c r="DY228" s="80">
        <f t="shared" si="466"/>
        <v>0.35548279758311302</v>
      </c>
      <c r="DZ228" s="80"/>
      <c r="EB228" s="80">
        <f t="shared" si="468"/>
        <v>2.6842887764667245E-2</v>
      </c>
      <c r="EC228" s="80">
        <f t="shared" si="468"/>
        <v>-9.4278680661833578E-2</v>
      </c>
      <c r="ED228" s="80">
        <f t="shared" si="468"/>
        <v>6.2338769360846991E-4</v>
      </c>
      <c r="EE228" s="80">
        <f t="shared" si="468"/>
        <v>-1.6001862214753454E-3</v>
      </c>
      <c r="EG228" s="80">
        <f t="shared" ref="EG228:EJ236" si="474">LN(BV228/BV227)</f>
        <v>-9.3791983666547803E-5</v>
      </c>
      <c r="EH228" s="80">
        <f t="shared" si="474"/>
        <v>-1.9385490742180487E-3</v>
      </c>
      <c r="EI228" s="80">
        <f t="shared" si="474"/>
        <v>-2.8448620672330712E-4</v>
      </c>
      <c r="EJ228" s="80">
        <f t="shared" si="474"/>
        <v>-1.3175745790273152E-3</v>
      </c>
      <c r="EL228" s="80">
        <f t="shared" ref="EL228:EO236" si="475">LN(CA228/CA227)</f>
        <v>7.327681313426814E-3</v>
      </c>
      <c r="EM228" s="80">
        <f t="shared" si="475"/>
        <v>1.2231747886141469E-2</v>
      </c>
      <c r="EN228" s="80">
        <f t="shared" si="475"/>
        <v>1.3072560109103197E-2</v>
      </c>
      <c r="EO228" s="80">
        <f t="shared" si="475"/>
        <v>1.5034925277974065E-2</v>
      </c>
      <c r="EQ228" s="80">
        <f t="shared" ref="EQ228:ET236" si="476">LN(CF228/CF227)</f>
        <v>2.0659412738650466E-2</v>
      </c>
      <c r="ER228" s="80">
        <f t="shared" si="476"/>
        <v>2.7835208395796656E-2</v>
      </c>
      <c r="ES228" s="80">
        <f t="shared" si="476"/>
        <v>4.4831338498720952E-2</v>
      </c>
      <c r="ET228" s="80">
        <f t="shared" si="476"/>
        <v>-9.9748416266508375E-4</v>
      </c>
      <c r="EW228" s="80">
        <f t="shared" si="408"/>
        <v>1.0019402814118907</v>
      </c>
      <c r="EX228" s="80">
        <f t="shared" si="409"/>
        <v>1.2042741280448626</v>
      </c>
      <c r="EY228" s="80">
        <f t="shared" si="402"/>
        <v>1.0163257238529511</v>
      </c>
      <c r="EZ228" s="80"/>
      <c r="FA228" s="80">
        <f t="shared" si="410"/>
        <v>0.98312535851271055</v>
      </c>
      <c r="FB228" s="80">
        <f t="shared" si="411"/>
        <v>0.70801034566568921</v>
      </c>
      <c r="FC228" s="80">
        <f t="shared" si="412"/>
        <v>0.87021770042935842</v>
      </c>
      <c r="FD228" s="80"/>
      <c r="FE228" s="80">
        <f t="shared" si="413"/>
        <v>0.99920633712972473</v>
      </c>
      <c r="FF228" s="80">
        <f t="shared" si="414"/>
        <v>1.014246604684127</v>
      </c>
      <c r="FG228" s="80">
        <f t="shared" si="403"/>
        <v>0.99578751574666746</v>
      </c>
      <c r="FI228" s="80">
        <f t="shared" si="415"/>
        <v>1.0125406110815509</v>
      </c>
      <c r="FJ228" s="80">
        <f t="shared" si="416"/>
        <v>1.2712800270982174</v>
      </c>
      <c r="FK228" s="80">
        <f t="shared" si="404"/>
        <v>1.2396816898055609</v>
      </c>
      <c r="FM228" s="80">
        <f t="shared" si="417"/>
        <v>1.0307068110893767</v>
      </c>
      <c r="FN228" s="80">
        <f t="shared" si="418"/>
        <v>1.0113762614928734</v>
      </c>
      <c r="FO228" s="80">
        <f t="shared" si="405"/>
        <v>1.0389064886122228</v>
      </c>
      <c r="FQ228" s="37"/>
    </row>
    <row r="229" spans="1:173" x14ac:dyDescent="0.2">
      <c r="A229" s="74" t="s">
        <v>238</v>
      </c>
      <c r="B229" s="31">
        <f t="shared" si="407"/>
        <v>2003</v>
      </c>
      <c r="D229" s="85">
        <f>[4]Northeast!D214</f>
        <v>581.34799999999996</v>
      </c>
      <c r="E229" s="85">
        <f>[4]Midwest!D214</f>
        <v>928.98699999999997</v>
      </c>
      <c r="F229" s="85">
        <f>[4]South!D214</f>
        <v>2100.8870000000002</v>
      </c>
      <c r="G229" s="85">
        <f>[4]West!D214</f>
        <v>741.88800000000003</v>
      </c>
      <c r="H229" s="85">
        <f t="shared" si="471"/>
        <v>4353.1100000000006</v>
      </c>
      <c r="J229" s="91">
        <f>J69</f>
        <v>3260.9160000000002</v>
      </c>
      <c r="K229" s="91">
        <f>K69</f>
        <v>841.60400000000004</v>
      </c>
      <c r="L229" s="91">
        <f>L69</f>
        <v>38504.056550069145</v>
      </c>
      <c r="M229" s="91">
        <f>M69</f>
        <v>23384.702520437164</v>
      </c>
      <c r="N229" s="91">
        <f t="shared" si="472"/>
        <v>65991.279070506309</v>
      </c>
      <c r="P229" s="96">
        <f>P69</f>
        <v>3260.9160000000002</v>
      </c>
      <c r="Q229" s="96">
        <f>Q69</f>
        <v>841.60400000000004</v>
      </c>
      <c r="R229" s="96">
        <f>R69</f>
        <v>38504.056550069145</v>
      </c>
      <c r="S229" s="96">
        <f>S69</f>
        <v>23384.702520437164</v>
      </c>
      <c r="T229" s="85">
        <f t="shared" si="473"/>
        <v>65991.279070506309</v>
      </c>
      <c r="V229" s="96">
        <f t="shared" si="459"/>
        <v>178.27751466152452</v>
      </c>
      <c r="W229" s="96">
        <f t="shared" si="459"/>
        <v>1103.8291167817642</v>
      </c>
      <c r="X229" s="96">
        <f t="shared" si="459"/>
        <v>54.562744506363643</v>
      </c>
      <c r="Y229" s="96">
        <f t="shared" si="459"/>
        <v>31.725355469098812</v>
      </c>
      <c r="Z229" s="96">
        <f t="shared" si="459"/>
        <v>65.964928416511782</v>
      </c>
      <c r="AC229" s="96">
        <f t="shared" ref="AC229:AG236" si="477">D229/P229</f>
        <v>0.17827751466152453</v>
      </c>
      <c r="AD229" s="96">
        <f t="shared" si="477"/>
        <v>1.1038291167817642</v>
      </c>
      <c r="AE229" s="96">
        <f t="shared" si="477"/>
        <v>5.4562744506363642E-2</v>
      </c>
      <c r="AF229" s="96">
        <f t="shared" si="477"/>
        <v>3.1725355469098812E-2</v>
      </c>
      <c r="AG229" s="96">
        <f t="shared" si="477"/>
        <v>6.5964928416511776E-2</v>
      </c>
      <c r="AI229" s="94">
        <f t="shared" ref="AI229:AL236" si="478">AC229/AO229</f>
        <v>0.17616429612931131</v>
      </c>
      <c r="AJ229" s="94">
        <f t="shared" si="478"/>
        <v>1.1153056068266327</v>
      </c>
      <c r="AK229" s="94">
        <f t="shared" si="478"/>
        <v>5.4587112310757038E-2</v>
      </c>
      <c r="AL229" s="94">
        <f t="shared" si="478"/>
        <v>3.1553761489009485E-2</v>
      </c>
      <c r="AM229" s="94">
        <f t="shared" si="427"/>
        <v>6.5960279574117556E-2</v>
      </c>
      <c r="AO229" s="90">
        <f>[4]Northeast!V214</f>
        <v>1.0119957254599539</v>
      </c>
      <c r="AP229" s="90">
        <f>[4]Midwest!V214</f>
        <v>0.9897100041687027</v>
      </c>
      <c r="AQ229" s="90">
        <f>[4]South!V214</f>
        <v>0.99955359784824904</v>
      </c>
      <c r="AR229" s="90">
        <f>[4]West!V214</f>
        <v>1.0054381465787874</v>
      </c>
      <c r="AS229" s="90">
        <f t="shared" si="428"/>
        <v>1.0000704794222255</v>
      </c>
      <c r="AU229" s="102">
        <f t="shared" si="462"/>
        <v>1000000</v>
      </c>
      <c r="AV229" s="102">
        <f t="shared" si="462"/>
        <v>1000000</v>
      </c>
      <c r="AW229" s="102">
        <f t="shared" si="462"/>
        <v>1000000</v>
      </c>
      <c r="AX229" s="102">
        <f t="shared" si="462"/>
        <v>1000000</v>
      </c>
      <c r="AY229" s="102">
        <f t="shared" si="462"/>
        <v>1000000</v>
      </c>
      <c r="BB229" s="80">
        <f t="shared" ref="BB229:BE236" si="479">AI229/AI$238</f>
        <v>1.1104889856316613</v>
      </c>
      <c r="BC229" s="80">
        <f t="shared" si="479"/>
        <v>1.8983237014727383</v>
      </c>
      <c r="BD229" s="80">
        <f t="shared" si="479"/>
        <v>1.3156199289020634</v>
      </c>
      <c r="BE229" s="80">
        <f t="shared" si="479"/>
        <v>1.1071599392109039</v>
      </c>
      <c r="BF229" s="80"/>
      <c r="BG229" s="80">
        <f t="shared" si="469"/>
        <v>1.1407735948549682</v>
      </c>
      <c r="BH229" s="80">
        <f t="shared" si="469"/>
        <v>1.9027160824411311</v>
      </c>
      <c r="BI229" s="80">
        <f t="shared" si="469"/>
        <v>1.3664418255747872</v>
      </c>
      <c r="BJ229" s="80">
        <f t="shared" si="469"/>
        <v>1.1000564702728097</v>
      </c>
      <c r="BK229" s="80"/>
      <c r="BL229" s="80">
        <f t="shared" si="470"/>
        <v>1.3600088083168884</v>
      </c>
      <c r="BM229" s="80">
        <f t="shared" si="470"/>
        <v>1.320801814284712</v>
      </c>
      <c r="BN229" s="80">
        <f t="shared" si="470"/>
        <v>1.3664418255747874</v>
      </c>
      <c r="BO229" s="80">
        <f t="shared" si="470"/>
        <v>1.1000564702728095</v>
      </c>
      <c r="BP229" s="80"/>
      <c r="BQ229" s="95">
        <f>[4]Northeast!AK214</f>
        <v>1.1114914965941671</v>
      </c>
      <c r="BR229" s="95">
        <f>[4]Midwest!AK214</f>
        <v>1.0575836996103325</v>
      </c>
      <c r="BS229" s="95">
        <f>[4]South!AK214</f>
        <v>1.0348071612663807</v>
      </c>
      <c r="BT229" s="95">
        <f>[4]West!AK214</f>
        <v>0.89275598574602932</v>
      </c>
      <c r="BU229" s="88"/>
      <c r="BV229" s="95">
        <f>[4]Northeast!AH214</f>
        <v>0.99442208437319823</v>
      </c>
      <c r="BW229" s="95">
        <f>[4]Midwest!AH214</f>
        <v>0.9878193398533085</v>
      </c>
      <c r="BX229" s="95">
        <f>[4]South!AH214</f>
        <v>0.99939800716426697</v>
      </c>
      <c r="BY229" s="95">
        <f>[4]West!AH214</f>
        <v>0.99163252091461951</v>
      </c>
      <c r="CA229" s="95">
        <f>[4]Northeast!AI214</f>
        <v>1.1977870441127645</v>
      </c>
      <c r="CB229" s="95">
        <f>[4]Midwest!AI214</f>
        <v>1.2613675810339904</v>
      </c>
      <c r="CC229" s="95">
        <f>[4]South!AI214</f>
        <v>1.272133059191985</v>
      </c>
      <c r="CD229" s="95">
        <f>[4]West!AI214</f>
        <v>1.2506242089100799</v>
      </c>
      <c r="CF229" s="95">
        <f>[4]Northeast!AJ214</f>
        <v>1.0272714179205304</v>
      </c>
      <c r="CG229" s="95">
        <f>[4]Midwest!AJ214</f>
        <v>1.0023138208541489</v>
      </c>
      <c r="CH229" s="95">
        <f>[4]South!AJ214</f>
        <v>1.0386296190535336</v>
      </c>
      <c r="CI229" s="95">
        <f>[4]West!AJ214</f>
        <v>0.9935840625310588</v>
      </c>
      <c r="CK229" s="89">
        <f t="shared" si="431"/>
        <v>1.2996680334179544</v>
      </c>
      <c r="CL229" s="89">
        <f t="shared" si="432"/>
        <v>1.2364424602100683</v>
      </c>
      <c r="CM229" s="89">
        <f t="shared" si="433"/>
        <v>0.89592653250030618</v>
      </c>
      <c r="CN229" s="89">
        <f t="shared" si="434"/>
        <v>0.99486300646662018</v>
      </c>
      <c r="CO229" s="89">
        <f t="shared" si="435"/>
        <v>1.2552138126005004</v>
      </c>
      <c r="CP229" s="89">
        <f t="shared" si="436"/>
        <v>1.0200472613394453</v>
      </c>
      <c r="CQ229" s="89">
        <f t="shared" si="437"/>
        <v>1.0238772074728957</v>
      </c>
      <c r="CR229" s="89">
        <f t="shared" si="438"/>
        <v>1.5186370694135309</v>
      </c>
      <c r="CS229" s="89">
        <f t="shared" si="439"/>
        <v>1.6069647406956769</v>
      </c>
      <c r="CT229" s="89"/>
      <c r="CU229" s="89">
        <f t="shared" si="440"/>
        <v>1.1412313259120075</v>
      </c>
      <c r="CX229" s="35"/>
      <c r="CZ229" s="80">
        <f t="shared" si="458"/>
        <v>0.13354773943226794</v>
      </c>
      <c r="DA229" s="80">
        <f t="shared" si="458"/>
        <v>0.21340765567605685</v>
      </c>
      <c r="DB229" s="80">
        <f t="shared" si="458"/>
        <v>0.48261748497051532</v>
      </c>
      <c r="DC229" s="80">
        <f t="shared" si="458"/>
        <v>0.1704271199211598</v>
      </c>
      <c r="DE229" s="80">
        <f t="shared" si="464"/>
        <v>0.13255142276078227</v>
      </c>
      <c r="DF229" s="80">
        <f t="shared" si="464"/>
        <v>0.21636922155390403</v>
      </c>
      <c r="DG229" s="80">
        <f t="shared" si="464"/>
        <v>0.48337561042561572</v>
      </c>
      <c r="DH229" s="80">
        <f t="shared" si="464"/>
        <v>0.16767230422903007</v>
      </c>
      <c r="DI229" s="80">
        <f t="shared" si="442"/>
        <v>0.99996855896933212</v>
      </c>
      <c r="DK229" s="80">
        <f t="shared" si="465"/>
        <v>0.13255559044516665</v>
      </c>
      <c r="DL229" s="80">
        <f t="shared" si="465"/>
        <v>0.2163760246391305</v>
      </c>
      <c r="DM229" s="80">
        <f t="shared" si="465"/>
        <v>0.4833908087308576</v>
      </c>
      <c r="DN229" s="80">
        <f t="shared" si="465"/>
        <v>0.16767757618484522</v>
      </c>
      <c r="DQ229" s="80">
        <f t="shared" si="467"/>
        <v>8.726480490222524E-3</v>
      </c>
      <c r="DR229" s="80">
        <f t="shared" si="467"/>
        <v>-9.1375806197316215E-4</v>
      </c>
      <c r="DS229" s="80">
        <f t="shared" si="467"/>
        <v>8.5798547842845536E-3</v>
      </c>
      <c r="DT229" s="80">
        <f t="shared" si="467"/>
        <v>1.3694504666024643E-2</v>
      </c>
      <c r="DV229" s="80">
        <f t="shared" si="466"/>
        <v>4.9414347561228159E-2</v>
      </c>
      <c r="DW229" s="80">
        <f t="shared" si="466"/>
        <v>1.275326091347335E-2</v>
      </c>
      <c r="DX229" s="80">
        <f t="shared" si="466"/>
        <v>0.58347189344414274</v>
      </c>
      <c r="DY229" s="80">
        <f t="shared" si="466"/>
        <v>0.35436049808115572</v>
      </c>
      <c r="DZ229" s="80"/>
      <c r="EB229" s="80">
        <f t="shared" si="468"/>
        <v>3.5404084988656204E-3</v>
      </c>
      <c r="EC229" s="80">
        <f t="shared" si="468"/>
        <v>0.13748116227549292</v>
      </c>
      <c r="ED229" s="80">
        <f t="shared" si="468"/>
        <v>-1.1827073186909413E-3</v>
      </c>
      <c r="EE229" s="80">
        <f t="shared" si="468"/>
        <v>-3.1621075918056196E-3</v>
      </c>
      <c r="EG229" s="80">
        <f t="shared" si="474"/>
        <v>-1.8201682810455117E-4</v>
      </c>
      <c r="EH229" s="80">
        <f t="shared" si="474"/>
        <v>-2.0943427565672836E-3</v>
      </c>
      <c r="EI229" s="80">
        <f t="shared" si="474"/>
        <v>-4.4310013439516761E-4</v>
      </c>
      <c r="EJ229" s="80">
        <f t="shared" si="474"/>
        <v>-1.4156218723286207E-3</v>
      </c>
      <c r="EL229" s="80">
        <f t="shared" si="475"/>
        <v>7.2552636439807902E-3</v>
      </c>
      <c r="EM229" s="80">
        <f t="shared" si="475"/>
        <v>1.2161363400317494E-2</v>
      </c>
      <c r="EN229" s="80">
        <f t="shared" si="475"/>
        <v>1.3118777974253776E-2</v>
      </c>
      <c r="EO229" s="80">
        <f t="shared" si="475"/>
        <v>1.5008756237733581E-2</v>
      </c>
      <c r="EQ229" s="80">
        <f t="shared" si="476"/>
        <v>3.6370727615149786E-3</v>
      </c>
      <c r="ER229" s="80">
        <f t="shared" si="476"/>
        <v>-3.2477920255834979E-2</v>
      </c>
      <c r="ES229" s="80">
        <f t="shared" si="476"/>
        <v>-2.6266167027398445E-2</v>
      </c>
      <c r="ET229" s="80">
        <f t="shared" si="476"/>
        <v>5.5010743056253166E-3</v>
      </c>
      <c r="EW229" s="80">
        <f t="shared" si="408"/>
        <v>1.0074301805442025</v>
      </c>
      <c r="EX229" s="80">
        <f t="shared" si="409"/>
        <v>1.213222102240948</v>
      </c>
      <c r="EY229" s="80">
        <f t="shared" si="402"/>
        <v>1.0238772074728957</v>
      </c>
      <c r="EZ229" s="80"/>
      <c r="FA229" s="80">
        <f t="shared" si="410"/>
        <v>1.0295429891373886</v>
      </c>
      <c r="FB229" s="80">
        <f t="shared" si="411"/>
        <v>0.72892708761684943</v>
      </c>
      <c r="FC229" s="80">
        <f t="shared" si="412"/>
        <v>0.89592653250030618</v>
      </c>
      <c r="FD229" s="80"/>
      <c r="FE229" s="80">
        <f t="shared" si="413"/>
        <v>0.99907157976432936</v>
      </c>
      <c r="FF229" s="80">
        <f t="shared" si="414"/>
        <v>1.013304957612378</v>
      </c>
      <c r="FG229" s="80">
        <f t="shared" si="403"/>
        <v>0.99486300646662018</v>
      </c>
      <c r="FI229" s="80">
        <f t="shared" si="415"/>
        <v>1.0125291217275103</v>
      </c>
      <c r="FJ229" s="80">
        <f t="shared" si="416"/>
        <v>1.2872080493074836</v>
      </c>
      <c r="FK229" s="80">
        <f t="shared" si="404"/>
        <v>1.2552138126005004</v>
      </c>
      <c r="FM229" s="80">
        <f t="shared" si="417"/>
        <v>0.98184704063407113</v>
      </c>
      <c r="FN229" s="80">
        <f t="shared" si="418"/>
        <v>0.99301678931432824</v>
      </c>
      <c r="FO229" s="80">
        <f t="shared" si="405"/>
        <v>1.0200472613394453</v>
      </c>
      <c r="FQ229" s="37"/>
    </row>
    <row r="230" spans="1:173" x14ac:dyDescent="0.2">
      <c r="A230" s="74" t="s">
        <v>238</v>
      </c>
      <c r="B230" s="31">
        <f t="shared" si="407"/>
        <v>2004</v>
      </c>
      <c r="D230" s="85">
        <f>[4]Northeast!D215</f>
        <v>589.47400000000005</v>
      </c>
      <c r="E230" s="85">
        <f>[4]Midwest!D215</f>
        <v>928.90100000000007</v>
      </c>
      <c r="F230" s="85">
        <f>[4]South!D215</f>
        <v>2136.652</v>
      </c>
      <c r="G230" s="85">
        <f>[4]West!D215</f>
        <v>753.21199999999999</v>
      </c>
      <c r="H230" s="85">
        <f t="shared" si="471"/>
        <v>4408.2389999999996</v>
      </c>
      <c r="J230" s="91">
        <f>J70</f>
        <v>3200.9720000000002</v>
      </c>
      <c r="K230" s="91">
        <f>K70</f>
        <v>808.93799999999999</v>
      </c>
      <c r="L230" s="91">
        <f>L70</f>
        <v>39214.292172181689</v>
      </c>
      <c r="M230" s="91">
        <f>M70</f>
        <v>23673.903498709267</v>
      </c>
      <c r="N230" s="91">
        <f t="shared" si="472"/>
        <v>66898.10567089096</v>
      </c>
      <c r="P230" s="96">
        <f>P70</f>
        <v>3200.9720000000002</v>
      </c>
      <c r="Q230" s="96">
        <f>Q70</f>
        <v>808.93799999999999</v>
      </c>
      <c r="R230" s="96">
        <f>R70</f>
        <v>39214.292172181689</v>
      </c>
      <c r="S230" s="96">
        <f>S70</f>
        <v>23673.903498709267</v>
      </c>
      <c r="T230" s="85">
        <f t="shared" si="473"/>
        <v>66898.10567089096</v>
      </c>
      <c r="V230" s="96">
        <f t="shared" si="459"/>
        <v>184.15468801351588</v>
      </c>
      <c r="W230" s="96">
        <f t="shared" si="459"/>
        <v>1148.2969028528764</v>
      </c>
      <c r="X230" s="96">
        <f t="shared" si="459"/>
        <v>54.486562976029546</v>
      </c>
      <c r="Y230" s="96">
        <f t="shared" si="459"/>
        <v>31.81613036654754</v>
      </c>
      <c r="Z230" s="96">
        <f t="shared" si="459"/>
        <v>65.894825508013369</v>
      </c>
      <c r="AC230" s="96">
        <f t="shared" si="477"/>
        <v>0.18415468801351589</v>
      </c>
      <c r="AD230" s="96">
        <f t="shared" si="477"/>
        <v>1.1482969028528764</v>
      </c>
      <c r="AE230" s="96">
        <f t="shared" si="477"/>
        <v>5.4486562976029544E-2</v>
      </c>
      <c r="AF230" s="96">
        <f t="shared" si="477"/>
        <v>3.181613036654754E-2</v>
      </c>
      <c r="AG230" s="96">
        <f t="shared" si="477"/>
        <v>6.5894825508013372E-2</v>
      </c>
      <c r="AI230" s="94">
        <f t="shared" si="478"/>
        <v>0.18508060338243962</v>
      </c>
      <c r="AJ230" s="94">
        <f t="shared" si="478"/>
        <v>1.1840107786016356</v>
      </c>
      <c r="AK230" s="94">
        <f t="shared" si="478"/>
        <v>5.4601629412899519E-2</v>
      </c>
      <c r="AL230" s="94">
        <f t="shared" si="478"/>
        <v>3.210337430840586E-2</v>
      </c>
      <c r="AM230" s="94">
        <f t="shared" si="427"/>
        <v>6.6540084057453902E-2</v>
      </c>
      <c r="AO230" s="90">
        <f>[4]Northeast!V215</f>
        <v>0.99499723173578336</v>
      </c>
      <c r="AP230" s="90">
        <f>[4]Midwest!V215</f>
        <v>0.96983652818520893</v>
      </c>
      <c r="AQ230" s="90">
        <f>[4]South!V215</f>
        <v>0.99789261899127879</v>
      </c>
      <c r="AR230" s="90">
        <f>[4]West!V215</f>
        <v>0.99105253114208902</v>
      </c>
      <c r="AS230" s="90">
        <f t="shared" si="428"/>
        <v>0.99030270913268781</v>
      </c>
      <c r="AU230" s="102">
        <f t="shared" si="462"/>
        <v>1000000</v>
      </c>
      <c r="AV230" s="102">
        <f t="shared" si="462"/>
        <v>1000000</v>
      </c>
      <c r="AW230" s="102">
        <f t="shared" si="462"/>
        <v>1000000</v>
      </c>
      <c r="AX230" s="102">
        <f t="shared" si="462"/>
        <v>1000000</v>
      </c>
      <c r="AY230" s="102">
        <f t="shared" si="462"/>
        <v>1000000</v>
      </c>
      <c r="BB230" s="80">
        <f t="shared" si="479"/>
        <v>1.1666948185652464</v>
      </c>
      <c r="BC230" s="80">
        <f t="shared" si="479"/>
        <v>2.0152644352016216</v>
      </c>
      <c r="BD230" s="80">
        <f t="shared" si="479"/>
        <v>1.3159698098186399</v>
      </c>
      <c r="BE230" s="80">
        <f t="shared" si="479"/>
        <v>1.1264447809222282</v>
      </c>
      <c r="BF230" s="80"/>
      <c r="BG230" s="80">
        <f t="shared" si="469"/>
        <v>1.1783808286391397</v>
      </c>
      <c r="BH230" s="80">
        <f t="shared" si="469"/>
        <v>1.9793670517095789</v>
      </c>
      <c r="BI230" s="80">
        <f t="shared" si="469"/>
        <v>1.3645339737919162</v>
      </c>
      <c r="BJ230" s="80">
        <f t="shared" si="469"/>
        <v>1.1032040319565264</v>
      </c>
      <c r="BK230" s="80"/>
      <c r="BL230" s="80">
        <f t="shared" si="470"/>
        <v>1.3781382967007743</v>
      </c>
      <c r="BM230" s="80">
        <f t="shared" si="470"/>
        <v>1.3120531357580809</v>
      </c>
      <c r="BN230" s="80">
        <f t="shared" si="470"/>
        <v>1.3645339737919164</v>
      </c>
      <c r="BO230" s="80">
        <f t="shared" si="470"/>
        <v>1.1032040319565266</v>
      </c>
      <c r="BP230" s="80"/>
      <c r="BQ230" s="95">
        <f>[4]Northeast!AK215</f>
        <v>1.1359923909573961</v>
      </c>
      <c r="BR230" s="95">
        <f>[4]Midwest!AK215</f>
        <v>1.0599020315066587</v>
      </c>
      <c r="BS230" s="95">
        <f>[4]South!AK215</f>
        <v>1.0210615531697411</v>
      </c>
      <c r="BT230" s="95">
        <f>[4]West!AK215</f>
        <v>0.89432305622185404</v>
      </c>
      <c r="BU230" s="88"/>
      <c r="BV230" s="95">
        <f>[4]Northeast!AH215</f>
        <v>0.99437926359211037</v>
      </c>
      <c r="BW230" s="95">
        <f>[4]Midwest!AH215</f>
        <v>0.98700302989376543</v>
      </c>
      <c r="BX230" s="95">
        <f>[4]South!AH215</f>
        <v>0.99859458036937276</v>
      </c>
      <c r="BY230" s="95">
        <f>[4]West!AH215</f>
        <v>0.9908414653377341</v>
      </c>
      <c r="CA230" s="95">
        <f>[4]Northeast!AI215</f>
        <v>1.2079165194340737</v>
      </c>
      <c r="CB230" s="95">
        <f>[4]Midwest!AI215</f>
        <v>1.2769471318454375</v>
      </c>
      <c r="CC230" s="95">
        <f>[4]South!AI215</f>
        <v>1.2906390398298901</v>
      </c>
      <c r="CD230" s="95">
        <f>[4]West!AI215</f>
        <v>1.2711924563648689</v>
      </c>
      <c r="CF230" s="95">
        <f>[4]Northeast!AJ215</f>
        <v>1.0100163383671013</v>
      </c>
      <c r="CG230" s="95">
        <f>[4]Midwest!AJ215</f>
        <v>0.98218725896958969</v>
      </c>
      <c r="CH230" s="95">
        <f>[4]South!AJ215</f>
        <v>1.0369037067651035</v>
      </c>
      <c r="CI230" s="95">
        <f>[4]West!AJ215</f>
        <v>0.97936805304679531</v>
      </c>
      <c r="CK230" s="89">
        <f t="shared" si="431"/>
        <v>1.3175275682076015</v>
      </c>
      <c r="CL230" s="89">
        <f t="shared" si="432"/>
        <v>1.2351284557120363</v>
      </c>
      <c r="CM230" s="89">
        <f t="shared" si="433"/>
        <v>0.88383783294862284</v>
      </c>
      <c r="CN230" s="89">
        <f t="shared" si="434"/>
        <v>0.99416065506904416</v>
      </c>
      <c r="CO230" s="89">
        <f t="shared" si="435"/>
        <v>1.2722708325129484</v>
      </c>
      <c r="CP230" s="89">
        <f t="shared" si="436"/>
        <v>1.0100704688936724</v>
      </c>
      <c r="CQ230" s="89">
        <f t="shared" si="437"/>
        <v>1.02102434858515</v>
      </c>
      <c r="CR230" s="89">
        <f t="shared" si="438"/>
        <v>1.5189945449507396</v>
      </c>
      <c r="CS230" s="89">
        <f t="shared" si="439"/>
        <v>1.6273157906782896</v>
      </c>
      <c r="CT230" s="89"/>
      <c r="CU230" s="89">
        <f t="shared" si="440"/>
        <v>1.1291727893958861</v>
      </c>
      <c r="CX230" s="35"/>
      <c r="CZ230" s="80">
        <f t="shared" si="458"/>
        <v>0.13372097111794531</v>
      </c>
      <c r="DA230" s="80">
        <f t="shared" si="458"/>
        <v>0.21071929176253831</v>
      </c>
      <c r="DB230" s="80">
        <f t="shared" si="458"/>
        <v>0.48469513563125782</v>
      </c>
      <c r="DC230" s="80">
        <f t="shared" si="458"/>
        <v>0.17086460148825872</v>
      </c>
      <c r="DE230" s="80">
        <f t="shared" si="464"/>
        <v>0.13363433656158757</v>
      </c>
      <c r="DF230" s="80">
        <f t="shared" si="464"/>
        <v>0.21206063361917685</v>
      </c>
      <c r="DG230" s="80">
        <f t="shared" si="464"/>
        <v>0.48365556655002834</v>
      </c>
      <c r="DH230" s="80">
        <f t="shared" si="464"/>
        <v>0.17064576724105932</v>
      </c>
      <c r="DI230" s="80">
        <f t="shared" si="442"/>
        <v>0.99999630397185202</v>
      </c>
      <c r="DK230" s="80">
        <f t="shared" si="465"/>
        <v>0.13363483047968258</v>
      </c>
      <c r="DL230" s="80">
        <f t="shared" si="465"/>
        <v>0.21206141740414466</v>
      </c>
      <c r="DM230" s="80">
        <f t="shared" si="465"/>
        <v>0.4836573541612233</v>
      </c>
      <c r="DN230" s="80">
        <f t="shared" si="465"/>
        <v>0.17064639795494951</v>
      </c>
      <c r="DQ230" s="80">
        <f t="shared" si="467"/>
        <v>2.180381817040767E-2</v>
      </c>
      <c r="DR230" s="80">
        <f t="shared" si="467"/>
        <v>2.1897033718679721E-3</v>
      </c>
      <c r="DS230" s="80">
        <f t="shared" si="467"/>
        <v>-1.3372267235888297E-2</v>
      </c>
      <c r="DT230" s="80">
        <f t="shared" si="467"/>
        <v>1.753779033475387E-3</v>
      </c>
      <c r="DV230" s="80">
        <f t="shared" si="466"/>
        <v>4.7848469966359948E-2</v>
      </c>
      <c r="DW230" s="80">
        <f t="shared" si="466"/>
        <v>1.2092091276539527E-2</v>
      </c>
      <c r="DX230" s="80">
        <f t="shared" si="466"/>
        <v>0.58617941089540915</v>
      </c>
      <c r="DY230" s="80">
        <f t="shared" si="466"/>
        <v>0.35388002786169137</v>
      </c>
      <c r="DZ230" s="80"/>
      <c r="EB230" s="80">
        <f t="shared" si="468"/>
        <v>-3.2201676724410121E-2</v>
      </c>
      <c r="EC230" s="80">
        <f t="shared" si="468"/>
        <v>-5.3235371428299122E-2</v>
      </c>
      <c r="ED230" s="80">
        <f t="shared" si="468"/>
        <v>4.6296229947567205E-3</v>
      </c>
      <c r="EE230" s="80">
        <f t="shared" si="468"/>
        <v>-1.3567997751415292E-3</v>
      </c>
      <c r="EG230" s="80">
        <f t="shared" si="474"/>
        <v>-4.3061898704294773E-5</v>
      </c>
      <c r="EH230" s="80">
        <f t="shared" si="474"/>
        <v>-8.2671739852799503E-4</v>
      </c>
      <c r="EI230" s="80">
        <f t="shared" si="474"/>
        <v>-8.0423405293020798E-4</v>
      </c>
      <c r="EJ230" s="80">
        <f t="shared" si="474"/>
        <v>-7.9804892710335425E-4</v>
      </c>
      <c r="EL230" s="80">
        <f t="shared" si="475"/>
        <v>8.4212663089577641E-3</v>
      </c>
      <c r="EM230" s="80">
        <f t="shared" si="475"/>
        <v>1.2275661780270048E-2</v>
      </c>
      <c r="EN230" s="80">
        <f t="shared" si="475"/>
        <v>1.4442409696569212E-2</v>
      </c>
      <c r="EO230" s="80">
        <f t="shared" si="475"/>
        <v>1.6312608159754553E-2</v>
      </c>
      <c r="EQ230" s="80">
        <f t="shared" si="476"/>
        <v>-1.6939671005059328E-2</v>
      </c>
      <c r="ER230" s="80">
        <f t="shared" si="476"/>
        <v>-2.0284445484650308E-2</v>
      </c>
      <c r="ES230" s="80">
        <f t="shared" si="476"/>
        <v>-1.6631028418291739E-3</v>
      </c>
      <c r="ET230" s="80">
        <f t="shared" si="476"/>
        <v>-1.4411151091213331E-2</v>
      </c>
      <c r="EW230" s="80">
        <f t="shared" si="408"/>
        <v>0.99721367087095614</v>
      </c>
      <c r="EX230" s="80">
        <f t="shared" si="409"/>
        <v>1.2098416661574742</v>
      </c>
      <c r="EY230" s="80">
        <f t="shared" si="402"/>
        <v>1.02102434858515</v>
      </c>
      <c r="EZ230" s="80"/>
      <c r="FA230" s="80">
        <f t="shared" si="410"/>
        <v>0.98650704146695289</v>
      </c>
      <c r="FB230" s="80">
        <f t="shared" si="411"/>
        <v>0.71909170465002048</v>
      </c>
      <c r="FC230" s="80">
        <f t="shared" si="412"/>
        <v>0.88383783294862284</v>
      </c>
      <c r="FD230" s="80"/>
      <c r="FE230" s="80">
        <f t="shared" si="413"/>
        <v>0.99929402199799289</v>
      </c>
      <c r="FF230" s="80">
        <f t="shared" si="414"/>
        <v>1.012589586602979</v>
      </c>
      <c r="FG230" s="80">
        <f t="shared" si="403"/>
        <v>0.99416065506904416</v>
      </c>
      <c r="FI230" s="80">
        <f t="shared" si="415"/>
        <v>1.0135889357982046</v>
      </c>
      <c r="FJ230" s="80">
        <f t="shared" si="416"/>
        <v>1.3046998368484553</v>
      </c>
      <c r="FK230" s="80">
        <f t="shared" si="404"/>
        <v>1.2722708325129484</v>
      </c>
      <c r="FM230" s="80">
        <f t="shared" si="417"/>
        <v>0.9902192841215296</v>
      </c>
      <c r="FN230" s="80">
        <f t="shared" si="418"/>
        <v>0.98330437423549388</v>
      </c>
      <c r="FO230" s="80">
        <f t="shared" si="405"/>
        <v>1.0100704688936724</v>
      </c>
      <c r="FQ230" s="37"/>
    </row>
    <row r="231" spans="1:173" x14ac:dyDescent="0.2">
      <c r="A231" s="74" t="s">
        <v>238</v>
      </c>
      <c r="B231" s="31">
        <f t="shared" si="407"/>
        <v>2005</v>
      </c>
      <c r="D231" s="85">
        <f>[4]Northeast!D216</f>
        <v>623.94900000000007</v>
      </c>
      <c r="E231" s="85">
        <f>[4]Midwest!D216</f>
        <v>1006.1610000000001</v>
      </c>
      <c r="F231" s="85">
        <f>[4]South!D216</f>
        <v>2229.3710000000001</v>
      </c>
      <c r="G231" s="85">
        <f>[4]West!D216</f>
        <v>778.20299999999997</v>
      </c>
      <c r="H231" s="85">
        <f t="shared" si="471"/>
        <v>4637.6840000000002</v>
      </c>
      <c r="J231" s="91">
        <f>J71</f>
        <v>3073.2159999999999</v>
      </c>
      <c r="K231" s="91">
        <f>K71</f>
        <v>760.82</v>
      </c>
      <c r="L231" s="91">
        <f>L71</f>
        <v>39964.061774724469</v>
      </c>
      <c r="M231" s="91">
        <f>M71</f>
        <v>23985.100869677877</v>
      </c>
      <c r="N231" s="91">
        <f t="shared" si="472"/>
        <v>67783.19864440235</v>
      </c>
      <c r="P231" s="96">
        <f>P71</f>
        <v>3073.2159999999999</v>
      </c>
      <c r="Q231" s="96">
        <f>Q71</f>
        <v>760.82</v>
      </c>
      <c r="R231" s="96">
        <f>R71</f>
        <v>39964.061774724469</v>
      </c>
      <c r="S231" s="96">
        <f>S71</f>
        <v>23985.100869677877</v>
      </c>
      <c r="T231" s="85">
        <f t="shared" si="473"/>
        <v>67783.19864440235</v>
      </c>
      <c r="V231" s="96">
        <f t="shared" si="459"/>
        <v>203.02803317436852</v>
      </c>
      <c r="W231" s="96">
        <f t="shared" si="459"/>
        <v>1322.4691779921661</v>
      </c>
      <c r="X231" s="96">
        <f t="shared" si="459"/>
        <v>55.784394803682851</v>
      </c>
      <c r="Y231" s="96">
        <f t="shared" si="459"/>
        <v>32.445266927512037</v>
      </c>
      <c r="Z231" s="96">
        <f t="shared" si="459"/>
        <v>68.419373720171706</v>
      </c>
      <c r="AC231" s="96">
        <f t="shared" si="477"/>
        <v>0.20302803317436852</v>
      </c>
      <c r="AD231" s="96">
        <f t="shared" si="477"/>
        <v>1.3224691779921662</v>
      </c>
      <c r="AE231" s="96">
        <f t="shared" si="477"/>
        <v>5.578439480368285E-2</v>
      </c>
      <c r="AF231" s="96">
        <f t="shared" si="477"/>
        <v>3.244526692751204E-2</v>
      </c>
      <c r="AG231" s="96">
        <f t="shared" si="477"/>
        <v>6.8419373720171706E-2</v>
      </c>
      <c r="AI231" s="94">
        <f t="shared" si="478"/>
        <v>0.19492040633241839</v>
      </c>
      <c r="AJ231" s="94">
        <f t="shared" si="478"/>
        <v>1.2906084854621693</v>
      </c>
      <c r="AK231" s="94">
        <f t="shared" si="478"/>
        <v>5.515756815884898E-2</v>
      </c>
      <c r="AL231" s="94">
        <f t="shared" si="478"/>
        <v>3.2896269040540015E-2</v>
      </c>
      <c r="AM231" s="94">
        <f t="shared" si="427"/>
        <v>6.7484186985495714E-2</v>
      </c>
      <c r="AO231" s="90">
        <f>[4]Northeast!V216</f>
        <v>1.0415945513068721</v>
      </c>
      <c r="AP231" s="90">
        <f>[4]Midwest!V216</f>
        <v>1.0246865667542759</v>
      </c>
      <c r="AQ231" s="90">
        <f>[4]South!V216</f>
        <v>1.0113642908082652</v>
      </c>
      <c r="AR231" s="90">
        <f>[4]West!V216</f>
        <v>0.98629017435162092</v>
      </c>
      <c r="AS231" s="90">
        <f t="shared" si="428"/>
        <v>1.0138578647302514</v>
      </c>
      <c r="AU231" s="102">
        <f t="shared" si="462"/>
        <v>1000000</v>
      </c>
      <c r="AV231" s="102">
        <f t="shared" si="462"/>
        <v>1000000</v>
      </c>
      <c r="AW231" s="102">
        <f t="shared" si="462"/>
        <v>1000000</v>
      </c>
      <c r="AX231" s="102">
        <f t="shared" si="462"/>
        <v>1000000</v>
      </c>
      <c r="AY231" s="102">
        <f t="shared" si="462"/>
        <v>1000000</v>
      </c>
      <c r="BB231" s="80">
        <f t="shared" si="479"/>
        <v>1.2287221023953165</v>
      </c>
      <c r="BC231" s="80">
        <f t="shared" si="479"/>
        <v>2.1967007628031285</v>
      </c>
      <c r="BD231" s="80">
        <f t="shared" si="479"/>
        <v>1.3293686518247192</v>
      </c>
      <c r="BE231" s="80">
        <f t="shared" si="479"/>
        <v>1.1542659103852262</v>
      </c>
      <c r="BF231" s="80"/>
      <c r="BG231" s="80">
        <f t="shared" si="469"/>
        <v>1.2991488001186697</v>
      </c>
      <c r="BH231" s="80">
        <f t="shared" si="469"/>
        <v>2.2795950344512308</v>
      </c>
      <c r="BI231" s="80">
        <f t="shared" si="469"/>
        <v>1.3970362188294767</v>
      </c>
      <c r="BJ231" s="80">
        <f t="shared" si="469"/>
        <v>1.1250189410202966</v>
      </c>
      <c r="BK231" s="80"/>
      <c r="BL231" s="80">
        <f t="shared" si="470"/>
        <v>1.4569421373676974</v>
      </c>
      <c r="BM231" s="80">
        <f t="shared" si="470"/>
        <v>1.4106583717178773</v>
      </c>
      <c r="BN231" s="80">
        <f t="shared" si="470"/>
        <v>1.3970362188294765</v>
      </c>
      <c r="BO231" s="80">
        <f t="shared" si="470"/>
        <v>1.1250189410202964</v>
      </c>
      <c r="BP231" s="80"/>
      <c r="BQ231" s="95">
        <f>[4]Northeast!AK216</f>
        <v>1.1372466154312879</v>
      </c>
      <c r="BR231" s="95">
        <f>[4]Midwest!AK216</f>
        <v>1.0659267287492225</v>
      </c>
      <c r="BS231" s="95">
        <f>[4]South!AK216</f>
        <v>1.0170645152500712</v>
      </c>
      <c r="BT231" s="95">
        <f>[4]West!AK216</f>
        <v>0.90193393736225136</v>
      </c>
      <c r="BU231" s="88"/>
      <c r="BV231" s="95">
        <f>[4]Northeast!AH216</f>
        <v>0.99422397946145757</v>
      </c>
      <c r="BW231" s="95">
        <f>[4]Midwest!AH216</f>
        <v>0.98606218499785891</v>
      </c>
      <c r="BX231" s="95">
        <f>[4]South!AH216</f>
        <v>0.99765621436289231</v>
      </c>
      <c r="BY231" s="95">
        <f>[4]West!AH216</f>
        <v>0.98992918148098485</v>
      </c>
      <c r="CA231" s="95">
        <f>[4]Northeast!AI216</f>
        <v>1.2187038733078728</v>
      </c>
      <c r="CB231" s="95">
        <f>[4]Midwest!AI216</f>
        <v>1.2933122538550665</v>
      </c>
      <c r="CC231" s="95">
        <f>[4]South!AI216</f>
        <v>1.3101349096501715</v>
      </c>
      <c r="CD231" s="95">
        <f>[4]West!AI216</f>
        <v>1.2927871131076416</v>
      </c>
      <c r="CF231" s="95">
        <f>[4]Northeast!AJ216</f>
        <v>1.0573170268411878</v>
      </c>
      <c r="CG231" s="95">
        <f>[4]Midwest!AJ216</f>
        <v>1.037735805008928</v>
      </c>
      <c r="CH231" s="95">
        <f>[4]South!AJ216</f>
        <v>1.0509020330153531</v>
      </c>
      <c r="CI231" s="95">
        <f>[4]West!AJ216</f>
        <v>0.97466184429273461</v>
      </c>
      <c r="CK231" s="89">
        <f t="shared" si="431"/>
        <v>1.3349590691646682</v>
      </c>
      <c r="CL231" s="89">
        <f t="shared" si="432"/>
        <v>1.2824484282685236</v>
      </c>
      <c r="CM231" s="89">
        <f t="shared" si="433"/>
        <v>0.86601937079997371</v>
      </c>
      <c r="CN231" s="89">
        <f t="shared" si="434"/>
        <v>0.99333121627411503</v>
      </c>
      <c r="CO231" s="89">
        <f t="shared" si="435"/>
        <v>1.2902143359588549</v>
      </c>
      <c r="CP231" s="89">
        <f t="shared" si="436"/>
        <v>1.0341501915094298</v>
      </c>
      <c r="CQ231" s="89">
        <f t="shared" si="437"/>
        <v>1.0219453512422176</v>
      </c>
      <c r="CR231" s="89">
        <f t="shared" si="438"/>
        <v>1.565895559055114</v>
      </c>
      <c r="CS231" s="89">
        <f t="shared" si="439"/>
        <v>1.7120161600530399</v>
      </c>
      <c r="CT231" s="89"/>
      <c r="CU231" s="89">
        <f t="shared" si="440"/>
        <v>1.1478025094069753</v>
      </c>
      <c r="CX231" s="35"/>
      <c r="CZ231" s="80">
        <f t="shared" si="458"/>
        <v>0.13453892071991108</v>
      </c>
      <c r="DA231" s="80">
        <f t="shared" si="458"/>
        <v>0.21695333274108369</v>
      </c>
      <c r="DB231" s="80">
        <f t="shared" si="458"/>
        <v>0.48070782744145568</v>
      </c>
      <c r="DC231" s="80">
        <f t="shared" si="458"/>
        <v>0.16779991909754954</v>
      </c>
      <c r="DE231" s="80">
        <f t="shared" si="464"/>
        <v>0.13412953025037355</v>
      </c>
      <c r="DF231" s="80">
        <f t="shared" si="464"/>
        <v>0.21382116613810287</v>
      </c>
      <c r="DG231" s="80">
        <f t="shared" si="464"/>
        <v>0.48269873679322484</v>
      </c>
      <c r="DH231" s="80">
        <f t="shared" si="464"/>
        <v>0.16932763797854022</v>
      </c>
      <c r="DI231" s="80">
        <f t="shared" si="442"/>
        <v>0.99997707116024148</v>
      </c>
      <c r="DK231" s="80">
        <f t="shared" si="465"/>
        <v>0.13413260575539732</v>
      </c>
      <c r="DL231" s="80">
        <f t="shared" si="465"/>
        <v>0.21382606892177336</v>
      </c>
      <c r="DM231" s="80">
        <f t="shared" si="465"/>
        <v>0.48270980476898823</v>
      </c>
      <c r="DN231" s="80">
        <f t="shared" si="465"/>
        <v>0.16933152055384107</v>
      </c>
      <c r="DQ231" s="80">
        <f t="shared" si="467"/>
        <v>1.10346918879506E-3</v>
      </c>
      <c r="DR231" s="80">
        <f t="shared" si="467"/>
        <v>5.6681078787125605E-3</v>
      </c>
      <c r="DS231" s="80">
        <f t="shared" si="467"/>
        <v>-3.9222726266822704E-3</v>
      </c>
      <c r="DT231" s="80">
        <f t="shared" si="467"/>
        <v>8.4742068798539707E-3</v>
      </c>
      <c r="DV231" s="80">
        <f t="shared" si="466"/>
        <v>4.5338904941951884E-2</v>
      </c>
      <c r="DW231" s="80">
        <f t="shared" si="466"/>
        <v>1.1224315394015857E-2</v>
      </c>
      <c r="DX231" s="80">
        <f t="shared" si="466"/>
        <v>0.58958654318424919</v>
      </c>
      <c r="DY231" s="80">
        <f t="shared" si="466"/>
        <v>0.35385023647978298</v>
      </c>
      <c r="DZ231" s="80"/>
      <c r="EB231" s="80">
        <f t="shared" si="468"/>
        <v>-5.3873649115807817E-2</v>
      </c>
      <c r="EC231" s="80">
        <f t="shared" si="468"/>
        <v>-7.4469183023995175E-2</v>
      </c>
      <c r="ED231" s="80">
        <f t="shared" si="468"/>
        <v>5.7956123221539419E-3</v>
      </c>
      <c r="EE231" s="80">
        <f t="shared" si="468"/>
        <v>-8.4188520477397591E-5</v>
      </c>
      <c r="EG231" s="80">
        <f t="shared" si="474"/>
        <v>-1.5617406992658557E-4</v>
      </c>
      <c r="EH231" s="80">
        <f t="shared" si="474"/>
        <v>-9.5368866686759571E-4</v>
      </c>
      <c r="EI231" s="80">
        <f t="shared" si="474"/>
        <v>-9.4012844284952944E-4</v>
      </c>
      <c r="EJ231" s="80">
        <f t="shared" si="474"/>
        <v>-9.2114038818227482E-4</v>
      </c>
      <c r="EL231" s="80">
        <f t="shared" si="475"/>
        <v>8.8909043755083812E-3</v>
      </c>
      <c r="EM231" s="80">
        <f t="shared" si="475"/>
        <v>1.2734390352844637E-2</v>
      </c>
      <c r="EN231" s="80">
        <f t="shared" si="475"/>
        <v>1.4992640949652995E-2</v>
      </c>
      <c r="EO231" s="80">
        <f t="shared" si="475"/>
        <v>1.6845038572625287E-2</v>
      </c>
      <c r="EQ231" s="80">
        <f t="shared" si="476"/>
        <v>4.5768085380800363E-2</v>
      </c>
      <c r="ER231" s="80">
        <f t="shared" si="476"/>
        <v>5.5014526626313308E-2</v>
      </c>
      <c r="ES231" s="80">
        <f t="shared" si="476"/>
        <v>1.3409807005725201E-2</v>
      </c>
      <c r="ET231" s="80">
        <f t="shared" si="476"/>
        <v>-4.8169353603639145E-3</v>
      </c>
      <c r="EW231" s="80">
        <f t="shared" si="408"/>
        <v>1.0009020378978659</v>
      </c>
      <c r="EX231" s="80">
        <f t="shared" si="409"/>
        <v>1.2109329891907654</v>
      </c>
      <c r="EY231" s="80">
        <f t="shared" si="402"/>
        <v>1.0219453512422176</v>
      </c>
      <c r="EZ231" s="80"/>
      <c r="FA231" s="80">
        <f t="shared" si="410"/>
        <v>0.97983967026031926</v>
      </c>
      <c r="FB231" s="80">
        <f t="shared" si="411"/>
        <v>0.7045945787712069</v>
      </c>
      <c r="FC231" s="80">
        <f t="shared" si="412"/>
        <v>0.86601937079997371</v>
      </c>
      <c r="FD231" s="80"/>
      <c r="FE231" s="80">
        <f t="shared" si="413"/>
        <v>0.99916568937756689</v>
      </c>
      <c r="FF231" s="80">
        <f t="shared" si="414"/>
        <v>1.0117447723547111</v>
      </c>
      <c r="FG231" s="80">
        <f t="shared" si="403"/>
        <v>0.99333121627411503</v>
      </c>
      <c r="FI231" s="80">
        <f t="shared" si="415"/>
        <v>1.0141035249628927</v>
      </c>
      <c r="FJ231" s="80">
        <f t="shared" si="416"/>
        <v>1.3231007035665294</v>
      </c>
      <c r="FK231" s="80">
        <f t="shared" si="404"/>
        <v>1.2902143359588549</v>
      </c>
      <c r="FM231" s="80">
        <f t="shared" si="417"/>
        <v>1.0238396462002617</v>
      </c>
      <c r="FN231" s="80">
        <f t="shared" si="418"/>
        <v>1.0067460026244377</v>
      </c>
      <c r="FO231" s="80">
        <f t="shared" si="405"/>
        <v>1.0341501915094298</v>
      </c>
      <c r="FQ231" s="37"/>
    </row>
    <row r="232" spans="1:173" x14ac:dyDescent="0.2">
      <c r="A232" s="74" t="s">
        <v>238</v>
      </c>
      <c r="B232" s="31">
        <f t="shared" si="407"/>
        <v>2006</v>
      </c>
      <c r="D232" s="85">
        <f>[4]Northeast!D217</f>
        <v>598.22199999999998</v>
      </c>
      <c r="E232" s="85">
        <f>[4]Midwest!D217</f>
        <v>976.78399999999999</v>
      </c>
      <c r="F232" s="85">
        <f>[4]South!D217</f>
        <v>2220.87</v>
      </c>
      <c r="G232" s="85">
        <f>[4]West!D217</f>
        <v>815.51</v>
      </c>
      <c r="H232" s="85">
        <f t="shared" si="471"/>
        <v>4611.3859999999995</v>
      </c>
      <c r="J232" s="91">
        <f>J72</f>
        <v>2901.6869999999999</v>
      </c>
      <c r="K232" s="91">
        <f>K72</f>
        <v>660.86500000000001</v>
      </c>
      <c r="L232" s="91">
        <f>L72</f>
        <v>40436.471180989807</v>
      </c>
      <c r="M232" s="91">
        <f>M72</f>
        <v>24230.999652209866</v>
      </c>
      <c r="N232" s="91">
        <f t="shared" si="472"/>
        <v>68230.022833199677</v>
      </c>
      <c r="P232" s="96">
        <f>P72</f>
        <v>2901.6869999999999</v>
      </c>
      <c r="Q232" s="96">
        <f>Q72</f>
        <v>660.86500000000001</v>
      </c>
      <c r="R232" s="96">
        <f>R72</f>
        <v>40436.471180989807</v>
      </c>
      <c r="S232" s="96">
        <f>S72</f>
        <v>24230.999652209866</v>
      </c>
      <c r="T232" s="85">
        <f t="shared" si="473"/>
        <v>68230.022833199677</v>
      </c>
      <c r="V232" s="96">
        <f t="shared" si="459"/>
        <v>206.1635179810917</v>
      </c>
      <c r="W232" s="96">
        <f t="shared" si="459"/>
        <v>1478.0386311879129</v>
      </c>
      <c r="X232" s="96">
        <f t="shared" si="459"/>
        <v>54.922448352617039</v>
      </c>
      <c r="Y232" s="96">
        <f t="shared" si="459"/>
        <v>33.655648207053048</v>
      </c>
      <c r="Z232" s="96">
        <f t="shared" si="459"/>
        <v>67.585878012577325</v>
      </c>
      <c r="AC232" s="96">
        <f t="shared" si="477"/>
        <v>0.2061635179810917</v>
      </c>
      <c r="AD232" s="96">
        <f t="shared" si="477"/>
        <v>1.4780386311879128</v>
      </c>
      <c r="AE232" s="96">
        <f t="shared" si="477"/>
        <v>5.4922448352617038E-2</v>
      </c>
      <c r="AF232" s="96">
        <f t="shared" si="477"/>
        <v>3.3655648207053045E-2</v>
      </c>
      <c r="AG232" s="96">
        <f t="shared" si="477"/>
        <v>6.758587801257733E-2</v>
      </c>
      <c r="AI232" s="94">
        <f t="shared" si="478"/>
        <v>0.20923416034366743</v>
      </c>
      <c r="AJ232" s="94">
        <f t="shared" si="478"/>
        <v>1.4869665691007867</v>
      </c>
      <c r="AK232" s="94">
        <f t="shared" si="478"/>
        <v>5.52315839119547E-2</v>
      </c>
      <c r="AL232" s="94">
        <f t="shared" si="478"/>
        <v>3.3169918289205867E-2</v>
      </c>
      <c r="AM232" s="94">
        <f t="shared" si="427"/>
        <v>6.7813649215551622E-2</v>
      </c>
      <c r="AO232" s="90">
        <f>[4]Northeast!V217</f>
        <v>0.98532437362268099</v>
      </c>
      <c r="AP232" s="90">
        <f>[4]Midwest!V217</f>
        <v>0.99399587179806415</v>
      </c>
      <c r="AQ232" s="90">
        <f>[4]South!V217</f>
        <v>0.99440292062182289</v>
      </c>
      <c r="AR232" s="90">
        <f>[4]West!V217</f>
        <v>1.0146436875005882</v>
      </c>
      <c r="AS232" s="90">
        <f t="shared" si="428"/>
        <v>0.99664121890490953</v>
      </c>
      <c r="AU232" s="102">
        <f t="shared" si="462"/>
        <v>1000000</v>
      </c>
      <c r="AV232" s="102">
        <f t="shared" si="462"/>
        <v>1000000</v>
      </c>
      <c r="AW232" s="102">
        <f t="shared" si="462"/>
        <v>1000000</v>
      </c>
      <c r="AX232" s="102">
        <f t="shared" si="462"/>
        <v>1000000</v>
      </c>
      <c r="AY232" s="102">
        <f t="shared" si="462"/>
        <v>1000000</v>
      </c>
      <c r="BB232" s="80">
        <f t="shared" si="479"/>
        <v>1.3189518851707398</v>
      </c>
      <c r="BC232" s="80">
        <f t="shared" si="479"/>
        <v>2.5309151717197471</v>
      </c>
      <c r="BD232" s="80">
        <f t="shared" si="479"/>
        <v>1.3311525270970404</v>
      </c>
      <c r="BE232" s="80">
        <f t="shared" si="479"/>
        <v>1.1638677287175199</v>
      </c>
      <c r="BF232" s="80"/>
      <c r="BG232" s="80">
        <f t="shared" si="469"/>
        <v>1.3192123413979486</v>
      </c>
      <c r="BH232" s="80">
        <f t="shared" si="469"/>
        <v>2.5477565605714396</v>
      </c>
      <c r="BI232" s="80">
        <f t="shared" si="469"/>
        <v>1.3754500670917336</v>
      </c>
      <c r="BJ232" s="80">
        <f t="shared" si="469"/>
        <v>1.1669881400526942</v>
      </c>
      <c r="BK232" s="80"/>
      <c r="BL232" s="80">
        <f t="shared" si="470"/>
        <v>1.4000363070913258</v>
      </c>
      <c r="BM232" s="80">
        <f t="shared" si="470"/>
        <v>1.3667006137564675</v>
      </c>
      <c r="BN232" s="80">
        <f t="shared" si="470"/>
        <v>1.3754500670917336</v>
      </c>
      <c r="BO232" s="80">
        <f t="shared" si="470"/>
        <v>1.1669881400526945</v>
      </c>
      <c r="BP232" s="80"/>
      <c r="BQ232" s="95">
        <f>[4]Northeast!AK217</f>
        <v>1.1442047055590321</v>
      </c>
      <c r="BR232" s="95">
        <f>[4]Midwest!AK217</f>
        <v>1.0541392568559915</v>
      </c>
      <c r="BS232" s="95">
        <f>[4]South!AK217</f>
        <v>1.004317344638076</v>
      </c>
      <c r="BT232" s="95">
        <f>[4]West!AK217</f>
        <v>0.89613710840632144</v>
      </c>
      <c r="BU232" s="88"/>
      <c r="BV232" s="95">
        <f>[4]Northeast!AH217</f>
        <v>0.99365494363529006</v>
      </c>
      <c r="BW232" s="95">
        <f>[4]Midwest!AH217</f>
        <v>0.98620092045380736</v>
      </c>
      <c r="BX232" s="95">
        <f>[4]South!AH217</f>
        <v>0.9964136923585607</v>
      </c>
      <c r="BY232" s="95">
        <f>[4]West!AH217</f>
        <v>0.98886607909502366</v>
      </c>
      <c r="CA232" s="95">
        <f>[4]Northeast!AI217</f>
        <v>1.2311592112275851</v>
      </c>
      <c r="CB232" s="95">
        <f>[4]Midwest!AI217</f>
        <v>1.3059593513063972</v>
      </c>
      <c r="CC232" s="95">
        <f>[4]South!AI217</f>
        <v>1.330200697105631</v>
      </c>
      <c r="CD232" s="95">
        <f>[4]West!AI217</f>
        <v>1.313383891040359</v>
      </c>
      <c r="CF232" s="95">
        <f>[4]Northeast!AJ217</f>
        <v>1.0001974721217182</v>
      </c>
      <c r="CG232" s="95">
        <f>[4]Midwest!AJ217</f>
        <v>1.0066542684005679</v>
      </c>
      <c r="CH232" s="95">
        <f>[4]South!AJ217</f>
        <v>1.0332775839680046</v>
      </c>
      <c r="CI232" s="95">
        <f>[4]West!AJ217</f>
        <v>1.0026810704156328</v>
      </c>
      <c r="CK232" s="89">
        <f t="shared" si="431"/>
        <v>1.3437590670267698</v>
      </c>
      <c r="CL232" s="89">
        <f t="shared" si="432"/>
        <v>1.266825437263889</v>
      </c>
      <c r="CM232" s="89">
        <f t="shared" si="433"/>
        <v>0.83460988674135705</v>
      </c>
      <c r="CN232" s="89">
        <f t="shared" si="434"/>
        <v>0.99250681938047547</v>
      </c>
      <c r="CO232" s="89">
        <f t="shared" si="435"/>
        <v>1.3077073119520988</v>
      </c>
      <c r="CP232" s="89">
        <f t="shared" si="436"/>
        <v>1.0166038932448573</v>
      </c>
      <c r="CQ232" s="89">
        <f t="shared" si="437"/>
        <v>1.0130342320132142</v>
      </c>
      <c r="CR232" s="89">
        <f t="shared" si="438"/>
        <v>1.4990802202858258</v>
      </c>
      <c r="CS232" s="89">
        <f t="shared" si="439"/>
        <v>1.7023081676635032</v>
      </c>
      <c r="CT232" s="89"/>
      <c r="CU232" s="89">
        <f t="shared" si="440"/>
        <v>1.1012333244025485</v>
      </c>
      <c r="CX232" s="35"/>
      <c r="CZ232" s="80">
        <f t="shared" ref="CZ232:DC236" si="480">D232/$H232</f>
        <v>0.12972715795207776</v>
      </c>
      <c r="DA232" s="80">
        <f t="shared" si="480"/>
        <v>0.21182004716152586</v>
      </c>
      <c r="DB232" s="80">
        <f t="shared" si="480"/>
        <v>0.48160574716581961</v>
      </c>
      <c r="DC232" s="80">
        <f t="shared" si="480"/>
        <v>0.17684704772057686</v>
      </c>
      <c r="DE232" s="80">
        <f t="shared" ref="DE232:DH236" si="481">(CZ232-CZ231)/LN(CZ232/CZ231)</f>
        <v>0.13211843593050829</v>
      </c>
      <c r="DF232" s="80">
        <f t="shared" si="481"/>
        <v>0.21437644692266258</v>
      </c>
      <c r="DG232" s="80">
        <f t="shared" si="481"/>
        <v>0.48115664766444105</v>
      </c>
      <c r="DH232" s="80">
        <f t="shared" si="481"/>
        <v>0.17228389430767566</v>
      </c>
      <c r="DI232" s="80">
        <f t="shared" si="442"/>
        <v>0.99993542482528763</v>
      </c>
      <c r="DK232" s="80">
        <f t="shared" ref="DK232:DN236" si="482">DE232/$DI232</f>
        <v>0.1321269680525545</v>
      </c>
      <c r="DL232" s="80">
        <f t="shared" si="482"/>
        <v>0.21439029121317432</v>
      </c>
      <c r="DM232" s="80">
        <f t="shared" si="482"/>
        <v>0.48118772044555824</v>
      </c>
      <c r="DN232" s="80">
        <f t="shared" si="482"/>
        <v>0.17229502028871288</v>
      </c>
      <c r="DQ232" s="80">
        <f t="shared" si="467"/>
        <v>6.0997240113244101E-3</v>
      </c>
      <c r="DR232" s="80">
        <f t="shared" si="467"/>
        <v>-1.1120024978428546E-2</v>
      </c>
      <c r="DS232" s="80">
        <f t="shared" si="467"/>
        <v>-1.2612500234968273E-2</v>
      </c>
      <c r="DT232" s="80">
        <f t="shared" si="467"/>
        <v>-6.4478531624912565E-3</v>
      </c>
      <c r="DV232" s="80">
        <f t="shared" si="466"/>
        <v>4.2528008631825986E-2</v>
      </c>
      <c r="DW232" s="80">
        <f t="shared" si="466"/>
        <v>9.6858387636129199E-3</v>
      </c>
      <c r="DX232" s="80">
        <f t="shared" si="466"/>
        <v>0.59264924005439501</v>
      </c>
      <c r="DY232" s="80">
        <f t="shared" si="466"/>
        <v>0.35513691255016605</v>
      </c>
      <c r="DZ232" s="80"/>
      <c r="EB232" s="80">
        <f t="shared" si="468"/>
        <v>-6.4002607148380838E-2</v>
      </c>
      <c r="EC232" s="80">
        <f t="shared" si="468"/>
        <v>-0.14741754486223488</v>
      </c>
      <c r="ED232" s="80">
        <f t="shared" si="468"/>
        <v>5.1812062619773424E-3</v>
      </c>
      <c r="EE232" s="80">
        <f t="shared" si="468"/>
        <v>3.6296214528439693E-3</v>
      </c>
      <c r="EG232" s="80">
        <f t="shared" si="474"/>
        <v>-5.7250553350951983E-4</v>
      </c>
      <c r="EH232" s="80">
        <f t="shared" si="474"/>
        <v>1.4068656032130563E-4</v>
      </c>
      <c r="EI232" s="80">
        <f t="shared" si="474"/>
        <v>-1.2462172574315203E-3</v>
      </c>
      <c r="EJ232" s="80">
        <f t="shared" si="474"/>
        <v>-1.0744946780743996E-3</v>
      </c>
      <c r="EL232" s="80">
        <f t="shared" si="475"/>
        <v>1.0168278639981944E-2</v>
      </c>
      <c r="EM232" s="80">
        <f t="shared" si="475"/>
        <v>9.7313395273121023E-3</v>
      </c>
      <c r="EN232" s="80">
        <f t="shared" si="475"/>
        <v>1.5199714552508643E-2</v>
      </c>
      <c r="EO232" s="80">
        <f t="shared" si="475"/>
        <v>1.5806489084418847E-2</v>
      </c>
      <c r="EQ232" s="80">
        <f t="shared" si="476"/>
        <v>-5.5537140077553782E-2</v>
      </c>
      <c r="ER232" s="80">
        <f t="shared" si="476"/>
        <v>-3.0409002749958301E-2</v>
      </c>
      <c r="ES232" s="80">
        <f t="shared" si="476"/>
        <v>-1.6913004065579489E-2</v>
      </c>
      <c r="ET232" s="80">
        <f t="shared" si="476"/>
        <v>2.8342177266315154E-2</v>
      </c>
      <c r="EW232" s="80">
        <f t="shared" si="408"/>
        <v>0.99128023898912832</v>
      </c>
      <c r="EX232" s="80">
        <f t="shared" si="409"/>
        <v>1.2003739429248415</v>
      </c>
      <c r="EY232" s="80">
        <f t="shared" si="402"/>
        <v>1.0130342320132142</v>
      </c>
      <c r="EZ232" s="80"/>
      <c r="FA232" s="80">
        <f t="shared" si="410"/>
        <v>0.96373119918830163</v>
      </c>
      <c r="FB232" s="80">
        <f t="shared" si="411"/>
        <v>0.67903977834075147</v>
      </c>
      <c r="FC232" s="80">
        <f t="shared" si="412"/>
        <v>0.83460988674135705</v>
      </c>
      <c r="FD232" s="80"/>
      <c r="FE232" s="80">
        <f t="shared" si="413"/>
        <v>0.99917006847249612</v>
      </c>
      <c r="FF232" s="80">
        <f t="shared" si="414"/>
        <v>1.0109050934703467</v>
      </c>
      <c r="FG232" s="80">
        <f t="shared" si="403"/>
        <v>0.99250681938047547</v>
      </c>
      <c r="FI232" s="80">
        <f t="shared" si="415"/>
        <v>1.0135581937866498</v>
      </c>
      <c r="FJ232" s="80">
        <f t="shared" si="416"/>
        <v>1.3410395593047371</v>
      </c>
      <c r="FK232" s="80">
        <f t="shared" si="404"/>
        <v>1.3077073119520988</v>
      </c>
      <c r="FM232" s="80">
        <f t="shared" si="417"/>
        <v>0.9830331238067439</v>
      </c>
      <c r="FN232" s="80">
        <f t="shared" si="418"/>
        <v>0.98966466783985341</v>
      </c>
      <c r="FO232" s="80">
        <f t="shared" si="405"/>
        <v>1.0166038932448573</v>
      </c>
      <c r="FQ232" s="37"/>
    </row>
    <row r="233" spans="1:173" x14ac:dyDescent="0.2">
      <c r="A233" s="74" t="s">
        <v>238</v>
      </c>
      <c r="B233" s="31">
        <f t="shared" si="407"/>
        <v>2007</v>
      </c>
      <c r="D233" s="85">
        <f>[4]Northeast!D218</f>
        <v>621.99900000000002</v>
      </c>
      <c r="E233" s="85">
        <f>[4]Midwest!D218</f>
        <v>1021.071</v>
      </c>
      <c r="F233" s="85">
        <f>[4]South!D218</f>
        <v>2273.672</v>
      </c>
      <c r="G233" s="85">
        <f>[4]West!D218</f>
        <v>833.58699999999999</v>
      </c>
      <c r="H233" s="85">
        <f t="shared" si="471"/>
        <v>4750.3289999999997</v>
      </c>
      <c r="J233" s="91">
        <f>J73</f>
        <v>3085.0520000000001</v>
      </c>
      <c r="K233" s="91">
        <f>K73</f>
        <v>645.95000000000005</v>
      </c>
      <c r="L233" s="91">
        <f>L73</f>
        <v>40826.14944026991</v>
      </c>
      <c r="M233" s="91">
        <f>M73</f>
        <v>24430.626617439546</v>
      </c>
      <c r="N233" s="91">
        <f t="shared" si="472"/>
        <v>68987.778057709453</v>
      </c>
      <c r="P233" s="96">
        <f>P73</f>
        <v>3085.0520000000001</v>
      </c>
      <c r="Q233" s="96">
        <f>Q73</f>
        <v>645.95000000000005</v>
      </c>
      <c r="R233" s="96">
        <f>R73</f>
        <v>40826.14944026991</v>
      </c>
      <c r="S233" s="96">
        <f>S73</f>
        <v>24430.626617439546</v>
      </c>
      <c r="T233" s="85">
        <f t="shared" si="473"/>
        <v>68987.778057709453</v>
      </c>
      <c r="V233" s="96">
        <f t="shared" si="459"/>
        <v>201.61702298697074</v>
      </c>
      <c r="W233" s="96">
        <f t="shared" si="459"/>
        <v>1580.7276104961684</v>
      </c>
      <c r="X233" s="96">
        <f t="shared" si="459"/>
        <v>55.6915611972288</v>
      </c>
      <c r="Y233" s="96">
        <f t="shared" si="459"/>
        <v>34.120573862192821</v>
      </c>
      <c r="Z233" s="96">
        <f t="shared" si="459"/>
        <v>68.857544535298246</v>
      </c>
      <c r="AC233" s="96">
        <f t="shared" si="477"/>
        <v>0.20161702298697073</v>
      </c>
      <c r="AD233" s="96">
        <f t="shared" si="477"/>
        <v>1.5807276104961683</v>
      </c>
      <c r="AE233" s="96">
        <f t="shared" si="477"/>
        <v>5.5691561197228803E-2</v>
      </c>
      <c r="AF233" s="96">
        <f t="shared" si="477"/>
        <v>3.4120573862192818E-2</v>
      </c>
      <c r="AG233" s="96">
        <f t="shared" si="477"/>
        <v>6.8857544535298243E-2</v>
      </c>
      <c r="AI233" s="94">
        <f t="shared" si="478"/>
        <v>0.20020196647870034</v>
      </c>
      <c r="AJ233" s="94">
        <f t="shared" si="478"/>
        <v>1.5492656425760289</v>
      </c>
      <c r="AK233" s="94">
        <f t="shared" si="478"/>
        <v>5.4093017873561855E-2</v>
      </c>
      <c r="AL233" s="94">
        <f t="shared" si="478"/>
        <v>3.3807029334796963E-2</v>
      </c>
      <c r="AM233" s="94">
        <f t="shared" si="427"/>
        <v>6.744264407419287E-2</v>
      </c>
      <c r="AO233" s="90">
        <f>[4]Northeast!V218</f>
        <v>1.0070681448996703</v>
      </c>
      <c r="AP233" s="90">
        <f>[4]Midwest!V218</f>
        <v>1.0203076651643976</v>
      </c>
      <c r="AQ233" s="90">
        <f>[4]South!V218</f>
        <v>1.0295517496805857</v>
      </c>
      <c r="AR233" s="90">
        <f>[4]West!V218</f>
        <v>1.0092745364962643</v>
      </c>
      <c r="AS233" s="90">
        <f t="shared" si="428"/>
        <v>1.0209793148019057</v>
      </c>
      <c r="AU233" s="102">
        <f t="shared" si="462"/>
        <v>1000000</v>
      </c>
      <c r="AV233" s="102">
        <f t="shared" si="462"/>
        <v>1000000</v>
      </c>
      <c r="AW233" s="102">
        <f t="shared" si="462"/>
        <v>1000000</v>
      </c>
      <c r="AX233" s="102">
        <f t="shared" si="462"/>
        <v>1000000</v>
      </c>
      <c r="AY233" s="102">
        <f t="shared" si="462"/>
        <v>1000000</v>
      </c>
      <c r="BB233" s="80">
        <f t="shared" si="479"/>
        <v>1.2620155364126844</v>
      </c>
      <c r="BC233" s="80">
        <f t="shared" si="479"/>
        <v>2.6369523036358489</v>
      </c>
      <c r="BD233" s="80">
        <f t="shared" si="479"/>
        <v>1.3037116146348964</v>
      </c>
      <c r="BE233" s="80">
        <f t="shared" si="479"/>
        <v>1.1862227125045695</v>
      </c>
      <c r="BF233" s="80"/>
      <c r="BG233" s="80">
        <f t="shared" si="469"/>
        <v>1.2901199376347452</v>
      </c>
      <c r="BH233" s="80">
        <f t="shared" si="469"/>
        <v>2.7247658181175169</v>
      </c>
      <c r="BI233" s="80">
        <f t="shared" si="469"/>
        <v>1.3947113408596201</v>
      </c>
      <c r="BJ233" s="80">
        <f t="shared" si="469"/>
        <v>1.1831091406709693</v>
      </c>
      <c r="BK233" s="80"/>
      <c r="BL233" s="80">
        <f t="shared" si="470"/>
        <v>1.4617366132991394</v>
      </c>
      <c r="BM233" s="80">
        <f t="shared" si="470"/>
        <v>1.4289657010966457</v>
      </c>
      <c r="BN233" s="80">
        <f t="shared" si="470"/>
        <v>1.3947113408596201</v>
      </c>
      <c r="BO233" s="80">
        <f t="shared" si="470"/>
        <v>1.1831091406709695</v>
      </c>
      <c r="BP233" s="80"/>
      <c r="BQ233" s="95">
        <f>[4]Northeast!AK218</f>
        <v>1.1620582946980309</v>
      </c>
      <c r="BR233" s="95">
        <f>[4]Midwest!AK218</f>
        <v>1.0674940064945653</v>
      </c>
      <c r="BS233" s="95">
        <f>[4]South!AK218</f>
        <v>0.97377295008221754</v>
      </c>
      <c r="BT233" s="95">
        <f>[4]West!AK218</f>
        <v>0.90355298947144613</v>
      </c>
      <c r="BU233" s="88"/>
      <c r="BV233" s="95">
        <f>[4]Northeast!AH218</f>
        <v>0.99339661724022643</v>
      </c>
      <c r="BW233" s="95">
        <f>[4]Midwest!AH218</f>
        <v>0.98650701119789319</v>
      </c>
      <c r="BX233" s="95">
        <f>[4]South!AH218</f>
        <v>0.99534392982857989</v>
      </c>
      <c r="BY233" s="95">
        <f>[4]West!AH218</f>
        <v>0.98797816483261236</v>
      </c>
      <c r="CA233" s="95">
        <f>[4]Northeast!AI218</f>
        <v>1.2386629514172414</v>
      </c>
      <c r="CB233" s="95">
        <f>[4]Midwest!AI218</f>
        <v>1.3131951655096996</v>
      </c>
      <c r="CC233" s="95">
        <f>[4]South!AI218</f>
        <v>1.3450878694530015</v>
      </c>
      <c r="CD233" s="95">
        <f>[4]West!AI218</f>
        <v>1.3288172633667843</v>
      </c>
      <c r="CF233" s="95">
        <f>[4]Northeast!AJ218</f>
        <v>1.0222694573966564</v>
      </c>
      <c r="CG233" s="95">
        <f>[4]Midwest!AJ218</f>
        <v>1.0333011387276856</v>
      </c>
      <c r="CH233" s="95">
        <f>[4]South!AJ218</f>
        <v>1.0698005028130457</v>
      </c>
      <c r="CI233" s="95">
        <f>[4]West!AJ218</f>
        <v>0.99737522153236613</v>
      </c>
      <c r="CK233" s="89">
        <f t="shared" si="431"/>
        <v>1.3586827093068139</v>
      </c>
      <c r="CL233" s="89">
        <f t="shared" si="432"/>
        <v>1.2906614744076246</v>
      </c>
      <c r="CM233" s="89">
        <f t="shared" si="433"/>
        <v>0.83304289759522054</v>
      </c>
      <c r="CN233" s="89">
        <f t="shared" si="434"/>
        <v>0.99187016895005398</v>
      </c>
      <c r="CO233" s="89">
        <f t="shared" si="435"/>
        <v>1.3200213870310014</v>
      </c>
      <c r="CP233" s="89">
        <f t="shared" si="436"/>
        <v>1.0414670119127458</v>
      </c>
      <c r="CQ233" s="89">
        <f t="shared" si="437"/>
        <v>1.0042866148711151</v>
      </c>
      <c r="CR233" s="89">
        <f t="shared" si="438"/>
        <v>1.549973967068988</v>
      </c>
      <c r="CS233" s="89">
        <f t="shared" si="439"/>
        <v>1.7535994288460783</v>
      </c>
      <c r="CT233" s="89"/>
      <c r="CU233" s="89">
        <f t="shared" si="440"/>
        <v>1.1359224448432481</v>
      </c>
      <c r="CX233" s="35"/>
      <c r="CZ233" s="80">
        <f t="shared" si="480"/>
        <v>0.13093808870922416</v>
      </c>
      <c r="DA233" s="80">
        <f t="shared" si="480"/>
        <v>0.21494742785183935</v>
      </c>
      <c r="DB233" s="80">
        <f t="shared" si="480"/>
        <v>0.47863463772719744</v>
      </c>
      <c r="DC233" s="80">
        <f t="shared" si="480"/>
        <v>0.17547984571173914</v>
      </c>
      <c r="DE233" s="80">
        <f t="shared" si="481"/>
        <v>0.13033168575409976</v>
      </c>
      <c r="DF233" s="80">
        <f t="shared" si="481"/>
        <v>0.21337991784272994</v>
      </c>
      <c r="DG233" s="80">
        <f t="shared" si="481"/>
        <v>0.48011866027567685</v>
      </c>
      <c r="DH233" s="80">
        <f t="shared" si="481"/>
        <v>0.17616256247632539</v>
      </c>
      <c r="DI233" s="80">
        <f t="shared" si="442"/>
        <v>0.99999282634883202</v>
      </c>
      <c r="DK233" s="80">
        <f t="shared" si="482"/>
        <v>0.13033262071485657</v>
      </c>
      <c r="DL233" s="80">
        <f t="shared" si="482"/>
        <v>0.21338144856680769</v>
      </c>
      <c r="DM233" s="80">
        <f t="shared" si="482"/>
        <v>0.48012210450417259</v>
      </c>
      <c r="DN233" s="80">
        <f t="shared" si="482"/>
        <v>0.17616382621416307</v>
      </c>
      <c r="DQ233" s="80">
        <f t="shared" si="467"/>
        <v>1.5483009349850363E-2</v>
      </c>
      <c r="DR233" s="80">
        <f t="shared" si="467"/>
        <v>1.2589287933827973E-2</v>
      </c>
      <c r="DS233" s="80">
        <f t="shared" si="467"/>
        <v>-3.0885164956178573E-2</v>
      </c>
      <c r="DT233" s="80">
        <f t="shared" si="467"/>
        <v>8.2413333800601674E-3</v>
      </c>
      <c r="DV233" s="80">
        <f t="shared" ref="DV233:DY236" si="483">J233/$N233</f>
        <v>4.4718819577277899E-2</v>
      </c>
      <c r="DW233" s="80">
        <f t="shared" si="483"/>
        <v>9.3632527120912912E-3</v>
      </c>
      <c r="DX233" s="80">
        <f t="shared" si="483"/>
        <v>0.59178814841837835</v>
      </c>
      <c r="DY233" s="80">
        <f t="shared" si="483"/>
        <v>0.35412977929225248</v>
      </c>
      <c r="DZ233" s="80"/>
      <c r="EB233" s="80">
        <f t="shared" ref="EB233:EE236" si="484">LN(DV233/DV232)</f>
        <v>5.0231547142650629E-2</v>
      </c>
      <c r="EC233" s="80">
        <f t="shared" si="484"/>
        <v>-3.3872155412138331E-2</v>
      </c>
      <c r="ED233" s="80">
        <f t="shared" si="484"/>
        <v>-1.4540098043223676E-3</v>
      </c>
      <c r="EE233" s="80">
        <f t="shared" si="484"/>
        <v>-2.8399301599567172E-3</v>
      </c>
      <c r="EG233" s="80">
        <f t="shared" si="474"/>
        <v>-2.6000975677265063E-4</v>
      </c>
      <c r="EH233" s="80">
        <f t="shared" si="474"/>
        <v>3.103254583519558E-4</v>
      </c>
      <c r="EI233" s="80">
        <f t="shared" si="474"/>
        <v>-1.0741895709892499E-3</v>
      </c>
      <c r="EJ233" s="80">
        <f t="shared" si="474"/>
        <v>-8.9831490250053751E-4</v>
      </c>
      <c r="EL233" s="80">
        <f t="shared" si="475"/>
        <v>6.0763591735305822E-3</v>
      </c>
      <c r="EM233" s="80">
        <f t="shared" si="475"/>
        <v>5.5253193848955311E-3</v>
      </c>
      <c r="EN233" s="80">
        <f t="shared" si="475"/>
        <v>1.1129510439377302E-2</v>
      </c>
      <c r="EO233" s="80">
        <f t="shared" si="475"/>
        <v>1.1682341312613193E-2</v>
      </c>
      <c r="EQ233" s="80">
        <f t="shared" si="476"/>
        <v>2.1827661347354518E-2</v>
      </c>
      <c r="ER233" s="80">
        <f t="shared" si="476"/>
        <v>2.6126439783200991E-2</v>
      </c>
      <c r="ES233" s="80">
        <f t="shared" si="476"/>
        <v>3.4736314752610048E-2</v>
      </c>
      <c r="ET233" s="80">
        <f t="shared" si="476"/>
        <v>-5.3057119957225177E-3</v>
      </c>
      <c r="EW233" s="80">
        <f t="shared" si="408"/>
        <v>0.99136493430758521</v>
      </c>
      <c r="EX233" s="80">
        <f t="shared" si="409"/>
        <v>1.1900086350722225</v>
      </c>
      <c r="EY233" s="80">
        <f t="shared" si="402"/>
        <v>1.0042866148711151</v>
      </c>
      <c r="EZ233" s="80"/>
      <c r="FA233" s="80">
        <f t="shared" si="410"/>
        <v>0.99812248911613688</v>
      </c>
      <c r="FB233" s="80">
        <f t="shared" si="411"/>
        <v>0.67776487376634076</v>
      </c>
      <c r="FC233" s="80">
        <f t="shared" si="412"/>
        <v>0.83304289759522054</v>
      </c>
      <c r="FD233" s="80"/>
      <c r="FE233" s="80">
        <f t="shared" si="413"/>
        <v>0.99935854301654181</v>
      </c>
      <c r="FF233" s="80">
        <f t="shared" si="414"/>
        <v>1.0102566413385268</v>
      </c>
      <c r="FG233" s="80">
        <f t="shared" si="403"/>
        <v>0.99187016895005398</v>
      </c>
      <c r="FI233" s="80">
        <f t="shared" si="415"/>
        <v>1.0094165376046729</v>
      </c>
      <c r="FJ233" s="80">
        <f t="shared" si="416"/>
        <v>1.353667508744284</v>
      </c>
      <c r="FK233" s="80">
        <f t="shared" si="404"/>
        <v>1.3200213870310014</v>
      </c>
      <c r="FM233" s="80">
        <f t="shared" si="417"/>
        <v>1.0244570366423928</v>
      </c>
      <c r="FN233" s="80">
        <f t="shared" si="418"/>
        <v>1.0138689328848942</v>
      </c>
      <c r="FO233" s="80">
        <f t="shared" si="405"/>
        <v>1.0414670119127458</v>
      </c>
      <c r="FQ233" s="37"/>
    </row>
    <row r="234" spans="1:173" x14ac:dyDescent="0.2">
      <c r="A234" s="74" t="s">
        <v>238</v>
      </c>
      <c r="B234" s="31">
        <f t="shared" si="407"/>
        <v>2008</v>
      </c>
      <c r="D234" s="85">
        <f>[4]Northeast!D219</f>
        <v>609.024</v>
      </c>
      <c r="E234" s="85">
        <f>[4]Midwest!D219</f>
        <v>1003.364</v>
      </c>
      <c r="F234" s="85">
        <f>[4]South!D219</f>
        <v>2254.0230000000001</v>
      </c>
      <c r="G234" s="85">
        <f>[4]West!D219</f>
        <v>842.08500000000004</v>
      </c>
      <c r="H234" s="85">
        <f t="shared" si="471"/>
        <v>4708.4960000000001</v>
      </c>
      <c r="J234" s="91">
        <f>J74</f>
        <v>3228.4290000000001</v>
      </c>
      <c r="K234" s="91">
        <f>K74</f>
        <v>660.38800000000003</v>
      </c>
      <c r="L234" s="91">
        <f>L74</f>
        <v>41181.593138276592</v>
      </c>
      <c r="M234" s="91">
        <f>M74</f>
        <v>24410.01675070919</v>
      </c>
      <c r="N234" s="91">
        <f t="shared" si="472"/>
        <v>69480.426888985792</v>
      </c>
      <c r="P234" s="96">
        <f>P74</f>
        <v>3228.4290000000001</v>
      </c>
      <c r="Q234" s="96">
        <f>Q74</f>
        <v>660.38800000000003</v>
      </c>
      <c r="R234" s="96">
        <f>R74</f>
        <v>41181.593138276592</v>
      </c>
      <c r="S234" s="96">
        <f>S74</f>
        <v>24410.01675070919</v>
      </c>
      <c r="T234" s="85">
        <f t="shared" si="473"/>
        <v>69480.426888985792</v>
      </c>
      <c r="V234" s="96">
        <f t="shared" si="459"/>
        <v>188.64407425407217</v>
      </c>
      <c r="W234" s="96">
        <f t="shared" si="459"/>
        <v>1519.3552881033575</v>
      </c>
      <c r="X234" s="96">
        <f t="shared" si="459"/>
        <v>54.733749431004377</v>
      </c>
      <c r="Y234" s="96">
        <f t="shared" si="459"/>
        <v>34.49751831798865</v>
      </c>
      <c r="Z234" s="96">
        <f t="shared" si="459"/>
        <v>67.767228999947363</v>
      </c>
      <c r="AC234" s="96">
        <f t="shared" si="477"/>
        <v>0.18864407425407217</v>
      </c>
      <c r="AD234" s="96">
        <f t="shared" si="477"/>
        <v>1.5193552881033574</v>
      </c>
      <c r="AE234" s="96">
        <f t="shared" si="477"/>
        <v>5.4733749431004376E-2</v>
      </c>
      <c r="AF234" s="96">
        <f t="shared" si="477"/>
        <v>3.4497518317988647E-2</v>
      </c>
      <c r="AG234" s="96">
        <f t="shared" si="477"/>
        <v>6.776722899994736E-2</v>
      </c>
      <c r="AI234" s="94">
        <f t="shared" si="478"/>
        <v>0.18828343254420163</v>
      </c>
      <c r="AJ234" s="94">
        <f t="shared" si="478"/>
        <v>1.5256507527362748</v>
      </c>
      <c r="AK234" s="94">
        <f t="shared" si="478"/>
        <v>5.4864641465143943E-2</v>
      </c>
      <c r="AL234" s="94">
        <f t="shared" si="478"/>
        <v>3.3961273289097926E-2</v>
      </c>
      <c r="AM234" s="94">
        <f t="shared" si="427"/>
        <v>6.7699493887913548E-2</v>
      </c>
      <c r="AO234" s="90">
        <f>[4]Northeast!V219</f>
        <v>1.001915419243198</v>
      </c>
      <c r="AP234" s="90">
        <f>[4]Midwest!V219</f>
        <v>0.99587358730585851</v>
      </c>
      <c r="AQ234" s="90">
        <f>[4]South!V219</f>
        <v>0.99761427340735065</v>
      </c>
      <c r="AR234" s="90">
        <f>[4]West!V219</f>
        <v>1.0157898976379918</v>
      </c>
      <c r="AS234" s="90">
        <f t="shared" si="428"/>
        <v>1.0010005261213024</v>
      </c>
      <c r="AU234" s="102">
        <f t="shared" si="462"/>
        <v>1000000</v>
      </c>
      <c r="AV234" s="102">
        <f t="shared" si="462"/>
        <v>1000000</v>
      </c>
      <c r="AW234" s="102">
        <f t="shared" si="462"/>
        <v>1000000</v>
      </c>
      <c r="AX234" s="102">
        <f t="shared" si="462"/>
        <v>1000000</v>
      </c>
      <c r="AY234" s="102">
        <f t="shared" si="462"/>
        <v>1000000</v>
      </c>
      <c r="BB234" s="80">
        <f t="shared" si="479"/>
        <v>1.1868845311525564</v>
      </c>
      <c r="BC234" s="80">
        <f t="shared" si="479"/>
        <v>2.5967582036366359</v>
      </c>
      <c r="BD234" s="80">
        <f t="shared" si="479"/>
        <v>1.322308740068409</v>
      </c>
      <c r="BE234" s="80">
        <f t="shared" si="479"/>
        <v>1.191634831979675</v>
      </c>
      <c r="BF234" s="80"/>
      <c r="BG234" s="80">
        <f t="shared" si="469"/>
        <v>1.2071078012472962</v>
      </c>
      <c r="BH234" s="80">
        <f t="shared" si="469"/>
        <v>2.6189757976712174</v>
      </c>
      <c r="BI234" s="80">
        <f t="shared" si="469"/>
        <v>1.3707243865698837</v>
      </c>
      <c r="BJ234" s="80">
        <f t="shared" si="469"/>
        <v>1.196179449305826</v>
      </c>
      <c r="BK234" s="80"/>
      <c r="BL234" s="80">
        <f t="shared" si="470"/>
        <v>1.4291330157930382</v>
      </c>
      <c r="BM234" s="80">
        <f t="shared" si="470"/>
        <v>1.3983835296783238</v>
      </c>
      <c r="BN234" s="80">
        <f t="shared" si="470"/>
        <v>1.3707243865698835</v>
      </c>
      <c r="BO234" s="80">
        <f t="shared" si="470"/>
        <v>1.1961794493058262</v>
      </c>
      <c r="BP234" s="80"/>
      <c r="BQ234" s="95">
        <f>[4]Northeast!AK219</f>
        <v>1.1367063794745345</v>
      </c>
      <c r="BR234" s="95">
        <f>[4]Midwest!AK219</f>
        <v>1.0656768027202326</v>
      </c>
      <c r="BS234" s="95">
        <f>[4]South!AK219</f>
        <v>0.97952478419048705</v>
      </c>
      <c r="BT234" s="95">
        <f>[4]West!AK219</f>
        <v>0.89951030374187169</v>
      </c>
      <c r="BU234" s="88"/>
      <c r="BV234" s="95">
        <f>[4]Northeast!AH219</f>
        <v>0.99259495949654075</v>
      </c>
      <c r="BW234" s="95">
        <f>[4]Midwest!AH219</f>
        <v>0.98587218406397359</v>
      </c>
      <c r="BX234" s="95">
        <f>[4]South!AH219</f>
        <v>0.99413195032525925</v>
      </c>
      <c r="BY234" s="95">
        <f>[4]West!AH219</f>
        <v>0.98701434457100579</v>
      </c>
      <c r="CA234" s="95">
        <f>[4]Northeast!AI219</f>
        <v>1.2454167504297728</v>
      </c>
      <c r="CB234" s="95">
        <f>[4]Midwest!AI219</f>
        <v>1.3197151481835956</v>
      </c>
      <c r="CC234" s="95">
        <f>[4]South!AI219</f>
        <v>1.3579175698872719</v>
      </c>
      <c r="CD234" s="95">
        <f>[4]West!AI219</f>
        <v>1.3421887132128465</v>
      </c>
      <c r="CF234" s="95">
        <f>[4]Northeast!AJ219</f>
        <v>1.0170389532965782</v>
      </c>
      <c r="CG234" s="95">
        <f>[4]Midwest!AJ219</f>
        <v>1.0085558963493277</v>
      </c>
      <c r="CH234" s="95">
        <f>[4]South!AJ219</f>
        <v>1.0366144796857122</v>
      </c>
      <c r="CI234" s="95">
        <f>[4]West!AJ219</f>
        <v>1.0038137667716553</v>
      </c>
      <c r="CK234" s="89">
        <f t="shared" si="431"/>
        <v>1.3683852025260541</v>
      </c>
      <c r="CL234" s="89">
        <f t="shared" si="432"/>
        <v>1.2702246687398866</v>
      </c>
      <c r="CM234" s="89">
        <f t="shared" si="433"/>
        <v>0.83933706658862739</v>
      </c>
      <c r="CN234" s="89">
        <f t="shared" si="434"/>
        <v>0.99087982273582076</v>
      </c>
      <c r="CO234" s="89">
        <f t="shared" si="435"/>
        <v>1.3307377019371329</v>
      </c>
      <c r="CP234" s="89">
        <f t="shared" si="436"/>
        <v>1.0210492858861056</v>
      </c>
      <c r="CQ234" s="89">
        <f t="shared" si="437"/>
        <v>1.0030715703501016</v>
      </c>
      <c r="CR234" s="89">
        <f t="shared" si="438"/>
        <v>1.5510894561633501</v>
      </c>
      <c r="CS234" s="89">
        <f t="shared" si="439"/>
        <v>1.7381566405872197</v>
      </c>
      <c r="CT234" s="89"/>
      <c r="CU234" s="89">
        <f t="shared" si="440"/>
        <v>1.1300471255725917</v>
      </c>
      <c r="CX234" s="35"/>
      <c r="CZ234" s="80">
        <f t="shared" si="480"/>
        <v>0.12934576136413836</v>
      </c>
      <c r="DA234" s="80">
        <f t="shared" si="480"/>
        <v>0.21309649620600718</v>
      </c>
      <c r="DB234" s="80">
        <f t="shared" si="480"/>
        <v>0.47871400973899098</v>
      </c>
      <c r="DC234" s="80">
        <f t="shared" si="480"/>
        <v>0.17884373269086351</v>
      </c>
      <c r="DE234" s="80">
        <f t="shared" si="481"/>
        <v>0.13014030146836131</v>
      </c>
      <c r="DF234" s="80">
        <f t="shared" si="481"/>
        <v>0.21402062806728803</v>
      </c>
      <c r="DG234" s="80">
        <f t="shared" si="481"/>
        <v>0.47867432263624499</v>
      </c>
      <c r="DH234" s="80">
        <f t="shared" si="481"/>
        <v>0.1771564663795038</v>
      </c>
      <c r="DI234" s="80">
        <f t="shared" si="442"/>
        <v>0.99999171855139812</v>
      </c>
      <c r="DK234" s="80">
        <f t="shared" si="482"/>
        <v>0.13014137922750435</v>
      </c>
      <c r="DL234" s="80">
        <f t="shared" si="482"/>
        <v>0.21402240048279728</v>
      </c>
      <c r="DM234" s="80">
        <f t="shared" si="482"/>
        <v>0.47867828678587382</v>
      </c>
      <c r="DN234" s="80">
        <f t="shared" si="482"/>
        <v>0.17715793350382453</v>
      </c>
      <c r="DQ234" s="80">
        <f t="shared" si="467"/>
        <v>-2.2057884754477806E-2</v>
      </c>
      <c r="DR234" s="80">
        <f t="shared" si="467"/>
        <v>-1.7037587483041514E-3</v>
      </c>
      <c r="DS234" s="80">
        <f t="shared" si="467"/>
        <v>5.8893742949732231E-3</v>
      </c>
      <c r="DT234" s="80">
        <f t="shared" si="467"/>
        <v>-4.4842491321825948E-3</v>
      </c>
      <c r="DV234" s="80">
        <f t="shared" si="483"/>
        <v>4.6465301733944565E-2</v>
      </c>
      <c r="DW234" s="80">
        <f t="shared" si="483"/>
        <v>9.5046623857845975E-3</v>
      </c>
      <c r="DX234" s="80">
        <f t="shared" si="483"/>
        <v>0.59270783128715632</v>
      </c>
      <c r="DY234" s="80">
        <f t="shared" si="483"/>
        <v>0.35132220459311436</v>
      </c>
      <c r="DZ234" s="80"/>
      <c r="EB234" s="80">
        <f t="shared" si="484"/>
        <v>3.8311402136517819E-2</v>
      </c>
      <c r="EC234" s="80">
        <f t="shared" si="484"/>
        <v>1.4989713568876139E-2</v>
      </c>
      <c r="ED234" s="80">
        <f t="shared" si="484"/>
        <v>1.5528681723627038E-3</v>
      </c>
      <c r="EE234" s="80">
        <f t="shared" si="484"/>
        <v>-7.9596899192858877E-3</v>
      </c>
      <c r="EG234" s="80">
        <f t="shared" si="474"/>
        <v>-8.0731237394585803E-4</v>
      </c>
      <c r="EH234" s="80">
        <f t="shared" si="474"/>
        <v>-6.437171486759223E-4</v>
      </c>
      <c r="EI234" s="80">
        <f t="shared" si="474"/>
        <v>-1.2183908991714207E-3</v>
      </c>
      <c r="EJ234" s="80">
        <f t="shared" si="474"/>
        <v>-9.7602429733848666E-4</v>
      </c>
      <c r="EL234" s="80">
        <f t="shared" si="475"/>
        <v>5.437680320055001E-3</v>
      </c>
      <c r="EM234" s="80">
        <f t="shared" si="475"/>
        <v>4.9526912993967942E-3</v>
      </c>
      <c r="EN234" s="80">
        <f t="shared" si="475"/>
        <v>9.4929862848326281E-3</v>
      </c>
      <c r="EO234" s="80">
        <f t="shared" si="475"/>
        <v>1.0012378607841696E-2</v>
      </c>
      <c r="EQ234" s="80">
        <f t="shared" si="476"/>
        <v>-5.1296954812451653E-3</v>
      </c>
      <c r="ER234" s="80">
        <f t="shared" si="476"/>
        <v>-2.4239164156609219E-2</v>
      </c>
      <c r="ES234" s="80">
        <f t="shared" si="476"/>
        <v>-3.1512090004797176E-2</v>
      </c>
      <c r="ET234" s="80">
        <f t="shared" si="476"/>
        <v>6.4347420389115001E-3</v>
      </c>
      <c r="EW234" s="80">
        <f t="shared" si="408"/>
        <v>0.99879014167567159</v>
      </c>
      <c r="EX234" s="80">
        <f t="shared" si="409"/>
        <v>1.1885688932190577</v>
      </c>
      <c r="EY234" s="80">
        <f t="shared" si="402"/>
        <v>1.0030715703501016</v>
      </c>
      <c r="EZ234" s="80"/>
      <c r="FA234" s="80">
        <f t="shared" si="410"/>
        <v>1.0075556361041869</v>
      </c>
      <c r="FB234" s="80">
        <f t="shared" si="411"/>
        <v>0.68288581851671937</v>
      </c>
      <c r="FC234" s="80">
        <f t="shared" si="412"/>
        <v>0.83933706658862739</v>
      </c>
      <c r="FD234" s="80"/>
      <c r="FE234" s="80">
        <f t="shared" si="413"/>
        <v>0.99900153644576128</v>
      </c>
      <c r="FF234" s="80">
        <f t="shared" si="414"/>
        <v>1.0092479369017227</v>
      </c>
      <c r="FG234" s="80">
        <f t="shared" si="403"/>
        <v>0.99087982273582076</v>
      </c>
      <c r="FI234" s="80">
        <f t="shared" si="415"/>
        <v>1.0081182888485125</v>
      </c>
      <c r="FJ234" s="80">
        <f t="shared" si="416"/>
        <v>1.3646569725851163</v>
      </c>
      <c r="FK234" s="80">
        <f t="shared" si="404"/>
        <v>1.3307377019371329</v>
      </c>
      <c r="FM234" s="80">
        <f t="shared" si="417"/>
        <v>0.98039522539543389</v>
      </c>
      <c r="FN234" s="80">
        <f t="shared" si="418"/>
        <v>0.99399226097711391</v>
      </c>
      <c r="FO234" s="80">
        <f t="shared" si="405"/>
        <v>1.0210492858861056</v>
      </c>
      <c r="FQ234" s="37"/>
    </row>
    <row r="235" spans="1:173" x14ac:dyDescent="0.2">
      <c r="A235" s="74" t="s">
        <v>238</v>
      </c>
      <c r="B235" s="31">
        <f t="shared" si="407"/>
        <v>2009</v>
      </c>
      <c r="D235" s="85">
        <f>[4]Northeast!D220</f>
        <v>596.68200000000002</v>
      </c>
      <c r="E235" s="85">
        <f>[4]Midwest!D220</f>
        <v>969.92100000000005</v>
      </c>
      <c r="F235" s="85">
        <f>[4]South!D220</f>
        <v>2253.2350000000001</v>
      </c>
      <c r="G235" s="85">
        <f>[4]West!D220</f>
        <v>835.75</v>
      </c>
      <c r="H235" s="85">
        <f t="shared" si="471"/>
        <v>4655.5879999999997</v>
      </c>
      <c r="J235" s="91">
        <f>J75</f>
        <v>3186.5940000000001</v>
      </c>
      <c r="K235" s="91">
        <f>K75</f>
        <v>658.91899999999998</v>
      </c>
      <c r="L235" s="91">
        <f>L75</f>
        <v>41410.047013685966</v>
      </c>
      <c r="M235" s="91">
        <f>M75</f>
        <v>24317.926278182462</v>
      </c>
      <c r="N235" s="91">
        <f t="shared" si="472"/>
        <v>69573.486291868423</v>
      </c>
      <c r="O235" s="90">
        <f>N235/N211</f>
        <v>1.3702179648673674</v>
      </c>
      <c r="P235" s="96">
        <f>P75</f>
        <v>3186.5940000000001</v>
      </c>
      <c r="Q235" s="96">
        <f>Q75</f>
        <v>658.91899999999998</v>
      </c>
      <c r="R235" s="96">
        <f>R75</f>
        <v>41410.047013685966</v>
      </c>
      <c r="S235" s="96">
        <f>S75</f>
        <v>24317.926278182462</v>
      </c>
      <c r="T235" s="85">
        <f t="shared" si="473"/>
        <v>69573.486291868423</v>
      </c>
      <c r="U235" s="90">
        <f>T235/T211</f>
        <v>1.3702179648673674</v>
      </c>
      <c r="V235" s="96">
        <f t="shared" si="459"/>
        <v>187.24757531081775</v>
      </c>
      <c r="W235" s="96">
        <f t="shared" si="459"/>
        <v>1471.9882109940677</v>
      </c>
      <c r="X235" s="96">
        <f t="shared" si="459"/>
        <v>54.41276121360859</v>
      </c>
      <c r="Y235" s="96">
        <f t="shared" si="459"/>
        <v>34.367650861324371</v>
      </c>
      <c r="Z235" s="96">
        <f t="shared" si="459"/>
        <v>66.916123485163524</v>
      </c>
      <c r="AC235" s="96">
        <f t="shared" si="477"/>
        <v>0.18724757531081776</v>
      </c>
      <c r="AD235" s="96">
        <f t="shared" si="477"/>
        <v>1.4719882109940676</v>
      </c>
      <c r="AE235" s="96">
        <f t="shared" si="477"/>
        <v>5.4412761213608593E-2</v>
      </c>
      <c r="AF235" s="96">
        <f t="shared" si="477"/>
        <v>3.4367650861324373E-2</v>
      </c>
      <c r="AG235" s="96">
        <f t="shared" si="477"/>
        <v>6.6916123485163528E-2</v>
      </c>
      <c r="AI235" s="94">
        <f t="shared" si="478"/>
        <v>0.18989990351167857</v>
      </c>
      <c r="AJ235" s="94">
        <f t="shared" si="478"/>
        <v>1.517304860005626</v>
      </c>
      <c r="AK235" s="94">
        <f t="shared" si="478"/>
        <v>5.4301628779732415E-2</v>
      </c>
      <c r="AL235" s="94">
        <f t="shared" si="478"/>
        <v>3.3851004816400923E-2</v>
      </c>
      <c r="AM235" s="94">
        <f t="shared" si="427"/>
        <v>6.7220063039785102E-2</v>
      </c>
      <c r="AO235" s="90">
        <f>[4]Northeast!V220</f>
        <v>0.98603301975507485</v>
      </c>
      <c r="AP235" s="90">
        <f>[4]Midwest!V220</f>
        <v>0.97013345820866193</v>
      </c>
      <c r="AQ235" s="90">
        <f>[4]South!V220</f>
        <v>1.0020465764356161</v>
      </c>
      <c r="AR235" s="90">
        <f>[4]West!V220</f>
        <v>1.0152623547727935</v>
      </c>
      <c r="AS235" s="90">
        <f t="shared" si="428"/>
        <v>0.99547843990503726</v>
      </c>
      <c r="AU235" s="102">
        <f t="shared" si="462"/>
        <v>1000000</v>
      </c>
      <c r="AV235" s="102">
        <f t="shared" si="462"/>
        <v>1000000</v>
      </c>
      <c r="AW235" s="102">
        <f t="shared" si="462"/>
        <v>1000000</v>
      </c>
      <c r="AX235" s="102">
        <f t="shared" si="462"/>
        <v>1000000</v>
      </c>
      <c r="AY235" s="102">
        <f t="shared" si="462"/>
        <v>1000000</v>
      </c>
      <c r="AZ235" s="90">
        <f>AY235/AY211</f>
        <v>1</v>
      </c>
      <c r="BB235" s="80">
        <f t="shared" si="479"/>
        <v>1.1970742985709149</v>
      </c>
      <c r="BC235" s="80">
        <f t="shared" si="479"/>
        <v>2.5825529437656503</v>
      </c>
      <c r="BD235" s="80">
        <f t="shared" si="479"/>
        <v>1.3087394069823262</v>
      </c>
      <c r="BE235" s="80">
        <f t="shared" si="479"/>
        <v>1.1877657263717551</v>
      </c>
      <c r="BF235" s="80"/>
      <c r="BG235" s="80">
        <f t="shared" si="469"/>
        <v>1.1981717942430921</v>
      </c>
      <c r="BH235" s="80">
        <f t="shared" si="469"/>
        <v>2.5373272000541887</v>
      </c>
      <c r="BI235" s="80">
        <f t="shared" si="469"/>
        <v>1.3626857197151556</v>
      </c>
      <c r="BJ235" s="80">
        <f t="shared" si="469"/>
        <v>1.1916763780598454</v>
      </c>
      <c r="BK235" s="80"/>
      <c r="BL235" s="80">
        <f t="shared" si="470"/>
        <v>1.4017980601887385</v>
      </c>
      <c r="BM235" s="80">
        <f t="shared" si="470"/>
        <v>1.350455291042975</v>
      </c>
      <c r="BN235" s="80">
        <f t="shared" si="470"/>
        <v>1.3626857197151556</v>
      </c>
      <c r="BO235" s="80">
        <f t="shared" si="470"/>
        <v>1.1916763780598454</v>
      </c>
      <c r="BP235" s="80"/>
      <c r="BQ235" s="95">
        <f>[4]Northeast!AK220</f>
        <v>1.1306623422358208</v>
      </c>
      <c r="BR235" s="95">
        <f>[4]Midwest!AK220</f>
        <v>1.0545902256110342</v>
      </c>
      <c r="BS235" s="95">
        <f>[4]South!AK220</f>
        <v>0.96387325045240557</v>
      </c>
      <c r="BT235" s="95">
        <f>[4]West!AK220</f>
        <v>0.89083020081486175</v>
      </c>
      <c r="BU235" s="88"/>
      <c r="BV235" s="95">
        <f>[4]Northeast!AH220</f>
        <v>0.99207098281517303</v>
      </c>
      <c r="BW235" s="95">
        <f>[4]Midwest!AH220</f>
        <v>0.9854862658423087</v>
      </c>
      <c r="BX235" s="95">
        <f>[4]South!AH220</f>
        <v>0.99317459852188239</v>
      </c>
      <c r="BY235" s="95">
        <f>[4]West!AH220</f>
        <v>0.98630656827107377</v>
      </c>
      <c r="CA235" s="95">
        <f>[4]Northeast!AI220</f>
        <v>1.2485668339729421</v>
      </c>
      <c r="CB235" s="95">
        <f>[4]Midwest!AI220</f>
        <v>1.3225699510978832</v>
      </c>
      <c r="CC235" s="95">
        <f>[4]South!AI220</f>
        <v>1.3671231837970577</v>
      </c>
      <c r="CD235" s="95">
        <f>[4]West!AI220</f>
        <v>1.3518357643326724</v>
      </c>
      <c r="CF235" s="95">
        <f>[4]Northeast!AJ220</f>
        <v>1.0009168149992755</v>
      </c>
      <c r="CG235" s="95">
        <f>[4]Midwest!AJ220</f>
        <v>0.9824879703548236</v>
      </c>
      <c r="CH235" s="95">
        <f>[4]South!AJ220</f>
        <v>1.0412200568310372</v>
      </c>
      <c r="CI235" s="95">
        <f>[4]West!AJ220</f>
        <v>1.0032924436202049</v>
      </c>
      <c r="CK235" s="89">
        <f t="shared" si="431"/>
        <v>1.3702179648673674</v>
      </c>
      <c r="CL235" s="89">
        <f t="shared" si="432"/>
        <v>1.2542716006193082</v>
      </c>
      <c r="CM235" s="89">
        <f t="shared" si="433"/>
        <v>0.83807780582299574</v>
      </c>
      <c r="CN235" s="89">
        <f t="shared" si="434"/>
        <v>0.99014408369074258</v>
      </c>
      <c r="CO235" s="89">
        <f t="shared" si="435"/>
        <v>1.337830769576773</v>
      </c>
      <c r="CP235" s="89">
        <f t="shared" si="436"/>
        <v>1.0154139908092041</v>
      </c>
      <c r="CQ235" s="89">
        <f t="shared" si="437"/>
        <v>0.99072913910912719</v>
      </c>
      <c r="CR235" s="89">
        <f t="shared" si="438"/>
        <v>1.5302826476006637</v>
      </c>
      <c r="CS235" s="89">
        <f t="shared" si="439"/>
        <v>1.7186254799915239</v>
      </c>
      <c r="CT235" s="89"/>
      <c r="CU235" s="89">
        <f t="shared" si="440"/>
        <v>1.127267691400762</v>
      </c>
      <c r="CX235" s="35"/>
      <c r="CZ235" s="80">
        <f t="shared" si="480"/>
        <v>0.12816469154916629</v>
      </c>
      <c r="DA235" s="80">
        <f t="shared" si="480"/>
        <v>0.20833480110353408</v>
      </c>
      <c r="DB235" s="80">
        <f t="shared" si="480"/>
        <v>0.48398505194188152</v>
      </c>
      <c r="DC235" s="80">
        <f t="shared" si="480"/>
        <v>0.17951545540541819</v>
      </c>
      <c r="DE235" s="80">
        <f t="shared" si="481"/>
        <v>0.12875432362357228</v>
      </c>
      <c r="DF235" s="80">
        <f t="shared" si="481"/>
        <v>0.21070668139156251</v>
      </c>
      <c r="DG235" s="80">
        <f t="shared" si="481"/>
        <v>0.48134472073429485</v>
      </c>
      <c r="DH235" s="80">
        <f t="shared" si="481"/>
        <v>0.17917938419731486</v>
      </c>
      <c r="DI235" s="80">
        <f t="shared" si="442"/>
        <v>0.9999851099467445</v>
      </c>
      <c r="DK235" s="80">
        <f t="shared" si="482"/>
        <v>0.12875624081085493</v>
      </c>
      <c r="DL235" s="80">
        <f t="shared" si="482"/>
        <v>0.21070981887198698</v>
      </c>
      <c r="DM235" s="80">
        <f t="shared" si="482"/>
        <v>0.48135188808954316</v>
      </c>
      <c r="DN235" s="80">
        <f t="shared" si="482"/>
        <v>0.17918205222761496</v>
      </c>
      <c r="DQ235" s="80">
        <f t="shared" si="467"/>
        <v>-5.331335390410123E-3</v>
      </c>
      <c r="DR235" s="80">
        <f t="shared" si="467"/>
        <v>-1.0457813098024484E-2</v>
      </c>
      <c r="DS235" s="80">
        <f t="shared" si="467"/>
        <v>-1.6107736931700475E-2</v>
      </c>
      <c r="DT235" s="80">
        <f t="shared" si="467"/>
        <v>-9.6966704571965594E-3</v>
      </c>
      <c r="DV235" s="80">
        <f t="shared" si="483"/>
        <v>4.5801844493344603E-2</v>
      </c>
      <c r="DW235" s="80">
        <f t="shared" si="483"/>
        <v>9.4708348699928929E-3</v>
      </c>
      <c r="DX235" s="80">
        <f t="shared" si="483"/>
        <v>0.59519867726573694</v>
      </c>
      <c r="DY235" s="80">
        <f t="shared" si="483"/>
        <v>0.34952864337092565</v>
      </c>
      <c r="DZ235" s="80"/>
      <c r="EB235" s="80">
        <f t="shared" si="484"/>
        <v>-1.4381471688388062E-2</v>
      </c>
      <c r="EC235" s="80">
        <f t="shared" si="484"/>
        <v>-3.5653929033230077E-3</v>
      </c>
      <c r="ED235" s="80">
        <f t="shared" si="484"/>
        <v>4.193679571880703E-3</v>
      </c>
      <c r="EE235" s="80">
        <f t="shared" si="484"/>
        <v>-5.1182506030050283E-3</v>
      </c>
      <c r="EG235" s="80">
        <f t="shared" si="474"/>
        <v>-5.2802507703796281E-4</v>
      </c>
      <c r="EH235" s="80">
        <f t="shared" si="474"/>
        <v>-3.915251704864959E-4</v>
      </c>
      <c r="EI235" s="80">
        <f t="shared" si="474"/>
        <v>-9.6346673641147787E-4</v>
      </c>
      <c r="EJ235" s="80">
        <f t="shared" si="474"/>
        <v>-7.1734539037908527E-4</v>
      </c>
      <c r="EL235" s="80">
        <f t="shared" si="475"/>
        <v>2.5261475159956831E-3</v>
      </c>
      <c r="EM235" s="80">
        <f t="shared" si="475"/>
        <v>2.1608599510288817E-3</v>
      </c>
      <c r="EN235" s="80">
        <f t="shared" si="475"/>
        <v>6.7563385358936495E-3</v>
      </c>
      <c r="EO235" s="80">
        <f t="shared" si="475"/>
        <v>7.1618446193977099E-3</v>
      </c>
      <c r="EQ235" s="80">
        <f t="shared" si="476"/>
        <v>-1.5979023511670729E-2</v>
      </c>
      <c r="ER235" s="80">
        <f t="shared" si="476"/>
        <v>-2.6186681338383078E-2</v>
      </c>
      <c r="ES235" s="80">
        <f t="shared" si="476"/>
        <v>4.4330620237532379E-3</v>
      </c>
      <c r="ET235" s="80">
        <f t="shared" si="476"/>
        <v>-5.1947740530611415E-4</v>
      </c>
      <c r="EW235" s="80">
        <f t="shared" si="408"/>
        <v>0.9876953633162322</v>
      </c>
      <c r="EX235" s="80">
        <f t="shared" si="409"/>
        <v>1.1739439848143691</v>
      </c>
      <c r="EY235" s="80">
        <f t="shared" si="402"/>
        <v>0.99072913910912719</v>
      </c>
      <c r="EZ235" s="80"/>
      <c r="FA235" s="80">
        <f t="shared" si="410"/>
        <v>0.99849969599132593</v>
      </c>
      <c r="FB235" s="80">
        <f t="shared" si="411"/>
        <v>0.68186128218573205</v>
      </c>
      <c r="FC235" s="80">
        <f t="shared" si="412"/>
        <v>0.83807780582299574</v>
      </c>
      <c r="FD235" s="80"/>
      <c r="FE235" s="80">
        <f t="shared" si="413"/>
        <v>0.99925748912411316</v>
      </c>
      <c r="FF235" s="80">
        <f t="shared" si="414"/>
        <v>1.0084985593321067</v>
      </c>
      <c r="FG235" s="80">
        <f t="shared" si="403"/>
        <v>0.99014408369074258</v>
      </c>
      <c r="FI235" s="80">
        <f t="shared" si="415"/>
        <v>1.0053301771110226</v>
      </c>
      <c r="FJ235" s="80">
        <f t="shared" si="416"/>
        <v>1.3719308359447868</v>
      </c>
      <c r="FK235" s="80">
        <f t="shared" si="404"/>
        <v>1.337830769576773</v>
      </c>
      <c r="FM235" s="80">
        <f t="shared" si="417"/>
        <v>0.99448087848961098</v>
      </c>
      <c r="FN235" s="80">
        <f t="shared" si="418"/>
        <v>0.98850629690839487</v>
      </c>
      <c r="FO235" s="80">
        <f t="shared" si="405"/>
        <v>1.0154139908092041</v>
      </c>
      <c r="FQ235" s="37"/>
    </row>
    <row r="236" spans="1:173" x14ac:dyDescent="0.2">
      <c r="A236" s="74" t="s">
        <v>238</v>
      </c>
      <c r="B236" s="31">
        <f t="shared" si="407"/>
        <v>2010</v>
      </c>
      <c r="D236" s="85">
        <f>[4]Northeast!D221</f>
        <v>631.505</v>
      </c>
      <c r="E236" s="85">
        <f>[4]Midwest!D221</f>
        <v>1033.425</v>
      </c>
      <c r="F236" s="85">
        <f>[4]South!D221</f>
        <v>2450.848</v>
      </c>
      <c r="G236" s="85">
        <f>[4]West!D221</f>
        <v>816.98099999999999</v>
      </c>
      <c r="H236" s="85">
        <f t="shared" si="471"/>
        <v>4932.759</v>
      </c>
      <c r="J236" s="91">
        <f t="shared" ref="J236:M236" si="485">J76</f>
        <v>3164.6779999999999</v>
      </c>
      <c r="K236" s="91">
        <f t="shared" si="485"/>
        <v>646.56899999999996</v>
      </c>
      <c r="L236" s="91">
        <f t="shared" si="485"/>
        <v>41517.627178811759</v>
      </c>
      <c r="M236" s="91">
        <f t="shared" si="485"/>
        <v>24390.675149360894</v>
      </c>
      <c r="N236" s="91">
        <f t="shared" si="472"/>
        <v>69719.549328172652</v>
      </c>
      <c r="P236" s="96">
        <f t="shared" ref="P236:S236" si="486">P76</f>
        <v>3164.6779999999999</v>
      </c>
      <c r="Q236" s="96">
        <f t="shared" si="486"/>
        <v>646.56899999999996</v>
      </c>
      <c r="R236" s="96">
        <f t="shared" si="486"/>
        <v>41517.627178811759</v>
      </c>
      <c r="S236" s="96">
        <f t="shared" si="486"/>
        <v>24390.675149360894</v>
      </c>
      <c r="T236" s="85">
        <f t="shared" si="473"/>
        <v>69719.549328172652</v>
      </c>
      <c r="V236" s="96">
        <f t="shared" ref="V236:Z236" si="487">D236/J236*1000</f>
        <v>199.54794769009675</v>
      </c>
      <c r="W236" s="96">
        <f t="shared" si="487"/>
        <v>1598.3212928550549</v>
      </c>
      <c r="X236" s="96">
        <f t="shared" si="487"/>
        <v>59.031504605127665</v>
      </c>
      <c r="Y236" s="96">
        <f t="shared" si="487"/>
        <v>33.495628759641249</v>
      </c>
      <c r="Z236" s="96">
        <f t="shared" si="487"/>
        <v>70.751447012104308</v>
      </c>
      <c r="AC236" s="96">
        <f t="shared" si="477"/>
        <v>0.19954794769009676</v>
      </c>
      <c r="AD236" s="96">
        <f t="shared" si="477"/>
        <v>1.598321292855055</v>
      </c>
      <c r="AE236" s="96">
        <f t="shared" si="477"/>
        <v>5.9031504605127669E-2</v>
      </c>
      <c r="AF236" s="96">
        <f t="shared" si="477"/>
        <v>3.3495628759641252E-2</v>
      </c>
      <c r="AG236" s="96">
        <f t="shared" si="477"/>
        <v>7.0751447012104313E-2</v>
      </c>
      <c r="AI236" s="94">
        <f t="shared" si="478"/>
        <v>0.19439573981429642</v>
      </c>
      <c r="AJ236" s="94">
        <f t="shared" si="478"/>
        <v>1.5519388562038909</v>
      </c>
      <c r="AK236" s="94">
        <f t="shared" si="478"/>
        <v>5.5070798951817483E-2</v>
      </c>
      <c r="AL236" s="94">
        <f t="shared" si="478"/>
        <v>3.3828636150364876E-2</v>
      </c>
      <c r="AM236" s="94">
        <f t="shared" si="427"/>
        <v>6.7845356078626712E-2</v>
      </c>
      <c r="AO236" s="90">
        <f>[4]Northeast!V221</f>
        <v>1.026503707749574</v>
      </c>
      <c r="AP236" s="90">
        <f>[4]Midwest!V221</f>
        <v>1.0298867680680523</v>
      </c>
      <c r="AQ236" s="90">
        <f>[4]South!V221</f>
        <v>1.0719202504538836</v>
      </c>
      <c r="AR236" s="90">
        <f>[4]West!V221</f>
        <v>0.99015605035794407</v>
      </c>
      <c r="AS236" s="90">
        <f t="shared" si="428"/>
        <v>1.0428340434990082</v>
      </c>
      <c r="AU236" s="102">
        <f t="shared" ref="AU236:AY236" si="488">P236/J236*1000000</f>
        <v>1000000</v>
      </c>
      <c r="AV236" s="102">
        <f t="shared" si="488"/>
        <v>1000000</v>
      </c>
      <c r="AW236" s="102">
        <f t="shared" si="488"/>
        <v>1000000</v>
      </c>
      <c r="AX236" s="102">
        <f t="shared" si="488"/>
        <v>1000000</v>
      </c>
      <c r="AY236" s="102">
        <f t="shared" si="488"/>
        <v>1000000</v>
      </c>
      <c r="BB236" s="80">
        <f t="shared" si="479"/>
        <v>1.2254147557745434</v>
      </c>
      <c r="BC236" s="80">
        <f t="shared" si="479"/>
        <v>2.6415022895390932</v>
      </c>
      <c r="BD236" s="80">
        <f t="shared" si="479"/>
        <v>1.3272774018363374</v>
      </c>
      <c r="BE236" s="80">
        <f t="shared" si="479"/>
        <v>1.1869808535147639</v>
      </c>
      <c r="BF236" s="80"/>
      <c r="BG236" s="80">
        <f t="shared" si="469"/>
        <v>1.2768802059225217</v>
      </c>
      <c r="BH236" s="80">
        <f t="shared" si="469"/>
        <v>2.7550927789347974</v>
      </c>
      <c r="BI236" s="80">
        <f t="shared" si="469"/>
        <v>1.4783551972839157</v>
      </c>
      <c r="BJ236" s="80">
        <f t="shared" si="469"/>
        <v>1.1614395677548588</v>
      </c>
      <c r="BK236" s="80"/>
      <c r="BL236" s="80">
        <f t="shared" si="470"/>
        <v>1.4789899378950131</v>
      </c>
      <c r="BM236" s="80">
        <f t="shared" si="470"/>
        <v>1.4341730054492081</v>
      </c>
      <c r="BN236" s="80">
        <f t="shared" si="470"/>
        <v>1.4783551972839157</v>
      </c>
      <c r="BO236" s="80">
        <f t="shared" si="470"/>
        <v>1.1614395677548588</v>
      </c>
      <c r="BP236" s="80"/>
      <c r="BQ236" s="95">
        <f>[4]Northeast!AK221</f>
        <v>1.1469905964035263</v>
      </c>
      <c r="BR236" s="95">
        <f>[4]Midwest!AK221</f>
        <v>1.054271682168727</v>
      </c>
      <c r="BS236" s="95">
        <f>[4]South!AK221</f>
        <v>0.97340388491629137</v>
      </c>
      <c r="BT236" s="95">
        <f>[4]West!AK221</f>
        <v>0.88567678402676309</v>
      </c>
      <c r="BU236" s="88"/>
      <c r="BV236" s="95">
        <f>[4]Northeast!AH221</f>
        <v>0.99225125112130308</v>
      </c>
      <c r="BW236" s="95">
        <f>[4]Midwest!AH221</f>
        <v>0.98489527161494728</v>
      </c>
      <c r="BX236" s="95">
        <f>[4]South!AH221</f>
        <v>0.99259276486712766</v>
      </c>
      <c r="BY236" s="95">
        <f>[4]West!AH221</f>
        <v>0.98580503735834324</v>
      </c>
      <c r="CA236" s="95">
        <f>[4]Northeast!AI221</f>
        <v>1.247144161039389</v>
      </c>
      <c r="CB236" s="95">
        <f>[4]Midwest!AI221</f>
        <v>1.3242613772376894</v>
      </c>
      <c r="CC236" s="95">
        <f>[4]South!AI221</f>
        <v>1.3737177811935126</v>
      </c>
      <c r="CD236" s="95">
        <f>[4]West!AI221</f>
        <v>1.3594943901432333</v>
      </c>
      <c r="CF236" s="95">
        <f>[4]Northeast!AJ221</f>
        <v>1.0419983927119016</v>
      </c>
      <c r="CG236" s="95">
        <f>[4]Midwest!AJ221</f>
        <v>1.0430022301496944</v>
      </c>
      <c r="CH236" s="95">
        <f>[4]South!AJ221</f>
        <v>1.1138253354110879</v>
      </c>
      <c r="CI236" s="95">
        <f>[4]West!AJ221</f>
        <v>0.97848214174283032</v>
      </c>
      <c r="CJ236" s="105">
        <f>CK236*CL236</f>
        <v>1.8209440577769147</v>
      </c>
      <c r="CK236" s="89">
        <f t="shared" si="431"/>
        <v>1.3730946095062104</v>
      </c>
      <c r="CL236" s="89">
        <f t="shared" si="432"/>
        <v>1.3261606630527514</v>
      </c>
      <c r="CM236" s="89">
        <f t="shared" si="433"/>
        <v>0.83377536927822804</v>
      </c>
      <c r="CN236" s="89">
        <f t="shared" si="434"/>
        <v>0.98967169393297538</v>
      </c>
      <c r="CO236" s="89">
        <f t="shared" si="435"/>
        <v>1.3424617563426713</v>
      </c>
      <c r="CP236" s="89">
        <f t="shared" si="436"/>
        <v>1.0636205262759422</v>
      </c>
      <c r="CQ236" s="89">
        <f t="shared" si="437"/>
        <v>0.99629139360932872</v>
      </c>
      <c r="CR236" s="89">
        <f t="shared" si="438"/>
        <v>1.6118168209211452</v>
      </c>
      <c r="CS236" s="89">
        <f t="shared" si="439"/>
        <v>1.8209440577769147</v>
      </c>
      <c r="CT236" s="89"/>
      <c r="CU236" s="89">
        <f t="shared" si="440"/>
        <v>1.1782266531000021</v>
      </c>
      <c r="CX236" s="35"/>
      <c r="CZ236" s="80">
        <f t="shared" si="480"/>
        <v>0.12802267453163635</v>
      </c>
      <c r="DA236" s="80">
        <f t="shared" si="480"/>
        <v>0.20950243058702037</v>
      </c>
      <c r="DB236" s="80">
        <f t="shared" si="480"/>
        <v>0.4968513564112903</v>
      </c>
      <c r="DC236" s="80">
        <f t="shared" si="480"/>
        <v>0.16562353847005296</v>
      </c>
      <c r="DE236" s="80">
        <f t="shared" si="481"/>
        <v>0.12809366991925247</v>
      </c>
      <c r="DF236" s="80">
        <f t="shared" si="481"/>
        <v>0.20891807202847026</v>
      </c>
      <c r="DG236" s="80">
        <f t="shared" si="481"/>
        <v>0.49039007352773573</v>
      </c>
      <c r="DH236" s="80">
        <f t="shared" si="481"/>
        <v>0.17247626454723422</v>
      </c>
      <c r="DI236" s="80">
        <f t="shared" si="442"/>
        <v>0.99987808002269274</v>
      </c>
      <c r="DK236" s="80">
        <f t="shared" si="482"/>
        <v>0.1281092890008603</v>
      </c>
      <c r="DL236" s="80">
        <f t="shared" si="482"/>
        <v>0.2089435464209084</v>
      </c>
      <c r="DM236" s="80">
        <f t="shared" si="482"/>
        <v>0.49044986916465461</v>
      </c>
      <c r="DN236" s="80">
        <f t="shared" si="482"/>
        <v>0.17249729541357661</v>
      </c>
      <c r="DQ236" s="80">
        <f t="shared" si="467"/>
        <v>1.4338035105286528E-2</v>
      </c>
      <c r="DR236" s="80">
        <f t="shared" si="467"/>
        <v>-3.0209986111913131E-4</v>
      </c>
      <c r="DS236" s="80">
        <f t="shared" si="467"/>
        <v>9.8392854376643663E-3</v>
      </c>
      <c r="DT236" s="80">
        <f t="shared" si="467"/>
        <v>-5.8017573671977213E-3</v>
      </c>
      <c r="DV236" s="80">
        <f t="shared" si="483"/>
        <v>4.5391544129233199E-2</v>
      </c>
      <c r="DW236" s="80">
        <f t="shared" si="483"/>
        <v>9.2738551271548571E-3</v>
      </c>
      <c r="DX236" s="80">
        <f t="shared" si="483"/>
        <v>0.59549477268400952</v>
      </c>
      <c r="DY236" s="80">
        <f t="shared" si="483"/>
        <v>0.34983982805960245</v>
      </c>
      <c r="DZ236" s="80"/>
      <c r="EB236" s="80">
        <f t="shared" si="484"/>
        <v>-8.9985280496024909E-3</v>
      </c>
      <c r="EC236" s="80">
        <f t="shared" si="484"/>
        <v>-2.1017898313074011E-2</v>
      </c>
      <c r="ED236" s="80">
        <f t="shared" si="484"/>
        <v>4.9734954767492333E-4</v>
      </c>
      <c r="EE236" s="80">
        <f t="shared" si="484"/>
        <v>8.899020242549954E-4</v>
      </c>
      <c r="EG236" s="80">
        <f t="shared" si="474"/>
        <v>1.81692573457135E-4</v>
      </c>
      <c r="EH236" s="80">
        <f t="shared" si="474"/>
        <v>-5.9987797677670093E-4</v>
      </c>
      <c r="EI236" s="80">
        <f t="shared" si="474"/>
        <v>-5.8600386141092467E-4</v>
      </c>
      <c r="EJ236" s="80">
        <f t="shared" si="474"/>
        <v>-5.0862326666602177E-4</v>
      </c>
      <c r="EL236" s="80">
        <f t="shared" si="475"/>
        <v>-1.1400944183820297E-3</v>
      </c>
      <c r="EM236" s="80">
        <f t="shared" si="475"/>
        <v>1.2780764319518247E-3</v>
      </c>
      <c r="EN236" s="80">
        <f t="shared" si="475"/>
        <v>4.8121070914110943E-3</v>
      </c>
      <c r="EO236" s="80">
        <f t="shared" si="475"/>
        <v>5.6493645134765794E-3</v>
      </c>
      <c r="EQ236" s="80">
        <f t="shared" si="476"/>
        <v>4.0224005845908226E-2</v>
      </c>
      <c r="ER236" s="80">
        <f t="shared" si="476"/>
        <v>5.9770493450494892E-2</v>
      </c>
      <c r="ES236" s="80">
        <f t="shared" si="476"/>
        <v>6.7407181596950166E-2</v>
      </c>
      <c r="ET236" s="80">
        <f t="shared" si="476"/>
        <v>-2.5039778353919025E-2</v>
      </c>
      <c r="EW236" s="80">
        <f t="shared" si="408"/>
        <v>1.0056143039309444</v>
      </c>
      <c r="EX236" s="80">
        <f t="shared" si="409"/>
        <v>1.180534863143021</v>
      </c>
      <c r="EY236" s="80">
        <f t="shared" si="402"/>
        <v>0.99629139360932872</v>
      </c>
      <c r="EZ236" s="80"/>
      <c r="FA236" s="80">
        <f t="shared" si="410"/>
        <v>0.99486630416069466</v>
      </c>
      <c r="FB236" s="80">
        <f t="shared" si="411"/>
        <v>0.67836081375839175</v>
      </c>
      <c r="FC236" s="80">
        <f t="shared" si="412"/>
        <v>0.83377536927822804</v>
      </c>
      <c r="FD236" s="80"/>
      <c r="FE236" s="80">
        <f t="shared" si="413"/>
        <v>0.99952290806404021</v>
      </c>
      <c r="FF236" s="80">
        <f t="shared" si="414"/>
        <v>1.0080174128020223</v>
      </c>
      <c r="FG236" s="80">
        <f t="shared" si="403"/>
        <v>0.98967169393297538</v>
      </c>
      <c r="FI236" s="80">
        <f t="shared" si="415"/>
        <v>1.003461563952041</v>
      </c>
      <c r="FJ236" s="80">
        <f t="shared" si="416"/>
        <v>1.3766798622711869</v>
      </c>
      <c r="FK236" s="80">
        <f t="shared" si="404"/>
        <v>1.3424617563426713</v>
      </c>
      <c r="FM236" s="80">
        <f t="shared" si="417"/>
        <v>1.0474747599531509</v>
      </c>
      <c r="FN236" s="80">
        <f t="shared" si="418"/>
        <v>1.035435396066299</v>
      </c>
      <c r="FO236" s="80">
        <f t="shared" si="405"/>
        <v>1.0636205262759422</v>
      </c>
      <c r="FQ236" s="37"/>
    </row>
    <row r="237" spans="1:173" hidden="1" x14ac:dyDescent="0.2">
      <c r="A237" s="74"/>
      <c r="B237" s="31"/>
      <c r="D237" s="96"/>
      <c r="E237" s="96"/>
      <c r="F237" s="96"/>
      <c r="G237" s="96"/>
      <c r="H237" s="85"/>
      <c r="J237" s="86"/>
      <c r="K237" s="86"/>
      <c r="L237" s="86"/>
      <c r="M237" s="86"/>
      <c r="N237" s="86"/>
      <c r="P237" s="96"/>
      <c r="Q237" s="96"/>
      <c r="R237" s="96"/>
      <c r="S237" s="96"/>
      <c r="T237" s="85"/>
      <c r="AU237" s="102"/>
      <c r="AV237" s="102"/>
      <c r="AW237" s="102"/>
      <c r="AX237" s="102"/>
      <c r="AY237" s="102"/>
      <c r="BU237" s="44"/>
      <c r="CX237" s="35"/>
      <c r="FQ237" s="37"/>
    </row>
    <row r="238" spans="1:173" hidden="1" x14ac:dyDescent="0.2">
      <c r="A238" s="97" t="s">
        <v>222</v>
      </c>
      <c r="B238" s="98">
        <f>Base_year</f>
        <v>1985</v>
      </c>
      <c r="C238" s="32">
        <f>MATCH(B238,B175:B236)</f>
        <v>37</v>
      </c>
      <c r="D238" s="96"/>
      <c r="E238" s="96"/>
      <c r="F238" s="96"/>
      <c r="G238" s="96"/>
      <c r="H238" s="94">
        <f>INDEX(H175:H236,base_row,1)</f>
        <v>2708.902</v>
      </c>
      <c r="J238" s="86"/>
      <c r="K238" s="86"/>
      <c r="L238" s="86"/>
      <c r="M238" s="86"/>
      <c r="N238" s="94">
        <f>INDEX(N175:N236,base_row,1)</f>
        <v>50775.488335246657</v>
      </c>
      <c r="P238" s="96"/>
      <c r="Q238" s="96"/>
      <c r="R238" s="96"/>
      <c r="S238" s="96"/>
      <c r="T238" s="85"/>
      <c r="V238" s="94">
        <f>INDEX(V175:V236,base_row,1)</f>
        <v>156.2777359728332</v>
      </c>
      <c r="W238" s="94">
        <f>INDEX(W175:W236,base_row,1)</f>
        <v>580.13338246743706</v>
      </c>
      <c r="X238" s="94">
        <f>INDEX(X175:X236,base_row,1)</f>
        <v>39.930528680510847</v>
      </c>
      <c r="Y238" s="94">
        <f>INDEX(Y175:Y236,base_row,1)</f>
        <v>28.839751709501826</v>
      </c>
      <c r="Z238" s="94">
        <f>INDEX(Z175:Z236,base_row,1)</f>
        <v>53.350584875016757</v>
      </c>
      <c r="AC238" s="94">
        <f>AC211</f>
        <v>0.1562777359728332</v>
      </c>
      <c r="AD238" s="94">
        <f>AD211</f>
        <v>0.58013338246743706</v>
      </c>
      <c r="AE238" s="94">
        <f>AE211</f>
        <v>3.9930528680510849E-2</v>
      </c>
      <c r="AF238" s="94">
        <f>AF211</f>
        <v>2.8839751709501826E-2</v>
      </c>
      <c r="AG238" s="94">
        <f>AG211</f>
        <v>5.335058487501676E-2</v>
      </c>
      <c r="AI238" s="94">
        <f>INDEX(AI175:AI236,base_row,1)</f>
        <v>0.15863668925010244</v>
      </c>
      <c r="AJ238" s="94">
        <f>INDEX(AJ175:AJ236,base_row,1)</f>
        <v>0.58752129890248306</v>
      </c>
      <c r="AK238" s="94">
        <f>INDEX(AK175:AK236,base_row,1)</f>
        <v>4.1491551710008019E-2</v>
      </c>
      <c r="AL238" s="94">
        <f>INDEX(AL175:AL236,base_row,1)</f>
        <v>2.849973194613464E-2</v>
      </c>
      <c r="AM238" s="94">
        <f>INDEX(AM175:AM236,base_row,1)</f>
        <v>5.4423640289600388E-2</v>
      </c>
      <c r="AU238" s="102"/>
      <c r="AV238" s="102"/>
      <c r="AW238" s="102"/>
      <c r="AX238" s="102"/>
      <c r="AY238" s="102"/>
      <c r="BU238" s="44"/>
      <c r="CX238" s="35"/>
      <c r="EX238" s="80">
        <f>INDEX(EX175:EX236,base_row,1)</f>
        <v>1.1849292995156986</v>
      </c>
      <c r="FB238" s="80">
        <f>INDEX(FB175:FB236,base_row,1)</f>
        <v>0.81360140722989505</v>
      </c>
      <c r="FF238" s="80">
        <f>INDEX(FF175:FF236,base_row,1)</f>
        <v>1.0185371765015736</v>
      </c>
      <c r="FJ238" s="80">
        <f>INDEX(FJ175:FJ236,base_row,1)</f>
        <v>1.0254890731649127</v>
      </c>
      <c r="FN238" s="90">
        <f>FN211</f>
        <v>0.97350076506296113</v>
      </c>
      <c r="FQ238" s="37"/>
    </row>
    <row r="239" spans="1:173" hidden="1" x14ac:dyDescent="0.2">
      <c r="A239" s="97" t="s">
        <v>223</v>
      </c>
      <c r="B239" s="98">
        <f>Base_year2</f>
        <v>1996</v>
      </c>
      <c r="C239" s="32">
        <f>MATCH(B239,B175:B236)</f>
        <v>48</v>
      </c>
      <c r="D239" s="96"/>
      <c r="E239" s="96"/>
      <c r="F239" s="96"/>
      <c r="G239" s="96"/>
      <c r="H239" s="85"/>
      <c r="J239" s="86"/>
      <c r="K239" s="86"/>
      <c r="L239" s="86"/>
      <c r="M239" s="86"/>
      <c r="N239" s="86"/>
      <c r="P239" s="96"/>
      <c r="Q239" s="96"/>
      <c r="R239" s="96"/>
      <c r="S239" s="96"/>
      <c r="T239" s="85"/>
      <c r="AU239" s="102"/>
      <c r="AV239" s="102"/>
      <c r="AW239" s="102"/>
      <c r="AX239" s="102"/>
      <c r="AY239" s="102"/>
      <c r="BU239" s="44"/>
      <c r="CX239" s="35"/>
      <c r="FQ239" s="37"/>
    </row>
    <row r="240" spans="1:173" x14ac:dyDescent="0.2">
      <c r="A240" s="74"/>
      <c r="B240" s="31"/>
      <c r="D240" s="96"/>
      <c r="E240" s="96"/>
      <c r="F240" s="96"/>
      <c r="G240" s="96"/>
      <c r="H240" s="85"/>
      <c r="J240" s="86"/>
      <c r="K240" s="86"/>
      <c r="L240" s="86"/>
      <c r="M240" s="86"/>
      <c r="N240" s="86"/>
      <c r="P240" s="96"/>
      <c r="Q240" s="96"/>
      <c r="R240" s="96"/>
      <c r="S240" s="96"/>
      <c r="T240" s="85"/>
      <c r="AU240" s="102"/>
      <c r="AV240" s="102"/>
      <c r="AW240" s="102"/>
      <c r="AX240" s="102"/>
      <c r="AY240" s="102"/>
      <c r="BU240" s="44"/>
      <c r="CX240" s="35"/>
      <c r="FQ240" s="37"/>
    </row>
    <row r="241" spans="1:181" x14ac:dyDescent="0.2">
      <c r="A241" s="74"/>
      <c r="B241" s="31"/>
      <c r="D241" s="96"/>
      <c r="E241" s="96"/>
      <c r="F241" s="96"/>
      <c r="G241" s="96"/>
      <c r="H241" s="85"/>
      <c r="J241" s="86"/>
      <c r="K241" s="86"/>
      <c r="L241" s="86"/>
      <c r="M241" s="86"/>
      <c r="N241" s="86"/>
      <c r="P241" s="96"/>
      <c r="Q241" s="96"/>
      <c r="R241" s="96"/>
      <c r="S241" s="96"/>
      <c r="T241" s="85"/>
      <c r="AU241" s="102"/>
      <c r="AV241" s="102"/>
      <c r="AW241" s="102"/>
      <c r="AX241" s="102"/>
      <c r="AY241" s="102"/>
      <c r="BU241" s="44"/>
      <c r="CX241" s="35"/>
      <c r="FQ241" s="37"/>
    </row>
    <row r="242" spans="1:181" x14ac:dyDescent="0.2">
      <c r="A242" s="74"/>
      <c r="B242" s="31"/>
      <c r="D242" s="96"/>
      <c r="E242" s="96"/>
      <c r="F242" s="96"/>
      <c r="G242" s="96"/>
      <c r="H242" s="85"/>
      <c r="J242" s="86"/>
      <c r="K242" s="86"/>
      <c r="L242" s="86"/>
      <c r="M242" s="86"/>
      <c r="N242" s="86"/>
      <c r="P242" s="96"/>
      <c r="Q242" s="96"/>
      <c r="R242" s="96"/>
      <c r="S242" s="96"/>
      <c r="T242" s="85"/>
      <c r="AU242" s="102"/>
      <c r="AV242" s="102"/>
      <c r="AW242" s="102"/>
      <c r="AX242" s="102"/>
      <c r="AY242" s="102"/>
      <c r="BU242" s="44"/>
      <c r="CX242" s="35"/>
      <c r="FQ242" s="37"/>
    </row>
    <row r="243" spans="1:181" x14ac:dyDescent="0.2">
      <c r="A243" s="31"/>
      <c r="B243" s="31"/>
      <c r="D243" s="58"/>
      <c r="E243" s="58"/>
      <c r="F243" s="58"/>
      <c r="G243" s="58"/>
      <c r="H243" s="58"/>
      <c r="AU243" s="102"/>
      <c r="AV243" s="102"/>
      <c r="AW243" s="102"/>
      <c r="AX243" s="102"/>
      <c r="AY243" s="102"/>
      <c r="BU243" s="44"/>
      <c r="CX243" s="35"/>
      <c r="FQ243" s="37"/>
    </row>
    <row r="244" spans="1:181" x14ac:dyDescent="0.2">
      <c r="A244" s="31"/>
      <c r="B244" s="31"/>
      <c r="D244" s="113" t="s">
        <v>224</v>
      </c>
      <c r="E244" s="58"/>
      <c r="F244" s="58"/>
      <c r="G244" s="58"/>
      <c r="H244" s="58"/>
      <c r="O244" s="114" t="s">
        <v>241</v>
      </c>
      <c r="U244" s="115">
        <f>1.33*1.35</f>
        <v>1.7955000000000003</v>
      </c>
      <c r="AC244" s="42" t="s">
        <v>225</v>
      </c>
      <c r="AI244" s="42" t="s">
        <v>135</v>
      </c>
      <c r="AO244" s="42" t="s">
        <v>236</v>
      </c>
      <c r="AU244" s="109" t="s">
        <v>237</v>
      </c>
      <c r="AV244" s="102"/>
      <c r="AW244" s="102"/>
      <c r="AX244" s="102"/>
      <c r="AY244" s="102"/>
      <c r="BU244" s="44"/>
      <c r="CK244" s="42"/>
      <c r="CL244" s="42"/>
      <c r="CM244" s="42"/>
      <c r="CP244" s="42"/>
      <c r="CX244" s="35"/>
      <c r="FQ244" s="37"/>
    </row>
    <row r="245" spans="1:181" x14ac:dyDescent="0.2">
      <c r="A245" s="31"/>
      <c r="B245" s="31"/>
      <c r="D245" s="58"/>
      <c r="E245" s="58"/>
      <c r="F245" s="58"/>
      <c r="G245" s="58"/>
      <c r="H245" s="58"/>
      <c r="AU245" s="102"/>
      <c r="AV245" s="102"/>
      <c r="AW245" s="102"/>
      <c r="AX245" s="102"/>
      <c r="AY245" s="102"/>
      <c r="BU245" s="44"/>
      <c r="CX245" s="35"/>
      <c r="FQ245" s="37"/>
    </row>
    <row r="246" spans="1:181" ht="63.75" x14ac:dyDescent="0.2">
      <c r="A246" s="31"/>
      <c r="B246" s="31"/>
      <c r="D246" s="48" t="s">
        <v>203</v>
      </c>
      <c r="E246" s="48" t="s">
        <v>204</v>
      </c>
      <c r="F246" s="48" t="s">
        <v>205</v>
      </c>
      <c r="G246" s="48" t="s">
        <v>206</v>
      </c>
      <c r="H246" s="50" t="s">
        <v>78</v>
      </c>
      <c r="J246" s="48" t="s">
        <v>183</v>
      </c>
      <c r="K246" s="48" t="s">
        <v>183</v>
      </c>
      <c r="L246" s="48" t="s">
        <v>184</v>
      </c>
      <c r="M246" s="48" t="s">
        <v>185</v>
      </c>
      <c r="N246" s="50" t="s">
        <v>78</v>
      </c>
      <c r="P246" s="76" t="str">
        <f>J246</f>
        <v>Single-Family Attached</v>
      </c>
      <c r="Q246" s="76" t="str">
        <f>K246</f>
        <v>Single-Family Attached</v>
      </c>
      <c r="R246" s="76" t="str">
        <f>L246</f>
        <v>Mobile Home</v>
      </c>
      <c r="S246" s="76" t="str">
        <f>M246</f>
        <v>Multi-Family (2-4 units)</v>
      </c>
      <c r="T246" s="76" t="s">
        <v>78</v>
      </c>
      <c r="V246" s="76" t="str">
        <f>D246</f>
        <v>Northeast</v>
      </c>
      <c r="W246" s="76" t="str">
        <f>E246</f>
        <v>Midwest</v>
      </c>
      <c r="X246" s="76" t="str">
        <f>F246</f>
        <v>South</v>
      </c>
      <c r="Y246" s="76" t="str">
        <f>G246</f>
        <v>West</v>
      </c>
      <c r="Z246" s="76" t="s">
        <v>78</v>
      </c>
      <c r="AC246" s="50" t="str">
        <f>J246</f>
        <v>Single-Family Attached</v>
      </c>
      <c r="AD246" s="50" t="str">
        <f>K246</f>
        <v>Single-Family Attached</v>
      </c>
      <c r="AE246" s="50" t="str">
        <f>L246</f>
        <v>Mobile Home</v>
      </c>
      <c r="AF246" s="50" t="str">
        <f>M246</f>
        <v>Multi-Family (2-4 units)</v>
      </c>
      <c r="AG246" s="50" t="s">
        <v>78</v>
      </c>
      <c r="AI246" s="50" t="str">
        <f>AC246</f>
        <v>Single-Family Attached</v>
      </c>
      <c r="AJ246" s="50" t="str">
        <f>AD246</f>
        <v>Single-Family Attached</v>
      </c>
      <c r="AK246" s="50" t="str">
        <f>AE246</f>
        <v>Mobile Home</v>
      </c>
      <c r="AL246" s="50" t="str">
        <f>AF246</f>
        <v>Multi-Family (2-4 units)</v>
      </c>
      <c r="AM246" s="50" t="str">
        <f>AG246</f>
        <v>Total</v>
      </c>
      <c r="AO246" s="50" t="str">
        <f>AC246</f>
        <v>Single-Family Attached</v>
      </c>
      <c r="AP246" s="50" t="str">
        <f>AD246</f>
        <v>Single-Family Attached</v>
      </c>
      <c r="AQ246" s="50" t="str">
        <f>AE246</f>
        <v>Mobile Home</v>
      </c>
      <c r="AR246" s="50" t="str">
        <f>AF246</f>
        <v>Multi-Family (2-4 units)</v>
      </c>
      <c r="AS246" s="50" t="str">
        <f>AG246</f>
        <v>Total</v>
      </c>
      <c r="AU246" s="110" t="s">
        <v>183</v>
      </c>
      <c r="AV246" s="110" t="s">
        <v>183</v>
      </c>
      <c r="AW246" s="110" t="s">
        <v>184</v>
      </c>
      <c r="AX246" s="110" t="s">
        <v>185</v>
      </c>
      <c r="AY246" s="110" t="s">
        <v>78</v>
      </c>
      <c r="BB246" s="50" t="str">
        <f>D246</f>
        <v>Northeast</v>
      </c>
      <c r="BC246" s="50" t="str">
        <f>E246</f>
        <v>Midwest</v>
      </c>
      <c r="BD246" s="50" t="str">
        <f>F246</f>
        <v>South</v>
      </c>
      <c r="BE246" s="50" t="str">
        <f>G246</f>
        <v>West</v>
      </c>
      <c r="BF246" s="50"/>
      <c r="BG246" s="50"/>
      <c r="BH246" s="50"/>
      <c r="BI246" s="50"/>
      <c r="BJ246" s="50"/>
      <c r="BK246" s="50"/>
      <c r="BQ246" s="50" t="str">
        <f>D246</f>
        <v>Northeast</v>
      </c>
      <c r="BR246" s="50" t="str">
        <f>E246</f>
        <v>Midwest</v>
      </c>
      <c r="BS246" s="50" t="str">
        <f>F246</f>
        <v>South</v>
      </c>
      <c r="BT246" s="50" t="str">
        <f>G246</f>
        <v>West</v>
      </c>
      <c r="BU246" s="44"/>
      <c r="BV246" s="50" t="str">
        <f>D246</f>
        <v>Northeast</v>
      </c>
      <c r="BW246" s="50" t="str">
        <f>E246</f>
        <v>Midwest</v>
      </c>
      <c r="BX246" s="50" t="str">
        <f>F246</f>
        <v>South</v>
      </c>
      <c r="BY246" s="50" t="str">
        <f>G246</f>
        <v>West</v>
      </c>
      <c r="CA246" s="50" t="str">
        <f>D246</f>
        <v>Northeast</v>
      </c>
      <c r="CB246" s="50" t="str">
        <f>E246</f>
        <v>Midwest</v>
      </c>
      <c r="CC246" s="50" t="str">
        <f>F246</f>
        <v>South</v>
      </c>
      <c r="CD246" s="50" t="str">
        <f>G246</f>
        <v>West</v>
      </c>
      <c r="CF246" s="50" t="str">
        <f>D246</f>
        <v>Northeast</v>
      </c>
      <c r="CG246" s="50" t="str">
        <f>E246</f>
        <v>Midwest</v>
      </c>
      <c r="CH246" s="50" t="str">
        <f>F246</f>
        <v>South</v>
      </c>
      <c r="CI246" s="50" t="str">
        <f>G246</f>
        <v>West</v>
      </c>
      <c r="CX246" s="35"/>
      <c r="FQ246" s="37"/>
      <c r="FS246" s="51"/>
      <c r="FT246" s="53" t="s">
        <v>227</v>
      </c>
      <c r="FU246" s="53" t="s">
        <v>175</v>
      </c>
      <c r="FV246" s="53" t="s">
        <v>176</v>
      </c>
      <c r="FW246" s="53" t="s">
        <v>177</v>
      </c>
      <c r="FX246" s="53" t="s">
        <v>178</v>
      </c>
      <c r="FY246" s="53" t="s">
        <v>239</v>
      </c>
    </row>
    <row r="247" spans="1:181" ht="25.5" x14ac:dyDescent="0.2">
      <c r="A247" s="101" t="s">
        <v>188</v>
      </c>
      <c r="B247" s="31"/>
      <c r="D247" s="67" t="s">
        <v>242</v>
      </c>
      <c r="E247" s="67" t="s">
        <v>242</v>
      </c>
      <c r="F247" s="67" t="s">
        <v>242</v>
      </c>
      <c r="G247" s="67" t="s">
        <v>242</v>
      </c>
      <c r="H247" s="67" t="s">
        <v>242</v>
      </c>
      <c r="J247" s="67"/>
      <c r="K247" s="67"/>
      <c r="L247" s="67"/>
      <c r="M247" s="67"/>
      <c r="N247" s="67"/>
      <c r="P247" s="67"/>
      <c r="Q247" s="67"/>
      <c r="R247" s="67"/>
      <c r="S247" s="67"/>
      <c r="T247" s="67"/>
      <c r="V247" s="67" t="s">
        <v>242</v>
      </c>
      <c r="W247" s="67" t="s">
        <v>242</v>
      </c>
      <c r="X247" s="67" t="s">
        <v>242</v>
      </c>
      <c r="Y247" s="67" t="s">
        <v>242</v>
      </c>
      <c r="Z247" s="78"/>
      <c r="AC247" s="67" t="s">
        <v>242</v>
      </c>
      <c r="AD247" s="67" t="s">
        <v>242</v>
      </c>
      <c r="AE247" s="67" t="s">
        <v>242</v>
      </c>
      <c r="AF247" s="67" t="s">
        <v>242</v>
      </c>
      <c r="AG247" s="78"/>
      <c r="AI247" s="67" t="s">
        <v>242</v>
      </c>
      <c r="AJ247" s="67" t="s">
        <v>242</v>
      </c>
      <c r="AK247" s="67" t="s">
        <v>242</v>
      </c>
      <c r="AL247" s="67" t="s">
        <v>242</v>
      </c>
      <c r="AM247" s="78"/>
      <c r="AO247" s="79"/>
      <c r="AP247" s="79"/>
      <c r="AQ247" s="79"/>
      <c r="AR247" s="79"/>
      <c r="AS247" s="79"/>
      <c r="AU247" s="111"/>
      <c r="AV247" s="111"/>
      <c r="AW247" s="111"/>
      <c r="AX247" s="111"/>
      <c r="AY247" s="111"/>
      <c r="BB247" s="67" t="s">
        <v>242</v>
      </c>
      <c r="BC247" s="67" t="s">
        <v>242</v>
      </c>
      <c r="BD247" s="67" t="s">
        <v>242</v>
      </c>
      <c r="BE247" s="67" t="s">
        <v>242</v>
      </c>
      <c r="BF247" s="67"/>
      <c r="BG247" s="67"/>
      <c r="BH247" s="67"/>
      <c r="BI247" s="67"/>
      <c r="BJ247" s="67"/>
      <c r="BK247" s="67"/>
      <c r="BQ247" s="67" t="s">
        <v>242</v>
      </c>
      <c r="BR247" s="67" t="s">
        <v>242</v>
      </c>
      <c r="BS247" s="67" t="s">
        <v>242</v>
      </c>
      <c r="BT247" s="67" t="s">
        <v>242</v>
      </c>
      <c r="BU247" s="44"/>
      <c r="BV247" s="67" t="s">
        <v>242</v>
      </c>
      <c r="BW247" s="67" t="s">
        <v>242</v>
      </c>
      <c r="BX247" s="67" t="s">
        <v>242</v>
      </c>
      <c r="BY247" s="67" t="s">
        <v>242</v>
      </c>
      <c r="CA247" s="67" t="s">
        <v>242</v>
      </c>
      <c r="CB247" s="67" t="s">
        <v>242</v>
      </c>
      <c r="CC247" s="67" t="s">
        <v>242</v>
      </c>
      <c r="CD247" s="67" t="s">
        <v>242</v>
      </c>
      <c r="CF247" s="67" t="s">
        <v>242</v>
      </c>
      <c r="CG247" s="67" t="s">
        <v>242</v>
      </c>
      <c r="CH247" s="67" t="s">
        <v>242</v>
      </c>
      <c r="CI247" s="67" t="s">
        <v>242</v>
      </c>
      <c r="CX247" s="35"/>
      <c r="FQ247" s="37"/>
      <c r="FS247" s="32">
        <v>1978</v>
      </c>
      <c r="FT247" s="80">
        <f t="shared" ref="FT247:FY262" si="489">CL278</f>
        <v>1.3305532007283771</v>
      </c>
      <c r="FU247" s="80">
        <f t="shared" si="489"/>
        <v>1.2254510241686178</v>
      </c>
      <c r="FV247" s="80">
        <f t="shared" si="489"/>
        <v>1.0019757808508651</v>
      </c>
      <c r="FW247" s="80">
        <f t="shared" si="489"/>
        <v>0.98518327327797717</v>
      </c>
      <c r="FX247" s="80">
        <f t="shared" si="489"/>
        <v>1.0237792569381297</v>
      </c>
      <c r="FY247" s="80">
        <f t="shared" si="489"/>
        <v>1.28297951790924</v>
      </c>
    </row>
    <row r="248" spans="1:181" ht="25.5" x14ac:dyDescent="0.2">
      <c r="A248" s="31"/>
      <c r="B248" s="31"/>
      <c r="D248" s="66" t="s">
        <v>211</v>
      </c>
      <c r="E248" s="66" t="s">
        <v>212</v>
      </c>
      <c r="F248" s="66" t="s">
        <v>212</v>
      </c>
      <c r="G248" s="66" t="s">
        <v>212</v>
      </c>
      <c r="H248" s="66" t="s">
        <v>212</v>
      </c>
      <c r="J248" s="67" t="s">
        <v>231</v>
      </c>
      <c r="K248" s="67" t="s">
        <v>231</v>
      </c>
      <c r="L248" s="67" t="s">
        <v>231</v>
      </c>
      <c r="M248" s="67" t="s">
        <v>231</v>
      </c>
      <c r="N248" s="67" t="s">
        <v>231</v>
      </c>
      <c r="P248" s="67" t="s">
        <v>213</v>
      </c>
      <c r="Q248" s="67" t="s">
        <v>213</v>
      </c>
      <c r="R248" s="67" t="s">
        <v>213</v>
      </c>
      <c r="S248" s="67" t="s">
        <v>213</v>
      </c>
      <c r="T248" s="67" t="s">
        <v>213</v>
      </c>
      <c r="V248" s="81" t="s">
        <v>214</v>
      </c>
      <c r="W248" s="81" t="s">
        <v>214</v>
      </c>
      <c r="X248" s="81" t="s">
        <v>214</v>
      </c>
      <c r="Y248" s="81" t="s">
        <v>214</v>
      </c>
      <c r="Z248" s="81" t="s">
        <v>214</v>
      </c>
      <c r="AC248" s="81" t="s">
        <v>215</v>
      </c>
      <c r="AD248" s="81" t="s">
        <v>215</v>
      </c>
      <c r="AE248" s="81" t="s">
        <v>215</v>
      </c>
      <c r="AF248" s="81" t="s">
        <v>215</v>
      </c>
      <c r="AG248" s="81" t="s">
        <v>215</v>
      </c>
      <c r="AI248" s="81" t="s">
        <v>215</v>
      </c>
      <c r="AJ248" s="81" t="s">
        <v>215</v>
      </c>
      <c r="AK248" s="81" t="s">
        <v>215</v>
      </c>
      <c r="AL248" s="81" t="s">
        <v>215</v>
      </c>
      <c r="AM248" s="81" t="s">
        <v>215</v>
      </c>
      <c r="AO248" s="67" t="s">
        <v>216</v>
      </c>
      <c r="AP248" s="67" t="s">
        <v>216</v>
      </c>
      <c r="AQ248" s="67" t="s">
        <v>216</v>
      </c>
      <c r="AR248" s="67" t="s">
        <v>216</v>
      </c>
      <c r="AS248" s="81" t="s">
        <v>215</v>
      </c>
      <c r="AU248" s="112" t="s">
        <v>232</v>
      </c>
      <c r="AV248" s="112" t="s">
        <v>232</v>
      </c>
      <c r="AW248" s="112" t="s">
        <v>232</v>
      </c>
      <c r="AX248" s="112" t="s">
        <v>232</v>
      </c>
      <c r="AY248" s="112" t="s">
        <v>232</v>
      </c>
      <c r="BB248" s="66" t="str">
        <f>index_label</f>
        <v>1985 = 1</v>
      </c>
      <c r="BC248" s="66" t="str">
        <f>index_label</f>
        <v>1985 = 1</v>
      </c>
      <c r="BD248" s="66" t="str">
        <f>index_label</f>
        <v>1985 = 1</v>
      </c>
      <c r="BE248" s="66" t="str">
        <f>index_label</f>
        <v>1985 = 1</v>
      </c>
      <c r="BF248" s="66"/>
      <c r="BG248" s="66"/>
      <c r="BH248" s="66"/>
      <c r="BI248" s="66"/>
      <c r="BJ248" s="66"/>
      <c r="BK248" s="66"/>
      <c r="BQ248" s="66" t="str">
        <f>index_label</f>
        <v>1985 = 1</v>
      </c>
      <c r="BR248" s="66" t="str">
        <f>index_label</f>
        <v>1985 = 1</v>
      </c>
      <c r="BS248" s="66" t="str">
        <f>index_label</f>
        <v>1985 = 1</v>
      </c>
      <c r="BT248" s="66" t="str">
        <f>index_label</f>
        <v>1985 = 1</v>
      </c>
      <c r="BU248" s="57"/>
      <c r="BV248" s="66" t="str">
        <f>index_label</f>
        <v>1985 = 1</v>
      </c>
      <c r="BW248" s="66" t="str">
        <f>index_label</f>
        <v>1985 = 1</v>
      </c>
      <c r="BX248" s="66" t="str">
        <f>index_label</f>
        <v>1985 = 1</v>
      </c>
      <c r="BY248" s="66" t="str">
        <f>index_label</f>
        <v>1985 = 1</v>
      </c>
      <c r="CA248" s="66" t="str">
        <f>index_label</f>
        <v>1985 = 1</v>
      </c>
      <c r="CB248" s="66" t="str">
        <f>index_label</f>
        <v>1985 = 1</v>
      </c>
      <c r="CC248" s="66" t="str">
        <f>index_label</f>
        <v>1985 = 1</v>
      </c>
      <c r="CD248" s="66" t="str">
        <f>index_label</f>
        <v>1985 = 1</v>
      </c>
      <c r="CF248" s="66" t="str">
        <f>index_label</f>
        <v>1985 = 1</v>
      </c>
      <c r="CG248" s="66" t="str">
        <f>index_label</f>
        <v>1985 = 1</v>
      </c>
      <c r="CH248" s="66" t="str">
        <f>index_label</f>
        <v>1985 = 1</v>
      </c>
      <c r="CI248" s="66" t="str">
        <f>index_label</f>
        <v>1985 = 1</v>
      </c>
      <c r="CX248" s="35"/>
      <c r="FQ248" s="37"/>
      <c r="FS248" s="32">
        <f>FS247+1</f>
        <v>1979</v>
      </c>
      <c r="FT248" s="80">
        <f t="shared" si="489"/>
        <v>1.248592120231832</v>
      </c>
      <c r="FU248" s="80">
        <f t="shared" si="489"/>
        <v>1.1980943760826681</v>
      </c>
      <c r="FV248" s="80">
        <f t="shared" si="489"/>
        <v>0.99936669211045392</v>
      </c>
      <c r="FW248" s="80">
        <f t="shared" si="489"/>
        <v>0.9925460766790597</v>
      </c>
      <c r="FX248" s="80">
        <f t="shared" si="489"/>
        <v>1.0049545406640379</v>
      </c>
      <c r="FY248" s="80">
        <f t="shared" si="489"/>
        <v>1.2246180876400106</v>
      </c>
    </row>
    <row r="249" spans="1:181" x14ac:dyDescent="0.2">
      <c r="A249" s="74" t="s">
        <v>242</v>
      </c>
      <c r="B249" s="31">
        <v>1949</v>
      </c>
      <c r="D249" s="85"/>
      <c r="E249" s="85"/>
      <c r="F249" s="85"/>
      <c r="G249" s="85"/>
      <c r="H249" s="85"/>
      <c r="J249" s="86"/>
      <c r="K249" s="86"/>
      <c r="L249" s="86"/>
      <c r="M249" s="86"/>
      <c r="N249" s="86"/>
      <c r="V249" s="87"/>
      <c r="W249" s="87"/>
      <c r="X249" s="87"/>
      <c r="Y249" s="87"/>
      <c r="Z249" s="87"/>
      <c r="AU249" s="102"/>
      <c r="AV249" s="102"/>
      <c r="AW249" s="102"/>
      <c r="AX249" s="102"/>
      <c r="AY249" s="102"/>
      <c r="BB249" s="80"/>
      <c r="BC249" s="80"/>
      <c r="BD249" s="80"/>
      <c r="BE249" s="80"/>
      <c r="BF249" s="80"/>
      <c r="BG249" s="80"/>
      <c r="BH249" s="80"/>
      <c r="BI249" s="80"/>
      <c r="BJ249" s="80"/>
      <c r="BK249" s="80"/>
      <c r="BL249" s="80"/>
      <c r="BM249" s="80"/>
      <c r="BN249" s="80"/>
      <c r="BO249" s="80"/>
      <c r="BP249" s="80"/>
      <c r="BQ249" s="80"/>
      <c r="BR249" s="80"/>
      <c r="BS249" s="80"/>
      <c r="BT249" s="80"/>
      <c r="BU249" s="88"/>
      <c r="BV249" s="88"/>
      <c r="CK249" s="88"/>
      <c r="CL249" s="88"/>
      <c r="CM249" s="88"/>
      <c r="CN249" s="88"/>
      <c r="CO249" s="88"/>
      <c r="CP249" s="88"/>
      <c r="CQ249" s="88"/>
      <c r="CR249" s="88"/>
      <c r="CS249" s="88"/>
      <c r="CT249" s="88"/>
      <c r="CU249" s="88"/>
      <c r="CX249" s="35"/>
      <c r="CZ249" s="80"/>
      <c r="DA249" s="80"/>
      <c r="DB249" s="80"/>
      <c r="DC249" s="80"/>
      <c r="DE249" s="80"/>
      <c r="DF249" s="80"/>
      <c r="DG249" s="80"/>
      <c r="DH249" s="80"/>
      <c r="DI249" s="80"/>
      <c r="DJ249" s="80"/>
      <c r="DK249" s="80"/>
      <c r="DL249" s="80"/>
      <c r="DM249" s="80"/>
      <c r="DN249" s="80"/>
      <c r="DV249" s="80"/>
      <c r="DW249" s="80"/>
      <c r="DX249" s="80"/>
      <c r="DY249" s="80"/>
      <c r="DZ249" s="80"/>
      <c r="EB249" s="80"/>
      <c r="EC249" s="80"/>
      <c r="ED249" s="80"/>
      <c r="EE249" s="80"/>
      <c r="EW249" s="80"/>
      <c r="EX249" s="80"/>
      <c r="EY249" s="80"/>
      <c r="EZ249" s="80"/>
      <c r="FA249" s="80"/>
      <c r="FB249" s="80"/>
      <c r="FC249" s="80"/>
      <c r="FD249" s="80"/>
      <c r="FE249" s="80"/>
      <c r="FF249" s="80"/>
      <c r="FG249" s="80"/>
      <c r="FH249" s="80"/>
      <c r="FI249" s="80"/>
      <c r="FJ249" s="80"/>
      <c r="FK249" s="80"/>
      <c r="FM249" s="80"/>
      <c r="FN249" s="80"/>
      <c r="FO249" s="80"/>
      <c r="FQ249" s="37"/>
      <c r="FS249" s="32">
        <f t="shared" ref="FS249:FS270" si="490">FS248+1</f>
        <v>1980</v>
      </c>
      <c r="FT249" s="80">
        <f t="shared" si="489"/>
        <v>1.1445416409973446</v>
      </c>
      <c r="FU249" s="80">
        <f t="shared" si="489"/>
        <v>1.1505067490892276</v>
      </c>
      <c r="FV249" s="80">
        <f t="shared" si="489"/>
        <v>0.99954498849964424</v>
      </c>
      <c r="FW249" s="80">
        <f t="shared" si="489"/>
        <v>0.99591215096699237</v>
      </c>
      <c r="FX249" s="80">
        <f t="shared" si="489"/>
        <v>1.0015076343003733</v>
      </c>
      <c r="FY249" s="80">
        <f t="shared" si="489"/>
        <v>1.1254604388364993</v>
      </c>
    </row>
    <row r="250" spans="1:181" x14ac:dyDescent="0.2">
      <c r="A250" s="74" t="s">
        <v>242</v>
      </c>
      <c r="B250" s="31">
        <f t="shared" ref="B250:B310" si="491">B249+1</f>
        <v>1950</v>
      </c>
      <c r="D250" s="85"/>
      <c r="E250" s="85"/>
      <c r="F250" s="85"/>
      <c r="G250" s="85"/>
      <c r="H250" s="85"/>
      <c r="J250" s="86"/>
      <c r="K250" s="86"/>
      <c r="L250" s="86"/>
      <c r="M250" s="86"/>
      <c r="N250" s="86"/>
      <c r="V250" s="87"/>
      <c r="W250" s="87"/>
      <c r="X250" s="87"/>
      <c r="Y250" s="87"/>
      <c r="Z250" s="87"/>
      <c r="AU250" s="102"/>
      <c r="AV250" s="102"/>
      <c r="AW250" s="102"/>
      <c r="AX250" s="102"/>
      <c r="AY250" s="102"/>
      <c r="BB250" s="80"/>
      <c r="BC250" s="80"/>
      <c r="BD250" s="80"/>
      <c r="BE250" s="80"/>
      <c r="BF250" s="80"/>
      <c r="BG250" s="80"/>
      <c r="BH250" s="80"/>
      <c r="BI250" s="80"/>
      <c r="BJ250" s="80"/>
      <c r="BK250" s="80"/>
      <c r="BL250" s="80"/>
      <c r="BM250" s="80"/>
      <c r="BN250" s="80"/>
      <c r="BO250" s="80"/>
      <c r="BP250" s="80"/>
      <c r="BQ250" s="80"/>
      <c r="BR250" s="80"/>
      <c r="BS250" s="80"/>
      <c r="BT250" s="80"/>
      <c r="BU250" s="88"/>
      <c r="BV250" s="80"/>
      <c r="CK250" s="88"/>
      <c r="CL250" s="88"/>
      <c r="CM250" s="88"/>
      <c r="CN250" s="88"/>
      <c r="CO250" s="88"/>
      <c r="CP250" s="88"/>
      <c r="CQ250" s="88"/>
      <c r="CR250" s="88"/>
      <c r="CS250" s="88"/>
      <c r="CT250" s="88"/>
      <c r="CU250" s="88"/>
      <c r="CX250" s="35"/>
      <c r="CZ250" s="80"/>
      <c r="DA250" s="80"/>
      <c r="DB250" s="80"/>
      <c r="DC250" s="80"/>
      <c r="DE250" s="80"/>
      <c r="DF250" s="80"/>
      <c r="DG250" s="80"/>
      <c r="DH250" s="80"/>
      <c r="DI250" s="80"/>
      <c r="DJ250" s="80"/>
      <c r="DK250" s="80"/>
      <c r="DL250" s="80"/>
      <c r="DM250" s="80"/>
      <c r="DN250" s="80"/>
      <c r="DQ250" s="80"/>
      <c r="DR250" s="80"/>
      <c r="DS250" s="80"/>
      <c r="DT250" s="80"/>
      <c r="DV250" s="80"/>
      <c r="DW250" s="80"/>
      <c r="DX250" s="80"/>
      <c r="DY250" s="80"/>
      <c r="DZ250" s="80"/>
      <c r="EB250" s="80"/>
      <c r="EC250" s="80"/>
      <c r="ED250" s="80"/>
      <c r="EE250" s="80"/>
      <c r="EG250" s="80"/>
      <c r="EH250" s="80"/>
      <c r="EI250" s="80"/>
      <c r="EJ250" s="80"/>
      <c r="EL250" s="80"/>
      <c r="EM250" s="80"/>
      <c r="EN250" s="80"/>
      <c r="EO250" s="80"/>
      <c r="EQ250" s="80"/>
      <c r="ER250" s="80"/>
      <c r="ES250" s="80"/>
      <c r="ET250" s="80"/>
      <c r="EW250" s="80"/>
      <c r="EX250" s="80"/>
      <c r="EY250" s="80"/>
      <c r="EZ250" s="80"/>
      <c r="FA250" s="80"/>
      <c r="FB250" s="80"/>
      <c r="FC250" s="80"/>
      <c r="FD250" s="80"/>
      <c r="FE250" s="80"/>
      <c r="FF250" s="80"/>
      <c r="FG250" s="80"/>
      <c r="FH250" s="80"/>
      <c r="FI250" s="80"/>
      <c r="FJ250" s="80"/>
      <c r="FK250" s="80"/>
      <c r="FM250" s="80"/>
      <c r="FN250" s="80"/>
      <c r="FO250" s="80"/>
      <c r="FQ250" s="37"/>
      <c r="FS250" s="32">
        <f t="shared" si="490"/>
        <v>1981</v>
      </c>
      <c r="FT250" s="80">
        <f t="shared" si="489"/>
        <v>1.0491413053405712</v>
      </c>
      <c r="FU250" s="80">
        <f t="shared" si="489"/>
        <v>1.057549196034445</v>
      </c>
      <c r="FV250" s="80">
        <f t="shared" si="489"/>
        <v>0.99856344016038312</v>
      </c>
      <c r="FW250" s="80">
        <f t="shared" si="489"/>
        <v>0.99625791724662749</v>
      </c>
      <c r="FX250" s="80">
        <f t="shared" si="489"/>
        <v>0.98407761035553598</v>
      </c>
      <c r="FY250" s="80">
        <f t="shared" si="489"/>
        <v>1.0460866919410021</v>
      </c>
    </row>
    <row r="251" spans="1:181" x14ac:dyDescent="0.2">
      <c r="A251" s="74" t="s">
        <v>242</v>
      </c>
      <c r="B251" s="31">
        <f t="shared" si="491"/>
        <v>1951</v>
      </c>
      <c r="D251" s="85"/>
      <c r="E251" s="85"/>
      <c r="F251" s="85"/>
      <c r="G251" s="85"/>
      <c r="H251" s="85"/>
      <c r="J251" s="86"/>
      <c r="K251" s="86"/>
      <c r="L251" s="86"/>
      <c r="M251" s="86"/>
      <c r="N251" s="86"/>
      <c r="V251" s="87"/>
      <c r="W251" s="87"/>
      <c r="X251" s="87"/>
      <c r="Y251" s="87"/>
      <c r="Z251" s="87"/>
      <c r="AU251" s="102"/>
      <c r="AV251" s="102"/>
      <c r="AW251" s="102"/>
      <c r="AX251" s="102"/>
      <c r="AY251" s="102"/>
      <c r="BB251" s="80"/>
      <c r="BC251" s="80"/>
      <c r="BD251" s="80"/>
      <c r="BE251" s="80"/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80"/>
      <c r="BR251" s="80"/>
      <c r="BS251" s="80"/>
      <c r="BT251" s="80"/>
      <c r="BU251" s="88"/>
      <c r="BV251" s="80"/>
      <c r="CK251" s="88"/>
      <c r="CL251" s="88"/>
      <c r="CM251" s="88"/>
      <c r="CN251" s="88"/>
      <c r="CO251" s="88"/>
      <c r="CP251" s="88"/>
      <c r="CQ251" s="88"/>
      <c r="CR251" s="88"/>
      <c r="CS251" s="88"/>
      <c r="CT251" s="88"/>
      <c r="CU251" s="88"/>
      <c r="CX251" s="35"/>
      <c r="CZ251" s="80"/>
      <c r="DA251" s="80"/>
      <c r="DB251" s="80"/>
      <c r="DC251" s="80"/>
      <c r="DE251" s="80"/>
      <c r="DF251" s="80"/>
      <c r="DG251" s="80"/>
      <c r="DH251" s="80"/>
      <c r="DI251" s="80"/>
      <c r="DJ251" s="80"/>
      <c r="DK251" s="80"/>
      <c r="DL251" s="80"/>
      <c r="DM251" s="80"/>
      <c r="DN251" s="80"/>
      <c r="DQ251" s="80"/>
      <c r="DR251" s="80"/>
      <c r="DS251" s="80"/>
      <c r="DT251" s="80"/>
      <c r="DV251" s="80"/>
      <c r="DW251" s="80"/>
      <c r="DX251" s="80"/>
      <c r="DY251" s="80"/>
      <c r="DZ251" s="80"/>
      <c r="EB251" s="80"/>
      <c r="EC251" s="80"/>
      <c r="ED251" s="80"/>
      <c r="EE251" s="80"/>
      <c r="EG251" s="80"/>
      <c r="EH251" s="80"/>
      <c r="EI251" s="80"/>
      <c r="EJ251" s="80"/>
      <c r="EL251" s="80"/>
      <c r="EM251" s="80"/>
      <c r="EN251" s="80"/>
      <c r="EO251" s="80"/>
      <c r="EQ251" s="80"/>
      <c r="ER251" s="80"/>
      <c r="ES251" s="80"/>
      <c r="ET251" s="80"/>
      <c r="EW251" s="80"/>
      <c r="EX251" s="80"/>
      <c r="EY251" s="80"/>
      <c r="EZ251" s="80"/>
      <c r="FA251" s="80"/>
      <c r="FB251" s="80"/>
      <c r="FC251" s="80"/>
      <c r="FD251" s="80"/>
      <c r="FE251" s="80"/>
      <c r="FF251" s="80"/>
      <c r="FG251" s="80"/>
      <c r="FH251" s="80"/>
      <c r="FI251" s="80"/>
      <c r="FJ251" s="80"/>
      <c r="FK251" s="80"/>
      <c r="FM251" s="80"/>
      <c r="FN251" s="80"/>
      <c r="FO251" s="80"/>
      <c r="FQ251" s="37"/>
      <c r="FS251" s="32">
        <f t="shared" si="490"/>
        <v>1982</v>
      </c>
      <c r="FT251" s="80">
        <f t="shared" si="489"/>
        <v>1.0556490691429015</v>
      </c>
      <c r="FU251" s="80">
        <f t="shared" si="489"/>
        <v>1.032089964128784</v>
      </c>
      <c r="FV251" s="80">
        <f t="shared" si="489"/>
        <v>0.99924296387002554</v>
      </c>
      <c r="FW251" s="80">
        <f t="shared" si="489"/>
        <v>0.99561401960782336</v>
      </c>
      <c r="FX251" s="80">
        <f t="shared" si="489"/>
        <v>1.0000094492570089</v>
      </c>
      <c r="FY251" s="80">
        <f t="shared" si="489"/>
        <v>1.0376904232686499</v>
      </c>
    </row>
    <row r="252" spans="1:181" x14ac:dyDescent="0.2">
      <c r="A252" s="74" t="s">
        <v>242</v>
      </c>
      <c r="B252" s="31">
        <f t="shared" si="491"/>
        <v>1952</v>
      </c>
      <c r="D252" s="85"/>
      <c r="E252" s="85"/>
      <c r="F252" s="85"/>
      <c r="G252" s="85"/>
      <c r="H252" s="85"/>
      <c r="J252" s="86"/>
      <c r="K252" s="86"/>
      <c r="L252" s="86"/>
      <c r="M252" s="86"/>
      <c r="N252" s="86"/>
      <c r="V252" s="87"/>
      <c r="W252" s="87"/>
      <c r="X252" s="87"/>
      <c r="Y252" s="87"/>
      <c r="Z252" s="87"/>
      <c r="AU252" s="102"/>
      <c r="AV252" s="102"/>
      <c r="AW252" s="102"/>
      <c r="AX252" s="102"/>
      <c r="AY252" s="102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80"/>
      <c r="BR252" s="80"/>
      <c r="BS252" s="80"/>
      <c r="BT252" s="80"/>
      <c r="BU252" s="88"/>
      <c r="BV252" s="80"/>
      <c r="CK252" s="88"/>
      <c r="CL252" s="88"/>
      <c r="CM252" s="88"/>
      <c r="CN252" s="88"/>
      <c r="CO252" s="88"/>
      <c r="CP252" s="88"/>
      <c r="CQ252" s="88"/>
      <c r="CR252" s="88"/>
      <c r="CS252" s="88"/>
      <c r="CT252" s="88"/>
      <c r="CU252" s="88"/>
      <c r="CX252" s="35"/>
      <c r="CZ252" s="80"/>
      <c r="DA252" s="80"/>
      <c r="DB252" s="80"/>
      <c r="DC252" s="80"/>
      <c r="DE252" s="80"/>
      <c r="DF252" s="80"/>
      <c r="DG252" s="80"/>
      <c r="DH252" s="80"/>
      <c r="DI252" s="80"/>
      <c r="DJ252" s="80"/>
      <c r="DK252" s="80"/>
      <c r="DL252" s="80"/>
      <c r="DM252" s="80"/>
      <c r="DN252" s="80"/>
      <c r="DQ252" s="80"/>
      <c r="DR252" s="80"/>
      <c r="DS252" s="80"/>
      <c r="DT252" s="80"/>
      <c r="DV252" s="80"/>
      <c r="DW252" s="80"/>
      <c r="DX252" s="80"/>
      <c r="DY252" s="80"/>
      <c r="DZ252" s="80"/>
      <c r="EB252" s="80"/>
      <c r="EC252" s="80"/>
      <c r="ED252" s="80"/>
      <c r="EE252" s="80"/>
      <c r="EG252" s="80"/>
      <c r="EH252" s="80"/>
      <c r="EI252" s="80"/>
      <c r="EJ252" s="80"/>
      <c r="EL252" s="80"/>
      <c r="EM252" s="80"/>
      <c r="EN252" s="80"/>
      <c r="EO252" s="80"/>
      <c r="EQ252" s="80"/>
      <c r="ER252" s="80"/>
      <c r="ES252" s="80"/>
      <c r="ET252" s="80"/>
      <c r="EW252" s="80"/>
      <c r="EX252" s="80"/>
      <c r="EY252" s="80"/>
      <c r="EZ252" s="80"/>
      <c r="FA252" s="80"/>
      <c r="FB252" s="80"/>
      <c r="FC252" s="80"/>
      <c r="FD252" s="80"/>
      <c r="FE252" s="80"/>
      <c r="FF252" s="80"/>
      <c r="FG252" s="80"/>
      <c r="FH252" s="80"/>
      <c r="FI252" s="80"/>
      <c r="FJ252" s="80"/>
      <c r="FK252" s="80"/>
      <c r="FM252" s="80"/>
      <c r="FN252" s="80"/>
      <c r="FO252" s="80"/>
      <c r="FQ252" s="37"/>
      <c r="FS252" s="32">
        <f t="shared" si="490"/>
        <v>1983</v>
      </c>
      <c r="FT252" s="80">
        <f t="shared" si="489"/>
        <v>0.99666457438090894</v>
      </c>
      <c r="FU252" s="80">
        <f t="shared" si="489"/>
        <v>1.0516507676617017</v>
      </c>
      <c r="FV252" s="80">
        <f t="shared" si="489"/>
        <v>0.99989580744268503</v>
      </c>
      <c r="FW252" s="80">
        <f t="shared" si="489"/>
        <v>0.99533830234741794</v>
      </c>
      <c r="FX252" s="80">
        <f t="shared" si="489"/>
        <v>0.98019317308949272</v>
      </c>
      <c r="FY252" s="80">
        <f t="shared" si="489"/>
        <v>1.0027736125114866</v>
      </c>
    </row>
    <row r="253" spans="1:181" x14ac:dyDescent="0.2">
      <c r="A253" s="74" t="s">
        <v>242</v>
      </c>
      <c r="B253" s="31">
        <f t="shared" si="491"/>
        <v>1953</v>
      </c>
      <c r="D253" s="85"/>
      <c r="E253" s="85"/>
      <c r="F253" s="85"/>
      <c r="G253" s="85"/>
      <c r="H253" s="85"/>
      <c r="J253" s="86"/>
      <c r="K253" s="86"/>
      <c r="L253" s="86"/>
      <c r="M253" s="86"/>
      <c r="N253" s="86"/>
      <c r="V253" s="87"/>
      <c r="W253" s="87"/>
      <c r="X253" s="87"/>
      <c r="Y253" s="87"/>
      <c r="Z253" s="87"/>
      <c r="AU253" s="102"/>
      <c r="AV253" s="102"/>
      <c r="AW253" s="102"/>
      <c r="AX253" s="102"/>
      <c r="AY253" s="102"/>
      <c r="BB253" s="80"/>
      <c r="BC253" s="80"/>
      <c r="BD253" s="80"/>
      <c r="BE253" s="80"/>
      <c r="BF253" s="80"/>
      <c r="BG253" s="80"/>
      <c r="BH253" s="80"/>
      <c r="BI253" s="80"/>
      <c r="BJ253" s="80"/>
      <c r="BK253" s="80"/>
      <c r="BL253" s="80"/>
      <c r="BM253" s="80"/>
      <c r="BN253" s="80"/>
      <c r="BO253" s="80"/>
      <c r="BP253" s="80"/>
      <c r="BQ253" s="80"/>
      <c r="BR253" s="80"/>
      <c r="BS253" s="80"/>
      <c r="BT253" s="80"/>
      <c r="BU253" s="88"/>
      <c r="BV253" s="80"/>
      <c r="CK253" s="88"/>
      <c r="CL253" s="88"/>
      <c r="CM253" s="88"/>
      <c r="CN253" s="88"/>
      <c r="CO253" s="88"/>
      <c r="CP253" s="88"/>
      <c r="CQ253" s="88"/>
      <c r="CR253" s="88"/>
      <c r="CS253" s="88"/>
      <c r="CT253" s="88"/>
      <c r="CU253" s="88"/>
      <c r="CX253" s="35"/>
      <c r="CZ253" s="80"/>
      <c r="DA253" s="80"/>
      <c r="DB253" s="80"/>
      <c r="DC253" s="80"/>
      <c r="DE253" s="80"/>
      <c r="DF253" s="80"/>
      <c r="DG253" s="80"/>
      <c r="DH253" s="80"/>
      <c r="DI253" s="80"/>
      <c r="DJ253" s="80"/>
      <c r="DK253" s="80"/>
      <c r="DL253" s="80"/>
      <c r="DM253" s="80"/>
      <c r="DN253" s="80"/>
      <c r="DQ253" s="80"/>
      <c r="DR253" s="80"/>
      <c r="DS253" s="80"/>
      <c r="DT253" s="80"/>
      <c r="DV253" s="80"/>
      <c r="DW253" s="80"/>
      <c r="DX253" s="80"/>
      <c r="DY253" s="80"/>
      <c r="DZ253" s="80"/>
      <c r="EB253" s="80"/>
      <c r="EC253" s="80"/>
      <c r="ED253" s="80"/>
      <c r="EE253" s="80"/>
      <c r="EG253" s="80"/>
      <c r="EH253" s="80"/>
      <c r="EI253" s="80"/>
      <c r="EJ253" s="80"/>
      <c r="EL253" s="80"/>
      <c r="EM253" s="80"/>
      <c r="EN253" s="80"/>
      <c r="EO253" s="80"/>
      <c r="EQ253" s="80"/>
      <c r="ER253" s="80"/>
      <c r="ES253" s="80"/>
      <c r="ET253" s="80"/>
      <c r="EW253" s="80"/>
      <c r="EX253" s="80"/>
      <c r="EY253" s="80"/>
      <c r="EZ253" s="80"/>
      <c r="FA253" s="80"/>
      <c r="FB253" s="80"/>
      <c r="FC253" s="80"/>
      <c r="FD253" s="80"/>
      <c r="FE253" s="80"/>
      <c r="FF253" s="80"/>
      <c r="FG253" s="80"/>
      <c r="FH253" s="80"/>
      <c r="FI253" s="80"/>
      <c r="FJ253" s="80"/>
      <c r="FK253" s="80"/>
      <c r="FM253" s="80"/>
      <c r="FN253" s="80"/>
      <c r="FO253" s="80"/>
      <c r="FQ253" s="37"/>
      <c r="FS253" s="32">
        <f t="shared" si="490"/>
        <v>1984</v>
      </c>
      <c r="FT253" s="80">
        <f t="shared" si="489"/>
        <v>1.0259456252337298</v>
      </c>
      <c r="FU253" s="80">
        <f t="shared" si="489"/>
        <v>1.0632299557069624</v>
      </c>
      <c r="FV253" s="80">
        <f t="shared" si="489"/>
        <v>0.99998795244677607</v>
      </c>
      <c r="FW253" s="80">
        <f t="shared" si="489"/>
        <v>0.99760656783600177</v>
      </c>
      <c r="FX253" s="80">
        <f t="shared" si="489"/>
        <v>0.98998842661405195</v>
      </c>
      <c r="FY253" s="80">
        <f t="shared" si="489"/>
        <v>1.0333175548015254</v>
      </c>
    </row>
    <row r="254" spans="1:181" x14ac:dyDescent="0.2">
      <c r="A254" s="74" t="s">
        <v>242</v>
      </c>
      <c r="B254" s="31">
        <f t="shared" si="491"/>
        <v>1954</v>
      </c>
      <c r="D254" s="85"/>
      <c r="E254" s="85"/>
      <c r="F254" s="85"/>
      <c r="G254" s="85"/>
      <c r="H254" s="85"/>
      <c r="J254" s="86"/>
      <c r="K254" s="86"/>
      <c r="L254" s="86"/>
      <c r="M254" s="86"/>
      <c r="N254" s="86"/>
      <c r="V254" s="87"/>
      <c r="W254" s="87"/>
      <c r="X254" s="87"/>
      <c r="Y254" s="87"/>
      <c r="Z254" s="87"/>
      <c r="AU254" s="102"/>
      <c r="AV254" s="102"/>
      <c r="AW254" s="102"/>
      <c r="AX254" s="102"/>
      <c r="AY254" s="102"/>
      <c r="BB254" s="80"/>
      <c r="BC254" s="80"/>
      <c r="BD254" s="80"/>
      <c r="BE254" s="80"/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80"/>
      <c r="BR254" s="80"/>
      <c r="BS254" s="80"/>
      <c r="BT254" s="80"/>
      <c r="BU254" s="88"/>
      <c r="BV254" s="80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X254" s="35"/>
      <c r="CZ254" s="80"/>
      <c r="DA254" s="80"/>
      <c r="DB254" s="80"/>
      <c r="DC254" s="80"/>
      <c r="DE254" s="80"/>
      <c r="DF254" s="80"/>
      <c r="DG254" s="80"/>
      <c r="DH254" s="80"/>
      <c r="DI254" s="80"/>
      <c r="DJ254" s="80"/>
      <c r="DK254" s="80"/>
      <c r="DL254" s="80"/>
      <c r="DM254" s="80"/>
      <c r="DN254" s="80"/>
      <c r="DQ254" s="80"/>
      <c r="DR254" s="80"/>
      <c r="DS254" s="80"/>
      <c r="DT254" s="80"/>
      <c r="DV254" s="80"/>
      <c r="DW254" s="80"/>
      <c r="DX254" s="80"/>
      <c r="DY254" s="80"/>
      <c r="DZ254" s="80"/>
      <c r="EB254" s="80"/>
      <c r="EC254" s="80"/>
      <c r="ED254" s="80"/>
      <c r="EE254" s="80"/>
      <c r="EG254" s="80"/>
      <c r="EH254" s="80"/>
      <c r="EI254" s="80"/>
      <c r="EJ254" s="80"/>
      <c r="EL254" s="80"/>
      <c r="EM254" s="80"/>
      <c r="EN254" s="80"/>
      <c r="EO254" s="80"/>
      <c r="EQ254" s="80"/>
      <c r="ER254" s="80"/>
      <c r="ES254" s="80"/>
      <c r="ET254" s="80"/>
      <c r="EW254" s="80"/>
      <c r="EX254" s="80"/>
      <c r="EY254" s="80"/>
      <c r="EZ254" s="80"/>
      <c r="FA254" s="80"/>
      <c r="FB254" s="80"/>
      <c r="FC254" s="80"/>
      <c r="FD254" s="80"/>
      <c r="FE254" s="80"/>
      <c r="FF254" s="80"/>
      <c r="FG254" s="80"/>
      <c r="FH254" s="80"/>
      <c r="FI254" s="80"/>
      <c r="FJ254" s="80"/>
      <c r="FK254" s="80"/>
      <c r="FM254" s="80"/>
      <c r="FN254" s="80"/>
      <c r="FO254" s="80"/>
      <c r="FQ254" s="37"/>
      <c r="FS254" s="32">
        <f t="shared" si="490"/>
        <v>1985</v>
      </c>
      <c r="FT254" s="80">
        <f t="shared" si="489"/>
        <v>1</v>
      </c>
      <c r="FU254" s="80">
        <f t="shared" si="489"/>
        <v>1</v>
      </c>
      <c r="FV254" s="80">
        <f t="shared" si="489"/>
        <v>1</v>
      </c>
      <c r="FW254" s="80">
        <f t="shared" si="489"/>
        <v>1</v>
      </c>
      <c r="FX254" s="80">
        <f t="shared" si="489"/>
        <v>1</v>
      </c>
      <c r="FY254" s="80">
        <f t="shared" si="489"/>
        <v>1</v>
      </c>
    </row>
    <row r="255" spans="1:181" x14ac:dyDescent="0.2">
      <c r="A255" s="74" t="s">
        <v>242</v>
      </c>
      <c r="B255" s="31">
        <f t="shared" si="491"/>
        <v>1955</v>
      </c>
      <c r="D255" s="85"/>
      <c r="E255" s="85"/>
      <c r="F255" s="85"/>
      <c r="G255" s="85"/>
      <c r="H255" s="85"/>
      <c r="J255" s="86"/>
      <c r="K255" s="86"/>
      <c r="L255" s="86"/>
      <c r="M255" s="86"/>
      <c r="N255" s="86"/>
      <c r="V255" s="87"/>
      <c r="W255" s="87"/>
      <c r="X255" s="87"/>
      <c r="Y255" s="87"/>
      <c r="Z255" s="87"/>
      <c r="AU255" s="102"/>
      <c r="AV255" s="102"/>
      <c r="AW255" s="102"/>
      <c r="AX255" s="102"/>
      <c r="AY255" s="102"/>
      <c r="BB255" s="80"/>
      <c r="BC255" s="80"/>
      <c r="BD255" s="80"/>
      <c r="BE255" s="80"/>
      <c r="BF255" s="80"/>
      <c r="BG255" s="80"/>
      <c r="BH255" s="80"/>
      <c r="BI255" s="80"/>
      <c r="BJ255" s="80"/>
      <c r="BK255" s="80"/>
      <c r="BL255" s="80"/>
      <c r="BM255" s="80"/>
      <c r="BN255" s="80"/>
      <c r="BO255" s="80"/>
      <c r="BP255" s="80"/>
      <c r="BQ255" s="80"/>
      <c r="BR255" s="80"/>
      <c r="BS255" s="80"/>
      <c r="BT255" s="80"/>
      <c r="BU255" s="88"/>
      <c r="BV255" s="80"/>
      <c r="CK255" s="88"/>
      <c r="CL255" s="88"/>
      <c r="CM255" s="88"/>
      <c r="CN255" s="88"/>
      <c r="CO255" s="88"/>
      <c r="CP255" s="88"/>
      <c r="CQ255" s="88"/>
      <c r="CR255" s="88"/>
      <c r="CS255" s="88"/>
      <c r="CT255" s="88"/>
      <c r="CU255" s="88"/>
      <c r="CX255" s="35"/>
      <c r="CZ255" s="80"/>
      <c r="DA255" s="80"/>
      <c r="DB255" s="80"/>
      <c r="DC255" s="80"/>
      <c r="DE255" s="80"/>
      <c r="DF255" s="80"/>
      <c r="DG255" s="80"/>
      <c r="DH255" s="80"/>
      <c r="DI255" s="80"/>
      <c r="DJ255" s="80"/>
      <c r="DK255" s="80"/>
      <c r="DL255" s="80"/>
      <c r="DM255" s="80"/>
      <c r="DN255" s="80"/>
      <c r="DQ255" s="80"/>
      <c r="DR255" s="80"/>
      <c r="DS255" s="80"/>
      <c r="DT255" s="80"/>
      <c r="DV255" s="80"/>
      <c r="DW255" s="80"/>
      <c r="DX255" s="80"/>
      <c r="DY255" s="80"/>
      <c r="DZ255" s="80"/>
      <c r="EB255" s="80"/>
      <c r="EC255" s="80"/>
      <c r="ED255" s="80"/>
      <c r="EE255" s="80"/>
      <c r="EG255" s="80"/>
      <c r="EH255" s="80"/>
      <c r="EI255" s="80"/>
      <c r="EJ255" s="80"/>
      <c r="EL255" s="80"/>
      <c r="EM255" s="80"/>
      <c r="EN255" s="80"/>
      <c r="EO255" s="80"/>
      <c r="EQ255" s="80"/>
      <c r="ER255" s="80"/>
      <c r="ES255" s="80"/>
      <c r="ET255" s="80"/>
      <c r="EW255" s="80"/>
      <c r="EX255" s="80"/>
      <c r="EY255" s="80"/>
      <c r="EZ255" s="80"/>
      <c r="FA255" s="80"/>
      <c r="FB255" s="80"/>
      <c r="FC255" s="80"/>
      <c r="FD255" s="80"/>
      <c r="FE255" s="80"/>
      <c r="FF255" s="80"/>
      <c r="FG255" s="80"/>
      <c r="FH255" s="80"/>
      <c r="FI255" s="80"/>
      <c r="FJ255" s="80"/>
      <c r="FK255" s="80"/>
      <c r="FM255" s="80"/>
      <c r="FN255" s="80"/>
      <c r="FO255" s="80"/>
      <c r="FQ255" s="37"/>
      <c r="FS255" s="32">
        <f t="shared" si="490"/>
        <v>1986</v>
      </c>
      <c r="FT255" s="80">
        <f t="shared" si="489"/>
        <v>0.94620663997591936</v>
      </c>
      <c r="FU255" s="80">
        <f t="shared" si="489"/>
        <v>0.99865787846335319</v>
      </c>
      <c r="FV255" s="80">
        <f t="shared" si="489"/>
        <v>1.0000215332629436</v>
      </c>
      <c r="FW255" s="80">
        <f t="shared" si="489"/>
        <v>1.0069257742043987</v>
      </c>
      <c r="FX255" s="80">
        <f t="shared" si="489"/>
        <v>0.95427527159176251</v>
      </c>
      <c r="FY255" s="80">
        <f t="shared" si="489"/>
        <v>0.99354511067105733</v>
      </c>
    </row>
    <row r="256" spans="1:181" x14ac:dyDescent="0.2">
      <c r="A256" s="74" t="s">
        <v>242</v>
      </c>
      <c r="B256" s="31">
        <f t="shared" si="491"/>
        <v>1956</v>
      </c>
      <c r="D256" s="85"/>
      <c r="E256" s="85"/>
      <c r="F256" s="85"/>
      <c r="G256" s="85"/>
      <c r="H256" s="85"/>
      <c r="J256" s="86"/>
      <c r="K256" s="86"/>
      <c r="L256" s="86"/>
      <c r="M256" s="86"/>
      <c r="N256" s="86"/>
      <c r="V256" s="87"/>
      <c r="W256" s="87"/>
      <c r="X256" s="87"/>
      <c r="Y256" s="87"/>
      <c r="Z256" s="87"/>
      <c r="AU256" s="102"/>
      <c r="AV256" s="102"/>
      <c r="AW256" s="102"/>
      <c r="AX256" s="102"/>
      <c r="AY256" s="102"/>
      <c r="BB256" s="80"/>
      <c r="BC256" s="80"/>
      <c r="BD256" s="80"/>
      <c r="BE256" s="80"/>
      <c r="BF256" s="80"/>
      <c r="BG256" s="80"/>
      <c r="BH256" s="80"/>
      <c r="BI256" s="80"/>
      <c r="BJ256" s="80"/>
      <c r="BK256" s="80"/>
      <c r="BL256" s="80"/>
      <c r="BM256" s="80"/>
      <c r="BN256" s="80"/>
      <c r="BO256" s="80"/>
      <c r="BP256" s="80"/>
      <c r="BQ256" s="80"/>
      <c r="BR256" s="80"/>
      <c r="BS256" s="80"/>
      <c r="BT256" s="80"/>
      <c r="BU256" s="88"/>
      <c r="BV256" s="80"/>
      <c r="CK256" s="88"/>
      <c r="CL256" s="88"/>
      <c r="CM256" s="88"/>
      <c r="CN256" s="88"/>
      <c r="CO256" s="88"/>
      <c r="CP256" s="88"/>
      <c r="CQ256" s="88"/>
      <c r="CR256" s="88"/>
      <c r="CS256" s="88"/>
      <c r="CT256" s="88"/>
      <c r="CU256" s="88"/>
      <c r="CX256" s="35"/>
      <c r="CZ256" s="80"/>
      <c r="DA256" s="80"/>
      <c r="DB256" s="80"/>
      <c r="DC256" s="80"/>
      <c r="DE256" s="80"/>
      <c r="DF256" s="80"/>
      <c r="DG256" s="80"/>
      <c r="DH256" s="80"/>
      <c r="DI256" s="80"/>
      <c r="DJ256" s="80"/>
      <c r="DK256" s="80"/>
      <c r="DL256" s="80"/>
      <c r="DM256" s="80"/>
      <c r="DN256" s="80"/>
      <c r="DQ256" s="80"/>
      <c r="DR256" s="80"/>
      <c r="DS256" s="80"/>
      <c r="DT256" s="80"/>
      <c r="DV256" s="80"/>
      <c r="DW256" s="80"/>
      <c r="DX256" s="80"/>
      <c r="DY256" s="80"/>
      <c r="DZ256" s="80"/>
      <c r="EB256" s="80"/>
      <c r="EC256" s="80"/>
      <c r="ED256" s="80"/>
      <c r="EE256" s="80"/>
      <c r="EG256" s="80"/>
      <c r="EH256" s="80"/>
      <c r="EI256" s="80"/>
      <c r="EJ256" s="80"/>
      <c r="EL256" s="80"/>
      <c r="EM256" s="80"/>
      <c r="EN256" s="80"/>
      <c r="EO256" s="80"/>
      <c r="EQ256" s="80"/>
      <c r="ER256" s="80"/>
      <c r="ES256" s="80"/>
      <c r="ET256" s="80"/>
      <c r="EW256" s="80"/>
      <c r="EX256" s="80"/>
      <c r="EY256" s="80"/>
      <c r="EZ256" s="80"/>
      <c r="FA256" s="80"/>
      <c r="FB256" s="80"/>
      <c r="FC256" s="80"/>
      <c r="FD256" s="80"/>
      <c r="FE256" s="80"/>
      <c r="FF256" s="80"/>
      <c r="FG256" s="80"/>
      <c r="FH256" s="80"/>
      <c r="FI256" s="80"/>
      <c r="FJ256" s="80"/>
      <c r="FK256" s="80"/>
      <c r="FM256" s="80"/>
      <c r="FN256" s="80"/>
      <c r="FO256" s="80"/>
      <c r="FQ256" s="37"/>
      <c r="FS256" s="32">
        <f t="shared" si="490"/>
        <v>1987</v>
      </c>
      <c r="FT256" s="80">
        <f t="shared" si="489"/>
        <v>0.92737173607412293</v>
      </c>
      <c r="FU256" s="80">
        <f t="shared" si="489"/>
        <v>0.98955887628016126</v>
      </c>
      <c r="FV256" s="80">
        <f t="shared" si="489"/>
        <v>0.99975822698728456</v>
      </c>
      <c r="FW256" s="80">
        <f t="shared" si="489"/>
        <v>1.0213622509568712</v>
      </c>
      <c r="FX256" s="80">
        <f t="shared" si="489"/>
        <v>0.96044758159782728</v>
      </c>
      <c r="FY256" s="80">
        <f t="shared" si="489"/>
        <v>0.96512048975269127</v>
      </c>
    </row>
    <row r="257" spans="1:181" x14ac:dyDescent="0.2">
      <c r="A257" s="74" t="s">
        <v>242</v>
      </c>
      <c r="B257" s="31">
        <f t="shared" si="491"/>
        <v>1957</v>
      </c>
      <c r="D257" s="85"/>
      <c r="E257" s="85"/>
      <c r="F257" s="85"/>
      <c r="G257" s="85"/>
      <c r="H257" s="85"/>
      <c r="J257" s="86"/>
      <c r="K257" s="86"/>
      <c r="L257" s="86"/>
      <c r="M257" s="86"/>
      <c r="N257" s="86"/>
      <c r="V257" s="87"/>
      <c r="W257" s="87"/>
      <c r="X257" s="87"/>
      <c r="Y257" s="87"/>
      <c r="Z257" s="87"/>
      <c r="AU257" s="102"/>
      <c r="AV257" s="102"/>
      <c r="AW257" s="102"/>
      <c r="AX257" s="102"/>
      <c r="AY257" s="102"/>
      <c r="BB257" s="80"/>
      <c r="BC257" s="80"/>
      <c r="BD257" s="80"/>
      <c r="BE257" s="80"/>
      <c r="BF257" s="80"/>
      <c r="BG257" s="80"/>
      <c r="BH257" s="80"/>
      <c r="BI257" s="80"/>
      <c r="BJ257" s="80"/>
      <c r="BK257" s="80"/>
      <c r="BL257" s="80"/>
      <c r="BM257" s="80"/>
      <c r="BN257" s="80"/>
      <c r="BO257" s="80"/>
      <c r="BP257" s="80"/>
      <c r="BQ257" s="80"/>
      <c r="BR257" s="80"/>
      <c r="BS257" s="80"/>
      <c r="BT257" s="80"/>
      <c r="BU257" s="88"/>
      <c r="BV257" s="80"/>
      <c r="CK257" s="88"/>
      <c r="CL257" s="88"/>
      <c r="CM257" s="88"/>
      <c r="CN257" s="88"/>
      <c r="CO257" s="88"/>
      <c r="CP257" s="88"/>
      <c r="CQ257" s="88"/>
      <c r="CR257" s="88"/>
      <c r="CS257" s="88"/>
      <c r="CT257" s="88"/>
      <c r="CU257" s="88"/>
      <c r="CX257" s="35"/>
      <c r="CZ257" s="80"/>
      <c r="DA257" s="80"/>
      <c r="DB257" s="80"/>
      <c r="DC257" s="80"/>
      <c r="DE257" s="80"/>
      <c r="DF257" s="80"/>
      <c r="DG257" s="80"/>
      <c r="DH257" s="80"/>
      <c r="DI257" s="80"/>
      <c r="DJ257" s="80"/>
      <c r="DK257" s="80"/>
      <c r="DL257" s="80"/>
      <c r="DM257" s="80"/>
      <c r="DN257" s="80"/>
      <c r="DQ257" s="80"/>
      <c r="DR257" s="80"/>
      <c r="DS257" s="80"/>
      <c r="DT257" s="80"/>
      <c r="DV257" s="80"/>
      <c r="DW257" s="80"/>
      <c r="DX257" s="80"/>
      <c r="DY257" s="80"/>
      <c r="DZ257" s="80"/>
      <c r="EB257" s="80"/>
      <c r="EC257" s="80"/>
      <c r="ED257" s="80"/>
      <c r="EE257" s="80"/>
      <c r="EG257" s="80"/>
      <c r="EH257" s="80"/>
      <c r="EI257" s="80"/>
      <c r="EJ257" s="80"/>
      <c r="EL257" s="80"/>
      <c r="EM257" s="80"/>
      <c r="EN257" s="80"/>
      <c r="EO257" s="80"/>
      <c r="EQ257" s="80"/>
      <c r="ER257" s="80"/>
      <c r="ES257" s="80"/>
      <c r="ET257" s="80"/>
      <c r="EW257" s="80"/>
      <c r="EX257" s="80"/>
      <c r="EY257" s="80"/>
      <c r="EZ257" s="80"/>
      <c r="FA257" s="80"/>
      <c r="FB257" s="80"/>
      <c r="FC257" s="80"/>
      <c r="FD257" s="80"/>
      <c r="FE257" s="80"/>
      <c r="FF257" s="80"/>
      <c r="FG257" s="80"/>
      <c r="FH257" s="80"/>
      <c r="FI257" s="80"/>
      <c r="FJ257" s="80"/>
      <c r="FK257" s="80"/>
      <c r="FM257" s="80"/>
      <c r="FN257" s="80"/>
      <c r="FO257" s="80"/>
      <c r="FQ257" s="37"/>
      <c r="FS257" s="32">
        <f t="shared" si="490"/>
        <v>1988</v>
      </c>
      <c r="FT257" s="80">
        <f t="shared" si="489"/>
        <v>0.96595294427113731</v>
      </c>
      <c r="FU257" s="80">
        <f t="shared" si="489"/>
        <v>0.99276232671271325</v>
      </c>
      <c r="FV257" s="80">
        <f t="shared" si="489"/>
        <v>0.99951983167637815</v>
      </c>
      <c r="FW257" s="80">
        <f t="shared" si="489"/>
        <v>1.0349449629906817</v>
      </c>
      <c r="FX257" s="80">
        <f t="shared" si="489"/>
        <v>1.0024983374440521</v>
      </c>
      <c r="FY257" s="80">
        <f t="shared" si="489"/>
        <v>0.95648148393640042</v>
      </c>
    </row>
    <row r="258" spans="1:181" x14ac:dyDescent="0.2">
      <c r="A258" s="74" t="s">
        <v>242</v>
      </c>
      <c r="B258" s="31">
        <f t="shared" si="491"/>
        <v>1958</v>
      </c>
      <c r="D258" s="85"/>
      <c r="E258" s="85"/>
      <c r="F258" s="85"/>
      <c r="G258" s="85"/>
      <c r="H258" s="85"/>
      <c r="J258" s="86"/>
      <c r="K258" s="86"/>
      <c r="L258" s="86"/>
      <c r="M258" s="86"/>
      <c r="N258" s="86"/>
      <c r="V258" s="87"/>
      <c r="W258" s="87"/>
      <c r="X258" s="87"/>
      <c r="Y258" s="87"/>
      <c r="Z258" s="87"/>
      <c r="AU258" s="102"/>
      <c r="AV258" s="102"/>
      <c r="AW258" s="102"/>
      <c r="AX258" s="102"/>
      <c r="AY258" s="102"/>
      <c r="BB258" s="80"/>
      <c r="BC258" s="80"/>
      <c r="BD258" s="80"/>
      <c r="BE258" s="80"/>
      <c r="BF258" s="80"/>
      <c r="BG258" s="80"/>
      <c r="BH258" s="80"/>
      <c r="BI258" s="80"/>
      <c r="BJ258" s="80"/>
      <c r="BK258" s="80"/>
      <c r="BL258" s="80"/>
      <c r="BM258" s="80"/>
      <c r="BN258" s="80"/>
      <c r="BO258" s="80"/>
      <c r="BP258" s="80"/>
      <c r="BQ258" s="80"/>
      <c r="BR258" s="80"/>
      <c r="BS258" s="80"/>
      <c r="BT258" s="80"/>
      <c r="BU258" s="88"/>
      <c r="BV258" s="80"/>
      <c r="CK258" s="88"/>
      <c r="CL258" s="88"/>
      <c r="CM258" s="88"/>
      <c r="CN258" s="88"/>
      <c r="CO258" s="88"/>
      <c r="CP258" s="88"/>
      <c r="CQ258" s="88"/>
      <c r="CR258" s="88"/>
      <c r="CS258" s="88"/>
      <c r="CT258" s="88"/>
      <c r="CU258" s="88"/>
      <c r="CX258" s="35"/>
      <c r="CZ258" s="80"/>
      <c r="DA258" s="80"/>
      <c r="DB258" s="80"/>
      <c r="DC258" s="80"/>
      <c r="DE258" s="80"/>
      <c r="DF258" s="80"/>
      <c r="DG258" s="80"/>
      <c r="DH258" s="80"/>
      <c r="DI258" s="80"/>
      <c r="DJ258" s="80"/>
      <c r="DK258" s="80"/>
      <c r="DL258" s="80"/>
      <c r="DM258" s="80"/>
      <c r="DN258" s="80"/>
      <c r="DQ258" s="80"/>
      <c r="DR258" s="80"/>
      <c r="DS258" s="80"/>
      <c r="DT258" s="80"/>
      <c r="DV258" s="80"/>
      <c r="DW258" s="80"/>
      <c r="DX258" s="80"/>
      <c r="DY258" s="80"/>
      <c r="DZ258" s="80"/>
      <c r="EB258" s="80"/>
      <c r="EC258" s="80"/>
      <c r="ED258" s="80"/>
      <c r="EE258" s="80"/>
      <c r="EG258" s="80"/>
      <c r="EH258" s="80"/>
      <c r="EI258" s="80"/>
      <c r="EJ258" s="80"/>
      <c r="EL258" s="80"/>
      <c r="EM258" s="80"/>
      <c r="EN258" s="80"/>
      <c r="EO258" s="80"/>
      <c r="EQ258" s="80"/>
      <c r="ER258" s="80"/>
      <c r="ES258" s="80"/>
      <c r="ET258" s="80"/>
      <c r="EW258" s="80"/>
      <c r="EX258" s="80"/>
      <c r="EY258" s="80"/>
      <c r="EZ258" s="80"/>
      <c r="FA258" s="80"/>
      <c r="FB258" s="80"/>
      <c r="FC258" s="80"/>
      <c r="FD258" s="80"/>
      <c r="FE258" s="80"/>
      <c r="FF258" s="80"/>
      <c r="FG258" s="80"/>
      <c r="FH258" s="80"/>
      <c r="FI258" s="80"/>
      <c r="FJ258" s="80"/>
      <c r="FK258" s="80"/>
      <c r="FM258" s="80"/>
      <c r="FN258" s="80"/>
      <c r="FO258" s="80"/>
      <c r="FQ258" s="37"/>
      <c r="FS258" s="32">
        <f t="shared" si="490"/>
        <v>1989</v>
      </c>
      <c r="FT258" s="80">
        <f t="shared" si="489"/>
        <v>0.97898381223299069</v>
      </c>
      <c r="FU258" s="80">
        <f t="shared" si="489"/>
        <v>0.97091126294403607</v>
      </c>
      <c r="FV258" s="80">
        <f t="shared" si="489"/>
        <v>0.99923270045821722</v>
      </c>
      <c r="FW258" s="80">
        <f t="shared" si="489"/>
        <v>1.0482941974829547</v>
      </c>
      <c r="FX258" s="80">
        <f t="shared" si="489"/>
        <v>1.0132279185209749</v>
      </c>
      <c r="FY258" s="80">
        <f t="shared" si="489"/>
        <v>0.949277718964324</v>
      </c>
    </row>
    <row r="259" spans="1:181" x14ac:dyDescent="0.2">
      <c r="A259" s="74" t="s">
        <v>242</v>
      </c>
      <c r="B259" s="31">
        <f t="shared" si="491"/>
        <v>1959</v>
      </c>
      <c r="D259" s="85"/>
      <c r="E259" s="85"/>
      <c r="F259" s="85"/>
      <c r="G259" s="85"/>
      <c r="H259" s="85"/>
      <c r="J259" s="86"/>
      <c r="K259" s="86"/>
      <c r="L259" s="86"/>
      <c r="M259" s="86"/>
      <c r="N259" s="86"/>
      <c r="V259" s="87"/>
      <c r="W259" s="87"/>
      <c r="X259" s="87"/>
      <c r="Y259" s="87"/>
      <c r="Z259" s="87"/>
      <c r="AU259" s="102"/>
      <c r="AV259" s="102"/>
      <c r="AW259" s="102"/>
      <c r="AX259" s="102"/>
      <c r="AY259" s="102"/>
      <c r="BB259" s="80"/>
      <c r="BC259" s="80"/>
      <c r="BD259" s="80"/>
      <c r="BE259" s="80"/>
      <c r="BF259" s="80"/>
      <c r="BG259" s="80"/>
      <c r="BH259" s="80"/>
      <c r="BI259" s="80"/>
      <c r="BJ259" s="80"/>
      <c r="BK259" s="80"/>
      <c r="BL259" s="80"/>
      <c r="BM259" s="80"/>
      <c r="BN259" s="80"/>
      <c r="BO259" s="80"/>
      <c r="BP259" s="80"/>
      <c r="BQ259" s="80"/>
      <c r="BR259" s="80"/>
      <c r="BS259" s="80"/>
      <c r="BT259" s="80"/>
      <c r="BU259" s="88"/>
      <c r="BV259" s="80"/>
      <c r="CK259" s="88"/>
      <c r="CL259" s="88"/>
      <c r="CM259" s="88"/>
      <c r="CN259" s="88"/>
      <c r="CO259" s="88"/>
      <c r="CP259" s="88"/>
      <c r="CQ259" s="88"/>
      <c r="CR259" s="88"/>
      <c r="CS259" s="88"/>
      <c r="CT259" s="88"/>
      <c r="CU259" s="88"/>
      <c r="CX259" s="35"/>
      <c r="CZ259" s="80"/>
      <c r="DA259" s="80"/>
      <c r="DB259" s="80"/>
      <c r="DC259" s="80"/>
      <c r="DE259" s="80"/>
      <c r="DF259" s="80"/>
      <c r="DG259" s="80"/>
      <c r="DH259" s="80"/>
      <c r="DI259" s="80"/>
      <c r="DJ259" s="80"/>
      <c r="DK259" s="80"/>
      <c r="DL259" s="80"/>
      <c r="DM259" s="80"/>
      <c r="DN259" s="80"/>
      <c r="DQ259" s="80"/>
      <c r="DR259" s="80"/>
      <c r="DS259" s="80"/>
      <c r="DT259" s="80"/>
      <c r="DV259" s="80"/>
      <c r="DW259" s="80"/>
      <c r="DX259" s="80"/>
      <c r="DY259" s="80"/>
      <c r="DZ259" s="80"/>
      <c r="EB259" s="80"/>
      <c r="EC259" s="80"/>
      <c r="ED259" s="80"/>
      <c r="EE259" s="80"/>
      <c r="EG259" s="80"/>
      <c r="EH259" s="80"/>
      <c r="EI259" s="80"/>
      <c r="EJ259" s="80"/>
      <c r="EL259" s="80"/>
      <c r="EM259" s="80"/>
      <c r="EN259" s="80"/>
      <c r="EO259" s="80"/>
      <c r="EQ259" s="80"/>
      <c r="ER259" s="80"/>
      <c r="ES259" s="80"/>
      <c r="ET259" s="80"/>
      <c r="EW259" s="80"/>
      <c r="EX259" s="80"/>
      <c r="EY259" s="80"/>
      <c r="EZ259" s="80"/>
      <c r="FA259" s="80"/>
      <c r="FB259" s="80"/>
      <c r="FC259" s="80"/>
      <c r="FD259" s="80"/>
      <c r="FE259" s="80"/>
      <c r="FF259" s="80"/>
      <c r="FG259" s="80"/>
      <c r="FH259" s="80"/>
      <c r="FI259" s="80"/>
      <c r="FJ259" s="80"/>
      <c r="FK259" s="80"/>
      <c r="FM259" s="80"/>
      <c r="FN259" s="80"/>
      <c r="FO259" s="80"/>
      <c r="FQ259" s="37"/>
      <c r="FS259" s="32">
        <f t="shared" si="490"/>
        <v>1990</v>
      </c>
      <c r="FT259" s="80">
        <f t="shared" si="489"/>
        <v>0.84263763927112956</v>
      </c>
      <c r="FU259" s="80">
        <f t="shared" si="489"/>
        <v>0.94195789040206035</v>
      </c>
      <c r="FV259" s="80">
        <f t="shared" si="489"/>
        <v>0.99957314183551349</v>
      </c>
      <c r="FW259" s="80">
        <f t="shared" si="489"/>
        <v>1.0620765840962949</v>
      </c>
      <c r="FX259" s="80">
        <f t="shared" si="489"/>
        <v>0.91248316959381581</v>
      </c>
      <c r="FY259" s="80">
        <f t="shared" si="489"/>
        <v>0.89745334390777154</v>
      </c>
    </row>
    <row r="260" spans="1:181" x14ac:dyDescent="0.2">
      <c r="A260" s="74" t="s">
        <v>242</v>
      </c>
      <c r="B260" s="31">
        <f t="shared" si="491"/>
        <v>1960</v>
      </c>
      <c r="D260" s="85">
        <f>[4]Northeast!D245</f>
        <v>1963.9770000000001</v>
      </c>
      <c r="E260" s="85">
        <f>[4]Midwest!D245</f>
        <v>2385.3180000000002</v>
      </c>
      <c r="F260" s="85">
        <f>[4]South!D245</f>
        <v>1519.1369999999999</v>
      </c>
      <c r="G260" s="85">
        <f>[4]West!D245</f>
        <v>775.56500000000005</v>
      </c>
      <c r="H260" s="85">
        <f t="shared" ref="H260" si="492">SUM(D260:G260)</f>
        <v>6643.9969999999994</v>
      </c>
      <c r="J260" s="86"/>
      <c r="K260" s="86"/>
      <c r="L260" s="86"/>
      <c r="M260" s="86"/>
      <c r="N260" s="86"/>
      <c r="V260" s="87"/>
      <c r="W260" s="87"/>
      <c r="X260" s="87"/>
      <c r="Y260" s="87"/>
      <c r="Z260" s="87"/>
      <c r="AU260" s="102"/>
      <c r="AV260" s="102"/>
      <c r="AW260" s="102"/>
      <c r="AX260" s="102"/>
      <c r="AY260" s="102"/>
      <c r="BB260" s="80"/>
      <c r="BC260" s="80"/>
      <c r="BD260" s="80"/>
      <c r="BE260" s="80"/>
      <c r="BF260" s="80"/>
      <c r="BG260" s="80"/>
      <c r="BH260" s="80"/>
      <c r="BI260" s="80"/>
      <c r="BJ260" s="80"/>
      <c r="BK260" s="80"/>
      <c r="BL260" s="80"/>
      <c r="BM260" s="80"/>
      <c r="BN260" s="80"/>
      <c r="BO260" s="80"/>
      <c r="BP260" s="80"/>
      <c r="BQ260" s="80"/>
      <c r="BR260" s="80"/>
      <c r="BS260" s="80"/>
      <c r="BT260" s="80"/>
      <c r="BU260" s="88"/>
      <c r="BV260" s="80"/>
      <c r="CK260" s="88"/>
      <c r="CL260" s="88"/>
      <c r="CM260" s="88"/>
      <c r="CN260" s="88"/>
      <c r="CO260" s="88"/>
      <c r="CP260" s="88"/>
      <c r="CQ260" s="88"/>
      <c r="CR260" s="88"/>
      <c r="CS260" s="88"/>
      <c r="CT260" s="88"/>
      <c r="CU260" s="88"/>
      <c r="CX260" s="35"/>
      <c r="CZ260" s="80"/>
      <c r="DA260" s="80"/>
      <c r="DB260" s="80"/>
      <c r="DC260" s="80"/>
      <c r="DE260" s="80"/>
      <c r="DF260" s="80"/>
      <c r="DG260" s="80"/>
      <c r="DH260" s="80"/>
      <c r="DI260" s="80"/>
      <c r="DJ260" s="80"/>
      <c r="DK260" s="80"/>
      <c r="DL260" s="80"/>
      <c r="DM260" s="80"/>
      <c r="DN260" s="80"/>
      <c r="DQ260" s="80"/>
      <c r="DR260" s="80"/>
      <c r="DS260" s="80"/>
      <c r="DT260" s="80"/>
      <c r="DV260" s="80"/>
      <c r="DW260" s="80"/>
      <c r="DX260" s="80"/>
      <c r="DY260" s="80"/>
      <c r="DZ260" s="80"/>
      <c r="EB260" s="80"/>
      <c r="EC260" s="80"/>
      <c r="ED260" s="80"/>
      <c r="EE260" s="80"/>
      <c r="EG260" s="80"/>
      <c r="EH260" s="80"/>
      <c r="EI260" s="80"/>
      <c r="EJ260" s="80"/>
      <c r="EL260" s="80"/>
      <c r="EM260" s="80"/>
      <c r="EN260" s="80"/>
      <c r="EO260" s="80"/>
      <c r="EQ260" s="80"/>
      <c r="ER260" s="80"/>
      <c r="ES260" s="80"/>
      <c r="ET260" s="80"/>
      <c r="EW260" s="80"/>
      <c r="EX260" s="80"/>
      <c r="EY260" s="80"/>
      <c r="EZ260" s="80"/>
      <c r="FA260" s="80"/>
      <c r="FB260" s="80"/>
      <c r="FC260" s="80"/>
      <c r="FD260" s="80"/>
      <c r="FE260" s="80"/>
      <c r="FF260" s="80"/>
      <c r="FG260" s="80"/>
      <c r="FH260" s="80"/>
      <c r="FI260" s="80"/>
      <c r="FJ260" s="80"/>
      <c r="FK260" s="80"/>
      <c r="FM260" s="80"/>
      <c r="FN260" s="80"/>
      <c r="FO260" s="80"/>
      <c r="FQ260" s="37"/>
      <c r="FS260" s="32">
        <f t="shared" si="490"/>
        <v>1991</v>
      </c>
      <c r="FT260" s="80">
        <f t="shared" si="489"/>
        <v>0.85833754895144865</v>
      </c>
      <c r="FU260" s="80">
        <f t="shared" si="489"/>
        <v>0.92886919394605727</v>
      </c>
      <c r="FV260" s="80">
        <f t="shared" si="489"/>
        <v>0.99990434274503914</v>
      </c>
      <c r="FW260" s="80">
        <f t="shared" si="489"/>
        <v>1.0741644685785618</v>
      </c>
      <c r="FX260" s="80">
        <f t="shared" si="489"/>
        <v>0.93708767054765296</v>
      </c>
      <c r="FY260" s="80">
        <f t="shared" si="489"/>
        <v>0.88558805178296673</v>
      </c>
    </row>
    <row r="261" spans="1:181" x14ac:dyDescent="0.2">
      <c r="A261" s="74" t="s">
        <v>242</v>
      </c>
      <c r="B261" s="31">
        <f t="shared" si="491"/>
        <v>1961</v>
      </c>
      <c r="D261" s="85">
        <f>[4]Northeast!D246</f>
        <v>2030.0060000000001</v>
      </c>
      <c r="E261" s="85">
        <f>[4]Midwest!D246</f>
        <v>2439.5149999999999</v>
      </c>
      <c r="F261" s="85">
        <f>[4]South!D246</f>
        <v>1506.829</v>
      </c>
      <c r="G261" s="85">
        <f>[4]West!D246</f>
        <v>792.52700000000004</v>
      </c>
      <c r="H261" s="85">
        <f t="shared" ref="H261:H279" si="493">SUM(D261:G261)</f>
        <v>6768.8769999999995</v>
      </c>
      <c r="J261" s="86"/>
      <c r="K261" s="86"/>
      <c r="L261" s="86"/>
      <c r="M261" s="86"/>
      <c r="N261" s="86"/>
      <c r="V261" s="87"/>
      <c r="W261" s="87"/>
      <c r="X261" s="87"/>
      <c r="Y261" s="87"/>
      <c r="Z261" s="87"/>
      <c r="AU261" s="102"/>
      <c r="AV261" s="102"/>
      <c r="AW261" s="102"/>
      <c r="AX261" s="102"/>
      <c r="AY261" s="102"/>
      <c r="BB261" s="80"/>
      <c r="BC261" s="80"/>
      <c r="BD261" s="80"/>
      <c r="BE261" s="80"/>
      <c r="BF261" s="80"/>
      <c r="BG261" s="80"/>
      <c r="BH261" s="80"/>
      <c r="BI261" s="80"/>
      <c r="BJ261" s="80"/>
      <c r="BK261" s="80"/>
      <c r="BL261" s="80"/>
      <c r="BM261" s="80"/>
      <c r="BN261" s="80"/>
      <c r="BO261" s="80"/>
      <c r="BP261" s="80"/>
      <c r="BQ261" s="80"/>
      <c r="BR261" s="80"/>
      <c r="BS261" s="80"/>
      <c r="BT261" s="80"/>
      <c r="BU261" s="88"/>
      <c r="BV261" s="80"/>
      <c r="CK261" s="88"/>
      <c r="CL261" s="88"/>
      <c r="CM261" s="88"/>
      <c r="CN261" s="88"/>
      <c r="CO261" s="88"/>
      <c r="CP261" s="88"/>
      <c r="CQ261" s="88"/>
      <c r="CR261" s="88"/>
      <c r="CS261" s="88"/>
      <c r="CT261" s="88"/>
      <c r="CU261" s="88"/>
      <c r="CX261" s="35"/>
      <c r="CZ261" s="80"/>
      <c r="DA261" s="80"/>
      <c r="DB261" s="80"/>
      <c r="DC261" s="80"/>
      <c r="DE261" s="80"/>
      <c r="DF261" s="80"/>
      <c r="DG261" s="80"/>
      <c r="DH261" s="80"/>
      <c r="DI261" s="80"/>
      <c r="DJ261" s="80"/>
      <c r="DK261" s="80"/>
      <c r="DL261" s="80"/>
      <c r="DM261" s="80"/>
      <c r="DN261" s="80"/>
      <c r="DQ261" s="80"/>
      <c r="DR261" s="80"/>
      <c r="DS261" s="80"/>
      <c r="DT261" s="80"/>
      <c r="DV261" s="80"/>
      <c r="DW261" s="80"/>
      <c r="DX261" s="80"/>
      <c r="DY261" s="80"/>
      <c r="DZ261" s="80"/>
      <c r="EB261" s="80"/>
      <c r="EC261" s="80"/>
      <c r="ED261" s="80"/>
      <c r="EE261" s="80"/>
      <c r="EG261" s="80"/>
      <c r="EH261" s="80"/>
      <c r="EI261" s="80"/>
      <c r="EJ261" s="80"/>
      <c r="EL261" s="80"/>
      <c r="EM261" s="80"/>
      <c r="EN261" s="80"/>
      <c r="EO261" s="80"/>
      <c r="EQ261" s="80"/>
      <c r="ER261" s="80"/>
      <c r="ES261" s="80"/>
      <c r="ET261" s="80"/>
      <c r="EW261" s="80"/>
      <c r="EX261" s="80"/>
      <c r="EY261" s="80"/>
      <c r="EZ261" s="80"/>
      <c r="FA261" s="80"/>
      <c r="FB261" s="80"/>
      <c r="FC261" s="80"/>
      <c r="FD261" s="80"/>
      <c r="FE261" s="80"/>
      <c r="FF261" s="80"/>
      <c r="FG261" s="80"/>
      <c r="FH261" s="80"/>
      <c r="FI261" s="80"/>
      <c r="FJ261" s="80"/>
      <c r="FK261" s="80"/>
      <c r="FM261" s="80"/>
      <c r="FN261" s="80"/>
      <c r="FO261" s="80"/>
      <c r="FQ261" s="37"/>
      <c r="FS261" s="32">
        <f t="shared" si="490"/>
        <v>1992</v>
      </c>
      <c r="FT261" s="80">
        <f t="shared" si="489"/>
        <v>0.86801597389491625</v>
      </c>
      <c r="FU261" s="80">
        <f t="shared" si="489"/>
        <v>0.91091121117359086</v>
      </c>
      <c r="FV261" s="80">
        <f t="shared" si="489"/>
        <v>0.99960152886451414</v>
      </c>
      <c r="FW261" s="80">
        <f t="shared" si="489"/>
        <v>1.0884814544639128</v>
      </c>
      <c r="FX261" s="80">
        <f t="shared" si="489"/>
        <v>0.97307509675856474</v>
      </c>
      <c r="FY261" s="80">
        <f t="shared" si="489"/>
        <v>0.854987738887939</v>
      </c>
    </row>
    <row r="262" spans="1:181" x14ac:dyDescent="0.2">
      <c r="A262" s="74" t="s">
        <v>242</v>
      </c>
      <c r="B262" s="31">
        <f t="shared" si="491"/>
        <v>1962</v>
      </c>
      <c r="D262" s="85">
        <f>[4]Northeast!D247</f>
        <v>2105.4410000000003</v>
      </c>
      <c r="E262" s="85">
        <f>[4]Midwest!D247</f>
        <v>2556.14</v>
      </c>
      <c r="F262" s="85">
        <f>[4]South!D247</f>
        <v>1575.1670000000001</v>
      </c>
      <c r="G262" s="85">
        <f>[4]West!D247</f>
        <v>836.83699999999999</v>
      </c>
      <c r="H262" s="85">
        <f t="shared" si="493"/>
        <v>7073.5850000000009</v>
      </c>
      <c r="J262" s="86"/>
      <c r="K262" s="86"/>
      <c r="L262" s="86"/>
      <c r="M262" s="86"/>
      <c r="N262" s="86"/>
      <c r="V262" s="87"/>
      <c r="W262" s="87"/>
      <c r="X262" s="87"/>
      <c r="Y262" s="87"/>
      <c r="Z262" s="87"/>
      <c r="AU262" s="102"/>
      <c r="AV262" s="102"/>
      <c r="AW262" s="102"/>
      <c r="AX262" s="102"/>
      <c r="AY262" s="102"/>
      <c r="BB262" s="80"/>
      <c r="BC262" s="80"/>
      <c r="BD262" s="80"/>
      <c r="BE262" s="80"/>
      <c r="BF262" s="80"/>
      <c r="BG262" s="80"/>
      <c r="BH262" s="80"/>
      <c r="BI262" s="80"/>
      <c r="BJ262" s="80"/>
      <c r="BK262" s="80"/>
      <c r="BL262" s="80"/>
      <c r="BM262" s="80"/>
      <c r="BN262" s="80"/>
      <c r="BO262" s="80"/>
      <c r="BP262" s="80"/>
      <c r="BQ262" s="80"/>
      <c r="BR262" s="80"/>
      <c r="BS262" s="80"/>
      <c r="BT262" s="80"/>
      <c r="BU262" s="88"/>
      <c r="BV262" s="80"/>
      <c r="CK262" s="88"/>
      <c r="CL262" s="88"/>
      <c r="CM262" s="88"/>
      <c r="CN262" s="88"/>
      <c r="CO262" s="88"/>
      <c r="CP262" s="88"/>
      <c r="CQ262" s="88"/>
      <c r="CR262" s="88"/>
      <c r="CS262" s="88"/>
      <c r="CT262" s="88"/>
      <c r="CU262" s="88"/>
      <c r="CX262" s="35"/>
      <c r="CZ262" s="80"/>
      <c r="DA262" s="80"/>
      <c r="DB262" s="80"/>
      <c r="DC262" s="80"/>
      <c r="DE262" s="80"/>
      <c r="DF262" s="80"/>
      <c r="DG262" s="80"/>
      <c r="DH262" s="80"/>
      <c r="DI262" s="80"/>
      <c r="DJ262" s="80"/>
      <c r="DK262" s="80"/>
      <c r="DL262" s="80"/>
      <c r="DM262" s="80"/>
      <c r="DN262" s="80"/>
      <c r="DQ262" s="80"/>
      <c r="DR262" s="80"/>
      <c r="DS262" s="80"/>
      <c r="DT262" s="80"/>
      <c r="DV262" s="80"/>
      <c r="DW262" s="80"/>
      <c r="DX262" s="80"/>
      <c r="DY262" s="80"/>
      <c r="DZ262" s="80"/>
      <c r="EB262" s="80"/>
      <c r="EC262" s="80"/>
      <c r="ED262" s="80"/>
      <c r="EE262" s="80"/>
      <c r="EG262" s="80"/>
      <c r="EH262" s="80"/>
      <c r="EI262" s="80"/>
      <c r="EJ262" s="80"/>
      <c r="EL262" s="80"/>
      <c r="EM262" s="80"/>
      <c r="EN262" s="80"/>
      <c r="EO262" s="80"/>
      <c r="EQ262" s="80"/>
      <c r="ER262" s="80"/>
      <c r="ES262" s="80"/>
      <c r="ET262" s="80"/>
      <c r="EW262" s="80"/>
      <c r="EX262" s="80"/>
      <c r="EY262" s="80"/>
      <c r="EZ262" s="80"/>
      <c r="FA262" s="80"/>
      <c r="FB262" s="80"/>
      <c r="FC262" s="80"/>
      <c r="FD262" s="80"/>
      <c r="FE262" s="80"/>
      <c r="FF262" s="80"/>
      <c r="FG262" s="80"/>
      <c r="FH262" s="80"/>
      <c r="FI262" s="80"/>
      <c r="FJ262" s="80"/>
      <c r="FK262" s="80"/>
      <c r="FM262" s="80"/>
      <c r="FN262" s="80"/>
      <c r="FO262" s="80"/>
      <c r="FQ262" s="37"/>
      <c r="FS262" s="32">
        <f t="shared" si="490"/>
        <v>1993</v>
      </c>
      <c r="FT262" s="80">
        <f t="shared" si="489"/>
        <v>0.87862918792173794</v>
      </c>
      <c r="FU262" s="80">
        <f t="shared" si="489"/>
        <v>0.87865579342285227</v>
      </c>
      <c r="FV262" s="80">
        <f t="shared" si="489"/>
        <v>0.99925298782625871</v>
      </c>
      <c r="FW262" s="80">
        <f t="shared" si="489"/>
        <v>1.1027129233740793</v>
      </c>
      <c r="FX262" s="80">
        <f t="shared" si="489"/>
        <v>1.0096546590858768</v>
      </c>
      <c r="FY262" s="80">
        <f t="shared" si="489"/>
        <v>0.82642119933425773</v>
      </c>
    </row>
    <row r="263" spans="1:181" x14ac:dyDescent="0.2">
      <c r="A263" s="74" t="s">
        <v>242</v>
      </c>
      <c r="B263" s="31">
        <f t="shared" si="491"/>
        <v>1963</v>
      </c>
      <c r="D263" s="85">
        <f>[4]Northeast!D248</f>
        <v>2113.3339999999998</v>
      </c>
      <c r="E263" s="85">
        <f>[4]Midwest!D248</f>
        <v>2512.951</v>
      </c>
      <c r="F263" s="85">
        <f>[4]South!D248</f>
        <v>1607.8610000000001</v>
      </c>
      <c r="G263" s="85">
        <f>[4]West!D248</f>
        <v>846.31399999999996</v>
      </c>
      <c r="H263" s="85">
        <f t="shared" si="493"/>
        <v>7080.46</v>
      </c>
      <c r="J263" s="86"/>
      <c r="K263" s="86"/>
      <c r="L263" s="86"/>
      <c r="M263" s="86"/>
      <c r="N263" s="86"/>
      <c r="V263" s="87"/>
      <c r="W263" s="87"/>
      <c r="X263" s="87"/>
      <c r="Y263" s="87"/>
      <c r="Z263" s="87"/>
      <c r="AU263" s="102"/>
      <c r="AV263" s="102"/>
      <c r="AW263" s="102"/>
      <c r="AX263" s="102"/>
      <c r="AY263" s="102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8"/>
      <c r="BV263" s="80"/>
      <c r="CK263" s="88"/>
      <c r="CL263" s="88"/>
      <c r="CM263" s="88"/>
      <c r="CN263" s="88"/>
      <c r="CO263" s="88"/>
      <c r="CP263" s="88"/>
      <c r="CQ263" s="88"/>
      <c r="CR263" s="88"/>
      <c r="CS263" s="88"/>
      <c r="CT263" s="88"/>
      <c r="CU263" s="88"/>
      <c r="CX263" s="35"/>
      <c r="CZ263" s="80"/>
      <c r="DA263" s="80"/>
      <c r="DB263" s="80"/>
      <c r="DC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Q263" s="80"/>
      <c r="DR263" s="80"/>
      <c r="DS263" s="80"/>
      <c r="DT263" s="80"/>
      <c r="DV263" s="80"/>
      <c r="DW263" s="80"/>
      <c r="DX263" s="80"/>
      <c r="DY263" s="80"/>
      <c r="DZ263" s="80"/>
      <c r="EB263" s="80"/>
      <c r="EC263" s="80"/>
      <c r="ED263" s="80"/>
      <c r="EE263" s="80"/>
      <c r="EG263" s="80"/>
      <c r="EH263" s="80"/>
      <c r="EI263" s="80"/>
      <c r="EJ263" s="80"/>
      <c r="EL263" s="80"/>
      <c r="EM263" s="80"/>
      <c r="EN263" s="80"/>
      <c r="EO263" s="80"/>
      <c r="EQ263" s="80"/>
      <c r="ER263" s="80"/>
      <c r="ES263" s="80"/>
      <c r="ET263" s="80"/>
      <c r="EW263" s="80"/>
      <c r="EX263" s="80"/>
      <c r="EY263" s="80"/>
      <c r="EZ263" s="80"/>
      <c r="FA263" s="80"/>
      <c r="FB263" s="80"/>
      <c r="FC263" s="80"/>
      <c r="FD263" s="80"/>
      <c r="FE263" s="80"/>
      <c r="FF263" s="80"/>
      <c r="FG263" s="80"/>
      <c r="FH263" s="80"/>
      <c r="FI263" s="80"/>
      <c r="FJ263" s="80"/>
      <c r="FK263" s="80"/>
      <c r="FM263" s="80"/>
      <c r="FN263" s="80"/>
      <c r="FO263" s="80"/>
      <c r="FQ263" s="37"/>
      <c r="FS263" s="32">
        <f t="shared" si="490"/>
        <v>1994</v>
      </c>
      <c r="FT263" s="80">
        <f t="shared" ref="FT263:FY270" si="494">CL294</f>
        <v>0.84438729596119255</v>
      </c>
      <c r="FU263" s="80">
        <f t="shared" si="494"/>
        <v>0.87617806283923472</v>
      </c>
      <c r="FV263" s="80">
        <f t="shared" si="494"/>
        <v>0.99845399987671213</v>
      </c>
      <c r="FW263" s="80">
        <f t="shared" si="494"/>
        <v>1.1172857711654138</v>
      </c>
      <c r="FX263" s="80">
        <f t="shared" si="494"/>
        <v>0.97838057892912178</v>
      </c>
      <c r="FY263" s="80">
        <f t="shared" si="494"/>
        <v>0.81211381666138238</v>
      </c>
    </row>
    <row r="264" spans="1:181" x14ac:dyDescent="0.2">
      <c r="A264" s="74" t="s">
        <v>242</v>
      </c>
      <c r="B264" s="31">
        <f t="shared" si="491"/>
        <v>1964</v>
      </c>
      <c r="D264" s="85">
        <f>[4]Northeast!D249</f>
        <v>2061.73</v>
      </c>
      <c r="E264" s="85">
        <f>[4]Midwest!D249</f>
        <v>2506.8620000000001</v>
      </c>
      <c r="F264" s="85">
        <f>[4]South!D249</f>
        <v>1589.7250000000001</v>
      </c>
      <c r="G264" s="85">
        <f>[4]West!D249</f>
        <v>941.01200000000006</v>
      </c>
      <c r="H264" s="85">
        <f t="shared" si="493"/>
        <v>7099.3290000000006</v>
      </c>
      <c r="J264" s="86"/>
      <c r="K264" s="86"/>
      <c r="L264" s="86"/>
      <c r="M264" s="86"/>
      <c r="N264" s="86"/>
      <c r="V264" s="87"/>
      <c r="W264" s="87"/>
      <c r="X264" s="87"/>
      <c r="Y264" s="87"/>
      <c r="Z264" s="87"/>
      <c r="AU264" s="102"/>
      <c r="AV264" s="102"/>
      <c r="AW264" s="102"/>
      <c r="AX264" s="102"/>
      <c r="AY264" s="102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8"/>
      <c r="BV264" s="80"/>
      <c r="CK264" s="88"/>
      <c r="CL264" s="88"/>
      <c r="CM264" s="88"/>
      <c r="CN264" s="88"/>
      <c r="CO264" s="88"/>
      <c r="CP264" s="88"/>
      <c r="CQ264" s="88"/>
      <c r="CR264" s="88"/>
      <c r="CS264" s="88"/>
      <c r="CT264" s="88"/>
      <c r="CU264" s="88"/>
      <c r="CX264" s="35"/>
      <c r="CZ264" s="80"/>
      <c r="DA264" s="80"/>
      <c r="DB264" s="80"/>
      <c r="DC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Q264" s="80"/>
      <c r="DR264" s="80"/>
      <c r="DS264" s="80"/>
      <c r="DT264" s="80"/>
      <c r="DV264" s="80"/>
      <c r="DW264" s="80"/>
      <c r="DX264" s="80"/>
      <c r="DY264" s="80"/>
      <c r="DZ264" s="80"/>
      <c r="EB264" s="80"/>
      <c r="EC264" s="80"/>
      <c r="ED264" s="80"/>
      <c r="EE264" s="80"/>
      <c r="EG264" s="80"/>
      <c r="EH264" s="80"/>
      <c r="EI264" s="80"/>
      <c r="EJ264" s="80"/>
      <c r="EL264" s="80"/>
      <c r="EM264" s="80"/>
      <c r="EN264" s="80"/>
      <c r="EO264" s="80"/>
      <c r="EQ264" s="80"/>
      <c r="ER264" s="80"/>
      <c r="ES264" s="80"/>
      <c r="ET264" s="80"/>
      <c r="EW264" s="80"/>
      <c r="EX264" s="80"/>
      <c r="EY264" s="80"/>
      <c r="EZ264" s="80"/>
      <c r="FA264" s="80"/>
      <c r="FB264" s="80"/>
      <c r="FC264" s="80"/>
      <c r="FD264" s="80"/>
      <c r="FE264" s="80"/>
      <c r="FF264" s="80"/>
      <c r="FG264" s="80"/>
      <c r="FH264" s="80"/>
      <c r="FI264" s="80"/>
      <c r="FJ264" s="80"/>
      <c r="FK264" s="80"/>
      <c r="FM264" s="80"/>
      <c r="FN264" s="80"/>
      <c r="FO264" s="80"/>
      <c r="FQ264" s="37"/>
      <c r="FS264" s="32">
        <f t="shared" si="490"/>
        <v>1995</v>
      </c>
      <c r="FT264" s="80">
        <f t="shared" si="494"/>
        <v>0.82702962646849854</v>
      </c>
      <c r="FU264" s="80">
        <f t="shared" si="494"/>
        <v>0.85733640836996483</v>
      </c>
      <c r="FV264" s="80">
        <f t="shared" si="494"/>
        <v>0.99778301489206755</v>
      </c>
      <c r="FW264" s="80">
        <f t="shared" si="494"/>
        <v>1.1295383357960351</v>
      </c>
      <c r="FX264" s="80">
        <f t="shared" si="494"/>
        <v>0.98527837942196339</v>
      </c>
      <c r="FY264" s="80">
        <f t="shared" si="494"/>
        <v>0.78466978377383656</v>
      </c>
    </row>
    <row r="265" spans="1:181" x14ac:dyDescent="0.2">
      <c r="A265" s="74" t="s">
        <v>242</v>
      </c>
      <c r="B265" s="31">
        <f t="shared" si="491"/>
        <v>1965</v>
      </c>
      <c r="D265" s="85">
        <f>[4]Northeast!D250</f>
        <v>2148.6790000000001</v>
      </c>
      <c r="E265" s="85">
        <f>[4]Midwest!D250</f>
        <v>2630.489</v>
      </c>
      <c r="F265" s="85">
        <f>[4]South!D250</f>
        <v>1535.884</v>
      </c>
      <c r="G265" s="85">
        <f>[4]West!D250</f>
        <v>952.27800000000002</v>
      </c>
      <c r="H265" s="85">
        <f t="shared" si="493"/>
        <v>7267.33</v>
      </c>
      <c r="J265" s="86"/>
      <c r="K265" s="86"/>
      <c r="L265" s="86"/>
      <c r="M265" s="86"/>
      <c r="N265" s="86"/>
      <c r="V265" s="87"/>
      <c r="W265" s="87"/>
      <c r="X265" s="87"/>
      <c r="Y265" s="87"/>
      <c r="Z265" s="87"/>
      <c r="AU265" s="102"/>
      <c r="AV265" s="102"/>
      <c r="AW265" s="102"/>
      <c r="AX265" s="102"/>
      <c r="AY265" s="102"/>
      <c r="BB265" s="80"/>
      <c r="BC265" s="80"/>
      <c r="BD265" s="80"/>
      <c r="BE265" s="80"/>
      <c r="BF265" s="80"/>
      <c r="BG265" s="80"/>
      <c r="BH265" s="80"/>
      <c r="BI265" s="80"/>
      <c r="BJ265" s="80"/>
      <c r="BK265" s="80"/>
      <c r="BL265" s="80"/>
      <c r="BM265" s="80"/>
      <c r="BN265" s="80"/>
      <c r="BO265" s="80"/>
      <c r="BP265" s="80"/>
      <c r="BQ265" s="80"/>
      <c r="BR265" s="80"/>
      <c r="BS265" s="80"/>
      <c r="BT265" s="80"/>
      <c r="BU265" s="88"/>
      <c r="BV265" s="80"/>
      <c r="CK265" s="88"/>
      <c r="CL265" s="88"/>
      <c r="CM265" s="88"/>
      <c r="CN265" s="88"/>
      <c r="CO265" s="88"/>
      <c r="CP265" s="88"/>
      <c r="CQ265" s="88"/>
      <c r="CR265" s="88"/>
      <c r="CS265" s="88"/>
      <c r="CT265" s="88"/>
      <c r="CU265" s="88"/>
      <c r="CX265" s="35"/>
      <c r="CZ265" s="80"/>
      <c r="DA265" s="80"/>
      <c r="DB265" s="80"/>
      <c r="DC265" s="80"/>
      <c r="DE265" s="80"/>
      <c r="DF265" s="80"/>
      <c r="DG265" s="80"/>
      <c r="DH265" s="80"/>
      <c r="DI265" s="80"/>
      <c r="DJ265" s="80"/>
      <c r="DK265" s="80"/>
      <c r="DL265" s="80"/>
      <c r="DM265" s="80"/>
      <c r="DN265" s="80"/>
      <c r="DQ265" s="80"/>
      <c r="DR265" s="80"/>
      <c r="DS265" s="80"/>
      <c r="DT265" s="80"/>
      <c r="DV265" s="80"/>
      <c r="DW265" s="80"/>
      <c r="DX265" s="80"/>
      <c r="DY265" s="80"/>
      <c r="DZ265" s="80"/>
      <c r="EB265" s="80"/>
      <c r="EC265" s="80"/>
      <c r="ED265" s="80"/>
      <c r="EE265" s="80"/>
      <c r="EG265" s="80"/>
      <c r="EH265" s="80"/>
      <c r="EI265" s="80"/>
      <c r="EJ265" s="80"/>
      <c r="EL265" s="80"/>
      <c r="EM265" s="80"/>
      <c r="EN265" s="80"/>
      <c r="EO265" s="80"/>
      <c r="EQ265" s="80"/>
      <c r="ER265" s="80"/>
      <c r="ES265" s="80"/>
      <c r="ET265" s="80"/>
      <c r="EW265" s="80"/>
      <c r="EX265" s="80"/>
      <c r="EY265" s="80"/>
      <c r="EZ265" s="80"/>
      <c r="FA265" s="80"/>
      <c r="FB265" s="80"/>
      <c r="FC265" s="80"/>
      <c r="FD265" s="80"/>
      <c r="FE265" s="80"/>
      <c r="FF265" s="80"/>
      <c r="FG265" s="80"/>
      <c r="FH265" s="80"/>
      <c r="FI265" s="80"/>
      <c r="FJ265" s="80"/>
      <c r="FK265" s="80"/>
      <c r="FM265" s="80"/>
      <c r="FN265" s="80"/>
      <c r="FO265" s="80"/>
      <c r="FQ265" s="37"/>
      <c r="FS265" s="32">
        <f t="shared" si="490"/>
        <v>1996</v>
      </c>
      <c r="FT265" s="80">
        <f t="shared" si="494"/>
        <v>0.88114049567591746</v>
      </c>
      <c r="FU265" s="80">
        <f t="shared" si="494"/>
        <v>0.8686772983631168</v>
      </c>
      <c r="FV265" s="80">
        <f t="shared" si="494"/>
        <v>0.99741314906622247</v>
      </c>
      <c r="FW265" s="80">
        <f t="shared" si="494"/>
        <v>1.1425649991037887</v>
      </c>
      <c r="FX265" s="80">
        <f t="shared" si="494"/>
        <v>1.0128940274342395</v>
      </c>
      <c r="FY265" s="80">
        <f t="shared" si="494"/>
        <v>0.80807791928976358</v>
      </c>
    </row>
    <row r="266" spans="1:181" x14ac:dyDescent="0.2">
      <c r="A266" s="74" t="s">
        <v>242</v>
      </c>
      <c r="B266" s="31">
        <f t="shared" si="491"/>
        <v>1966</v>
      </c>
      <c r="D266" s="85">
        <f>[4]Northeast!D251</f>
        <v>2146.3789999999999</v>
      </c>
      <c r="E266" s="85">
        <f>[4]Midwest!D251</f>
        <v>2732.482</v>
      </c>
      <c r="F266" s="85">
        <f>[4]South!D251</f>
        <v>1618.6369999999999</v>
      </c>
      <c r="G266" s="85">
        <f>[4]West!D251</f>
        <v>984.74900000000002</v>
      </c>
      <c r="H266" s="85">
        <f t="shared" si="493"/>
        <v>7482.2469999999994</v>
      </c>
      <c r="J266" s="86"/>
      <c r="K266" s="86"/>
      <c r="L266" s="86"/>
      <c r="M266" s="86"/>
      <c r="N266" s="86"/>
      <c r="V266" s="87"/>
      <c r="W266" s="87"/>
      <c r="X266" s="87"/>
      <c r="Y266" s="87"/>
      <c r="Z266" s="87"/>
      <c r="AU266" s="102"/>
      <c r="AV266" s="102"/>
      <c r="AW266" s="102"/>
      <c r="AX266" s="102"/>
      <c r="AY266" s="102"/>
      <c r="BB266" s="80"/>
      <c r="BC266" s="80"/>
      <c r="BD266" s="80"/>
      <c r="BE266" s="80"/>
      <c r="BF266" s="80"/>
      <c r="BG266" s="80"/>
      <c r="BH266" s="80"/>
      <c r="BI266" s="80"/>
      <c r="BJ266" s="80"/>
      <c r="BK266" s="80"/>
      <c r="BL266" s="80"/>
      <c r="BM266" s="80"/>
      <c r="BN266" s="80"/>
      <c r="BO266" s="80"/>
      <c r="BP266" s="80"/>
      <c r="BQ266" s="80"/>
      <c r="BR266" s="80"/>
      <c r="BS266" s="80"/>
      <c r="BT266" s="80"/>
      <c r="BU266" s="88"/>
      <c r="BV266" s="80"/>
      <c r="CK266" s="88"/>
      <c r="CL266" s="88"/>
      <c r="CM266" s="88"/>
      <c r="CN266" s="88"/>
      <c r="CO266" s="88"/>
      <c r="CP266" s="88"/>
      <c r="CQ266" s="88"/>
      <c r="CR266" s="88"/>
      <c r="CS266" s="88"/>
      <c r="CT266" s="88"/>
      <c r="CU266" s="88"/>
      <c r="CX266" s="35"/>
      <c r="CZ266" s="80"/>
      <c r="DA266" s="80"/>
      <c r="DB266" s="80"/>
      <c r="DC266" s="80"/>
      <c r="DE266" s="80"/>
      <c r="DF266" s="80"/>
      <c r="DG266" s="80"/>
      <c r="DH266" s="80"/>
      <c r="DI266" s="80"/>
      <c r="DJ266" s="80"/>
      <c r="DK266" s="80"/>
      <c r="DL266" s="80"/>
      <c r="DM266" s="80"/>
      <c r="DN266" s="80"/>
      <c r="DQ266" s="80"/>
      <c r="DR266" s="80"/>
      <c r="DS266" s="80"/>
      <c r="DT266" s="80"/>
      <c r="DV266" s="80"/>
      <c r="DW266" s="80"/>
      <c r="DX266" s="80"/>
      <c r="DY266" s="80"/>
      <c r="DZ266" s="80"/>
      <c r="EB266" s="80"/>
      <c r="EC266" s="80"/>
      <c r="ED266" s="80"/>
      <c r="EE266" s="80"/>
      <c r="EG266" s="80"/>
      <c r="EH266" s="80"/>
      <c r="EI266" s="80"/>
      <c r="EJ266" s="80"/>
      <c r="EL266" s="80"/>
      <c r="EM266" s="80"/>
      <c r="EN266" s="80"/>
      <c r="EO266" s="80"/>
      <c r="EQ266" s="80"/>
      <c r="ER266" s="80"/>
      <c r="ES266" s="80"/>
      <c r="ET266" s="80"/>
      <c r="EW266" s="80"/>
      <c r="EX266" s="80"/>
      <c r="EY266" s="80"/>
      <c r="EZ266" s="80"/>
      <c r="FA266" s="80"/>
      <c r="FB266" s="80"/>
      <c r="FC266" s="80"/>
      <c r="FD266" s="80"/>
      <c r="FE266" s="80"/>
      <c r="FF266" s="80"/>
      <c r="FG266" s="80"/>
      <c r="FH266" s="80"/>
      <c r="FI266" s="80"/>
      <c r="FJ266" s="80"/>
      <c r="FK266" s="80"/>
      <c r="FM266" s="80"/>
      <c r="FN266" s="80"/>
      <c r="FO266" s="80"/>
      <c r="FQ266" s="37"/>
      <c r="FS266" s="32">
        <f t="shared" si="490"/>
        <v>1997</v>
      </c>
      <c r="FT266" s="80">
        <f t="shared" si="494"/>
        <v>0.82214633581273688</v>
      </c>
      <c r="FU266" s="80">
        <f t="shared" si="494"/>
        <v>0.84949344476411981</v>
      </c>
      <c r="FV266" s="80">
        <f t="shared" si="494"/>
        <v>0.99706103916926203</v>
      </c>
      <c r="FW266" s="80">
        <f t="shared" si="494"/>
        <v>1.1549771087940959</v>
      </c>
      <c r="FX266" s="80">
        <f t="shared" si="494"/>
        <v>0.98832681615001172</v>
      </c>
      <c r="FY266" s="80">
        <f t="shared" si="494"/>
        <v>0.76650144773049078</v>
      </c>
    </row>
    <row r="267" spans="1:181" x14ac:dyDescent="0.2">
      <c r="A267" s="74" t="s">
        <v>242</v>
      </c>
      <c r="B267" s="31">
        <f t="shared" si="491"/>
        <v>1967</v>
      </c>
      <c r="D267" s="85">
        <f>[4]Northeast!D252</f>
        <v>2213.08</v>
      </c>
      <c r="E267" s="85">
        <f>[4]Midwest!D252</f>
        <v>2810.3040000000001</v>
      </c>
      <c r="F267" s="85">
        <f>[4]South!D252</f>
        <v>1649.644</v>
      </c>
      <c r="G267" s="85">
        <f>[4]West!D252</f>
        <v>1023.625</v>
      </c>
      <c r="H267" s="85">
        <f t="shared" si="493"/>
        <v>7696.6530000000002</v>
      </c>
      <c r="J267" s="86"/>
      <c r="K267" s="86"/>
      <c r="L267" s="86"/>
      <c r="M267" s="86"/>
      <c r="N267" s="86"/>
      <c r="V267" s="87"/>
      <c r="W267" s="87"/>
      <c r="X267" s="87"/>
      <c r="Y267" s="87"/>
      <c r="Z267" s="87"/>
      <c r="AU267" s="102"/>
      <c r="AV267" s="102"/>
      <c r="AW267" s="102"/>
      <c r="AX267" s="102"/>
      <c r="AY267" s="102"/>
      <c r="BB267" s="80"/>
      <c r="BC267" s="80"/>
      <c r="BD267" s="80"/>
      <c r="BE267" s="80"/>
      <c r="BF267" s="80"/>
      <c r="BG267" s="80"/>
      <c r="BH267" s="80"/>
      <c r="BI267" s="80"/>
      <c r="BJ267" s="80"/>
      <c r="BK267" s="80"/>
      <c r="BL267" s="80"/>
      <c r="BM267" s="80"/>
      <c r="BN267" s="80"/>
      <c r="BO267" s="80"/>
      <c r="BP267" s="80"/>
      <c r="BQ267" s="80"/>
      <c r="BR267" s="80"/>
      <c r="BS267" s="80"/>
      <c r="BT267" s="80"/>
      <c r="BU267" s="88"/>
      <c r="BV267" s="80"/>
      <c r="CK267" s="88"/>
      <c r="CL267" s="88"/>
      <c r="CM267" s="88"/>
      <c r="CN267" s="88"/>
      <c r="CO267" s="88"/>
      <c r="CP267" s="88"/>
      <c r="CQ267" s="88"/>
      <c r="CR267" s="88"/>
      <c r="CS267" s="88"/>
      <c r="CT267" s="88"/>
      <c r="CU267" s="88"/>
      <c r="CX267" s="35"/>
      <c r="CZ267" s="80"/>
      <c r="DA267" s="80"/>
      <c r="DB267" s="80"/>
      <c r="DC267" s="80"/>
      <c r="DE267" s="80"/>
      <c r="DF267" s="80"/>
      <c r="DG267" s="80"/>
      <c r="DH267" s="80"/>
      <c r="DI267" s="80"/>
      <c r="DJ267" s="80"/>
      <c r="DK267" s="80"/>
      <c r="DL267" s="80"/>
      <c r="DM267" s="80"/>
      <c r="DN267" s="80"/>
      <c r="DQ267" s="80"/>
      <c r="DR267" s="80"/>
      <c r="DS267" s="80"/>
      <c r="DT267" s="80"/>
      <c r="DV267" s="80"/>
      <c r="DW267" s="80"/>
      <c r="DX267" s="80"/>
      <c r="DY267" s="80"/>
      <c r="DZ267" s="80"/>
      <c r="EB267" s="80"/>
      <c r="EC267" s="80"/>
      <c r="ED267" s="80"/>
      <c r="EE267" s="80"/>
      <c r="EG267" s="80"/>
      <c r="EH267" s="80"/>
      <c r="EI267" s="80"/>
      <c r="EJ267" s="80"/>
      <c r="EL267" s="80"/>
      <c r="EM267" s="80"/>
      <c r="EN267" s="80"/>
      <c r="EO267" s="80"/>
      <c r="EQ267" s="80"/>
      <c r="ER267" s="80"/>
      <c r="ES267" s="80"/>
      <c r="ET267" s="80"/>
      <c r="EW267" s="80"/>
      <c r="EX267" s="80"/>
      <c r="EY267" s="80"/>
      <c r="EZ267" s="80"/>
      <c r="FA267" s="80"/>
      <c r="FB267" s="80"/>
      <c r="FC267" s="80"/>
      <c r="FD267" s="80"/>
      <c r="FE267" s="80"/>
      <c r="FF267" s="80"/>
      <c r="FG267" s="80"/>
      <c r="FH267" s="80"/>
      <c r="FI267" s="80"/>
      <c r="FJ267" s="80"/>
      <c r="FK267" s="80"/>
      <c r="FM267" s="80"/>
      <c r="FN267" s="80"/>
      <c r="FO267" s="80"/>
      <c r="FQ267" s="37"/>
      <c r="FS267" s="32">
        <f t="shared" si="490"/>
        <v>1998</v>
      </c>
      <c r="FT267" s="80">
        <f t="shared" si="494"/>
        <v>0.74118923421582272</v>
      </c>
      <c r="FU267" s="80">
        <f t="shared" si="494"/>
        <v>0.81483276096330792</v>
      </c>
      <c r="FV267" s="80">
        <f t="shared" si="494"/>
        <v>0.99600054062160881</v>
      </c>
      <c r="FW267" s="80">
        <f t="shared" si="494"/>
        <v>1.1708624085657273</v>
      </c>
      <c r="FX267" s="80">
        <f t="shared" si="494"/>
        <v>0.89148497899475909</v>
      </c>
      <c r="FY267" s="80">
        <f t="shared" si="494"/>
        <v>0.75836408709504022</v>
      </c>
    </row>
    <row r="268" spans="1:181" x14ac:dyDescent="0.2">
      <c r="A268" s="74" t="s">
        <v>242</v>
      </c>
      <c r="B268" s="31">
        <f t="shared" si="491"/>
        <v>1968</v>
      </c>
      <c r="D268" s="85">
        <f>[4]Northeast!D253</f>
        <v>2269.4459999999999</v>
      </c>
      <c r="E268" s="85">
        <f>[4]Midwest!D253</f>
        <v>2867.02</v>
      </c>
      <c r="F268" s="85">
        <f>[4]South!D253</f>
        <v>1741.337</v>
      </c>
      <c r="G268" s="85">
        <f>[4]West!D253</f>
        <v>1042.1690000000001</v>
      </c>
      <c r="H268" s="85">
        <f t="shared" si="493"/>
        <v>7919.9719999999998</v>
      </c>
      <c r="J268" s="86"/>
      <c r="K268" s="86"/>
      <c r="L268" s="86"/>
      <c r="M268" s="86"/>
      <c r="N268" s="86"/>
      <c r="V268" s="87"/>
      <c r="W268" s="87"/>
      <c r="X268" s="87"/>
      <c r="Y268" s="87"/>
      <c r="Z268" s="87"/>
      <c r="AU268" s="102"/>
      <c r="AV268" s="102"/>
      <c r="AW268" s="102"/>
      <c r="AX268" s="102"/>
      <c r="AY268" s="102"/>
      <c r="BB268" s="80"/>
      <c r="BC268" s="80"/>
      <c r="BD268" s="80"/>
      <c r="BE268" s="80"/>
      <c r="BF268" s="80"/>
      <c r="BG268" s="80"/>
      <c r="BH268" s="80"/>
      <c r="BI268" s="80"/>
      <c r="BJ268" s="80"/>
      <c r="BK268" s="80"/>
      <c r="BL268" s="80"/>
      <c r="BM268" s="80"/>
      <c r="BN268" s="80"/>
      <c r="BO268" s="80"/>
      <c r="BP268" s="80"/>
      <c r="BQ268" s="80"/>
      <c r="BR268" s="80"/>
      <c r="BS268" s="80"/>
      <c r="BT268" s="80"/>
      <c r="BU268" s="88"/>
      <c r="BV268" s="80"/>
      <c r="CK268" s="88"/>
      <c r="CL268" s="88"/>
      <c r="CM268" s="88"/>
      <c r="CN268" s="88"/>
      <c r="CO268" s="88"/>
      <c r="CP268" s="88"/>
      <c r="CQ268" s="88"/>
      <c r="CR268" s="88"/>
      <c r="CS268" s="88"/>
      <c r="CT268" s="88"/>
      <c r="CU268" s="88"/>
      <c r="CX268" s="35"/>
      <c r="CZ268" s="80"/>
      <c r="DA268" s="80"/>
      <c r="DB268" s="80"/>
      <c r="DC268" s="80"/>
      <c r="DE268" s="80"/>
      <c r="DF268" s="80"/>
      <c r="DG268" s="80"/>
      <c r="DH268" s="80"/>
      <c r="DI268" s="80"/>
      <c r="DJ268" s="80"/>
      <c r="DK268" s="80"/>
      <c r="DL268" s="80"/>
      <c r="DM268" s="80"/>
      <c r="DN268" s="80"/>
      <c r="DQ268" s="80"/>
      <c r="DR268" s="80"/>
      <c r="DS268" s="80"/>
      <c r="DT268" s="80"/>
      <c r="DV268" s="80"/>
      <c r="DW268" s="80"/>
      <c r="DX268" s="80"/>
      <c r="DY268" s="80"/>
      <c r="DZ268" s="80"/>
      <c r="EB268" s="80"/>
      <c r="EC268" s="80"/>
      <c r="ED268" s="80"/>
      <c r="EE268" s="80"/>
      <c r="EG268" s="80"/>
      <c r="EH268" s="80"/>
      <c r="EI268" s="80"/>
      <c r="EJ268" s="80"/>
      <c r="EL268" s="80"/>
      <c r="EM268" s="80"/>
      <c r="EN268" s="80"/>
      <c r="EO268" s="80"/>
      <c r="EQ268" s="80"/>
      <c r="ER268" s="80"/>
      <c r="ES268" s="80"/>
      <c r="ET268" s="80"/>
      <c r="EW268" s="80"/>
      <c r="EX268" s="80"/>
      <c r="EY268" s="80"/>
      <c r="EZ268" s="80"/>
      <c r="FA268" s="80"/>
      <c r="FB268" s="80"/>
      <c r="FC268" s="80"/>
      <c r="FD268" s="80"/>
      <c r="FE268" s="80"/>
      <c r="FF268" s="80"/>
      <c r="FG268" s="80"/>
      <c r="FH268" s="80"/>
      <c r="FI268" s="80"/>
      <c r="FJ268" s="80"/>
      <c r="FK268" s="80"/>
      <c r="FM268" s="80"/>
      <c r="FN268" s="80"/>
      <c r="FO268" s="80"/>
      <c r="FQ268" s="37"/>
      <c r="FS268" s="32">
        <f t="shared" si="490"/>
        <v>1999</v>
      </c>
      <c r="FT268" s="80">
        <f t="shared" si="494"/>
        <v>0.7696898377711392</v>
      </c>
      <c r="FU268" s="80">
        <f t="shared" si="494"/>
        <v>0.81123695688054009</v>
      </c>
      <c r="FV268" s="80">
        <f t="shared" si="494"/>
        <v>0.99492945130369892</v>
      </c>
      <c r="FW268" s="80">
        <f t="shared" si="494"/>
        <v>1.1877564388742052</v>
      </c>
      <c r="FX268" s="80">
        <f t="shared" si="494"/>
        <v>0.92630612639810317</v>
      </c>
      <c r="FY268" s="80">
        <f t="shared" si="494"/>
        <v>0.75310637870237984</v>
      </c>
    </row>
    <row r="269" spans="1:181" x14ac:dyDescent="0.2">
      <c r="A269" s="74" t="s">
        <v>242</v>
      </c>
      <c r="B269" s="31">
        <f t="shared" si="491"/>
        <v>1969</v>
      </c>
      <c r="D269" s="85">
        <f>[4]Northeast!D254</f>
        <v>2322.1170000000002</v>
      </c>
      <c r="E269" s="85">
        <f>[4]Midwest!D254</f>
        <v>2994.6190000000001</v>
      </c>
      <c r="F269" s="85">
        <f>[4]South!D254</f>
        <v>1797.249</v>
      </c>
      <c r="G269" s="85">
        <f>[4]West!D254</f>
        <v>1115.462</v>
      </c>
      <c r="H269" s="85">
        <f t="shared" si="493"/>
        <v>8229.4470000000001</v>
      </c>
      <c r="I269" s="47" t="s">
        <v>243</v>
      </c>
      <c r="J269" s="86"/>
      <c r="K269" s="86"/>
      <c r="L269" s="86"/>
      <c r="M269" s="86"/>
      <c r="N269" s="86"/>
      <c r="V269" s="87"/>
      <c r="W269" s="87"/>
      <c r="X269" s="87"/>
      <c r="Y269" s="87"/>
      <c r="Z269" s="87"/>
      <c r="AU269" s="102"/>
      <c r="AV269" s="102"/>
      <c r="AW269" s="102"/>
      <c r="AX269" s="102"/>
      <c r="AY269" s="102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8"/>
      <c r="BV269" s="80"/>
      <c r="CK269" s="88"/>
      <c r="CL269" s="88"/>
      <c r="CM269" s="88"/>
      <c r="CN269" s="88"/>
      <c r="CO269" s="88"/>
      <c r="CP269" s="88"/>
      <c r="CQ269" s="88"/>
      <c r="CR269" s="88"/>
      <c r="CS269" s="88"/>
      <c r="CT269" s="88"/>
      <c r="CU269" s="88"/>
      <c r="CX269" s="35"/>
      <c r="CZ269" s="80">
        <f t="shared" ref="CZ269:DC280" si="495">D279/$H279</f>
        <v>0.25811707770929349</v>
      </c>
      <c r="DA269" s="80">
        <f t="shared" si="495"/>
        <v>0.36224010137197499</v>
      </c>
      <c r="DB269" s="80">
        <f t="shared" si="495"/>
        <v>0.22976725597800476</v>
      </c>
      <c r="DC269" s="80">
        <f t="shared" si="495"/>
        <v>0.14987556494072679</v>
      </c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Q269" s="80"/>
      <c r="DR269" s="80"/>
      <c r="DS269" s="80"/>
      <c r="DT269" s="80"/>
      <c r="DV269" s="80"/>
      <c r="DW269" s="80"/>
      <c r="DX269" s="80"/>
      <c r="DY269" s="80"/>
      <c r="DZ269" s="80"/>
      <c r="EB269" s="80"/>
      <c r="EC269" s="80"/>
      <c r="ED269" s="80"/>
      <c r="EE269" s="80"/>
      <c r="EG269" s="80"/>
      <c r="EH269" s="80"/>
      <c r="EI269" s="80"/>
      <c r="EJ269" s="80"/>
      <c r="EL269" s="80"/>
      <c r="EM269" s="80"/>
      <c r="EN269" s="80"/>
      <c r="EO269" s="80"/>
      <c r="EQ269" s="80"/>
      <c r="ER269" s="80"/>
      <c r="ES269" s="80"/>
      <c r="ET269" s="80"/>
      <c r="EW269" s="80"/>
      <c r="EX269" s="80"/>
      <c r="EY269" s="80"/>
      <c r="EZ269" s="80"/>
      <c r="FA269" s="80"/>
      <c r="FB269" s="80"/>
      <c r="FC269" s="80"/>
      <c r="FD269" s="80"/>
      <c r="FE269" s="80"/>
      <c r="FF269" s="80"/>
      <c r="FG269" s="80"/>
      <c r="FH269" s="80"/>
      <c r="FI269" s="80"/>
      <c r="FJ269" s="80"/>
      <c r="FK269" s="80"/>
      <c r="FM269" s="80"/>
      <c r="FN269" s="80"/>
      <c r="FO269" s="80"/>
      <c r="FQ269" s="37"/>
      <c r="FS269" s="32">
        <f t="shared" si="490"/>
        <v>2000</v>
      </c>
      <c r="FT269" s="80">
        <f t="shared" si="494"/>
        <v>0.79538361059021678</v>
      </c>
      <c r="FU269" s="80">
        <f t="shared" si="494"/>
        <v>0.8469927296594163</v>
      </c>
      <c r="FV269" s="80">
        <f t="shared" si="494"/>
        <v>0.99503915270031207</v>
      </c>
      <c r="FW269" s="80">
        <f t="shared" si="494"/>
        <v>1.201498722485526</v>
      </c>
      <c r="FX269" s="80">
        <f t="shared" si="494"/>
        <v>0.97279158687281087</v>
      </c>
      <c r="FY269" s="80">
        <f t="shared" si="494"/>
        <v>0.74069850455952146</v>
      </c>
    </row>
    <row r="270" spans="1:181" x14ac:dyDescent="0.2">
      <c r="A270" s="74" t="s">
        <v>242</v>
      </c>
      <c r="B270" s="31">
        <f t="shared" si="491"/>
        <v>1970</v>
      </c>
      <c r="D270" s="85">
        <f>[4]Northeast!D255</f>
        <v>2359.357</v>
      </c>
      <c r="E270" s="85">
        <f>[4]Midwest!D255</f>
        <v>2996.6460000000002</v>
      </c>
      <c r="F270" s="85">
        <f>[4]South!D255</f>
        <v>1820.7819999999999</v>
      </c>
      <c r="G270" s="85">
        <f>[4]West!D255</f>
        <v>1108.8610000000001</v>
      </c>
      <c r="H270" s="85">
        <f t="shared" si="493"/>
        <v>8285.6460000000006</v>
      </c>
      <c r="I270" s="90">
        <f>F266/H266</f>
        <v>0.21633033499161416</v>
      </c>
      <c r="J270" s="91">
        <f>J36</f>
        <v>2472.864</v>
      </c>
      <c r="K270" s="91">
        <f>K36</f>
        <v>1591.94</v>
      </c>
      <c r="L270" s="91">
        <f>L36</f>
        <v>0</v>
      </c>
      <c r="M270" s="91">
        <f>M36</f>
        <v>11169</v>
      </c>
      <c r="N270" s="91">
        <f t="shared" ref="N270" si="496">SUM(J270:M270)</f>
        <v>15233.804</v>
      </c>
      <c r="P270" s="96">
        <f>P36</f>
        <v>2472.864</v>
      </c>
      <c r="Q270" s="96">
        <f>Q36</f>
        <v>1591.94</v>
      </c>
      <c r="R270" s="96">
        <f>R36</f>
        <v>0</v>
      </c>
      <c r="S270" s="96">
        <f>S36</f>
        <v>11169</v>
      </c>
      <c r="T270" s="85">
        <f t="shared" ref="T270" si="497">SUM(P270:S270)</f>
        <v>15233.804</v>
      </c>
      <c r="V270" s="96">
        <f>D270/J270*1000</f>
        <v>954.09897188037837</v>
      </c>
      <c r="W270" s="96">
        <f t="shared" ref="W270:Z285" si="498">E270/K270*1000</f>
        <v>1882.3862708393533</v>
      </c>
      <c r="X270" s="96" t="e">
        <f t="shared" si="498"/>
        <v>#DIV/0!</v>
      </c>
      <c r="Y270" s="96">
        <f t="shared" si="498"/>
        <v>99.28023994986124</v>
      </c>
      <c r="Z270" s="96">
        <f t="shared" si="498"/>
        <v>543.89868741911084</v>
      </c>
      <c r="AC270" s="96">
        <f t="shared" ref="AC270:AG285" si="499">D270/P270</f>
        <v>0.9540989718803784</v>
      </c>
      <c r="AD270" s="96">
        <f t="shared" si="499"/>
        <v>1.8823862708393533</v>
      </c>
      <c r="AE270" s="96" t="e">
        <f t="shared" si="499"/>
        <v>#DIV/0!</v>
      </c>
      <c r="AF270" s="96">
        <f t="shared" si="499"/>
        <v>9.9280239949861238E-2</v>
      </c>
      <c r="AG270" s="96">
        <f t="shared" si="499"/>
        <v>0.54389868741911085</v>
      </c>
      <c r="AI270" s="94">
        <f t="shared" ref="AI270:AL285" si="500">AC270/AO270</f>
        <v>0.9504675727941525</v>
      </c>
      <c r="AJ270" s="94">
        <f t="shared" si="500"/>
        <v>1.8834833510700721</v>
      </c>
      <c r="AK270" s="94" t="e">
        <f t="shared" si="500"/>
        <v>#DIV/0!</v>
      </c>
      <c r="AL270" s="94">
        <f t="shared" si="500"/>
        <v>9.7667313783255744E-2</v>
      </c>
      <c r="AM270" s="94">
        <f t="shared" ref="AM270:AM310" si="501">(D270/AO270+E270/AP270+F270/AQ270+G270/AR270)/T270</f>
        <v>0.53887313093546418</v>
      </c>
      <c r="AO270" s="90">
        <f>[4]Northeast!V255</f>
        <v>1.0038206449016986</v>
      </c>
      <c r="AP270" s="90">
        <f>[4]Midwest!V255</f>
        <v>0.99941752592073851</v>
      </c>
      <c r="AQ270" s="90">
        <f>[4]South!V255</f>
        <v>1.0289974087403084</v>
      </c>
      <c r="AR270" s="90">
        <f>[4]West!V255</f>
        <v>1.0165144929672676</v>
      </c>
      <c r="AS270" s="90">
        <f>AG270/AM270</f>
        <v>1.0093260476263168</v>
      </c>
      <c r="AU270" s="102">
        <f>P270/J270*1000000</f>
        <v>1000000</v>
      </c>
      <c r="AV270" s="102">
        <f t="shared" ref="AV270:AY285" si="502">Q270/K270*1000000</f>
        <v>1000000</v>
      </c>
      <c r="AW270" s="102" t="e">
        <f t="shared" si="502"/>
        <v>#DIV/0!</v>
      </c>
      <c r="AX270" s="102">
        <f t="shared" si="502"/>
        <v>1000000</v>
      </c>
      <c r="AY270" s="102">
        <f t="shared" si="502"/>
        <v>1000000</v>
      </c>
      <c r="BB270" s="80">
        <f t="shared" ref="BB270:BE285" si="503">AI270/AI$312</f>
        <v>1.1929841786441524</v>
      </c>
      <c r="BC270" s="80">
        <f t="shared" si="503"/>
        <v>0.84354887231569853</v>
      </c>
      <c r="BD270" s="80" t="e">
        <f t="shared" si="503"/>
        <v>#DIV/0!</v>
      </c>
      <c r="BE270" s="80">
        <f t="shared" si="503"/>
        <v>1.5486197538831066</v>
      </c>
      <c r="BF270" s="80"/>
      <c r="BG270" s="80"/>
      <c r="BH270" s="80"/>
      <c r="BI270" s="80"/>
      <c r="BJ270" s="80"/>
      <c r="BK270" s="80"/>
      <c r="BL270" s="80"/>
      <c r="BM270" s="80"/>
      <c r="BN270" s="80"/>
      <c r="BO270" s="80"/>
      <c r="BP270" s="80">
        <f t="shared" ref="BP270:BP309" si="504">CF270*CK270*CP270</f>
        <v>0.30954792150809279</v>
      </c>
      <c r="BQ270" s="95">
        <f>[4]Northeast!AK255</f>
        <v>1.4738354386076755</v>
      </c>
      <c r="BR270" s="95">
        <f>[4]Midwest!AK255</f>
        <v>1.6252186031654001</v>
      </c>
      <c r="BS270" s="95">
        <f>[4]South!AK255</f>
        <v>1.7519632384338857</v>
      </c>
      <c r="BT270" s="95">
        <f>[4]West!AK255</f>
        <v>1.5762521529307281</v>
      </c>
      <c r="BU270" s="88"/>
      <c r="BV270" s="95">
        <f>[4]Northeast!AH255</f>
        <v>1.0089791048649761</v>
      </c>
      <c r="BW270" s="95">
        <f>[4]Midwest!AH255</f>
        <v>0.99666286726303355</v>
      </c>
      <c r="BX270" s="95">
        <f>[4]South!AH255</f>
        <v>1.0054420906311441</v>
      </c>
      <c r="BY270" s="95">
        <f>[4]West!AH255</f>
        <v>0.99085587007098785</v>
      </c>
      <c r="CA270" s="95">
        <f>[4]Northeast!AI255</f>
        <v>0.95943592876783412</v>
      </c>
      <c r="CB270" s="95">
        <f>[4]Midwest!AI255</f>
        <v>0.96532251666917357</v>
      </c>
      <c r="CC270" s="95">
        <f>[4]South!AI255</f>
        <v>0.98158668809323324</v>
      </c>
      <c r="CD270" s="95">
        <f>[4]West!AI255</f>
        <v>0.99153629336146432</v>
      </c>
      <c r="CF270" s="95">
        <f>[4]Northeast!AJ255</f>
        <v>1.0277103808957748</v>
      </c>
      <c r="CG270" s="95">
        <f>[4]Midwest!AJ255</f>
        <v>0.98832329386255968</v>
      </c>
      <c r="CH270" s="95">
        <f>[4]South!AJ255</f>
        <v>1.0261171999034977</v>
      </c>
      <c r="CI270" s="95">
        <f>[4]West!AJ255</f>
        <v>0.9640621858146613</v>
      </c>
      <c r="CK270" s="89">
        <f t="shared" ref="CK270:CK314" si="505">N270/N$312</f>
        <v>0.30002279642134333</v>
      </c>
      <c r="CL270" s="89">
        <f t="shared" ref="CL270:CL314" si="506">Z270/Z$312</f>
        <v>3.8754572422757092</v>
      </c>
      <c r="CM270" s="89">
        <f t="shared" ref="CM270:CM314" si="507">FC270</f>
        <v>1.3979540332612095</v>
      </c>
      <c r="CN270" s="89">
        <f t="shared" ref="CN270:CN314" si="508">FG270</f>
        <v>1.0011345062746124</v>
      </c>
      <c r="CO270" s="89">
        <f t="shared" ref="CO270:CO314" si="509">FK270</f>
        <v>0.97120815989884413</v>
      </c>
      <c r="CP270" s="89">
        <f t="shared" ref="CP270:CP314" si="510">FO270</f>
        <v>1.0039287562580752</v>
      </c>
      <c r="CQ270" s="89">
        <f t="shared" ref="CQ270:CQ314" si="511">EY270</f>
        <v>1.6005950336877659</v>
      </c>
      <c r="CR270" s="89">
        <f t="shared" ref="CR270:CR314" si="512">CK270*CM270*CN270*CO270*CP270*CQ270</f>
        <v>0.65529410107645214</v>
      </c>
      <c r="CS270" s="89">
        <f t="shared" ref="CS270:CS314" si="513">CK270*CL270</f>
        <v>1.1627255192389057</v>
      </c>
      <c r="CT270" s="89"/>
      <c r="CU270" s="89">
        <f t="shared" ref="CU270:CU314" si="514">CM270*CN270*CO270*CP270</f>
        <v>1.3645848294628724</v>
      </c>
      <c r="CV270" s="80">
        <f>CR270/CS270</f>
        <v>0.5635845177848966</v>
      </c>
      <c r="CX270" s="35"/>
      <c r="CZ270" s="80">
        <f t="shared" si="495"/>
        <v>0.27828189548256999</v>
      </c>
      <c r="DA270" s="80">
        <f t="shared" si="495"/>
        <v>0.36186701729141296</v>
      </c>
      <c r="DB270" s="80">
        <f t="shared" si="495"/>
        <v>0.21499342578600586</v>
      </c>
      <c r="DC270" s="80">
        <f t="shared" si="495"/>
        <v>0.14485766144001105</v>
      </c>
      <c r="DE270" s="80">
        <f t="shared" ref="DE270:DH285" si="515">(CZ270-CZ269)/LN(CZ270/CZ269)</f>
        <v>0.2680730964619189</v>
      </c>
      <c r="DF270" s="80">
        <f t="shared" si="515"/>
        <v>0.36205352729412577</v>
      </c>
      <c r="DG270" s="80">
        <f t="shared" si="515"/>
        <v>0.2222985252272382</v>
      </c>
      <c r="DH270" s="80">
        <f t="shared" si="515"/>
        <v>0.14735237358890363</v>
      </c>
      <c r="DI270" s="80">
        <f t="shared" ref="DI270:DI310" si="516">SUM(DE270:DH270)</f>
        <v>0.99977752257218644</v>
      </c>
      <c r="DJ270" s="80"/>
      <c r="DK270" s="80">
        <f t="shared" ref="DK270:DN285" si="517">DE270/$DI270</f>
        <v>0.26813274994643954</v>
      </c>
      <c r="DL270" s="80">
        <f t="shared" si="517"/>
        <v>0.36213409395587265</v>
      </c>
      <c r="DM270" s="80">
        <f t="shared" si="517"/>
        <v>0.22234799263671953</v>
      </c>
      <c r="DN270" s="80">
        <f t="shared" si="517"/>
        <v>0.1473851634609683</v>
      </c>
      <c r="DQ270" s="80"/>
      <c r="DR270" s="80"/>
      <c r="DS270" s="80"/>
      <c r="DT270" s="80"/>
      <c r="DV270" s="80">
        <f t="shared" ref="DV270:DY285" si="518">J270/$N270</f>
        <v>0.16232741342871421</v>
      </c>
      <c r="DW270" s="80">
        <f t="shared" si="518"/>
        <v>0.10450049114456245</v>
      </c>
      <c r="DX270" s="80">
        <f t="shared" si="518"/>
        <v>0</v>
      </c>
      <c r="DY270" s="80">
        <f t="shared" si="518"/>
        <v>0.73317209542672335</v>
      </c>
      <c r="DZ270" s="80"/>
      <c r="EB270" s="80"/>
      <c r="EC270" s="80"/>
      <c r="ED270" s="80"/>
      <c r="EE270" s="80"/>
      <c r="EG270" s="80"/>
      <c r="EH270" s="80"/>
      <c r="EI270" s="80"/>
      <c r="EJ270" s="80"/>
      <c r="EL270" s="80"/>
      <c r="EM270" s="80"/>
      <c r="EN270" s="80"/>
      <c r="EO270" s="80"/>
      <c r="EQ270" s="80"/>
      <c r="ER270" s="80"/>
      <c r="ES270" s="80"/>
      <c r="ET270" s="80"/>
      <c r="EW270" s="80"/>
      <c r="EX270" s="116">
        <v>1</v>
      </c>
      <c r="EY270" s="80">
        <f t="shared" ref="EY270:EY310" si="519">EX270/EX$312</f>
        <v>1.6005950336877659</v>
      </c>
      <c r="EZ270" s="80"/>
      <c r="FA270" s="80"/>
      <c r="FB270" s="116">
        <v>1</v>
      </c>
      <c r="FC270" s="80">
        <f t="shared" ref="FC270:FC310" si="520">FB270/FB$312</f>
        <v>1.3979540332612095</v>
      </c>
      <c r="FD270" s="80"/>
      <c r="FE270" s="80"/>
      <c r="FF270" s="116">
        <v>1</v>
      </c>
      <c r="FG270" s="80">
        <f t="shared" ref="FG270:FG310" si="521">FF270/FF$312</f>
        <v>1.0011345062746124</v>
      </c>
      <c r="FH270" s="80"/>
      <c r="FI270" s="80"/>
      <c r="FJ270" s="116">
        <v>1</v>
      </c>
      <c r="FK270" s="80">
        <f t="shared" ref="FK270:FK310" si="522">FJ270/FJ$312</f>
        <v>0.97120815989884413</v>
      </c>
      <c r="FM270" s="80"/>
      <c r="FN270" s="116">
        <v>1</v>
      </c>
      <c r="FO270" s="80">
        <f t="shared" ref="FO270:FO310" si="523">FN270/FN$312</f>
        <v>1.0039287562580752</v>
      </c>
      <c r="FQ270" s="37"/>
      <c r="FS270" s="32">
        <f t="shared" si="490"/>
        <v>2001</v>
      </c>
      <c r="FT270" s="80">
        <f t="shared" si="494"/>
        <v>0.75588224422142458</v>
      </c>
      <c r="FU270" s="80">
        <f t="shared" si="494"/>
        <v>0.8243492505073774</v>
      </c>
      <c r="FV270" s="80">
        <f t="shared" si="494"/>
        <v>0.99502517199740537</v>
      </c>
      <c r="FW270" s="80">
        <f t="shared" si="494"/>
        <v>1.2159224005527174</v>
      </c>
      <c r="FX270" s="80">
        <f t="shared" si="494"/>
        <v>0.93179437993872205</v>
      </c>
      <c r="FY270" s="80">
        <f t="shared" si="494"/>
        <v>0.72948462188443031</v>
      </c>
    </row>
    <row r="271" spans="1:181" x14ac:dyDescent="0.2">
      <c r="A271" s="74" t="s">
        <v>242</v>
      </c>
      <c r="B271" s="31">
        <f t="shared" si="491"/>
        <v>1971</v>
      </c>
      <c r="D271" s="85">
        <f>[4]Northeast!D256</f>
        <v>2373.3409999999999</v>
      </c>
      <c r="E271" s="85">
        <f>[4]Midwest!D256</f>
        <v>3016.2260000000001</v>
      </c>
      <c r="F271" s="85">
        <f>[4]South!D256</f>
        <v>1784.4059999999999</v>
      </c>
      <c r="G271" s="85">
        <f>[4]West!D256</f>
        <v>1218.6480000000001</v>
      </c>
      <c r="H271" s="85">
        <f t="shared" si="493"/>
        <v>8392.6209999999992</v>
      </c>
      <c r="I271" s="90">
        <f t="shared" ref="I271:I310" si="524">F267/H267</f>
        <v>0.21433264563180904</v>
      </c>
      <c r="J271" s="91">
        <f>J37</f>
        <v>2586.7550000000001</v>
      </c>
      <c r="K271" s="91">
        <f>K37</f>
        <v>1550.989</v>
      </c>
      <c r="L271" s="91">
        <f>L37</f>
        <v>20021.399999999998</v>
      </c>
      <c r="M271" s="91">
        <f>M37</f>
        <v>11610</v>
      </c>
      <c r="N271" s="91">
        <f t="shared" ref="N271:N284" si="525">SUM(J271:M271)</f>
        <v>35769.144</v>
      </c>
      <c r="P271" s="96">
        <f>P37</f>
        <v>2586.7550000000001</v>
      </c>
      <c r="Q271" s="96">
        <f>Q37</f>
        <v>1550.989</v>
      </c>
      <c r="R271" s="96">
        <f>R37</f>
        <v>20021.399999999998</v>
      </c>
      <c r="S271" s="96">
        <f>S37</f>
        <v>11610</v>
      </c>
      <c r="T271" s="85">
        <f t="shared" ref="T271:T284" si="526">SUM(P271:S271)</f>
        <v>35769.144</v>
      </c>
      <c r="V271" s="96">
        <f t="shared" ref="V271:V284" si="527">D271/J271*1000</f>
        <v>917.49740504995634</v>
      </c>
      <c r="W271" s="96">
        <f t="shared" si="498"/>
        <v>1944.7114067217756</v>
      </c>
      <c r="X271" s="96">
        <f t="shared" si="498"/>
        <v>89.124936318139603</v>
      </c>
      <c r="Y271" s="96">
        <f t="shared" si="498"/>
        <v>104.96537467700259</v>
      </c>
      <c r="Z271" s="96">
        <f t="shared" si="498"/>
        <v>234.63298422797033</v>
      </c>
      <c r="AC271" s="96">
        <f t="shared" si="499"/>
        <v>0.91749740504995636</v>
      </c>
      <c r="AD271" s="96">
        <f t="shared" si="499"/>
        <v>1.9447114067217757</v>
      </c>
      <c r="AE271" s="96">
        <f t="shared" si="499"/>
        <v>8.91249363181396E-2</v>
      </c>
      <c r="AF271" s="96">
        <f t="shared" si="499"/>
        <v>0.10496537467700259</v>
      </c>
      <c r="AG271" s="96">
        <f t="shared" si="499"/>
        <v>0.23463298422797033</v>
      </c>
      <c r="AI271" s="94">
        <f t="shared" si="500"/>
        <v>0.92165254375453787</v>
      </c>
      <c r="AJ271" s="94">
        <f t="shared" si="500"/>
        <v>1.9782419525819881</v>
      </c>
      <c r="AK271" s="94">
        <f t="shared" si="500"/>
        <v>9.3153260683810815E-2</v>
      </c>
      <c r="AL271" s="94">
        <f t="shared" si="500"/>
        <v>9.6929310427792778E-2</v>
      </c>
      <c r="AM271" s="94">
        <f t="shared" si="501"/>
        <v>0.23603385144286596</v>
      </c>
      <c r="AO271" s="90">
        <f>[4]Northeast!V256</f>
        <v>0.99549164299199489</v>
      </c>
      <c r="AP271" s="90">
        <f>[4]Midwest!V256</f>
        <v>0.98305033122139152</v>
      </c>
      <c r="AQ271" s="90">
        <f>[4]South!V256</f>
        <v>0.95675594889432247</v>
      </c>
      <c r="AR271" s="90">
        <f>[4]West!V256</f>
        <v>1.0829064419600536</v>
      </c>
      <c r="AS271" s="90">
        <f t="shared" ref="AS271:AS284" si="528">AG271/AM271</f>
        <v>0.9940649732810265</v>
      </c>
      <c r="AU271" s="102">
        <f t="shared" ref="AU271:AU284" si="529">P271/J271*1000000</f>
        <v>1000000</v>
      </c>
      <c r="AV271" s="102">
        <f t="shared" si="502"/>
        <v>1000000</v>
      </c>
      <c r="AW271" s="102">
        <f t="shared" si="502"/>
        <v>1000000</v>
      </c>
      <c r="AX271" s="102">
        <f t="shared" si="502"/>
        <v>1000000</v>
      </c>
      <c r="AY271" s="102">
        <f t="shared" si="502"/>
        <v>1000000</v>
      </c>
      <c r="BB271" s="80">
        <f t="shared" si="503"/>
        <v>1.1568168492839566</v>
      </c>
      <c r="BC271" s="80">
        <f t="shared" si="503"/>
        <v>0.88598806425343257</v>
      </c>
      <c r="BD271" s="80">
        <f t="shared" si="503"/>
        <v>1.7528862430414929</v>
      </c>
      <c r="BE271" s="80">
        <f t="shared" si="503"/>
        <v>1.536917921095545</v>
      </c>
      <c r="BF271" s="80"/>
      <c r="BG271" s="80"/>
      <c r="BH271" s="80"/>
      <c r="BI271" s="80"/>
      <c r="BJ271" s="80"/>
      <c r="BK271" s="80"/>
      <c r="BL271" s="80"/>
      <c r="BM271" s="80"/>
      <c r="BN271" s="80"/>
      <c r="BO271" s="80"/>
      <c r="BP271" s="80">
        <f t="shared" si="504"/>
        <v>0.71035270405333928</v>
      </c>
      <c r="BQ271" s="95">
        <f>[4]Northeast!AK256</f>
        <v>1.4713283477628294</v>
      </c>
      <c r="BR271" s="95">
        <f>[4]Midwest!AK256</f>
        <v>1.6251007448081078</v>
      </c>
      <c r="BS271" s="95">
        <f>[4]South!AK256</f>
        <v>1.7694902653920705</v>
      </c>
      <c r="BT271" s="95">
        <f>[4]West!AK256</f>
        <v>1.5627795619793514</v>
      </c>
      <c r="BU271" s="88"/>
      <c r="BV271" s="95">
        <f>[4]Northeast!AH256</f>
        <v>1.0078297958903384</v>
      </c>
      <c r="BW271" s="95">
        <f>[4]Midwest!AH256</f>
        <v>0.99639018477670527</v>
      </c>
      <c r="BX271" s="95">
        <f>[4]South!AH256</f>
        <v>1.0078665886895031</v>
      </c>
      <c r="BY271" s="95">
        <f>[4]West!AH256</f>
        <v>0.99369944151284428</v>
      </c>
      <c r="CA271" s="95">
        <f>[4]Northeast!AI256</f>
        <v>0.96343981175826521</v>
      </c>
      <c r="CB271" s="95">
        <f>[4]Midwest!AI256</f>
        <v>0.96818997063855405</v>
      </c>
      <c r="CC271" s="95">
        <f>[4]South!AI256</f>
        <v>0.98288454564714201</v>
      </c>
      <c r="CD271" s="95">
        <f>[4]West!AI256</f>
        <v>0.98968709209226835</v>
      </c>
      <c r="CF271" s="95">
        <f>[4]Northeast!AJ256</f>
        <v>1.0191831586588367</v>
      </c>
      <c r="CG271" s="95">
        <f>[4]Midwest!AJ256</f>
        <v>0.97213778644748217</v>
      </c>
      <c r="CH271" s="95">
        <f>[4]South!AJ256</f>
        <v>0.95407794706917681</v>
      </c>
      <c r="CI271" s="95">
        <f>[4]West!AJ256</f>
        <v>1.0270282998339937</v>
      </c>
      <c r="CK271" s="89">
        <f t="shared" si="505"/>
        <v>0.70445691755504491</v>
      </c>
      <c r="CL271" s="89">
        <f t="shared" si="506"/>
        <v>1.6718372723381196</v>
      </c>
      <c r="CM271" s="89">
        <f t="shared" si="507"/>
        <v>1.3979540332612095</v>
      </c>
      <c r="CN271" s="89">
        <f t="shared" si="508"/>
        <v>1.0016451551964181</v>
      </c>
      <c r="CO271" s="89">
        <f t="shared" si="509"/>
        <v>0.97339636853811651</v>
      </c>
      <c r="CP271" s="89">
        <f t="shared" si="510"/>
        <v>0.98938964626176307</v>
      </c>
      <c r="CQ271" s="89">
        <f t="shared" si="511"/>
        <v>1.6011798026140642</v>
      </c>
      <c r="CR271" s="89">
        <f t="shared" si="512"/>
        <v>1.5211022561125105</v>
      </c>
      <c r="CS271" s="89">
        <f t="shared" si="513"/>
        <v>1.177737331524946</v>
      </c>
      <c r="CT271" s="89"/>
      <c r="CU271" s="89">
        <f t="shared" si="514"/>
        <v>1.3485401124470939</v>
      </c>
      <c r="CV271" s="80">
        <f t="shared" ref="CV271:CV284" si="530">CR271/CS271</f>
        <v>1.2915462687617894</v>
      </c>
      <c r="CX271" s="35"/>
      <c r="CZ271" s="80">
        <f t="shared" si="495"/>
        <v>0.28446945009137181</v>
      </c>
      <c r="DA271" s="80">
        <f t="shared" si="495"/>
        <v>0.35893874038199231</v>
      </c>
      <c r="DB271" s="80">
        <f t="shared" si="495"/>
        <v>0.21065776842816555</v>
      </c>
      <c r="DC271" s="80">
        <f t="shared" si="495"/>
        <v>0.14593404109847036</v>
      </c>
      <c r="DE271" s="80">
        <f t="shared" si="515"/>
        <v>0.28136433353779361</v>
      </c>
      <c r="DF271" s="80">
        <f t="shared" si="515"/>
        <v>0.36040089613810178</v>
      </c>
      <c r="DG271" s="80">
        <f t="shared" si="515"/>
        <v>0.21281823644609432</v>
      </c>
      <c r="DH271" s="80">
        <f t="shared" si="515"/>
        <v>0.14539518722152289</v>
      </c>
      <c r="DI271" s="80">
        <f t="shared" si="516"/>
        <v>0.99997865334351255</v>
      </c>
      <c r="DJ271" s="80"/>
      <c r="DK271" s="80">
        <f t="shared" si="517"/>
        <v>0.28137033985378423</v>
      </c>
      <c r="DL271" s="80">
        <f t="shared" si="517"/>
        <v>0.36040858965646028</v>
      </c>
      <c r="DM271" s="80">
        <f t="shared" si="517"/>
        <v>0.21282277950086104</v>
      </c>
      <c r="DN271" s="80">
        <f t="shared" si="517"/>
        <v>0.14539829098889451</v>
      </c>
      <c r="DQ271" s="80">
        <f t="shared" ref="DQ271:DT286" si="531">LN(BQ271/BQ270)</f>
        <v>-1.7025141094200559E-3</v>
      </c>
      <c r="DR271" s="80">
        <f t="shared" si="531"/>
        <v>-7.2521093914953551E-5</v>
      </c>
      <c r="DS271" s="80">
        <f t="shared" si="531"/>
        <v>9.9545097907080757E-3</v>
      </c>
      <c r="DT271" s="80">
        <f t="shared" si="531"/>
        <v>-8.5839678612016652E-3</v>
      </c>
      <c r="DV271" s="80">
        <f t="shared" si="518"/>
        <v>7.2318057150039708E-2</v>
      </c>
      <c r="DW271" s="80">
        <f t="shared" si="518"/>
        <v>4.3361087981305897E-2</v>
      </c>
      <c r="DX271" s="80">
        <f t="shared" si="518"/>
        <v>0.5597394223356309</v>
      </c>
      <c r="DY271" s="80">
        <f t="shared" si="518"/>
        <v>0.32458143253302341</v>
      </c>
      <c r="DZ271" s="80"/>
      <c r="EB271" s="80">
        <f t="shared" ref="EB271:EE286" si="532">LN(DV271/DV270)</f>
        <v>-0.80854151507041405</v>
      </c>
      <c r="EC271" s="80">
        <f t="shared" si="532"/>
        <v>-0.87962932270540517</v>
      </c>
      <c r="ED271" s="80" t="e">
        <f t="shared" si="532"/>
        <v>#DIV/0!</v>
      </c>
      <c r="EE271" s="80">
        <f t="shared" si="532"/>
        <v>-0.81484400425521208</v>
      </c>
      <c r="EG271" s="80">
        <f t="shared" ref="EG271:EJ286" si="533">LN(BV271/BV270)</f>
        <v>-1.1397302923629273E-3</v>
      </c>
      <c r="EH271" s="80">
        <f t="shared" si="533"/>
        <v>-2.7363294494405752E-4</v>
      </c>
      <c r="EI271" s="80">
        <f t="shared" si="533"/>
        <v>2.4084724366927913E-3</v>
      </c>
      <c r="EJ271" s="80">
        <f t="shared" si="533"/>
        <v>2.865703335421875E-3</v>
      </c>
      <c r="EL271" s="80">
        <f t="shared" ref="EL271:EO286" si="534">LN(CA271/CA270)</f>
        <v>4.1644799948543469E-3</v>
      </c>
      <c r="EM271" s="80">
        <f t="shared" si="534"/>
        <v>2.9660590147794594E-3</v>
      </c>
      <c r="EN271" s="80">
        <f t="shared" si="534"/>
        <v>1.3213303615208522E-3</v>
      </c>
      <c r="EO271" s="80">
        <f t="shared" si="534"/>
        <v>-1.8667272148723774E-3</v>
      </c>
      <c r="EQ271" s="80">
        <f t="shared" ref="EQ271:ET286" si="535">LN(CF271/CF270)</f>
        <v>-8.3319150729176637E-3</v>
      </c>
      <c r="ER271" s="80">
        <f t="shared" si="535"/>
        <v>-1.6512314713108472E-2</v>
      </c>
      <c r="ES271" s="80">
        <f t="shared" si="535"/>
        <v>-7.2791875498591868E-2</v>
      </c>
      <c r="ET271" s="80">
        <f t="shared" si="535"/>
        <v>6.3268964739094505E-2</v>
      </c>
      <c r="EW271" s="80">
        <f t="shared" ref="EW271:EW310" si="536">EXP(SUMPRODUCT($DK271:$DN271,DQ271:DT271))</f>
        <v>1.0003653447086807</v>
      </c>
      <c r="EX271" s="80">
        <f t="shared" ref="EX271:EX310" si="537">IF(ISERR(EW271),EX270,EW271*EX270)</f>
        <v>1.0003653447086807</v>
      </c>
      <c r="EY271" s="80">
        <f t="shared" si="519"/>
        <v>1.6011798026140642</v>
      </c>
      <c r="EZ271" s="80"/>
      <c r="FA271" s="80" t="e">
        <f t="shared" ref="FA271:FA310" si="538">EXP(SUMPRODUCT($DK271:$DN271,EB271:EE271))</f>
        <v>#DIV/0!</v>
      </c>
      <c r="FB271" s="80">
        <f t="shared" ref="FB271:FB310" si="539">IF(ISERR(FA271),FB270,FA271*FB270)</f>
        <v>1</v>
      </c>
      <c r="FC271" s="80">
        <f t="shared" si="520"/>
        <v>1.3979540332612095</v>
      </c>
      <c r="FD271" s="80"/>
      <c r="FE271" s="80">
        <f t="shared" ref="FE271:FE310" si="540">EXP(SUMPRODUCT($DK271:$DN271,EG271:EJ271))</f>
        <v>1.0005100702439136</v>
      </c>
      <c r="FF271" s="80">
        <f t="shared" ref="FF271:FF310" si="541">IF(ISERR(FE271),FF270,FE271*FF270)</f>
        <v>1.0005100702439136</v>
      </c>
      <c r="FG271" s="80">
        <f t="shared" si="521"/>
        <v>1.0016451551964181</v>
      </c>
      <c r="FH271" s="80"/>
      <c r="FI271" s="80">
        <f t="shared" ref="FI271:FI310" si="542">EXP(SUMPRODUCT($DK271:$DN271,EL271:EO271))</f>
        <v>1.0022530789274879</v>
      </c>
      <c r="FJ271" s="80">
        <f t="shared" ref="FJ271:FJ310" si="543">IF(ISERR(FI271),FJ270,FI271*FJ270)</f>
        <v>1.0022530789274879</v>
      </c>
      <c r="FK271" s="80">
        <f t="shared" si="522"/>
        <v>0.97339636853811651</v>
      </c>
      <c r="FM271" s="80">
        <f t="shared" ref="FM271:FM310" si="544">EXP(SUMPRODUCT($DK271:$DN271,EQ271:ET271))</f>
        <v>0.9855177870882954</v>
      </c>
      <c r="FN271" s="80">
        <f t="shared" ref="FN271:FN310" si="545">IF(ISERR(FM271),FN270,FM271*FN270)</f>
        <v>0.9855177870882954</v>
      </c>
      <c r="FO271" s="80">
        <f t="shared" si="523"/>
        <v>0.98938964626176307</v>
      </c>
      <c r="FQ271" s="37"/>
    </row>
    <row r="272" spans="1:181" x14ac:dyDescent="0.2">
      <c r="A272" s="74" t="s">
        <v>242</v>
      </c>
      <c r="B272" s="31">
        <f t="shared" si="491"/>
        <v>1972</v>
      </c>
      <c r="D272" s="85">
        <f>[4]Northeast!D257</f>
        <v>2453.866</v>
      </c>
      <c r="E272" s="85">
        <f>[4]Midwest!D257</f>
        <v>3131.8789999999999</v>
      </c>
      <c r="F272" s="85">
        <f>[4]South!D257</f>
        <v>1795.3120000000001</v>
      </c>
      <c r="G272" s="85">
        <f>[4]West!D257</f>
        <v>1238.1469999999999</v>
      </c>
      <c r="H272" s="85">
        <f t="shared" si="493"/>
        <v>8619.2039999999997</v>
      </c>
      <c r="I272" s="90">
        <f t="shared" si="524"/>
        <v>0.2198665601343035</v>
      </c>
      <c r="J272" s="91">
        <f>J38</f>
        <v>2678.3980000000001</v>
      </c>
      <c r="K272" s="91">
        <f>K38</f>
        <v>1573.095</v>
      </c>
      <c r="L272" s="91">
        <f>L38</f>
        <v>20913.199999999997</v>
      </c>
      <c r="M272" s="91">
        <f>M38</f>
        <v>12124.5</v>
      </c>
      <c r="N272" s="91">
        <f t="shared" si="525"/>
        <v>37289.192999999999</v>
      </c>
      <c r="P272" s="96">
        <f>P38</f>
        <v>2678.3980000000001</v>
      </c>
      <c r="Q272" s="96">
        <f>Q38</f>
        <v>1573.095</v>
      </c>
      <c r="R272" s="96">
        <f>R38</f>
        <v>20913.199999999997</v>
      </c>
      <c r="S272" s="96">
        <f>S38</f>
        <v>12124.5</v>
      </c>
      <c r="T272" s="85">
        <f t="shared" si="526"/>
        <v>37289.192999999999</v>
      </c>
      <c r="V272" s="96">
        <f t="shared" si="527"/>
        <v>916.16929224110822</v>
      </c>
      <c r="W272" s="96">
        <f t="shared" si="498"/>
        <v>1990.9026473289914</v>
      </c>
      <c r="X272" s="96">
        <f t="shared" si="498"/>
        <v>85.845877244993616</v>
      </c>
      <c r="Y272" s="96">
        <f t="shared" si="498"/>
        <v>102.11942760526206</v>
      </c>
      <c r="Z272" s="96">
        <f t="shared" si="498"/>
        <v>231.14482525808484</v>
      </c>
      <c r="AC272" s="96">
        <f t="shared" si="499"/>
        <v>0.91616929224110821</v>
      </c>
      <c r="AD272" s="96">
        <f t="shared" si="499"/>
        <v>1.9909026473289915</v>
      </c>
      <c r="AE272" s="96">
        <f t="shared" si="499"/>
        <v>8.584587724499361E-2</v>
      </c>
      <c r="AF272" s="96">
        <f t="shared" si="499"/>
        <v>0.10211942760526206</v>
      </c>
      <c r="AG272" s="96">
        <f t="shared" si="499"/>
        <v>0.23114482525808483</v>
      </c>
      <c r="AI272" s="94">
        <f t="shared" si="500"/>
        <v>0.90565946097019745</v>
      </c>
      <c r="AJ272" s="94">
        <f t="shared" si="500"/>
        <v>1.9511034432974581</v>
      </c>
      <c r="AK272" s="94">
        <f t="shared" si="500"/>
        <v>8.7369753588078275E-2</v>
      </c>
      <c r="AL272" s="94">
        <f t="shared" si="500"/>
        <v>9.9458221202112229E-2</v>
      </c>
      <c r="AM272" s="94">
        <f t="shared" si="501"/>
        <v>0.22870030718500342</v>
      </c>
      <c r="AO272" s="90">
        <f>[4]Northeast!V257</f>
        <v>1.0116046171037092</v>
      </c>
      <c r="AP272" s="90">
        <f>[4]Midwest!V257</f>
        <v>1.020398305465686</v>
      </c>
      <c r="AQ272" s="90">
        <f>[4]South!V257</f>
        <v>0.98255830787540877</v>
      </c>
      <c r="AR272" s="90">
        <f>[4]West!V257</f>
        <v>1.0267570279357994</v>
      </c>
      <c r="AS272" s="90">
        <f t="shared" si="528"/>
        <v>1.010688739788635</v>
      </c>
      <c r="AU272" s="102">
        <f t="shared" si="529"/>
        <v>1000000</v>
      </c>
      <c r="AV272" s="102">
        <f t="shared" si="502"/>
        <v>1000000</v>
      </c>
      <c r="AW272" s="102">
        <f t="shared" si="502"/>
        <v>1000000</v>
      </c>
      <c r="AX272" s="102">
        <f t="shared" si="502"/>
        <v>1000000</v>
      </c>
      <c r="AY272" s="102">
        <f t="shared" si="502"/>
        <v>1000000</v>
      </c>
      <c r="BB272" s="80">
        <f t="shared" si="503"/>
        <v>1.136743050581519</v>
      </c>
      <c r="BC272" s="80">
        <f t="shared" si="503"/>
        <v>0.87383363831157956</v>
      </c>
      <c r="BD272" s="80">
        <f t="shared" si="503"/>
        <v>1.6440566653088018</v>
      </c>
      <c r="BE272" s="80">
        <f t="shared" si="503"/>
        <v>1.5770165070934159</v>
      </c>
      <c r="BF272" s="80"/>
      <c r="BG272" s="80"/>
      <c r="BH272" s="80"/>
      <c r="BI272" s="80"/>
      <c r="BJ272" s="80"/>
      <c r="BK272" s="80"/>
      <c r="BL272" s="80"/>
      <c r="BM272" s="80"/>
      <c r="BN272" s="80"/>
      <c r="BO272" s="80"/>
      <c r="BP272" s="80">
        <f t="shared" si="504"/>
        <v>0.76437216328902235</v>
      </c>
      <c r="BQ272" s="95">
        <f>[4]Northeast!AK257</f>
        <v>1.4701607443924307</v>
      </c>
      <c r="BR272" s="95">
        <f>[4]Midwest!AK257</f>
        <v>1.5840002062594751</v>
      </c>
      <c r="BS272" s="95">
        <f>[4]South!AK257</f>
        <v>1.6532149866648547</v>
      </c>
      <c r="BT272" s="95">
        <f>[4]West!AK257</f>
        <v>1.6020587883148449</v>
      </c>
      <c r="BU272" s="88"/>
      <c r="BV272" s="95">
        <f>[4]Northeast!AH257</f>
        <v>1.0065186424590764</v>
      </c>
      <c r="BW272" s="95">
        <f>[4]Midwest!AH257</f>
        <v>0.99608565702073137</v>
      </c>
      <c r="BX272" s="95">
        <f>[4]South!AH257</f>
        <v>1.0104711631031806</v>
      </c>
      <c r="BY272" s="95">
        <f>[4]West!AH257</f>
        <v>0.99675549806553609</v>
      </c>
      <c r="CA272" s="95">
        <f>[4]Northeast!AI257</f>
        <v>0.9678247078108162</v>
      </c>
      <c r="CB272" s="95">
        <f>[4]Midwest!AI257</f>
        <v>0.97106922671620644</v>
      </c>
      <c r="CC272" s="95">
        <f>[4]South!AI257</f>
        <v>0.98415504816446675</v>
      </c>
      <c r="CD272" s="95">
        <f>[4]West!AI257</f>
        <v>0.98757286980002279</v>
      </c>
      <c r="CF272" s="95">
        <f>[4]Northeast!AJ257</f>
        <v>1.0356796023670007</v>
      </c>
      <c r="CG272" s="95">
        <f>[4]Midwest!AJ257</f>
        <v>1.009071172111506</v>
      </c>
      <c r="CH272" s="95">
        <f>[4]South!AJ257</f>
        <v>0.97980808411683873</v>
      </c>
      <c r="CI272" s="95">
        <f>[4]West!AJ257</f>
        <v>0.97377620437353274</v>
      </c>
      <c r="CK272" s="89">
        <f t="shared" si="505"/>
        <v>0.73439358679914613</v>
      </c>
      <c r="CL272" s="89">
        <f t="shared" si="506"/>
        <v>1.6469829911001967</v>
      </c>
      <c r="CM272" s="89">
        <f t="shared" si="507"/>
        <v>1.3825276295539486</v>
      </c>
      <c r="CN272" s="89">
        <f t="shared" si="508"/>
        <v>1.0021900340512362</v>
      </c>
      <c r="CO272" s="89">
        <f t="shared" si="509"/>
        <v>0.97561721829640491</v>
      </c>
      <c r="CP272" s="89">
        <f t="shared" si="510"/>
        <v>1.004964137411511</v>
      </c>
      <c r="CQ272" s="89">
        <f t="shared" si="511"/>
        <v>1.5689619586132353</v>
      </c>
      <c r="CR272" s="89">
        <f t="shared" si="512"/>
        <v>1.5652914352055964</v>
      </c>
      <c r="CS272" s="89">
        <f t="shared" si="513"/>
        <v>1.2095337462312596</v>
      </c>
      <c r="CT272" s="89"/>
      <c r="CU272" s="89">
        <f t="shared" si="514"/>
        <v>1.3584820975391336</v>
      </c>
      <c r="CV272" s="80">
        <f t="shared" si="530"/>
        <v>1.29412795639876</v>
      </c>
      <c r="CX272" s="35"/>
      <c r="CZ272" s="80">
        <f t="shared" si="495"/>
        <v>0.2665027234757118</v>
      </c>
      <c r="DA272" s="80">
        <f t="shared" si="495"/>
        <v>0.36212844872699879</v>
      </c>
      <c r="DB272" s="80">
        <f t="shared" si="495"/>
        <v>0.21837075730630542</v>
      </c>
      <c r="DC272" s="80">
        <f t="shared" si="495"/>
        <v>0.15299807049098404</v>
      </c>
      <c r="DE272" s="80">
        <f t="shared" si="515"/>
        <v>0.27538841250693818</v>
      </c>
      <c r="DF272" s="80">
        <f t="shared" si="515"/>
        <v>0.36053124287988458</v>
      </c>
      <c r="DG272" s="80">
        <f t="shared" si="515"/>
        <v>0.21449115044695843</v>
      </c>
      <c r="DH272" s="80">
        <f t="shared" si="515"/>
        <v>0.14943823010997398</v>
      </c>
      <c r="DI272" s="80">
        <f t="shared" si="516"/>
        <v>0.99984903594375507</v>
      </c>
      <c r="DJ272" s="80"/>
      <c r="DK272" s="80">
        <f t="shared" si="517"/>
        <v>0.2754299925358229</v>
      </c>
      <c r="DL272" s="80">
        <f t="shared" si="517"/>
        <v>0.36058567835651312</v>
      </c>
      <c r="DM272" s="80">
        <f t="shared" si="517"/>
        <v>0.21452353579008132</v>
      </c>
      <c r="DN272" s="80">
        <f t="shared" si="517"/>
        <v>0.14946079331758277</v>
      </c>
      <c r="DQ272" s="80">
        <f t="shared" si="531"/>
        <v>-7.9388595037562133E-4</v>
      </c>
      <c r="DR272" s="80">
        <f t="shared" si="531"/>
        <v>-2.5616387058427042E-2</v>
      </c>
      <c r="DS272" s="80">
        <f t="shared" si="531"/>
        <v>-6.7969650595256254E-2</v>
      </c>
      <c r="DT272" s="80">
        <f t="shared" si="531"/>
        <v>2.4823538507611501E-2</v>
      </c>
      <c r="DV272" s="80">
        <f t="shared" si="518"/>
        <v>7.1827727674342548E-2</v>
      </c>
      <c r="DW272" s="80">
        <f t="shared" si="518"/>
        <v>4.2186351418224577E-2</v>
      </c>
      <c r="DX272" s="80">
        <f t="shared" si="518"/>
        <v>0.56083809590623201</v>
      </c>
      <c r="DY272" s="80">
        <f t="shared" si="518"/>
        <v>0.32514782500120076</v>
      </c>
      <c r="DZ272" s="80"/>
      <c r="EB272" s="80">
        <f t="shared" si="532"/>
        <v>-6.8032702796513708E-3</v>
      </c>
      <c r="EC272" s="80">
        <f t="shared" si="532"/>
        <v>-2.7465706016341771E-2</v>
      </c>
      <c r="ED272" s="80">
        <f t="shared" si="532"/>
        <v>1.9609065946145127E-3</v>
      </c>
      <c r="EE272" s="80">
        <f t="shared" si="532"/>
        <v>1.7434727006096229E-3</v>
      </c>
      <c r="EG272" s="80">
        <f t="shared" si="533"/>
        <v>-1.3018141166343809E-3</v>
      </c>
      <c r="EH272" s="80">
        <f t="shared" si="533"/>
        <v>-3.0567774219072437E-4</v>
      </c>
      <c r="EI272" s="80">
        <f t="shared" si="533"/>
        <v>2.5809117994675637E-3</v>
      </c>
      <c r="EJ272" s="80">
        <f t="shared" si="533"/>
        <v>3.0707140295350311E-3</v>
      </c>
      <c r="EL272" s="80">
        <f t="shared" si="534"/>
        <v>4.5409663388596977E-3</v>
      </c>
      <c r="EM272" s="80">
        <f t="shared" si="534"/>
        <v>2.9694413178522443E-3</v>
      </c>
      <c r="EN272" s="80">
        <f t="shared" si="534"/>
        <v>1.291791683297462E-3</v>
      </c>
      <c r="EO272" s="80">
        <f t="shared" si="534"/>
        <v>-2.1385383194407553E-3</v>
      </c>
      <c r="EQ272" s="80">
        <f t="shared" si="535"/>
        <v>1.6056350260374937E-2</v>
      </c>
      <c r="ER272" s="80">
        <f t="shared" si="535"/>
        <v>3.7288005123525786E-2</v>
      </c>
      <c r="ES272" s="80">
        <f t="shared" si="535"/>
        <v>2.661134631926685E-2</v>
      </c>
      <c r="ET272" s="80">
        <f t="shared" si="535"/>
        <v>-5.3243257771159062E-2</v>
      </c>
      <c r="EW272" s="80">
        <f t="shared" si="536"/>
        <v>0.97987868448738202</v>
      </c>
      <c r="EX272" s="80">
        <f t="shared" si="537"/>
        <v>0.98023667797990843</v>
      </c>
      <c r="EY272" s="80">
        <f t="shared" si="519"/>
        <v>1.5689619586132353</v>
      </c>
      <c r="EZ272" s="80"/>
      <c r="FA272" s="80">
        <f t="shared" si="538"/>
        <v>0.98896501362689759</v>
      </c>
      <c r="FB272" s="80">
        <f t="shared" si="539"/>
        <v>0.98896501362689759</v>
      </c>
      <c r="FC272" s="80">
        <f t="shared" si="520"/>
        <v>1.3825276295539486</v>
      </c>
      <c r="FD272" s="80"/>
      <c r="FE272" s="80">
        <f t="shared" si="540"/>
        <v>1.0005439839168504</v>
      </c>
      <c r="FF272" s="80">
        <f t="shared" si="541"/>
        <v>1.0010543316307732</v>
      </c>
      <c r="FG272" s="80">
        <f t="shared" si="521"/>
        <v>1.0021900340512362</v>
      </c>
      <c r="FH272" s="80"/>
      <c r="FI272" s="80">
        <f t="shared" si="542"/>
        <v>1.0022815471991371</v>
      </c>
      <c r="FJ272" s="80">
        <f t="shared" si="543"/>
        <v>1.0045397666325415</v>
      </c>
      <c r="FK272" s="80">
        <f t="shared" si="522"/>
        <v>0.97561721829640491</v>
      </c>
      <c r="FM272" s="80">
        <f t="shared" si="544"/>
        <v>1.0157415141836115</v>
      </c>
      <c r="FN272" s="80">
        <f t="shared" si="545"/>
        <v>1.0010313293119473</v>
      </c>
      <c r="FO272" s="80">
        <f t="shared" si="523"/>
        <v>1.004964137411511</v>
      </c>
      <c r="FQ272" s="37"/>
    </row>
    <row r="273" spans="1:173" x14ac:dyDescent="0.2">
      <c r="A273" s="74" t="s">
        <v>242</v>
      </c>
      <c r="B273" s="31">
        <f t="shared" si="491"/>
        <v>1973</v>
      </c>
      <c r="D273" s="85">
        <f>[4]Northeast!D258</f>
        <v>2378.7710000000002</v>
      </c>
      <c r="E273" s="85">
        <f>[4]Midwest!D258</f>
        <v>2940.58</v>
      </c>
      <c r="F273" s="85">
        <f>[4]South!D258</f>
        <v>1742.9349999999999</v>
      </c>
      <c r="G273" s="85">
        <f>[4]West!D258</f>
        <v>1186.3710000000001</v>
      </c>
      <c r="H273" s="85">
        <f t="shared" si="493"/>
        <v>8248.6569999999992</v>
      </c>
      <c r="I273" s="90">
        <f t="shared" si="524"/>
        <v>0.21839243876289621</v>
      </c>
      <c r="J273" s="91">
        <f>J39</f>
        <v>2648.9780000000001</v>
      </c>
      <c r="K273" s="91">
        <f>K39</f>
        <v>1607.3969999999999</v>
      </c>
      <c r="L273" s="91">
        <f>L39</f>
        <v>21887.785745317051</v>
      </c>
      <c r="M273" s="91">
        <f>M39</f>
        <v>12512.925896728584</v>
      </c>
      <c r="N273" s="91">
        <f t="shared" si="525"/>
        <v>38657.086642045637</v>
      </c>
      <c r="P273" s="96">
        <f>P39</f>
        <v>2648.9780000000001</v>
      </c>
      <c r="Q273" s="96">
        <f>Q39</f>
        <v>1607.3969999999999</v>
      </c>
      <c r="R273" s="96">
        <f>R39</f>
        <v>21887.785745317051</v>
      </c>
      <c r="S273" s="96">
        <f>S39</f>
        <v>12512.925896728584</v>
      </c>
      <c r="T273" s="85">
        <f t="shared" si="526"/>
        <v>38657.086642045637</v>
      </c>
      <c r="V273" s="96">
        <f t="shared" si="527"/>
        <v>897.99575534413657</v>
      </c>
      <c r="W273" s="96">
        <f t="shared" si="498"/>
        <v>1829.4049323222575</v>
      </c>
      <c r="X273" s="96">
        <f t="shared" si="498"/>
        <v>79.630485252392674</v>
      </c>
      <c r="Y273" s="96">
        <f t="shared" si="498"/>
        <v>94.81163796472002</v>
      </c>
      <c r="Z273" s="96">
        <f t="shared" si="498"/>
        <v>213.38020312757592</v>
      </c>
      <c r="AC273" s="96">
        <f t="shared" si="499"/>
        <v>0.89799575534413656</v>
      </c>
      <c r="AD273" s="96">
        <f t="shared" si="499"/>
        <v>1.8294049323222576</v>
      </c>
      <c r="AE273" s="96">
        <f t="shared" si="499"/>
        <v>7.9630485252392677E-2</v>
      </c>
      <c r="AF273" s="96">
        <f t="shared" si="499"/>
        <v>9.4811637964720016E-2</v>
      </c>
      <c r="AG273" s="96">
        <f t="shared" si="499"/>
        <v>0.21338020312757591</v>
      </c>
      <c r="AI273" s="94">
        <f t="shared" si="500"/>
        <v>0.92870224833527337</v>
      </c>
      <c r="AJ273" s="94">
        <f t="shared" si="500"/>
        <v>1.9147314290572421</v>
      </c>
      <c r="AK273" s="94">
        <f t="shared" si="500"/>
        <v>8.1654683930171876E-2</v>
      </c>
      <c r="AL273" s="94">
        <f t="shared" si="500"/>
        <v>9.1393325581704141E-2</v>
      </c>
      <c r="AM273" s="94">
        <f t="shared" si="501"/>
        <v>0.21907195426042833</v>
      </c>
      <c r="AO273" s="90">
        <f>[4]Northeast!V258</f>
        <v>0.96693612721819167</v>
      </c>
      <c r="AP273" s="90">
        <f>[4]Midwest!V258</f>
        <v>0.955436832842402</v>
      </c>
      <c r="AQ273" s="90">
        <f>[4]South!V258</f>
        <v>0.97521025640721082</v>
      </c>
      <c r="AR273" s="90">
        <f>[4]West!V258</f>
        <v>1.0374022102955425</v>
      </c>
      <c r="AS273" s="90">
        <f t="shared" si="528"/>
        <v>0.97401880513611439</v>
      </c>
      <c r="AU273" s="102">
        <f t="shared" si="529"/>
        <v>1000000</v>
      </c>
      <c r="AV273" s="102">
        <f t="shared" si="502"/>
        <v>1000000</v>
      </c>
      <c r="AW273" s="102">
        <f t="shared" si="502"/>
        <v>1000000</v>
      </c>
      <c r="AX273" s="102">
        <f t="shared" si="502"/>
        <v>1000000</v>
      </c>
      <c r="AY273" s="102">
        <f t="shared" si="502"/>
        <v>1000000</v>
      </c>
      <c r="BB273" s="80">
        <f t="shared" si="503"/>
        <v>1.1656653216250052</v>
      </c>
      <c r="BC273" s="80">
        <f t="shared" si="503"/>
        <v>0.85754383592030625</v>
      </c>
      <c r="BD273" s="80">
        <f t="shared" si="503"/>
        <v>1.5365148905192803</v>
      </c>
      <c r="BE273" s="80">
        <f t="shared" si="503"/>
        <v>1.4491389584338301</v>
      </c>
      <c r="BF273" s="80"/>
      <c r="BG273" s="80"/>
      <c r="BH273" s="80"/>
      <c r="BI273" s="80"/>
      <c r="BJ273" s="80"/>
      <c r="BK273" s="80"/>
      <c r="BL273" s="80"/>
      <c r="BM273" s="80"/>
      <c r="BN273" s="80"/>
      <c r="BO273" s="80"/>
      <c r="BP273" s="80">
        <f t="shared" si="504"/>
        <v>0.73085031099119913</v>
      </c>
      <c r="BQ273" s="95">
        <f>[4]Northeast!AK258</f>
        <v>1.4597793250294342</v>
      </c>
      <c r="BR273" s="95">
        <f>[4]Midwest!AK258</f>
        <v>1.540594648232974</v>
      </c>
      <c r="BS273" s="95">
        <f>[4]South!AK258</f>
        <v>1.5570091067601481</v>
      </c>
      <c r="BT273" s="95">
        <f>[4]West!AK258</f>
        <v>1.4750678973373776</v>
      </c>
      <c r="BU273" s="88"/>
      <c r="BV273" s="95">
        <f>[4]Northeast!AH258</f>
        <v>1.0044452417565726</v>
      </c>
      <c r="BW273" s="95">
        <f>[4]Midwest!AH258</f>
        <v>0.9990413038673015</v>
      </c>
      <c r="BX273" s="95">
        <f>[4]South!AH258</f>
        <v>1.0091568501980235</v>
      </c>
      <c r="BY273" s="95">
        <f>[4]West!AH258</f>
        <v>0.99767095275631268</v>
      </c>
      <c r="CA273" s="95">
        <f>[4]Northeast!AI258</f>
        <v>0.97331822648160427</v>
      </c>
      <c r="CB273" s="95">
        <f>[4]Midwest!AI258</f>
        <v>0.96882139130486999</v>
      </c>
      <c r="CC273" s="95">
        <f>[4]South!AI258</f>
        <v>0.97788311691908592</v>
      </c>
      <c r="CD273" s="95">
        <f>[4]West!AI258</f>
        <v>0.98471531602130347</v>
      </c>
      <c r="CF273" s="95">
        <f>[4]Northeast!AJ258</f>
        <v>0.98994805561366628</v>
      </c>
      <c r="CG273" s="95">
        <f>[4]Midwest!AJ258</f>
        <v>0.94483081717270512</v>
      </c>
      <c r="CH273" s="95">
        <f>[4]South!AJ258</f>
        <v>0.97248060016668536</v>
      </c>
      <c r="CI273" s="95">
        <f>[4]West!AJ258</f>
        <v>0.98387209365512318</v>
      </c>
      <c r="CK273" s="89">
        <f t="shared" si="505"/>
        <v>0.76133362591829912</v>
      </c>
      <c r="CL273" s="89">
        <f t="shared" si="506"/>
        <v>1.5204042089033545</v>
      </c>
      <c r="CM273" s="89">
        <f t="shared" si="507"/>
        <v>1.3599618106181459</v>
      </c>
      <c r="CN273" s="89">
        <f t="shared" si="508"/>
        <v>1.0025565876581317</v>
      </c>
      <c r="CO273" s="89">
        <f t="shared" si="509"/>
        <v>0.97449612747421588</v>
      </c>
      <c r="CP273" s="89">
        <f t="shared" si="510"/>
        <v>0.96970808676945108</v>
      </c>
      <c r="CQ273" s="89">
        <f t="shared" si="511"/>
        <v>1.510837921479357</v>
      </c>
      <c r="CR273" s="89">
        <f t="shared" si="512"/>
        <v>1.4820048732438229</v>
      </c>
      <c r="CS273" s="89">
        <f t="shared" si="513"/>
        <v>1.1575348492258339</v>
      </c>
      <c r="CT273" s="89"/>
      <c r="CU273" s="89">
        <f t="shared" si="514"/>
        <v>1.2884178798244468</v>
      </c>
      <c r="CV273" s="80">
        <f t="shared" si="530"/>
        <v>1.2803112357567432</v>
      </c>
      <c r="CX273" s="35"/>
      <c r="CZ273" s="80">
        <f t="shared" si="495"/>
        <v>0.27121198569332777</v>
      </c>
      <c r="DA273" s="80">
        <f t="shared" si="495"/>
        <v>0.35366965733278644</v>
      </c>
      <c r="DB273" s="80">
        <f t="shared" si="495"/>
        <v>0.21678092236120314</v>
      </c>
      <c r="DC273" s="80">
        <f t="shared" si="495"/>
        <v>0.15833743461268285</v>
      </c>
      <c r="DE273" s="80">
        <f t="shared" si="515"/>
        <v>0.26885048055389899</v>
      </c>
      <c r="DF273" s="80">
        <f t="shared" si="515"/>
        <v>0.35788239241568343</v>
      </c>
      <c r="DG273" s="80">
        <f t="shared" si="515"/>
        <v>0.21757487174826945</v>
      </c>
      <c r="DH273" s="80">
        <f t="shared" si="515"/>
        <v>0.15565248978594762</v>
      </c>
      <c r="DI273" s="80">
        <f t="shared" si="516"/>
        <v>0.99996023450379956</v>
      </c>
      <c r="DJ273" s="80"/>
      <c r="DK273" s="80">
        <f t="shared" si="517"/>
        <v>0.2688611719518107</v>
      </c>
      <c r="DL273" s="80">
        <f t="shared" si="517"/>
        <v>0.35789662435253927</v>
      </c>
      <c r="DM273" s="80">
        <f t="shared" si="517"/>
        <v>0.21758352406506895</v>
      </c>
      <c r="DN273" s="80">
        <f t="shared" si="517"/>
        <v>0.15565867963058103</v>
      </c>
      <c r="DQ273" s="80">
        <f t="shared" si="531"/>
        <v>-7.0864676829648409E-3</v>
      </c>
      <c r="DR273" s="80">
        <f t="shared" si="531"/>
        <v>-2.778494649580324E-2</v>
      </c>
      <c r="DS273" s="80">
        <f t="shared" si="531"/>
        <v>-5.9955127111021543E-2</v>
      </c>
      <c r="DT273" s="80">
        <f t="shared" si="531"/>
        <v>-8.2585523973125061E-2</v>
      </c>
      <c r="DV273" s="80">
        <f t="shared" si="518"/>
        <v>6.8525029434546719E-2</v>
      </c>
      <c r="DW273" s="80">
        <f t="shared" si="518"/>
        <v>4.158091412537291E-2</v>
      </c>
      <c r="DX273" s="80">
        <f t="shared" si="518"/>
        <v>0.56620370665777631</v>
      </c>
      <c r="DY273" s="80">
        <f t="shared" si="518"/>
        <v>0.32369034978230399</v>
      </c>
      <c r="DZ273" s="80"/>
      <c r="EB273" s="80">
        <f t="shared" si="532"/>
        <v>-4.7071509081132328E-2</v>
      </c>
      <c r="EC273" s="80">
        <f t="shared" si="532"/>
        <v>-1.4455475694630703E-2</v>
      </c>
      <c r="ED273" s="80">
        <f t="shared" si="532"/>
        <v>9.5216544360936864E-3</v>
      </c>
      <c r="EE273" s="80">
        <f t="shared" si="532"/>
        <v>-4.4925768147475054E-3</v>
      </c>
      <c r="EG273" s="80">
        <f t="shared" si="533"/>
        <v>-2.0620971400784351E-3</v>
      </c>
      <c r="EH273" s="80">
        <f t="shared" si="533"/>
        <v>2.9628680948249916E-3</v>
      </c>
      <c r="EI273" s="80">
        <f t="shared" si="533"/>
        <v>-1.3015397707290509E-3</v>
      </c>
      <c r="EJ273" s="80">
        <f t="shared" si="533"/>
        <v>9.180130505097552E-4</v>
      </c>
      <c r="EL273" s="80">
        <f t="shared" si="534"/>
        <v>5.6601018296377941E-3</v>
      </c>
      <c r="EM273" s="80">
        <f t="shared" si="534"/>
        <v>-2.3174877969935679E-3</v>
      </c>
      <c r="EN273" s="80">
        <f t="shared" si="534"/>
        <v>-6.393303372377388E-3</v>
      </c>
      <c r="EO273" s="80">
        <f t="shared" si="534"/>
        <v>-2.8977061250621476E-3</v>
      </c>
      <c r="EQ273" s="80">
        <f t="shared" si="535"/>
        <v>-4.5160638187919669E-2</v>
      </c>
      <c r="ER273" s="80">
        <f t="shared" si="535"/>
        <v>-6.5779673122808635E-2</v>
      </c>
      <c r="ES273" s="80">
        <f t="shared" si="535"/>
        <v>-7.5065930741755075E-3</v>
      </c>
      <c r="ET273" s="80">
        <f t="shared" si="535"/>
        <v>1.0314394876064975E-2</v>
      </c>
      <c r="EW273" s="80">
        <f t="shared" si="536"/>
        <v>0.96295382637240445</v>
      </c>
      <c r="EX273" s="80">
        <f t="shared" si="537"/>
        <v>0.94392265981132728</v>
      </c>
      <c r="EY273" s="80">
        <f t="shared" si="519"/>
        <v>1.510837921479357</v>
      </c>
      <c r="EZ273" s="80"/>
      <c r="FA273" s="80">
        <f t="shared" si="538"/>
        <v>0.9836778531919228</v>
      </c>
      <c r="FB273" s="80">
        <f t="shared" si="539"/>
        <v>0.97282298148642732</v>
      </c>
      <c r="FC273" s="80">
        <f t="shared" si="520"/>
        <v>1.3599618106181459</v>
      </c>
      <c r="FD273" s="80"/>
      <c r="FE273" s="80">
        <f t="shared" si="540"/>
        <v>1.0003657525962555</v>
      </c>
      <c r="FF273" s="80">
        <f t="shared" si="541"/>
        <v>1.0014204698515599</v>
      </c>
      <c r="FG273" s="80">
        <f t="shared" si="521"/>
        <v>1.0025565876581317</v>
      </c>
      <c r="FH273" s="80"/>
      <c r="FI273" s="80">
        <f t="shared" si="542"/>
        <v>0.99885089069651045</v>
      </c>
      <c r="FJ273" s="80">
        <f t="shared" si="543"/>
        <v>1.0033854406409788</v>
      </c>
      <c r="FK273" s="80">
        <f t="shared" si="522"/>
        <v>0.97449612747421588</v>
      </c>
      <c r="FM273" s="80">
        <f t="shared" si="544"/>
        <v>0.96491810072659001</v>
      </c>
      <c r="FN273" s="80">
        <f t="shared" si="545"/>
        <v>0.96591324904749787</v>
      </c>
      <c r="FO273" s="80">
        <f t="shared" si="523"/>
        <v>0.96970808676945108</v>
      </c>
      <c r="FQ273" s="37"/>
    </row>
    <row r="274" spans="1:173" x14ac:dyDescent="0.2">
      <c r="A274" s="74" t="s">
        <v>242</v>
      </c>
      <c r="B274" s="31">
        <f t="shared" si="491"/>
        <v>1974</v>
      </c>
      <c r="D274" s="85">
        <f>[4]Northeast!D259</f>
        <v>2232.8879999999999</v>
      </c>
      <c r="E274" s="85">
        <f>[4]Midwest!D259</f>
        <v>2929.0210000000002</v>
      </c>
      <c r="F274" s="85">
        <f>[4]South!D259</f>
        <v>1622.3310000000001</v>
      </c>
      <c r="G274" s="85">
        <f>[4]West!D259</f>
        <v>1120.3610000000001</v>
      </c>
      <c r="H274" s="85">
        <f t="shared" si="493"/>
        <v>7904.6009999999997</v>
      </c>
      <c r="I274" s="90">
        <f t="shared" si="524"/>
        <v>0.21975136277847251</v>
      </c>
      <c r="J274" s="91">
        <f>J40</f>
        <v>2616.9520000000002</v>
      </c>
      <c r="K274" s="91">
        <f>K40</f>
        <v>1460.7719999999999</v>
      </c>
      <c r="L274" s="91">
        <f>L40</f>
        <v>22615.121348550656</v>
      </c>
      <c r="M274" s="91">
        <f>M40</f>
        <v>12921.258828456084</v>
      </c>
      <c r="N274" s="91">
        <f t="shared" si="525"/>
        <v>39614.104177006739</v>
      </c>
      <c r="P274" s="96">
        <f>P40</f>
        <v>2616.9520000000002</v>
      </c>
      <c r="Q274" s="96">
        <f>Q40</f>
        <v>1460.7719999999999</v>
      </c>
      <c r="R274" s="96">
        <f>R40</f>
        <v>22615.121348550656</v>
      </c>
      <c r="S274" s="96">
        <f>S40</f>
        <v>12921.258828456084</v>
      </c>
      <c r="T274" s="85">
        <f t="shared" si="526"/>
        <v>39614.104177006739</v>
      </c>
      <c r="V274" s="96">
        <f t="shared" si="527"/>
        <v>853.23995243321224</v>
      </c>
      <c r="W274" s="96">
        <f t="shared" si="498"/>
        <v>2005.1185263682494</v>
      </c>
      <c r="X274" s="96">
        <f t="shared" si="498"/>
        <v>71.736559578707329</v>
      </c>
      <c r="Y274" s="96">
        <f t="shared" si="498"/>
        <v>86.706799614033287</v>
      </c>
      <c r="Z274" s="96">
        <f t="shared" si="498"/>
        <v>199.54006695898167</v>
      </c>
      <c r="AC274" s="96">
        <f t="shared" si="499"/>
        <v>0.85323995243321227</v>
      </c>
      <c r="AD274" s="96">
        <f t="shared" si="499"/>
        <v>2.0051185263682494</v>
      </c>
      <c r="AE274" s="96">
        <f t="shared" si="499"/>
        <v>7.1736559578707323E-2</v>
      </c>
      <c r="AF274" s="96">
        <f t="shared" si="499"/>
        <v>8.6706799614033284E-2</v>
      </c>
      <c r="AG274" s="96">
        <f t="shared" si="499"/>
        <v>0.19954006695898166</v>
      </c>
      <c r="AI274" s="94">
        <f t="shared" si="500"/>
        <v>0.86320273231547329</v>
      </c>
      <c r="AJ274" s="94">
        <f t="shared" si="500"/>
        <v>2.0382658486670766</v>
      </c>
      <c r="AK274" s="94">
        <f t="shared" si="500"/>
        <v>7.5815318611094334E-2</v>
      </c>
      <c r="AL274" s="94">
        <f t="shared" si="500"/>
        <v>8.5683958252348258E-2</v>
      </c>
      <c r="AM274" s="94">
        <f t="shared" si="501"/>
        <v>0.20341540461235211</v>
      </c>
      <c r="AO274" s="90">
        <f>[4]Northeast!V259</f>
        <v>0.98845835455648223</v>
      </c>
      <c r="AP274" s="90">
        <f>[4]Midwest!V259</f>
        <v>0.98373748825723406</v>
      </c>
      <c r="AQ274" s="90">
        <f>[4]South!V259</f>
        <v>0.946201386380639</v>
      </c>
      <c r="AR274" s="90">
        <f>[4]West!V259</f>
        <v>1.0119373729055869</v>
      </c>
      <c r="AS274" s="90">
        <f t="shared" si="528"/>
        <v>0.9809486520415911</v>
      </c>
      <c r="AU274" s="102">
        <f t="shared" si="529"/>
        <v>1000000</v>
      </c>
      <c r="AV274" s="102">
        <f t="shared" si="502"/>
        <v>1000000</v>
      </c>
      <c r="AW274" s="102">
        <f t="shared" si="502"/>
        <v>1000000</v>
      </c>
      <c r="AX274" s="102">
        <f t="shared" si="502"/>
        <v>1000000</v>
      </c>
      <c r="AY274" s="102">
        <f t="shared" si="502"/>
        <v>1000000</v>
      </c>
      <c r="BB274" s="80">
        <f t="shared" si="503"/>
        <v>1.0834532729900817</v>
      </c>
      <c r="BC274" s="80">
        <f t="shared" si="503"/>
        <v>0.91287074937289736</v>
      </c>
      <c r="BD274" s="80">
        <f t="shared" si="503"/>
        <v>1.4266342158035803</v>
      </c>
      <c r="BE274" s="80">
        <f t="shared" si="503"/>
        <v>1.3586108309987213</v>
      </c>
      <c r="BF274" s="80"/>
      <c r="BG274" s="80"/>
      <c r="BH274" s="80"/>
      <c r="BI274" s="80"/>
      <c r="BJ274" s="80"/>
      <c r="BK274" s="80"/>
      <c r="BL274" s="80"/>
      <c r="BM274" s="80"/>
      <c r="BN274" s="80"/>
      <c r="BO274" s="80"/>
      <c r="BP274" s="80">
        <f t="shared" si="504"/>
        <v>0.7698906214646779</v>
      </c>
      <c r="BQ274" s="95">
        <f>[4]Northeast!AK259</f>
        <v>1.3216030607271643</v>
      </c>
      <c r="BR274" s="95">
        <f>[4]Midwest!AK259</f>
        <v>1.4659112408303032</v>
      </c>
      <c r="BS274" s="95">
        <f>[4]South!AK259</f>
        <v>1.4518192586072884</v>
      </c>
      <c r="BT274" s="95">
        <f>[4]West!AK259</f>
        <v>1.3728537964365821</v>
      </c>
      <c r="BU274" s="88"/>
      <c r="BV274" s="95">
        <f>[4]Northeast!AH259</f>
        <v>1.0020589601659149</v>
      </c>
      <c r="BW274" s="95">
        <f>[4]Midwest!AH259</f>
        <v>0.99768497142617529</v>
      </c>
      <c r="BX274" s="95">
        <f>[4]South!AH259</f>
        <v>1.0084995496337055</v>
      </c>
      <c r="BY274" s="95">
        <f>[4]West!AH259</f>
        <v>1.004292134127069</v>
      </c>
      <c r="CA274" s="95">
        <f>[4]Northeast!AI259</f>
        <v>0.98050218860326588</v>
      </c>
      <c r="CB274" s="95">
        <f>[4]Midwest!AI259</f>
        <v>0.97220250768951144</v>
      </c>
      <c r="CC274" s="95">
        <f>[4]South!AI259</f>
        <v>0.97437105471674823</v>
      </c>
      <c r="CD274" s="95">
        <f>[4]West!AI259</f>
        <v>0.98539583495472494</v>
      </c>
      <c r="CF274" s="95">
        <f>[4]Northeast!AJ259</f>
        <v>1.0119824863338336</v>
      </c>
      <c r="CG274" s="95">
        <f>[4]Midwest!AJ259</f>
        <v>0.97281731556064144</v>
      </c>
      <c r="CH274" s="95">
        <f>[4]South!AJ259</f>
        <v>0.94355292723846063</v>
      </c>
      <c r="CI274" s="95">
        <f>[4]West!AJ259</f>
        <v>0.95972124586552265</v>
      </c>
      <c r="CK274" s="89">
        <f t="shared" si="505"/>
        <v>0.78018164818924929</v>
      </c>
      <c r="CL274" s="89">
        <f t="shared" si="506"/>
        <v>1.4217886814359573</v>
      </c>
      <c r="CM274" s="89">
        <f t="shared" si="507"/>
        <v>1.2950644858069951</v>
      </c>
      <c r="CN274" s="89">
        <f t="shared" si="508"/>
        <v>1.0023079770098959</v>
      </c>
      <c r="CO274" s="89">
        <f t="shared" si="509"/>
        <v>0.97694951173353839</v>
      </c>
      <c r="CP274" s="89">
        <f t="shared" si="510"/>
        <v>0.9751250255477788</v>
      </c>
      <c r="CQ274" s="89">
        <f t="shared" si="511"/>
        <v>1.4070462752888286</v>
      </c>
      <c r="CR274" s="89">
        <f t="shared" si="512"/>
        <v>1.3574664805082455</v>
      </c>
      <c r="CS274" s="89">
        <f t="shared" si="513"/>
        <v>1.1092534368595246</v>
      </c>
      <c r="CT274" s="89"/>
      <c r="CU274" s="89">
        <f t="shared" si="514"/>
        <v>1.2365879302230998</v>
      </c>
      <c r="CV274" s="80">
        <f t="shared" si="530"/>
        <v>1.2237658549442516</v>
      </c>
      <c r="CX274" s="35"/>
      <c r="CZ274" s="80">
        <f t="shared" si="495"/>
        <v>0.27226271470769914</v>
      </c>
      <c r="DA274" s="80">
        <f t="shared" si="495"/>
        <v>0.34520679973176016</v>
      </c>
      <c r="DB274" s="80">
        <f t="shared" si="495"/>
        <v>0.23256903911951213</v>
      </c>
      <c r="DC274" s="80">
        <f t="shared" si="495"/>
        <v>0.14996144644102849</v>
      </c>
      <c r="DE274" s="80">
        <f t="shared" si="515"/>
        <v>0.27173701162830211</v>
      </c>
      <c r="DF274" s="80">
        <f t="shared" si="515"/>
        <v>0.34942114807912422</v>
      </c>
      <c r="DG274" s="80">
        <f t="shared" si="515"/>
        <v>0.22458249649897274</v>
      </c>
      <c r="DH274" s="80">
        <f t="shared" si="515"/>
        <v>0.1541115060219953</v>
      </c>
      <c r="DI274" s="80">
        <f t="shared" si="516"/>
        <v>0.99985216222839435</v>
      </c>
      <c r="DJ274" s="80"/>
      <c r="DK274" s="80">
        <f t="shared" si="517"/>
        <v>0.27177719056252814</v>
      </c>
      <c r="DL274" s="80">
        <f t="shared" si="517"/>
        <v>0.34947281336108826</v>
      </c>
      <c r="DM274" s="80">
        <f t="shared" si="517"/>
        <v>0.22461570318399909</v>
      </c>
      <c r="DN274" s="80">
        <f t="shared" si="517"/>
        <v>0.15413429289238453</v>
      </c>
      <c r="DQ274" s="80">
        <f t="shared" si="531"/>
        <v>-9.9439837348823654E-2</v>
      </c>
      <c r="DR274" s="80">
        <f t="shared" si="531"/>
        <v>-4.9691420615427279E-2</v>
      </c>
      <c r="DS274" s="80">
        <f t="shared" si="531"/>
        <v>-6.9949310637988732E-2</v>
      </c>
      <c r="DT274" s="80">
        <f t="shared" si="531"/>
        <v>-7.1812384460760603E-2</v>
      </c>
      <c r="DV274" s="80">
        <f t="shared" si="518"/>
        <v>6.606111773490414E-2</v>
      </c>
      <c r="DW274" s="80">
        <f t="shared" si="518"/>
        <v>3.6875048176600637E-2</v>
      </c>
      <c r="DX274" s="80">
        <f t="shared" si="518"/>
        <v>0.5708855928560207</v>
      </c>
      <c r="DY274" s="80">
        <f t="shared" si="518"/>
        <v>0.32617824123247463</v>
      </c>
      <c r="DZ274" s="80"/>
      <c r="EB274" s="80">
        <f t="shared" si="532"/>
        <v>-3.6618731918377639E-2</v>
      </c>
      <c r="EC274" s="80">
        <f t="shared" si="532"/>
        <v>-0.12010614578219375</v>
      </c>
      <c r="ED274" s="80">
        <f t="shared" si="532"/>
        <v>8.2349075982330513E-3</v>
      </c>
      <c r="EE274" s="80">
        <f t="shared" si="532"/>
        <v>7.6566359376384228E-3</v>
      </c>
      <c r="EG274" s="80">
        <f t="shared" si="533"/>
        <v>-2.3785474392738512E-3</v>
      </c>
      <c r="EH274" s="80">
        <f t="shared" si="533"/>
        <v>-1.3585564195966657E-3</v>
      </c>
      <c r="EI274" s="80">
        <f t="shared" si="533"/>
        <v>-6.5154858639524091E-4</v>
      </c>
      <c r="EJ274" s="80">
        <f t="shared" si="533"/>
        <v>6.6147128848539488E-3</v>
      </c>
      <c r="EL274" s="80">
        <f t="shared" si="534"/>
        <v>7.3537920280146093E-3</v>
      </c>
      <c r="EM274" s="80">
        <f t="shared" si="534"/>
        <v>3.4838518023119626E-3</v>
      </c>
      <c r="EN274" s="80">
        <f t="shared" si="534"/>
        <v>-3.5979597760297678E-3</v>
      </c>
      <c r="EO274" s="80">
        <f t="shared" si="534"/>
        <v>6.9084321475960844E-4</v>
      </c>
      <c r="EQ274" s="80">
        <f t="shared" si="535"/>
        <v>2.2014071028444201E-2</v>
      </c>
      <c r="ER274" s="80">
        <f t="shared" si="535"/>
        <v>2.9190428747134557E-2</v>
      </c>
      <c r="ES274" s="80">
        <f t="shared" si="535"/>
        <v>-3.0197666941534897E-2</v>
      </c>
      <c r="ET274" s="80">
        <f t="shared" si="535"/>
        <v>-2.4853029073890181E-2</v>
      </c>
      <c r="EW274" s="80">
        <f t="shared" si="536"/>
        <v>0.93130193205046163</v>
      </c>
      <c r="EX274" s="80">
        <f t="shared" si="537"/>
        <v>0.87907699678849971</v>
      </c>
      <c r="EY274" s="80">
        <f t="shared" si="519"/>
        <v>1.4070462752888286</v>
      </c>
      <c r="EZ274" s="80"/>
      <c r="FA274" s="80">
        <f t="shared" si="538"/>
        <v>0.95228003881840406</v>
      </c>
      <c r="FB274" s="80">
        <f t="shared" si="539"/>
        <v>0.9263999065733306</v>
      </c>
      <c r="FC274" s="80">
        <f t="shared" si="520"/>
        <v>1.2950644858069951</v>
      </c>
      <c r="FD274" s="80"/>
      <c r="FE274" s="80">
        <f t="shared" si="540"/>
        <v>0.99975202332586899</v>
      </c>
      <c r="FF274" s="80">
        <f t="shared" si="541"/>
        <v>1.0011721409340393</v>
      </c>
      <c r="FG274" s="80">
        <f t="shared" si="521"/>
        <v>1.0023079770098959</v>
      </c>
      <c r="FH274" s="80"/>
      <c r="FI274" s="80">
        <f t="shared" si="542"/>
        <v>1.0025175926205898</v>
      </c>
      <c r="FJ274" s="80">
        <f t="shared" si="543"/>
        <v>1.0059115564219439</v>
      </c>
      <c r="FK274" s="80">
        <f t="shared" si="522"/>
        <v>0.97694951173353839</v>
      </c>
      <c r="FM274" s="80">
        <f t="shared" si="544"/>
        <v>1.0055861540727933</v>
      </c>
      <c r="FN274" s="80">
        <f t="shared" si="545"/>
        <v>0.97130898927762954</v>
      </c>
      <c r="FO274" s="80">
        <f t="shared" si="523"/>
        <v>0.9751250255477788</v>
      </c>
      <c r="FQ274" s="37"/>
    </row>
    <row r="275" spans="1:173" x14ac:dyDescent="0.2">
      <c r="A275" s="74" t="s">
        <v>242</v>
      </c>
      <c r="B275" s="31">
        <f t="shared" si="491"/>
        <v>1975</v>
      </c>
      <c r="D275" s="85">
        <f>[4]Northeast!D260</f>
        <v>2180.759</v>
      </c>
      <c r="E275" s="85">
        <f>[4]Midwest!D260</f>
        <v>2946.2069999999999</v>
      </c>
      <c r="F275" s="85">
        <f>[4]South!D260</f>
        <v>1652.21</v>
      </c>
      <c r="G275" s="85">
        <f>[4]West!D260</f>
        <v>1211.585</v>
      </c>
      <c r="H275" s="85">
        <f t="shared" si="493"/>
        <v>7990.7610000000004</v>
      </c>
      <c r="I275" s="90">
        <f t="shared" si="524"/>
        <v>0.21261605879736498</v>
      </c>
      <c r="J275" s="91">
        <f>J41</f>
        <v>2558.4589999999998</v>
      </c>
      <c r="K275" s="91">
        <f>K41</f>
        <v>1346.1980000000001</v>
      </c>
      <c r="L275" s="91">
        <f>L41</f>
        <v>23278.519764427732</v>
      </c>
      <c r="M275" s="91">
        <f>M41</f>
        <v>13352.215419930073</v>
      </c>
      <c r="N275" s="91">
        <f t="shared" si="525"/>
        <v>40535.392184357806</v>
      </c>
      <c r="P275" s="96">
        <f>P41</f>
        <v>2558.4589999999998</v>
      </c>
      <c r="Q275" s="96">
        <f>Q41</f>
        <v>1346.1980000000001</v>
      </c>
      <c r="R275" s="96">
        <f>R41</f>
        <v>23278.519764427732</v>
      </c>
      <c r="S275" s="96">
        <f>S41</f>
        <v>13352.215419930073</v>
      </c>
      <c r="T275" s="85">
        <f t="shared" si="526"/>
        <v>40535.392184357806</v>
      </c>
      <c r="V275" s="96">
        <f t="shared" si="527"/>
        <v>852.3720724076486</v>
      </c>
      <c r="W275" s="96">
        <f t="shared" si="498"/>
        <v>2188.5391302022431</v>
      </c>
      <c r="X275" s="96">
        <f t="shared" si="498"/>
        <v>70.975732852428521</v>
      </c>
      <c r="Y275" s="96">
        <f t="shared" si="498"/>
        <v>90.740372432243547</v>
      </c>
      <c r="Z275" s="96">
        <f t="shared" si="498"/>
        <v>197.13047214783217</v>
      </c>
      <c r="AC275" s="96">
        <f t="shared" si="499"/>
        <v>0.85237207240764856</v>
      </c>
      <c r="AD275" s="96">
        <f t="shared" si="499"/>
        <v>2.1885391302022432</v>
      </c>
      <c r="AE275" s="96">
        <f t="shared" si="499"/>
        <v>7.0975732852428516E-2</v>
      </c>
      <c r="AF275" s="96">
        <f t="shared" si="499"/>
        <v>9.0740372432243546E-2</v>
      </c>
      <c r="AG275" s="96">
        <f t="shared" si="499"/>
        <v>0.19713047214783216</v>
      </c>
      <c r="AI275" s="94">
        <f t="shared" si="500"/>
        <v>0.87649583632331862</v>
      </c>
      <c r="AJ275" s="94">
        <f t="shared" si="500"/>
        <v>2.2247262789372191</v>
      </c>
      <c r="AK275" s="94">
        <f t="shared" si="500"/>
        <v>7.3189929436086279E-2</v>
      </c>
      <c r="AL275" s="94">
        <f t="shared" si="500"/>
        <v>8.4756952917780945E-2</v>
      </c>
      <c r="AM275" s="94">
        <f t="shared" si="501"/>
        <v>0.19915551832015987</v>
      </c>
      <c r="AO275" s="90">
        <f>[4]Northeast!V260</f>
        <v>0.97247703535379793</v>
      </c>
      <c r="AP275" s="90">
        <f>[4]Midwest!V260</f>
        <v>0.98373411188712034</v>
      </c>
      <c r="AQ275" s="90">
        <f>[4]South!V260</f>
        <v>0.96974725073903323</v>
      </c>
      <c r="AR275" s="90">
        <f>[4]West!V260</f>
        <v>1.0705950285903607</v>
      </c>
      <c r="AS275" s="90">
        <f t="shared" si="528"/>
        <v>0.98983183499303162</v>
      </c>
      <c r="AU275" s="102">
        <f t="shared" si="529"/>
        <v>1000000</v>
      </c>
      <c r="AV275" s="102">
        <f t="shared" si="502"/>
        <v>1000000</v>
      </c>
      <c r="AW275" s="102">
        <f t="shared" si="502"/>
        <v>1000000</v>
      </c>
      <c r="AX275" s="102">
        <f t="shared" si="502"/>
        <v>1000000</v>
      </c>
      <c r="AY275" s="102">
        <f t="shared" si="502"/>
        <v>1000000</v>
      </c>
      <c r="BB275" s="80">
        <f t="shared" si="503"/>
        <v>1.1001381796827008</v>
      </c>
      <c r="BC275" s="80">
        <f t="shared" si="503"/>
        <v>0.99638010749730954</v>
      </c>
      <c r="BD275" s="80">
        <f t="shared" si="503"/>
        <v>1.377231666352067</v>
      </c>
      <c r="BE275" s="80">
        <f t="shared" si="503"/>
        <v>1.3439121696200351</v>
      </c>
      <c r="BF275" s="80"/>
      <c r="BG275" s="80"/>
      <c r="BH275" s="80"/>
      <c r="BI275" s="80"/>
      <c r="BJ275" s="80"/>
      <c r="BK275" s="80"/>
      <c r="BL275" s="80"/>
      <c r="BM275" s="80"/>
      <c r="BN275" s="80"/>
      <c r="BO275" s="80"/>
      <c r="BP275" s="80">
        <f t="shared" si="504"/>
        <v>0.78281533645939039</v>
      </c>
      <c r="BQ275" s="95">
        <f>[4]Northeast!AK260</f>
        <v>1.2896271181180412</v>
      </c>
      <c r="BR275" s="95">
        <f>[4]Midwest!AK260</f>
        <v>1.4349671021788197</v>
      </c>
      <c r="BS275" s="95">
        <f>[4]South!AK260</f>
        <v>1.404493642827092</v>
      </c>
      <c r="BT275" s="95">
        <f>[4]West!AK260</f>
        <v>1.3538343125493637</v>
      </c>
      <c r="BU275" s="88"/>
      <c r="BV275" s="95">
        <f>[4]Northeast!AH260</f>
        <v>1.0022839200123976</v>
      </c>
      <c r="BW275" s="95">
        <f>[4]Midwest!AH260</f>
        <v>0.99924683793380609</v>
      </c>
      <c r="BX275" s="95">
        <f>[4]South!AH260</f>
        <v>1.001735108219638</v>
      </c>
      <c r="BY275" s="95">
        <f>[4]West!AH260</f>
        <v>1.0006541416169794</v>
      </c>
      <c r="CA275" s="95">
        <f>[4]Northeast!AI260</f>
        <v>0.98378984674466008</v>
      </c>
      <c r="CB275" s="95">
        <f>[4]Midwest!AI260</f>
        <v>0.97583937285833322</v>
      </c>
      <c r="CC275" s="95">
        <f>[4]South!AI260</f>
        <v>0.97889098074705472</v>
      </c>
      <c r="CD275" s="95">
        <f>[4]West!AI260</f>
        <v>0.99202215734735988</v>
      </c>
      <c r="CF275" s="95">
        <f>[4]Northeast!AJ260</f>
        <v>0.99562083076475916</v>
      </c>
      <c r="CG275" s="95">
        <f>[4]Midwest!AJ260</f>
        <v>0.97281397667059244</v>
      </c>
      <c r="CH275" s="95">
        <f>[4]South!AJ260</f>
        <v>0.96703288569075696</v>
      </c>
      <c r="CI275" s="95">
        <f>[4]West!AJ260</f>
        <v>1.0153521573237105</v>
      </c>
      <c r="CK275" s="89">
        <f t="shared" si="505"/>
        <v>0.79832599376931024</v>
      </c>
      <c r="CL275" s="89">
        <f t="shared" si="506"/>
        <v>1.4046195249775533</v>
      </c>
      <c r="CM275" s="89">
        <f t="shared" si="507"/>
        <v>1.2374025737890058</v>
      </c>
      <c r="CN275" s="89">
        <f t="shared" si="508"/>
        <v>1.0008059521713526</v>
      </c>
      <c r="CO275" s="89">
        <f t="shared" si="509"/>
        <v>0.98115521347154699</v>
      </c>
      <c r="CP275" s="89">
        <f t="shared" si="510"/>
        <v>0.98488399677603167</v>
      </c>
      <c r="CQ275" s="89">
        <f t="shared" si="511"/>
        <v>1.3740503002222073</v>
      </c>
      <c r="CR275" s="89">
        <f t="shared" si="512"/>
        <v>1.3127033478149979</v>
      </c>
      <c r="CS275" s="89">
        <f t="shared" si="513"/>
        <v>1.1213442781454817</v>
      </c>
      <c r="CT275" s="89"/>
      <c r="CU275" s="89">
        <f t="shared" si="514"/>
        <v>1.1966955916953372</v>
      </c>
      <c r="CV275" s="80">
        <f t="shared" si="530"/>
        <v>1.1706514880389745</v>
      </c>
      <c r="CX275" s="35"/>
      <c r="CZ275" s="80">
        <f t="shared" si="495"/>
        <v>0.27167177351283422</v>
      </c>
      <c r="DA275" s="80">
        <f t="shared" si="495"/>
        <v>0.34306695640154333</v>
      </c>
      <c r="DB275" s="80">
        <f t="shared" si="495"/>
        <v>0.22292404422924042</v>
      </c>
      <c r="DC275" s="80">
        <f t="shared" si="495"/>
        <v>0.16233722585638197</v>
      </c>
      <c r="DE275" s="80">
        <f t="shared" si="515"/>
        <v>0.27196713710852732</v>
      </c>
      <c r="DF275" s="80">
        <f t="shared" si="515"/>
        <v>0.34413576926819078</v>
      </c>
      <c r="DG275" s="80">
        <f t="shared" si="515"/>
        <v>0.22771249906018395</v>
      </c>
      <c r="DH275" s="80">
        <f t="shared" si="515"/>
        <v>0.1560675639431067</v>
      </c>
      <c r="DI275" s="80">
        <f t="shared" si="516"/>
        <v>0.99988296938000876</v>
      </c>
      <c r="DJ275" s="80"/>
      <c r="DK275" s="80">
        <f t="shared" si="517"/>
        <v>0.27199896931654344</v>
      </c>
      <c r="DL275" s="80">
        <f t="shared" si="517"/>
        <v>0.34417604840452171</v>
      </c>
      <c r="DM275" s="80">
        <f t="shared" si="517"/>
        <v>0.22773915151428195</v>
      </c>
      <c r="DN275" s="80">
        <f t="shared" si="517"/>
        <v>0.15608583076465293</v>
      </c>
      <c r="DQ275" s="80">
        <f t="shared" si="531"/>
        <v>-2.4492318840938065E-2</v>
      </c>
      <c r="DR275" s="80">
        <f t="shared" si="531"/>
        <v>-2.133513285744177E-2</v>
      </c>
      <c r="DS275" s="80">
        <f t="shared" si="531"/>
        <v>-3.3140589848529897E-2</v>
      </c>
      <c r="DT275" s="80">
        <f t="shared" si="531"/>
        <v>-1.3950838232798133E-2</v>
      </c>
      <c r="DV275" s="80">
        <f t="shared" si="518"/>
        <v>6.3116670695177901E-2</v>
      </c>
      <c r="DW275" s="80">
        <f t="shared" si="518"/>
        <v>3.3210434818969979E-2</v>
      </c>
      <c r="DX275" s="80">
        <f t="shared" si="518"/>
        <v>0.57427641648452277</v>
      </c>
      <c r="DY275" s="80">
        <f t="shared" si="518"/>
        <v>0.32939647800132932</v>
      </c>
      <c r="DZ275" s="80"/>
      <c r="EB275" s="80">
        <f t="shared" si="532"/>
        <v>-4.5595410308905689E-2</v>
      </c>
      <c r="EC275" s="80">
        <f t="shared" si="532"/>
        <v>-0.10467099282702469</v>
      </c>
      <c r="ED275" s="80">
        <f t="shared" si="532"/>
        <v>5.9220154189473231E-3</v>
      </c>
      <c r="EE275" s="80">
        <f t="shared" si="532"/>
        <v>9.8181413238246466E-3</v>
      </c>
      <c r="EG275" s="80">
        <f t="shared" si="533"/>
        <v>2.2447241901777968E-4</v>
      </c>
      <c r="EH275" s="80">
        <f t="shared" si="533"/>
        <v>1.5642665601214175E-3</v>
      </c>
      <c r="EI275" s="80">
        <f t="shared" si="533"/>
        <v>-6.7300271832364264E-3</v>
      </c>
      <c r="EJ275" s="80">
        <f t="shared" si="533"/>
        <v>-3.6290214323809935E-3</v>
      </c>
      <c r="EL275" s="80">
        <f t="shared" si="534"/>
        <v>3.3474260977021781E-3</v>
      </c>
      <c r="EM275" s="80">
        <f t="shared" si="534"/>
        <v>3.733871874631681E-3</v>
      </c>
      <c r="EN275" s="80">
        <f t="shared" si="534"/>
        <v>4.6280877997976503E-3</v>
      </c>
      <c r="EO275" s="80">
        <f t="shared" si="534"/>
        <v>6.7020197260537675E-3</v>
      </c>
      <c r="EQ275" s="80">
        <f t="shared" si="535"/>
        <v>-1.6300050603677164E-2</v>
      </c>
      <c r="ER275" s="80">
        <f t="shared" si="535"/>
        <v>-3.4321919700853126E-6</v>
      </c>
      <c r="ES275" s="80">
        <f t="shared" si="535"/>
        <v>2.4580042890875165E-2</v>
      </c>
      <c r="ET275" s="80">
        <f t="shared" si="535"/>
        <v>5.6347910923297391E-2</v>
      </c>
      <c r="EW275" s="80">
        <f t="shared" si="536"/>
        <v>0.97654947413876048</v>
      </c>
      <c r="EX275" s="80">
        <f t="shared" si="537"/>
        <v>0.85846217894129018</v>
      </c>
      <c r="EY275" s="80">
        <f t="shared" si="519"/>
        <v>1.3740503002222073</v>
      </c>
      <c r="EZ275" s="80"/>
      <c r="FA275" s="80">
        <f t="shared" si="538"/>
        <v>0.95547564414751252</v>
      </c>
      <c r="FB275" s="80">
        <f t="shared" si="539"/>
        <v>0.88515254747134842</v>
      </c>
      <c r="FC275" s="80">
        <f t="shared" si="520"/>
        <v>1.2374025737890058</v>
      </c>
      <c r="FD275" s="80"/>
      <c r="FE275" s="80">
        <f t="shared" si="540"/>
        <v>0.99850143381775314</v>
      </c>
      <c r="FF275" s="80">
        <f t="shared" si="541"/>
        <v>0.9996718182210278</v>
      </c>
      <c r="FG275" s="80">
        <f t="shared" si="521"/>
        <v>1.0008059521713526</v>
      </c>
      <c r="FH275" s="80"/>
      <c r="FI275" s="80">
        <f t="shared" si="542"/>
        <v>1.0043049325348921</v>
      </c>
      <c r="FJ275" s="80">
        <f t="shared" si="543"/>
        <v>1.0102419378084087</v>
      </c>
      <c r="FK275" s="80">
        <f t="shared" si="522"/>
        <v>0.98115521347154699</v>
      </c>
      <c r="FM275" s="80">
        <f t="shared" si="544"/>
        <v>1.0100079179311092</v>
      </c>
      <c r="FN275" s="80">
        <f t="shared" si="545"/>
        <v>0.98102976992806867</v>
      </c>
      <c r="FO275" s="80">
        <f t="shared" si="523"/>
        <v>0.98488399677603167</v>
      </c>
      <c r="FQ275" s="37"/>
    </row>
    <row r="276" spans="1:173" x14ac:dyDescent="0.2">
      <c r="A276" s="74" t="s">
        <v>242</v>
      </c>
      <c r="B276" s="31">
        <f t="shared" si="491"/>
        <v>1976</v>
      </c>
      <c r="D276" s="85">
        <f>[4]Northeast!D261</f>
        <v>2368.817</v>
      </c>
      <c r="E276" s="85">
        <f>[4]Midwest!D261</f>
        <v>3062.7159999999999</v>
      </c>
      <c r="F276" s="85">
        <f>[4]South!D261</f>
        <v>1760.346</v>
      </c>
      <c r="G276" s="85">
        <f>[4]West!D261</f>
        <v>1200.55</v>
      </c>
      <c r="H276" s="85">
        <f t="shared" si="493"/>
        <v>8392.4289999999983</v>
      </c>
      <c r="I276" s="90">
        <f t="shared" si="524"/>
        <v>0.20829208822531642</v>
      </c>
      <c r="J276" s="91">
        <f>J42</f>
        <v>2718.4270000000001</v>
      </c>
      <c r="K276" s="91">
        <f>K42</f>
        <v>1499.952</v>
      </c>
      <c r="L276" s="91">
        <f>L42</f>
        <v>23971.359056152542</v>
      </c>
      <c r="M276" s="91">
        <f>M42</f>
        <v>13804.312268683247</v>
      </c>
      <c r="N276" s="91">
        <f t="shared" si="525"/>
        <v>41994.050324835785</v>
      </c>
      <c r="P276" s="96">
        <f>P42</f>
        <v>2718.4270000000001</v>
      </c>
      <c r="Q276" s="96">
        <f>Q42</f>
        <v>1499.952</v>
      </c>
      <c r="R276" s="96">
        <f>R42</f>
        <v>23971.359056152542</v>
      </c>
      <c r="S276" s="96">
        <f>S42</f>
        <v>13804.312268683247</v>
      </c>
      <c r="T276" s="85">
        <f t="shared" si="526"/>
        <v>41994.050324835785</v>
      </c>
      <c r="V276" s="96">
        <f t="shared" si="527"/>
        <v>871.39253693404305</v>
      </c>
      <c r="W276" s="96">
        <f t="shared" si="498"/>
        <v>2041.8760066988807</v>
      </c>
      <c r="X276" s="96">
        <f t="shared" si="498"/>
        <v>73.435385781691252</v>
      </c>
      <c r="Y276" s="96">
        <f t="shared" si="498"/>
        <v>86.969200394256006</v>
      </c>
      <c r="Z276" s="96">
        <f t="shared" si="498"/>
        <v>199.84804835642669</v>
      </c>
      <c r="AC276" s="96">
        <f t="shared" si="499"/>
        <v>0.87139253693404306</v>
      </c>
      <c r="AD276" s="96">
        <f t="shared" si="499"/>
        <v>2.0418760066988808</v>
      </c>
      <c r="AE276" s="96">
        <f t="shared" si="499"/>
        <v>7.3435385781691245E-2</v>
      </c>
      <c r="AF276" s="96">
        <f t="shared" si="499"/>
        <v>8.6969200394255999E-2</v>
      </c>
      <c r="AG276" s="96">
        <f t="shared" si="499"/>
        <v>0.19984804835642669</v>
      </c>
      <c r="AI276" s="94">
        <f t="shared" si="500"/>
        <v>0.85839258182927802</v>
      </c>
      <c r="AJ276" s="94">
        <f t="shared" si="500"/>
        <v>2.0208715091362128</v>
      </c>
      <c r="AK276" s="94">
        <f t="shared" si="500"/>
        <v>7.142315831558485E-2</v>
      </c>
      <c r="AL276" s="94">
        <f t="shared" si="500"/>
        <v>8.7718899253788993E-2</v>
      </c>
      <c r="AM276" s="94">
        <f t="shared" si="501"/>
        <v>0.19735407799153482</v>
      </c>
      <c r="AO276" s="90">
        <f>[4]Northeast!V261</f>
        <v>1.015144533375465</v>
      </c>
      <c r="AP276" s="90">
        <f>[4]Midwest!V261</f>
        <v>1.010393781825172</v>
      </c>
      <c r="AQ276" s="90">
        <f>[4]South!V261</f>
        <v>1.0281733196005605</v>
      </c>
      <c r="AR276" s="90">
        <f>[4]West!V261</f>
        <v>0.99145339412702882</v>
      </c>
      <c r="AS276" s="90">
        <f t="shared" si="528"/>
        <v>1.0126370348678524</v>
      </c>
      <c r="AU276" s="102">
        <f t="shared" si="529"/>
        <v>1000000</v>
      </c>
      <c r="AV276" s="102">
        <f t="shared" si="502"/>
        <v>1000000</v>
      </c>
      <c r="AW276" s="102">
        <f t="shared" si="502"/>
        <v>1000000</v>
      </c>
      <c r="AX276" s="102">
        <f t="shared" si="502"/>
        <v>1000000</v>
      </c>
      <c r="AY276" s="102">
        <f t="shared" si="502"/>
        <v>1000000</v>
      </c>
      <c r="BB276" s="80">
        <f t="shared" si="503"/>
        <v>1.0774157882918305</v>
      </c>
      <c r="BC276" s="80">
        <f t="shared" si="503"/>
        <v>0.90508040947549384</v>
      </c>
      <c r="BD276" s="80">
        <f t="shared" si="503"/>
        <v>1.3439859294986689</v>
      </c>
      <c r="BE276" s="80">
        <f t="shared" si="503"/>
        <v>1.3908769977514108</v>
      </c>
      <c r="BG276" s="80"/>
      <c r="BH276" s="80"/>
      <c r="BI276" s="80"/>
      <c r="BJ276" s="80"/>
      <c r="BK276" s="80"/>
      <c r="BL276" s="80"/>
      <c r="BM276" s="80"/>
      <c r="BN276" s="80"/>
      <c r="BO276" s="80"/>
      <c r="BP276" s="80">
        <f t="shared" si="504"/>
        <v>0.86551927325535249</v>
      </c>
      <c r="BQ276" s="95">
        <f>[4]Northeast!AK261</f>
        <v>1.3338166680008601</v>
      </c>
      <c r="BR276" s="95">
        <f>[4]Midwest!AK261</f>
        <v>1.4212184533499586</v>
      </c>
      <c r="BS276" s="95">
        <f>[4]South!AK261</f>
        <v>1.3722992253201094</v>
      </c>
      <c r="BT276" s="95">
        <f>[4]West!AK261</f>
        <v>1.3930436198201628</v>
      </c>
      <c r="BU276" s="88"/>
      <c r="BV276" s="95">
        <f>[4]Northeast!AH261</f>
        <v>1.0013514993460622</v>
      </c>
      <c r="BW276" s="95">
        <f>[4]Midwest!AH261</f>
        <v>0.99952936123802005</v>
      </c>
      <c r="BX276" s="95">
        <f>[4]South!AH261</f>
        <v>1.0013337811377623</v>
      </c>
      <c r="BY276" s="95">
        <f>[4]West!AH261</f>
        <v>1.006334008054119</v>
      </c>
      <c r="CA276" s="95">
        <f>[4]Northeast!AI261</f>
        <v>0.98810557681133049</v>
      </c>
      <c r="CB276" s="95">
        <f>[4]Midwest!AI261</f>
        <v>0.97914431471853758</v>
      </c>
      <c r="CC276" s="95">
        <f>[4]South!AI261</f>
        <v>0.97806346413421141</v>
      </c>
      <c r="CD276" s="95">
        <f>[4]West!AI261</f>
        <v>0.99216033314932317</v>
      </c>
      <c r="CF276" s="95">
        <f>[4]Northeast!AJ261</f>
        <v>1.0393037644306744</v>
      </c>
      <c r="CG276" s="95">
        <f>[4]Midwest!AJ261</f>
        <v>0.99917770566582875</v>
      </c>
      <c r="CH276" s="95">
        <f>[4]South!AJ261</f>
        <v>1.0252954174253628</v>
      </c>
      <c r="CI276" s="95">
        <f>[4]West!AJ261</f>
        <v>0.94029424360233527</v>
      </c>
      <c r="CK276" s="89">
        <f t="shared" si="505"/>
        <v>0.82705359813713319</v>
      </c>
      <c r="CL276" s="89">
        <f t="shared" si="506"/>
        <v>1.4239831503045588</v>
      </c>
      <c r="CM276" s="89">
        <f t="shared" si="507"/>
        <v>1.2755856337177804</v>
      </c>
      <c r="CN276" s="89">
        <f t="shared" si="508"/>
        <v>1.0014393195810198</v>
      </c>
      <c r="CO276" s="89">
        <f t="shared" si="509"/>
        <v>0.98332938363475408</v>
      </c>
      <c r="CP276" s="89">
        <f t="shared" si="510"/>
        <v>1.0069330307302464</v>
      </c>
      <c r="CQ276" s="89">
        <f t="shared" si="511"/>
        <v>1.3814526150889035</v>
      </c>
      <c r="CR276" s="89">
        <f t="shared" si="512"/>
        <v>1.4451186670715253</v>
      </c>
      <c r="CS276" s="89">
        <f t="shared" si="513"/>
        <v>1.1777103881460356</v>
      </c>
      <c r="CT276" s="89"/>
      <c r="CU276" s="89">
        <f t="shared" si="514"/>
        <v>1.2648349650857582</v>
      </c>
      <c r="CV276" s="80">
        <f t="shared" si="530"/>
        <v>1.227057756828015</v>
      </c>
      <c r="CX276" s="35"/>
      <c r="CZ276" s="80">
        <f t="shared" si="495"/>
        <v>0.28483509409582947</v>
      </c>
      <c r="DA276" s="80">
        <f t="shared" si="495"/>
        <v>0.34399226945476014</v>
      </c>
      <c r="DB276" s="80">
        <f t="shared" si="495"/>
        <v>0.22120682723457263</v>
      </c>
      <c r="DC276" s="80">
        <f t="shared" si="495"/>
        <v>0.14996580921483782</v>
      </c>
      <c r="DE276" s="80">
        <f t="shared" si="515"/>
        <v>0.27820153301683015</v>
      </c>
      <c r="DF276" s="80">
        <f t="shared" si="515"/>
        <v>0.34352940523022113</v>
      </c>
      <c r="DG276" s="80">
        <f t="shared" si="515"/>
        <v>0.22206432913392077</v>
      </c>
      <c r="DH276" s="80">
        <f t="shared" si="515"/>
        <v>0.15606980414000596</v>
      </c>
      <c r="DI276" s="80">
        <f t="shared" si="516"/>
        <v>0.99986507152097803</v>
      </c>
      <c r="DJ276" s="80"/>
      <c r="DK276" s="80">
        <f t="shared" si="517"/>
        <v>0.27823907539207726</v>
      </c>
      <c r="DL276" s="80">
        <f t="shared" si="517"/>
        <v>0.34357576338540352</v>
      </c>
      <c r="DM276" s="80">
        <f t="shared" si="517"/>
        <v>0.22209429597947675</v>
      </c>
      <c r="DN276" s="80">
        <f t="shared" si="517"/>
        <v>0.15609086524304241</v>
      </c>
      <c r="DQ276" s="80">
        <f t="shared" si="531"/>
        <v>3.3691386898337783E-2</v>
      </c>
      <c r="DR276" s="80">
        <f t="shared" si="531"/>
        <v>-9.6273542132424179E-3</v>
      </c>
      <c r="DS276" s="80">
        <f t="shared" si="531"/>
        <v>-2.3189241481674398E-2</v>
      </c>
      <c r="DT276" s="80">
        <f t="shared" si="531"/>
        <v>2.8550209757804753E-2</v>
      </c>
      <c r="DV276" s="80">
        <f t="shared" si="518"/>
        <v>6.4733622476808098E-2</v>
      </c>
      <c r="DW276" s="80">
        <f t="shared" si="518"/>
        <v>3.5718202659601767E-2</v>
      </c>
      <c r="DX276" s="80">
        <f t="shared" si="518"/>
        <v>0.57082750700938201</v>
      </c>
      <c r="DY276" s="80">
        <f t="shared" si="518"/>
        <v>0.32872066785420817</v>
      </c>
      <c r="DZ276" s="80"/>
      <c r="EB276" s="80">
        <f t="shared" si="532"/>
        <v>2.5295804359037433E-2</v>
      </c>
      <c r="EC276" s="80">
        <f t="shared" si="532"/>
        <v>7.2796308945786911E-2</v>
      </c>
      <c r="ED276" s="80">
        <f t="shared" si="532"/>
        <v>-6.023767508321792E-3</v>
      </c>
      <c r="EE276" s="80">
        <f t="shared" si="532"/>
        <v>-2.0537692686552617E-3</v>
      </c>
      <c r="EG276" s="80">
        <f t="shared" si="533"/>
        <v>-9.3072893864454428E-4</v>
      </c>
      <c r="EH276" s="80">
        <f t="shared" si="533"/>
        <v>2.8269628807122072E-4</v>
      </c>
      <c r="EI276" s="80">
        <f t="shared" si="533"/>
        <v>-4.0071221651750012E-4</v>
      </c>
      <c r="EJ276" s="80">
        <f t="shared" si="533"/>
        <v>5.6601047712059732E-3</v>
      </c>
      <c r="EL276" s="80">
        <f t="shared" si="534"/>
        <v>4.3772472982095932E-3</v>
      </c>
      <c r="EM276" s="80">
        <f t="shared" si="534"/>
        <v>3.3810461228584135E-3</v>
      </c>
      <c r="EN276" s="80">
        <f t="shared" si="534"/>
        <v>-8.4571888153098576E-4</v>
      </c>
      <c r="EO276" s="80">
        <f t="shared" si="534"/>
        <v>1.3927731229214203E-4</v>
      </c>
      <c r="EQ276" s="80">
        <f t="shared" si="535"/>
        <v>4.2939817570888064E-2</v>
      </c>
      <c r="ER276" s="80">
        <f t="shared" si="535"/>
        <v>2.673976780417929E-2</v>
      </c>
      <c r="ES276" s="80">
        <f t="shared" si="535"/>
        <v>5.8503559341428417E-2</v>
      </c>
      <c r="ET276" s="80">
        <f t="shared" si="535"/>
        <v>-7.679793293911108E-2</v>
      </c>
      <c r="EW276" s="80">
        <f t="shared" si="536"/>
        <v>1.0053872226260561</v>
      </c>
      <c r="EX276" s="80">
        <f t="shared" si="537"/>
        <v>0.86308690581529612</v>
      </c>
      <c r="EY276" s="80">
        <f t="shared" si="519"/>
        <v>1.3814526150889035</v>
      </c>
      <c r="EZ276" s="80"/>
      <c r="FA276" s="80">
        <f t="shared" si="538"/>
        <v>1.0308574272735314</v>
      </c>
      <c r="FB276" s="80">
        <f t="shared" si="539"/>
        <v>0.91246607783092659</v>
      </c>
      <c r="FC276" s="80">
        <f t="shared" si="520"/>
        <v>1.2755856337177804</v>
      </c>
      <c r="FD276" s="80"/>
      <c r="FE276" s="80">
        <f t="shared" si="540"/>
        <v>1.0006328573569061</v>
      </c>
      <c r="FF276" s="80">
        <f t="shared" si="541"/>
        <v>1.0003044678856807</v>
      </c>
      <c r="FG276" s="80">
        <f t="shared" si="521"/>
        <v>1.0014393195810198</v>
      </c>
      <c r="FH276" s="80"/>
      <c r="FI276" s="80">
        <f t="shared" si="542"/>
        <v>1.0022159288697192</v>
      </c>
      <c r="FJ276" s="80">
        <f t="shared" si="543"/>
        <v>1.0124805620837993</v>
      </c>
      <c r="FK276" s="80">
        <f t="shared" si="522"/>
        <v>0.98332938363475408</v>
      </c>
      <c r="FM276" s="80">
        <f t="shared" si="544"/>
        <v>1.0223874426088668</v>
      </c>
      <c r="FN276" s="80">
        <f t="shared" si="545"/>
        <v>1.002992517599923</v>
      </c>
      <c r="FO276" s="80">
        <f t="shared" si="523"/>
        <v>1.0069330307302464</v>
      </c>
      <c r="FQ276" s="37"/>
    </row>
    <row r="277" spans="1:173" x14ac:dyDescent="0.2">
      <c r="A277" s="74" t="s">
        <v>242</v>
      </c>
      <c r="B277" s="31">
        <f t="shared" si="491"/>
        <v>1977</v>
      </c>
      <c r="D277" s="85">
        <f>[4]Northeast!D262</f>
        <v>2314.2910000000002</v>
      </c>
      <c r="E277" s="85">
        <f>[4]Midwest!D262</f>
        <v>2964.4230000000002</v>
      </c>
      <c r="F277" s="85">
        <f>[4]South!D262</f>
        <v>1822.8980000000001</v>
      </c>
      <c r="G277" s="85">
        <f>[4]West!D262</f>
        <v>1093.2909999999999</v>
      </c>
      <c r="H277" s="85">
        <f t="shared" si="493"/>
        <v>8194.9030000000002</v>
      </c>
      <c r="I277" s="90">
        <f t="shared" si="524"/>
        <v>0.21129924544080328</v>
      </c>
      <c r="J277" s="91">
        <f>J43</f>
        <v>2548.308</v>
      </c>
      <c r="K277" s="91">
        <f>K43</f>
        <v>1551.9780000000001</v>
      </c>
      <c r="L277" s="91">
        <f>L43</f>
        <v>24657.591975535124</v>
      </c>
      <c r="M277" s="91">
        <f>M43</f>
        <v>14196.582391966469</v>
      </c>
      <c r="N277" s="91">
        <f t="shared" si="525"/>
        <v>42954.460367501597</v>
      </c>
      <c r="P277" s="96">
        <f>P43</f>
        <v>2548.308</v>
      </c>
      <c r="Q277" s="96">
        <f>Q43</f>
        <v>1551.9780000000001</v>
      </c>
      <c r="R277" s="96">
        <f>R43</f>
        <v>24657.591975535124</v>
      </c>
      <c r="S277" s="96">
        <f>S43</f>
        <v>14196.582391966469</v>
      </c>
      <c r="T277" s="85">
        <f t="shared" si="526"/>
        <v>42954.460367501597</v>
      </c>
      <c r="V277" s="96">
        <f t="shared" si="527"/>
        <v>908.16769401500926</v>
      </c>
      <c r="W277" s="96">
        <f t="shared" si="498"/>
        <v>1910.0934420462145</v>
      </c>
      <c r="X277" s="96">
        <f t="shared" si="498"/>
        <v>73.92846802756128</v>
      </c>
      <c r="Y277" s="96">
        <f t="shared" si="498"/>
        <v>77.010858656986983</v>
      </c>
      <c r="Z277" s="96">
        <f t="shared" si="498"/>
        <v>190.78118849329286</v>
      </c>
      <c r="AC277" s="96">
        <f t="shared" si="499"/>
        <v>0.9081676940150093</v>
      </c>
      <c r="AD277" s="96">
        <f t="shared" si="499"/>
        <v>1.9100934420462146</v>
      </c>
      <c r="AE277" s="96">
        <f t="shared" si="499"/>
        <v>7.3928468027561284E-2</v>
      </c>
      <c r="AF277" s="96">
        <f t="shared" si="499"/>
        <v>7.701085865698698E-2</v>
      </c>
      <c r="AG277" s="96">
        <f t="shared" si="499"/>
        <v>0.19078118849329287</v>
      </c>
      <c r="AI277" s="94">
        <f t="shared" si="500"/>
        <v>0.90998104480815023</v>
      </c>
      <c r="AJ277" s="94">
        <f t="shared" si="500"/>
        <v>1.9142643528785408</v>
      </c>
      <c r="AK277" s="94">
        <f t="shared" si="500"/>
        <v>7.2675514022180865E-2</v>
      </c>
      <c r="AL277" s="94">
        <f t="shared" si="500"/>
        <v>7.8309076758284843E-2</v>
      </c>
      <c r="AM277" s="94">
        <f t="shared" si="501"/>
        <v>0.1907492842348168</v>
      </c>
      <c r="AO277" s="90">
        <f>[4]Northeast!V262</f>
        <v>0.99800726531229755</v>
      </c>
      <c r="AP277" s="90">
        <f>[4]Midwest!V262</f>
        <v>0.99782114166935498</v>
      </c>
      <c r="AQ277" s="90">
        <f>[4]South!V262</f>
        <v>1.0172403872506222</v>
      </c>
      <c r="AR277" s="90">
        <f>[4]West!V262</f>
        <v>0.98342186940467902</v>
      </c>
      <c r="AS277" s="90">
        <f t="shared" si="528"/>
        <v>1.0001672575527822</v>
      </c>
      <c r="AU277" s="102">
        <f t="shared" si="529"/>
        <v>1000000</v>
      </c>
      <c r="AV277" s="102">
        <f t="shared" si="502"/>
        <v>1000000</v>
      </c>
      <c r="AW277" s="102">
        <f t="shared" si="502"/>
        <v>1000000</v>
      </c>
      <c r="AX277" s="102">
        <f t="shared" si="502"/>
        <v>1000000</v>
      </c>
      <c r="AY277" s="102">
        <f t="shared" si="502"/>
        <v>1000000</v>
      </c>
      <c r="BB277" s="80">
        <f t="shared" si="503"/>
        <v>1.1421673083815045</v>
      </c>
      <c r="BC277" s="80">
        <f t="shared" si="503"/>
        <v>0.85733464820245087</v>
      </c>
      <c r="BD277" s="80">
        <f t="shared" si="503"/>
        <v>1.3675517936817589</v>
      </c>
      <c r="BE277" s="80">
        <f t="shared" si="503"/>
        <v>1.2416741945555514</v>
      </c>
      <c r="BF277" s="80"/>
      <c r="BG277" s="80"/>
      <c r="BH277" s="80"/>
      <c r="BI277" s="80"/>
      <c r="BJ277" s="80"/>
      <c r="BK277" s="80"/>
      <c r="BL277" s="80"/>
      <c r="BM277" s="80"/>
      <c r="BN277" s="80"/>
      <c r="BO277" s="80"/>
      <c r="BP277" s="80">
        <f t="shared" si="504"/>
        <v>0.85935706212265339</v>
      </c>
      <c r="BQ277" s="95">
        <f>[4]Northeast!AK262</f>
        <v>1.3157114149544131</v>
      </c>
      <c r="BR277" s="95">
        <f>[4]Midwest!AK262</f>
        <v>1.3779515310390842</v>
      </c>
      <c r="BS277" s="95">
        <f>[4]South!AK262</f>
        <v>1.3973853242122103</v>
      </c>
      <c r="BT277" s="95">
        <f>[4]West!AK262</f>
        <v>1.2465413228019628</v>
      </c>
      <c r="BU277" s="88"/>
      <c r="BV277" s="95">
        <f>[4]Northeast!AH262</f>
        <v>1.0018623059763638</v>
      </c>
      <c r="BW277" s="95">
        <f>[4]Midwest!AH262</f>
        <v>1.0015198613461</v>
      </c>
      <c r="BX277" s="95">
        <f>[4]South!AH262</f>
        <v>0.99880402240947896</v>
      </c>
      <c r="BY277" s="95">
        <f>[4]West!AH262</f>
        <v>1.0054294313286707</v>
      </c>
      <c r="CA277" s="95">
        <f>[4]Northeast!AI262</f>
        <v>0.98886270195961012</v>
      </c>
      <c r="CB277" s="95">
        <f>[4]Midwest!AI262</f>
        <v>0.97983683667864385</v>
      </c>
      <c r="CC277" s="95">
        <f>[4]South!AI262</f>
        <v>0.97982230791616587</v>
      </c>
      <c r="CD277" s="95">
        <f>[4]West!AI262</f>
        <v>0.99071646683890602</v>
      </c>
      <c r="CF277" s="95">
        <f>[4]Northeast!AJ262</f>
        <v>1.0217586497947471</v>
      </c>
      <c r="CG277" s="95">
        <f>[4]Midwest!AJ262</f>
        <v>0.98674463059052608</v>
      </c>
      <c r="CH277" s="95">
        <f>[4]South!AJ262</f>
        <v>1.0143930868321431</v>
      </c>
      <c r="CI277" s="95">
        <f>[4]West!AJ262</f>
        <v>0.93267714681441727</v>
      </c>
      <c r="CK277" s="89">
        <f t="shared" si="505"/>
        <v>0.84596843429438839</v>
      </c>
      <c r="CL277" s="89">
        <f t="shared" si="506"/>
        <v>1.359378788253204</v>
      </c>
      <c r="CM277" s="89">
        <f t="shared" si="507"/>
        <v>1.2515387696483193</v>
      </c>
      <c r="CN277" s="89">
        <f t="shared" si="508"/>
        <v>1.0015541343654071</v>
      </c>
      <c r="CO277" s="89">
        <f t="shared" si="509"/>
        <v>0.98395574675635977</v>
      </c>
      <c r="CP277" s="89">
        <f t="shared" si="510"/>
        <v>0.99419407110399638</v>
      </c>
      <c r="CQ277" s="89">
        <f t="shared" si="511"/>
        <v>1.3442808012607674</v>
      </c>
      <c r="CR277" s="89">
        <f t="shared" si="512"/>
        <v>1.3944714454657019</v>
      </c>
      <c r="CS277" s="89">
        <f t="shared" si="513"/>
        <v>1.1499915451115659</v>
      </c>
      <c r="CT277" s="89"/>
      <c r="CU277" s="89">
        <f t="shared" si="514"/>
        <v>1.2262117433526405</v>
      </c>
      <c r="CV277" s="80">
        <f t="shared" si="530"/>
        <v>1.2125927806977206</v>
      </c>
      <c r="CX277" s="35"/>
      <c r="CZ277" s="80">
        <f t="shared" si="495"/>
        <v>0.287970105167282</v>
      </c>
      <c r="DA277" s="80">
        <f t="shared" si="495"/>
        <v>0.33075402814851462</v>
      </c>
      <c r="DB277" s="80">
        <f t="shared" si="495"/>
        <v>0.22561803377566819</v>
      </c>
      <c r="DC277" s="80">
        <f t="shared" si="495"/>
        <v>0.15565783290853499</v>
      </c>
      <c r="DE277" s="80">
        <f t="shared" si="515"/>
        <v>0.28639973991212991</v>
      </c>
      <c r="DF277" s="80">
        <f t="shared" si="515"/>
        <v>0.33732985622727546</v>
      </c>
      <c r="DG277" s="80">
        <f t="shared" si="515"/>
        <v>0.22340517216201083</v>
      </c>
      <c r="DH277" s="80">
        <f t="shared" si="515"/>
        <v>0.15279415110936859</v>
      </c>
      <c r="DI277" s="80">
        <f t="shared" si="516"/>
        <v>0.99992891941078477</v>
      </c>
      <c r="DJ277" s="80"/>
      <c r="DK277" s="80">
        <f t="shared" si="517"/>
        <v>0.28642009882151725</v>
      </c>
      <c r="DL277" s="80">
        <f t="shared" si="517"/>
        <v>0.33735383553667941</v>
      </c>
      <c r="DM277" s="80">
        <f t="shared" si="517"/>
        <v>0.22342105306210558</v>
      </c>
      <c r="DN277" s="80">
        <f t="shared" si="517"/>
        <v>0.15280501257969778</v>
      </c>
      <c r="DQ277" s="80">
        <f t="shared" si="531"/>
        <v>-1.3666988457473826E-2</v>
      </c>
      <c r="DR277" s="80">
        <f t="shared" si="531"/>
        <v>-3.0916570863163042E-2</v>
      </c>
      <c r="DS277" s="80">
        <f t="shared" si="531"/>
        <v>1.8115265090159059E-2</v>
      </c>
      <c r="DT277" s="80">
        <f t="shared" si="531"/>
        <v>-0.11111823339318007</v>
      </c>
      <c r="DV277" s="80">
        <f t="shared" si="518"/>
        <v>5.9325806405147952E-2</v>
      </c>
      <c r="DW277" s="80">
        <f t="shared" si="518"/>
        <v>3.6130776332000965E-2</v>
      </c>
      <c r="DX277" s="80">
        <f t="shared" si="518"/>
        <v>0.57404031536130107</v>
      </c>
      <c r="DY277" s="80">
        <f t="shared" si="518"/>
        <v>0.33050310190154997</v>
      </c>
      <c r="DZ277" s="80"/>
      <c r="EB277" s="80">
        <f t="shared" si="532"/>
        <v>-8.7236338628582571E-2</v>
      </c>
      <c r="EC277" s="80">
        <f t="shared" si="532"/>
        <v>1.1484594851916149E-2</v>
      </c>
      <c r="ED277" s="80">
        <f t="shared" si="532"/>
        <v>5.6125549569395949E-3</v>
      </c>
      <c r="EE277" s="80">
        <f t="shared" si="532"/>
        <v>5.4076884747568613E-3</v>
      </c>
      <c r="EG277" s="80">
        <f t="shared" si="533"/>
        <v>5.0998714167772505E-4</v>
      </c>
      <c r="EH277" s="80">
        <f t="shared" si="533"/>
        <v>1.9894570729577505E-3</v>
      </c>
      <c r="EI277" s="80">
        <f t="shared" si="533"/>
        <v>-2.5295857842886405E-3</v>
      </c>
      <c r="EJ277" s="80">
        <f t="shared" si="533"/>
        <v>-8.9928742982631844E-4</v>
      </c>
      <c r="EL277" s="80">
        <f t="shared" si="534"/>
        <v>7.6594570932180515E-4</v>
      </c>
      <c r="EM277" s="80">
        <f t="shared" si="534"/>
        <v>7.0702261577212239E-4</v>
      </c>
      <c r="EN277" s="80">
        <f t="shared" si="534"/>
        <v>1.796677089336562E-3</v>
      </c>
      <c r="EO277" s="80">
        <f t="shared" si="534"/>
        <v>-1.4563351244197033E-3</v>
      </c>
      <c r="EQ277" s="80">
        <f t="shared" si="535"/>
        <v>-1.7025722595582035E-2</v>
      </c>
      <c r="ER277" s="80">
        <f t="shared" si="535"/>
        <v>-1.2521373359852104E-2</v>
      </c>
      <c r="ES277" s="80">
        <f t="shared" si="535"/>
        <v>-1.0690293541344067E-2</v>
      </c>
      <c r="ET277" s="80">
        <f t="shared" si="535"/>
        <v>-8.1337481406070049E-3</v>
      </c>
      <c r="EW277" s="80">
        <f t="shared" si="536"/>
        <v>0.97309222667348316</v>
      </c>
      <c r="EX277" s="80">
        <f t="shared" si="537"/>
        <v>0.83986315899253339</v>
      </c>
      <c r="EY277" s="80">
        <f t="shared" si="519"/>
        <v>1.3442808012607674</v>
      </c>
      <c r="EZ277" s="80"/>
      <c r="FA277" s="80">
        <f t="shared" si="538"/>
        <v>0.98114837339506955</v>
      </c>
      <c r="FB277" s="80">
        <f t="shared" si="539"/>
        <v>0.89526460804199259</v>
      </c>
      <c r="FC277" s="80">
        <f t="shared" si="520"/>
        <v>1.2515387696483193</v>
      </c>
      <c r="FD277" s="80"/>
      <c r="FE277" s="80">
        <f t="shared" si="540"/>
        <v>1.000114649766733</v>
      </c>
      <c r="FF277" s="80">
        <f t="shared" si="541"/>
        <v>1.0004191525595858</v>
      </c>
      <c r="FG277" s="80">
        <f t="shared" si="521"/>
        <v>1.0015541343654071</v>
      </c>
      <c r="FH277" s="80"/>
      <c r="FI277" s="80">
        <f t="shared" si="542"/>
        <v>1.0006369820042298</v>
      </c>
      <c r="FJ277" s="80">
        <f t="shared" si="543"/>
        <v>1.0131254939814791</v>
      </c>
      <c r="FK277" s="80">
        <f t="shared" si="522"/>
        <v>0.98395574675635977</v>
      </c>
      <c r="FM277" s="80">
        <f t="shared" si="544"/>
        <v>0.98734875186584015</v>
      </c>
      <c r="FN277" s="80">
        <f t="shared" si="545"/>
        <v>0.99030341038306069</v>
      </c>
      <c r="FO277" s="80">
        <f t="shared" si="523"/>
        <v>0.99419407110399638</v>
      </c>
      <c r="FQ277" s="37"/>
    </row>
    <row r="278" spans="1:173" x14ac:dyDescent="0.2">
      <c r="A278" s="74" t="s">
        <v>242</v>
      </c>
      <c r="B278" s="31">
        <f t="shared" si="491"/>
        <v>1978</v>
      </c>
      <c r="D278" s="85">
        <f>[4]Northeast!D263</f>
        <v>2302.2049999999999</v>
      </c>
      <c r="E278" s="85">
        <f>[4]Midwest!D263</f>
        <v>3063.26</v>
      </c>
      <c r="F278" s="85">
        <f>[4]South!D263</f>
        <v>1790.3620000000001</v>
      </c>
      <c r="G278" s="85">
        <f>[4]West!D263</f>
        <v>1109.624</v>
      </c>
      <c r="H278" s="85">
        <f t="shared" si="493"/>
        <v>8265.4510000000009</v>
      </c>
      <c r="I278" s="90">
        <f t="shared" si="524"/>
        <v>0.2052388223010877</v>
      </c>
      <c r="J278" s="91">
        <f>J44</f>
        <v>2642.7240000000002</v>
      </c>
      <c r="K278" s="91">
        <f>K44</f>
        <v>1490.0250000000001</v>
      </c>
      <c r="L278" s="91">
        <f>L44</f>
        <v>25410.997874737848</v>
      </c>
      <c r="M278" s="91">
        <f>M44</f>
        <v>14719.090554219732</v>
      </c>
      <c r="N278" s="91">
        <f t="shared" si="525"/>
        <v>44262.83742895758</v>
      </c>
      <c r="P278" s="96">
        <f>P44</f>
        <v>2642.7240000000002</v>
      </c>
      <c r="Q278" s="96">
        <f>Q44</f>
        <v>1490.0250000000001</v>
      </c>
      <c r="R278" s="96">
        <f>R44</f>
        <v>25410.997874737848</v>
      </c>
      <c r="S278" s="96">
        <f>S44</f>
        <v>14719.090554219732</v>
      </c>
      <c r="T278" s="85">
        <f t="shared" si="526"/>
        <v>44262.83742895758</v>
      </c>
      <c r="V278" s="96">
        <f t="shared" si="527"/>
        <v>871.14848164242642</v>
      </c>
      <c r="W278" s="96">
        <f t="shared" si="498"/>
        <v>2055.8447005922717</v>
      </c>
      <c r="X278" s="96">
        <f t="shared" si="498"/>
        <v>70.456186286957077</v>
      </c>
      <c r="Y278" s="96">
        <f t="shared" si="498"/>
        <v>75.386722835392035</v>
      </c>
      <c r="Z278" s="96">
        <f t="shared" si="498"/>
        <v>186.73567896016959</v>
      </c>
      <c r="AC278" s="96">
        <f t="shared" si="499"/>
        <v>0.87114848164242642</v>
      </c>
      <c r="AD278" s="96">
        <f t="shared" si="499"/>
        <v>2.0558447005922718</v>
      </c>
      <c r="AE278" s="96">
        <f t="shared" si="499"/>
        <v>7.0456186286957073E-2</v>
      </c>
      <c r="AF278" s="96">
        <f t="shared" si="499"/>
        <v>7.5386722835392037E-2</v>
      </c>
      <c r="AG278" s="96">
        <f t="shared" si="499"/>
        <v>0.1867356789601696</v>
      </c>
      <c r="AI278" s="94">
        <f t="shared" si="500"/>
        <v>0.83985543556995401</v>
      </c>
      <c r="AJ278" s="94">
        <f t="shared" si="500"/>
        <v>1.9939408165175125</v>
      </c>
      <c r="AK278" s="94">
        <f t="shared" si="500"/>
        <v>6.7855671816344262E-2</v>
      </c>
      <c r="AL278" s="94">
        <f t="shared" si="500"/>
        <v>7.5344060410125382E-2</v>
      </c>
      <c r="AM278" s="94">
        <f t="shared" si="501"/>
        <v>0.18127631727934879</v>
      </c>
      <c r="AO278" s="90">
        <f>[4]Northeast!V263</f>
        <v>1.0372600387484971</v>
      </c>
      <c r="AP278" s="90">
        <f>[4]Midwest!V263</f>
        <v>1.0310459987387572</v>
      </c>
      <c r="AQ278" s="90">
        <f>[4]South!V263</f>
        <v>1.038324201956931</v>
      </c>
      <c r="AR278" s="90">
        <f>[4]West!V263</f>
        <v>1.0005662347507478</v>
      </c>
      <c r="AS278" s="90">
        <f t="shared" si="528"/>
        <v>1.0301162433281776</v>
      </c>
      <c r="AU278" s="102">
        <f t="shared" si="529"/>
        <v>1000000</v>
      </c>
      <c r="AV278" s="102">
        <f t="shared" si="502"/>
        <v>1000000</v>
      </c>
      <c r="AW278" s="102">
        <f t="shared" si="502"/>
        <v>1000000</v>
      </c>
      <c r="AX278" s="102">
        <f t="shared" si="502"/>
        <v>1000000</v>
      </c>
      <c r="AY278" s="102">
        <f t="shared" si="502"/>
        <v>1000000</v>
      </c>
      <c r="BB278" s="80">
        <f t="shared" si="503"/>
        <v>1.0541487954584248</v>
      </c>
      <c r="BC278" s="80">
        <f t="shared" si="503"/>
        <v>0.89301905763169931</v>
      </c>
      <c r="BD278" s="80">
        <f t="shared" si="503"/>
        <v>1.2768557189096814</v>
      </c>
      <c r="BE278" s="80">
        <f t="shared" si="503"/>
        <v>1.1946606880969219</v>
      </c>
      <c r="BF278" s="80"/>
      <c r="BG278" s="80"/>
      <c r="BH278" s="80"/>
      <c r="BI278" s="80"/>
      <c r="BJ278" s="80"/>
      <c r="BK278" s="80"/>
      <c r="BL278" s="80"/>
      <c r="BM278" s="80"/>
      <c r="BN278" s="80"/>
      <c r="BO278" s="80"/>
      <c r="BP278" s="80">
        <f t="shared" si="504"/>
        <v>0.94774987169489244</v>
      </c>
      <c r="BQ278" s="95">
        <f>[4]Northeast!AK263</f>
        <v>1.2348137198936233</v>
      </c>
      <c r="BR278" s="95">
        <f>[4]Midwest!AK263</f>
        <v>1.3492767877596767</v>
      </c>
      <c r="BS278" s="95">
        <f>[4]South!AK263</f>
        <v>1.3001595240924806</v>
      </c>
      <c r="BT278" s="95">
        <f>[4]West!AK263</f>
        <v>1.2041550577185158</v>
      </c>
      <c r="BU278" s="88"/>
      <c r="BV278" s="95">
        <f>[4]Northeast!AH263</f>
        <v>1.0030129644571106</v>
      </c>
      <c r="BW278" s="95">
        <f>[4]Midwest!AH263</f>
        <v>1.0035831376759399</v>
      </c>
      <c r="BX278" s="95">
        <f>[4]South!AH263</f>
        <v>0.99792652991625574</v>
      </c>
      <c r="BY278" s="95">
        <f>[4]West!AH263</f>
        <v>1.0027657717107521</v>
      </c>
      <c r="CA278" s="95">
        <f>[4]Northeast!AI263</f>
        <v>0.98815132658266236</v>
      </c>
      <c r="CB278" s="95">
        <f>[4]Midwest!AI263</f>
        <v>0.98182262919518204</v>
      </c>
      <c r="CC278" s="95">
        <f>[4]South!AI263</f>
        <v>0.98411673206119066</v>
      </c>
      <c r="CD278" s="95">
        <f>[4]West!AI263</f>
        <v>0.98937893012085865</v>
      </c>
      <c r="CF278" s="95">
        <f>[4]Northeast!AJ263</f>
        <v>1.0619455924963317</v>
      </c>
      <c r="CG278" s="95">
        <f>[4]Midwest!AJ263</f>
        <v>1.0196006685579337</v>
      </c>
      <c r="CH278" s="95">
        <f>[4]South!AJ263</f>
        <v>1.035417887017215</v>
      </c>
      <c r="CI278" s="95">
        <f>[4]West!AJ263</f>
        <v>0.94893686022164014</v>
      </c>
      <c r="CK278" s="89">
        <f t="shared" si="505"/>
        <v>0.87173632160287451</v>
      </c>
      <c r="CL278" s="89">
        <f t="shared" si="506"/>
        <v>1.3305532007283771</v>
      </c>
      <c r="CM278" s="89">
        <f t="shared" si="507"/>
        <v>1.2254510241686178</v>
      </c>
      <c r="CN278" s="89">
        <f t="shared" si="508"/>
        <v>1.0019757808508651</v>
      </c>
      <c r="CO278" s="89">
        <f t="shared" si="509"/>
        <v>0.98518327327797717</v>
      </c>
      <c r="CP278" s="89">
        <f t="shared" si="510"/>
        <v>1.0237792569381297</v>
      </c>
      <c r="CQ278" s="89">
        <f t="shared" si="511"/>
        <v>1.28297951790924</v>
      </c>
      <c r="CR278" s="89">
        <f t="shared" si="512"/>
        <v>1.3851008749745288</v>
      </c>
      <c r="CS278" s="89">
        <f t="shared" si="513"/>
        <v>1.1598915528998865</v>
      </c>
      <c r="CT278" s="89"/>
      <c r="CU278" s="89">
        <f t="shared" si="514"/>
        <v>1.2384444717979028</v>
      </c>
      <c r="CV278" s="80">
        <f t="shared" si="530"/>
        <v>1.1941641194916786</v>
      </c>
      <c r="CX278" s="35"/>
      <c r="CZ278" s="80">
        <f t="shared" si="495"/>
        <v>0.28514015624099481</v>
      </c>
      <c r="DA278" s="80">
        <f t="shared" si="495"/>
        <v>0.34359244199821815</v>
      </c>
      <c r="DB278" s="80">
        <f t="shared" si="495"/>
        <v>0.22114107945722625</v>
      </c>
      <c r="DC278" s="80">
        <f t="shared" si="495"/>
        <v>0.15012632230356077</v>
      </c>
      <c r="DE278" s="80">
        <f t="shared" si="515"/>
        <v>0.28655280169826169</v>
      </c>
      <c r="DF278" s="80">
        <f t="shared" si="515"/>
        <v>0.33713249419517771</v>
      </c>
      <c r="DG278" s="80">
        <f t="shared" si="515"/>
        <v>0.2233720791876613</v>
      </c>
      <c r="DH278" s="80">
        <f t="shared" si="515"/>
        <v>0.15287539902219233</v>
      </c>
      <c r="DI278" s="80">
        <f t="shared" si="516"/>
        <v>0.99993277410329306</v>
      </c>
      <c r="DJ278" s="80"/>
      <c r="DK278" s="80">
        <f t="shared" si="517"/>
        <v>0.28657206676242097</v>
      </c>
      <c r="DL278" s="80">
        <f t="shared" si="517"/>
        <v>0.33715515975312149</v>
      </c>
      <c r="DM278" s="80">
        <f t="shared" si="517"/>
        <v>0.22338709658554204</v>
      </c>
      <c r="DN278" s="80">
        <f t="shared" si="517"/>
        <v>0.1528856768989155</v>
      </c>
      <c r="DQ278" s="80">
        <f t="shared" si="531"/>
        <v>-6.3457394698236164E-2</v>
      </c>
      <c r="DR278" s="80">
        <f t="shared" si="531"/>
        <v>-2.1029262427089433E-2</v>
      </c>
      <c r="DS278" s="80">
        <f t="shared" si="531"/>
        <v>-7.2115897091895476E-2</v>
      </c>
      <c r="DT278" s="80">
        <f t="shared" si="531"/>
        <v>-3.4594650421556031E-2</v>
      </c>
      <c r="DV278" s="80">
        <f t="shared" si="518"/>
        <v>5.9705255096707391E-2</v>
      </c>
      <c r="DW278" s="80">
        <f t="shared" si="518"/>
        <v>3.3663115302797954E-2</v>
      </c>
      <c r="DX278" s="80">
        <f t="shared" si="518"/>
        <v>0.57409328797600978</v>
      </c>
      <c r="DY278" s="80">
        <f t="shared" si="518"/>
        <v>0.33253834162448487</v>
      </c>
      <c r="DZ278" s="80"/>
      <c r="EB278" s="80">
        <f t="shared" si="532"/>
        <v>6.3756463584802164E-3</v>
      </c>
      <c r="EC278" s="80">
        <f t="shared" si="532"/>
        <v>-7.0742295560295751E-2</v>
      </c>
      <c r="ED278" s="80">
        <f t="shared" si="532"/>
        <v>9.2276046258597967E-5</v>
      </c>
      <c r="EE278" s="80">
        <f t="shared" si="532"/>
        <v>6.139121875265276E-3</v>
      </c>
      <c r="EG278" s="80">
        <f t="shared" si="533"/>
        <v>1.1478605418068933E-3</v>
      </c>
      <c r="EH278" s="80">
        <f t="shared" si="533"/>
        <v>2.0580260057379614E-3</v>
      </c>
      <c r="EI278" s="80">
        <f t="shared" si="533"/>
        <v>-8.7892935648325305E-4</v>
      </c>
      <c r="EJ278" s="80">
        <f t="shared" si="533"/>
        <v>-2.6527910991601417E-3</v>
      </c>
      <c r="EL278" s="80">
        <f t="shared" si="534"/>
        <v>-7.1964629221527823E-4</v>
      </c>
      <c r="EM278" s="80">
        <f t="shared" si="534"/>
        <v>2.0246054214834021E-3</v>
      </c>
      <c r="EN278" s="80">
        <f t="shared" si="534"/>
        <v>4.3732833881932704E-3</v>
      </c>
      <c r="EO278" s="80">
        <f t="shared" si="534"/>
        <v>-1.3509823047264914E-3</v>
      </c>
      <c r="EQ278" s="80">
        <f t="shared" si="535"/>
        <v>3.857738124340665E-2</v>
      </c>
      <c r="ER278" s="80">
        <f t="shared" si="535"/>
        <v>3.2755055189162816E-2</v>
      </c>
      <c r="ES278" s="80">
        <f t="shared" si="535"/>
        <v>2.0514611155975776E-2</v>
      </c>
      <c r="ET278" s="80">
        <f t="shared" si="535"/>
        <v>1.7283160187057042E-2</v>
      </c>
      <c r="EW278" s="80">
        <f t="shared" si="536"/>
        <v>0.95439845358645714</v>
      </c>
      <c r="EX278" s="80">
        <f t="shared" si="537"/>
        <v>0.80156410016671065</v>
      </c>
      <c r="EY278" s="80">
        <f t="shared" si="519"/>
        <v>1.28297951790924</v>
      </c>
      <c r="EZ278" s="80"/>
      <c r="FA278" s="80">
        <f t="shared" si="538"/>
        <v>0.97915546356823435</v>
      </c>
      <c r="FB278" s="80">
        <f t="shared" si="539"/>
        <v>0.87660323230359094</v>
      </c>
      <c r="FC278" s="80">
        <f t="shared" si="520"/>
        <v>1.2254510241686178</v>
      </c>
      <c r="FD278" s="80"/>
      <c r="FE278" s="80">
        <f t="shared" si="540"/>
        <v>1.0004209922070018</v>
      </c>
      <c r="FF278" s="80">
        <f t="shared" si="541"/>
        <v>1.0008403212265486</v>
      </c>
      <c r="FG278" s="80">
        <f t="shared" si="521"/>
        <v>1.0019757808508651</v>
      </c>
      <c r="FH278" s="80"/>
      <c r="FI278" s="80">
        <f t="shared" si="542"/>
        <v>1.0012475424079426</v>
      </c>
      <c r="FJ278" s="80">
        <f t="shared" si="543"/>
        <v>1.0143894109997889</v>
      </c>
      <c r="FK278" s="80">
        <f t="shared" si="522"/>
        <v>0.98518327327797717</v>
      </c>
      <c r="FM278" s="80">
        <f t="shared" si="544"/>
        <v>1.0297579584248382</v>
      </c>
      <c r="FN278" s="80">
        <f t="shared" si="545"/>
        <v>1.0197728180972152</v>
      </c>
      <c r="FO278" s="80">
        <f t="shared" si="523"/>
        <v>1.0237792569381297</v>
      </c>
      <c r="FQ278" s="37"/>
    </row>
    <row r="279" spans="1:173" x14ac:dyDescent="0.2">
      <c r="A279" s="74" t="s">
        <v>242</v>
      </c>
      <c r="B279" s="31">
        <f t="shared" si="491"/>
        <v>1979</v>
      </c>
      <c r="D279" s="85">
        <f>[4]Northeast!D264</f>
        <v>2043.508</v>
      </c>
      <c r="E279" s="85">
        <f>[4]Midwest!D264</f>
        <v>2867.848</v>
      </c>
      <c r="F279" s="85">
        <f>[4]South!D264</f>
        <v>1819.0630000000001</v>
      </c>
      <c r="G279" s="85">
        <f>[4]West!D264</f>
        <v>1186.5620000000001</v>
      </c>
      <c r="H279" s="85">
        <f t="shared" si="493"/>
        <v>7916.9809999999998</v>
      </c>
      <c r="I279" s="90">
        <f t="shared" si="524"/>
        <v>0.20676503777299809</v>
      </c>
      <c r="J279" s="91">
        <f>J45</f>
        <v>2836.1080000000002</v>
      </c>
      <c r="K279" s="91">
        <f>K45</f>
        <v>1366.7950000000001</v>
      </c>
      <c r="L279" s="91">
        <f>L45</f>
        <v>25922.33201686983</v>
      </c>
      <c r="M279" s="91">
        <f>M45</f>
        <v>15054.52833939172</v>
      </c>
      <c r="N279" s="91">
        <f t="shared" si="525"/>
        <v>45179.763356261552</v>
      </c>
      <c r="P279" s="96">
        <f>P45</f>
        <v>2836.1080000000002</v>
      </c>
      <c r="Q279" s="96">
        <f>Q45</f>
        <v>1366.7950000000001</v>
      </c>
      <c r="R279" s="96">
        <f>R45</f>
        <v>25922.33201686983</v>
      </c>
      <c r="S279" s="96">
        <f>S45</f>
        <v>15054.52833939172</v>
      </c>
      <c r="T279" s="85">
        <f t="shared" si="526"/>
        <v>45179.763356261552</v>
      </c>
      <c r="V279" s="96">
        <f t="shared" si="527"/>
        <v>720.53250440392253</v>
      </c>
      <c r="W279" s="96">
        <f t="shared" si="498"/>
        <v>2098.228337095175</v>
      </c>
      <c r="X279" s="96">
        <f t="shared" si="498"/>
        <v>70.173586188780533</v>
      </c>
      <c r="Y279" s="96">
        <f t="shared" si="498"/>
        <v>78.817613760454975</v>
      </c>
      <c r="Z279" s="96">
        <f t="shared" si="498"/>
        <v>175.23290101303218</v>
      </c>
      <c r="AC279" s="96">
        <f t="shared" si="499"/>
        <v>0.72053250440392258</v>
      </c>
      <c r="AD279" s="96">
        <f t="shared" si="499"/>
        <v>2.0982283370951751</v>
      </c>
      <c r="AE279" s="96">
        <f t="shared" si="499"/>
        <v>7.0173586188780529E-2</v>
      </c>
      <c r="AF279" s="96">
        <f t="shared" si="499"/>
        <v>7.8817613760454971E-2</v>
      </c>
      <c r="AG279" s="96">
        <f t="shared" si="499"/>
        <v>0.17523290101303218</v>
      </c>
      <c r="AI279" s="94">
        <f t="shared" si="500"/>
        <v>0.72822947676114291</v>
      </c>
      <c r="AJ279" s="94">
        <f t="shared" si="500"/>
        <v>2.0496490869966784</v>
      </c>
      <c r="AK279" s="94">
        <f t="shared" si="500"/>
        <v>6.8956448415790253E-2</v>
      </c>
      <c r="AL279" s="94">
        <f t="shared" si="500"/>
        <v>7.7919964564206731E-2</v>
      </c>
      <c r="AM279" s="94">
        <f t="shared" si="501"/>
        <v>0.17324897813855927</v>
      </c>
      <c r="AO279" s="90">
        <f>[4]Northeast!V264</f>
        <v>0.98943056742024071</v>
      </c>
      <c r="AP279" s="90">
        <f>[4]Midwest!V264</f>
        <v>1.0237012522810327</v>
      </c>
      <c r="AQ279" s="90">
        <f>[4]South!V264</f>
        <v>1.0176508187552125</v>
      </c>
      <c r="AR279" s="90">
        <f>[4]West!V264</f>
        <v>1.01152014379458</v>
      </c>
      <c r="AS279" s="90">
        <f t="shared" si="528"/>
        <v>1.0114512818245094</v>
      </c>
      <c r="AU279" s="102">
        <f t="shared" si="529"/>
        <v>1000000</v>
      </c>
      <c r="AV279" s="102">
        <f t="shared" si="502"/>
        <v>1000000</v>
      </c>
      <c r="AW279" s="102">
        <f t="shared" si="502"/>
        <v>1000000</v>
      </c>
      <c r="AX279" s="102">
        <f t="shared" si="502"/>
        <v>1000000</v>
      </c>
      <c r="AY279" s="102">
        <f t="shared" si="502"/>
        <v>1000000</v>
      </c>
      <c r="BB279" s="80">
        <f t="shared" si="503"/>
        <v>0.91404090898586188</v>
      </c>
      <c r="BC279" s="80">
        <f t="shared" si="503"/>
        <v>0.91796891912883438</v>
      </c>
      <c r="BD279" s="80">
        <f t="shared" si="503"/>
        <v>1.2975692843143352</v>
      </c>
      <c r="BE279" s="80">
        <f t="shared" si="503"/>
        <v>1.2355044044089376</v>
      </c>
      <c r="BF279" s="80"/>
      <c r="BG279" s="80"/>
      <c r="BH279" s="80"/>
      <c r="BI279" s="80"/>
      <c r="BJ279" s="80"/>
      <c r="BK279" s="80"/>
      <c r="BL279" s="80"/>
      <c r="BM279" s="80"/>
      <c r="BN279" s="80"/>
      <c r="BO279" s="80"/>
      <c r="BP279" s="80">
        <f t="shared" si="504"/>
        <v>0.90580810650440369</v>
      </c>
      <c r="BQ279" s="95">
        <f>[4]Northeast!AK264</f>
        <v>1.1313206435117356</v>
      </c>
      <c r="BR279" s="95">
        <f>[4]Midwest!AK264</f>
        <v>1.2413762125290877</v>
      </c>
      <c r="BS279" s="95">
        <f>[4]South!AK264</f>
        <v>1.3114651304233449</v>
      </c>
      <c r="BT279" s="95">
        <f>[4]West!AK264</f>
        <v>1.2449179172170577</v>
      </c>
      <c r="BU279" s="88"/>
      <c r="BV279" s="95">
        <f>[4]Northeast!AH264</f>
        <v>1.0010183936089099</v>
      </c>
      <c r="BW279" s="95">
        <f>[4]Midwest!AH264</f>
        <v>0.99875184357330737</v>
      </c>
      <c r="BX279" s="95">
        <f>[4]South!AH264</f>
        <v>0.99921325785005621</v>
      </c>
      <c r="BY279" s="95">
        <f>[4]West!AH264</f>
        <v>0.99843632306250751</v>
      </c>
      <c r="CA279" s="95">
        <f>[4]Northeast!AI264</f>
        <v>0.99517776263500579</v>
      </c>
      <c r="CB279" s="95">
        <f>[4]Midwest!AI264</f>
        <v>0.99149021778604607</v>
      </c>
      <c r="CC279" s="95">
        <f>[4]South!AI264</f>
        <v>0.99018335327269147</v>
      </c>
      <c r="CD279" s="95">
        <f>[4]West!AI264</f>
        <v>0.99399273051160097</v>
      </c>
      <c r="CF279" s="95">
        <f>[4]Northeast!AJ264</f>
        <v>1.0129778367060336</v>
      </c>
      <c r="CG279" s="95">
        <f>[4]Midwest!AJ264</f>
        <v>1.0123374539119867</v>
      </c>
      <c r="CH279" s="95">
        <f>[4]South!AJ264</f>
        <v>1.0148023695209674</v>
      </c>
      <c r="CI279" s="95">
        <f>[4]West!AJ264</f>
        <v>0.95932554584203489</v>
      </c>
      <c r="CK279" s="89">
        <f t="shared" si="505"/>
        <v>0.88979475801317431</v>
      </c>
      <c r="CL279" s="89">
        <f t="shared" si="506"/>
        <v>1.248592120231832</v>
      </c>
      <c r="CM279" s="89">
        <f t="shared" si="507"/>
        <v>1.1980943760826681</v>
      </c>
      <c r="CN279" s="89">
        <f t="shared" si="508"/>
        <v>0.99936669211045392</v>
      </c>
      <c r="CO279" s="89">
        <f t="shared" si="509"/>
        <v>0.9925460766790597</v>
      </c>
      <c r="CP279" s="89">
        <f t="shared" si="510"/>
        <v>1.0049545406640379</v>
      </c>
      <c r="CQ279" s="89">
        <f t="shared" si="511"/>
        <v>1.2246180876400106</v>
      </c>
      <c r="CR279" s="89">
        <f t="shared" si="512"/>
        <v>1.3013781380783045</v>
      </c>
      <c r="CS279" s="89">
        <f t="shared" si="513"/>
        <v>1.1109907234788392</v>
      </c>
      <c r="CT279" s="89"/>
      <c r="CU279" s="89">
        <f t="shared" si="514"/>
        <v>1.1942987950734922</v>
      </c>
      <c r="CV279" s="80">
        <f t="shared" si="530"/>
        <v>1.1713672405862277</v>
      </c>
      <c r="CX279" s="35"/>
      <c r="CZ279" s="80">
        <f t="shared" si="495"/>
        <v>0.27988714925143093</v>
      </c>
      <c r="DA279" s="80">
        <f t="shared" si="495"/>
        <v>0.34756131793912193</v>
      </c>
      <c r="DB279" s="80">
        <f t="shared" si="495"/>
        <v>0.21759731768277538</v>
      </c>
      <c r="DC279" s="80">
        <f t="shared" si="495"/>
        <v>0.15495421512667176</v>
      </c>
      <c r="DE279" s="80">
        <f t="shared" si="515"/>
        <v>0.28250551310464228</v>
      </c>
      <c r="DF279" s="80">
        <f t="shared" si="515"/>
        <v>0.34557308146158028</v>
      </c>
      <c r="DG279" s="80">
        <f t="shared" si="515"/>
        <v>0.21936442789644942</v>
      </c>
      <c r="DH279" s="80">
        <f t="shared" si="515"/>
        <v>0.15252753431494356</v>
      </c>
      <c r="DI279" s="80">
        <f t="shared" si="516"/>
        <v>0.99997055677761559</v>
      </c>
      <c r="DJ279" s="80"/>
      <c r="DK279" s="80">
        <f t="shared" si="517"/>
        <v>0.28251383122220164</v>
      </c>
      <c r="DL279" s="80">
        <f t="shared" si="517"/>
        <v>0.3455832565462551</v>
      </c>
      <c r="DM279" s="80">
        <f t="shared" si="517"/>
        <v>0.21937088688225656</v>
      </c>
      <c r="DN279" s="80">
        <f t="shared" si="517"/>
        <v>0.15253202534928667</v>
      </c>
      <c r="DQ279" s="80">
        <f t="shared" si="531"/>
        <v>-8.7534463223663539E-2</v>
      </c>
      <c r="DR279" s="80">
        <f t="shared" si="531"/>
        <v>-8.334812313053061E-2</v>
      </c>
      <c r="DS279" s="80">
        <f t="shared" si="531"/>
        <v>8.6579646381516624E-3</v>
      </c>
      <c r="DT279" s="80">
        <f t="shared" si="531"/>
        <v>3.3291473722071974E-2</v>
      </c>
      <c r="DV279" s="80">
        <f t="shared" si="518"/>
        <v>6.2773856906599715E-2</v>
      </c>
      <c r="DW279" s="80">
        <f t="shared" si="518"/>
        <v>3.0252371824576484E-2</v>
      </c>
      <c r="DX279" s="80">
        <f t="shared" si="518"/>
        <v>0.57375980065369692</v>
      </c>
      <c r="DY279" s="80">
        <f t="shared" si="518"/>
        <v>0.33321397061512681</v>
      </c>
      <c r="DZ279" s="80"/>
      <c r="EB279" s="80">
        <f t="shared" si="532"/>
        <v>5.0118653909640536E-2</v>
      </c>
      <c r="EC279" s="80">
        <f t="shared" si="532"/>
        <v>-0.1068281477264332</v>
      </c>
      <c r="ED279" s="80">
        <f t="shared" si="532"/>
        <v>-5.8106274226087519E-4</v>
      </c>
      <c r="EE279" s="80">
        <f t="shared" si="532"/>
        <v>2.0296714263316447E-3</v>
      </c>
      <c r="EG279" s="80">
        <f t="shared" si="533"/>
        <v>-1.990559178395827E-3</v>
      </c>
      <c r="EH279" s="80">
        <f t="shared" si="533"/>
        <v>-4.8256695542305064E-3</v>
      </c>
      <c r="EI279" s="80">
        <f t="shared" si="533"/>
        <v>1.2885709049754519E-3</v>
      </c>
      <c r="EJ279" s="80">
        <f t="shared" si="533"/>
        <v>-4.3268547580410446E-3</v>
      </c>
      <c r="EL279" s="80">
        <f t="shared" si="534"/>
        <v>7.0855265393790197E-3</v>
      </c>
      <c r="EM279" s="80">
        <f t="shared" si="534"/>
        <v>9.7984117960692278E-3</v>
      </c>
      <c r="EN279" s="80">
        <f t="shared" si="534"/>
        <v>6.1456111464566338E-3</v>
      </c>
      <c r="EO279" s="80">
        <f t="shared" si="534"/>
        <v>4.6524903070023762E-3</v>
      </c>
      <c r="EQ279" s="80">
        <f t="shared" si="535"/>
        <v>-4.7208344177796693E-2</v>
      </c>
      <c r="ER279" s="80">
        <f t="shared" si="535"/>
        <v>-7.1490814611516289E-3</v>
      </c>
      <c r="ES279" s="80">
        <f t="shared" si="535"/>
        <v>-2.0111217098401885E-2</v>
      </c>
      <c r="ET279" s="80">
        <f t="shared" si="535"/>
        <v>1.0888217701696585E-2</v>
      </c>
      <c r="EW279" s="80">
        <f t="shared" si="536"/>
        <v>0.95451101950221628</v>
      </c>
      <c r="EX279" s="80">
        <f t="shared" si="537"/>
        <v>0.76510176644650363</v>
      </c>
      <c r="EY279" s="80">
        <f t="shared" si="519"/>
        <v>1.2246180876400106</v>
      </c>
      <c r="EZ279" s="80"/>
      <c r="FA279" s="80">
        <f t="shared" si="538"/>
        <v>0.97767626159967569</v>
      </c>
      <c r="FB279" s="80">
        <f t="shared" si="539"/>
        <v>0.85703417106476687</v>
      </c>
      <c r="FC279" s="80">
        <f t="shared" si="520"/>
        <v>1.1980943760826681</v>
      </c>
      <c r="FD279" s="80"/>
      <c r="FE279" s="80">
        <f t="shared" si="540"/>
        <v>0.99739605608211834</v>
      </c>
      <c r="FF279" s="80">
        <f t="shared" si="541"/>
        <v>0.99823418915932005</v>
      </c>
      <c r="FG279" s="80">
        <f t="shared" si="521"/>
        <v>0.99936669211045392</v>
      </c>
      <c r="FH279" s="80"/>
      <c r="FI279" s="80">
        <f t="shared" si="542"/>
        <v>1.0074735367527956</v>
      </c>
      <c r="FJ279" s="80">
        <f t="shared" si="543"/>
        <v>1.0219704875445426</v>
      </c>
      <c r="FK279" s="80">
        <f t="shared" si="522"/>
        <v>0.9925460766790597</v>
      </c>
      <c r="FM279" s="80">
        <f t="shared" si="544"/>
        <v>0.98161252423653156</v>
      </c>
      <c r="FN279" s="80">
        <f t="shared" si="545"/>
        <v>1.0010217701202087</v>
      </c>
      <c r="FO279" s="80">
        <f t="shared" si="523"/>
        <v>1.0049545406640379</v>
      </c>
      <c r="FQ279" s="37"/>
    </row>
    <row r="280" spans="1:173" x14ac:dyDescent="0.2">
      <c r="A280" s="74" t="s">
        <v>242</v>
      </c>
      <c r="B280" s="31">
        <f t="shared" si="491"/>
        <v>1980</v>
      </c>
      <c r="D280" s="85">
        <f>[4]Northeast!D265</f>
        <v>2058.4740000000002</v>
      </c>
      <c r="E280" s="85">
        <f>[4]Midwest!D265</f>
        <v>2676.76</v>
      </c>
      <c r="F280" s="85">
        <f>[4]South!D265</f>
        <v>1590.3240000000001</v>
      </c>
      <c r="G280" s="85">
        <f>[4]West!D265</f>
        <v>1071.5240000000001</v>
      </c>
      <c r="H280" s="85">
        <f t="shared" ref="H280:H301" si="546">SUM(D280:G280)</f>
        <v>7397.0820000000012</v>
      </c>
      <c r="I280" s="90">
        <f t="shared" si="524"/>
        <v>0.20975405332592034</v>
      </c>
      <c r="J280" s="91">
        <f>J46</f>
        <v>2650.8679999999999</v>
      </c>
      <c r="K280" s="91">
        <f>K46</f>
        <v>1318.328</v>
      </c>
      <c r="L280" s="91">
        <f>L46</f>
        <v>26669.078017514079</v>
      </c>
      <c r="M280" s="91">
        <f>M46</f>
        <v>15412.164923106178</v>
      </c>
      <c r="N280" s="91">
        <f t="shared" si="525"/>
        <v>46050.438940620254</v>
      </c>
      <c r="P280" s="96">
        <f>P46</f>
        <v>2650.8679999999999</v>
      </c>
      <c r="Q280" s="96">
        <f>Q46</f>
        <v>1318.328</v>
      </c>
      <c r="R280" s="96">
        <f>R46</f>
        <v>26669.078017514079</v>
      </c>
      <c r="S280" s="96">
        <f>S46</f>
        <v>15412.164923106178</v>
      </c>
      <c r="T280" s="85">
        <f t="shared" si="526"/>
        <v>46050.438940620254</v>
      </c>
      <c r="V280" s="96">
        <f t="shared" si="527"/>
        <v>776.5282918651551</v>
      </c>
      <c r="W280" s="96">
        <f t="shared" si="498"/>
        <v>2030.4203506259446</v>
      </c>
      <c r="X280" s="96">
        <f t="shared" si="498"/>
        <v>59.631757759139809</v>
      </c>
      <c r="Y280" s="96">
        <f t="shared" si="498"/>
        <v>69.524560978033222</v>
      </c>
      <c r="Z280" s="96">
        <f t="shared" si="498"/>
        <v>160.62999984730155</v>
      </c>
      <c r="AC280" s="96">
        <f t="shared" si="499"/>
        <v>0.77652829186515515</v>
      </c>
      <c r="AD280" s="96">
        <f t="shared" si="499"/>
        <v>2.0304203506259446</v>
      </c>
      <c r="AE280" s="96">
        <f t="shared" si="499"/>
        <v>5.9631757759139807E-2</v>
      </c>
      <c r="AF280" s="96">
        <f t="shared" si="499"/>
        <v>6.9524560978033223E-2</v>
      </c>
      <c r="AG280" s="96">
        <f t="shared" si="499"/>
        <v>0.16062999984730156</v>
      </c>
      <c r="AI280" s="94">
        <f t="shared" si="500"/>
        <v>0.75647379687888716</v>
      </c>
      <c r="AJ280" s="94">
        <f t="shared" si="500"/>
        <v>2.0124067958669838</v>
      </c>
      <c r="AK280" s="94">
        <f t="shared" si="500"/>
        <v>5.9166368459152123E-2</v>
      </c>
      <c r="AL280" s="94">
        <f t="shared" si="500"/>
        <v>7.1596796895655165E-2</v>
      </c>
      <c r="AM280" s="94">
        <f t="shared" si="501"/>
        <v>0.15938389979306675</v>
      </c>
      <c r="AO280" s="90">
        <f>[4]Northeast!V265</f>
        <v>1.026510495233292</v>
      </c>
      <c r="AP280" s="90">
        <f>[4]Midwest!V265</f>
        <v>1.0089512492185757</v>
      </c>
      <c r="AQ280" s="90">
        <f>[4]South!V265</f>
        <v>1.0078657742921806</v>
      </c>
      <c r="AR280" s="90">
        <f>[4]West!V265</f>
        <v>0.97105686277219905</v>
      </c>
      <c r="AS280" s="90">
        <f t="shared" si="528"/>
        <v>1.0078182304226002</v>
      </c>
      <c r="AU280" s="102">
        <f t="shared" si="529"/>
        <v>1000000</v>
      </c>
      <c r="AV280" s="102">
        <f t="shared" si="502"/>
        <v>1000000</v>
      </c>
      <c r="AW280" s="102">
        <f t="shared" si="502"/>
        <v>1000000</v>
      </c>
      <c r="AX280" s="102">
        <f t="shared" si="502"/>
        <v>1000000</v>
      </c>
      <c r="AY280" s="102">
        <f t="shared" si="502"/>
        <v>1000000</v>
      </c>
      <c r="BB280" s="80">
        <f t="shared" si="503"/>
        <v>0.94949191015781575</v>
      </c>
      <c r="BC280" s="80">
        <f t="shared" si="503"/>
        <v>0.90128934897651081</v>
      </c>
      <c r="BD280" s="80">
        <f t="shared" si="503"/>
        <v>1.1133471073524754</v>
      </c>
      <c r="BE280" s="80">
        <f t="shared" si="503"/>
        <v>1.1352438158934712</v>
      </c>
      <c r="BF280" s="80"/>
      <c r="BG280" s="80"/>
      <c r="BH280" s="80"/>
      <c r="BI280" s="80"/>
      <c r="BJ280" s="80"/>
      <c r="BK280" s="80"/>
      <c r="BL280" s="80"/>
      <c r="BM280" s="80"/>
      <c r="BN280" s="80"/>
      <c r="BO280" s="80"/>
      <c r="BP280" s="80">
        <f t="shared" si="504"/>
        <v>0.95457914835973556</v>
      </c>
      <c r="BQ280" s="95">
        <f>[4]Northeast!AK265</f>
        <v>1.0845371715057233</v>
      </c>
      <c r="BR280" s="95">
        <f>[4]Midwest!AK265</f>
        <v>1.154816671912966</v>
      </c>
      <c r="BS280" s="95">
        <f>[4]South!AK265</f>
        <v>1.1214002942114349</v>
      </c>
      <c r="BT280" s="95">
        <f>[4]West!AK265</f>
        <v>1.1401517198361122</v>
      </c>
      <c r="BU280" s="88"/>
      <c r="BV280" s="95">
        <f>[4]Northeast!AH265</f>
        <v>0.99970242709308166</v>
      </c>
      <c r="BW280" s="95">
        <f>[4]Midwest!AH265</f>
        <v>0.99915693850295006</v>
      </c>
      <c r="BX280" s="95">
        <f>[4]South!AH265</f>
        <v>1.0000703136422155</v>
      </c>
      <c r="BY280" s="95">
        <f>[4]West!AH265</f>
        <v>0.9998047701714502</v>
      </c>
      <c r="CA280" s="95">
        <f>[4]Northeast!AI265</f>
        <v>1.0003916356610432</v>
      </c>
      <c r="CB280" s="95">
        <f>[4]Midwest!AI265</f>
        <v>0.99455649260236612</v>
      </c>
      <c r="CC280" s="95">
        <f>[4]South!AI265</f>
        <v>0.9927488293991974</v>
      </c>
      <c r="CD280" s="95">
        <f>[4]West!AI265</f>
        <v>0.99588982139160853</v>
      </c>
      <c r="CF280" s="95">
        <f>[4]Northeast!AJ265</f>
        <v>1.0509402226460742</v>
      </c>
      <c r="CG280" s="95">
        <f>[4]Midwest!AJ265</f>
        <v>0.99775118617794811</v>
      </c>
      <c r="CH280" s="95">
        <f>[4]South!AJ265</f>
        <v>1.0050447138261596</v>
      </c>
      <c r="CI280" s="95">
        <f>[4]West!AJ265</f>
        <v>0.92095017646210653</v>
      </c>
      <c r="CK280" s="89">
        <f t="shared" si="505"/>
        <v>0.90694231509051915</v>
      </c>
      <c r="CL280" s="89">
        <f t="shared" si="506"/>
        <v>1.1445416409973446</v>
      </c>
      <c r="CM280" s="89">
        <f t="shared" si="507"/>
        <v>1.1505067490892276</v>
      </c>
      <c r="CN280" s="89">
        <f t="shared" si="508"/>
        <v>0.99954498849964424</v>
      </c>
      <c r="CO280" s="89">
        <f t="shared" si="509"/>
        <v>0.99591215096699237</v>
      </c>
      <c r="CP280" s="89">
        <f t="shared" si="510"/>
        <v>1.0015076343003733</v>
      </c>
      <c r="CQ280" s="89">
        <f t="shared" si="511"/>
        <v>1.1254604388364993</v>
      </c>
      <c r="CR280" s="89">
        <f t="shared" si="512"/>
        <v>1.1707838172763783</v>
      </c>
      <c r="CS280" s="89">
        <f t="shared" si="513"/>
        <v>1.0380332456036334</v>
      </c>
      <c r="CT280" s="89"/>
      <c r="CU280" s="89">
        <f t="shared" si="514"/>
        <v>1.1470089642241481</v>
      </c>
      <c r="CV280" s="80">
        <f t="shared" si="530"/>
        <v>1.1278866281354487</v>
      </c>
      <c r="CX280" s="35"/>
      <c r="CZ280" s="80">
        <f t="shared" si="495"/>
        <v>0.27761360073750507</v>
      </c>
      <c r="DA280" s="80">
        <f t="shared" si="495"/>
        <v>0.34366469139599365</v>
      </c>
      <c r="DB280" s="80">
        <f t="shared" si="495"/>
        <v>0.20957353321745745</v>
      </c>
      <c r="DC280" s="80">
        <f t="shared" si="495"/>
        <v>0.16914817464904389</v>
      </c>
      <c r="DE280" s="80">
        <f t="shared" si="515"/>
        <v>0.27874882969138243</v>
      </c>
      <c r="DF280" s="80">
        <f t="shared" si="515"/>
        <v>0.34560934358158218</v>
      </c>
      <c r="DG280" s="80">
        <f t="shared" si="515"/>
        <v>0.21356030389532613</v>
      </c>
      <c r="DH280" s="80">
        <f t="shared" si="515"/>
        <v>0.16194753853319027</v>
      </c>
      <c r="DI280" s="80">
        <f t="shared" si="516"/>
        <v>0.99986601570148093</v>
      </c>
      <c r="DJ280" s="80"/>
      <c r="DK280" s="80">
        <f t="shared" si="517"/>
        <v>0.27878618266250327</v>
      </c>
      <c r="DL280" s="80">
        <f t="shared" si="517"/>
        <v>0.34565565601218212</v>
      </c>
      <c r="DM280" s="80">
        <f t="shared" si="517"/>
        <v>0.21358892145713901</v>
      </c>
      <c r="DN280" s="80">
        <f t="shared" si="517"/>
        <v>0.16196923986817569</v>
      </c>
      <c r="DQ280" s="80">
        <f t="shared" si="531"/>
        <v>-4.2232335440705343E-2</v>
      </c>
      <c r="DR280" s="80">
        <f t="shared" si="531"/>
        <v>-7.2279007244809554E-2</v>
      </c>
      <c r="DS280" s="80">
        <f t="shared" si="531"/>
        <v>-0.15656676534942229</v>
      </c>
      <c r="DT280" s="80">
        <f t="shared" si="531"/>
        <v>-8.7908256670482743E-2</v>
      </c>
      <c r="DV280" s="80">
        <f t="shared" si="518"/>
        <v>5.7564445876795274E-2</v>
      </c>
      <c r="DW280" s="80">
        <f t="shared" si="518"/>
        <v>2.8627913877214466E-2</v>
      </c>
      <c r="DX280" s="80">
        <f t="shared" si="518"/>
        <v>0.57912755298386032</v>
      </c>
      <c r="DY280" s="80">
        <f t="shared" si="518"/>
        <v>0.33468008726213005</v>
      </c>
      <c r="DZ280" s="80"/>
      <c r="EB280" s="80">
        <f t="shared" si="532"/>
        <v>-8.6633577469081263E-2</v>
      </c>
      <c r="EC280" s="80">
        <f t="shared" si="532"/>
        <v>-5.5192337296317673E-2</v>
      </c>
      <c r="ED280" s="80">
        <f t="shared" si="532"/>
        <v>9.3119090957035546E-3</v>
      </c>
      <c r="EE280" s="80">
        <f t="shared" si="532"/>
        <v>4.3902741298577994E-3</v>
      </c>
      <c r="EG280" s="80">
        <f t="shared" si="533"/>
        <v>-1.3154925884582491E-3</v>
      </c>
      <c r="EH280" s="80">
        <f t="shared" si="533"/>
        <v>4.0551894944180339E-4</v>
      </c>
      <c r="EI280" s="80">
        <f t="shared" si="533"/>
        <v>8.5736296429357855E-4</v>
      </c>
      <c r="EJ280" s="80">
        <f t="shared" si="533"/>
        <v>1.3696518678390798E-3</v>
      </c>
      <c r="EL280" s="80">
        <f t="shared" si="534"/>
        <v>5.2254608578476318E-3</v>
      </c>
      <c r="EM280" s="80">
        <f t="shared" si="534"/>
        <v>3.0878198751295304E-3</v>
      </c>
      <c r="EN280" s="80">
        <f t="shared" si="534"/>
        <v>2.5875595548306369E-3</v>
      </c>
      <c r="EO280" s="80">
        <f t="shared" si="534"/>
        <v>1.9067371116508035E-3</v>
      </c>
      <c r="EQ280" s="80">
        <f t="shared" si="535"/>
        <v>3.679086747372038E-2</v>
      </c>
      <c r="ER280" s="80">
        <f t="shared" si="535"/>
        <v>-1.4513313965684432E-2</v>
      </c>
      <c r="ES280" s="80">
        <f t="shared" si="535"/>
        <v>-9.661851813130751E-3</v>
      </c>
      <c r="ET280" s="80">
        <f t="shared" si="535"/>
        <v>-4.0824543565051379E-2</v>
      </c>
      <c r="EW280" s="80">
        <f t="shared" si="536"/>
        <v>0.91902973685894163</v>
      </c>
      <c r="EX280" s="80">
        <f t="shared" si="537"/>
        <v>0.70315127508764164</v>
      </c>
      <c r="EY280" s="80">
        <f t="shared" si="519"/>
        <v>1.1254604388364993</v>
      </c>
      <c r="EZ280" s="80"/>
      <c r="FA280" s="80">
        <f t="shared" si="538"/>
        <v>0.96028056892393177</v>
      </c>
      <c r="FB280" s="80">
        <f t="shared" si="539"/>
        <v>0.82299326137732454</v>
      </c>
      <c r="FC280" s="80">
        <f t="shared" si="520"/>
        <v>1.1505067490892276</v>
      </c>
      <c r="FD280" s="80"/>
      <c r="FE280" s="80">
        <f t="shared" si="540"/>
        <v>1.0001784093772565</v>
      </c>
      <c r="FF280" s="80">
        <f t="shared" si="541"/>
        <v>0.99841228349936417</v>
      </c>
      <c r="FG280" s="80">
        <f t="shared" si="521"/>
        <v>0.99954498849964424</v>
      </c>
      <c r="FH280" s="80"/>
      <c r="FI280" s="80">
        <f t="shared" si="542"/>
        <v>1.0033913531744492</v>
      </c>
      <c r="FJ280" s="80">
        <f t="shared" si="543"/>
        <v>1.0254363504016701</v>
      </c>
      <c r="FK280" s="80">
        <f t="shared" si="522"/>
        <v>0.99591215096699237</v>
      </c>
      <c r="FM280" s="80">
        <f t="shared" si="544"/>
        <v>0.99657008727838858</v>
      </c>
      <c r="FN280" s="80">
        <f t="shared" si="545"/>
        <v>0.99758835281626335</v>
      </c>
      <c r="FO280" s="80">
        <f t="shared" si="523"/>
        <v>1.0015076343003733</v>
      </c>
      <c r="FQ280" s="37"/>
    </row>
    <row r="281" spans="1:173" x14ac:dyDescent="0.2">
      <c r="A281" s="74" t="s">
        <v>242</v>
      </c>
      <c r="B281" s="31">
        <f t="shared" si="491"/>
        <v>1981</v>
      </c>
      <c r="D281" s="85">
        <f>[4]Northeast!D266</f>
        <v>1993.769</v>
      </c>
      <c r="E281" s="85">
        <f>[4]Midwest!D266</f>
        <v>2515.7040000000002</v>
      </c>
      <c r="F281" s="85">
        <f>[4]South!D266</f>
        <v>1476.443</v>
      </c>
      <c r="G281" s="85">
        <f>[4]West!D266</f>
        <v>1022.812</v>
      </c>
      <c r="H281" s="85">
        <f t="shared" si="546"/>
        <v>7008.7280000000001</v>
      </c>
      <c r="I281" s="90">
        <f t="shared" si="524"/>
        <v>0.22244290139858885</v>
      </c>
      <c r="J281" s="91">
        <f>J47</f>
        <v>2557.34</v>
      </c>
      <c r="K281" s="91">
        <f>K47</f>
        <v>1121.989</v>
      </c>
      <c r="L281" s="91">
        <f>L47</f>
        <v>27884.25672275843</v>
      </c>
      <c r="M281" s="91">
        <f>M47</f>
        <v>16036.76570055953</v>
      </c>
      <c r="N281" s="91">
        <f t="shared" si="525"/>
        <v>47600.351423317959</v>
      </c>
      <c r="P281" s="96">
        <f>P47</f>
        <v>2557.34</v>
      </c>
      <c r="Q281" s="96">
        <f>Q47</f>
        <v>1121.989</v>
      </c>
      <c r="R281" s="96">
        <f>R47</f>
        <v>27884.25672275843</v>
      </c>
      <c r="S281" s="96">
        <f>S47</f>
        <v>16036.76570055953</v>
      </c>
      <c r="T281" s="85">
        <f t="shared" si="526"/>
        <v>47600.351423317959</v>
      </c>
      <c r="V281" s="96">
        <f t="shared" si="527"/>
        <v>779.6260958652349</v>
      </c>
      <c r="W281" s="96">
        <f t="shared" si="498"/>
        <v>2242.1824099879768</v>
      </c>
      <c r="X281" s="96">
        <f t="shared" si="498"/>
        <v>52.948981738321336</v>
      </c>
      <c r="Y281" s="96">
        <f t="shared" si="498"/>
        <v>63.779194576891129</v>
      </c>
      <c r="Z281" s="96">
        <f t="shared" si="498"/>
        <v>147.24109781606862</v>
      </c>
      <c r="AC281" s="96">
        <f t="shared" si="499"/>
        <v>0.7796260958652349</v>
      </c>
      <c r="AD281" s="96">
        <f t="shared" si="499"/>
        <v>2.242182409987977</v>
      </c>
      <c r="AE281" s="96">
        <f t="shared" si="499"/>
        <v>5.2948981738321334E-2</v>
      </c>
      <c r="AF281" s="96">
        <f t="shared" si="499"/>
        <v>6.3779194576891129E-2</v>
      </c>
      <c r="AG281" s="96">
        <f t="shared" si="499"/>
        <v>0.14724109781606862</v>
      </c>
      <c r="AI281" s="94">
        <f t="shared" si="500"/>
        <v>0.77414660551916292</v>
      </c>
      <c r="AJ281" s="94">
        <f t="shared" si="500"/>
        <v>2.2642848894346059</v>
      </c>
      <c r="AK281" s="94">
        <f t="shared" si="500"/>
        <v>5.2891907773076473E-2</v>
      </c>
      <c r="AL281" s="94">
        <f t="shared" si="500"/>
        <v>6.7451381819022674E-2</v>
      </c>
      <c r="AM281" s="94">
        <f t="shared" si="501"/>
        <v>0.14867143095954286</v>
      </c>
      <c r="AO281" s="90">
        <f>[4]Northeast!V266</f>
        <v>1.0070781042079198</v>
      </c>
      <c r="AP281" s="90">
        <f>[4]Midwest!V266</f>
        <v>0.99023864905438297</v>
      </c>
      <c r="AQ281" s="90">
        <f>[4]South!V266</f>
        <v>1.0010790680020416</v>
      </c>
      <c r="AR281" s="90">
        <f>[4]West!V266</f>
        <v>0.94555801314813215</v>
      </c>
      <c r="AS281" s="90">
        <f t="shared" si="528"/>
        <v>0.9903792333588054</v>
      </c>
      <c r="AU281" s="102">
        <f t="shared" si="529"/>
        <v>1000000</v>
      </c>
      <c r="AV281" s="102">
        <f t="shared" si="502"/>
        <v>1000000</v>
      </c>
      <c r="AW281" s="102">
        <f t="shared" si="502"/>
        <v>1000000</v>
      </c>
      <c r="AX281" s="102">
        <f t="shared" si="502"/>
        <v>1000000</v>
      </c>
      <c r="AY281" s="102">
        <f t="shared" si="502"/>
        <v>1000000</v>
      </c>
      <c r="BB281" s="80">
        <f t="shared" si="503"/>
        <v>0.97167402525941193</v>
      </c>
      <c r="BC281" s="80">
        <f t="shared" si="503"/>
        <v>1.0140970792223254</v>
      </c>
      <c r="BD281" s="80">
        <f t="shared" si="503"/>
        <v>0.99527914345737889</v>
      </c>
      <c r="BE281" s="80">
        <f t="shared" si="503"/>
        <v>1.0695138246912506</v>
      </c>
      <c r="BF281" s="80"/>
      <c r="BG281" s="80"/>
      <c r="BH281" s="80"/>
      <c r="BI281" s="80"/>
      <c r="BJ281" s="80"/>
      <c r="BK281" s="80"/>
      <c r="BL281" s="80"/>
      <c r="BM281" s="80"/>
      <c r="BN281" s="80"/>
      <c r="BO281" s="80"/>
      <c r="BP281" s="80">
        <f t="shared" si="504"/>
        <v>0.95118101785650588</v>
      </c>
      <c r="BQ281" s="95">
        <f>[4]Northeast!AK266</f>
        <v>1.0325629982099334</v>
      </c>
      <c r="BR281" s="95">
        <f>[4]Midwest!AK266</f>
        <v>1.0667166019107335</v>
      </c>
      <c r="BS281" s="95">
        <f>[4]South!AK266</f>
        <v>1.0069428739463995</v>
      </c>
      <c r="BT281" s="95">
        <f>[4]West!AK266</f>
        <v>1.0780019766616171</v>
      </c>
      <c r="BU281" s="88"/>
      <c r="BV281" s="95">
        <f>[4]Northeast!AH266</f>
        <v>0.99815101171242493</v>
      </c>
      <c r="BW281" s="95">
        <f>[4]Midwest!AH266</f>
        <v>0.99990465952914087</v>
      </c>
      <c r="BX281" s="95">
        <f>[4]South!AH266</f>
        <v>0.99716660420108338</v>
      </c>
      <c r="BY281" s="95">
        <f>[4]West!AH266</f>
        <v>0.99855008207701434</v>
      </c>
      <c r="CA281" s="95">
        <f>[4]Northeast!AI266</f>
        <v>1.0040903838654596</v>
      </c>
      <c r="CB281" s="95">
        <f>[4]Midwest!AI266</f>
        <v>0.99455611216078266</v>
      </c>
      <c r="CC281" s="95">
        <f>[4]South!AI266</f>
        <v>0.99122522435194726</v>
      </c>
      <c r="CD281" s="95">
        <f>[4]West!AI266</f>
        <v>0.99356662307284282</v>
      </c>
      <c r="CF281" s="95">
        <f>[4]Northeast!AJ266</f>
        <v>1.0310453638544854</v>
      </c>
      <c r="CG281" s="95">
        <f>[4]Midwest!AJ266</f>
        <v>0.97924630893560649</v>
      </c>
      <c r="CH281" s="95">
        <f>[4]South!AJ266</f>
        <v>0.99827700382431395</v>
      </c>
      <c r="CI281" s="95">
        <f>[4]West!AJ266</f>
        <v>0.89676707147500534</v>
      </c>
      <c r="CK281" s="89">
        <f t="shared" si="505"/>
        <v>0.93746713195617615</v>
      </c>
      <c r="CL281" s="89">
        <f t="shared" si="506"/>
        <v>1.0491413053405712</v>
      </c>
      <c r="CM281" s="89">
        <f t="shared" si="507"/>
        <v>1.057549196034445</v>
      </c>
      <c r="CN281" s="89">
        <f t="shared" si="508"/>
        <v>0.99856344016038312</v>
      </c>
      <c r="CO281" s="89">
        <f t="shared" si="509"/>
        <v>0.99625791724662749</v>
      </c>
      <c r="CP281" s="89">
        <f t="shared" si="510"/>
        <v>0.98407761035553598</v>
      </c>
      <c r="CQ281" s="89">
        <f t="shared" si="511"/>
        <v>1.0460866919410021</v>
      </c>
      <c r="CR281" s="89">
        <f t="shared" si="512"/>
        <v>1.0153157068412701</v>
      </c>
      <c r="CS281" s="89">
        <f t="shared" si="513"/>
        <v>0.98353549053438416</v>
      </c>
      <c r="CT281" s="89"/>
      <c r="CU281" s="89">
        <f t="shared" si="514"/>
        <v>1.0353266125931573</v>
      </c>
      <c r="CV281" s="80">
        <f t="shared" si="530"/>
        <v>1.0323122211783318</v>
      </c>
      <c r="CX281" s="35"/>
      <c r="CZ281" s="80">
        <f t="shared" ref="CZ281:DC301" si="547">D281/$H281</f>
        <v>0.28446945009137181</v>
      </c>
      <c r="DA281" s="80">
        <f t="shared" si="547"/>
        <v>0.35893874038199231</v>
      </c>
      <c r="DB281" s="80">
        <f t="shared" si="547"/>
        <v>0.21065776842816555</v>
      </c>
      <c r="DC281" s="80">
        <f t="shared" si="547"/>
        <v>0.14593404109847036</v>
      </c>
      <c r="DE281" s="80">
        <f t="shared" si="515"/>
        <v>0.28102758781359299</v>
      </c>
      <c r="DF281" s="80">
        <f t="shared" si="515"/>
        <v>0.35124636793348413</v>
      </c>
      <c r="DG281" s="80">
        <f t="shared" si="515"/>
        <v>0.21011518458430778</v>
      </c>
      <c r="DH281" s="80">
        <f t="shared" si="515"/>
        <v>0.15725563831454403</v>
      </c>
      <c r="DI281" s="80">
        <f t="shared" si="516"/>
        <v>0.99964477864592893</v>
      </c>
      <c r="DJ281" s="80"/>
      <c r="DK281" s="80">
        <f t="shared" si="517"/>
        <v>0.28112745028715053</v>
      </c>
      <c r="DL281" s="80">
        <f t="shared" si="517"/>
        <v>0.35137118248070648</v>
      </c>
      <c r="DM281" s="80">
        <f t="shared" si="517"/>
        <v>0.21018984850690639</v>
      </c>
      <c r="DN281" s="80">
        <f t="shared" si="517"/>
        <v>0.15731151872523658</v>
      </c>
      <c r="DQ281" s="80">
        <f t="shared" si="531"/>
        <v>-4.9109266737603477E-2</v>
      </c>
      <c r="DR281" s="80">
        <f t="shared" si="531"/>
        <v>-7.9356271425904401E-2</v>
      </c>
      <c r="DS281" s="80">
        <f t="shared" si="531"/>
        <v>-0.10765928389189737</v>
      </c>
      <c r="DT281" s="80">
        <f t="shared" si="531"/>
        <v>-5.6052035003587346E-2</v>
      </c>
      <c r="DV281" s="80">
        <f t="shared" si="518"/>
        <v>5.3725233607145963E-2</v>
      </c>
      <c r="DW281" s="80">
        <f t="shared" si="518"/>
        <v>2.3571023457830437E-2</v>
      </c>
      <c r="DX281" s="80">
        <f t="shared" si="518"/>
        <v>0.58579938779819141</v>
      </c>
      <c r="DY281" s="80">
        <f t="shared" si="518"/>
        <v>0.3369043551368322</v>
      </c>
      <c r="DZ281" s="80"/>
      <c r="EB281" s="80">
        <f t="shared" si="532"/>
        <v>-6.9022327314612067E-2</v>
      </c>
      <c r="EC281" s="80">
        <f t="shared" si="532"/>
        <v>-0.19436411347076865</v>
      </c>
      <c r="ED281" s="80">
        <f t="shared" si="532"/>
        <v>1.145463724949425E-2</v>
      </c>
      <c r="EE281" s="80">
        <f t="shared" si="532"/>
        <v>6.6239652591873989E-3</v>
      </c>
      <c r="EG281" s="80">
        <f t="shared" si="533"/>
        <v>-1.5530825859050811E-3</v>
      </c>
      <c r="EH281" s="80">
        <f t="shared" si="533"/>
        <v>7.4807205720559358E-4</v>
      </c>
      <c r="EI281" s="80">
        <f t="shared" si="533"/>
        <v>-2.9077286335615219E-3</v>
      </c>
      <c r="EJ281" s="80">
        <f t="shared" si="533"/>
        <v>-1.2557211827458178E-3</v>
      </c>
      <c r="EL281" s="80">
        <f t="shared" si="534"/>
        <v>3.690481996204426E-3</v>
      </c>
      <c r="EM281" s="80">
        <f t="shared" si="534"/>
        <v>-3.8252392808714505E-7</v>
      </c>
      <c r="EN281" s="80">
        <f t="shared" si="534"/>
        <v>-1.5359125729373924E-3</v>
      </c>
      <c r="EO281" s="80">
        <f t="shared" si="534"/>
        <v>-2.3355116732939056E-3</v>
      </c>
      <c r="EQ281" s="80">
        <f t="shared" si="535"/>
        <v>-1.9112009706528831E-2</v>
      </c>
      <c r="ER281" s="80">
        <f t="shared" si="535"/>
        <v>-1.8720729519055606E-2</v>
      </c>
      <c r="ES281" s="80">
        <f t="shared" si="535"/>
        <v>-6.7565141314722098E-3</v>
      </c>
      <c r="ET281" s="80">
        <f t="shared" si="535"/>
        <v>-2.6609784292218629E-2</v>
      </c>
      <c r="EW281" s="80">
        <f t="shared" si="536"/>
        <v>0.92947442295034921</v>
      </c>
      <c r="EX281" s="80">
        <f t="shared" si="537"/>
        <v>0.65356112565888802</v>
      </c>
      <c r="EY281" s="80">
        <f t="shared" si="519"/>
        <v>1.0460866919410021</v>
      </c>
      <c r="EZ281" s="80"/>
      <c r="FA281" s="80">
        <f t="shared" si="538"/>
        <v>0.91920294850215312</v>
      </c>
      <c r="FB281" s="80">
        <f t="shared" si="539"/>
        <v>0.75649783245543989</v>
      </c>
      <c r="FC281" s="80">
        <f t="shared" si="520"/>
        <v>1.057549196034445</v>
      </c>
      <c r="FD281" s="80"/>
      <c r="FE281" s="80">
        <f t="shared" si="540"/>
        <v>0.99901800484164849</v>
      </c>
      <c r="FF281" s="80">
        <f t="shared" si="541"/>
        <v>0.99743184747092917</v>
      </c>
      <c r="FG281" s="80">
        <f t="shared" si="521"/>
        <v>0.99856344016038312</v>
      </c>
      <c r="FH281" s="80"/>
      <c r="FI281" s="80">
        <f t="shared" si="542"/>
        <v>1.0003471855216339</v>
      </c>
      <c r="FJ281" s="80">
        <f t="shared" si="543"/>
        <v>1.0257923670558868</v>
      </c>
      <c r="FK281" s="80">
        <f t="shared" si="522"/>
        <v>0.99625791724662749</v>
      </c>
      <c r="FM281" s="80">
        <f t="shared" si="544"/>
        <v>0.9825962145989896</v>
      </c>
      <c r="FN281" s="80">
        <f t="shared" si="545"/>
        <v>0.98022653920530167</v>
      </c>
      <c r="FO281" s="80">
        <f t="shared" si="523"/>
        <v>0.98407761035553598</v>
      </c>
      <c r="FQ281" s="37"/>
    </row>
    <row r="282" spans="1:173" x14ac:dyDescent="0.2">
      <c r="A282" s="74" t="s">
        <v>242</v>
      </c>
      <c r="B282" s="31">
        <f t="shared" si="491"/>
        <v>1982</v>
      </c>
      <c r="D282" s="85">
        <f>[4]Northeast!D267</f>
        <v>1897.4850000000001</v>
      </c>
      <c r="E282" s="85">
        <f>[4]Midwest!D267</f>
        <v>2578.335</v>
      </c>
      <c r="F282" s="85">
        <f>[4]South!D267</f>
        <v>1554.788</v>
      </c>
      <c r="G282" s="85">
        <f>[4]West!D267</f>
        <v>1089.338</v>
      </c>
      <c r="H282" s="85">
        <f t="shared" si="546"/>
        <v>7119.9459999999999</v>
      </c>
      <c r="I282" s="90">
        <f t="shared" si="524"/>
        <v>0.21660790197655275</v>
      </c>
      <c r="J282" s="91">
        <f>J48</f>
        <v>2649.51</v>
      </c>
      <c r="K282" s="91">
        <f>K48</f>
        <v>1037.2629999999999</v>
      </c>
      <c r="L282" s="91">
        <f>L48</f>
        <v>28142.768678836921</v>
      </c>
      <c r="M282" s="91">
        <f>M48</f>
        <v>16228.057367663791</v>
      </c>
      <c r="N282" s="91">
        <f t="shared" si="525"/>
        <v>48057.599046500713</v>
      </c>
      <c r="P282" s="96">
        <f>P48</f>
        <v>2649.51</v>
      </c>
      <c r="Q282" s="96">
        <f>Q48</f>
        <v>1037.2629999999999</v>
      </c>
      <c r="R282" s="96">
        <f>R48</f>
        <v>28142.768678836921</v>
      </c>
      <c r="S282" s="96">
        <f>S48</f>
        <v>16228.057367663791</v>
      </c>
      <c r="T282" s="85">
        <f t="shared" si="526"/>
        <v>48057.599046500713</v>
      </c>
      <c r="V282" s="96">
        <f t="shared" si="527"/>
        <v>716.16449834120272</v>
      </c>
      <c r="W282" s="96">
        <f t="shared" si="498"/>
        <v>2485.7099886913925</v>
      </c>
      <c r="X282" s="96">
        <f t="shared" si="498"/>
        <v>55.246447772893958</v>
      </c>
      <c r="Y282" s="96">
        <f t="shared" si="498"/>
        <v>67.126827032952647</v>
      </c>
      <c r="Z282" s="96">
        <f t="shared" si="498"/>
        <v>148.15442596519884</v>
      </c>
      <c r="AC282" s="96">
        <f t="shared" si="499"/>
        <v>0.71616449834120266</v>
      </c>
      <c r="AD282" s="96">
        <f t="shared" si="499"/>
        <v>2.4857099886913927</v>
      </c>
      <c r="AE282" s="96">
        <f t="shared" si="499"/>
        <v>5.5246447772893961E-2</v>
      </c>
      <c r="AF282" s="96">
        <f t="shared" si="499"/>
        <v>6.7126827032952641E-2</v>
      </c>
      <c r="AG282" s="96">
        <f t="shared" si="499"/>
        <v>0.14815442596519884</v>
      </c>
      <c r="AI282" s="94">
        <f t="shared" si="500"/>
        <v>0.7171963436494927</v>
      </c>
      <c r="AJ282" s="94">
        <f t="shared" si="500"/>
        <v>2.4752589789857486</v>
      </c>
      <c r="AK282" s="94">
        <f t="shared" si="500"/>
        <v>5.5041995957803146E-2</v>
      </c>
      <c r="AL282" s="94">
        <f t="shared" si="500"/>
        <v>6.5174244268193723E-2</v>
      </c>
      <c r="AM282" s="94">
        <f t="shared" si="501"/>
        <v>0.14720666687234124</v>
      </c>
      <c r="AO282" s="90">
        <f>[4]Northeast!V267</f>
        <v>0.99856127918466586</v>
      </c>
      <c r="AP282" s="90">
        <f>[4]Midwest!V267</f>
        <v>1.0042221883828601</v>
      </c>
      <c r="AQ282" s="90">
        <f>[4]South!V267</f>
        <v>1.0037144694979367</v>
      </c>
      <c r="AR282" s="90">
        <f>[4]West!V267</f>
        <v>1.0299594231844713</v>
      </c>
      <c r="AS282" s="90">
        <f t="shared" si="528"/>
        <v>1.0064382891956891</v>
      </c>
      <c r="AU282" s="102">
        <f t="shared" si="529"/>
        <v>1000000</v>
      </c>
      <c r="AV282" s="102">
        <f t="shared" si="502"/>
        <v>1000000</v>
      </c>
      <c r="AW282" s="102">
        <f t="shared" si="502"/>
        <v>1000000</v>
      </c>
      <c r="AX282" s="102">
        <f t="shared" si="502"/>
        <v>1000000</v>
      </c>
      <c r="AY282" s="102">
        <f t="shared" si="502"/>
        <v>1000000</v>
      </c>
      <c r="BB282" s="80">
        <f t="shared" si="503"/>
        <v>0.90019261618784518</v>
      </c>
      <c r="BC282" s="80">
        <f t="shared" si="503"/>
        <v>1.1085852812165657</v>
      </c>
      <c r="BD282" s="80">
        <f t="shared" si="503"/>
        <v>1.0357378453070762</v>
      </c>
      <c r="BE282" s="80">
        <f t="shared" si="503"/>
        <v>1.0334073725229378</v>
      </c>
      <c r="BF282" s="80"/>
      <c r="BG282" s="80"/>
      <c r="BH282" s="80"/>
      <c r="BI282" s="80"/>
      <c r="BJ282" s="80"/>
      <c r="BK282" s="80"/>
      <c r="BL282" s="80"/>
      <c r="BM282" s="80"/>
      <c r="BN282" s="80"/>
      <c r="BO282" s="80"/>
      <c r="BP282" s="80">
        <f t="shared" si="504"/>
        <v>0.96761235749161456</v>
      </c>
      <c r="BQ282" s="95">
        <f>[4]Northeast!AK267</f>
        <v>0.98176558107303358</v>
      </c>
      <c r="BR282" s="95">
        <f>[4]Midwest!AK267</f>
        <v>1.0744730178541329</v>
      </c>
      <c r="BS282" s="95">
        <f>[4]South!AK267</f>
        <v>1.0474096153338097</v>
      </c>
      <c r="BT282" s="95">
        <f>[4]West!AK267</f>
        <v>1.04093856532532</v>
      </c>
      <c r="BU282" s="88"/>
      <c r="BV282" s="95">
        <f>[4]Northeast!AH267</f>
        <v>0.99930158594558882</v>
      </c>
      <c r="BW282" s="95">
        <f>[4]Midwest!AH267</f>
        <v>1.0010664901511832</v>
      </c>
      <c r="BX282" s="95">
        <f>[4]South!AH267</f>
        <v>0.99713684139234815</v>
      </c>
      <c r="BY282" s="95">
        <f>[4]West!AH267</f>
        <v>0.99822029388462452</v>
      </c>
      <c r="CA282" s="95">
        <f>[4]Northeast!AI267</f>
        <v>1.001234757081144</v>
      </c>
      <c r="CB282" s="95">
        <f>[4]Midwest!AI267</f>
        <v>0.99425405518352117</v>
      </c>
      <c r="CC282" s="95">
        <f>[4]South!AI267</f>
        <v>0.99169591996489215</v>
      </c>
      <c r="CD282" s="95">
        <f>[4]West!AI267</f>
        <v>0.9945349777894309</v>
      </c>
      <c r="CF282" s="95">
        <f>[4]Northeast!AJ267</f>
        <v>1.0223258485375553</v>
      </c>
      <c r="CG282" s="95">
        <f>[4]Midwest!AJ267</f>
        <v>0.99307462121804813</v>
      </c>
      <c r="CH282" s="95">
        <f>[4]South!AJ267</f>
        <v>1.0009050287159411</v>
      </c>
      <c r="CI282" s="95">
        <f>[4]West!AJ267</f>
        <v>0.97681335552547066</v>
      </c>
      <c r="CK282" s="89">
        <f t="shared" si="505"/>
        <v>0.9464724145871134</v>
      </c>
      <c r="CL282" s="89">
        <f t="shared" si="506"/>
        <v>1.0556490691429015</v>
      </c>
      <c r="CM282" s="89">
        <f t="shared" si="507"/>
        <v>1.032089964128784</v>
      </c>
      <c r="CN282" s="89">
        <f t="shared" si="508"/>
        <v>0.99924296387002554</v>
      </c>
      <c r="CO282" s="89">
        <f t="shared" si="509"/>
        <v>0.99561401960782336</v>
      </c>
      <c r="CP282" s="89">
        <f t="shared" si="510"/>
        <v>1.0000094492570089</v>
      </c>
      <c r="CQ282" s="89">
        <f t="shared" si="511"/>
        <v>1.0376904232686499</v>
      </c>
      <c r="CR282" s="89">
        <f t="shared" si="512"/>
        <v>1.0084619824124428</v>
      </c>
      <c r="CS282" s="89">
        <f t="shared" si="513"/>
        <v>0.99914272342832056</v>
      </c>
      <c r="CT282" s="89"/>
      <c r="CU282" s="89">
        <f t="shared" si="514"/>
        <v>1.0267950376448434</v>
      </c>
      <c r="CV282" s="80">
        <f t="shared" si="530"/>
        <v>1.0093272550213301</v>
      </c>
      <c r="CX282" s="35"/>
      <c r="CZ282" s="80">
        <f t="shared" si="547"/>
        <v>0.2665027234757118</v>
      </c>
      <c r="DA282" s="80">
        <f t="shared" si="547"/>
        <v>0.36212844872699879</v>
      </c>
      <c r="DB282" s="80">
        <f t="shared" si="547"/>
        <v>0.21837075730630542</v>
      </c>
      <c r="DC282" s="80">
        <f t="shared" si="547"/>
        <v>0.15299807049098404</v>
      </c>
      <c r="DE282" s="80">
        <f t="shared" si="515"/>
        <v>0.27538841250693818</v>
      </c>
      <c r="DF282" s="80">
        <f t="shared" si="515"/>
        <v>0.36053124287988458</v>
      </c>
      <c r="DG282" s="80">
        <f t="shared" si="515"/>
        <v>0.21449115044695843</v>
      </c>
      <c r="DH282" s="80">
        <f t="shared" si="515"/>
        <v>0.14943823010997398</v>
      </c>
      <c r="DI282" s="80">
        <f t="shared" si="516"/>
        <v>0.99984903594375507</v>
      </c>
      <c r="DJ282" s="80"/>
      <c r="DK282" s="80">
        <f t="shared" si="517"/>
        <v>0.2754299925358229</v>
      </c>
      <c r="DL282" s="80">
        <f t="shared" si="517"/>
        <v>0.36058567835651312</v>
      </c>
      <c r="DM282" s="80">
        <f t="shared" si="517"/>
        <v>0.21452353579008132</v>
      </c>
      <c r="DN282" s="80">
        <f t="shared" si="517"/>
        <v>0.14946079331758277</v>
      </c>
      <c r="DQ282" s="80">
        <f t="shared" si="531"/>
        <v>-5.0446774143530514E-2</v>
      </c>
      <c r="DR282" s="80">
        <f t="shared" si="531"/>
        <v>7.244991101731814E-3</v>
      </c>
      <c r="DS282" s="80">
        <f t="shared" si="531"/>
        <v>3.9401199837455804E-2</v>
      </c>
      <c r="DT282" s="80">
        <f t="shared" si="531"/>
        <v>-3.4986533288942724E-2</v>
      </c>
      <c r="DV282" s="80">
        <f t="shared" si="518"/>
        <v>5.5131967733892083E-2</v>
      </c>
      <c r="DW282" s="80">
        <f t="shared" si="518"/>
        <v>2.1583745767164531E-2</v>
      </c>
      <c r="DX282" s="80">
        <f t="shared" si="518"/>
        <v>0.58560496648211391</v>
      </c>
      <c r="DY282" s="80">
        <f t="shared" si="518"/>
        <v>0.33767932001682943</v>
      </c>
      <c r="DZ282" s="80"/>
      <c r="EB282" s="80">
        <f t="shared" si="532"/>
        <v>2.5846933859118106E-2</v>
      </c>
      <c r="EC282" s="80">
        <f t="shared" si="532"/>
        <v>-8.8077617427738161E-2</v>
      </c>
      <c r="ED282" s="80">
        <f t="shared" si="532"/>
        <v>-3.3194569774705273E-4</v>
      </c>
      <c r="EE282" s="80">
        <f t="shared" si="532"/>
        <v>2.2976103616544584E-3</v>
      </c>
      <c r="EG282" s="80">
        <f t="shared" si="533"/>
        <v>1.1520417173017251E-3</v>
      </c>
      <c r="EH282" s="80">
        <f t="shared" si="533"/>
        <v>1.1612668706318804E-3</v>
      </c>
      <c r="EI282" s="80">
        <f t="shared" si="533"/>
        <v>-2.9847823612988191E-5</v>
      </c>
      <c r="EJ282" s="80">
        <f t="shared" si="533"/>
        <v>-3.3032160268267087E-4</v>
      </c>
      <c r="EL282" s="80">
        <f t="shared" si="534"/>
        <v>-2.8480455924664674E-3</v>
      </c>
      <c r="EM282" s="80">
        <f t="shared" si="534"/>
        <v>-3.0375647162680491E-4</v>
      </c>
      <c r="EN282" s="80">
        <f t="shared" si="534"/>
        <v>4.7474971270009214E-4</v>
      </c>
      <c r="EO282" s="80">
        <f t="shared" si="534"/>
        <v>9.7415020715861417E-4</v>
      </c>
      <c r="EQ282" s="80">
        <f t="shared" si="535"/>
        <v>-8.4929287755484955E-3</v>
      </c>
      <c r="ER282" s="80">
        <f t="shared" si="535"/>
        <v>1.4022605208601191E-2</v>
      </c>
      <c r="ES282" s="80">
        <f t="shared" si="535"/>
        <v>2.6291016652129511E-3</v>
      </c>
      <c r="ET282" s="80">
        <f t="shared" si="535"/>
        <v>8.5499442154241656E-2</v>
      </c>
      <c r="EW282" s="80">
        <f t="shared" si="536"/>
        <v>0.99197363972122343</v>
      </c>
      <c r="EX282" s="80">
        <f t="shared" si="537"/>
        <v>0.64831540860014703</v>
      </c>
      <c r="EY282" s="80">
        <f t="shared" si="519"/>
        <v>1.0376904232686499</v>
      </c>
      <c r="EZ282" s="80"/>
      <c r="FA282" s="80">
        <f t="shared" si="538"/>
        <v>0.97592619615132137</v>
      </c>
      <c r="FB282" s="80">
        <f t="shared" si="539"/>
        <v>0.73828605202495712</v>
      </c>
      <c r="FC282" s="80">
        <f t="shared" si="520"/>
        <v>1.032089964128784</v>
      </c>
      <c r="FD282" s="80"/>
      <c r="FE282" s="80">
        <f t="shared" si="540"/>
        <v>1.0006805012904672</v>
      </c>
      <c r="FF282" s="80">
        <f t="shared" si="541"/>
        <v>0.99811060113028616</v>
      </c>
      <c r="FG282" s="80">
        <f t="shared" si="521"/>
        <v>0.99924296387002554</v>
      </c>
      <c r="FH282" s="80"/>
      <c r="FI282" s="80">
        <f t="shared" si="542"/>
        <v>0.99935368379246248</v>
      </c>
      <c r="FJ282" s="80">
        <f t="shared" si="543"/>
        <v>1.0251293808234903</v>
      </c>
      <c r="FK282" s="80">
        <f t="shared" si="522"/>
        <v>0.99561401960782336</v>
      </c>
      <c r="FM282" s="80">
        <f t="shared" si="544"/>
        <v>1.0161896162800785</v>
      </c>
      <c r="FN282" s="80">
        <f t="shared" si="545"/>
        <v>0.9960960307425849</v>
      </c>
      <c r="FO282" s="80">
        <f t="shared" si="523"/>
        <v>1.0000094492570089</v>
      </c>
      <c r="FQ282" s="37"/>
    </row>
    <row r="283" spans="1:173" x14ac:dyDescent="0.2">
      <c r="A283" s="74" t="s">
        <v>242</v>
      </c>
      <c r="B283" s="31">
        <f t="shared" si="491"/>
        <v>1983</v>
      </c>
      <c r="D283" s="85">
        <f>[4]Northeast!D268</f>
        <v>1846.6420000000001</v>
      </c>
      <c r="E283" s="85">
        <f>[4]Midwest!D268</f>
        <v>2408.0839999999998</v>
      </c>
      <c r="F283" s="85">
        <f>[4]South!D268</f>
        <v>1476.029</v>
      </c>
      <c r="G283" s="85">
        <f>[4]West!D268</f>
        <v>1078.096</v>
      </c>
      <c r="H283" s="85">
        <f t="shared" si="546"/>
        <v>6808.8509999999987</v>
      </c>
      <c r="I283" s="90">
        <f t="shared" si="524"/>
        <v>0.22976725597800476</v>
      </c>
      <c r="J283" s="91">
        <f>J49</f>
        <v>2486.4299999999998</v>
      </c>
      <c r="K283" s="91">
        <f>K49</f>
        <v>1170.0940000000001</v>
      </c>
      <c r="L283" s="91">
        <f>L49</f>
        <v>28489.645835003677</v>
      </c>
      <c r="M283" s="91">
        <f>M49</f>
        <v>16531.496286286347</v>
      </c>
      <c r="N283" s="91">
        <f t="shared" si="525"/>
        <v>48677.666121290022</v>
      </c>
      <c r="P283" s="96">
        <f>P49</f>
        <v>2486.4299999999998</v>
      </c>
      <c r="Q283" s="96">
        <f>Q49</f>
        <v>1170.0940000000001</v>
      </c>
      <c r="R283" s="96">
        <f>R49</f>
        <v>28489.645835003677</v>
      </c>
      <c r="S283" s="96">
        <f>S49</f>
        <v>16531.496286286347</v>
      </c>
      <c r="T283" s="85">
        <f t="shared" si="526"/>
        <v>48677.666121290022</v>
      </c>
      <c r="V283" s="96">
        <f t="shared" si="527"/>
        <v>742.6881110668711</v>
      </c>
      <c r="W283" s="96">
        <f t="shared" si="498"/>
        <v>2058.0261073041993</v>
      </c>
      <c r="X283" s="96">
        <f t="shared" si="498"/>
        <v>51.809313760807918</v>
      </c>
      <c r="Y283" s="96">
        <f t="shared" si="498"/>
        <v>65.21466546826322</v>
      </c>
      <c r="Z283" s="96">
        <f t="shared" si="498"/>
        <v>139.87628295560432</v>
      </c>
      <c r="AC283" s="96">
        <f t="shared" si="499"/>
        <v>0.74268811106687105</v>
      </c>
      <c r="AD283" s="96">
        <f t="shared" si="499"/>
        <v>2.0580261073041992</v>
      </c>
      <c r="AE283" s="96">
        <f t="shared" si="499"/>
        <v>5.1809313760807919E-2</v>
      </c>
      <c r="AF283" s="96">
        <f t="shared" si="499"/>
        <v>6.5214665468263225E-2</v>
      </c>
      <c r="AG283" s="96">
        <f t="shared" si="499"/>
        <v>0.13987628295560434</v>
      </c>
      <c r="AI283" s="94">
        <f t="shared" si="500"/>
        <v>0.76495685478000242</v>
      </c>
      <c r="AJ283" s="94">
        <f t="shared" si="500"/>
        <v>2.0589804578660367</v>
      </c>
      <c r="AK283" s="94">
        <f t="shared" si="500"/>
        <v>5.2835808858897514E-2</v>
      </c>
      <c r="AL283" s="94">
        <f t="shared" si="500"/>
        <v>6.5683393692939074E-2</v>
      </c>
      <c r="AM283" s="94">
        <f t="shared" si="501"/>
        <v>0.14179666288436815</v>
      </c>
      <c r="AO283" s="90">
        <f>[4]Northeast!V268</f>
        <v>0.97088888925698202</v>
      </c>
      <c r="AP283" s="90">
        <f>[4]Midwest!V268</f>
        <v>0.99953649362810049</v>
      </c>
      <c r="AQ283" s="90">
        <f>[4]South!V268</f>
        <v>0.98057198100570508</v>
      </c>
      <c r="AR283" s="90">
        <f>[4]West!V268</f>
        <v>0.99286382450232269</v>
      </c>
      <c r="AS283" s="90">
        <f t="shared" si="528"/>
        <v>0.98645680448537887</v>
      </c>
      <c r="AU283" s="102">
        <f t="shared" si="529"/>
        <v>1000000</v>
      </c>
      <c r="AV283" s="102">
        <f t="shared" si="502"/>
        <v>1000000</v>
      </c>
      <c r="AW283" s="102">
        <f t="shared" si="502"/>
        <v>1000000</v>
      </c>
      <c r="AX283" s="102">
        <f t="shared" si="502"/>
        <v>1000000</v>
      </c>
      <c r="AY283" s="102">
        <f t="shared" si="502"/>
        <v>1000000</v>
      </c>
      <c r="BB283" s="80">
        <f t="shared" si="503"/>
        <v>0.96013946316459731</v>
      </c>
      <c r="BC283" s="80">
        <f t="shared" si="503"/>
        <v>0.92214812643084465</v>
      </c>
      <c r="BD283" s="80">
        <f t="shared" si="503"/>
        <v>0.99422351733981718</v>
      </c>
      <c r="BE283" s="80">
        <f t="shared" si="503"/>
        <v>1.0414804813891105</v>
      </c>
      <c r="BF283" s="80"/>
      <c r="BG283" s="80"/>
      <c r="BH283" s="80"/>
      <c r="BI283" s="80"/>
      <c r="BJ283" s="80"/>
      <c r="BK283" s="80"/>
      <c r="BL283" s="80"/>
      <c r="BM283" s="80"/>
      <c r="BN283" s="80"/>
      <c r="BO283" s="80"/>
      <c r="BP283" s="80">
        <f t="shared" si="504"/>
        <v>0.9340528785433484</v>
      </c>
      <c r="BQ283" s="95">
        <f>[4]Northeast!AK268</f>
        <v>0.9735685753379163</v>
      </c>
      <c r="BR283" s="95">
        <f>[4]Midwest!AK268</f>
        <v>1.0048866815991375</v>
      </c>
      <c r="BS283" s="95">
        <f>[4]South!AK268</f>
        <v>1.0049820779390712</v>
      </c>
      <c r="BT283" s="95">
        <f>[4]West!AK268</f>
        <v>1.0475586546301161</v>
      </c>
      <c r="BU283" s="88"/>
      <c r="BV283" s="95">
        <f>[4]Northeast!AH268</f>
        <v>1.0000335752092719</v>
      </c>
      <c r="BW283" s="95">
        <f>[4]Midwest!AH268</f>
        <v>1.0024149101424114</v>
      </c>
      <c r="BX283" s="95">
        <f>[4]South!AH268</f>
        <v>0.99720131675967982</v>
      </c>
      <c r="BY283" s="95">
        <f>[4]West!AH268</f>
        <v>0.99796657396218935</v>
      </c>
      <c r="CA283" s="95">
        <f>[4]Northeast!AI268</f>
        <v>0.9995885880999692</v>
      </c>
      <c r="CB283" s="95">
        <f>[4]Midwest!AI268</f>
        <v>0.99375147959461585</v>
      </c>
      <c r="CC283" s="95">
        <f>[4]South!AI268</f>
        <v>0.99207126690054181</v>
      </c>
      <c r="CD283" s="95">
        <f>[4]West!AI268</f>
        <v>0.99622351971939815</v>
      </c>
      <c r="CF283" s="95">
        <f>[4]Northeast!AJ268</f>
        <v>0.99399488868201125</v>
      </c>
      <c r="CG283" s="95">
        <f>[4]Midwest!AJ268</f>
        <v>0.98844094094533919</v>
      </c>
      <c r="CH283" s="95">
        <f>[4]South!AJ268</f>
        <v>0.97782731706308246</v>
      </c>
      <c r="CI283" s="95">
        <f>[4]West!AJ268</f>
        <v>0.94163189554921112</v>
      </c>
      <c r="CK283" s="89">
        <f t="shared" si="505"/>
        <v>0.95868435178593059</v>
      </c>
      <c r="CL283" s="89">
        <f t="shared" si="506"/>
        <v>0.99666457438090894</v>
      </c>
      <c r="CM283" s="89">
        <f t="shared" si="507"/>
        <v>1.0516507676617017</v>
      </c>
      <c r="CN283" s="89">
        <f t="shared" si="508"/>
        <v>0.99989580744268503</v>
      </c>
      <c r="CO283" s="89">
        <f t="shared" si="509"/>
        <v>0.99533830234741794</v>
      </c>
      <c r="CP283" s="89">
        <f t="shared" si="510"/>
        <v>0.98019317308949272</v>
      </c>
      <c r="CQ283" s="89">
        <f t="shared" si="511"/>
        <v>1.0027736125114866</v>
      </c>
      <c r="CR283" s="89">
        <f t="shared" si="512"/>
        <v>0.98625045498179642</v>
      </c>
      <c r="CS283" s="89">
        <f t="shared" si="513"/>
        <v>0.95548673143836205</v>
      </c>
      <c r="CT283" s="89"/>
      <c r="CU283" s="89">
        <f t="shared" si="514"/>
        <v>1.025908624371213</v>
      </c>
      <c r="CV283" s="80">
        <f t="shared" si="530"/>
        <v>1.0321969133962996</v>
      </c>
      <c r="CX283" s="35"/>
      <c r="CZ283" s="80">
        <f t="shared" si="547"/>
        <v>0.27121198569332777</v>
      </c>
      <c r="DA283" s="80">
        <f t="shared" si="547"/>
        <v>0.35366965733278644</v>
      </c>
      <c r="DB283" s="80">
        <f t="shared" si="547"/>
        <v>0.21678092236120314</v>
      </c>
      <c r="DC283" s="80">
        <f t="shared" si="547"/>
        <v>0.15833743461268285</v>
      </c>
      <c r="DE283" s="80">
        <f t="shared" si="515"/>
        <v>0.26885048055389899</v>
      </c>
      <c r="DF283" s="80">
        <f t="shared" si="515"/>
        <v>0.35788239241568343</v>
      </c>
      <c r="DG283" s="80">
        <f t="shared" si="515"/>
        <v>0.21757487174826945</v>
      </c>
      <c r="DH283" s="80">
        <f t="shared" si="515"/>
        <v>0.15565248978594762</v>
      </c>
      <c r="DI283" s="80">
        <f t="shared" si="516"/>
        <v>0.99996023450379956</v>
      </c>
      <c r="DJ283" s="80"/>
      <c r="DK283" s="80">
        <f t="shared" si="517"/>
        <v>0.2688611719518107</v>
      </c>
      <c r="DL283" s="80">
        <f t="shared" si="517"/>
        <v>0.35789662435253927</v>
      </c>
      <c r="DM283" s="80">
        <f t="shared" si="517"/>
        <v>0.21758352406506895</v>
      </c>
      <c r="DN283" s="80">
        <f t="shared" si="517"/>
        <v>0.15565867963058103</v>
      </c>
      <c r="DQ283" s="80">
        <f t="shared" si="531"/>
        <v>-8.3842996621047161E-3</v>
      </c>
      <c r="DR283" s="80">
        <f t="shared" si="531"/>
        <v>-6.6955544908826617E-2</v>
      </c>
      <c r="DS283" s="80">
        <f t="shared" si="531"/>
        <v>-4.1350374558204853E-2</v>
      </c>
      <c r="DT283" s="80">
        <f t="shared" si="531"/>
        <v>6.3395932860751064E-3</v>
      </c>
      <c r="DV283" s="80">
        <f t="shared" si="518"/>
        <v>5.1079482607168721E-2</v>
      </c>
      <c r="DW283" s="80">
        <f t="shared" si="518"/>
        <v>2.4037594511710558E-2</v>
      </c>
      <c r="DX283" s="80">
        <f t="shared" si="518"/>
        <v>0.58527140072854145</v>
      </c>
      <c r="DY283" s="80">
        <f t="shared" si="518"/>
        <v>0.33961152215257934</v>
      </c>
      <c r="DZ283" s="80"/>
      <c r="EB283" s="80">
        <f t="shared" si="532"/>
        <v>-7.6346822535819758E-2</v>
      </c>
      <c r="EC283" s="80">
        <f t="shared" si="532"/>
        <v>0.10767852211926075</v>
      </c>
      <c r="ED283" s="80">
        <f t="shared" si="532"/>
        <v>-5.6977110809939082E-4</v>
      </c>
      <c r="EE283" s="80">
        <f t="shared" si="532"/>
        <v>5.7056946804528285E-3</v>
      </c>
      <c r="EG283" s="80">
        <f t="shared" si="533"/>
        <v>7.3223270476153687E-4</v>
      </c>
      <c r="EH283" s="80">
        <f t="shared" si="533"/>
        <v>1.3460770782631494E-3</v>
      </c>
      <c r="EI283" s="80">
        <f t="shared" si="533"/>
        <v>6.4658410200441096E-5</v>
      </c>
      <c r="EJ283" s="80">
        <f t="shared" si="533"/>
        <v>-2.5420458163334203E-4</v>
      </c>
      <c r="EL283" s="80">
        <f t="shared" si="534"/>
        <v>-1.6454919486780706E-3</v>
      </c>
      <c r="EM283" s="80">
        <f t="shared" si="534"/>
        <v>-5.0560784748313102E-4</v>
      </c>
      <c r="EN283" s="80">
        <f t="shared" si="534"/>
        <v>3.78418337206183E-4</v>
      </c>
      <c r="EO283" s="80">
        <f t="shared" si="534"/>
        <v>1.6963808890005411E-3</v>
      </c>
      <c r="EQ283" s="80">
        <f t="shared" si="535"/>
        <v>-2.8103489659968634E-2</v>
      </c>
      <c r="ER283" s="80">
        <f t="shared" si="535"/>
        <v>-4.6769137799648648E-3</v>
      </c>
      <c r="ES283" s="80">
        <f t="shared" si="535"/>
        <v>-2.3326811381724162E-2</v>
      </c>
      <c r="ET283" s="80">
        <f t="shared" si="535"/>
        <v>-3.6681166285696946E-2</v>
      </c>
      <c r="EW283" s="80">
        <f t="shared" si="536"/>
        <v>0.96635141852116357</v>
      </c>
      <c r="EX283" s="80">
        <f t="shared" si="537"/>
        <v>0.62650051474987989</v>
      </c>
      <c r="EY283" s="80">
        <f t="shared" si="519"/>
        <v>1.0027736125114866</v>
      </c>
      <c r="EZ283" s="80"/>
      <c r="FA283" s="80">
        <f t="shared" si="538"/>
        <v>1.0189526148037198</v>
      </c>
      <c r="FB283" s="80">
        <f t="shared" si="539"/>
        <v>0.75227850318394518</v>
      </c>
      <c r="FC283" s="80">
        <f t="shared" si="520"/>
        <v>1.0516507676617017</v>
      </c>
      <c r="FD283" s="80"/>
      <c r="FE283" s="80">
        <f t="shared" si="540"/>
        <v>1.0006533381732616</v>
      </c>
      <c r="FF283" s="80">
        <f t="shared" si="541"/>
        <v>0.99876270488714169</v>
      </c>
      <c r="FG283" s="80">
        <f t="shared" si="521"/>
        <v>0.99989580744268503</v>
      </c>
      <c r="FH283" s="80"/>
      <c r="FI283" s="80">
        <f t="shared" si="542"/>
        <v>0.99972306812180678</v>
      </c>
      <c r="FJ283" s="80">
        <f t="shared" si="543"/>
        <v>1.0248454898186679</v>
      </c>
      <c r="FK283" s="80">
        <f t="shared" si="522"/>
        <v>0.99533830234741794</v>
      </c>
      <c r="FM283" s="80">
        <f t="shared" si="544"/>
        <v>0.98018391107980107</v>
      </c>
      <c r="FN283" s="80">
        <f t="shared" si="545"/>
        <v>0.97635730322433267</v>
      </c>
      <c r="FO283" s="80">
        <f t="shared" si="523"/>
        <v>0.98019317308949272</v>
      </c>
      <c r="FQ283" s="37"/>
    </row>
    <row r="284" spans="1:173" x14ac:dyDescent="0.2">
      <c r="A284" s="74" t="s">
        <v>242</v>
      </c>
      <c r="B284" s="31">
        <f t="shared" si="491"/>
        <v>1984</v>
      </c>
      <c r="D284" s="85">
        <f>[4]Northeast!D269</f>
        <v>1956.509</v>
      </c>
      <c r="E284" s="85">
        <f>[4]Midwest!D269</f>
        <v>2480.6930000000002</v>
      </c>
      <c r="F284" s="85">
        <f>[4]South!D269</f>
        <v>1671.2660000000001</v>
      </c>
      <c r="G284" s="85">
        <f>[4]West!D269</f>
        <v>1077.6390000000001</v>
      </c>
      <c r="H284" s="85">
        <f t="shared" si="546"/>
        <v>7186.1070000000009</v>
      </c>
      <c r="I284" s="90">
        <f t="shared" si="524"/>
        <v>0.21499342578600586</v>
      </c>
      <c r="J284" s="91">
        <f>J50</f>
        <v>2582.4769999999999</v>
      </c>
      <c r="K284" s="91">
        <f>K50</f>
        <v>1227.124</v>
      </c>
      <c r="L284" s="91">
        <f>L50</f>
        <v>29150.746232073117</v>
      </c>
      <c r="M284" s="91">
        <f>M50</f>
        <v>16948.124864042038</v>
      </c>
      <c r="N284" s="91">
        <f t="shared" si="525"/>
        <v>49908.472096115154</v>
      </c>
      <c r="P284" s="96">
        <f>P50</f>
        <v>2582.4769999999999</v>
      </c>
      <c r="Q284" s="96">
        <f>Q50</f>
        <v>1227.124</v>
      </c>
      <c r="R284" s="96">
        <f>R50</f>
        <v>29150.746232073117</v>
      </c>
      <c r="S284" s="96">
        <f>S50</f>
        <v>16948.124864042038</v>
      </c>
      <c r="T284" s="85">
        <f t="shared" si="526"/>
        <v>49908.472096115154</v>
      </c>
      <c r="V284" s="96">
        <f t="shared" si="527"/>
        <v>757.60945789643051</v>
      </c>
      <c r="W284" s="96">
        <f t="shared" si="498"/>
        <v>2021.5503893657042</v>
      </c>
      <c r="X284" s="96">
        <f t="shared" si="498"/>
        <v>57.33184278353702</v>
      </c>
      <c r="Y284" s="96">
        <f t="shared" si="498"/>
        <v>63.584556323771913</v>
      </c>
      <c r="Z284" s="96">
        <f t="shared" si="498"/>
        <v>143.98571421222417</v>
      </c>
      <c r="AC284" s="96">
        <f t="shared" si="499"/>
        <v>0.75760945789643053</v>
      </c>
      <c r="AD284" s="96">
        <f t="shared" si="499"/>
        <v>2.0215503893657041</v>
      </c>
      <c r="AE284" s="96">
        <f t="shared" si="499"/>
        <v>5.7331842783537021E-2</v>
      </c>
      <c r="AF284" s="96">
        <f t="shared" si="499"/>
        <v>6.3584556323771912E-2</v>
      </c>
      <c r="AG284" s="96">
        <f t="shared" si="499"/>
        <v>0.14398571421222417</v>
      </c>
      <c r="AI284" s="94">
        <f t="shared" si="500"/>
        <v>0.7727564632717896</v>
      </c>
      <c r="AJ284" s="94">
        <f t="shared" si="500"/>
        <v>2.0277639586353597</v>
      </c>
      <c r="AK284" s="94">
        <f t="shared" si="500"/>
        <v>5.6834777644703217E-2</v>
      </c>
      <c r="AL284" s="94">
        <f t="shared" si="500"/>
        <v>6.3280667316039763E-2</v>
      </c>
      <c r="AM284" s="94">
        <f t="shared" si="501"/>
        <v>0.14452873713535025</v>
      </c>
      <c r="AO284" s="90">
        <f>[4]Northeast!V269</f>
        <v>0.98039873350107243</v>
      </c>
      <c r="AP284" s="90">
        <f>[4]Midwest!V269</f>
        <v>0.99693575317620442</v>
      </c>
      <c r="AQ284" s="90">
        <f>[4]South!V269</f>
        <v>1.0087457919153155</v>
      </c>
      <c r="AR284" s="90">
        <f>[4]West!V269</f>
        <v>1.0048022408836881</v>
      </c>
      <c r="AS284" s="90">
        <f t="shared" si="528"/>
        <v>0.99624280309999846</v>
      </c>
      <c r="AU284" s="102">
        <f t="shared" si="529"/>
        <v>1000000</v>
      </c>
      <c r="AV284" s="102">
        <f t="shared" si="502"/>
        <v>1000000</v>
      </c>
      <c r="AW284" s="102">
        <f t="shared" si="502"/>
        <v>1000000</v>
      </c>
      <c r="AX284" s="102">
        <f t="shared" si="502"/>
        <v>1000000</v>
      </c>
      <c r="AY284" s="102">
        <f t="shared" si="502"/>
        <v>1000000</v>
      </c>
      <c r="BB284" s="80">
        <f t="shared" si="503"/>
        <v>0.96992918119039673</v>
      </c>
      <c r="BC284" s="80">
        <f t="shared" si="503"/>
        <v>0.90816730588962724</v>
      </c>
      <c r="BD284" s="80">
        <f t="shared" si="503"/>
        <v>1.0694730289461178</v>
      </c>
      <c r="BE284" s="80">
        <f t="shared" si="503"/>
        <v>1.0033826840164937</v>
      </c>
      <c r="BF284" s="80"/>
      <c r="BG284" s="80"/>
      <c r="BH284" s="80"/>
      <c r="BI284" s="80"/>
      <c r="BJ284" s="80"/>
      <c r="BK284" s="80"/>
      <c r="BL284" s="80"/>
      <c r="BM284" s="80"/>
      <c r="BN284" s="80"/>
      <c r="BO284" s="80"/>
      <c r="BP284" s="80">
        <f t="shared" si="504"/>
        <v>0.97671452155478011</v>
      </c>
      <c r="BQ284" s="95">
        <f>[4]Northeast!AK269</f>
        <v>1.0148818836831157</v>
      </c>
      <c r="BR284" s="95">
        <f>[4]Midwest!AK269</f>
        <v>1.0332843076992473</v>
      </c>
      <c r="BS284" s="95">
        <f>[4]South!AK269</f>
        <v>1.0753755803196372</v>
      </c>
      <c r="BT284" s="95">
        <f>[4]West!AK269</f>
        <v>1.0060248960163141</v>
      </c>
      <c r="BU284" s="88"/>
      <c r="BV284" s="95">
        <f>[4]Northeast!AH269</f>
        <v>1.0000508303555147</v>
      </c>
      <c r="BW284" s="95">
        <f>[4]Midwest!AH269</f>
        <v>1.0012818071236289</v>
      </c>
      <c r="BX284" s="95">
        <f>[4]South!AH269</f>
        <v>0.99858124945941917</v>
      </c>
      <c r="BY284" s="95">
        <f>[4]West!AH269</f>
        <v>0.99908154669562999</v>
      </c>
      <c r="CA284" s="95">
        <f>[4]Northeast!AI269</f>
        <v>0.99968732703148089</v>
      </c>
      <c r="CB284" s="95">
        <f>[4]Midwest!AI269</f>
        <v>0.99676836215558606</v>
      </c>
      <c r="CC284" s="95">
        <f>[4]South!AI269</f>
        <v>0.99592414011884811</v>
      </c>
      <c r="CD284" s="95">
        <f>[4]West!AI269</f>
        <v>0.998290494920267</v>
      </c>
      <c r="CF284" s="95">
        <f>[4]Northeast!AJ269</f>
        <v>1.0037310558947414</v>
      </c>
      <c r="CG284" s="95">
        <f>[4]Midwest!AJ269</f>
        <v>0.9858690705275861</v>
      </c>
      <c r="CH284" s="95">
        <f>[4]South!AJ269</f>
        <v>1.0059222682414057</v>
      </c>
      <c r="CI284" s="95">
        <f>[4]West!AJ269</f>
        <v>0.9529542877742232</v>
      </c>
      <c r="CK284" s="89">
        <f t="shared" si="505"/>
        <v>0.98292451205181908</v>
      </c>
      <c r="CL284" s="89">
        <f t="shared" si="506"/>
        <v>1.0259456252337298</v>
      </c>
      <c r="CM284" s="89">
        <f t="shared" si="507"/>
        <v>1.0632299557069624</v>
      </c>
      <c r="CN284" s="89">
        <f t="shared" si="508"/>
        <v>0.99998795244677607</v>
      </c>
      <c r="CO284" s="89">
        <f t="shared" si="509"/>
        <v>0.99760656783600177</v>
      </c>
      <c r="CP284" s="89">
        <f t="shared" si="510"/>
        <v>0.98998842661405195</v>
      </c>
      <c r="CQ284" s="89">
        <f t="shared" si="511"/>
        <v>1.0333175548015254</v>
      </c>
      <c r="CR284" s="89">
        <f t="shared" si="512"/>
        <v>1.0665110567148621</v>
      </c>
      <c r="CS284" s="89">
        <f t="shared" si="513"/>
        <v>1.0084271030745622</v>
      </c>
      <c r="CT284" s="89"/>
      <c r="CU284" s="89">
        <f t="shared" si="514"/>
        <v>1.0500534086181381</v>
      </c>
      <c r="CV284" s="80">
        <f t="shared" si="530"/>
        <v>1.0575985645994734</v>
      </c>
      <c r="CX284" s="35"/>
      <c r="CZ284" s="80">
        <f t="shared" si="547"/>
        <v>0.27226271470769914</v>
      </c>
      <c r="DA284" s="80">
        <f t="shared" si="547"/>
        <v>0.34520679973176016</v>
      </c>
      <c r="DB284" s="80">
        <f t="shared" si="547"/>
        <v>0.23256903911951213</v>
      </c>
      <c r="DC284" s="80">
        <f t="shared" si="547"/>
        <v>0.14996144644102849</v>
      </c>
      <c r="DE284" s="80">
        <f t="shared" si="515"/>
        <v>0.27173701162830211</v>
      </c>
      <c r="DF284" s="80">
        <f t="shared" si="515"/>
        <v>0.34942114807912422</v>
      </c>
      <c r="DG284" s="80">
        <f t="shared" si="515"/>
        <v>0.22458249649897274</v>
      </c>
      <c r="DH284" s="80">
        <f t="shared" si="515"/>
        <v>0.1541115060219953</v>
      </c>
      <c r="DI284" s="80">
        <f t="shared" si="516"/>
        <v>0.99985216222839435</v>
      </c>
      <c r="DJ284" s="80"/>
      <c r="DK284" s="80">
        <f t="shared" si="517"/>
        <v>0.27177719056252814</v>
      </c>
      <c r="DL284" s="80">
        <f t="shared" si="517"/>
        <v>0.34947281336108826</v>
      </c>
      <c r="DM284" s="80">
        <f t="shared" si="517"/>
        <v>0.22461570318399909</v>
      </c>
      <c r="DN284" s="80">
        <f t="shared" si="517"/>
        <v>0.15413429289238453</v>
      </c>
      <c r="DQ284" s="80">
        <f t="shared" si="531"/>
        <v>4.155924956510304E-2</v>
      </c>
      <c r="DR284" s="80">
        <f t="shared" si="531"/>
        <v>2.7867597009427991E-2</v>
      </c>
      <c r="DS284" s="80">
        <f t="shared" si="531"/>
        <v>6.7700269147617773E-2</v>
      </c>
      <c r="DT284" s="80">
        <f t="shared" si="531"/>
        <v>-4.0455547217660898E-2</v>
      </c>
      <c r="DV284" s="80">
        <f t="shared" si="518"/>
        <v>5.1744260874718673E-2</v>
      </c>
      <c r="DW284" s="80">
        <f t="shared" si="518"/>
        <v>2.4587488826281232E-2</v>
      </c>
      <c r="DX284" s="80">
        <f t="shared" si="518"/>
        <v>0.58408412455371872</v>
      </c>
      <c r="DY284" s="80">
        <f t="shared" si="518"/>
        <v>0.33958412574528141</v>
      </c>
      <c r="DZ284" s="80"/>
      <c r="EB284" s="80">
        <f t="shared" si="532"/>
        <v>1.2930622979592724E-2</v>
      </c>
      <c r="EC284" s="80">
        <f t="shared" si="532"/>
        <v>2.2618686516344525E-2</v>
      </c>
      <c r="ED284" s="80">
        <f t="shared" si="532"/>
        <v>-2.0306511700421159E-3</v>
      </c>
      <c r="EE284" s="80">
        <f t="shared" si="532"/>
        <v>-8.0673094409785862E-5</v>
      </c>
      <c r="EG284" s="80">
        <f t="shared" si="533"/>
        <v>1.7254418058707994E-5</v>
      </c>
      <c r="EH284" s="80">
        <f t="shared" si="533"/>
        <v>-1.1310126226251455E-3</v>
      </c>
      <c r="EI284" s="80">
        <f t="shared" si="533"/>
        <v>1.382848956591424E-3</v>
      </c>
      <c r="EJ284" s="80">
        <f t="shared" si="533"/>
        <v>1.1166209143953526E-3</v>
      </c>
      <c r="EL284" s="80">
        <f t="shared" si="534"/>
        <v>9.8774692221916845E-5</v>
      </c>
      <c r="EM284" s="80">
        <f t="shared" si="534"/>
        <v>3.0312532512796523E-3</v>
      </c>
      <c r="EN284" s="80">
        <f t="shared" si="534"/>
        <v>3.8761438066264075E-3</v>
      </c>
      <c r="EO284" s="80">
        <f t="shared" si="534"/>
        <v>2.0726612354301632E-3</v>
      </c>
      <c r="EQ284" s="80">
        <f t="shared" si="535"/>
        <v>9.7473272802597426E-3</v>
      </c>
      <c r="ER284" s="80">
        <f t="shared" si="535"/>
        <v>-2.6053374166999013E-3</v>
      </c>
      <c r="ES284" s="80">
        <f t="shared" si="535"/>
        <v>2.8326992499857092E-2</v>
      </c>
      <c r="ET284" s="80">
        <f t="shared" si="535"/>
        <v>1.1952506694827445E-2</v>
      </c>
      <c r="EW284" s="80">
        <f t="shared" si="536"/>
        <v>1.0304594595519323</v>
      </c>
      <c r="EX284" s="80">
        <f t="shared" si="537"/>
        <v>0.64558338183816866</v>
      </c>
      <c r="EY284" s="80">
        <f t="shared" si="519"/>
        <v>1.0333175548015254</v>
      </c>
      <c r="EZ284" s="80"/>
      <c r="FA284" s="80">
        <f t="shared" si="538"/>
        <v>1.0110104878932447</v>
      </c>
      <c r="FB284" s="80">
        <f t="shared" si="539"/>
        <v>0.76056145653560026</v>
      </c>
      <c r="FC284" s="80">
        <f t="shared" si="520"/>
        <v>1.0632299557069624</v>
      </c>
      <c r="FD284" s="80"/>
      <c r="FE284" s="80">
        <f t="shared" si="540"/>
        <v>1.0000921546059152</v>
      </c>
      <c r="FF284" s="80">
        <f t="shared" si="541"/>
        <v>0.99885474547061337</v>
      </c>
      <c r="FG284" s="80">
        <f t="shared" si="521"/>
        <v>0.99998795244677607</v>
      </c>
      <c r="FH284" s="80"/>
      <c r="FI284" s="80">
        <f t="shared" si="542"/>
        <v>1.0022788889799923</v>
      </c>
      <c r="FJ284" s="80">
        <f t="shared" si="543"/>
        <v>1.0271809989116105</v>
      </c>
      <c r="FK284" s="80">
        <f t="shared" si="522"/>
        <v>0.99760656783600177</v>
      </c>
      <c r="FM284" s="80">
        <f t="shared" si="544"/>
        <v>1.0099931868467165</v>
      </c>
      <c r="FN284" s="80">
        <f t="shared" si="545"/>
        <v>0.98611422418460959</v>
      </c>
      <c r="FO284" s="80">
        <f t="shared" si="523"/>
        <v>0.98998842661405195</v>
      </c>
      <c r="FQ284" s="37"/>
    </row>
    <row r="285" spans="1:173" x14ac:dyDescent="0.2">
      <c r="A285" s="74" t="s">
        <v>242</v>
      </c>
      <c r="B285" s="31">
        <f t="shared" si="491"/>
        <v>1985</v>
      </c>
      <c r="D285" s="85">
        <f>[4]Northeast!D270</f>
        <v>1935.9480000000001</v>
      </c>
      <c r="E285" s="85">
        <f>[4]Midwest!D270</f>
        <v>2444.7139999999999</v>
      </c>
      <c r="F285" s="85">
        <f>[4]South!D270</f>
        <v>1588.569</v>
      </c>
      <c r="G285" s="85">
        <f>[4]West!D270</f>
        <v>1156.8240000000001</v>
      </c>
      <c r="H285" s="85">
        <f t="shared" si="546"/>
        <v>7126.0550000000003</v>
      </c>
      <c r="I285" s="90">
        <f t="shared" si="524"/>
        <v>0.21065776842816555</v>
      </c>
      <c r="J285" s="91">
        <f>J51</f>
        <v>2487.7440000000001</v>
      </c>
      <c r="K285" s="91">
        <f>K51</f>
        <v>1082.751</v>
      </c>
      <c r="L285" s="91">
        <f>L51</f>
        <v>29808.796410475479</v>
      </c>
      <c r="M285" s="91">
        <f>M51</f>
        <v>17396.196924771179</v>
      </c>
      <c r="N285" s="91">
        <f t="shared" ref="N285:N301" si="548">SUM(J285:M285)</f>
        <v>50775.488335246657</v>
      </c>
      <c r="P285" s="96">
        <f>P51</f>
        <v>2487.7440000000001</v>
      </c>
      <c r="Q285" s="96">
        <f>Q51</f>
        <v>1082.751</v>
      </c>
      <c r="R285" s="96">
        <f>R51</f>
        <v>29808.796410475479</v>
      </c>
      <c r="S285" s="96">
        <f>S51</f>
        <v>17396.196924771179</v>
      </c>
      <c r="T285" s="85">
        <f t="shared" ref="T285:T301" si="549">SUM(P285:S285)</f>
        <v>50775.488335246657</v>
      </c>
      <c r="V285" s="96">
        <f>D285/J285*1000</f>
        <v>778.19421934089678</v>
      </c>
      <c r="W285" s="96">
        <f t="shared" si="498"/>
        <v>2257.8727703784157</v>
      </c>
      <c r="X285" s="96">
        <f t="shared" si="498"/>
        <v>53.291953761733943</v>
      </c>
      <c r="Y285" s="96">
        <f t="shared" si="498"/>
        <v>66.49867238239581</v>
      </c>
      <c r="Z285" s="96">
        <f t="shared" si="498"/>
        <v>140.34439123362068</v>
      </c>
      <c r="AC285" s="96">
        <f t="shared" si="499"/>
        <v>0.77819421934089683</v>
      </c>
      <c r="AD285" s="96">
        <f t="shared" si="499"/>
        <v>2.2578727703784156</v>
      </c>
      <c r="AE285" s="96">
        <f t="shared" si="499"/>
        <v>5.3291953761733943E-2</v>
      </c>
      <c r="AF285" s="96">
        <f t="shared" si="499"/>
        <v>6.6498672382395804E-2</v>
      </c>
      <c r="AG285" s="96">
        <f t="shared" si="499"/>
        <v>0.14034439123362069</v>
      </c>
      <c r="AI285" s="94">
        <f t="shared" si="500"/>
        <v>0.7967143150836884</v>
      </c>
      <c r="AJ285" s="94">
        <f t="shared" si="500"/>
        <v>2.2328088067968843</v>
      </c>
      <c r="AK285" s="94">
        <f t="shared" si="500"/>
        <v>5.3142787247949075E-2</v>
      </c>
      <c r="AL285" s="94">
        <f t="shared" si="500"/>
        <v>6.3067330465311822E-2</v>
      </c>
      <c r="AM285" s="94">
        <f t="shared" si="501"/>
        <v>0.13945412803779791</v>
      </c>
      <c r="AO285" s="90">
        <f>[4]Northeast!V270</f>
        <v>0.97675440820861092</v>
      </c>
      <c r="AP285" s="90">
        <f>[4]Midwest!V270</f>
        <v>1.0112253066654135</v>
      </c>
      <c r="AQ285" s="90">
        <f>[4]South!V270</f>
        <v>1.0028069004564797</v>
      </c>
      <c r="AR285" s="90">
        <f>[4]West!V270</f>
        <v>1.0544075972736993</v>
      </c>
      <c r="AS285" s="90">
        <f>AG285/AM285</f>
        <v>1.0063839142544528</v>
      </c>
      <c r="AU285" s="102">
        <f>P285/J285*1000000</f>
        <v>1000000</v>
      </c>
      <c r="AV285" s="102">
        <f t="shared" si="502"/>
        <v>1000000</v>
      </c>
      <c r="AW285" s="102">
        <f t="shared" si="502"/>
        <v>1000000</v>
      </c>
      <c r="AX285" s="102">
        <f t="shared" si="502"/>
        <v>1000000</v>
      </c>
      <c r="AY285" s="102">
        <f t="shared" si="502"/>
        <v>1000000</v>
      </c>
      <c r="BB285" s="80">
        <f t="shared" si="503"/>
        <v>1</v>
      </c>
      <c r="BC285" s="80">
        <f t="shared" si="503"/>
        <v>1</v>
      </c>
      <c r="BD285" s="80">
        <f t="shared" si="503"/>
        <v>1</v>
      </c>
      <c r="BE285" s="80">
        <f t="shared" si="503"/>
        <v>1</v>
      </c>
      <c r="BF285" s="80"/>
      <c r="BG285" s="80"/>
      <c r="BH285" s="80"/>
      <c r="BI285" s="80"/>
      <c r="BJ285" s="80"/>
      <c r="BK285" s="80"/>
      <c r="BL285" s="80"/>
      <c r="BM285" s="80"/>
      <c r="BN285" s="80"/>
      <c r="BO285" s="80"/>
      <c r="BP285" s="80">
        <f t="shared" si="504"/>
        <v>1</v>
      </c>
      <c r="BQ285" s="95">
        <f>[4]Northeast!AK270</f>
        <v>1</v>
      </c>
      <c r="BR285" s="95">
        <f>[4]Midwest!AK270</f>
        <v>1</v>
      </c>
      <c r="BS285" s="95">
        <f>[4]South!AK270</f>
        <v>1</v>
      </c>
      <c r="BT285" s="95">
        <f>[4]West!AK270</f>
        <v>1</v>
      </c>
      <c r="BU285" s="88"/>
      <c r="BV285" s="95">
        <f>[4]Northeast!AH270</f>
        <v>1</v>
      </c>
      <c r="BW285" s="95">
        <f>[4]Midwest!AH270</f>
        <v>1</v>
      </c>
      <c r="BX285" s="95">
        <f>[4]South!AH270</f>
        <v>0.99999999999999989</v>
      </c>
      <c r="BY285" s="95">
        <f>[4]West!AH270</f>
        <v>1</v>
      </c>
      <c r="CA285" s="95">
        <f>[4]Northeast!AI270</f>
        <v>1</v>
      </c>
      <c r="CB285" s="95">
        <f>[4]Midwest!AI270</f>
        <v>1</v>
      </c>
      <c r="CC285" s="95">
        <f>[4]South!AI270</f>
        <v>1</v>
      </c>
      <c r="CD285" s="95">
        <f>[4]West!AI270</f>
        <v>1</v>
      </c>
      <c r="CF285" s="95">
        <f>[4]Northeast!AJ270</f>
        <v>1</v>
      </c>
      <c r="CG285" s="95">
        <f>[4]Midwest!AJ270</f>
        <v>1</v>
      </c>
      <c r="CH285" s="95">
        <f>[4]South!AJ270</f>
        <v>1</v>
      </c>
      <c r="CI285" s="95">
        <f>[4]West!AJ270</f>
        <v>1</v>
      </c>
      <c r="CK285" s="89">
        <f t="shared" si="505"/>
        <v>1</v>
      </c>
      <c r="CL285" s="89">
        <f t="shared" si="506"/>
        <v>1</v>
      </c>
      <c r="CM285" s="89">
        <f t="shared" si="507"/>
        <v>1</v>
      </c>
      <c r="CN285" s="89">
        <f t="shared" si="508"/>
        <v>1</v>
      </c>
      <c r="CO285" s="89">
        <f t="shared" si="509"/>
        <v>1</v>
      </c>
      <c r="CP285" s="89">
        <f t="shared" si="510"/>
        <v>1</v>
      </c>
      <c r="CQ285" s="89">
        <f t="shared" si="511"/>
        <v>1</v>
      </c>
      <c r="CR285" s="89">
        <f t="shared" si="512"/>
        <v>1</v>
      </c>
      <c r="CS285" s="89">
        <f t="shared" si="513"/>
        <v>1</v>
      </c>
      <c r="CT285" s="89"/>
      <c r="CU285" s="89">
        <f t="shared" si="514"/>
        <v>1</v>
      </c>
      <c r="CV285" s="80">
        <f>CR285/CS285</f>
        <v>1</v>
      </c>
      <c r="CX285" s="35"/>
      <c r="CZ285" s="80">
        <f t="shared" si="547"/>
        <v>0.27167177351283422</v>
      </c>
      <c r="DA285" s="80">
        <f t="shared" si="547"/>
        <v>0.34306695640154333</v>
      </c>
      <c r="DB285" s="80">
        <f t="shared" si="547"/>
        <v>0.22292404422924042</v>
      </c>
      <c r="DC285" s="80">
        <f t="shared" si="547"/>
        <v>0.16233722585638197</v>
      </c>
      <c r="DE285" s="80">
        <f t="shared" si="515"/>
        <v>0.27196713710852732</v>
      </c>
      <c r="DF285" s="80">
        <f t="shared" si="515"/>
        <v>0.34413576926819078</v>
      </c>
      <c r="DG285" s="80">
        <f t="shared" si="515"/>
        <v>0.22771249906018395</v>
      </c>
      <c r="DH285" s="80">
        <f t="shared" si="515"/>
        <v>0.1560675639431067</v>
      </c>
      <c r="DI285" s="80">
        <f t="shared" si="516"/>
        <v>0.99988296938000876</v>
      </c>
      <c r="DJ285" s="80"/>
      <c r="DK285" s="80">
        <f t="shared" si="517"/>
        <v>0.27199896931654344</v>
      </c>
      <c r="DL285" s="80">
        <f t="shared" si="517"/>
        <v>0.34417604840452171</v>
      </c>
      <c r="DM285" s="80">
        <f t="shared" si="517"/>
        <v>0.22773915151428195</v>
      </c>
      <c r="DN285" s="80">
        <f t="shared" si="517"/>
        <v>0.15608583076465293</v>
      </c>
      <c r="DQ285" s="80">
        <f t="shared" si="531"/>
        <v>-1.4772234966597887E-2</v>
      </c>
      <c r="DR285" s="80">
        <f t="shared" si="531"/>
        <v>-3.2742377535462275E-2</v>
      </c>
      <c r="DS285" s="80">
        <f t="shared" si="531"/>
        <v>-7.2669977603202332E-2</v>
      </c>
      <c r="DT285" s="80">
        <f t="shared" si="531"/>
        <v>-6.0068189024596172E-3</v>
      </c>
      <c r="DV285" s="80">
        <f t="shared" si="518"/>
        <v>4.8994979301323446E-2</v>
      </c>
      <c r="DW285" s="80">
        <f t="shared" si="518"/>
        <v>2.1324285309697162E-2</v>
      </c>
      <c r="DX285" s="80">
        <f t="shared" si="518"/>
        <v>0.58707060016167689</v>
      </c>
      <c r="DY285" s="80">
        <f t="shared" si="518"/>
        <v>0.34261013522730249</v>
      </c>
      <c r="DZ285" s="80"/>
      <c r="EB285" s="80">
        <f t="shared" si="532"/>
        <v>-5.4595695401277705E-2</v>
      </c>
      <c r="EC285" s="80">
        <f t="shared" si="532"/>
        <v>-0.14239115065124602</v>
      </c>
      <c r="ED285" s="80">
        <f t="shared" si="532"/>
        <v>5.1000640961931304E-3</v>
      </c>
      <c r="EE285" s="80">
        <f t="shared" si="532"/>
        <v>8.8714593522484526E-3</v>
      </c>
      <c r="EG285" s="80">
        <f t="shared" si="533"/>
        <v>-5.082906369597407E-5</v>
      </c>
      <c r="EH285" s="80">
        <f t="shared" si="533"/>
        <v>-1.2809863102192134E-3</v>
      </c>
      <c r="EI285" s="80">
        <f t="shared" si="533"/>
        <v>1.4197579200551065E-3</v>
      </c>
      <c r="EJ285" s="80">
        <f t="shared" si="533"/>
        <v>9.1887534103984891E-4</v>
      </c>
      <c r="EL285" s="80">
        <f t="shared" si="534"/>
        <v>3.1272186090359387E-4</v>
      </c>
      <c r="EM285" s="80">
        <f t="shared" si="534"/>
        <v>3.2368708631817108E-3</v>
      </c>
      <c r="EN285" s="80">
        <f t="shared" si="534"/>
        <v>4.0841888375136859E-3</v>
      </c>
      <c r="EO285" s="80">
        <f t="shared" si="534"/>
        <v>1.7109679509700159E-3</v>
      </c>
      <c r="EQ285" s="80">
        <f t="shared" si="535"/>
        <v>-3.7241127704608166E-3</v>
      </c>
      <c r="ER285" s="80">
        <f t="shared" si="535"/>
        <v>1.4231721708252532E-2</v>
      </c>
      <c r="ES285" s="80">
        <f t="shared" si="535"/>
        <v>-5.9048005425141239E-3</v>
      </c>
      <c r="ET285" s="80">
        <f t="shared" si="535"/>
        <v>4.8188343137109395E-2</v>
      </c>
      <c r="EW285" s="80">
        <f t="shared" si="536"/>
        <v>0.96775671269039376</v>
      </c>
      <c r="EX285" s="80">
        <f t="shared" si="537"/>
        <v>0.62476765137525336</v>
      </c>
      <c r="EY285" s="80">
        <f t="shared" si="519"/>
        <v>1</v>
      </c>
      <c r="EZ285" s="80"/>
      <c r="FA285" s="80">
        <f t="shared" si="538"/>
        <v>0.94053031014826927</v>
      </c>
      <c r="FB285" s="80">
        <f t="shared" si="539"/>
        <v>0.71533110260224753</v>
      </c>
      <c r="FC285" s="80">
        <f t="shared" si="520"/>
        <v>1</v>
      </c>
      <c r="FD285" s="80"/>
      <c r="FE285" s="80">
        <f t="shared" si="540"/>
        <v>1.0000120476983692</v>
      </c>
      <c r="FF285" s="80">
        <f t="shared" si="541"/>
        <v>0.99886677937130142</v>
      </c>
      <c r="FG285" s="80">
        <f t="shared" si="521"/>
        <v>1</v>
      </c>
      <c r="FH285" s="80"/>
      <c r="FI285" s="80">
        <f t="shared" si="542"/>
        <v>1.0023991744252345</v>
      </c>
      <c r="FJ285" s="80">
        <f t="shared" si="543"/>
        <v>1.0296453852942862</v>
      </c>
      <c r="FK285" s="80">
        <f t="shared" si="522"/>
        <v>1</v>
      </c>
      <c r="FM285" s="80">
        <f t="shared" si="544"/>
        <v>1.0101128186116171</v>
      </c>
      <c r="FN285" s="80">
        <f t="shared" si="545"/>
        <v>0.99608661846412405</v>
      </c>
      <c r="FO285" s="80">
        <f t="shared" si="523"/>
        <v>1</v>
      </c>
      <c r="FQ285" s="37"/>
    </row>
    <row r="286" spans="1:173" x14ac:dyDescent="0.2">
      <c r="A286" s="74" t="s">
        <v>242</v>
      </c>
      <c r="B286" s="31">
        <f t="shared" si="491"/>
        <v>1986</v>
      </c>
      <c r="D286" s="85">
        <f>[4]Northeast!D271</f>
        <v>1961.06</v>
      </c>
      <c r="E286" s="85">
        <f>[4]Midwest!D271</f>
        <v>2368.3510000000001</v>
      </c>
      <c r="F286" s="85">
        <f>[4]South!D271</f>
        <v>1522.9860000000001</v>
      </c>
      <c r="G286" s="85">
        <f>[4]West!D271</f>
        <v>1032.499</v>
      </c>
      <c r="H286" s="85">
        <f t="shared" si="546"/>
        <v>6884.8959999999997</v>
      </c>
      <c r="I286" s="90">
        <f t="shared" si="524"/>
        <v>0.21837075730630542</v>
      </c>
      <c r="J286" s="91">
        <f>J52</f>
        <v>2367.3389999999999</v>
      </c>
      <c r="K286" s="91">
        <f>K52</f>
        <v>1162.579</v>
      </c>
      <c r="L286" s="91">
        <f>L52</f>
        <v>30451.169341833098</v>
      </c>
      <c r="M286" s="91">
        <f>M52</f>
        <v>17865.041166524636</v>
      </c>
      <c r="N286" s="91">
        <f t="shared" si="548"/>
        <v>51846.128508357731</v>
      </c>
      <c r="P286" s="96">
        <f>P52</f>
        <v>2367.3389999999999</v>
      </c>
      <c r="Q286" s="96">
        <f>Q52</f>
        <v>1162.579</v>
      </c>
      <c r="R286" s="96">
        <f>R52</f>
        <v>30451.169341833098</v>
      </c>
      <c r="S286" s="96">
        <f>S52</f>
        <v>17865.041166524636</v>
      </c>
      <c r="T286" s="85">
        <f t="shared" si="549"/>
        <v>51846.128508357731</v>
      </c>
      <c r="V286" s="96">
        <f t="shared" ref="V286:Z309" si="550">D286/J286*1000</f>
        <v>828.38157103819947</v>
      </c>
      <c r="W286" s="96">
        <f t="shared" si="550"/>
        <v>2037.1527440285781</v>
      </c>
      <c r="X286" s="96">
        <f t="shared" si="550"/>
        <v>50.014039950438224</v>
      </c>
      <c r="Y286" s="96">
        <f t="shared" si="550"/>
        <v>57.79438123740168</v>
      </c>
      <c r="Z286" s="96">
        <f t="shared" si="550"/>
        <v>132.79479486863011</v>
      </c>
      <c r="AC286" s="96">
        <f t="shared" ref="AC286:AG302" si="551">D286/P286</f>
        <v>0.82838157103819943</v>
      </c>
      <c r="AD286" s="96">
        <f t="shared" si="551"/>
        <v>2.0371527440285782</v>
      </c>
      <c r="AE286" s="96">
        <f t="shared" si="551"/>
        <v>5.0014039950438224E-2</v>
      </c>
      <c r="AF286" s="96">
        <f t="shared" si="551"/>
        <v>5.779438123740168E-2</v>
      </c>
      <c r="AG286" s="96">
        <f t="shared" si="551"/>
        <v>0.13279479486863011</v>
      </c>
      <c r="AI286" s="94">
        <f t="shared" ref="AI286:AL302" si="552">AC286/AO286</f>
        <v>0.84922716945728971</v>
      </c>
      <c r="AJ286" s="94">
        <f t="shared" si="552"/>
        <v>2.107412389426023</v>
      </c>
      <c r="AK286" s="94">
        <f t="shared" si="552"/>
        <v>5.2303712610969458E-2</v>
      </c>
      <c r="AL286" s="94">
        <f t="shared" si="552"/>
        <v>6.2458096000819058E-2</v>
      </c>
      <c r="AM286" s="94">
        <f t="shared" si="501"/>
        <v>0.13827392437619124</v>
      </c>
      <c r="AO286" s="90">
        <f>[4]Northeast!V271</f>
        <v>0.97545344853673022</v>
      </c>
      <c r="AP286" s="90">
        <f>[4]Midwest!V271</f>
        <v>0.96666070402263282</v>
      </c>
      <c r="AQ286" s="90">
        <f>[4]South!V271</f>
        <v>0.9562235155740928</v>
      </c>
      <c r="AR286" s="90">
        <f>[4]West!V271</f>
        <v>0.92533050057503807</v>
      </c>
      <c r="AS286" s="90">
        <f t="shared" ref="AS286:AS310" si="553">AG286/AM286</f>
        <v>0.96037481736141017</v>
      </c>
      <c r="AU286" s="102">
        <f t="shared" ref="AU286:AY309" si="554">P286/J286*1000000</f>
        <v>1000000</v>
      </c>
      <c r="AV286" s="102">
        <f t="shared" si="554"/>
        <v>1000000</v>
      </c>
      <c r="AW286" s="102">
        <f t="shared" si="554"/>
        <v>1000000</v>
      </c>
      <c r="AX286" s="102">
        <f t="shared" si="554"/>
        <v>1000000</v>
      </c>
      <c r="AY286" s="102">
        <f t="shared" si="554"/>
        <v>1000000</v>
      </c>
      <c r="BB286" s="80">
        <f t="shared" ref="BB286:BE307" si="555">AI286/AI$312</f>
        <v>1.0659117746216036</v>
      </c>
      <c r="BC286" s="80">
        <f t="shared" si="555"/>
        <v>0.94383916034855175</v>
      </c>
      <c r="BD286" s="80">
        <f t="shared" si="555"/>
        <v>0.98421094036591017</v>
      </c>
      <c r="BE286" s="80">
        <f t="shared" si="555"/>
        <v>0.99033993574806767</v>
      </c>
      <c r="BF286" s="80"/>
      <c r="BG286" s="80"/>
      <c r="BH286" s="80"/>
      <c r="BI286" s="80"/>
      <c r="BJ286" s="80"/>
      <c r="BK286" s="80"/>
      <c r="BL286" s="80"/>
      <c r="BM286" s="80"/>
      <c r="BN286" s="80"/>
      <c r="BO286" s="80"/>
      <c r="BP286" s="80">
        <f t="shared" si="504"/>
        <v>0.9730990790336782</v>
      </c>
      <c r="BQ286" s="95">
        <f>[4]Northeast!AK271</f>
        <v>1.0012230522160395</v>
      </c>
      <c r="BR286" s="95">
        <f>[4]Midwest!AK271</f>
        <v>1.0049100736537608</v>
      </c>
      <c r="BS286" s="95">
        <f>[4]South!AK271</f>
        <v>0.97376450014612959</v>
      </c>
      <c r="BT286" s="95">
        <f>[4]West!AK271</f>
        <v>0.98351749693165302</v>
      </c>
      <c r="BU286" s="88"/>
      <c r="BV286" s="95">
        <f>[4]Northeast!AH271</f>
        <v>1.0004425074084378</v>
      </c>
      <c r="BW286" s="95">
        <f>[4]Midwest!AH271</f>
        <v>0.99842618706591368</v>
      </c>
      <c r="BX286" s="95">
        <f>[4]South!AH271</f>
        <v>1.001397410959975</v>
      </c>
      <c r="BY286" s="95">
        <f>[4]West!AH271</f>
        <v>1.0008296492677837</v>
      </c>
      <c r="CA286" s="95">
        <f>[4]Northeast!AI271</f>
        <v>1.0036349803445095</v>
      </c>
      <c r="CB286" s="95">
        <f>[4]Midwest!AI271</f>
        <v>1.0084264248494383</v>
      </c>
      <c r="CC286" s="95">
        <f>[4]South!AI271</f>
        <v>1.0093174605427093</v>
      </c>
      <c r="CD286" s="95">
        <f>[4]West!AI271</f>
        <v>1.006102062379391</v>
      </c>
      <c r="CF286" s="95">
        <f>[4]Northeast!AJ271</f>
        <v>0.99866807903711774</v>
      </c>
      <c r="CG286" s="95">
        <f>[4]Midwest!AJ271</f>
        <v>0.95593009554939279</v>
      </c>
      <c r="CH286" s="95">
        <f>[4]South!AJ271</f>
        <v>0.95354700405314119</v>
      </c>
      <c r="CI286" s="95">
        <f>[4]West!AJ271</f>
        <v>0.87758330172088483</v>
      </c>
      <c r="CK286" s="89">
        <f t="shared" si="505"/>
        <v>1.0210857681179182</v>
      </c>
      <c r="CL286" s="89">
        <f t="shared" si="506"/>
        <v>0.94620663997591936</v>
      </c>
      <c r="CM286" s="89">
        <f t="shared" si="507"/>
        <v>0.99865787846335319</v>
      </c>
      <c r="CN286" s="89">
        <f t="shared" si="508"/>
        <v>1.0000215332629436</v>
      </c>
      <c r="CO286" s="89">
        <f t="shared" si="509"/>
        <v>1.0069257742043987</v>
      </c>
      <c r="CP286" s="89">
        <f t="shared" si="510"/>
        <v>0.95427527159176251</v>
      </c>
      <c r="CQ286" s="89">
        <f t="shared" si="511"/>
        <v>0.99354511067105733</v>
      </c>
      <c r="CR286" s="89">
        <f t="shared" si="512"/>
        <v>0.97352481324580675</v>
      </c>
      <c r="CS286" s="89">
        <f t="shared" si="513"/>
        <v>0.96615813377808613</v>
      </c>
      <c r="CT286" s="89"/>
      <c r="CU286" s="89">
        <f t="shared" si="514"/>
        <v>0.95961540625485919</v>
      </c>
      <c r="CV286" s="80">
        <f t="shared" ref="CV286:CV310" si="556">CR286/CS286</f>
        <v>1.0076247140195507</v>
      </c>
      <c r="CX286" s="35"/>
      <c r="CZ286" s="80">
        <f t="shared" si="547"/>
        <v>0.28483509409582947</v>
      </c>
      <c r="DA286" s="80">
        <f t="shared" si="547"/>
        <v>0.34399226945476014</v>
      </c>
      <c r="DB286" s="80">
        <f t="shared" si="547"/>
        <v>0.22120682723457263</v>
      </c>
      <c r="DC286" s="80">
        <f t="shared" si="547"/>
        <v>0.14996580921483782</v>
      </c>
      <c r="DE286" s="80">
        <f t="shared" ref="DE286:DH302" si="557">(CZ286-CZ285)/LN(CZ286/CZ285)</f>
        <v>0.27820153301683015</v>
      </c>
      <c r="DF286" s="80">
        <f t="shared" si="557"/>
        <v>0.34352940523022113</v>
      </c>
      <c r="DG286" s="80">
        <f t="shared" si="557"/>
        <v>0.22206432913392077</v>
      </c>
      <c r="DH286" s="80">
        <f t="shared" si="557"/>
        <v>0.15606980414000596</v>
      </c>
      <c r="DI286" s="80">
        <f t="shared" si="516"/>
        <v>0.99986507152097803</v>
      </c>
      <c r="DJ286" s="80"/>
      <c r="DK286" s="80">
        <f t="shared" ref="DK286:DN305" si="558">DE286/$DI286</f>
        <v>0.27823907539207726</v>
      </c>
      <c r="DL286" s="80">
        <f t="shared" si="558"/>
        <v>0.34357576338540352</v>
      </c>
      <c r="DM286" s="80">
        <f t="shared" si="558"/>
        <v>0.22209429597947675</v>
      </c>
      <c r="DN286" s="80">
        <f t="shared" si="558"/>
        <v>0.15609086524304241</v>
      </c>
      <c r="DQ286" s="80">
        <f t="shared" si="531"/>
        <v>1.2223048969559969E-3</v>
      </c>
      <c r="DR286" s="80">
        <f t="shared" si="531"/>
        <v>4.8980585560771213E-3</v>
      </c>
      <c r="DS286" s="80">
        <f t="shared" si="531"/>
        <v>-2.6585790872229547E-2</v>
      </c>
      <c r="DT286" s="80">
        <f t="shared" si="531"/>
        <v>-1.6619850836789931E-2</v>
      </c>
      <c r="DV286" s="80">
        <f t="shared" ref="DV286:DY301" si="559">J286/$N286</f>
        <v>4.5660863561266272E-2</v>
      </c>
      <c r="DW286" s="80">
        <f t="shared" si="559"/>
        <v>2.2423641522482999E-2</v>
      </c>
      <c r="DX286" s="80">
        <f t="shared" si="559"/>
        <v>0.58733738116866896</v>
      </c>
      <c r="DY286" s="80">
        <f t="shared" si="559"/>
        <v>0.34457811374758185</v>
      </c>
      <c r="DZ286" s="80"/>
      <c r="EB286" s="80">
        <f t="shared" si="532"/>
        <v>-7.0476275838086827E-2</v>
      </c>
      <c r="EC286" s="80">
        <f t="shared" si="532"/>
        <v>5.0269248785637495E-2</v>
      </c>
      <c r="ED286" s="80">
        <f t="shared" si="532"/>
        <v>4.543242481693163E-4</v>
      </c>
      <c r="EE286" s="80">
        <f t="shared" si="532"/>
        <v>5.7276413073621777E-3</v>
      </c>
      <c r="EG286" s="80">
        <f t="shared" si="533"/>
        <v>4.4240953090779358E-4</v>
      </c>
      <c r="EH286" s="80">
        <f t="shared" si="533"/>
        <v>-1.5750526785834192E-3</v>
      </c>
      <c r="EI286" s="80">
        <f t="shared" si="533"/>
        <v>1.3964354899290003E-3</v>
      </c>
      <c r="EJ286" s="80">
        <f t="shared" si="533"/>
        <v>8.29305299065743E-4</v>
      </c>
      <c r="EL286" s="80">
        <f t="shared" si="534"/>
        <v>3.6283897697017369E-3</v>
      </c>
      <c r="EM286" s="80">
        <f t="shared" si="534"/>
        <v>8.3911207179985636E-3</v>
      </c>
      <c r="EN286" s="80">
        <f t="shared" si="534"/>
        <v>9.2743207689488065E-3</v>
      </c>
      <c r="EO286" s="80">
        <f t="shared" si="534"/>
        <v>6.0835201889195747E-3</v>
      </c>
      <c r="EQ286" s="80">
        <f t="shared" si="535"/>
        <v>-1.332808758010798E-3</v>
      </c>
      <c r="ER286" s="80">
        <f t="shared" si="535"/>
        <v>-4.5070490414524253E-2</v>
      </c>
      <c r="ES286" s="80">
        <f t="shared" si="535"/>
        <v>-4.7566558824080132E-2</v>
      </c>
      <c r="ET286" s="80">
        <f t="shared" si="535"/>
        <v>-0.13058339741170227</v>
      </c>
      <c r="EW286" s="80">
        <f t="shared" si="536"/>
        <v>0.99354511067105733</v>
      </c>
      <c r="EX286" s="80">
        <f t="shared" si="537"/>
        <v>0.62073484532932266</v>
      </c>
      <c r="EY286" s="80">
        <f t="shared" si="519"/>
        <v>0.99354511067105733</v>
      </c>
      <c r="EZ286" s="80"/>
      <c r="FA286" s="80">
        <f t="shared" si="538"/>
        <v>0.99865787846335319</v>
      </c>
      <c r="FB286" s="80">
        <f t="shared" si="539"/>
        <v>0.71437104132361173</v>
      </c>
      <c r="FC286" s="80">
        <f t="shared" si="520"/>
        <v>0.99865787846335319</v>
      </c>
      <c r="FD286" s="80"/>
      <c r="FE286" s="80">
        <f t="shared" si="540"/>
        <v>1.0000215332629436</v>
      </c>
      <c r="FF286" s="80">
        <f t="shared" si="541"/>
        <v>0.99888828823230724</v>
      </c>
      <c r="FG286" s="80">
        <f t="shared" si="521"/>
        <v>1.0000215332629436</v>
      </c>
      <c r="FH286" s="80"/>
      <c r="FI286" s="80">
        <f t="shared" si="542"/>
        <v>1.0069257742043987</v>
      </c>
      <c r="FJ286" s="80">
        <f t="shared" si="543"/>
        <v>1.0367764767434355</v>
      </c>
      <c r="FK286" s="80">
        <f t="shared" si="522"/>
        <v>1.0069257742043987</v>
      </c>
      <c r="FM286" s="80">
        <f t="shared" si="544"/>
        <v>0.95427527159176251</v>
      </c>
      <c r="FN286" s="80">
        <f t="shared" si="545"/>
        <v>0.95054082836377229</v>
      </c>
      <c r="FO286" s="80">
        <f t="shared" si="523"/>
        <v>0.95427527159176251</v>
      </c>
      <c r="FQ286" s="37"/>
    </row>
    <row r="287" spans="1:173" x14ac:dyDescent="0.2">
      <c r="A287" s="74" t="s">
        <v>242</v>
      </c>
      <c r="B287" s="31">
        <f t="shared" si="491"/>
        <v>1987</v>
      </c>
      <c r="D287" s="85">
        <f>[4]Northeast!D272</f>
        <v>1988.05</v>
      </c>
      <c r="E287" s="85">
        <f>[4]Midwest!D272</f>
        <v>2283.4160000000002</v>
      </c>
      <c r="F287" s="85">
        <f>[4]South!D272</f>
        <v>1557.5920000000001</v>
      </c>
      <c r="G287" s="85">
        <f>[4]West!D272</f>
        <v>1074.6100000000001</v>
      </c>
      <c r="H287" s="85">
        <f t="shared" si="546"/>
        <v>6903.6680000000015</v>
      </c>
      <c r="I287" s="90">
        <f t="shared" si="524"/>
        <v>0.21678092236120314</v>
      </c>
      <c r="J287" s="91">
        <f>J53</f>
        <v>2489.0529999999999</v>
      </c>
      <c r="K287" s="91">
        <f>K53</f>
        <v>1131.0509999999999</v>
      </c>
      <c r="L287" s="91">
        <f>L53</f>
        <v>31090.261843476401</v>
      </c>
      <c r="M287" s="91">
        <f>M53</f>
        <v>18332.98863821174</v>
      </c>
      <c r="N287" s="91">
        <f t="shared" si="548"/>
        <v>53043.35448168814</v>
      </c>
      <c r="P287" s="96">
        <f>P53</f>
        <v>2489.0529999999999</v>
      </c>
      <c r="Q287" s="96">
        <f>Q53</f>
        <v>1131.0509999999999</v>
      </c>
      <c r="R287" s="96">
        <f>R53</f>
        <v>31090.261843476401</v>
      </c>
      <c r="S287" s="96">
        <f>S53</f>
        <v>18332.98863821174</v>
      </c>
      <c r="T287" s="85">
        <f t="shared" si="549"/>
        <v>53043.35448168814</v>
      </c>
      <c r="V287" s="96">
        <f t="shared" si="550"/>
        <v>798.71742385557889</v>
      </c>
      <c r="W287" s="96">
        <f t="shared" si="550"/>
        <v>2018.8444199244775</v>
      </c>
      <c r="X287" s="96">
        <f t="shared" si="550"/>
        <v>50.099031260710532</v>
      </c>
      <c r="Y287" s="96">
        <f t="shared" si="550"/>
        <v>58.61619298449645</v>
      </c>
      <c r="Z287" s="96">
        <f t="shared" si="550"/>
        <v>130.15142174658874</v>
      </c>
      <c r="AC287" s="96">
        <f t="shared" si="551"/>
        <v>0.79871742385557887</v>
      </c>
      <c r="AD287" s="96">
        <f t="shared" si="551"/>
        <v>2.0188444199244775</v>
      </c>
      <c r="AE287" s="96">
        <f t="shared" si="551"/>
        <v>5.0099031260710532E-2</v>
      </c>
      <c r="AF287" s="96">
        <f t="shared" si="551"/>
        <v>5.8616192984496447E-2</v>
      </c>
      <c r="AG287" s="96">
        <f t="shared" si="551"/>
        <v>0.13015142174658875</v>
      </c>
      <c r="AI287" s="94">
        <f t="shared" si="552"/>
        <v>0.81563985756247259</v>
      </c>
      <c r="AJ287" s="94">
        <f t="shared" si="552"/>
        <v>2.1659433985527397</v>
      </c>
      <c r="AK287" s="94">
        <f t="shared" si="552"/>
        <v>4.9955772724817785E-2</v>
      </c>
      <c r="AL287" s="94">
        <f t="shared" si="552"/>
        <v>6.0517558713421737E-2</v>
      </c>
      <c r="AM287" s="94">
        <f t="shared" si="501"/>
        <v>0.13465530455169389</v>
      </c>
      <c r="AO287" s="90">
        <f>[4]Northeast!V272</f>
        <v>0.97925256649734338</v>
      </c>
      <c r="AP287" s="90">
        <f>[4]Midwest!V272</f>
        <v>0.93208549275731212</v>
      </c>
      <c r="AQ287" s="90">
        <f>[4]South!V272</f>
        <v>1.0028677073354844</v>
      </c>
      <c r="AR287" s="90">
        <f>[4]West!V272</f>
        <v>0.96858158575217612</v>
      </c>
      <c r="AS287" s="90">
        <f t="shared" si="553"/>
        <v>0.966552503667792</v>
      </c>
      <c r="AU287" s="102">
        <f t="shared" si="554"/>
        <v>1000000</v>
      </c>
      <c r="AV287" s="102">
        <f t="shared" si="554"/>
        <v>1000000</v>
      </c>
      <c r="AW287" s="102">
        <f t="shared" si="554"/>
        <v>1000000</v>
      </c>
      <c r="AX287" s="102">
        <f t="shared" si="554"/>
        <v>1000000</v>
      </c>
      <c r="AY287" s="102">
        <f t="shared" si="554"/>
        <v>1000000</v>
      </c>
      <c r="BB287" s="80">
        <f t="shared" si="555"/>
        <v>1.0237544903116198</v>
      </c>
      <c r="BC287" s="80">
        <f t="shared" si="555"/>
        <v>0.97005323158857137</v>
      </c>
      <c r="BD287" s="80">
        <f t="shared" si="555"/>
        <v>0.94002921773256665</v>
      </c>
      <c r="BE287" s="80">
        <f t="shared" si="555"/>
        <v>0.95957064088367428</v>
      </c>
      <c r="BF287" s="80"/>
      <c r="BG287" s="80"/>
      <c r="BH287" s="80"/>
      <c r="BI287" s="80"/>
      <c r="BJ287" s="80"/>
      <c r="BK287" s="80"/>
      <c r="BL287" s="80"/>
      <c r="BM287" s="80"/>
      <c r="BN287" s="80"/>
      <c r="BO287" s="80"/>
      <c r="BP287" s="80">
        <f t="shared" si="504"/>
        <v>1.0059117430070172</v>
      </c>
      <c r="BQ287" s="95">
        <f>[4]Northeast!AK272</f>
        <v>0.99246033782801402</v>
      </c>
      <c r="BR287" s="95">
        <f>[4]Midwest!AK272</f>
        <v>0.98946270691443783</v>
      </c>
      <c r="BS287" s="95">
        <f>[4]South!AK272</f>
        <v>0.91333665273756215</v>
      </c>
      <c r="BT287" s="95">
        <f>[4]West!AK272</f>
        <v>0.93966812437097602</v>
      </c>
      <c r="BU287" s="88"/>
      <c r="BV287" s="95">
        <f>[4]Northeast!AH272</f>
        <v>1.0001065121108994</v>
      </c>
      <c r="BW287" s="95">
        <f>[4]Midwest!AH272</f>
        <v>0.99671444217018623</v>
      </c>
      <c r="BX287" s="95">
        <f>[4]South!AH272</f>
        <v>1.0027613191955789</v>
      </c>
      <c r="BY287" s="95">
        <f>[4]West!AH272</f>
        <v>1.0015349806755842</v>
      </c>
      <c r="CA287" s="95">
        <f>[4]Northeast!AI272</f>
        <v>1.0143399322439894</v>
      </c>
      <c r="CB287" s="95">
        <f>[4]Midwest!AI272</f>
        <v>1.0247286413010395</v>
      </c>
      <c r="CC287" s="95">
        <f>[4]South!AI272</f>
        <v>1.0263911363628295</v>
      </c>
      <c r="CD287" s="95">
        <f>[4]West!AI272</f>
        <v>1.0196152780820338</v>
      </c>
      <c r="CF287" s="95">
        <f>[4]Northeast!AJ272</f>
        <v>1.0025576114811852</v>
      </c>
      <c r="CG287" s="95">
        <f>[4]Midwest!AJ272</f>
        <v>0.92173869326009006</v>
      </c>
      <c r="CH287" s="95">
        <f>[4]South!AJ272</f>
        <v>1.0000606366778859</v>
      </c>
      <c r="CI287" s="95">
        <f>[4]West!AJ272</f>
        <v>0.91860262412426008</v>
      </c>
      <c r="CK287" s="89">
        <f t="shared" si="505"/>
        <v>1.044664585625801</v>
      </c>
      <c r="CL287" s="89">
        <f t="shared" si="506"/>
        <v>0.92737173607412293</v>
      </c>
      <c r="CM287" s="89">
        <f t="shared" si="507"/>
        <v>0.98955887628016126</v>
      </c>
      <c r="CN287" s="89">
        <f t="shared" si="508"/>
        <v>0.99975822698728456</v>
      </c>
      <c r="CO287" s="89">
        <f t="shared" si="509"/>
        <v>1.0213622509568712</v>
      </c>
      <c r="CP287" s="89">
        <f t="shared" si="510"/>
        <v>0.96044758159782728</v>
      </c>
      <c r="CQ287" s="89">
        <f t="shared" si="511"/>
        <v>0.96512048975269127</v>
      </c>
      <c r="CR287" s="89">
        <f t="shared" si="512"/>
        <v>0.97847222754342345</v>
      </c>
      <c r="CS287" s="89">
        <f t="shared" si="513"/>
        <v>0.9687924103869533</v>
      </c>
      <c r="CT287" s="89"/>
      <c r="CU287" s="89">
        <f t="shared" si="514"/>
        <v>0.9704878334306557</v>
      </c>
      <c r="CV287" s="80">
        <f t="shared" si="556"/>
        <v>1.0099916319045108</v>
      </c>
      <c r="CX287" s="35"/>
      <c r="CZ287" s="80">
        <f t="shared" si="547"/>
        <v>0.287970105167282</v>
      </c>
      <c r="DA287" s="80">
        <f t="shared" si="547"/>
        <v>0.33075402814851462</v>
      </c>
      <c r="DB287" s="80">
        <f t="shared" si="547"/>
        <v>0.22561803377566819</v>
      </c>
      <c r="DC287" s="80">
        <f t="shared" si="547"/>
        <v>0.15565783290853499</v>
      </c>
      <c r="DE287" s="80">
        <f t="shared" si="557"/>
        <v>0.28639973991212991</v>
      </c>
      <c r="DF287" s="80">
        <f t="shared" si="557"/>
        <v>0.33732985622727546</v>
      </c>
      <c r="DG287" s="80">
        <f t="shared" si="557"/>
        <v>0.22340517216201083</v>
      </c>
      <c r="DH287" s="80">
        <f t="shared" si="557"/>
        <v>0.15279415110936859</v>
      </c>
      <c r="DI287" s="80">
        <f t="shared" si="516"/>
        <v>0.99992891941078477</v>
      </c>
      <c r="DJ287" s="80"/>
      <c r="DK287" s="80">
        <f t="shared" si="558"/>
        <v>0.28642009882151725</v>
      </c>
      <c r="DL287" s="80">
        <f t="shared" si="558"/>
        <v>0.33735383553667941</v>
      </c>
      <c r="DM287" s="80">
        <f t="shared" si="558"/>
        <v>0.22342105306210558</v>
      </c>
      <c r="DN287" s="80">
        <f t="shared" si="558"/>
        <v>0.15280501257969778</v>
      </c>
      <c r="DQ287" s="80">
        <f t="shared" ref="DQ287:DT302" si="560">LN(BQ287/BQ286)</f>
        <v>-8.79053400237703E-3</v>
      </c>
      <c r="DR287" s="80">
        <f t="shared" si="560"/>
        <v>-1.5491262023987875E-2</v>
      </c>
      <c r="DS287" s="80">
        <f t="shared" si="560"/>
        <v>-6.4064943018313461E-2</v>
      </c>
      <c r="DT287" s="80">
        <f t="shared" si="560"/>
        <v>-4.560867440117608E-2</v>
      </c>
      <c r="DV287" s="80">
        <f t="shared" si="559"/>
        <v>4.6924879173304956E-2</v>
      </c>
      <c r="DW287" s="80">
        <f t="shared" si="559"/>
        <v>2.1323142381397962E-2</v>
      </c>
      <c r="DX287" s="80">
        <f t="shared" si="559"/>
        <v>0.58612925497028134</v>
      </c>
      <c r="DY287" s="80">
        <f t="shared" si="559"/>
        <v>0.34562272347501583</v>
      </c>
      <c r="DZ287" s="80"/>
      <c r="EB287" s="80">
        <f t="shared" ref="EB287:EE302" si="561">LN(DV287/DV286)</f>
        <v>2.7306453795118819E-2</v>
      </c>
      <c r="EC287" s="80">
        <f t="shared" si="561"/>
        <v>-5.0322847718157038E-2</v>
      </c>
      <c r="ED287" s="80">
        <f t="shared" si="561"/>
        <v>-2.0590728155882661E-3</v>
      </c>
      <c r="EE287" s="80">
        <f t="shared" si="561"/>
        <v>3.026975537287209E-3</v>
      </c>
      <c r="EG287" s="80">
        <f t="shared" ref="EG287:EJ302" si="562">LN(BV287/BV286)</f>
        <v>-3.359030920205415E-4</v>
      </c>
      <c r="EH287" s="80">
        <f t="shared" si="562"/>
        <v>-1.7159144479781811E-3</v>
      </c>
      <c r="EI287" s="80">
        <f t="shared" si="562"/>
        <v>1.3610782675434487E-3</v>
      </c>
      <c r="EJ287" s="80">
        <f t="shared" si="562"/>
        <v>7.0449849785125286E-4</v>
      </c>
      <c r="EL287" s="80">
        <f t="shared" ref="EL287:EO302" si="563">LN(CA287/CA286)</f>
        <v>1.060969811868312E-2</v>
      </c>
      <c r="EM287" s="80">
        <f t="shared" si="563"/>
        <v>1.603671662839375E-2</v>
      </c>
      <c r="EN287" s="80">
        <f t="shared" si="563"/>
        <v>1.6774577857197548E-2</v>
      </c>
      <c r="EO287" s="80">
        <f t="shared" si="563"/>
        <v>1.3341857606667253E-2</v>
      </c>
      <c r="EQ287" s="80">
        <f t="shared" ref="EQ287:ET302" si="564">LN(CF287/CF286)</f>
        <v>3.8871551170425412E-3</v>
      </c>
      <c r="ER287" s="80">
        <f t="shared" si="564"/>
        <v>-3.6423018130069679E-2</v>
      </c>
      <c r="ES287" s="80">
        <f t="shared" si="564"/>
        <v>4.7627193663637019E-2</v>
      </c>
      <c r="ET287" s="80">
        <f t="shared" si="564"/>
        <v>4.568174697324167E-2</v>
      </c>
      <c r="EW287" s="80">
        <f t="shared" si="536"/>
        <v>0.9713907092762325</v>
      </c>
      <c r="EX287" s="80">
        <f t="shared" si="537"/>
        <v>0.60297606167692319</v>
      </c>
      <c r="EY287" s="80">
        <f t="shared" si="519"/>
        <v>0.96512048975269127</v>
      </c>
      <c r="EZ287" s="80"/>
      <c r="FA287" s="80">
        <f t="shared" si="538"/>
        <v>0.99088876943804549</v>
      </c>
      <c r="FB287" s="80">
        <f t="shared" si="539"/>
        <v>0.70786224205932879</v>
      </c>
      <c r="FC287" s="80">
        <f t="shared" si="520"/>
        <v>0.98955887628016126</v>
      </c>
      <c r="FD287" s="80"/>
      <c r="FE287" s="80">
        <f t="shared" si="540"/>
        <v>0.99973669939406218</v>
      </c>
      <c r="FF287" s="80">
        <f t="shared" si="541"/>
        <v>0.99862528034075149</v>
      </c>
      <c r="FG287" s="80">
        <f t="shared" si="521"/>
        <v>0.99975822698728456</v>
      </c>
      <c r="FH287" s="80"/>
      <c r="FI287" s="80">
        <f t="shared" si="542"/>
        <v>1.0143371806763803</v>
      </c>
      <c r="FJ287" s="80">
        <f t="shared" si="543"/>
        <v>1.0516409284115271</v>
      </c>
      <c r="FK287" s="80">
        <f t="shared" si="522"/>
        <v>1.0213622509568712</v>
      </c>
      <c r="FM287" s="80">
        <f t="shared" si="544"/>
        <v>1.0064680603069271</v>
      </c>
      <c r="FN287" s="80">
        <f t="shared" si="545"/>
        <v>0.95668898376582567</v>
      </c>
      <c r="FO287" s="80">
        <f t="shared" si="523"/>
        <v>0.96044758159782728</v>
      </c>
      <c r="FQ287" s="37"/>
    </row>
    <row r="288" spans="1:173" x14ac:dyDescent="0.2">
      <c r="A288" s="74" t="s">
        <v>242</v>
      </c>
      <c r="B288" s="31">
        <f t="shared" si="491"/>
        <v>1988</v>
      </c>
      <c r="D288" s="85">
        <f>[4]Northeast!D273</f>
        <v>2092.8029999999999</v>
      </c>
      <c r="E288" s="85">
        <f>[4]Midwest!D273</f>
        <v>2521.817</v>
      </c>
      <c r="F288" s="85">
        <f>[4]South!D273</f>
        <v>1623.078</v>
      </c>
      <c r="G288" s="85">
        <f>[4]West!D273</f>
        <v>1101.8610000000001</v>
      </c>
      <c r="H288" s="85">
        <f t="shared" si="546"/>
        <v>7339.5590000000002</v>
      </c>
      <c r="I288" s="90">
        <f t="shared" si="524"/>
        <v>0.23256903911951213</v>
      </c>
      <c r="J288" s="91">
        <f>J54</f>
        <v>2730.88</v>
      </c>
      <c r="K288" s="91">
        <f>K54</f>
        <v>1099.5239999999999</v>
      </c>
      <c r="L288" s="91">
        <f>L54</f>
        <v>31675.531443579657</v>
      </c>
      <c r="M288" s="91">
        <f>M54</f>
        <v>18634.149689749931</v>
      </c>
      <c r="N288" s="91">
        <f t="shared" si="548"/>
        <v>54140.085133329587</v>
      </c>
      <c r="P288" s="96">
        <f>P54</f>
        <v>2730.88</v>
      </c>
      <c r="Q288" s="96">
        <f>Q54</f>
        <v>1099.5239999999999</v>
      </c>
      <c r="R288" s="96">
        <f>R54</f>
        <v>31675.531443579657</v>
      </c>
      <c r="S288" s="96">
        <f>S54</f>
        <v>18634.149689749931</v>
      </c>
      <c r="T288" s="85">
        <f t="shared" si="549"/>
        <v>54140.085133329587</v>
      </c>
      <c r="V288" s="96">
        <f t="shared" si="550"/>
        <v>766.34747773611434</v>
      </c>
      <c r="W288" s="96">
        <f t="shared" si="550"/>
        <v>2293.5533921951687</v>
      </c>
      <c r="X288" s="96">
        <f t="shared" si="550"/>
        <v>51.240750384599572</v>
      </c>
      <c r="Y288" s="96">
        <f t="shared" si="550"/>
        <v>59.131273406379243</v>
      </c>
      <c r="Z288" s="96">
        <f t="shared" si="550"/>
        <v>135.56607792405629</v>
      </c>
      <c r="AC288" s="96">
        <f t="shared" si="551"/>
        <v>0.76634747773611434</v>
      </c>
      <c r="AD288" s="96">
        <f t="shared" si="551"/>
        <v>2.2935533921951685</v>
      </c>
      <c r="AE288" s="96">
        <f t="shared" si="551"/>
        <v>5.1240750384599569E-2</v>
      </c>
      <c r="AF288" s="96">
        <f t="shared" si="551"/>
        <v>5.9131273406379241E-2</v>
      </c>
      <c r="AG288" s="96">
        <f t="shared" si="551"/>
        <v>0.13556607792405628</v>
      </c>
      <c r="AI288" s="94">
        <f t="shared" si="552"/>
        <v>0.75203414613307162</v>
      </c>
      <c r="AJ288" s="94">
        <f t="shared" si="552"/>
        <v>2.2865190798026673</v>
      </c>
      <c r="AK288" s="94">
        <f t="shared" si="552"/>
        <v>4.9412573333650602E-2</v>
      </c>
      <c r="AL288" s="94">
        <f t="shared" si="552"/>
        <v>6.1363263452617799E-2</v>
      </c>
      <c r="AM288" s="94">
        <f t="shared" si="501"/>
        <v>0.13439985091894904</v>
      </c>
      <c r="AO288" s="90">
        <f>[4]Northeast!V273</f>
        <v>1.0190328214172737</v>
      </c>
      <c r="AP288" s="90">
        <f>[4]Midwest!V273</f>
        <v>1.003076428469212</v>
      </c>
      <c r="AQ288" s="90">
        <f>[4]South!V273</f>
        <v>1.03699821579023</v>
      </c>
      <c r="AR288" s="90">
        <f>[4]West!V273</f>
        <v>0.96362660783251841</v>
      </c>
      <c r="AS288" s="90">
        <f t="shared" si="553"/>
        <v>1.0086772938893402</v>
      </c>
      <c r="AU288" s="102">
        <f t="shared" si="554"/>
        <v>1000000</v>
      </c>
      <c r="AV288" s="102">
        <f t="shared" si="554"/>
        <v>1000000</v>
      </c>
      <c r="AW288" s="102">
        <f t="shared" si="554"/>
        <v>1000000</v>
      </c>
      <c r="AX288" s="102">
        <f t="shared" si="554"/>
        <v>1000000</v>
      </c>
      <c r="AY288" s="102">
        <f t="shared" si="554"/>
        <v>1000000</v>
      </c>
      <c r="BB288" s="80">
        <f t="shared" si="555"/>
        <v>0.94391946008159333</v>
      </c>
      <c r="BC288" s="80">
        <f t="shared" si="555"/>
        <v>1.0240550255992737</v>
      </c>
      <c r="BD288" s="80">
        <f t="shared" si="555"/>
        <v>0.92980771036915399</v>
      </c>
      <c r="BE288" s="80">
        <f t="shared" si="555"/>
        <v>0.97298019433958294</v>
      </c>
      <c r="BF288" s="80"/>
      <c r="BG288" s="80"/>
      <c r="BH288" s="80"/>
      <c r="BI288" s="80"/>
      <c r="BJ288" s="80"/>
      <c r="BK288" s="80"/>
      <c r="BL288" s="80"/>
      <c r="BM288" s="80"/>
      <c r="BN288" s="80"/>
      <c r="BO288" s="80"/>
      <c r="BP288" s="80">
        <f t="shared" si="504"/>
        <v>1.1151961943201318</v>
      </c>
      <c r="BQ288" s="95">
        <f>[4]Northeast!AK273</f>
        <v>0.98164320567473362</v>
      </c>
      <c r="BR288" s="95">
        <f>[4]Midwest!AK273</f>
        <v>0.98775928276121672</v>
      </c>
      <c r="BS288" s="95">
        <f>[4]South!AK273</f>
        <v>0.89057597070966832</v>
      </c>
      <c r="BT288" s="95">
        <f>[4]West!AK273</f>
        <v>0.94192909666902846</v>
      </c>
      <c r="BU288" s="88"/>
      <c r="BV288" s="95">
        <f>[4]Northeast!AH273</f>
        <v>0.99870315372604779</v>
      </c>
      <c r="BW288" s="95">
        <f>[4]Midwest!AH273</f>
        <v>0.99722255855156861</v>
      </c>
      <c r="BX288" s="95">
        <f>[4]South!AH273</f>
        <v>1.0023879217155305</v>
      </c>
      <c r="BY288" s="95">
        <f>[4]West!AH273</f>
        <v>1.0020282813148405</v>
      </c>
      <c r="CA288" s="95">
        <f>[4]Northeast!AI273</f>
        <v>1.0273775573938055</v>
      </c>
      <c r="CB288" s="95">
        <f>[4]Midwest!AI273</f>
        <v>1.0387861124944431</v>
      </c>
      <c r="CC288" s="95">
        <f>[4]South!AI273</f>
        <v>1.0415649221912642</v>
      </c>
      <c r="CD288" s="95">
        <f>[4]West!AI273</f>
        <v>1.0308745264275609</v>
      </c>
      <c r="CF288" s="95">
        <f>[4]Northeast!AJ273</f>
        <v>1.0432845890976856</v>
      </c>
      <c r="CG288" s="95">
        <f>[4]Midwest!AJ273</f>
        <v>0.99194158003909827</v>
      </c>
      <c r="CH288" s="95">
        <f>[4]South!AJ273</f>
        <v>1.0340956123438982</v>
      </c>
      <c r="CI288" s="95">
        <f>[4]West!AJ273</f>
        <v>0.91390332384183659</v>
      </c>
      <c r="CK288" s="89">
        <f t="shared" si="505"/>
        <v>1.066264193775313</v>
      </c>
      <c r="CL288" s="89">
        <f t="shared" si="506"/>
        <v>0.96595294427113731</v>
      </c>
      <c r="CM288" s="89">
        <f t="shared" si="507"/>
        <v>0.99276232671271325</v>
      </c>
      <c r="CN288" s="89">
        <f t="shared" si="508"/>
        <v>0.99951983167637815</v>
      </c>
      <c r="CO288" s="89">
        <f t="shared" si="509"/>
        <v>1.0349449629906817</v>
      </c>
      <c r="CP288" s="89">
        <f t="shared" si="510"/>
        <v>1.0024983374440521</v>
      </c>
      <c r="CQ288" s="89">
        <f t="shared" si="511"/>
        <v>0.95648148393640042</v>
      </c>
      <c r="CR288" s="89">
        <f t="shared" si="512"/>
        <v>1.0499751302876417</v>
      </c>
      <c r="CS288" s="89">
        <f t="shared" si="513"/>
        <v>1.029961037348154</v>
      </c>
      <c r="CT288" s="89"/>
      <c r="CU288" s="89">
        <f t="shared" si="514"/>
        <v>1.0295267136019826</v>
      </c>
      <c r="CV288" s="80">
        <f t="shared" si="556"/>
        <v>1.0194318932597859</v>
      </c>
      <c r="CX288" s="35"/>
      <c r="CZ288" s="80">
        <f t="shared" si="547"/>
        <v>0.28514015624099481</v>
      </c>
      <c r="DA288" s="80">
        <f t="shared" si="547"/>
        <v>0.34359244199821815</v>
      </c>
      <c r="DB288" s="80">
        <f t="shared" si="547"/>
        <v>0.22114107945722625</v>
      </c>
      <c r="DC288" s="80">
        <f t="shared" si="547"/>
        <v>0.15012632230356077</v>
      </c>
      <c r="DE288" s="80">
        <f t="shared" si="557"/>
        <v>0.28655280169826169</v>
      </c>
      <c r="DF288" s="80">
        <f t="shared" si="557"/>
        <v>0.33713249419517771</v>
      </c>
      <c r="DG288" s="80">
        <f t="shared" si="557"/>
        <v>0.2233720791876613</v>
      </c>
      <c r="DH288" s="80">
        <f t="shared" si="557"/>
        <v>0.15287539902219233</v>
      </c>
      <c r="DI288" s="80">
        <f t="shared" si="516"/>
        <v>0.99993277410329306</v>
      </c>
      <c r="DJ288" s="80"/>
      <c r="DK288" s="80">
        <f t="shared" si="558"/>
        <v>0.28657206676242097</v>
      </c>
      <c r="DL288" s="80">
        <f t="shared" si="558"/>
        <v>0.33715515975312149</v>
      </c>
      <c r="DM288" s="80">
        <f t="shared" si="558"/>
        <v>0.22338709658554204</v>
      </c>
      <c r="DN288" s="80">
        <f t="shared" si="558"/>
        <v>0.1528856768989155</v>
      </c>
      <c r="DQ288" s="80">
        <f t="shared" si="560"/>
        <v>-1.095914188761366E-2</v>
      </c>
      <c r="DR288" s="80">
        <f t="shared" si="560"/>
        <v>-1.7230483815742562E-3</v>
      </c>
      <c r="DS288" s="80">
        <f t="shared" si="560"/>
        <v>-2.5236133581158872E-2</v>
      </c>
      <c r="DT288" s="80">
        <f t="shared" si="560"/>
        <v>2.4032490704994605E-3</v>
      </c>
      <c r="DV288" s="80">
        <f t="shared" si="559"/>
        <v>5.0440999368115559E-2</v>
      </c>
      <c r="DW288" s="80">
        <f t="shared" si="559"/>
        <v>2.0308870909460642E-2</v>
      </c>
      <c r="DX288" s="80">
        <f t="shared" si="559"/>
        <v>0.58506615506002679</v>
      </c>
      <c r="DY288" s="80">
        <f t="shared" si="559"/>
        <v>0.34418397466239709</v>
      </c>
      <c r="DZ288" s="80"/>
      <c r="EB288" s="80">
        <f t="shared" si="561"/>
        <v>7.2256316328640519E-2</v>
      </c>
      <c r="EC288" s="80">
        <f t="shared" si="561"/>
        <v>-4.8735198475205188E-2</v>
      </c>
      <c r="ED288" s="80">
        <f t="shared" si="561"/>
        <v>-1.8154104654489816E-3</v>
      </c>
      <c r="EE288" s="80">
        <f t="shared" si="561"/>
        <v>-4.1714610856031205E-3</v>
      </c>
      <c r="EG288" s="80">
        <f t="shared" si="562"/>
        <v>-1.4041943456929694E-3</v>
      </c>
      <c r="EH288" s="80">
        <f t="shared" si="562"/>
        <v>5.0966143082482938E-4</v>
      </c>
      <c r="EI288" s="80">
        <f t="shared" si="562"/>
        <v>-3.7243859633604858E-4</v>
      </c>
      <c r="EJ288" s="80">
        <f t="shared" si="562"/>
        <v>4.9242333255212893E-4</v>
      </c>
      <c r="EL288" s="80">
        <f t="shared" si="563"/>
        <v>1.2771406845615155E-2</v>
      </c>
      <c r="EM288" s="80">
        <f t="shared" si="563"/>
        <v>1.3624994574438882E-2</v>
      </c>
      <c r="EN288" s="80">
        <f t="shared" si="563"/>
        <v>1.4675416427238686E-2</v>
      </c>
      <c r="EO288" s="80">
        <f t="shared" si="563"/>
        <v>1.0982118986880385E-2</v>
      </c>
      <c r="EQ288" s="80">
        <f t="shared" si="564"/>
        <v>3.9819648718842214E-2</v>
      </c>
      <c r="ER288" s="80">
        <f t="shared" si="564"/>
        <v>7.3402444023562746E-2</v>
      </c>
      <c r="ES288" s="80">
        <f t="shared" si="564"/>
        <v>3.3466605389436521E-2</v>
      </c>
      <c r="ET288" s="80">
        <f t="shared" si="564"/>
        <v>-5.128835285771946E-3</v>
      </c>
      <c r="EW288" s="80">
        <f t="shared" si="536"/>
        <v>0.99104878001449892</v>
      </c>
      <c r="EX288" s="80">
        <f t="shared" si="537"/>
        <v>0.59757869030286204</v>
      </c>
      <c r="EY288" s="80">
        <f t="shared" si="519"/>
        <v>0.95648148393640042</v>
      </c>
      <c r="EZ288" s="80"/>
      <c r="FA288" s="80">
        <f t="shared" si="538"/>
        <v>1.0032372509704466</v>
      </c>
      <c r="FB288" s="80">
        <f t="shared" si="539"/>
        <v>0.71015376978937783</v>
      </c>
      <c r="FC288" s="80">
        <f t="shared" si="520"/>
        <v>0.99276232671271325</v>
      </c>
      <c r="FD288" s="80"/>
      <c r="FE288" s="80">
        <f t="shared" si="540"/>
        <v>0.99976154703760245</v>
      </c>
      <c r="FF288" s="80">
        <f t="shared" si="541"/>
        <v>0.99838715518432919</v>
      </c>
      <c r="FG288" s="80">
        <f t="shared" si="521"/>
        <v>0.99951983167637815</v>
      </c>
      <c r="FH288" s="80"/>
      <c r="FI288" s="80">
        <f t="shared" si="542"/>
        <v>1.0132986235011969</v>
      </c>
      <c r="FJ288" s="80">
        <f t="shared" si="543"/>
        <v>1.0656263051769213</v>
      </c>
      <c r="FK288" s="80">
        <f t="shared" si="522"/>
        <v>1.0349449629906817</v>
      </c>
      <c r="FM288" s="80">
        <f t="shared" si="544"/>
        <v>1.0437824579413986</v>
      </c>
      <c r="FN288" s="80">
        <f t="shared" si="545"/>
        <v>0.99857517896055226</v>
      </c>
      <c r="FO288" s="80">
        <f t="shared" si="523"/>
        <v>1.0024983374440521</v>
      </c>
      <c r="FQ288" s="37"/>
    </row>
    <row r="289" spans="1:173" x14ac:dyDescent="0.2">
      <c r="A289" s="74" t="s">
        <v>242</v>
      </c>
      <c r="B289" s="31">
        <f t="shared" si="491"/>
        <v>1989</v>
      </c>
      <c r="D289" s="85">
        <f>[4]Northeast!D274</f>
        <v>2113.7849999999999</v>
      </c>
      <c r="E289" s="85">
        <f>[4]Midwest!D274</f>
        <v>2624.8789999999999</v>
      </c>
      <c r="F289" s="85">
        <f>[4]South!D274</f>
        <v>1643.355</v>
      </c>
      <c r="G289" s="85">
        <f>[4]West!D274</f>
        <v>1170.2570000000001</v>
      </c>
      <c r="H289" s="85">
        <f t="shared" si="546"/>
        <v>7552.2759999999998</v>
      </c>
      <c r="I289" s="90">
        <f t="shared" si="524"/>
        <v>0.22292404422924042</v>
      </c>
      <c r="J289" s="91">
        <f>J55</f>
        <v>2787.5070000000001</v>
      </c>
      <c r="K289" s="91">
        <f>K55</f>
        <v>1040.912</v>
      </c>
      <c r="L289" s="91">
        <f>L55</f>
        <v>32226.255085388628</v>
      </c>
      <c r="M289" s="91">
        <f>M55</f>
        <v>18912.989969370334</v>
      </c>
      <c r="N289" s="91">
        <f t="shared" si="548"/>
        <v>54967.664054758963</v>
      </c>
      <c r="P289" s="96">
        <f>P55</f>
        <v>2787.5070000000001</v>
      </c>
      <c r="Q289" s="96">
        <f>Q55</f>
        <v>1040.912</v>
      </c>
      <c r="R289" s="96">
        <f>R55</f>
        <v>32226.255085388628</v>
      </c>
      <c r="S289" s="96">
        <f>S55</f>
        <v>18912.989969370334</v>
      </c>
      <c r="T289" s="85">
        <f t="shared" si="549"/>
        <v>54967.664054758963</v>
      </c>
      <c r="V289" s="96">
        <f t="shared" si="550"/>
        <v>758.3066159116371</v>
      </c>
      <c r="W289" s="96">
        <f t="shared" si="550"/>
        <v>2521.7107690179378</v>
      </c>
      <c r="X289" s="96">
        <f t="shared" si="550"/>
        <v>50.994290079491634</v>
      </c>
      <c r="Y289" s="96">
        <f t="shared" si="550"/>
        <v>61.87583253072286</v>
      </c>
      <c r="Z289" s="96">
        <f t="shared" si="550"/>
        <v>137.3948871554083</v>
      </c>
      <c r="AC289" s="96">
        <f t="shared" si="551"/>
        <v>0.75830661591163706</v>
      </c>
      <c r="AD289" s="96">
        <f t="shared" si="551"/>
        <v>2.5217107690179379</v>
      </c>
      <c r="AE289" s="96">
        <f t="shared" si="551"/>
        <v>5.0994290079491633E-2</v>
      </c>
      <c r="AF289" s="96">
        <f t="shared" si="551"/>
        <v>6.187583253072286E-2</v>
      </c>
      <c r="AG289" s="96">
        <f t="shared" si="551"/>
        <v>0.13739488715540829</v>
      </c>
      <c r="AI289" s="94">
        <f t="shared" si="552"/>
        <v>0.73724946389452028</v>
      </c>
      <c r="AJ289" s="94">
        <f t="shared" si="552"/>
        <v>2.4520107627406782</v>
      </c>
      <c r="AK289" s="94">
        <f t="shared" si="552"/>
        <v>4.9767356257436508E-2</v>
      </c>
      <c r="AL289" s="94">
        <f t="shared" si="552"/>
        <v>6.3367189410649588E-2</v>
      </c>
      <c r="AM289" s="94">
        <f t="shared" si="501"/>
        <v>0.13480096218796842</v>
      </c>
      <c r="AO289" s="90">
        <f>[4]Northeast!V274</f>
        <v>1.0285617732509189</v>
      </c>
      <c r="AP289" s="90">
        <f>[4]Midwest!V274</f>
        <v>1.0284256526669378</v>
      </c>
      <c r="AQ289" s="90">
        <f>[4]South!V274</f>
        <v>1.0246533855587676</v>
      </c>
      <c r="AR289" s="90">
        <f>[4]West!V274</f>
        <v>0.97646484097216268</v>
      </c>
      <c r="AS289" s="90">
        <f t="shared" si="553"/>
        <v>1.0192426294689416</v>
      </c>
      <c r="AU289" s="102">
        <f t="shared" si="554"/>
        <v>1000000</v>
      </c>
      <c r="AV289" s="102">
        <f t="shared" si="554"/>
        <v>1000000</v>
      </c>
      <c r="AW289" s="102">
        <f t="shared" si="554"/>
        <v>1000000</v>
      </c>
      <c r="AX289" s="102">
        <f t="shared" si="554"/>
        <v>1000000</v>
      </c>
      <c r="AY289" s="102">
        <f t="shared" si="554"/>
        <v>1000000</v>
      </c>
      <c r="BB289" s="80">
        <f t="shared" si="555"/>
        <v>0.92536239143271604</v>
      </c>
      <c r="BC289" s="80">
        <f t="shared" si="555"/>
        <v>1.0981731867397344</v>
      </c>
      <c r="BD289" s="80">
        <f t="shared" si="555"/>
        <v>0.93648374190906158</v>
      </c>
      <c r="BE289" s="80">
        <f t="shared" si="555"/>
        <v>1.0047545843961589</v>
      </c>
      <c r="BF289" s="80"/>
      <c r="BG289" s="80"/>
      <c r="BH289" s="80"/>
      <c r="BI289" s="80"/>
      <c r="BJ289" s="80"/>
      <c r="BK289" s="80"/>
      <c r="BL289" s="80"/>
      <c r="BM289" s="80"/>
      <c r="BN289" s="80"/>
      <c r="BO289" s="80"/>
      <c r="BP289" s="80">
        <f t="shared" si="504"/>
        <v>1.1550620624972689</v>
      </c>
      <c r="BQ289" s="95">
        <f>[4]Northeast!AK274</f>
        <v>0.96225229880220564</v>
      </c>
      <c r="BR289" s="95">
        <f>[4]Midwest!AK274</f>
        <v>0.97732870348745815</v>
      </c>
      <c r="BS289" s="95">
        <f>[4]South!AK274</f>
        <v>0.88460680179788409</v>
      </c>
      <c r="BT289" s="95">
        <f>[4]West!AK274</f>
        <v>0.96202790895658008</v>
      </c>
      <c r="BU289" s="88"/>
      <c r="BV289" s="95">
        <f>[4]Northeast!AH274</f>
        <v>0.99724132624831519</v>
      </c>
      <c r="BW289" s="95">
        <f>[4]Midwest!AH274</f>
        <v>0.99762468997863607</v>
      </c>
      <c r="BX289" s="95">
        <f>[4]South!AH274</f>
        <v>1.0020294634209637</v>
      </c>
      <c r="BY289" s="95">
        <f>[4]West!AH274</f>
        <v>1.0024596382256572</v>
      </c>
      <c r="CA289" s="95">
        <f>[4]Northeast!AI274</f>
        <v>1.0402587249676984</v>
      </c>
      <c r="CB289" s="95">
        <f>[4]Midwest!AI274</f>
        <v>1.0525753300200384</v>
      </c>
      <c r="CC289" s="95">
        <f>[4]South!AI274</f>
        <v>1.0564999385207363</v>
      </c>
      <c r="CD289" s="95">
        <f>[4]West!AI274</f>
        <v>1.0418505595853329</v>
      </c>
      <c r="CF289" s="95">
        <f>[4]Northeast!AJ274</f>
        <v>1.0530403186378485</v>
      </c>
      <c r="CG289" s="95">
        <f>[4]Midwest!AJ274</f>
        <v>1.0170094101563216</v>
      </c>
      <c r="CH289" s="95">
        <f>[4]South!AJ274</f>
        <v>1.0217853358331932</v>
      </c>
      <c r="CI289" s="95">
        <f>[4]West!AJ274</f>
        <v>0.92607910213937461</v>
      </c>
      <c r="CK289" s="89">
        <f t="shared" si="505"/>
        <v>1.0825629818040023</v>
      </c>
      <c r="CL289" s="89">
        <f t="shared" si="506"/>
        <v>0.97898381223299069</v>
      </c>
      <c r="CM289" s="89">
        <f t="shared" si="507"/>
        <v>0.97091126294403607</v>
      </c>
      <c r="CN289" s="89">
        <f t="shared" si="508"/>
        <v>0.99923270045821722</v>
      </c>
      <c r="CO289" s="89">
        <f t="shared" si="509"/>
        <v>1.0482941974829547</v>
      </c>
      <c r="CP289" s="89">
        <f t="shared" si="510"/>
        <v>1.0132279185209749</v>
      </c>
      <c r="CQ289" s="89">
        <f t="shared" si="511"/>
        <v>0.949277718964324</v>
      </c>
      <c r="CR289" s="89">
        <f t="shared" si="512"/>
        <v>1.0589683169274673</v>
      </c>
      <c r="CS289" s="89">
        <f t="shared" si="513"/>
        <v>1.059811634908796</v>
      </c>
      <c r="CT289" s="89"/>
      <c r="CU289" s="89">
        <f t="shared" si="514"/>
        <v>1.0304727387786021</v>
      </c>
      <c r="CV289" s="80">
        <f t="shared" si="556"/>
        <v>0.9992042755961994</v>
      </c>
      <c r="CX289" s="35"/>
      <c r="CZ289" s="80">
        <f t="shared" si="547"/>
        <v>0.27988714925143093</v>
      </c>
      <c r="DA289" s="80">
        <f t="shared" si="547"/>
        <v>0.34756131793912193</v>
      </c>
      <c r="DB289" s="80">
        <f t="shared" si="547"/>
        <v>0.21759731768277538</v>
      </c>
      <c r="DC289" s="80">
        <f t="shared" si="547"/>
        <v>0.15495421512667176</v>
      </c>
      <c r="DE289" s="80">
        <f t="shared" si="557"/>
        <v>0.28250551310464228</v>
      </c>
      <c r="DF289" s="80">
        <f t="shared" si="557"/>
        <v>0.34557308146158028</v>
      </c>
      <c r="DG289" s="80">
        <f t="shared" si="557"/>
        <v>0.21936442789644942</v>
      </c>
      <c r="DH289" s="80">
        <f t="shared" si="557"/>
        <v>0.15252753431494356</v>
      </c>
      <c r="DI289" s="80">
        <f t="shared" si="516"/>
        <v>0.99997055677761559</v>
      </c>
      <c r="DJ289" s="80"/>
      <c r="DK289" s="80">
        <f t="shared" si="558"/>
        <v>0.28251383122220164</v>
      </c>
      <c r="DL289" s="80">
        <f t="shared" si="558"/>
        <v>0.3455832565462551</v>
      </c>
      <c r="DM289" s="80">
        <f t="shared" si="558"/>
        <v>0.21937088688225656</v>
      </c>
      <c r="DN289" s="80">
        <f t="shared" si="558"/>
        <v>0.15253202534928667</v>
      </c>
      <c r="DQ289" s="80">
        <f t="shared" si="560"/>
        <v>-1.9951226841656622E-2</v>
      </c>
      <c r="DR289" s="80">
        <f t="shared" si="560"/>
        <v>-1.0615990028368516E-2</v>
      </c>
      <c r="DS289" s="80">
        <f t="shared" si="560"/>
        <v>-6.7251569831335662E-3</v>
      </c>
      <c r="DT289" s="80">
        <f t="shared" si="560"/>
        <v>2.1113458819590029E-2</v>
      </c>
      <c r="DV289" s="80">
        <f t="shared" si="559"/>
        <v>5.0711760230943717E-2</v>
      </c>
      <c r="DW289" s="80">
        <f t="shared" si="559"/>
        <v>1.8936806173226503E-2</v>
      </c>
      <c r="DX289" s="80">
        <f t="shared" si="559"/>
        <v>0.58627659806108423</v>
      </c>
      <c r="DY289" s="80">
        <f t="shared" si="559"/>
        <v>0.34407483553474555</v>
      </c>
      <c r="DZ289" s="80"/>
      <c r="EB289" s="80">
        <f t="shared" si="561"/>
        <v>5.3535170087603331E-3</v>
      </c>
      <c r="EC289" s="80">
        <f t="shared" si="561"/>
        <v>-6.9950336327977078E-2</v>
      </c>
      <c r="ED289" s="80">
        <f t="shared" si="561"/>
        <v>2.0667621474584107E-3</v>
      </c>
      <c r="EE289" s="80">
        <f t="shared" si="561"/>
        <v>-3.1714560554646325E-4</v>
      </c>
      <c r="EG289" s="80">
        <f t="shared" si="562"/>
        <v>-1.4647979979183741E-3</v>
      </c>
      <c r="EH289" s="80">
        <f t="shared" si="562"/>
        <v>4.0317015030685513E-4</v>
      </c>
      <c r="EI289" s="80">
        <f t="shared" si="562"/>
        <v>-3.5766831902999611E-4</v>
      </c>
      <c r="EJ289" s="80">
        <f t="shared" si="562"/>
        <v>4.3039113707818926E-4</v>
      </c>
      <c r="EL289" s="80">
        <f t="shared" si="563"/>
        <v>1.2459961487561297E-2</v>
      </c>
      <c r="EM289" s="80">
        <f t="shared" si="563"/>
        <v>1.3187024557976292E-2</v>
      </c>
      <c r="EN289" s="80">
        <f t="shared" si="563"/>
        <v>1.4237184829140747E-2</v>
      </c>
      <c r="EO289" s="80">
        <f t="shared" si="563"/>
        <v>1.0591019358849292E-2</v>
      </c>
      <c r="EQ289" s="80">
        <f t="shared" si="564"/>
        <v>9.3075266456471035E-3</v>
      </c>
      <c r="ER289" s="80">
        <f t="shared" si="564"/>
        <v>2.4957434402386763E-2</v>
      </c>
      <c r="ES289" s="80">
        <f t="shared" si="564"/>
        <v>-1.1975813725699929E-2</v>
      </c>
      <c r="ET289" s="80">
        <f t="shared" si="564"/>
        <v>1.3234861216543978E-2</v>
      </c>
      <c r="EW289" s="80">
        <f t="shared" si="536"/>
        <v>0.99246847420147721</v>
      </c>
      <c r="EX289" s="80">
        <f t="shared" si="537"/>
        <v>0.59307801098019852</v>
      </c>
      <c r="EY289" s="80">
        <f t="shared" si="519"/>
        <v>0.949277718964324</v>
      </c>
      <c r="EZ289" s="80"/>
      <c r="FA289" s="80">
        <f t="shared" si="538"/>
        <v>0.97798963238156755</v>
      </c>
      <c r="FB289" s="80">
        <f t="shared" si="539"/>
        <v>0.69452302425069801</v>
      </c>
      <c r="FC289" s="80">
        <f t="shared" si="520"/>
        <v>0.97091126294403607</v>
      </c>
      <c r="FD289" s="80"/>
      <c r="FE289" s="80">
        <f t="shared" si="540"/>
        <v>0.99971273084429013</v>
      </c>
      <c r="FF289" s="80">
        <f t="shared" si="541"/>
        <v>0.99810034934918779</v>
      </c>
      <c r="FG289" s="80">
        <f t="shared" si="521"/>
        <v>0.99923270045821722</v>
      </c>
      <c r="FH289" s="80"/>
      <c r="FI289" s="80">
        <f t="shared" si="542"/>
        <v>1.0128984969922434</v>
      </c>
      <c r="FJ289" s="80">
        <f t="shared" si="543"/>
        <v>1.0793712828691013</v>
      </c>
      <c r="FK289" s="80">
        <f t="shared" si="522"/>
        <v>1.0482941974829547</v>
      </c>
      <c r="FM289" s="80">
        <f t="shared" si="544"/>
        <v>1.0107028417665795</v>
      </c>
      <c r="FN289" s="80">
        <f t="shared" si="545"/>
        <v>1.0092627710930009</v>
      </c>
      <c r="FO289" s="80">
        <f t="shared" si="523"/>
        <v>1.0132279185209749</v>
      </c>
      <c r="FQ289" s="37"/>
    </row>
    <row r="290" spans="1:173" x14ac:dyDescent="0.2">
      <c r="A290" s="74" t="s">
        <v>242</v>
      </c>
      <c r="B290" s="31">
        <f t="shared" si="491"/>
        <v>1990</v>
      </c>
      <c r="D290" s="85">
        <f>[4]Northeast!D275</f>
        <v>1816.164</v>
      </c>
      <c r="E290" s="85">
        <f>[4]Midwest!D275</f>
        <v>2248.2739999999999</v>
      </c>
      <c r="F290" s="85">
        <f>[4]South!D275</f>
        <v>1371.0419999999999</v>
      </c>
      <c r="G290" s="85">
        <f>[4]West!D275</f>
        <v>1106.577</v>
      </c>
      <c r="H290" s="85">
        <f t="shared" si="546"/>
        <v>6542.0569999999998</v>
      </c>
      <c r="I290" s="90">
        <f t="shared" si="524"/>
        <v>0.22120682723457263</v>
      </c>
      <c r="J290" s="91">
        <f>J56</f>
        <v>2679.5970000000002</v>
      </c>
      <c r="K290" s="91">
        <f>K56</f>
        <v>991.1</v>
      </c>
      <c r="L290" s="91">
        <f>L56</f>
        <v>32364.794972864263</v>
      </c>
      <c r="M290" s="91">
        <f>M56</f>
        <v>19284.028678137543</v>
      </c>
      <c r="N290" s="91">
        <f t="shared" si="548"/>
        <v>55319.520651001803</v>
      </c>
      <c r="P290" s="96">
        <f>P56</f>
        <v>2679.5970000000002</v>
      </c>
      <c r="Q290" s="96">
        <f>Q56</f>
        <v>991.1</v>
      </c>
      <c r="R290" s="96">
        <f>R56</f>
        <v>32364.794972864263</v>
      </c>
      <c r="S290" s="96">
        <f>S56</f>
        <v>19284.028678137543</v>
      </c>
      <c r="T290" s="85">
        <f t="shared" si="549"/>
        <v>55319.520651001803</v>
      </c>
      <c r="V290" s="96">
        <f t="shared" si="550"/>
        <v>677.77505348752061</v>
      </c>
      <c r="W290" s="96">
        <f t="shared" si="550"/>
        <v>2268.463323579861</v>
      </c>
      <c r="X290" s="96">
        <f t="shared" si="550"/>
        <v>42.362140750452085</v>
      </c>
      <c r="Y290" s="96">
        <f t="shared" si="550"/>
        <v>57.383082055594279</v>
      </c>
      <c r="Z290" s="96">
        <f t="shared" si="550"/>
        <v>118.25946651404195</v>
      </c>
      <c r="AC290" s="96">
        <f t="shared" si="551"/>
        <v>0.67777505348752065</v>
      </c>
      <c r="AD290" s="96">
        <f t="shared" si="551"/>
        <v>2.2684633235798608</v>
      </c>
      <c r="AE290" s="96">
        <f t="shared" si="551"/>
        <v>4.2362140750452082E-2</v>
      </c>
      <c r="AF290" s="96">
        <f t="shared" si="551"/>
        <v>5.7383082055594281E-2</v>
      </c>
      <c r="AG290" s="96">
        <f t="shared" si="551"/>
        <v>0.11825946651404194</v>
      </c>
      <c r="AI290" s="94">
        <f t="shared" si="552"/>
        <v>0.75808906064987824</v>
      </c>
      <c r="AJ290" s="94">
        <f t="shared" si="552"/>
        <v>2.4517641003064239</v>
      </c>
      <c r="AK290" s="94">
        <f t="shared" si="552"/>
        <v>4.7750402613553462E-2</v>
      </c>
      <c r="AL290" s="94">
        <f t="shared" si="552"/>
        <v>5.8164357204635204E-2</v>
      </c>
      <c r="AM290" s="94">
        <f t="shared" si="501"/>
        <v>0.12885852247842713</v>
      </c>
      <c r="AO290" s="90">
        <f>[4]Northeast!V275</f>
        <v>0.89405729309230797</v>
      </c>
      <c r="AP290" s="90">
        <f>[4]Midwest!V275</f>
        <v>0.92523718872315075</v>
      </c>
      <c r="AQ290" s="90">
        <f>[4]South!V275</f>
        <v>0.88715777107244798</v>
      </c>
      <c r="AR290" s="90">
        <f>[4]West!V275</f>
        <v>0.98656780223166185</v>
      </c>
      <c r="AS290" s="90">
        <f t="shared" si="553"/>
        <v>0.91774656607474581</v>
      </c>
      <c r="AU290" s="102">
        <f t="shared" si="554"/>
        <v>1000000</v>
      </c>
      <c r="AV290" s="102">
        <f t="shared" si="554"/>
        <v>1000000</v>
      </c>
      <c r="AW290" s="102">
        <f t="shared" si="554"/>
        <v>1000000</v>
      </c>
      <c r="AX290" s="102">
        <f t="shared" si="554"/>
        <v>1000000</v>
      </c>
      <c r="AY290" s="102">
        <f t="shared" si="554"/>
        <v>1000000</v>
      </c>
      <c r="BB290" s="80">
        <f t="shared" si="555"/>
        <v>0.95151931664519807</v>
      </c>
      <c r="BC290" s="80">
        <f t="shared" si="555"/>
        <v>1.0980627149279503</v>
      </c>
      <c r="BD290" s="80">
        <f t="shared" si="555"/>
        <v>0.89853026320888507</v>
      </c>
      <c r="BE290" s="80">
        <f t="shared" si="555"/>
        <v>0.92225811328143437</v>
      </c>
      <c r="BF290" s="80"/>
      <c r="BG290" s="80"/>
      <c r="BH290" s="80"/>
      <c r="BI290" s="80"/>
      <c r="BJ290" s="80"/>
      <c r="BK290" s="80"/>
      <c r="BL290" s="80"/>
      <c r="BM290" s="80"/>
      <c r="BN290" s="80"/>
      <c r="BO290" s="80"/>
      <c r="BP290" s="80">
        <f t="shared" si="504"/>
        <v>0.90997431148975494</v>
      </c>
      <c r="BQ290" s="95">
        <f>[4]Northeast!AK275</f>
        <v>0.94361021066828954</v>
      </c>
      <c r="BR290" s="95">
        <f>[4]Midwest!AK275</f>
        <v>0.91729117208038624</v>
      </c>
      <c r="BS290" s="95">
        <f>[4]South!AK275</f>
        <v>0.83492200323765797</v>
      </c>
      <c r="BT290" s="95">
        <f>[4]West!AK275</f>
        <v>0.86924952623700047</v>
      </c>
      <c r="BU290" s="88"/>
      <c r="BV290" s="95">
        <f>[4]Northeast!AH275</f>
        <v>0.99610912466072055</v>
      </c>
      <c r="BW290" s="95">
        <f>[4]Midwest!AH275</f>
        <v>0.99865042382430458</v>
      </c>
      <c r="BX290" s="95">
        <f>[4]South!AH275</f>
        <v>1.0038953110019408</v>
      </c>
      <c r="BY290" s="95">
        <f>[4]West!AH275</f>
        <v>1.0018704773543214</v>
      </c>
      <c r="CA290" s="95">
        <f>[4]Northeast!AI275</f>
        <v>1.0528806708707641</v>
      </c>
      <c r="CB290" s="95">
        <f>[4]Midwest!AI275</f>
        <v>1.06464897891633</v>
      </c>
      <c r="CC290" s="95">
        <f>[4]South!AI275</f>
        <v>1.0720088652813675</v>
      </c>
      <c r="CD290" s="95">
        <f>[4]West!AI275</f>
        <v>1.0590011765869545</v>
      </c>
      <c r="CF290" s="95">
        <f>[4]Northeast!AJ275</f>
        <v>0.9153347920200624</v>
      </c>
      <c r="CG290" s="95">
        <f>[4]Midwest!AJ275</f>
        <v>0.9149664101803241</v>
      </c>
      <c r="CH290" s="95">
        <f>[4]South!AJ275</f>
        <v>0.88467457759675572</v>
      </c>
      <c r="CI290" s="95">
        <f>[4]West!AJ275</f>
        <v>0.93566074901447449</v>
      </c>
      <c r="CK290" s="89">
        <f t="shared" si="505"/>
        <v>1.0894926364026878</v>
      </c>
      <c r="CL290" s="89">
        <f t="shared" si="506"/>
        <v>0.84263763927112956</v>
      </c>
      <c r="CM290" s="89">
        <f t="shared" si="507"/>
        <v>0.94195789040206035</v>
      </c>
      <c r="CN290" s="89">
        <f t="shared" si="508"/>
        <v>0.99957314183551349</v>
      </c>
      <c r="CO290" s="89">
        <f t="shared" si="509"/>
        <v>1.0620765840962949</v>
      </c>
      <c r="CP290" s="89">
        <f t="shared" si="510"/>
        <v>0.91248316959381581</v>
      </c>
      <c r="CQ290" s="89">
        <f t="shared" si="511"/>
        <v>0.89745334390777154</v>
      </c>
      <c r="CR290" s="89">
        <f t="shared" si="512"/>
        <v>0.8922014871152808</v>
      </c>
      <c r="CS290" s="89">
        <f t="shared" si="513"/>
        <v>0.91804750314163996</v>
      </c>
      <c r="CT290" s="89"/>
      <c r="CU290" s="89">
        <f t="shared" si="514"/>
        <v>0.91248716287724341</v>
      </c>
      <c r="CV290" s="80">
        <f t="shared" si="556"/>
        <v>0.97184675527365216</v>
      </c>
      <c r="CX290" s="35"/>
      <c r="CZ290" s="80">
        <f t="shared" si="547"/>
        <v>0.27761360073750507</v>
      </c>
      <c r="DA290" s="80">
        <f t="shared" si="547"/>
        <v>0.34366469139599365</v>
      </c>
      <c r="DB290" s="80">
        <f t="shared" si="547"/>
        <v>0.20957353321745745</v>
      </c>
      <c r="DC290" s="80">
        <f t="shared" si="547"/>
        <v>0.16914817464904389</v>
      </c>
      <c r="DE290" s="80">
        <f t="shared" si="557"/>
        <v>0.27874882969138243</v>
      </c>
      <c r="DF290" s="80">
        <f t="shared" si="557"/>
        <v>0.34560934358158218</v>
      </c>
      <c r="DG290" s="80">
        <f t="shared" si="557"/>
        <v>0.21356030389532613</v>
      </c>
      <c r="DH290" s="80">
        <f t="shared" si="557"/>
        <v>0.16194753853319027</v>
      </c>
      <c r="DI290" s="80">
        <f t="shared" si="516"/>
        <v>0.99986601570148093</v>
      </c>
      <c r="DJ290" s="80"/>
      <c r="DK290" s="80">
        <f t="shared" si="558"/>
        <v>0.27878618266250327</v>
      </c>
      <c r="DL290" s="80">
        <f t="shared" si="558"/>
        <v>0.34565565601218212</v>
      </c>
      <c r="DM290" s="80">
        <f t="shared" si="558"/>
        <v>0.21358892145713901</v>
      </c>
      <c r="DN290" s="80">
        <f t="shared" si="558"/>
        <v>0.16196923986817569</v>
      </c>
      <c r="DQ290" s="80">
        <f t="shared" si="560"/>
        <v>-1.9563512701414886E-2</v>
      </c>
      <c r="DR290" s="80">
        <f t="shared" si="560"/>
        <v>-6.3398088443566439E-2</v>
      </c>
      <c r="DS290" s="80">
        <f t="shared" si="560"/>
        <v>-5.7804943335584121E-2</v>
      </c>
      <c r="DT290" s="80">
        <f t="shared" si="560"/>
        <v>-0.10141323577145937</v>
      </c>
      <c r="DV290" s="80">
        <f t="shared" si="559"/>
        <v>4.8438543365279037E-2</v>
      </c>
      <c r="DW290" s="80">
        <f t="shared" si="559"/>
        <v>1.7915918076236111E-2</v>
      </c>
      <c r="DX290" s="80">
        <f t="shared" si="559"/>
        <v>0.58505197789124652</v>
      </c>
      <c r="DY290" s="80">
        <f t="shared" si="559"/>
        <v>0.3485935606672384</v>
      </c>
      <c r="DZ290" s="80"/>
      <c r="EB290" s="80">
        <f t="shared" si="561"/>
        <v>-4.5861993591002029E-2</v>
      </c>
      <c r="EC290" s="80">
        <f t="shared" si="561"/>
        <v>-5.5417849205691753E-2</v>
      </c>
      <c r="ED290" s="80">
        <f t="shared" si="561"/>
        <v>-2.0909941773393989E-3</v>
      </c>
      <c r="EE290" s="80">
        <f t="shared" si="561"/>
        <v>1.3047482060755244E-2</v>
      </c>
      <c r="EG290" s="80">
        <f t="shared" si="562"/>
        <v>-1.1359785820222255E-3</v>
      </c>
      <c r="EH290" s="80">
        <f t="shared" si="562"/>
        <v>1.0276478716243463E-3</v>
      </c>
      <c r="EI290" s="80">
        <f t="shared" si="562"/>
        <v>1.8603370803203421E-3</v>
      </c>
      <c r="EJ290" s="80">
        <f t="shared" si="562"/>
        <v>-5.8788807664419615E-4</v>
      </c>
      <c r="EL290" s="80">
        <f t="shared" si="563"/>
        <v>1.2060447499018826E-2</v>
      </c>
      <c r="EM290" s="80">
        <f t="shared" si="563"/>
        <v>1.1405291091803507E-2</v>
      </c>
      <c r="EN290" s="80">
        <f t="shared" si="563"/>
        <v>1.457283258391141E-2</v>
      </c>
      <c r="EO290" s="80">
        <f t="shared" si="563"/>
        <v>1.6327661513175575E-2</v>
      </c>
      <c r="EQ290" s="80">
        <f t="shared" si="564"/>
        <v>-0.14014690943452596</v>
      </c>
      <c r="ER290" s="80">
        <f t="shared" si="564"/>
        <v>-0.10573429444724476</v>
      </c>
      <c r="ES290" s="80">
        <f t="shared" si="564"/>
        <v>-0.14408683702922628</v>
      </c>
      <c r="ET290" s="80">
        <f t="shared" si="564"/>
        <v>1.0293308669015667E-2</v>
      </c>
      <c r="EW290" s="80">
        <f t="shared" si="536"/>
        <v>0.94540651906051931</v>
      </c>
      <c r="EX290" s="80">
        <f t="shared" si="537"/>
        <v>0.56069981789212597</v>
      </c>
      <c r="EY290" s="80">
        <f t="shared" si="519"/>
        <v>0.89745334390777154</v>
      </c>
      <c r="EZ290" s="80"/>
      <c r="FA290" s="80">
        <f t="shared" si="538"/>
        <v>0.97017917739033932</v>
      </c>
      <c r="FB290" s="80">
        <f t="shared" si="539"/>
        <v>0.67381177634619283</v>
      </c>
      <c r="FC290" s="80">
        <f t="shared" si="520"/>
        <v>0.94195789040206035</v>
      </c>
      <c r="FD290" s="80"/>
      <c r="FE290" s="80">
        <f t="shared" si="540"/>
        <v>1.0003407027983973</v>
      </c>
      <c r="FF290" s="80">
        <f t="shared" si="541"/>
        <v>0.99844040493129238</v>
      </c>
      <c r="FG290" s="80">
        <f t="shared" si="521"/>
        <v>0.99957314183551349</v>
      </c>
      <c r="FH290" s="80"/>
      <c r="FI290" s="80">
        <f t="shared" si="542"/>
        <v>1.0131474414781967</v>
      </c>
      <c r="FJ290" s="80">
        <f t="shared" si="543"/>
        <v>1.0935622536438689</v>
      </c>
      <c r="FK290" s="80">
        <f t="shared" si="522"/>
        <v>1.0620765840962949</v>
      </c>
      <c r="FM290" s="80">
        <f t="shared" si="544"/>
        <v>0.90057049644445464</v>
      </c>
      <c r="FN290" s="80">
        <f t="shared" si="545"/>
        <v>0.90891227480612979</v>
      </c>
      <c r="FO290" s="80">
        <f t="shared" si="523"/>
        <v>0.91248316959381581</v>
      </c>
      <c r="FQ290" s="37"/>
    </row>
    <row r="291" spans="1:173" x14ac:dyDescent="0.2">
      <c r="A291" s="74" t="s">
        <v>242</v>
      </c>
      <c r="B291" s="31">
        <f t="shared" si="491"/>
        <v>1991</v>
      </c>
      <c r="D291" s="85">
        <f>[4]Northeast!D276</f>
        <v>1801.904</v>
      </c>
      <c r="E291" s="85">
        <f>[4]Midwest!D276</f>
        <v>2363.7649999999999</v>
      </c>
      <c r="F291" s="85">
        <f>[4]South!D276</f>
        <v>1412.508</v>
      </c>
      <c r="G291" s="85">
        <f>[4]West!D276</f>
        <v>1144.1970000000001</v>
      </c>
      <c r="H291" s="85">
        <f t="shared" si="546"/>
        <v>6722.3739999999998</v>
      </c>
      <c r="I291" s="90">
        <f t="shared" si="524"/>
        <v>0.22561803377566819</v>
      </c>
      <c r="J291" s="91">
        <f>J57</f>
        <v>2795.4009999999998</v>
      </c>
      <c r="K291" s="91">
        <f>K57</f>
        <v>934.822</v>
      </c>
      <c r="L291" s="91">
        <f>L57</f>
        <v>32451.197100006819</v>
      </c>
      <c r="M291" s="91">
        <f>M57</f>
        <v>19623.115475869567</v>
      </c>
      <c r="N291" s="91">
        <f t="shared" si="548"/>
        <v>55804.535575876391</v>
      </c>
      <c r="P291" s="96">
        <f>P57</f>
        <v>2795.4009999999998</v>
      </c>
      <c r="Q291" s="96">
        <f>Q57</f>
        <v>934.822</v>
      </c>
      <c r="R291" s="96">
        <f>R57</f>
        <v>32451.197100006819</v>
      </c>
      <c r="S291" s="96">
        <f>S57</f>
        <v>19623.115475869567</v>
      </c>
      <c r="T291" s="85">
        <f t="shared" si="549"/>
        <v>55804.535575876391</v>
      </c>
      <c r="V291" s="96">
        <f t="shared" si="550"/>
        <v>644.59589160911094</v>
      </c>
      <c r="W291" s="96">
        <f t="shared" si="550"/>
        <v>2528.5722843493195</v>
      </c>
      <c r="X291" s="96">
        <f t="shared" si="550"/>
        <v>43.527146183451677</v>
      </c>
      <c r="Y291" s="96">
        <f t="shared" si="550"/>
        <v>58.308631032978049</v>
      </c>
      <c r="Z291" s="96">
        <f t="shared" si="550"/>
        <v>120.46286078054915</v>
      </c>
      <c r="AC291" s="96">
        <f t="shared" si="551"/>
        <v>0.6445958916091109</v>
      </c>
      <c r="AD291" s="96">
        <f t="shared" si="551"/>
        <v>2.5285722843493197</v>
      </c>
      <c r="AE291" s="96">
        <f t="shared" si="551"/>
        <v>4.352714618345168E-2</v>
      </c>
      <c r="AF291" s="96">
        <f t="shared" si="551"/>
        <v>5.8308631032978051E-2</v>
      </c>
      <c r="AG291" s="96">
        <f t="shared" si="551"/>
        <v>0.12046286078054914</v>
      </c>
      <c r="AI291" s="94">
        <f t="shared" si="552"/>
        <v>0.70586062866842669</v>
      </c>
      <c r="AJ291" s="94">
        <f t="shared" si="552"/>
        <v>2.6698291393176197</v>
      </c>
      <c r="AK291" s="94">
        <f t="shared" si="552"/>
        <v>4.6212002256919522E-2</v>
      </c>
      <c r="AL291" s="94">
        <f t="shared" si="552"/>
        <v>5.9052270467229162E-2</v>
      </c>
      <c r="AM291" s="94">
        <f t="shared" si="501"/>
        <v>0.12772085217590426</v>
      </c>
      <c r="AO291" s="90">
        <f>[4]Northeast!V276</f>
        <v>0.91320561797746269</v>
      </c>
      <c r="AP291" s="90">
        <f>[4]Midwest!V276</f>
        <v>0.94709142510729971</v>
      </c>
      <c r="AQ291" s="90">
        <f>[4]South!V276</f>
        <v>0.94190132557898787</v>
      </c>
      <c r="AR291" s="90">
        <f>[4]West!V276</f>
        <v>0.9874070983491855</v>
      </c>
      <c r="AS291" s="90">
        <f t="shared" si="553"/>
        <v>0.94317301151922317</v>
      </c>
      <c r="AU291" s="102">
        <f t="shared" si="554"/>
        <v>1000000</v>
      </c>
      <c r="AV291" s="102">
        <f t="shared" si="554"/>
        <v>1000000</v>
      </c>
      <c r="AW291" s="102">
        <f t="shared" si="554"/>
        <v>1000000</v>
      </c>
      <c r="AX291" s="102">
        <f t="shared" si="554"/>
        <v>1000000</v>
      </c>
      <c r="AY291" s="102">
        <f t="shared" si="554"/>
        <v>1000000</v>
      </c>
      <c r="BB291" s="80">
        <f t="shared" si="555"/>
        <v>0.88596453622686788</v>
      </c>
      <c r="BC291" s="80">
        <f t="shared" si="555"/>
        <v>1.1957267147954647</v>
      </c>
      <c r="BD291" s="80">
        <f t="shared" si="555"/>
        <v>0.86958183132750477</v>
      </c>
      <c r="BE291" s="80">
        <f t="shared" si="555"/>
        <v>0.93633692803453894</v>
      </c>
      <c r="BF291" s="80"/>
      <c r="BG291" s="80"/>
      <c r="BH291" s="80"/>
      <c r="BI291" s="80"/>
      <c r="BJ291" s="80"/>
      <c r="BK291" s="80"/>
      <c r="BL291" s="80"/>
      <c r="BM291" s="80"/>
      <c r="BN291" s="80"/>
      <c r="BO291" s="80"/>
      <c r="BP291" s="80">
        <f t="shared" si="504"/>
        <v>0.9628947253083151</v>
      </c>
      <c r="BQ291" s="95">
        <f>[4]Northeast!AK276</f>
        <v>0.91227281796835691</v>
      </c>
      <c r="BR291" s="95">
        <f>[4]Midwest!AK276</f>
        <v>0.93211490578510947</v>
      </c>
      <c r="BS291" s="95">
        <f>[4]South!AK276</f>
        <v>0.7964446152377832</v>
      </c>
      <c r="BT291" s="95">
        <f>[4]West!AK276</f>
        <v>0.87044285221305684</v>
      </c>
      <c r="BU291" s="88"/>
      <c r="BV291" s="95">
        <f>[4]Northeast!AH276</f>
        <v>0.99503050860495146</v>
      </c>
      <c r="BW291" s="95">
        <f>[4]Midwest!AH276</f>
        <v>0.99963525273559206</v>
      </c>
      <c r="BX291" s="95">
        <f>[4]South!AH276</f>
        <v>1.0057892312183558</v>
      </c>
      <c r="BY291" s="95">
        <f>[4]West!AH276</f>
        <v>1.0012132922133226</v>
      </c>
      <c r="CA291" s="95">
        <f>[4]Northeast!AI276</f>
        <v>1.0640526876890442</v>
      </c>
      <c r="CB291" s="95">
        <f>[4]Midwest!AI276</f>
        <v>1.0749730959599604</v>
      </c>
      <c r="CC291" s="95">
        <f>[4]South!AI276</f>
        <v>1.0855451602751831</v>
      </c>
      <c r="CD291" s="95">
        <f>[4]West!AI276</f>
        <v>1.0743982238967942</v>
      </c>
      <c r="CF291" s="95">
        <f>[4]Northeast!AJ276</f>
        <v>0.93493882423556385</v>
      </c>
      <c r="CG291" s="95">
        <f>[4]Midwest!AJ276</f>
        <v>0.93657804928794774</v>
      </c>
      <c r="CH291" s="95">
        <f>[4]South!AJ276</f>
        <v>0.93926490249541816</v>
      </c>
      <c r="CI291" s="95">
        <f>[4]West!AJ276</f>
        <v>0.93645673732079338</v>
      </c>
      <c r="CK291" s="89">
        <f t="shared" si="505"/>
        <v>1.0990447833298087</v>
      </c>
      <c r="CL291" s="89">
        <f t="shared" si="506"/>
        <v>0.85833754895144865</v>
      </c>
      <c r="CM291" s="89">
        <f t="shared" si="507"/>
        <v>0.92886919394605727</v>
      </c>
      <c r="CN291" s="89">
        <f t="shared" si="508"/>
        <v>0.99990434274503914</v>
      </c>
      <c r="CO291" s="89">
        <f t="shared" si="509"/>
        <v>1.0741644685785618</v>
      </c>
      <c r="CP291" s="89">
        <f t="shared" si="510"/>
        <v>0.93708767054765296</v>
      </c>
      <c r="CQ291" s="89">
        <f t="shared" si="511"/>
        <v>0.88558805178296673</v>
      </c>
      <c r="CR291" s="89">
        <f t="shared" si="512"/>
        <v>0.90993665143748459</v>
      </c>
      <c r="CS291" s="89">
        <f t="shared" si="513"/>
        <v>0.9433514055111839</v>
      </c>
      <c r="CT291" s="89"/>
      <c r="CU291" s="89">
        <f t="shared" si="514"/>
        <v>0.93489754792280444</v>
      </c>
      <c r="CV291" s="80">
        <f t="shared" si="556"/>
        <v>0.96457867780925977</v>
      </c>
      <c r="CX291" s="35"/>
      <c r="CZ291" s="80">
        <f t="shared" si="547"/>
        <v>0.26804578263571771</v>
      </c>
      <c r="DA291" s="80">
        <f t="shared" si="547"/>
        <v>0.35162652360609509</v>
      </c>
      <c r="DB291" s="80">
        <f t="shared" si="547"/>
        <v>0.21012041281844779</v>
      </c>
      <c r="DC291" s="80">
        <f t="shared" si="547"/>
        <v>0.17020728093973947</v>
      </c>
      <c r="DE291" s="80">
        <f t="shared" si="557"/>
        <v>0.27280172837815597</v>
      </c>
      <c r="DF291" s="80">
        <f t="shared" si="557"/>
        <v>0.34763041171268672</v>
      </c>
      <c r="DG291" s="80">
        <f t="shared" si="557"/>
        <v>0.20984685424988617</v>
      </c>
      <c r="DH291" s="80">
        <f t="shared" si="557"/>
        <v>0.16967717689265746</v>
      </c>
      <c r="DI291" s="80">
        <f t="shared" si="516"/>
        <v>0.99995617123338632</v>
      </c>
      <c r="DJ291" s="80"/>
      <c r="DK291" s="80">
        <f t="shared" si="558"/>
        <v>0.27281368546550527</v>
      </c>
      <c r="DL291" s="80">
        <f t="shared" si="558"/>
        <v>0.34764564859268315</v>
      </c>
      <c r="DM291" s="80">
        <f t="shared" si="558"/>
        <v>0.20985605198181095</v>
      </c>
      <c r="DN291" s="80">
        <f t="shared" si="558"/>
        <v>0.16968461396000065</v>
      </c>
      <c r="DQ291" s="80">
        <f t="shared" si="560"/>
        <v>-3.3774080596735555E-2</v>
      </c>
      <c r="DR291" s="80">
        <f t="shared" si="560"/>
        <v>1.603114789435366E-2</v>
      </c>
      <c r="DS291" s="80">
        <f t="shared" si="560"/>
        <v>-4.7180719428432161E-2</v>
      </c>
      <c r="DT291" s="80">
        <f t="shared" si="560"/>
        <v>1.371881808528527E-3</v>
      </c>
      <c r="DV291" s="80">
        <f t="shared" si="559"/>
        <v>5.0092720442035485E-2</v>
      </c>
      <c r="DW291" s="80">
        <f t="shared" si="559"/>
        <v>1.6751720811813583E-2</v>
      </c>
      <c r="DX291" s="80">
        <f t="shared" si="559"/>
        <v>0.58151540488825548</v>
      </c>
      <c r="DY291" s="80">
        <f t="shared" si="559"/>
        <v>0.35164015385789532</v>
      </c>
      <c r="DZ291" s="80"/>
      <c r="EB291" s="80">
        <f t="shared" si="561"/>
        <v>3.3579849649452272E-2</v>
      </c>
      <c r="EC291" s="80">
        <f t="shared" si="561"/>
        <v>-6.7188607647466203E-2</v>
      </c>
      <c r="ED291" s="80">
        <f t="shared" si="561"/>
        <v>-6.0632311338533734E-3</v>
      </c>
      <c r="EE291" s="80">
        <f t="shared" si="561"/>
        <v>8.7017015928829416E-3</v>
      </c>
      <c r="EG291" s="80">
        <f t="shared" si="562"/>
        <v>-1.0834158923407969E-3</v>
      </c>
      <c r="EH291" s="80">
        <f t="shared" si="562"/>
        <v>9.8567387293427874E-4</v>
      </c>
      <c r="EI291" s="80">
        <f t="shared" si="562"/>
        <v>1.884794093100635E-3</v>
      </c>
      <c r="EJ291" s="80">
        <f t="shared" si="562"/>
        <v>-6.5617342076584135E-4</v>
      </c>
      <c r="EL291" s="80">
        <f t="shared" si="563"/>
        <v>1.0555004477612285E-2</v>
      </c>
      <c r="EM291" s="80">
        <f t="shared" si="563"/>
        <v>9.6504866818438589E-3</v>
      </c>
      <c r="EN291" s="80">
        <f t="shared" si="563"/>
        <v>1.254798020584149E-2</v>
      </c>
      <c r="EO291" s="80">
        <f t="shared" si="563"/>
        <v>1.4434535459336614E-2</v>
      </c>
      <c r="EQ291" s="80">
        <f t="shared" si="564"/>
        <v>2.119120725194331E-2</v>
      </c>
      <c r="ER291" s="80">
        <f t="shared" si="564"/>
        <v>2.3345505466568363E-2</v>
      </c>
      <c r="ES291" s="80">
        <f t="shared" si="564"/>
        <v>5.9877682249878487E-2</v>
      </c>
      <c r="ET291" s="80">
        <f t="shared" si="564"/>
        <v>8.5036153990850766E-4</v>
      </c>
      <c r="EW291" s="80">
        <f t="shared" si="536"/>
        <v>0.98677893151175977</v>
      </c>
      <c r="EX291" s="80">
        <f t="shared" si="537"/>
        <v>0.5532867671984304</v>
      </c>
      <c r="EY291" s="80">
        <f t="shared" si="519"/>
        <v>0.88558805178296673</v>
      </c>
      <c r="EZ291" s="80"/>
      <c r="FA291" s="80">
        <f t="shared" si="538"/>
        <v>0.98610479662693162</v>
      </c>
      <c r="FB291" s="80">
        <f t="shared" si="539"/>
        <v>0.66444902467869404</v>
      </c>
      <c r="FC291" s="80">
        <f t="shared" si="520"/>
        <v>0.92886919394605727</v>
      </c>
      <c r="FD291" s="80"/>
      <c r="FE291" s="80">
        <f t="shared" si="540"/>
        <v>1.0003313423457112</v>
      </c>
      <c r="FF291" s="80">
        <f t="shared" si="541"/>
        <v>0.99877123051711514</v>
      </c>
      <c r="FG291" s="80">
        <f t="shared" si="521"/>
        <v>0.99990434274503914</v>
      </c>
      <c r="FH291" s="80"/>
      <c r="FI291" s="80">
        <f t="shared" si="542"/>
        <v>1.0113813680324686</v>
      </c>
      <c r="FJ291" s="80">
        <f t="shared" si="543"/>
        <v>1.1060084881190055</v>
      </c>
      <c r="FK291" s="80">
        <f t="shared" si="522"/>
        <v>1.0741644685785618</v>
      </c>
      <c r="FM291" s="80">
        <f t="shared" si="544"/>
        <v>1.0269643339994858</v>
      </c>
      <c r="FN291" s="80">
        <f t="shared" si="545"/>
        <v>0.93342048896023477</v>
      </c>
      <c r="FO291" s="80">
        <f t="shared" si="523"/>
        <v>0.93708767054765296</v>
      </c>
      <c r="FQ291" s="37"/>
    </row>
    <row r="292" spans="1:173" x14ac:dyDescent="0.2">
      <c r="A292" s="74" t="s">
        <v>242</v>
      </c>
      <c r="B292" s="31">
        <f t="shared" si="491"/>
        <v>1992</v>
      </c>
      <c r="D292" s="85">
        <f>[4]Northeast!D277</f>
        <v>1983.9850000000001</v>
      </c>
      <c r="E292" s="85">
        <f>[4]Midwest!D277</f>
        <v>2383.5770000000002</v>
      </c>
      <c r="F292" s="85">
        <f>[4]South!D277</f>
        <v>1470.213</v>
      </c>
      <c r="G292" s="85">
        <f>[4]West!D277</f>
        <v>1085.5709999999999</v>
      </c>
      <c r="H292" s="85">
        <f t="shared" si="546"/>
        <v>6923.3459999999995</v>
      </c>
      <c r="I292" s="90">
        <f t="shared" si="524"/>
        <v>0.22114107945722625</v>
      </c>
      <c r="J292" s="91">
        <f>J58</f>
        <v>2871.1860000000001</v>
      </c>
      <c r="K292" s="91">
        <f>K58</f>
        <v>893.57399999999996</v>
      </c>
      <c r="L292" s="91">
        <f>L58</f>
        <v>33107.44822496274</v>
      </c>
      <c r="M292" s="91">
        <f>M58</f>
        <v>19959.833403343135</v>
      </c>
      <c r="N292" s="91">
        <f t="shared" si="548"/>
        <v>56832.041628305873</v>
      </c>
      <c r="P292" s="96">
        <f>P58</f>
        <v>2871.1860000000001</v>
      </c>
      <c r="Q292" s="96">
        <f>Q58</f>
        <v>893.57399999999996</v>
      </c>
      <c r="R292" s="96">
        <f>R58</f>
        <v>33107.44822496274</v>
      </c>
      <c r="S292" s="96">
        <f>S58</f>
        <v>19959.833403343135</v>
      </c>
      <c r="T292" s="85">
        <f t="shared" si="549"/>
        <v>56832.041628305873</v>
      </c>
      <c r="V292" s="96">
        <f t="shared" si="550"/>
        <v>690.99842364792812</v>
      </c>
      <c r="W292" s="96">
        <f t="shared" si="550"/>
        <v>2667.4645860331661</v>
      </c>
      <c r="X292" s="96">
        <f t="shared" si="550"/>
        <v>44.40731855895411</v>
      </c>
      <c r="Y292" s="96">
        <f t="shared" si="550"/>
        <v>54.38777859830104</v>
      </c>
      <c r="Z292" s="96">
        <f t="shared" si="550"/>
        <v>121.82117343734041</v>
      </c>
      <c r="AC292" s="96">
        <f t="shared" si="551"/>
        <v>0.69099842364792807</v>
      </c>
      <c r="AD292" s="96">
        <f t="shared" si="551"/>
        <v>2.6674645860331663</v>
      </c>
      <c r="AE292" s="96">
        <f t="shared" si="551"/>
        <v>4.4407318558954106E-2</v>
      </c>
      <c r="AF292" s="96">
        <f t="shared" si="551"/>
        <v>5.4387778598301038E-2</v>
      </c>
      <c r="AG292" s="96">
        <f t="shared" si="551"/>
        <v>0.1218211734373404</v>
      </c>
      <c r="AI292" s="94">
        <f t="shared" si="552"/>
        <v>0.68267721073011067</v>
      </c>
      <c r="AJ292" s="94">
        <f t="shared" si="552"/>
        <v>2.7437623658196317</v>
      </c>
      <c r="AK292" s="94">
        <f t="shared" si="552"/>
        <v>4.5117329389244024E-2</v>
      </c>
      <c r="AL292" s="94">
        <f t="shared" si="552"/>
        <v>5.8287305495020356E-2</v>
      </c>
      <c r="AM292" s="94">
        <f t="shared" si="501"/>
        <v>0.12438357506999762</v>
      </c>
      <c r="AO292" s="90">
        <f>[4]Northeast!V277</f>
        <v>1.0121890884696707</v>
      </c>
      <c r="AP292" s="90">
        <f>[4]Midwest!V277</f>
        <v>0.9721922784797461</v>
      </c>
      <c r="AQ292" s="90">
        <f>[4]South!V277</f>
        <v>0.98426301290653995</v>
      </c>
      <c r="AR292" s="90">
        <f>[4]West!V277</f>
        <v>0.93309817869257206</v>
      </c>
      <c r="AS292" s="90">
        <f t="shared" si="553"/>
        <v>0.97939919614615356</v>
      </c>
      <c r="AU292" s="102">
        <f t="shared" si="554"/>
        <v>1000000</v>
      </c>
      <c r="AV292" s="102">
        <f t="shared" si="554"/>
        <v>1000000</v>
      </c>
      <c r="AW292" s="102">
        <f t="shared" si="554"/>
        <v>1000000</v>
      </c>
      <c r="AX292" s="102">
        <f t="shared" si="554"/>
        <v>1000000</v>
      </c>
      <c r="AY292" s="102">
        <f t="shared" si="554"/>
        <v>1000000</v>
      </c>
      <c r="BB292" s="80">
        <f t="shared" si="555"/>
        <v>0.85686575200848625</v>
      </c>
      <c r="BC292" s="80">
        <f t="shared" si="555"/>
        <v>1.2288389213923538</v>
      </c>
      <c r="BD292" s="80">
        <f t="shared" si="555"/>
        <v>0.84898312124163611</v>
      </c>
      <c r="BE292" s="80">
        <f t="shared" si="555"/>
        <v>0.92420758996735142</v>
      </c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>
        <f t="shared" si="504"/>
        <v>1.1286564774031711</v>
      </c>
      <c r="BQ292" s="95">
        <f>[4]Northeast!AK277</f>
        <v>0.89393817434970368</v>
      </c>
      <c r="BR292" s="95">
        <f>[4]Midwest!AK277</f>
        <v>0.88803709876243953</v>
      </c>
      <c r="BS292" s="95">
        <f>[4]South!AK277</f>
        <v>0.76591724205245826</v>
      </c>
      <c r="BT292" s="95">
        <f>[4]West!AK277</f>
        <v>0.84722213209649544</v>
      </c>
      <c r="BU292" s="88"/>
      <c r="BV292" s="95">
        <f>[4]Northeast!AH277</f>
        <v>0.99459755289233076</v>
      </c>
      <c r="BW292" s="95">
        <f>[4]Midwest!AH277</f>
        <v>0.99902316697525317</v>
      </c>
      <c r="BX292" s="95">
        <f>[4]South!AH277</f>
        <v>1.0053709433193874</v>
      </c>
      <c r="BY292" s="95">
        <f>[4]West!AH277</f>
        <v>1.0019414174050705</v>
      </c>
      <c r="CA292" s="95">
        <f>[4]Northeast!AI277</f>
        <v>1.0746298741241893</v>
      </c>
      <c r="CB292" s="95">
        <f>[4]Midwest!AI277</f>
        <v>1.0906795551991721</v>
      </c>
      <c r="CC292" s="95">
        <f>[4]South!AI277</f>
        <v>1.1025311802142841</v>
      </c>
      <c r="CD292" s="95">
        <f>[4]West!AI277</f>
        <v>1.0887543644147744</v>
      </c>
      <c r="CF292" s="95">
        <f>[4]Northeast!AJ277</f>
        <v>1.0362779834554807</v>
      </c>
      <c r="CG292" s="95">
        <f>[4]Midwest!AJ277</f>
        <v>0.96140026566939707</v>
      </c>
      <c r="CH292" s="95">
        <f>[4]South!AJ277</f>
        <v>0.98150801760388917</v>
      </c>
      <c r="CI292" s="95">
        <f>[4]West!AJ277</f>
        <v>0.88495016643014746</v>
      </c>
      <c r="CK292" s="89">
        <f t="shared" si="505"/>
        <v>1.119281044685787</v>
      </c>
      <c r="CL292" s="89">
        <f t="shared" si="506"/>
        <v>0.86801597389491625</v>
      </c>
      <c r="CM292" s="89">
        <f t="shared" si="507"/>
        <v>0.91091121117359086</v>
      </c>
      <c r="CN292" s="89">
        <f t="shared" si="508"/>
        <v>0.99960152886451414</v>
      </c>
      <c r="CO292" s="89">
        <f t="shared" si="509"/>
        <v>1.0884814544639128</v>
      </c>
      <c r="CP292" s="89">
        <f t="shared" si="510"/>
        <v>0.97307509675856474</v>
      </c>
      <c r="CQ292" s="89">
        <f t="shared" si="511"/>
        <v>0.854987738887939</v>
      </c>
      <c r="CR292" s="89">
        <f t="shared" si="512"/>
        <v>0.9229313251716702</v>
      </c>
      <c r="CS292" s="89">
        <f t="shared" si="513"/>
        <v>0.97155382606505269</v>
      </c>
      <c r="CT292" s="89"/>
      <c r="CU292" s="89">
        <f t="shared" si="514"/>
        <v>0.96442919989833986</v>
      </c>
      <c r="CV292" s="80">
        <f t="shared" si="556"/>
        <v>0.94995387842759949</v>
      </c>
      <c r="CX292" s="35"/>
      <c r="CZ292" s="80">
        <f t="shared" si="547"/>
        <v>0.2865644733052487</v>
      </c>
      <c r="DA292" s="80">
        <f t="shared" si="547"/>
        <v>0.34428107449779344</v>
      </c>
      <c r="DB292" s="80">
        <f t="shared" si="547"/>
        <v>0.21235584643610186</v>
      </c>
      <c r="DC292" s="80">
        <f t="shared" si="547"/>
        <v>0.15679860576085608</v>
      </c>
      <c r="DE292" s="80">
        <f t="shared" si="557"/>
        <v>0.2772020393837929</v>
      </c>
      <c r="DF292" s="80">
        <f t="shared" si="557"/>
        <v>0.3479408765447366</v>
      </c>
      <c r="DG292" s="80">
        <f t="shared" si="557"/>
        <v>0.21123615823414627</v>
      </c>
      <c r="DH292" s="80">
        <f t="shared" si="557"/>
        <v>0.16341126648213469</v>
      </c>
      <c r="DI292" s="80">
        <f t="shared" si="516"/>
        <v>0.99979034064481043</v>
      </c>
      <c r="DJ292" s="80"/>
      <c r="DK292" s="80">
        <f t="shared" si="558"/>
        <v>0.27726016957216515</v>
      </c>
      <c r="DL292" s="80">
        <f t="shared" si="558"/>
        <v>0.34801384090221721</v>
      </c>
      <c r="DM292" s="80">
        <f t="shared" si="558"/>
        <v>0.21128045515813887</v>
      </c>
      <c r="DN292" s="80">
        <f t="shared" si="558"/>
        <v>0.1634455343674788</v>
      </c>
      <c r="DQ292" s="80">
        <f t="shared" si="560"/>
        <v>-2.0302471275567197E-2</v>
      </c>
      <c r="DR292" s="80">
        <f t="shared" si="560"/>
        <v>-4.8442576549942239E-2</v>
      </c>
      <c r="DS292" s="80">
        <f t="shared" si="560"/>
        <v>-3.9083466955345002E-2</v>
      </c>
      <c r="DT292" s="80">
        <f t="shared" si="560"/>
        <v>-2.7039189909849333E-2</v>
      </c>
      <c r="DV292" s="80">
        <f t="shared" si="559"/>
        <v>5.0520549987948554E-2</v>
      </c>
      <c r="DW292" s="80">
        <f t="shared" si="559"/>
        <v>1.5723067030464461E-2</v>
      </c>
      <c r="DX292" s="80">
        <f t="shared" si="559"/>
        <v>0.58254898603665828</v>
      </c>
      <c r="DY292" s="80">
        <f t="shared" si="559"/>
        <v>0.35120739694492875</v>
      </c>
      <c r="DZ292" s="80"/>
      <c r="EB292" s="80">
        <f t="shared" si="561"/>
        <v>8.504486986501917E-3</v>
      </c>
      <c r="EC292" s="80">
        <f t="shared" si="561"/>
        <v>-6.3372116337921655E-2</v>
      </c>
      <c r="ED292" s="80">
        <f t="shared" si="561"/>
        <v>1.7758148571138963E-3</v>
      </c>
      <c r="EE292" s="80">
        <f t="shared" si="561"/>
        <v>-1.2314390714169275E-3</v>
      </c>
      <c r="EG292" s="80">
        <f t="shared" si="562"/>
        <v>-4.3521271923433066E-4</v>
      </c>
      <c r="EH292" s="80">
        <f t="shared" si="562"/>
        <v>-6.1249663618144262E-4</v>
      </c>
      <c r="EI292" s="80">
        <f t="shared" si="562"/>
        <v>-4.1596677409934223E-4</v>
      </c>
      <c r="EJ292" s="80">
        <f t="shared" si="562"/>
        <v>7.269785207497649E-4</v>
      </c>
      <c r="EL292" s="80">
        <f t="shared" si="563"/>
        <v>9.8913909552096457E-3</v>
      </c>
      <c r="EM292" s="80">
        <f t="shared" si="563"/>
        <v>1.4505312864269917E-2</v>
      </c>
      <c r="EN292" s="80">
        <f t="shared" si="563"/>
        <v>1.5526296640175042E-2</v>
      </c>
      <c r="EO292" s="80">
        <f t="shared" si="563"/>
        <v>1.3273544710036562E-2</v>
      </c>
      <c r="EQ292" s="80">
        <f t="shared" si="564"/>
        <v>0.10290961210268697</v>
      </c>
      <c r="ER292" s="80">
        <f t="shared" si="564"/>
        <v>2.6157971912971291E-2</v>
      </c>
      <c r="ES292" s="80">
        <f t="shared" si="564"/>
        <v>4.3992631702376703E-2</v>
      </c>
      <c r="ET292" s="80">
        <f t="shared" si="564"/>
        <v>-5.6571990379338431E-2</v>
      </c>
      <c r="EW292" s="80">
        <f t="shared" si="536"/>
        <v>0.96544633497096111</v>
      </c>
      <c r="EX292" s="80">
        <f t="shared" si="537"/>
        <v>0.53416868157965602</v>
      </c>
      <c r="EY292" s="80">
        <f t="shared" si="519"/>
        <v>0.854987738887939</v>
      </c>
      <c r="EZ292" s="80"/>
      <c r="FA292" s="80">
        <f t="shared" si="538"/>
        <v>0.98066683351164152</v>
      </c>
      <c r="FB292" s="80">
        <f t="shared" si="539"/>
        <v>0.65160312106155349</v>
      </c>
      <c r="FC292" s="80">
        <f t="shared" si="520"/>
        <v>0.91091121117359086</v>
      </c>
      <c r="FD292" s="80"/>
      <c r="FE292" s="80">
        <f t="shared" si="540"/>
        <v>0.99969715715035934</v>
      </c>
      <c r="FF292" s="80">
        <f t="shared" si="541"/>
        <v>0.99846875979152627</v>
      </c>
      <c r="FG292" s="80">
        <f t="shared" si="521"/>
        <v>0.99960152886451414</v>
      </c>
      <c r="FH292" s="80"/>
      <c r="FI292" s="80">
        <f t="shared" si="542"/>
        <v>1.0133284858177225</v>
      </c>
      <c r="FJ292" s="80">
        <f t="shared" si="543"/>
        <v>1.1207499065671804</v>
      </c>
      <c r="FK292" s="80">
        <f t="shared" si="522"/>
        <v>1.0884814544639128</v>
      </c>
      <c r="FM292" s="80">
        <f t="shared" si="544"/>
        <v>1.0384034785025824</v>
      </c>
      <c r="FN292" s="80">
        <f t="shared" si="545"/>
        <v>0.9692670826418891</v>
      </c>
      <c r="FO292" s="80">
        <f t="shared" si="523"/>
        <v>0.97307509675856474</v>
      </c>
      <c r="FQ292" s="37"/>
    </row>
    <row r="293" spans="1:173" x14ac:dyDescent="0.2">
      <c r="A293" s="74" t="s">
        <v>242</v>
      </c>
      <c r="B293" s="31">
        <f t="shared" si="491"/>
        <v>1993</v>
      </c>
      <c r="D293" s="85">
        <f>[4]Northeast!D278</f>
        <v>1988.25</v>
      </c>
      <c r="E293" s="85">
        <f>[4]Midwest!D278</f>
        <v>2458.665</v>
      </c>
      <c r="F293" s="85">
        <f>[4]South!D278</f>
        <v>1540.4280000000001</v>
      </c>
      <c r="G293" s="85">
        <f>[4]West!D278</f>
        <v>1147.261</v>
      </c>
      <c r="H293" s="85">
        <f t="shared" si="546"/>
        <v>7134.6039999999994</v>
      </c>
      <c r="I293" s="90">
        <f t="shared" si="524"/>
        <v>0.21759731768277538</v>
      </c>
      <c r="J293" s="91">
        <f>J59</f>
        <v>2920.4160000000002</v>
      </c>
      <c r="K293" s="91">
        <f>K59</f>
        <v>818.52800000000002</v>
      </c>
      <c r="L293" s="91">
        <f>L59</f>
        <v>33805.017682597922</v>
      </c>
      <c r="M293" s="91">
        <f>M59</f>
        <v>20314.806810511767</v>
      </c>
      <c r="N293" s="91">
        <f t="shared" si="548"/>
        <v>57858.768493109688</v>
      </c>
      <c r="P293" s="96">
        <f>P59</f>
        <v>2920.4160000000002</v>
      </c>
      <c r="Q293" s="96">
        <f>Q59</f>
        <v>818.52800000000002</v>
      </c>
      <c r="R293" s="96">
        <f>R59</f>
        <v>33805.017682597922</v>
      </c>
      <c r="S293" s="96">
        <f>S59</f>
        <v>20314.806810511767</v>
      </c>
      <c r="T293" s="85">
        <f t="shared" si="549"/>
        <v>57858.768493109688</v>
      </c>
      <c r="V293" s="96">
        <f t="shared" si="550"/>
        <v>680.81054205976136</v>
      </c>
      <c r="W293" s="96">
        <f t="shared" si="550"/>
        <v>3003.7640740451147</v>
      </c>
      <c r="X293" s="96">
        <f t="shared" si="550"/>
        <v>45.568028227743795</v>
      </c>
      <c r="Y293" s="96">
        <f t="shared" si="550"/>
        <v>56.474127994481208</v>
      </c>
      <c r="Z293" s="96">
        <f t="shared" si="550"/>
        <v>123.31067849896682</v>
      </c>
      <c r="AC293" s="96">
        <f t="shared" si="551"/>
        <v>0.68081054205976133</v>
      </c>
      <c r="AD293" s="96">
        <f t="shared" si="551"/>
        <v>3.0037640740451148</v>
      </c>
      <c r="AE293" s="96">
        <f t="shared" si="551"/>
        <v>4.5568028227743793E-2</v>
      </c>
      <c r="AF293" s="96">
        <f t="shared" si="551"/>
        <v>5.6474127994481205E-2</v>
      </c>
      <c r="AG293" s="96">
        <f t="shared" si="551"/>
        <v>0.12331067849896682</v>
      </c>
      <c r="AI293" s="94">
        <f t="shared" si="552"/>
        <v>0.67598862379981295</v>
      </c>
      <c r="AJ293" s="94">
        <f t="shared" si="552"/>
        <v>2.9371293760937744</v>
      </c>
      <c r="AK293" s="94">
        <f t="shared" si="552"/>
        <v>4.3986742023853477E-2</v>
      </c>
      <c r="AL293" s="94">
        <f t="shared" si="552"/>
        <v>5.6859309408313054E-2</v>
      </c>
      <c r="AM293" s="94">
        <f t="shared" si="501"/>
        <v>0.12133595801437627</v>
      </c>
      <c r="AO293" s="90">
        <f>[4]Northeast!V278</f>
        <v>1.0071331352188204</v>
      </c>
      <c r="AP293" s="90">
        <f>[4]Midwest!V278</f>
        <v>1.0226870149111242</v>
      </c>
      <c r="AQ293" s="90">
        <f>[4]South!V278</f>
        <v>1.0359491549302016</v>
      </c>
      <c r="AR293" s="90">
        <f>[4]West!V278</f>
        <v>0.99322571065600151</v>
      </c>
      <c r="AS293" s="90">
        <f t="shared" si="553"/>
        <v>1.0162748167724243</v>
      </c>
      <c r="AU293" s="102">
        <f t="shared" si="554"/>
        <v>1000000</v>
      </c>
      <c r="AV293" s="102">
        <f t="shared" si="554"/>
        <v>1000000</v>
      </c>
      <c r="AW293" s="102">
        <f t="shared" si="554"/>
        <v>1000000</v>
      </c>
      <c r="AX293" s="102">
        <f t="shared" si="554"/>
        <v>1000000</v>
      </c>
      <c r="AY293" s="102">
        <f t="shared" si="554"/>
        <v>1000000</v>
      </c>
      <c r="BB293" s="80">
        <f t="shared" si="555"/>
        <v>0.84847053831184871</v>
      </c>
      <c r="BC293" s="80">
        <f t="shared" si="555"/>
        <v>1.3154415045089713</v>
      </c>
      <c r="BD293" s="80">
        <f t="shared" si="555"/>
        <v>0.82770859982604783</v>
      </c>
      <c r="BE293" s="80">
        <f t="shared" si="555"/>
        <v>0.90156518420558018</v>
      </c>
      <c r="BF293" s="80"/>
      <c r="BG293" s="80"/>
      <c r="BH293" s="80"/>
      <c r="BI293" s="80"/>
      <c r="BJ293" s="80"/>
      <c r="BK293" s="80"/>
      <c r="BL293" s="80"/>
      <c r="BM293" s="80"/>
      <c r="BN293" s="80"/>
      <c r="BO293" s="80"/>
      <c r="BP293" s="80">
        <f t="shared" si="504"/>
        <v>1.1862860820364494</v>
      </c>
      <c r="BQ293" s="95">
        <f>[4]Northeast!AK278</f>
        <v>0.88822688374735259</v>
      </c>
      <c r="BR293" s="95">
        <f>[4]Midwest!AK278</f>
        <v>0.84434762498994853</v>
      </c>
      <c r="BS293" s="95">
        <f>[4]South!AK278</f>
        <v>0.73562353042172679</v>
      </c>
      <c r="BT293" s="95">
        <f>[4]West!AK278</f>
        <v>0.81502704302587903</v>
      </c>
      <c r="BU293" s="88"/>
      <c r="BV293" s="95">
        <f>[4]Northeast!AH278</f>
        <v>0.99402265035266058</v>
      </c>
      <c r="BW293" s="95">
        <f>[4]Midwest!AH278</f>
        <v>0.99820138666900371</v>
      </c>
      <c r="BX293" s="95">
        <f>[4]South!AH278</f>
        <v>1.0051793147988386</v>
      </c>
      <c r="BY293" s="95">
        <f>[4]West!AH278</f>
        <v>1.0028184737176904</v>
      </c>
      <c r="CA293" s="95">
        <f>[4]Northeast!AI278</f>
        <v>1.085191897750444</v>
      </c>
      <c r="CB293" s="95">
        <f>[4]Midwest!AI278</f>
        <v>1.1063169420791263</v>
      </c>
      <c r="CC293" s="95">
        <f>[4]South!AI278</f>
        <v>1.1193819820856068</v>
      </c>
      <c r="CD293" s="95">
        <f>[4]West!AI278</f>
        <v>1.1030692733958838</v>
      </c>
      <c r="CF293" s="95">
        <f>[4]Northeast!AJ278</f>
        <v>1.0311017045379143</v>
      </c>
      <c r="CG293" s="95">
        <f>[4]Midwest!AJ278</f>
        <v>1.0113344752847477</v>
      </c>
      <c r="CH293" s="95">
        <f>[4]South!AJ278</f>
        <v>1.033049487851186</v>
      </c>
      <c r="CI293" s="95">
        <f>[4]West!AJ278</f>
        <v>0.9419751083206428</v>
      </c>
      <c r="CK293" s="89">
        <f t="shared" si="505"/>
        <v>1.1395019602981553</v>
      </c>
      <c r="CL293" s="89">
        <f t="shared" si="506"/>
        <v>0.87862918792173794</v>
      </c>
      <c r="CM293" s="89">
        <f t="shared" si="507"/>
        <v>0.87865579342285227</v>
      </c>
      <c r="CN293" s="89">
        <f t="shared" si="508"/>
        <v>0.99925298782625871</v>
      </c>
      <c r="CO293" s="89">
        <f t="shared" si="509"/>
        <v>1.1027129233740793</v>
      </c>
      <c r="CP293" s="89">
        <f t="shared" si="510"/>
        <v>1.0096546590858768</v>
      </c>
      <c r="CQ293" s="89">
        <f t="shared" si="511"/>
        <v>0.82642119933425773</v>
      </c>
      <c r="CR293" s="89">
        <f t="shared" si="512"/>
        <v>0.92054723157698659</v>
      </c>
      <c r="CS293" s="89">
        <f t="shared" si="513"/>
        <v>1.0011996820119966</v>
      </c>
      <c r="CT293" s="89"/>
      <c r="CU293" s="89">
        <f t="shared" si="514"/>
        <v>0.97752877522778114</v>
      </c>
      <c r="CV293" s="80">
        <f t="shared" si="556"/>
        <v>0.91944419092010499</v>
      </c>
      <c r="CX293" s="35"/>
      <c r="CZ293" s="80">
        <f t="shared" si="547"/>
        <v>0.2786769945465789</v>
      </c>
      <c r="DA293" s="80">
        <f t="shared" si="547"/>
        <v>0.34461127765465333</v>
      </c>
      <c r="DB293" s="80">
        <f t="shared" si="547"/>
        <v>0.21590939034598139</v>
      </c>
      <c r="DC293" s="80">
        <f t="shared" si="547"/>
        <v>0.16080233745278646</v>
      </c>
      <c r="DE293" s="80">
        <f t="shared" si="557"/>
        <v>0.28260238909589741</v>
      </c>
      <c r="DF293" s="80">
        <f t="shared" si="557"/>
        <v>0.3444461496971663</v>
      </c>
      <c r="DG293" s="80">
        <f t="shared" si="557"/>
        <v>0.2141277040275891</v>
      </c>
      <c r="DH293" s="80">
        <f t="shared" si="557"/>
        <v>0.15879205929615006</v>
      </c>
      <c r="DI293" s="80">
        <f t="shared" si="516"/>
        <v>0.99996830211680288</v>
      </c>
      <c r="DJ293" s="80"/>
      <c r="DK293" s="80">
        <f t="shared" si="558"/>
        <v>0.28261134727737358</v>
      </c>
      <c r="DL293" s="80">
        <f t="shared" si="558"/>
        <v>0.34445706825708233</v>
      </c>
      <c r="DM293" s="80">
        <f t="shared" si="558"/>
        <v>0.21413449163769352</v>
      </c>
      <c r="DN293" s="80">
        <f t="shared" si="558"/>
        <v>0.15879709282785057</v>
      </c>
      <c r="DQ293" s="80">
        <f t="shared" si="560"/>
        <v>-6.4094065005646282E-3</v>
      </c>
      <c r="DR293" s="80">
        <f t="shared" si="560"/>
        <v>-5.0449232257434785E-2</v>
      </c>
      <c r="DS293" s="80">
        <f t="shared" si="560"/>
        <v>-4.0355644522868828E-2</v>
      </c>
      <c r="DT293" s="80">
        <f t="shared" si="560"/>
        <v>-3.874162344427013E-2</v>
      </c>
      <c r="DV293" s="80">
        <f t="shared" si="559"/>
        <v>5.0474907711659779E-2</v>
      </c>
      <c r="DW293" s="80">
        <f t="shared" si="559"/>
        <v>1.4147000036778821E-2</v>
      </c>
      <c r="DX293" s="80">
        <f t="shared" si="559"/>
        <v>0.58426783982835218</v>
      </c>
      <c r="DY293" s="80">
        <f t="shared" si="559"/>
        <v>0.3511102524232092</v>
      </c>
      <c r="DZ293" s="80"/>
      <c r="EB293" s="80">
        <f t="shared" si="561"/>
        <v>-9.0384816180122222E-4</v>
      </c>
      <c r="EC293" s="80">
        <f t="shared" si="561"/>
        <v>-0.10562628161336002</v>
      </c>
      <c r="ED293" s="80">
        <f t="shared" si="561"/>
        <v>2.9462294285345384E-3</v>
      </c>
      <c r="EE293" s="80">
        <f t="shared" si="561"/>
        <v>-2.7663984359926262E-4</v>
      </c>
      <c r="EG293" s="80">
        <f t="shared" si="562"/>
        <v>-5.7819241175183819E-4</v>
      </c>
      <c r="EH293" s="80">
        <f t="shared" si="562"/>
        <v>-8.2292234103159599E-4</v>
      </c>
      <c r="EI293" s="80">
        <f t="shared" si="562"/>
        <v>-1.9062296041126643E-4</v>
      </c>
      <c r="EJ293" s="80">
        <f t="shared" si="562"/>
        <v>8.7497397813900439E-4</v>
      </c>
      <c r="EL293" s="80">
        <f t="shared" si="563"/>
        <v>9.7805364865000567E-3</v>
      </c>
      <c r="EM293" s="80">
        <f t="shared" si="563"/>
        <v>1.4235481006362644E-2</v>
      </c>
      <c r="EN293" s="80">
        <f t="shared" si="563"/>
        <v>1.5168121986678263E-2</v>
      </c>
      <c r="EO293" s="80">
        <f t="shared" si="563"/>
        <v>1.306228500473805E-2</v>
      </c>
      <c r="EQ293" s="80">
        <f t="shared" si="564"/>
        <v>-5.0075849775264207E-3</v>
      </c>
      <c r="ER293" s="80">
        <f t="shared" si="564"/>
        <v>5.0635168598274806E-2</v>
      </c>
      <c r="ES293" s="80">
        <f t="shared" si="564"/>
        <v>5.1180192486414929E-2</v>
      </c>
      <c r="ET293" s="80">
        <f t="shared" si="564"/>
        <v>6.2447515635136321E-2</v>
      </c>
      <c r="EW293" s="80">
        <f t="shared" si="536"/>
        <v>0.96658836348830335</v>
      </c>
      <c r="EX293" s="80">
        <f t="shared" si="537"/>
        <v>0.51632123175478428</v>
      </c>
      <c r="EY293" s="80">
        <f t="shared" si="519"/>
        <v>0.82642119933425773</v>
      </c>
      <c r="EZ293" s="80"/>
      <c r="FA293" s="80">
        <f t="shared" si="538"/>
        <v>0.96458994317439373</v>
      </c>
      <c r="FB293" s="80">
        <f t="shared" si="539"/>
        <v>0.62852981751702153</v>
      </c>
      <c r="FC293" s="80">
        <f t="shared" si="520"/>
        <v>0.87865579342285227</v>
      </c>
      <c r="FD293" s="80"/>
      <c r="FE293" s="80">
        <f t="shared" si="540"/>
        <v>0.99965132002283807</v>
      </c>
      <c r="FF293" s="80">
        <f t="shared" si="541"/>
        <v>0.99812061372716532</v>
      </c>
      <c r="FG293" s="80">
        <f t="shared" si="521"/>
        <v>0.99925298782625871</v>
      </c>
      <c r="FH293" s="80"/>
      <c r="FI293" s="80">
        <f t="shared" si="542"/>
        <v>1.013074608530814</v>
      </c>
      <c r="FJ293" s="80">
        <f t="shared" si="543"/>
        <v>1.1354032728564927</v>
      </c>
      <c r="FK293" s="80">
        <f t="shared" si="522"/>
        <v>1.1027129233740793</v>
      </c>
      <c r="FM293" s="80">
        <f t="shared" si="544"/>
        <v>1.0375917156334213</v>
      </c>
      <c r="FN293" s="80">
        <f t="shared" si="545"/>
        <v>1.0057034951853989</v>
      </c>
      <c r="FO293" s="80">
        <f t="shared" si="523"/>
        <v>1.0096546590858768</v>
      </c>
      <c r="FQ293" s="37"/>
    </row>
    <row r="294" spans="1:173" x14ac:dyDescent="0.2">
      <c r="A294" s="74" t="s">
        <v>242</v>
      </c>
      <c r="B294" s="31">
        <f t="shared" si="491"/>
        <v>1994</v>
      </c>
      <c r="D294" s="85">
        <f>[4]Northeast!D279</f>
        <v>1997.3990000000001</v>
      </c>
      <c r="E294" s="85">
        <f>[4]Midwest!D279</f>
        <v>2357.828</v>
      </c>
      <c r="F294" s="85">
        <f>[4]South!D279</f>
        <v>1467.7809999999999</v>
      </c>
      <c r="G294" s="85">
        <f>[4]West!D279</f>
        <v>1136.569</v>
      </c>
      <c r="H294" s="85">
        <f t="shared" si="546"/>
        <v>6959.5769999999993</v>
      </c>
      <c r="I294" s="90">
        <f t="shared" si="524"/>
        <v>0.20957353321745745</v>
      </c>
      <c r="J294" s="91">
        <f>J60</f>
        <v>2961.9810000000002</v>
      </c>
      <c r="K294" s="91">
        <f>K60</f>
        <v>824.40800000000002</v>
      </c>
      <c r="L294" s="91">
        <f>L60</f>
        <v>34325.971017769843</v>
      </c>
      <c r="M294" s="91">
        <f>M60</f>
        <v>20615.759181475889</v>
      </c>
      <c r="N294" s="91">
        <f t="shared" si="548"/>
        <v>58728.119199245732</v>
      </c>
      <c r="P294" s="96">
        <f>P60</f>
        <v>2961.9810000000002</v>
      </c>
      <c r="Q294" s="96">
        <f>Q60</f>
        <v>824.40800000000002</v>
      </c>
      <c r="R294" s="96">
        <f>R60</f>
        <v>34325.971017769843</v>
      </c>
      <c r="S294" s="96">
        <f>S60</f>
        <v>20615.759181475889</v>
      </c>
      <c r="T294" s="85">
        <f t="shared" si="549"/>
        <v>58728.119199245732</v>
      </c>
      <c r="V294" s="96">
        <f t="shared" si="550"/>
        <v>674.34564907742492</v>
      </c>
      <c r="W294" s="96">
        <f t="shared" si="550"/>
        <v>2860.0256183831307</v>
      </c>
      <c r="X294" s="96">
        <f t="shared" si="550"/>
        <v>42.760072227531744</v>
      </c>
      <c r="Y294" s="96">
        <f t="shared" si="550"/>
        <v>55.131076667855829</v>
      </c>
      <c r="Z294" s="96">
        <f t="shared" si="550"/>
        <v>118.50502101707667</v>
      </c>
      <c r="AC294" s="96">
        <f t="shared" si="551"/>
        <v>0.67434564907742489</v>
      </c>
      <c r="AD294" s="96">
        <f t="shared" si="551"/>
        <v>2.8600256183831307</v>
      </c>
      <c r="AE294" s="96">
        <f t="shared" si="551"/>
        <v>4.2760072227531747E-2</v>
      </c>
      <c r="AF294" s="96">
        <f t="shared" si="551"/>
        <v>5.5131076667855827E-2</v>
      </c>
      <c r="AG294" s="96">
        <f t="shared" si="551"/>
        <v>0.11850502101707668</v>
      </c>
      <c r="AI294" s="94">
        <f t="shared" si="552"/>
        <v>0.67158586024942557</v>
      </c>
      <c r="AJ294" s="94">
        <f t="shared" si="552"/>
        <v>2.9067532093254074</v>
      </c>
      <c r="AK294" s="94">
        <f t="shared" si="552"/>
        <v>4.4368987152492753E-2</v>
      </c>
      <c r="AL294" s="94">
        <f t="shared" si="552"/>
        <v>5.6193500586021003E-2</v>
      </c>
      <c r="AM294" s="94">
        <f t="shared" si="501"/>
        <v>0.12033512220056863</v>
      </c>
      <c r="AO294" s="90">
        <f>[4]Northeast!V279</f>
        <v>1.0041093611276664</v>
      </c>
      <c r="AP294" s="90">
        <f>[4]Midwest!V279</f>
        <v>0.98392447257222737</v>
      </c>
      <c r="AQ294" s="90">
        <f>[4]South!V279</f>
        <v>0.96373784870429224</v>
      </c>
      <c r="AR294" s="90">
        <f>[4]West!V279</f>
        <v>0.98109347331834551</v>
      </c>
      <c r="AS294" s="90">
        <f t="shared" si="553"/>
        <v>0.98479162899388895</v>
      </c>
      <c r="AU294" s="102">
        <f t="shared" si="554"/>
        <v>1000000</v>
      </c>
      <c r="AV294" s="102">
        <f t="shared" si="554"/>
        <v>1000000</v>
      </c>
      <c r="AW294" s="102">
        <f t="shared" si="554"/>
        <v>1000000</v>
      </c>
      <c r="AX294" s="102">
        <f t="shared" si="554"/>
        <v>1000000</v>
      </c>
      <c r="AY294" s="102">
        <f t="shared" si="554"/>
        <v>1000000</v>
      </c>
      <c r="BB294" s="80">
        <f t="shared" si="555"/>
        <v>0.84294438738543431</v>
      </c>
      <c r="BC294" s="80">
        <f t="shared" si="555"/>
        <v>1.3018370406265738</v>
      </c>
      <c r="BD294" s="80">
        <f t="shared" si="555"/>
        <v>0.83490139396489926</v>
      </c>
      <c r="BE294" s="80">
        <f t="shared" si="555"/>
        <v>0.89100807298207196</v>
      </c>
      <c r="BF294" s="80"/>
      <c r="BG294" s="80"/>
      <c r="BH294" s="80"/>
      <c r="BI294" s="80"/>
      <c r="BJ294" s="80"/>
      <c r="BK294" s="80"/>
      <c r="BL294" s="80"/>
      <c r="BM294" s="80"/>
      <c r="BN294" s="80"/>
      <c r="BO294" s="80"/>
      <c r="BP294" s="80">
        <f t="shared" si="504"/>
        <v>1.1633099504985429</v>
      </c>
      <c r="BQ294" s="95">
        <f>[4]Northeast!AK279</f>
        <v>0.87981418673750711</v>
      </c>
      <c r="BR294" s="95">
        <f>[4]Midwest!AK279</f>
        <v>0.82064017652640453</v>
      </c>
      <c r="BS294" s="95">
        <f>[4]South!AK279</f>
        <v>0.72984281036220111</v>
      </c>
      <c r="BT294" s="95">
        <f>[4]West!AK279</f>
        <v>0.7983163690233428</v>
      </c>
      <c r="BU294" s="88"/>
      <c r="BV294" s="95">
        <f>[4]Northeast!AH279</f>
        <v>0.99365723986243537</v>
      </c>
      <c r="BW294" s="95">
        <f>[4]Midwest!AH279</f>
        <v>0.99531431558618855</v>
      </c>
      <c r="BX294" s="95">
        <f>[4]South!AH279</f>
        <v>1.0071430231876672</v>
      </c>
      <c r="BY294" s="95">
        <f>[4]West!AH279</f>
        <v>1.0020596608416696</v>
      </c>
      <c r="CA294" s="95">
        <f>[4]Northeast!AI279</f>
        <v>1.0953729898858076</v>
      </c>
      <c r="CB294" s="95">
        <f>[4]Midwest!AI279</f>
        <v>1.1252657661858085</v>
      </c>
      <c r="CC294" s="95">
        <f>[4]South!AI279</f>
        <v>1.1358335781918334</v>
      </c>
      <c r="CD294" s="95">
        <f>[4]West!AI279</f>
        <v>1.1138149048604638</v>
      </c>
      <c r="CF294" s="95">
        <f>[4]Northeast!AJ279</f>
        <v>1.0280059682241158</v>
      </c>
      <c r="CG294" s="95">
        <f>[4]Midwest!AJ279</f>
        <v>0.97300222421923699</v>
      </c>
      <c r="CH294" s="95">
        <f>[4]South!AJ279</f>
        <v>0.9610403042356378</v>
      </c>
      <c r="CI294" s="95">
        <f>[4]West!AJ279</f>
        <v>0.93046889633106167</v>
      </c>
      <c r="CK294" s="89">
        <f t="shared" si="505"/>
        <v>1.1566234245053755</v>
      </c>
      <c r="CL294" s="89">
        <f t="shared" si="506"/>
        <v>0.84438729596119255</v>
      </c>
      <c r="CM294" s="89">
        <f t="shared" si="507"/>
        <v>0.87617806283923472</v>
      </c>
      <c r="CN294" s="89">
        <f t="shared" si="508"/>
        <v>0.99845399987671213</v>
      </c>
      <c r="CO294" s="89">
        <f t="shared" si="509"/>
        <v>1.1172857711654138</v>
      </c>
      <c r="CP294" s="89">
        <f t="shared" si="510"/>
        <v>0.97838057892912178</v>
      </c>
      <c r="CQ294" s="89">
        <f t="shared" si="511"/>
        <v>0.81211381666138238</v>
      </c>
      <c r="CR294" s="89">
        <f t="shared" si="512"/>
        <v>0.8982586554798947</v>
      </c>
      <c r="CS294" s="89">
        <f t="shared" si="513"/>
        <v>0.97663812586346854</v>
      </c>
      <c r="CT294" s="89"/>
      <c r="CU294" s="89">
        <f t="shared" si="514"/>
        <v>0.95629641525027254</v>
      </c>
      <c r="CV294" s="80">
        <f t="shared" si="556"/>
        <v>0.91974563729602843</v>
      </c>
      <c r="CX294" s="35"/>
      <c r="CZ294" s="80">
        <f t="shared" si="547"/>
        <v>0.28700005761844438</v>
      </c>
      <c r="DA294" s="80">
        <f t="shared" si="547"/>
        <v>0.3387889809969773</v>
      </c>
      <c r="DB294" s="80">
        <f t="shared" si="547"/>
        <v>0.21090089239619017</v>
      </c>
      <c r="DC294" s="80">
        <f t="shared" si="547"/>
        <v>0.16331006898838824</v>
      </c>
      <c r="DE294" s="80">
        <f t="shared" si="557"/>
        <v>0.28281811473702667</v>
      </c>
      <c r="DF294" s="80">
        <f t="shared" si="557"/>
        <v>0.34169186189295486</v>
      </c>
      <c r="DG294" s="80">
        <f t="shared" si="557"/>
        <v>0.21339534546021696</v>
      </c>
      <c r="DH294" s="80">
        <f t="shared" si="557"/>
        <v>0.1620529693539178</v>
      </c>
      <c r="DI294" s="80">
        <f t="shared" si="516"/>
        <v>0.9999582914441163</v>
      </c>
      <c r="DJ294" s="80"/>
      <c r="DK294" s="80">
        <f t="shared" si="558"/>
        <v>0.28282991116418205</v>
      </c>
      <c r="DL294" s="80">
        <f t="shared" si="558"/>
        <v>0.34170611396150485</v>
      </c>
      <c r="DM294" s="80">
        <f t="shared" si="558"/>
        <v>0.21340424624314722</v>
      </c>
      <c r="DN294" s="80">
        <f t="shared" si="558"/>
        <v>0.16205972863116591</v>
      </c>
      <c r="DQ294" s="80">
        <f t="shared" si="560"/>
        <v>-9.5164763311651347E-3</v>
      </c>
      <c r="DR294" s="80">
        <f t="shared" si="560"/>
        <v>-2.8479548998544799E-2</v>
      </c>
      <c r="DS294" s="80">
        <f t="shared" si="560"/>
        <v>-7.8892976000527366E-3</v>
      </c>
      <c r="DT294" s="80">
        <f t="shared" si="560"/>
        <v>-2.0716323023689618E-2</v>
      </c>
      <c r="DV294" s="80">
        <f t="shared" si="559"/>
        <v>5.0435482020988034E-2</v>
      </c>
      <c r="DW294" s="80">
        <f t="shared" si="559"/>
        <v>1.4037704786748699E-2</v>
      </c>
      <c r="DX294" s="80">
        <f t="shared" si="559"/>
        <v>0.58448953390304903</v>
      </c>
      <c r="DY294" s="80">
        <f t="shared" si="559"/>
        <v>0.35103727928921424</v>
      </c>
      <c r="DZ294" s="80"/>
      <c r="EB294" s="80">
        <f t="shared" si="561"/>
        <v>-7.81400067570097E-4</v>
      </c>
      <c r="EC294" s="80">
        <f t="shared" si="561"/>
        <v>-7.7556815699706969E-3</v>
      </c>
      <c r="ED294" s="80">
        <f t="shared" si="561"/>
        <v>3.793671506823573E-4</v>
      </c>
      <c r="EE294" s="80">
        <f t="shared" si="561"/>
        <v>-2.0785698435691694E-4</v>
      </c>
      <c r="EG294" s="80">
        <f t="shared" si="562"/>
        <v>-3.6767539495723443E-4</v>
      </c>
      <c r="EH294" s="80">
        <f t="shared" si="562"/>
        <v>-2.8964638683037589E-3</v>
      </c>
      <c r="EI294" s="80">
        <f t="shared" si="562"/>
        <v>1.9516843550212734E-3</v>
      </c>
      <c r="EJ294" s="80">
        <f t="shared" si="562"/>
        <v>-7.5696661974000235E-4</v>
      </c>
      <c r="EL294" s="80">
        <f t="shared" si="563"/>
        <v>9.3380996600240188E-3</v>
      </c>
      <c r="EM294" s="80">
        <f t="shared" si="563"/>
        <v>1.6982816243429618E-2</v>
      </c>
      <c r="EN294" s="80">
        <f t="shared" si="563"/>
        <v>1.4590080197367811E-2</v>
      </c>
      <c r="EO294" s="80">
        <f t="shared" si="563"/>
        <v>9.6944312452914624E-3</v>
      </c>
      <c r="EQ294" s="80">
        <f t="shared" si="564"/>
        <v>-3.0068739844963757E-3</v>
      </c>
      <c r="ER294" s="80">
        <f t="shared" si="564"/>
        <v>-3.8639632271063699E-2</v>
      </c>
      <c r="ES294" s="80">
        <f t="shared" si="564"/>
        <v>-7.2254026912631983E-2</v>
      </c>
      <c r="ET294" s="80">
        <f t="shared" si="564"/>
        <v>-1.2290201249447978E-2</v>
      </c>
      <c r="EW294" s="80">
        <f t="shared" si="536"/>
        <v>0.982687541553386</v>
      </c>
      <c r="EX294" s="80">
        <f t="shared" si="537"/>
        <v>0.50738244188492498</v>
      </c>
      <c r="EY294" s="80">
        <f t="shared" si="519"/>
        <v>0.81211381666138238</v>
      </c>
      <c r="EZ294" s="80"/>
      <c r="FA294" s="80">
        <f t="shared" si="538"/>
        <v>0.99718008962990456</v>
      </c>
      <c r="FB294" s="80">
        <f t="shared" si="539"/>
        <v>0.62675741976669108</v>
      </c>
      <c r="FC294" s="80">
        <f t="shared" si="520"/>
        <v>0.87617806283923472</v>
      </c>
      <c r="FD294" s="80"/>
      <c r="FE294" s="80">
        <f t="shared" si="540"/>
        <v>0.99920041475053811</v>
      </c>
      <c r="FF294" s="80">
        <f t="shared" si="541"/>
        <v>0.99732253120724523</v>
      </c>
      <c r="FG294" s="80">
        <f t="shared" si="521"/>
        <v>0.99845399987671213</v>
      </c>
      <c r="FH294" s="80"/>
      <c r="FI294" s="80">
        <f t="shared" si="542"/>
        <v>1.0132154502612922</v>
      </c>
      <c r="FJ294" s="80">
        <f t="shared" si="543"/>
        <v>1.1504081383354361</v>
      </c>
      <c r="FK294" s="80">
        <f t="shared" si="522"/>
        <v>1.1172857711654138</v>
      </c>
      <c r="FM294" s="80">
        <f t="shared" si="544"/>
        <v>0.96902497316748892</v>
      </c>
      <c r="FN294" s="80">
        <f t="shared" si="545"/>
        <v>0.97455180243648099</v>
      </c>
      <c r="FO294" s="80">
        <f t="shared" si="523"/>
        <v>0.97838057892912178</v>
      </c>
      <c r="FQ294" s="37"/>
    </row>
    <row r="295" spans="1:173" x14ac:dyDescent="0.2">
      <c r="A295" s="74" t="s">
        <v>242</v>
      </c>
      <c r="B295" s="31">
        <f t="shared" si="491"/>
        <v>1995</v>
      </c>
      <c r="D295" s="85">
        <f>[4]Northeast!D280</f>
        <v>1906.991</v>
      </c>
      <c r="E295" s="85">
        <f>[4]Midwest!D280</f>
        <v>2442.8180000000002</v>
      </c>
      <c r="F295" s="85">
        <f>[4]South!D280</f>
        <v>1484.73</v>
      </c>
      <c r="G295" s="85">
        <f>[4]West!D280</f>
        <v>1091.4100000000001</v>
      </c>
      <c r="H295" s="85">
        <f t="shared" si="546"/>
        <v>6925.9490000000005</v>
      </c>
      <c r="I295" s="90">
        <f t="shared" si="524"/>
        <v>0.21012041281844779</v>
      </c>
      <c r="J295" s="91">
        <f>J61</f>
        <v>3095.989</v>
      </c>
      <c r="K295" s="91">
        <f>K61</f>
        <v>768.98900000000003</v>
      </c>
      <c r="L295" s="91">
        <f>L61</f>
        <v>34876.697894260345</v>
      </c>
      <c r="M295" s="91">
        <f>M61</f>
        <v>20929.302768586022</v>
      </c>
      <c r="N295" s="91">
        <f t="shared" si="548"/>
        <v>59670.97866284637</v>
      </c>
      <c r="P295" s="96">
        <f>P61</f>
        <v>3095.989</v>
      </c>
      <c r="Q295" s="96">
        <f>Q61</f>
        <v>768.98900000000003</v>
      </c>
      <c r="R295" s="96">
        <f>R61</f>
        <v>34876.697894260345</v>
      </c>
      <c r="S295" s="96">
        <f>S61</f>
        <v>20929.302768586022</v>
      </c>
      <c r="T295" s="85">
        <f t="shared" si="549"/>
        <v>59670.97866284637</v>
      </c>
      <c r="V295" s="96">
        <f t="shared" si="550"/>
        <v>615.95535384654147</v>
      </c>
      <c r="W295" s="96">
        <f t="shared" si="550"/>
        <v>3176.6618248115383</v>
      </c>
      <c r="X295" s="96">
        <f t="shared" si="550"/>
        <v>42.570830658952431</v>
      </c>
      <c r="Y295" s="96">
        <f t="shared" si="550"/>
        <v>52.147461005636522</v>
      </c>
      <c r="Z295" s="96">
        <f t="shared" si="550"/>
        <v>116.06896945889014</v>
      </c>
      <c r="AC295" s="96">
        <f t="shared" si="551"/>
        <v>0.61595535384654143</v>
      </c>
      <c r="AD295" s="96">
        <f t="shared" si="551"/>
        <v>3.1766618248115384</v>
      </c>
      <c r="AE295" s="96">
        <f t="shared" si="551"/>
        <v>4.2570830658952431E-2</v>
      </c>
      <c r="AF295" s="96">
        <f t="shared" si="551"/>
        <v>5.2147461005636525E-2</v>
      </c>
      <c r="AG295" s="96">
        <f t="shared" si="551"/>
        <v>0.11606896945889014</v>
      </c>
      <c r="AI295" s="94">
        <f t="shared" si="552"/>
        <v>0.62154628004770718</v>
      </c>
      <c r="AJ295" s="94">
        <f t="shared" si="552"/>
        <v>3.1311398909046653</v>
      </c>
      <c r="AK295" s="94">
        <f t="shared" si="552"/>
        <v>4.2540779969308003E-2</v>
      </c>
      <c r="AL295" s="94">
        <f t="shared" si="552"/>
        <v>5.58277143489695E-2</v>
      </c>
      <c r="AM295" s="94">
        <f t="shared" si="501"/>
        <v>0.11704566949892602</v>
      </c>
      <c r="AO295" s="90">
        <f>[4]Northeast!V280</f>
        <v>0.9910048110967109</v>
      </c>
      <c r="AP295" s="90">
        <f>[4]Midwest!V280</f>
        <v>1.0145384542029263</v>
      </c>
      <c r="AQ295" s="90">
        <f>[4]South!V280</f>
        <v>1.0007063972420371</v>
      </c>
      <c r="AR295" s="90">
        <f>[4]West!V280</f>
        <v>0.93407838049166159</v>
      </c>
      <c r="AS295" s="90">
        <f t="shared" si="553"/>
        <v>0.99165539362355615</v>
      </c>
      <c r="AU295" s="102">
        <f t="shared" si="554"/>
        <v>1000000</v>
      </c>
      <c r="AV295" s="102">
        <f t="shared" si="554"/>
        <v>1000000</v>
      </c>
      <c r="AW295" s="102">
        <f t="shared" si="554"/>
        <v>1000000</v>
      </c>
      <c r="AX295" s="102">
        <f t="shared" si="554"/>
        <v>1000000</v>
      </c>
      <c r="AY295" s="102">
        <f t="shared" si="554"/>
        <v>1000000</v>
      </c>
      <c r="BB295" s="80">
        <f t="shared" si="555"/>
        <v>0.7801369553431694</v>
      </c>
      <c r="BC295" s="80">
        <f t="shared" si="555"/>
        <v>1.4023322916736869</v>
      </c>
      <c r="BD295" s="80">
        <f t="shared" si="555"/>
        <v>0.80049960064805914</v>
      </c>
      <c r="BE295" s="80">
        <f t="shared" si="555"/>
        <v>0.88520814084045873</v>
      </c>
      <c r="BF295" s="80"/>
      <c r="BG295" s="80"/>
      <c r="BH295" s="80"/>
      <c r="BI295" s="80"/>
      <c r="BJ295" s="80"/>
      <c r="BK295" s="80"/>
      <c r="BL295" s="80"/>
      <c r="BM295" s="80"/>
      <c r="BN295" s="80"/>
      <c r="BO295" s="80"/>
      <c r="BP295" s="80">
        <f t="shared" si="504"/>
        <v>1.1747849864654913</v>
      </c>
      <c r="BQ295" s="95">
        <f>[4]Northeast!AK280</f>
        <v>0.83781318711133046</v>
      </c>
      <c r="BR295" s="95">
        <f>[4]Midwest!AK280</f>
        <v>0.80535521953738043</v>
      </c>
      <c r="BS295" s="95">
        <f>[4]South!AK280</f>
        <v>0.68986993572543787</v>
      </c>
      <c r="BT295" s="95">
        <f>[4]West!AK280</f>
        <v>0.78770954426026984</v>
      </c>
      <c r="BU295" s="88"/>
      <c r="BV295" s="95">
        <f>[4]Northeast!AH280</f>
        <v>0.99357210430003184</v>
      </c>
      <c r="BW295" s="95">
        <f>[4]Midwest!AH280</f>
        <v>0.99255651158811109</v>
      </c>
      <c r="BX295" s="95">
        <f>[4]South!AH280</f>
        <v>1.0091241473897417</v>
      </c>
      <c r="BY295" s="95">
        <f>[4]West!AH280</f>
        <v>1.0013931190976664</v>
      </c>
      <c r="CA295" s="95">
        <f>[4]Northeast!AI280</f>
        <v>1.103235210654429</v>
      </c>
      <c r="CB295" s="95">
        <f>[4]Midwest!AI280</f>
        <v>1.141917266319922</v>
      </c>
      <c r="CC295" s="95">
        <f>[4]South!AI280</f>
        <v>1.1498714791303224</v>
      </c>
      <c r="CD295" s="95">
        <f>[4]West!AI280</f>
        <v>1.1222114325263348</v>
      </c>
      <c r="CF295" s="95">
        <f>[4]Northeast!AJ280</f>
        <v>1.0145895455073866</v>
      </c>
      <c r="CG295" s="95">
        <f>[4]Midwest!AJ280</f>
        <v>1.0032763692875113</v>
      </c>
      <c r="CH295" s="95">
        <f>[4]South!AJ280</f>
        <v>0.99790537618609687</v>
      </c>
      <c r="CI295" s="95">
        <f>[4]West!AJ280</f>
        <v>0.88587978966277969</v>
      </c>
      <c r="CK295" s="89">
        <f t="shared" si="505"/>
        <v>1.1751926100418173</v>
      </c>
      <c r="CL295" s="89">
        <f t="shared" si="506"/>
        <v>0.82702962646849854</v>
      </c>
      <c r="CM295" s="89">
        <f t="shared" si="507"/>
        <v>0.85733640836996483</v>
      </c>
      <c r="CN295" s="89">
        <f t="shared" si="508"/>
        <v>0.99778301489206755</v>
      </c>
      <c r="CO295" s="89">
        <f t="shared" si="509"/>
        <v>1.1295383357960351</v>
      </c>
      <c r="CP295" s="89">
        <f t="shared" si="510"/>
        <v>0.98527837942196339</v>
      </c>
      <c r="CQ295" s="89">
        <f t="shared" si="511"/>
        <v>0.78466978377383656</v>
      </c>
      <c r="CR295" s="89">
        <f t="shared" si="512"/>
        <v>0.87789642988760774</v>
      </c>
      <c r="CS295" s="89">
        <f t="shared" si="513"/>
        <v>0.971919105311424</v>
      </c>
      <c r="CT295" s="89"/>
      <c r="CU295" s="89">
        <f t="shared" si="514"/>
        <v>0.95202269613526835</v>
      </c>
      <c r="CV295" s="80">
        <f t="shared" si="556"/>
        <v>0.90326080132596076</v>
      </c>
      <c r="CX295" s="35"/>
      <c r="CZ295" s="80">
        <f t="shared" si="547"/>
        <v>0.27534002921476897</v>
      </c>
      <c r="DA295" s="80">
        <f t="shared" si="547"/>
        <v>0.35270516719080663</v>
      </c>
      <c r="DB295" s="80">
        <f t="shared" si="547"/>
        <v>0.21437206655723279</v>
      </c>
      <c r="DC295" s="80">
        <f t="shared" si="547"/>
        <v>0.15758273703719158</v>
      </c>
      <c r="DE295" s="80">
        <f t="shared" si="557"/>
        <v>0.28112974400340335</v>
      </c>
      <c r="DF295" s="80">
        <f t="shared" si="557"/>
        <v>0.34570039229168142</v>
      </c>
      <c r="DG295" s="80">
        <f t="shared" si="557"/>
        <v>0.21263175730793776</v>
      </c>
      <c r="DH295" s="80">
        <f t="shared" si="557"/>
        <v>0.16042936455133569</v>
      </c>
      <c r="DI295" s="80">
        <f t="shared" si="516"/>
        <v>0.9998912581543582</v>
      </c>
      <c r="DJ295" s="80"/>
      <c r="DK295" s="80">
        <f t="shared" si="558"/>
        <v>0.2811603178952925</v>
      </c>
      <c r="DL295" s="80">
        <f t="shared" si="558"/>
        <v>0.34573798847865705</v>
      </c>
      <c r="DM295" s="80">
        <f t="shared" si="558"/>
        <v>0.2126548817922686</v>
      </c>
      <c r="DN295" s="80">
        <f t="shared" si="558"/>
        <v>0.16044681183378184</v>
      </c>
      <c r="DQ295" s="80">
        <f t="shared" si="560"/>
        <v>-4.8915585186633824E-2</v>
      </c>
      <c r="DR295" s="80">
        <f t="shared" si="560"/>
        <v>-1.8801292153956546E-2</v>
      </c>
      <c r="DS295" s="80">
        <f t="shared" si="560"/>
        <v>-5.6326101810514187E-2</v>
      </c>
      <c r="DT295" s="80">
        <f t="shared" si="560"/>
        <v>-1.337554803930315E-2</v>
      </c>
      <c r="DV295" s="80">
        <f t="shared" si="559"/>
        <v>5.1884334217023514E-2</v>
      </c>
      <c r="DW295" s="80">
        <f t="shared" si="559"/>
        <v>1.2887152468957318E-2</v>
      </c>
      <c r="DX295" s="80">
        <f t="shared" si="559"/>
        <v>0.58448342353023996</v>
      </c>
      <c r="DY295" s="80">
        <f t="shared" si="559"/>
        <v>0.35074508978377916</v>
      </c>
      <c r="DZ295" s="80"/>
      <c r="EB295" s="80">
        <f t="shared" si="561"/>
        <v>2.8321963345272934E-2</v>
      </c>
      <c r="EC295" s="80">
        <f t="shared" si="561"/>
        <v>-8.5516026048368207E-2</v>
      </c>
      <c r="ED295" s="80">
        <f t="shared" si="561"/>
        <v>-1.0454258621289513E-5</v>
      </c>
      <c r="EE295" s="80">
        <f t="shared" si="561"/>
        <v>-8.327069336459828E-4</v>
      </c>
      <c r="EG295" s="80">
        <f t="shared" si="562"/>
        <v>-8.5682674428830854E-5</v>
      </c>
      <c r="EH295" s="80">
        <f t="shared" si="562"/>
        <v>-2.7746327675260379E-3</v>
      </c>
      <c r="EI295" s="80">
        <f t="shared" si="562"/>
        <v>1.9651411961069398E-3</v>
      </c>
      <c r="EJ295" s="80">
        <f t="shared" si="562"/>
        <v>-6.6539304072436823E-4</v>
      </c>
      <c r="EL295" s="80">
        <f t="shared" si="563"/>
        <v>7.1520285245616488E-3</v>
      </c>
      <c r="EM295" s="80">
        <f t="shared" si="563"/>
        <v>1.4689417938144229E-2</v>
      </c>
      <c r="EN295" s="80">
        <f t="shared" si="563"/>
        <v>1.2283367355368374E-2</v>
      </c>
      <c r="EO295" s="80">
        <f t="shared" si="563"/>
        <v>7.5102578103855636E-3</v>
      </c>
      <c r="EQ295" s="80">
        <f t="shared" si="564"/>
        <v>-1.3136830637670785E-2</v>
      </c>
      <c r="ER295" s="80">
        <f t="shared" si="564"/>
        <v>3.0639924543562992E-2</v>
      </c>
      <c r="ES295" s="80">
        <f t="shared" si="564"/>
        <v>3.764211039335863E-2</v>
      </c>
      <c r="ET295" s="80">
        <f t="shared" si="564"/>
        <v>-4.9107384871189957E-2</v>
      </c>
      <c r="EW295" s="80">
        <f t="shared" si="536"/>
        <v>0.96620666669560085</v>
      </c>
      <c r="EX295" s="80">
        <f t="shared" si="537"/>
        <v>0.49023629791350776</v>
      </c>
      <c r="EY295" s="80">
        <f t="shared" si="519"/>
        <v>0.78466978377383656</v>
      </c>
      <c r="EZ295" s="80"/>
      <c r="FA295" s="80">
        <f t="shared" si="538"/>
        <v>0.97849563317276633</v>
      </c>
      <c r="FB295" s="80">
        <f t="shared" si="539"/>
        <v>0.61327939830033773</v>
      </c>
      <c r="FC295" s="80">
        <f t="shared" si="520"/>
        <v>0.85733640836996483</v>
      </c>
      <c r="FD295" s="80"/>
      <c r="FE295" s="80">
        <f t="shared" si="540"/>
        <v>0.99932797606627111</v>
      </c>
      <c r="FF295" s="80">
        <f t="shared" si="541"/>
        <v>0.99665230659662685</v>
      </c>
      <c r="FG295" s="80">
        <f t="shared" si="521"/>
        <v>0.99778301489206755</v>
      </c>
      <c r="FH295" s="80"/>
      <c r="FI295" s="80">
        <f t="shared" si="542"/>
        <v>1.0109663659439976</v>
      </c>
      <c r="FJ295" s="80">
        <f t="shared" si="543"/>
        <v>1.1630239349653755</v>
      </c>
      <c r="FK295" s="80">
        <f t="shared" si="522"/>
        <v>1.1295383357960351</v>
      </c>
      <c r="FM295" s="80">
        <f t="shared" si="544"/>
        <v>1.0070502222155631</v>
      </c>
      <c r="FN295" s="80">
        <f t="shared" si="545"/>
        <v>0.98142260920423574</v>
      </c>
      <c r="FO295" s="80">
        <f t="shared" si="523"/>
        <v>0.98527837942196339</v>
      </c>
      <c r="FQ295" s="37"/>
    </row>
    <row r="296" spans="1:173" x14ac:dyDescent="0.2">
      <c r="A296" s="74" t="s">
        <v>242</v>
      </c>
      <c r="B296" s="31">
        <f t="shared" si="491"/>
        <v>1996</v>
      </c>
      <c r="D296" s="85">
        <f>[4]Northeast!D281</f>
        <v>2019.98</v>
      </c>
      <c r="E296" s="85">
        <f>[4]Midwest!D281</f>
        <v>2666.9360000000001</v>
      </c>
      <c r="F296" s="85">
        <f>[4]South!D281</f>
        <v>1633.203</v>
      </c>
      <c r="G296" s="85">
        <f>[4]West!D281</f>
        <v>1142.03</v>
      </c>
      <c r="H296" s="85">
        <f t="shared" si="546"/>
        <v>7462.1490000000003</v>
      </c>
      <c r="I296" s="90">
        <f t="shared" si="524"/>
        <v>0.21235584643610186</v>
      </c>
      <c r="J296" s="91">
        <f>J62</f>
        <v>3226.317</v>
      </c>
      <c r="K296" s="91">
        <f>K62</f>
        <v>789.75699999999995</v>
      </c>
      <c r="L296" s="91">
        <f>L62</f>
        <v>35063.472523847289</v>
      </c>
      <c r="M296" s="91">
        <f>M62</f>
        <v>21263.008397721111</v>
      </c>
      <c r="N296" s="91">
        <f t="shared" si="548"/>
        <v>60342.5549215684</v>
      </c>
      <c r="P296" s="96">
        <f>P62</f>
        <v>3226.317</v>
      </c>
      <c r="Q296" s="96">
        <f>Q62</f>
        <v>789.75699999999995</v>
      </c>
      <c r="R296" s="96">
        <f>R62</f>
        <v>35063.472523847289</v>
      </c>
      <c r="S296" s="96">
        <f>S62</f>
        <v>21263.008397721111</v>
      </c>
      <c r="T296" s="85">
        <f t="shared" si="549"/>
        <v>60342.5549215684</v>
      </c>
      <c r="V296" s="96">
        <f t="shared" si="550"/>
        <v>626.09470799056635</v>
      </c>
      <c r="W296" s="96">
        <f t="shared" si="550"/>
        <v>3376.907073948063</v>
      </c>
      <c r="X296" s="96">
        <f t="shared" si="550"/>
        <v>46.578472765047145</v>
      </c>
      <c r="Y296" s="96">
        <f t="shared" si="550"/>
        <v>53.709709305405646</v>
      </c>
      <c r="Z296" s="96">
        <f t="shared" si="550"/>
        <v>123.66312645692742</v>
      </c>
      <c r="AC296" s="96">
        <f t="shared" si="551"/>
        <v>0.62609470799056632</v>
      </c>
      <c r="AD296" s="96">
        <f t="shared" si="551"/>
        <v>3.3769070739480629</v>
      </c>
      <c r="AE296" s="96">
        <f t="shared" si="551"/>
        <v>4.6578472765047146E-2</v>
      </c>
      <c r="AF296" s="96">
        <f t="shared" si="551"/>
        <v>5.3709709305405647E-2</v>
      </c>
      <c r="AG296" s="96">
        <f t="shared" si="551"/>
        <v>0.12366312645692741</v>
      </c>
      <c r="AI296" s="94">
        <f t="shared" si="552"/>
        <v>0.62038010531217513</v>
      </c>
      <c r="AJ296" s="94">
        <f t="shared" si="552"/>
        <v>3.2035733215434603</v>
      </c>
      <c r="AK296" s="94">
        <f t="shared" si="552"/>
        <v>4.5078684522157512E-2</v>
      </c>
      <c r="AL296" s="94">
        <f t="shared" si="552"/>
        <v>5.6709219290084219E-2</v>
      </c>
      <c r="AM296" s="94">
        <f t="shared" si="501"/>
        <v>0.12127446654506971</v>
      </c>
      <c r="AO296" s="90">
        <f>[4]Northeast!V281</f>
        <v>1.0092114537997887</v>
      </c>
      <c r="AP296" s="90">
        <f>[4]Midwest!V281</f>
        <v>1.0541063790358609</v>
      </c>
      <c r="AQ296" s="90">
        <f>[4]South!V281</f>
        <v>1.0332704527380883</v>
      </c>
      <c r="AR296" s="90">
        <f>[4]West!V281</f>
        <v>0.94710718958525597</v>
      </c>
      <c r="AS296" s="90">
        <f t="shared" si="553"/>
        <v>1.0196963134937393</v>
      </c>
      <c r="AU296" s="102">
        <f t="shared" si="554"/>
        <v>1000000</v>
      </c>
      <c r="AV296" s="102">
        <f t="shared" si="554"/>
        <v>1000000</v>
      </c>
      <c r="AW296" s="102">
        <f t="shared" si="554"/>
        <v>1000000</v>
      </c>
      <c r="AX296" s="102">
        <f t="shared" si="554"/>
        <v>1000000</v>
      </c>
      <c r="AY296" s="102">
        <f t="shared" si="554"/>
        <v>1000000</v>
      </c>
      <c r="BB296" s="80">
        <f t="shared" si="555"/>
        <v>0.77867322522880644</v>
      </c>
      <c r="BC296" s="80">
        <f t="shared" si="555"/>
        <v>1.4347727901249205</v>
      </c>
      <c r="BD296" s="80">
        <f t="shared" si="555"/>
        <v>0.84825593192606252</v>
      </c>
      <c r="BE296" s="80">
        <f t="shared" si="555"/>
        <v>0.89918534480027379</v>
      </c>
      <c r="BF296" s="80"/>
      <c r="BG296" s="80"/>
      <c r="BH296" s="80"/>
      <c r="BI296" s="80"/>
      <c r="BJ296" s="80"/>
      <c r="BK296" s="80"/>
      <c r="BL296" s="80"/>
      <c r="BM296" s="80"/>
      <c r="BN296" s="80"/>
      <c r="BO296" s="80"/>
      <c r="BP296" s="80">
        <f t="shared" si="504"/>
        <v>1.2437422472277293</v>
      </c>
      <c r="BQ296" s="95">
        <f>[4]Northeast!AK281</f>
        <v>0.8596496676242078</v>
      </c>
      <c r="BR296" s="95">
        <f>[4]Midwest!AK281</f>
        <v>0.83242048415477976</v>
      </c>
      <c r="BS296" s="95">
        <f>[4]South!AK281</f>
        <v>0.72135907126098808</v>
      </c>
      <c r="BT296" s="95">
        <f>[4]West!AK281</f>
        <v>0.79262518461440223</v>
      </c>
      <c r="BU296" s="88"/>
      <c r="BV296" s="95">
        <f>[4]Northeast!AH281</f>
        <v>0.992856943538175</v>
      </c>
      <c r="BW296" s="95">
        <f>[4]Midwest!AH281</f>
        <v>0.99172011634903623</v>
      </c>
      <c r="BX296" s="95">
        <f>[4]South!AH281</f>
        <v>1.0099378986829626</v>
      </c>
      <c r="BY296" s="95">
        <f>[4]West!AH281</f>
        <v>1.0010742763990728</v>
      </c>
      <c r="CA296" s="95">
        <f>[4]Northeast!AI281</f>
        <v>1.113792343793014</v>
      </c>
      <c r="CB296" s="95">
        <f>[4]Midwest!AI281</f>
        <v>1.1569417379480149</v>
      </c>
      <c r="CC296" s="95">
        <f>[4]South!AI281</f>
        <v>1.1643424680296062</v>
      </c>
      <c r="CD296" s="95">
        <f>[4]West!AI281</f>
        <v>1.1332221398591573</v>
      </c>
      <c r="CF296" s="95">
        <f>[4]Northeast!AJ281</f>
        <v>1.0332294846262375</v>
      </c>
      <c r="CG296" s="95">
        <f>[4]Midwest!AJ281</f>
        <v>1.042405062539278</v>
      </c>
      <c r="CH296" s="95">
        <f>[4]South!AJ281</f>
        <v>1.0303782834638868</v>
      </c>
      <c r="CI296" s="95">
        <f>[4]West!AJ281</f>
        <v>0.89823631016517547</v>
      </c>
      <c r="CK296" s="89">
        <f t="shared" si="505"/>
        <v>1.1884189970395735</v>
      </c>
      <c r="CL296" s="89">
        <f t="shared" si="506"/>
        <v>0.88114049567591746</v>
      </c>
      <c r="CM296" s="89">
        <f t="shared" si="507"/>
        <v>0.8686772983631168</v>
      </c>
      <c r="CN296" s="89">
        <f t="shared" si="508"/>
        <v>0.99741314906622247</v>
      </c>
      <c r="CO296" s="89">
        <f t="shared" si="509"/>
        <v>1.1425649991037887</v>
      </c>
      <c r="CP296" s="89">
        <f t="shared" si="510"/>
        <v>1.0128940274342395</v>
      </c>
      <c r="CQ296" s="89">
        <f t="shared" si="511"/>
        <v>0.80807791928976358</v>
      </c>
      <c r="CR296" s="89">
        <f t="shared" si="512"/>
        <v>0.96294462380215817</v>
      </c>
      <c r="CS296" s="89">
        <f t="shared" si="513"/>
        <v>1.0471641041221265</v>
      </c>
      <c r="CT296" s="89"/>
      <c r="CU296" s="89">
        <f t="shared" si="514"/>
        <v>1.0027172528559229</v>
      </c>
      <c r="CV296" s="80">
        <f t="shared" si="556"/>
        <v>0.91957375163220256</v>
      </c>
      <c r="CX296" s="35"/>
      <c r="CZ296" s="80">
        <f t="shared" si="547"/>
        <v>0.27069681937468681</v>
      </c>
      <c r="DA296" s="80">
        <f t="shared" si="547"/>
        <v>0.35739516860357518</v>
      </c>
      <c r="DB296" s="80">
        <f t="shared" si="547"/>
        <v>0.21886496771908467</v>
      </c>
      <c r="DC296" s="80">
        <f t="shared" si="547"/>
        <v>0.15304304430265328</v>
      </c>
      <c r="DE296" s="80">
        <f t="shared" si="557"/>
        <v>0.27301184359924141</v>
      </c>
      <c r="DF296" s="80">
        <f t="shared" si="557"/>
        <v>0.35504500515984566</v>
      </c>
      <c r="DG296" s="80">
        <f t="shared" si="557"/>
        <v>0.21661075128166768</v>
      </c>
      <c r="DH296" s="80">
        <f t="shared" si="557"/>
        <v>0.15530183235618505</v>
      </c>
      <c r="DI296" s="80">
        <f t="shared" si="516"/>
        <v>0.99996943239693969</v>
      </c>
      <c r="DJ296" s="80"/>
      <c r="DK296" s="80">
        <f t="shared" si="558"/>
        <v>0.27302018917201148</v>
      </c>
      <c r="DL296" s="80">
        <f t="shared" si="558"/>
        <v>0.35505585836638842</v>
      </c>
      <c r="DM296" s="80">
        <f t="shared" si="558"/>
        <v>0.21661737275553403</v>
      </c>
      <c r="DN296" s="80">
        <f t="shared" si="558"/>
        <v>0.15530657970606615</v>
      </c>
      <c r="DQ296" s="80">
        <f t="shared" si="560"/>
        <v>2.5729794469583834E-2</v>
      </c>
      <c r="DR296" s="80">
        <f t="shared" si="560"/>
        <v>3.3054256168810373E-2</v>
      </c>
      <c r="DS296" s="80">
        <f t="shared" si="560"/>
        <v>4.4633950832936628E-2</v>
      </c>
      <c r="DT296" s="80">
        <f t="shared" si="560"/>
        <v>6.2210316811409008E-3</v>
      </c>
      <c r="DV296" s="80">
        <f t="shared" si="559"/>
        <v>5.3466695339524133E-2</v>
      </c>
      <c r="DW296" s="80">
        <f t="shared" si="559"/>
        <v>1.3087894621407801E-2</v>
      </c>
      <c r="DX296" s="80">
        <f t="shared" si="559"/>
        <v>0.58107371438650268</v>
      </c>
      <c r="DY296" s="80">
        <f t="shared" si="559"/>
        <v>0.35237169565256538</v>
      </c>
      <c r="DZ296" s="80"/>
      <c r="EB296" s="80">
        <f t="shared" si="561"/>
        <v>3.0042043961649695E-2</v>
      </c>
      <c r="EC296" s="80">
        <f t="shared" si="561"/>
        <v>1.545684582695532E-2</v>
      </c>
      <c r="ED296" s="80">
        <f t="shared" si="561"/>
        <v>-5.8507966010809889E-3</v>
      </c>
      <c r="EE296" s="80">
        <f t="shared" si="561"/>
        <v>4.6268523360836703E-3</v>
      </c>
      <c r="EG296" s="80">
        <f t="shared" si="562"/>
        <v>-7.2004665209069916E-4</v>
      </c>
      <c r="EH296" s="80">
        <f t="shared" si="562"/>
        <v>-8.4302286972861814E-4</v>
      </c>
      <c r="EI296" s="80">
        <f t="shared" si="562"/>
        <v>8.0606867814168902E-4</v>
      </c>
      <c r="EJ296" s="80">
        <f t="shared" si="562"/>
        <v>-3.1844983044932497E-4</v>
      </c>
      <c r="EL296" s="80">
        <f t="shared" si="563"/>
        <v>9.5237543739921642E-3</v>
      </c>
      <c r="EM296" s="80">
        <f t="shared" si="563"/>
        <v>1.3071428500689588E-2</v>
      </c>
      <c r="EN296" s="80">
        <f t="shared" si="563"/>
        <v>1.2506343704465258E-2</v>
      </c>
      <c r="EO296" s="80">
        <f t="shared" si="563"/>
        <v>9.7637943674607295E-3</v>
      </c>
      <c r="EQ296" s="80">
        <f t="shared" si="564"/>
        <v>1.8205176979918792E-2</v>
      </c>
      <c r="ER296" s="80">
        <f t="shared" si="564"/>
        <v>3.825958975092774E-2</v>
      </c>
      <c r="ES296" s="80">
        <f t="shared" si="564"/>
        <v>3.2022820921534738E-2</v>
      </c>
      <c r="ET296" s="80">
        <f t="shared" si="564"/>
        <v>1.3851921496948064E-2</v>
      </c>
      <c r="EW296" s="80">
        <f t="shared" si="536"/>
        <v>1.029831829898364</v>
      </c>
      <c r="EX296" s="80">
        <f t="shared" si="537"/>
        <v>0.50486094376286716</v>
      </c>
      <c r="EY296" s="80">
        <f t="shared" si="519"/>
        <v>0.80807791928976358</v>
      </c>
      <c r="EZ296" s="80"/>
      <c r="FA296" s="80">
        <f t="shared" si="538"/>
        <v>1.0132280513021885</v>
      </c>
      <c r="FB296" s="80">
        <f t="shared" si="539"/>
        <v>0.6213918896436299</v>
      </c>
      <c r="FC296" s="80">
        <f t="shared" si="520"/>
        <v>0.8686772983631168</v>
      </c>
      <c r="FD296" s="80"/>
      <c r="FE296" s="80">
        <f t="shared" si="540"/>
        <v>0.9996293123651887</v>
      </c>
      <c r="FF296" s="80">
        <f t="shared" si="541"/>
        <v>0.99628285991036536</v>
      </c>
      <c r="FG296" s="80">
        <f t="shared" si="521"/>
        <v>0.99741314906622247</v>
      </c>
      <c r="FH296" s="80"/>
      <c r="FI296" s="80">
        <f t="shared" si="542"/>
        <v>1.0115327323517294</v>
      </c>
      <c r="FJ296" s="80">
        <f t="shared" si="543"/>
        <v>1.1764367787259862</v>
      </c>
      <c r="FK296" s="80">
        <f t="shared" si="522"/>
        <v>1.1425649991037887</v>
      </c>
      <c r="FM296" s="80">
        <f t="shared" si="544"/>
        <v>1.02802826956223</v>
      </c>
      <c r="FN296" s="80">
        <f t="shared" si="545"/>
        <v>1.0089301866494793</v>
      </c>
      <c r="FO296" s="80">
        <f t="shared" si="523"/>
        <v>1.0128940274342395</v>
      </c>
      <c r="FQ296" s="37"/>
    </row>
    <row r="297" spans="1:173" x14ac:dyDescent="0.2">
      <c r="A297" s="74" t="s">
        <v>242</v>
      </c>
      <c r="B297" s="31">
        <f t="shared" si="491"/>
        <v>1997</v>
      </c>
      <c r="D297" s="85">
        <f>[4]Northeast!D282</f>
        <v>1938.614</v>
      </c>
      <c r="E297" s="85">
        <f>[4]Midwest!D282</f>
        <v>2460.973</v>
      </c>
      <c r="F297" s="85">
        <f>[4]South!D282</f>
        <v>1500.5340000000001</v>
      </c>
      <c r="G297" s="85">
        <f>[4]West!D282</f>
        <v>1125.3150000000001</v>
      </c>
      <c r="H297" s="85">
        <f t="shared" si="546"/>
        <v>7025.4359999999997</v>
      </c>
      <c r="I297" s="90">
        <f t="shared" si="524"/>
        <v>0.21590939034598139</v>
      </c>
      <c r="J297" s="91">
        <f>J63</f>
        <v>3285.32</v>
      </c>
      <c r="K297" s="91">
        <f>K63</f>
        <v>742.21799999999996</v>
      </c>
      <c r="L297" s="91">
        <f>L63</f>
        <v>35256.364644367764</v>
      </c>
      <c r="M297" s="91">
        <f>M63</f>
        <v>21603.730916678975</v>
      </c>
      <c r="N297" s="91">
        <f t="shared" si="548"/>
        <v>60887.633561046736</v>
      </c>
      <c r="P297" s="96">
        <f>P63</f>
        <v>3285.32</v>
      </c>
      <c r="Q297" s="96">
        <f>Q63</f>
        <v>742.21799999999996</v>
      </c>
      <c r="R297" s="96">
        <f>R63</f>
        <v>35256.364644367764</v>
      </c>
      <c r="S297" s="96">
        <f>S63</f>
        <v>21603.730916678975</v>
      </c>
      <c r="T297" s="85">
        <f t="shared" si="549"/>
        <v>60887.633561046736</v>
      </c>
      <c r="V297" s="96">
        <f t="shared" si="550"/>
        <v>590.08376657372798</v>
      </c>
      <c r="W297" s="96">
        <f t="shared" si="550"/>
        <v>3315.7010474011681</v>
      </c>
      <c r="X297" s="96">
        <f t="shared" si="550"/>
        <v>42.560655788988498</v>
      </c>
      <c r="Y297" s="96">
        <f t="shared" si="550"/>
        <v>52.088919471368271</v>
      </c>
      <c r="Z297" s="96">
        <f t="shared" si="550"/>
        <v>115.38362700459044</v>
      </c>
      <c r="AC297" s="96">
        <f t="shared" si="551"/>
        <v>0.59008376657372796</v>
      </c>
      <c r="AD297" s="96">
        <f t="shared" si="551"/>
        <v>3.3157010474011681</v>
      </c>
      <c r="AE297" s="96">
        <f t="shared" si="551"/>
        <v>4.2560655788988495E-2</v>
      </c>
      <c r="AF297" s="96">
        <f t="shared" si="551"/>
        <v>5.2088919471368268E-2</v>
      </c>
      <c r="AG297" s="96">
        <f t="shared" si="551"/>
        <v>0.11538362700459044</v>
      </c>
      <c r="AI297" s="94">
        <f t="shared" si="552"/>
        <v>0.59476598659062563</v>
      </c>
      <c r="AJ297" s="94">
        <f t="shared" si="552"/>
        <v>3.2824039857010834</v>
      </c>
      <c r="AK297" s="94">
        <f t="shared" si="552"/>
        <v>4.2012802266257518E-2</v>
      </c>
      <c r="AL297" s="94">
        <f t="shared" si="552"/>
        <v>5.5186918233052128E-2</v>
      </c>
      <c r="AM297" s="94">
        <f t="shared" si="501"/>
        <v>0.11601235764075711</v>
      </c>
      <c r="AO297" s="90">
        <f>[4]Northeast!V282</f>
        <v>0.99212762645736097</v>
      </c>
      <c r="AP297" s="90">
        <f>[4]Midwest!V282</f>
        <v>1.0101441083562945</v>
      </c>
      <c r="AQ297" s="90">
        <f>[4]South!V282</f>
        <v>1.0130401566469891</v>
      </c>
      <c r="AR297" s="90">
        <f>[4]West!V282</f>
        <v>0.9438635303279459</v>
      </c>
      <c r="AS297" s="90">
        <f t="shared" si="553"/>
        <v>0.99458048565728152</v>
      </c>
      <c r="AU297" s="102">
        <f t="shared" si="554"/>
        <v>1000000</v>
      </c>
      <c r="AV297" s="102">
        <f t="shared" si="554"/>
        <v>1000000</v>
      </c>
      <c r="AW297" s="102">
        <f t="shared" si="554"/>
        <v>1000000</v>
      </c>
      <c r="AX297" s="102">
        <f t="shared" si="554"/>
        <v>1000000</v>
      </c>
      <c r="AY297" s="102">
        <f t="shared" si="554"/>
        <v>1000000</v>
      </c>
      <c r="BB297" s="80">
        <f t="shared" si="555"/>
        <v>0.7465235346350596</v>
      </c>
      <c r="BC297" s="80">
        <f t="shared" si="555"/>
        <v>1.4700783944013167</v>
      </c>
      <c r="BD297" s="80">
        <f t="shared" si="555"/>
        <v>0.79056452327646598</v>
      </c>
      <c r="BE297" s="80">
        <f t="shared" si="555"/>
        <v>0.87504763283751064</v>
      </c>
      <c r="BF297" s="80"/>
      <c r="BG297" s="80"/>
      <c r="BH297" s="80"/>
      <c r="BI297" s="80"/>
      <c r="BJ297" s="80"/>
      <c r="BK297" s="80"/>
      <c r="BL297" s="80"/>
      <c r="BM297" s="80"/>
      <c r="BN297" s="80"/>
      <c r="BO297" s="80"/>
      <c r="BP297" s="80">
        <f t="shared" si="504"/>
        <v>1.2038093954684674</v>
      </c>
      <c r="BQ297" s="95">
        <f>[4]Northeast!AK282</f>
        <v>0.82815466931622139</v>
      </c>
      <c r="BR297" s="95">
        <f>[4]Midwest!AK282</f>
        <v>0.78884888640719919</v>
      </c>
      <c r="BS297" s="95">
        <f>[4]South!AK282</f>
        <v>0.66386903135675246</v>
      </c>
      <c r="BT297" s="95">
        <f>[4]West!AK282</f>
        <v>0.76459667582984203</v>
      </c>
      <c r="BU297" s="88"/>
      <c r="BV297" s="95">
        <f>[4]Northeast!AH282</f>
        <v>0.99221843091182582</v>
      </c>
      <c r="BW297" s="95">
        <f>[4]Midwest!AH282</f>
        <v>0.99090855913970977</v>
      </c>
      <c r="BX297" s="95">
        <f>[4]South!AH282</f>
        <v>1.0107178405122361</v>
      </c>
      <c r="BY297" s="95">
        <f>[4]West!AH282</f>
        <v>1.0007260357229948</v>
      </c>
      <c r="CA297" s="95">
        <f>[4]Northeast!AI282</f>
        <v>1.123698175701018</v>
      </c>
      <c r="CB297" s="95">
        <f>[4]Midwest!AI282</f>
        <v>1.1713920690751569</v>
      </c>
      <c r="CC297" s="95">
        <f>[4]South!AI282</f>
        <v>1.1782161731619532</v>
      </c>
      <c r="CD297" s="95">
        <f>[4]West!AI282</f>
        <v>1.1436261830135028</v>
      </c>
      <c r="CF297" s="95">
        <f>[4]Northeast!AJ282</f>
        <v>1.015739082536566</v>
      </c>
      <c r="CG297" s="95">
        <f>[4]Midwest!AJ282</f>
        <v>0.99893080374670973</v>
      </c>
      <c r="CH297" s="95">
        <f>[4]South!AJ282</f>
        <v>1.01020461285802</v>
      </c>
      <c r="CI297" s="95">
        <f>[4]West!AJ282</f>
        <v>0.89516002423391228</v>
      </c>
      <c r="CK297" s="89">
        <f t="shared" si="505"/>
        <v>1.1991540713313154</v>
      </c>
      <c r="CL297" s="89">
        <f t="shared" si="506"/>
        <v>0.82214633581273688</v>
      </c>
      <c r="CM297" s="89">
        <f t="shared" si="507"/>
        <v>0.84949344476411981</v>
      </c>
      <c r="CN297" s="89">
        <f t="shared" si="508"/>
        <v>0.99706103916926203</v>
      </c>
      <c r="CO297" s="89">
        <f t="shared" si="509"/>
        <v>1.1549771087940959</v>
      </c>
      <c r="CP297" s="89">
        <f t="shared" si="510"/>
        <v>0.98832681615001172</v>
      </c>
      <c r="CQ297" s="89">
        <f t="shared" si="511"/>
        <v>0.76650144773049078</v>
      </c>
      <c r="CR297" s="89">
        <f t="shared" si="512"/>
        <v>0.88867650808449106</v>
      </c>
      <c r="CS297" s="89">
        <f t="shared" si="513"/>
        <v>0.9858801258199662</v>
      </c>
      <c r="CT297" s="89"/>
      <c r="CU297" s="89">
        <f t="shared" si="514"/>
        <v>0.96684250321369214</v>
      </c>
      <c r="CV297" s="80">
        <f t="shared" si="556"/>
        <v>0.90140422228855666</v>
      </c>
      <c r="CX297" s="35"/>
      <c r="CZ297" s="80">
        <f t="shared" si="547"/>
        <v>0.27594216216616307</v>
      </c>
      <c r="DA297" s="80">
        <f t="shared" si="547"/>
        <v>0.35029470057089696</v>
      </c>
      <c r="DB297" s="80">
        <f t="shared" si="547"/>
        <v>0.21358588990064106</v>
      </c>
      <c r="DC297" s="80">
        <f t="shared" si="547"/>
        <v>0.16017724736229896</v>
      </c>
      <c r="DE297" s="80">
        <f t="shared" si="557"/>
        <v>0.27331110184052226</v>
      </c>
      <c r="DF297" s="80">
        <f t="shared" si="557"/>
        <v>0.35383306074202958</v>
      </c>
      <c r="DG297" s="80">
        <f t="shared" si="557"/>
        <v>0.21621468779360384</v>
      </c>
      <c r="DH297" s="80">
        <f t="shared" si="557"/>
        <v>0.15658305951983317</v>
      </c>
      <c r="DI297" s="80">
        <f t="shared" si="516"/>
        <v>0.99994190989598886</v>
      </c>
      <c r="DJ297" s="80"/>
      <c r="DK297" s="80">
        <f t="shared" si="558"/>
        <v>0.27332697943318657</v>
      </c>
      <c r="DL297" s="80">
        <f t="shared" si="558"/>
        <v>0.35385361613539562</v>
      </c>
      <c r="DM297" s="80">
        <f t="shared" si="558"/>
        <v>0.21622724845695673</v>
      </c>
      <c r="DN297" s="80">
        <f t="shared" si="558"/>
        <v>0.15659215597446105</v>
      </c>
      <c r="DQ297" s="80">
        <f t="shared" si="560"/>
        <v>-3.7325007393303022E-2</v>
      </c>
      <c r="DR297" s="80">
        <f t="shared" si="560"/>
        <v>-5.3762925727633526E-2</v>
      </c>
      <c r="DS297" s="80">
        <f t="shared" si="560"/>
        <v>-8.3052143618357263E-2</v>
      </c>
      <c r="DT297" s="80">
        <f t="shared" si="560"/>
        <v>-3.6001981276216156E-2</v>
      </c>
      <c r="DV297" s="80">
        <f t="shared" si="559"/>
        <v>5.3957097818657963E-2</v>
      </c>
      <c r="DW297" s="80">
        <f t="shared" si="559"/>
        <v>1.2189962995619504E-2</v>
      </c>
      <c r="DX297" s="80">
        <f t="shared" si="559"/>
        <v>0.57903982438435997</v>
      </c>
      <c r="DY297" s="80">
        <f t="shared" si="559"/>
        <v>0.35481311480136263</v>
      </c>
      <c r="DZ297" s="80"/>
      <c r="EB297" s="80">
        <f t="shared" si="561"/>
        <v>9.130302914716339E-3</v>
      </c>
      <c r="EC297" s="80">
        <f t="shared" si="561"/>
        <v>-7.1074820430769292E-2</v>
      </c>
      <c r="ED297" s="80">
        <f t="shared" si="561"/>
        <v>-3.5063672959478268E-3</v>
      </c>
      <c r="EE297" s="80">
        <f t="shared" si="561"/>
        <v>6.9046416497248221E-3</v>
      </c>
      <c r="EG297" s="80">
        <f t="shared" si="562"/>
        <v>-6.4331325307676794E-4</v>
      </c>
      <c r="EH297" s="80">
        <f t="shared" si="562"/>
        <v>-8.1866792777320573E-4</v>
      </c>
      <c r="EI297" s="80">
        <f t="shared" si="562"/>
        <v>7.7196907209648E-4</v>
      </c>
      <c r="EJ297" s="80">
        <f t="shared" si="562"/>
        <v>-3.4792749055155613E-4</v>
      </c>
      <c r="EL297" s="80">
        <f t="shared" si="563"/>
        <v>8.854470256810746E-3</v>
      </c>
      <c r="EM297" s="80">
        <f t="shared" si="563"/>
        <v>1.2412753378445648E-2</v>
      </c>
      <c r="EN297" s="80">
        <f t="shared" si="563"/>
        <v>1.1845054463859016E-2</v>
      </c>
      <c r="EO297" s="80">
        <f t="shared" si="563"/>
        <v>9.1390502070856413E-3</v>
      </c>
      <c r="EQ297" s="80">
        <f t="shared" si="564"/>
        <v>-1.707281137551913E-2</v>
      </c>
      <c r="ER297" s="80">
        <f t="shared" si="564"/>
        <v>-4.2600371686711824E-2</v>
      </c>
      <c r="ES297" s="80">
        <f t="shared" si="564"/>
        <v>-1.9773102991664623E-2</v>
      </c>
      <c r="ET297" s="80">
        <f t="shared" si="564"/>
        <v>-3.4306849963697933E-3</v>
      </c>
      <c r="EW297" s="80">
        <f t="shared" si="536"/>
        <v>0.94854893251406336</v>
      </c>
      <c r="EX297" s="80">
        <f t="shared" si="537"/>
        <v>0.47888530927431022</v>
      </c>
      <c r="EY297" s="80">
        <f t="shared" si="519"/>
        <v>0.76650144773049078</v>
      </c>
      <c r="EZ297" s="80"/>
      <c r="FA297" s="80">
        <f t="shared" si="538"/>
        <v>0.97791601825540286</v>
      </c>
      <c r="FB297" s="80">
        <f t="shared" si="539"/>
        <v>0.60766908249649931</v>
      </c>
      <c r="FC297" s="80">
        <f t="shared" si="520"/>
        <v>0.84949344476411981</v>
      </c>
      <c r="FD297" s="80"/>
      <c r="FE297" s="80">
        <f t="shared" si="540"/>
        <v>0.99964697688486459</v>
      </c>
      <c r="FF297" s="80">
        <f t="shared" si="541"/>
        <v>0.99593114903160374</v>
      </c>
      <c r="FG297" s="80">
        <f t="shared" si="521"/>
        <v>0.99706103916926203</v>
      </c>
      <c r="FH297" s="80"/>
      <c r="FI297" s="80">
        <f t="shared" si="542"/>
        <v>1.0108633729372447</v>
      </c>
      <c r="FJ297" s="80">
        <f t="shared" si="543"/>
        <v>1.1892168501903775</v>
      </c>
      <c r="FK297" s="80">
        <f t="shared" si="522"/>
        <v>1.1549771087940959</v>
      </c>
      <c r="FM297" s="80">
        <f t="shared" si="544"/>
        <v>0.97574552656168889</v>
      </c>
      <c r="FN297" s="80">
        <f t="shared" si="545"/>
        <v>0.98445911623627924</v>
      </c>
      <c r="FO297" s="80">
        <f t="shared" si="523"/>
        <v>0.98832681615001172</v>
      </c>
      <c r="FQ297" s="37"/>
    </row>
    <row r="298" spans="1:173" x14ac:dyDescent="0.2">
      <c r="A298" s="74" t="s">
        <v>242</v>
      </c>
      <c r="B298" s="31">
        <f t="shared" si="491"/>
        <v>1998</v>
      </c>
      <c r="D298" s="85">
        <f>[4]Northeast!D283</f>
        <v>1740.7429999999999</v>
      </c>
      <c r="E298" s="85">
        <f>[4]Midwest!D283</f>
        <v>2084.3249999999998</v>
      </c>
      <c r="F298" s="85">
        <f>[4]South!D283</f>
        <v>1364.249</v>
      </c>
      <c r="G298" s="85">
        <f>[4]West!D283</f>
        <v>1216.135</v>
      </c>
      <c r="H298" s="85">
        <f t="shared" si="546"/>
        <v>6405.4520000000002</v>
      </c>
      <c r="I298" s="90">
        <f t="shared" si="524"/>
        <v>0.21090089239619017</v>
      </c>
      <c r="J298" s="91">
        <f>J64</f>
        <v>3082.9749999999999</v>
      </c>
      <c r="K298" s="91">
        <f>K64</f>
        <v>701.21799999999996</v>
      </c>
      <c r="L298" s="91">
        <f>L64</f>
        <v>35877.905138045659</v>
      </c>
      <c r="M298" s="91">
        <f>M64</f>
        <v>21915.907280639738</v>
      </c>
      <c r="N298" s="91">
        <f t="shared" si="548"/>
        <v>61578.005418685396</v>
      </c>
      <c r="P298" s="96">
        <f>P64</f>
        <v>3082.9749999999999</v>
      </c>
      <c r="Q298" s="96">
        <f>Q64</f>
        <v>701.21799999999996</v>
      </c>
      <c r="R298" s="96">
        <f>R64</f>
        <v>35877.905138045659</v>
      </c>
      <c r="S298" s="96">
        <f>S64</f>
        <v>21915.907280639738</v>
      </c>
      <c r="T298" s="85">
        <f t="shared" si="549"/>
        <v>61578.005418685396</v>
      </c>
      <c r="V298" s="96">
        <f t="shared" si="550"/>
        <v>564.63091656597931</v>
      </c>
      <c r="W298" s="96">
        <f t="shared" si="550"/>
        <v>2972.4351057730978</v>
      </c>
      <c r="X298" s="96">
        <f t="shared" si="550"/>
        <v>38.024767464846285</v>
      </c>
      <c r="Y298" s="96">
        <f t="shared" si="550"/>
        <v>55.490972124814554</v>
      </c>
      <c r="Z298" s="96">
        <f t="shared" si="550"/>
        <v>104.02175186493314</v>
      </c>
      <c r="AC298" s="96">
        <f t="shared" si="551"/>
        <v>0.5646309165659793</v>
      </c>
      <c r="AD298" s="96">
        <f t="shared" si="551"/>
        <v>2.9724351057730978</v>
      </c>
      <c r="AE298" s="96">
        <f t="shared" si="551"/>
        <v>3.8024767464846287E-2</v>
      </c>
      <c r="AF298" s="96">
        <f t="shared" si="551"/>
        <v>5.5490972124814554E-2</v>
      </c>
      <c r="AG298" s="96">
        <f t="shared" si="551"/>
        <v>0.10402175186493313</v>
      </c>
      <c r="AI298" s="94">
        <f t="shared" si="552"/>
        <v>0.65149682959615662</v>
      </c>
      <c r="AJ298" s="94">
        <f t="shared" si="552"/>
        <v>3.4347082002237146</v>
      </c>
      <c r="AK298" s="94">
        <f t="shared" si="552"/>
        <v>4.1869742533714026E-2</v>
      </c>
      <c r="AL298" s="94">
        <f t="shared" si="552"/>
        <v>5.5681728636662903E-2</v>
      </c>
      <c r="AM298" s="94">
        <f t="shared" si="501"/>
        <v>0.11594305234849446</v>
      </c>
      <c r="AO298" s="90">
        <f>[4]Northeast!V283</f>
        <v>0.86666717459849674</v>
      </c>
      <c r="AP298" s="90">
        <f>[4]Midwest!V283</f>
        <v>0.86541124674855718</v>
      </c>
      <c r="AQ298" s="90">
        <f>[4]South!V283</f>
        <v>0.90816817023004814</v>
      </c>
      <c r="AR298" s="90">
        <f>[4]West!V283</f>
        <v>0.9965741632575188</v>
      </c>
      <c r="AS298" s="90">
        <f t="shared" si="553"/>
        <v>0.89717969087333482</v>
      </c>
      <c r="AU298" s="102">
        <f t="shared" si="554"/>
        <v>1000000</v>
      </c>
      <c r="AV298" s="102">
        <f t="shared" si="554"/>
        <v>1000000</v>
      </c>
      <c r="AW298" s="102">
        <f t="shared" si="554"/>
        <v>1000000</v>
      </c>
      <c r="AX298" s="102">
        <f t="shared" si="554"/>
        <v>1000000</v>
      </c>
      <c r="AY298" s="102">
        <f t="shared" si="554"/>
        <v>1000000</v>
      </c>
      <c r="BB298" s="80">
        <f t="shared" si="555"/>
        <v>0.81772953901013079</v>
      </c>
      <c r="BC298" s="80">
        <f t="shared" si="555"/>
        <v>1.5382903317866417</v>
      </c>
      <c r="BD298" s="80">
        <f t="shared" si="555"/>
        <v>0.7878725355213636</v>
      </c>
      <c r="BE298" s="80">
        <f t="shared" si="555"/>
        <v>0.88289338118233596</v>
      </c>
      <c r="BF298" s="80"/>
      <c r="BG298" s="80"/>
      <c r="BH298" s="80"/>
      <c r="BI298" s="80"/>
      <c r="BJ298" s="80"/>
      <c r="BK298" s="80"/>
      <c r="BL298" s="80"/>
      <c r="BM298" s="80"/>
      <c r="BN298" s="80"/>
      <c r="BO298" s="80"/>
      <c r="BP298" s="80">
        <f t="shared" si="504"/>
        <v>0.95929571902783994</v>
      </c>
      <c r="BQ298" s="95">
        <f>[4]Northeast!AK283</f>
        <v>0.83588614009701312</v>
      </c>
      <c r="BR298" s="95">
        <f>[4]Midwest!AK283</f>
        <v>0.76881185599879842</v>
      </c>
      <c r="BS298" s="95">
        <f>[4]South!AK283</f>
        <v>0.65352820572175319</v>
      </c>
      <c r="BT298" s="95">
        <f>[4]West!AK283</f>
        <v>0.75946938090131633</v>
      </c>
      <c r="BU298" s="88"/>
      <c r="BV298" s="95">
        <f>[4]Northeast!AH283</f>
        <v>0.98996618862767594</v>
      </c>
      <c r="BW298" s="95">
        <f>[4]Midwest!AH283</f>
        <v>0.98859107575910521</v>
      </c>
      <c r="BX298" s="95">
        <f>[4]South!AH283</f>
        <v>1.0119564064682591</v>
      </c>
      <c r="BY298" s="95">
        <f>[4]West!AH283</f>
        <v>1.0012318921669339</v>
      </c>
      <c r="CA298" s="95">
        <f>[4]Northeast!AI283</f>
        <v>1.1393815673237853</v>
      </c>
      <c r="CB298" s="95">
        <f>[4]Midwest!AI283</f>
        <v>1.1883435596120984</v>
      </c>
      <c r="CC298" s="95">
        <f>[4]South!AI283</f>
        <v>1.1913238089968228</v>
      </c>
      <c r="CD298" s="95">
        <f>[4]West!AI283</f>
        <v>1.1610831352924256</v>
      </c>
      <c r="CF298" s="95">
        <f>[4]Northeast!AJ283</f>
        <v>0.88729282132238685</v>
      </c>
      <c r="CG298" s="95">
        <f>[4]Midwest!AJ283</f>
        <v>0.85580457791578768</v>
      </c>
      <c r="CH298" s="95">
        <f>[4]South!AJ283</f>
        <v>0.90562616772645677</v>
      </c>
      <c r="CI298" s="95">
        <f>[4]West!AJ283</f>
        <v>0.94515078024312804</v>
      </c>
      <c r="CK298" s="89">
        <f t="shared" si="505"/>
        <v>1.2127506290459444</v>
      </c>
      <c r="CL298" s="89">
        <f t="shared" si="506"/>
        <v>0.74118923421582272</v>
      </c>
      <c r="CM298" s="89">
        <f t="shared" si="507"/>
        <v>0.81483276096330792</v>
      </c>
      <c r="CN298" s="89">
        <f t="shared" si="508"/>
        <v>0.99600054062160881</v>
      </c>
      <c r="CO298" s="89">
        <f t="shared" si="509"/>
        <v>1.1708624085657273</v>
      </c>
      <c r="CP298" s="89">
        <f t="shared" si="510"/>
        <v>0.89148497899475909</v>
      </c>
      <c r="CQ298" s="89">
        <f t="shared" si="511"/>
        <v>0.75836408709504022</v>
      </c>
      <c r="CR298" s="89">
        <f t="shared" si="512"/>
        <v>0.77910719642066129</v>
      </c>
      <c r="CS298" s="89">
        <f t="shared" si="513"/>
        <v>0.89887771003732087</v>
      </c>
      <c r="CT298" s="89"/>
      <c r="CU298" s="89">
        <f t="shared" si="514"/>
        <v>0.84712587805879802</v>
      </c>
      <c r="CV298" s="80">
        <f t="shared" si="556"/>
        <v>0.86675549712798328</v>
      </c>
      <c r="CX298" s="35"/>
      <c r="CZ298" s="80">
        <f t="shared" si="547"/>
        <v>0.27175958855050353</v>
      </c>
      <c r="DA298" s="80">
        <f t="shared" si="547"/>
        <v>0.32539858233267532</v>
      </c>
      <c r="DB298" s="80">
        <f t="shared" si="547"/>
        <v>0.21298247180682955</v>
      </c>
      <c r="DC298" s="80">
        <f t="shared" si="547"/>
        <v>0.18985935730999154</v>
      </c>
      <c r="DE298" s="80">
        <f t="shared" si="557"/>
        <v>0.27384555184235965</v>
      </c>
      <c r="DF298" s="80">
        <f t="shared" si="557"/>
        <v>0.33769370192905401</v>
      </c>
      <c r="DG298" s="80">
        <f t="shared" si="557"/>
        <v>0.2132840385890889</v>
      </c>
      <c r="DH298" s="80">
        <f t="shared" si="557"/>
        <v>0.17459800181767882</v>
      </c>
      <c r="DI298" s="80">
        <f t="shared" si="516"/>
        <v>0.99942129417818137</v>
      </c>
      <c r="DJ298" s="80"/>
      <c r="DK298" s="80">
        <f t="shared" si="558"/>
        <v>0.27400411962158694</v>
      </c>
      <c r="DL298" s="80">
        <f t="shared" si="558"/>
        <v>0.33788924039960316</v>
      </c>
      <c r="DM298" s="80">
        <f t="shared" si="558"/>
        <v>0.21340753877419752</v>
      </c>
      <c r="DN298" s="80">
        <f t="shared" si="558"/>
        <v>0.17469910120461241</v>
      </c>
      <c r="DQ298" s="80">
        <f t="shared" si="560"/>
        <v>9.2924721213269359E-3</v>
      </c>
      <c r="DR298" s="80">
        <f t="shared" si="560"/>
        <v>-2.5728498064754333E-2</v>
      </c>
      <c r="DS298" s="80">
        <f t="shared" si="560"/>
        <v>-1.5699194943587777E-2</v>
      </c>
      <c r="DT298" s="80">
        <f t="shared" si="560"/>
        <v>-6.7284672466217579E-3</v>
      </c>
      <c r="DV298" s="80">
        <f t="shared" si="559"/>
        <v>5.006617182609318E-2</v>
      </c>
      <c r="DW298" s="80">
        <f t="shared" si="559"/>
        <v>1.1387475044575258E-2</v>
      </c>
      <c r="DX298" s="80">
        <f t="shared" si="559"/>
        <v>0.58264155998724132</v>
      </c>
      <c r="DY298" s="80">
        <f t="shared" si="559"/>
        <v>0.35590479314209023</v>
      </c>
      <c r="DZ298" s="80"/>
      <c r="EB298" s="80">
        <f t="shared" si="561"/>
        <v>-7.4843678974476677E-2</v>
      </c>
      <c r="EC298" s="80">
        <f t="shared" si="561"/>
        <v>-6.8098836746009375E-2</v>
      </c>
      <c r="ED298" s="80">
        <f t="shared" si="561"/>
        <v>6.2009208244469174E-3</v>
      </c>
      <c r="EE298" s="80">
        <f t="shared" si="561"/>
        <v>3.0720464113339007E-3</v>
      </c>
      <c r="EG298" s="80">
        <f t="shared" si="562"/>
        <v>-2.2724858534357946E-3</v>
      </c>
      <c r="EH298" s="80">
        <f t="shared" si="562"/>
        <v>-2.3414850890167128E-3</v>
      </c>
      <c r="EI298" s="80">
        <f t="shared" si="562"/>
        <v>1.2246817426749238E-3</v>
      </c>
      <c r="EJ298" s="80">
        <f t="shared" si="562"/>
        <v>5.0536172379820438E-4</v>
      </c>
      <c r="EL298" s="80">
        <f t="shared" si="563"/>
        <v>1.3860441949297241E-2</v>
      </c>
      <c r="EM298" s="80">
        <f t="shared" si="563"/>
        <v>1.4367526541503486E-2</v>
      </c>
      <c r="EN298" s="80">
        <f t="shared" si="563"/>
        <v>1.1063556330482009E-2</v>
      </c>
      <c r="EO298" s="80">
        <f t="shared" si="563"/>
        <v>1.5149230318985392E-2</v>
      </c>
      <c r="EQ298" s="80">
        <f t="shared" si="564"/>
        <v>-0.13519673329594192</v>
      </c>
      <c r="ER298" s="80">
        <f t="shared" si="564"/>
        <v>-0.15464345748007399</v>
      </c>
      <c r="ES298" s="80">
        <f t="shared" si="564"/>
        <v>-0.10928157381635825</v>
      </c>
      <c r="ET298" s="80">
        <f t="shared" si="564"/>
        <v>5.434197025979097E-2</v>
      </c>
      <c r="EW298" s="80">
        <f t="shared" si="536"/>
        <v>0.9893837635146755</v>
      </c>
      <c r="EX298" s="80">
        <f t="shared" si="537"/>
        <v>0.47380134958170639</v>
      </c>
      <c r="EY298" s="80">
        <f t="shared" si="519"/>
        <v>0.75836408709504022</v>
      </c>
      <c r="EZ298" s="80"/>
      <c r="FA298" s="80">
        <f t="shared" si="538"/>
        <v>0.95919840934094991</v>
      </c>
      <c r="FB298" s="80">
        <f t="shared" si="539"/>
        <v>0.58287521733631664</v>
      </c>
      <c r="FC298" s="80">
        <f t="shared" si="520"/>
        <v>0.81483276096330792</v>
      </c>
      <c r="FD298" s="80"/>
      <c r="FE298" s="80">
        <f t="shared" si="540"/>
        <v>0.99893637550160741</v>
      </c>
      <c r="FF298" s="80">
        <f t="shared" si="541"/>
        <v>0.99487185226278141</v>
      </c>
      <c r="FG298" s="80">
        <f t="shared" si="521"/>
        <v>0.99600054062160881</v>
      </c>
      <c r="FH298" s="80"/>
      <c r="FI298" s="80">
        <f t="shared" si="542"/>
        <v>1.0137537788850355</v>
      </c>
      <c r="FJ298" s="80">
        <f t="shared" si="543"/>
        <v>1.2055730757942542</v>
      </c>
      <c r="FK298" s="80">
        <f t="shared" si="522"/>
        <v>1.1708624085657273</v>
      </c>
      <c r="FM298" s="80">
        <f t="shared" si="544"/>
        <v>0.90201435843611311</v>
      </c>
      <c r="FN298" s="80">
        <f t="shared" si="545"/>
        <v>0.88799625813845029</v>
      </c>
      <c r="FO298" s="80">
        <f t="shared" si="523"/>
        <v>0.89148497899475909</v>
      </c>
      <c r="FQ298" s="37"/>
    </row>
    <row r="299" spans="1:173" x14ac:dyDescent="0.2">
      <c r="A299" s="74" t="s">
        <v>242</v>
      </c>
      <c r="B299" s="31">
        <f t="shared" si="491"/>
        <v>1999</v>
      </c>
      <c r="D299" s="85">
        <f>[4]Northeast!D284</f>
        <v>1871.5</v>
      </c>
      <c r="E299" s="85">
        <f>[4]Midwest!D284</f>
        <v>2274.15</v>
      </c>
      <c r="F299" s="85">
        <f>[4]South!D284</f>
        <v>1374.192</v>
      </c>
      <c r="G299" s="85">
        <f>[4]West!D284</f>
        <v>1242.377</v>
      </c>
      <c r="H299" s="85">
        <f t="shared" si="546"/>
        <v>6762.2189999999991</v>
      </c>
      <c r="I299" s="90">
        <f t="shared" si="524"/>
        <v>0.21437206655723279</v>
      </c>
      <c r="J299" s="91">
        <f>J65</f>
        <v>3115.0309999999999</v>
      </c>
      <c r="K299" s="91">
        <f>K65</f>
        <v>706.84900000000005</v>
      </c>
      <c r="L299" s="91">
        <f>L65</f>
        <v>36529.74057961972</v>
      </c>
      <c r="M299" s="91">
        <f>M65</f>
        <v>22248.968212381624</v>
      </c>
      <c r="N299" s="91">
        <f t="shared" si="548"/>
        <v>62600.588792001341</v>
      </c>
      <c r="P299" s="96">
        <f>P65</f>
        <v>3115.0309999999999</v>
      </c>
      <c r="Q299" s="96">
        <f>Q65</f>
        <v>706.84900000000005</v>
      </c>
      <c r="R299" s="96">
        <f>R65</f>
        <v>36529.74057961972</v>
      </c>
      <c r="S299" s="96">
        <f>S65</f>
        <v>22248.968212381624</v>
      </c>
      <c r="T299" s="85">
        <f t="shared" si="549"/>
        <v>62600.588792001341</v>
      </c>
      <c r="V299" s="96">
        <f t="shared" si="550"/>
        <v>600.79658918322161</v>
      </c>
      <c r="W299" s="96">
        <f t="shared" si="550"/>
        <v>3217.3066666289401</v>
      </c>
      <c r="X299" s="96">
        <f t="shared" si="550"/>
        <v>37.618443990994955</v>
      </c>
      <c r="Y299" s="96">
        <f t="shared" si="550"/>
        <v>55.839757967230732</v>
      </c>
      <c r="Z299" s="96">
        <f t="shared" si="550"/>
        <v>108.02165172069479</v>
      </c>
      <c r="AC299" s="96">
        <f t="shared" si="551"/>
        <v>0.60079658918322165</v>
      </c>
      <c r="AD299" s="96">
        <f t="shared" si="551"/>
        <v>3.2173066666289403</v>
      </c>
      <c r="AE299" s="96">
        <f t="shared" si="551"/>
        <v>3.7618443990994954E-2</v>
      </c>
      <c r="AF299" s="96">
        <f t="shared" si="551"/>
        <v>5.583975796723073E-2</v>
      </c>
      <c r="AG299" s="96">
        <f t="shared" si="551"/>
        <v>0.10802165172069479</v>
      </c>
      <c r="AI299" s="94">
        <f t="shared" si="552"/>
        <v>0.64895407636291902</v>
      </c>
      <c r="AJ299" s="94">
        <f t="shared" si="552"/>
        <v>3.4792110568356747</v>
      </c>
      <c r="AK299" s="94">
        <f t="shared" si="552"/>
        <v>4.0890059575640375E-2</v>
      </c>
      <c r="AL299" s="94">
        <f t="shared" si="552"/>
        <v>5.736961500244428E-2</v>
      </c>
      <c r="AM299" s="94">
        <f t="shared" si="501"/>
        <v>0.11582809476411607</v>
      </c>
      <c r="AO299" s="90">
        <f>[4]Northeast!V284</f>
        <v>0.92579214934653409</v>
      </c>
      <c r="AP299" s="90">
        <f>[4]Midwest!V284</f>
        <v>0.92472305188494797</v>
      </c>
      <c r="AQ299" s="90">
        <f>[4]South!V284</f>
        <v>0.91998995309377263</v>
      </c>
      <c r="AR299" s="90">
        <f>[4]West!V284</f>
        <v>0.97333332226217018</v>
      </c>
      <c r="AS299" s="90">
        <f t="shared" si="553"/>
        <v>0.93260319908292455</v>
      </c>
      <c r="AU299" s="102">
        <f t="shared" si="554"/>
        <v>1000000</v>
      </c>
      <c r="AV299" s="102">
        <f t="shared" si="554"/>
        <v>1000000</v>
      </c>
      <c r="AW299" s="102">
        <f t="shared" si="554"/>
        <v>1000000</v>
      </c>
      <c r="AX299" s="102">
        <f t="shared" si="554"/>
        <v>1000000</v>
      </c>
      <c r="AY299" s="102">
        <f t="shared" si="554"/>
        <v>1000000</v>
      </c>
      <c r="BB299" s="80">
        <f t="shared" si="555"/>
        <v>0.81453798943571343</v>
      </c>
      <c r="BC299" s="80">
        <f t="shared" si="555"/>
        <v>1.558221665126285</v>
      </c>
      <c r="BD299" s="80">
        <f t="shared" si="555"/>
        <v>0.76943761690291157</v>
      </c>
      <c r="BE299" s="80">
        <f t="shared" si="555"/>
        <v>0.90965662537434677</v>
      </c>
      <c r="BF299" s="80"/>
      <c r="BG299" s="80"/>
      <c r="BH299" s="80"/>
      <c r="BI299" s="80"/>
      <c r="BJ299" s="80"/>
      <c r="BK299" s="80"/>
      <c r="BL299" s="80"/>
      <c r="BM299" s="80"/>
      <c r="BN299" s="80"/>
      <c r="BO299" s="80"/>
      <c r="BP299" s="80">
        <f t="shared" si="504"/>
        <v>1.0824477927933456</v>
      </c>
      <c r="BQ299" s="95">
        <f>[4]Northeast!AK284</f>
        <v>0.82493806313563223</v>
      </c>
      <c r="BR299" s="95">
        <f>[4]Midwest!AK284</f>
        <v>0.77284057711504162</v>
      </c>
      <c r="BS299" s="95">
        <f>[4]South!AK284</f>
        <v>0.63000472799984986</v>
      </c>
      <c r="BT299" s="95">
        <f>[4]West!AK284</f>
        <v>0.76994005738569971</v>
      </c>
      <c r="BU299" s="88"/>
      <c r="BV299" s="95">
        <f>[4]Northeast!AH284</f>
        <v>0.98769333477664578</v>
      </c>
      <c r="BW299" s="95">
        <f>[4]Midwest!AH284</f>
        <v>0.98628063647297382</v>
      </c>
      <c r="BX299" s="95">
        <f>[4]South!AH284</f>
        <v>1.0132088607058241</v>
      </c>
      <c r="BY299" s="95">
        <f>[4]West!AH284</f>
        <v>1.0016137670286089</v>
      </c>
      <c r="CA299" s="95">
        <f>[4]Northeast!AI284</f>
        <v>1.1559355250790639</v>
      </c>
      <c r="CB299" s="95">
        <f>[4]Midwest!AI284</f>
        <v>1.2063521036126383</v>
      </c>
      <c r="CC299" s="95">
        <f>[4]South!AI284</f>
        <v>1.2053984447691621</v>
      </c>
      <c r="CD299" s="95">
        <f>[4]West!AI284</f>
        <v>1.1795606787101247</v>
      </c>
      <c r="CF299" s="95">
        <f>[4]Northeast!AJ284</f>
        <v>0.94782490006311537</v>
      </c>
      <c r="CG299" s="95">
        <f>[4]Midwest!AJ284</f>
        <v>0.91445798061985528</v>
      </c>
      <c r="CH299" s="95">
        <f>[4]South!AJ284</f>
        <v>0.91741486090192581</v>
      </c>
      <c r="CI299" s="95">
        <f>[4]West!AJ284</f>
        <v>0.9231091702856119</v>
      </c>
      <c r="CK299" s="89">
        <f t="shared" si="505"/>
        <v>1.2328899404901654</v>
      </c>
      <c r="CL299" s="89">
        <f t="shared" si="506"/>
        <v>0.7696898377711392</v>
      </c>
      <c r="CM299" s="89">
        <f t="shared" si="507"/>
        <v>0.81123695688054009</v>
      </c>
      <c r="CN299" s="89">
        <f t="shared" si="508"/>
        <v>0.99492945130369892</v>
      </c>
      <c r="CO299" s="89">
        <f t="shared" si="509"/>
        <v>1.1877564388742052</v>
      </c>
      <c r="CP299" s="89">
        <f t="shared" si="510"/>
        <v>0.92630612639810317</v>
      </c>
      <c r="CQ299" s="89">
        <f t="shared" si="511"/>
        <v>0.75310637870237984</v>
      </c>
      <c r="CR299" s="89">
        <f t="shared" si="512"/>
        <v>0.82452262823235534</v>
      </c>
      <c r="CS299" s="89">
        <f t="shared" si="513"/>
        <v>0.94894285828554492</v>
      </c>
      <c r="CT299" s="89"/>
      <c r="CU299" s="89">
        <f t="shared" si="514"/>
        <v>0.88801835761372494</v>
      </c>
      <c r="CV299" s="80">
        <f t="shared" si="556"/>
        <v>0.86888543502189408</v>
      </c>
      <c r="CX299" s="35"/>
      <c r="CZ299" s="80">
        <f t="shared" si="547"/>
        <v>0.27675826529723457</v>
      </c>
      <c r="DA299" s="80">
        <f t="shared" si="547"/>
        <v>0.33630232916147795</v>
      </c>
      <c r="DB299" s="80">
        <f t="shared" si="547"/>
        <v>0.20321613363897267</v>
      </c>
      <c r="DC299" s="80">
        <f t="shared" si="547"/>
        <v>0.18372327190231491</v>
      </c>
      <c r="DE299" s="80">
        <f t="shared" si="557"/>
        <v>0.2742513345479084</v>
      </c>
      <c r="DF299" s="80">
        <f t="shared" si="557"/>
        <v>0.33082050759805148</v>
      </c>
      <c r="DG299" s="80">
        <f t="shared" si="557"/>
        <v>0.20806110166160885</v>
      </c>
      <c r="DH299" s="80">
        <f t="shared" si="557"/>
        <v>0.18677451588914082</v>
      </c>
      <c r="DI299" s="80">
        <f t="shared" si="516"/>
        <v>0.99990745969670958</v>
      </c>
      <c r="DJ299" s="80"/>
      <c r="DK299" s="80">
        <f t="shared" si="558"/>
        <v>0.27427671619841087</v>
      </c>
      <c r="DL299" s="80">
        <f t="shared" si="558"/>
        <v>0.33085112466147165</v>
      </c>
      <c r="DM299" s="80">
        <f t="shared" si="558"/>
        <v>0.20808035748099893</v>
      </c>
      <c r="DN299" s="80">
        <f t="shared" si="558"/>
        <v>0.18679180165911852</v>
      </c>
      <c r="DQ299" s="80">
        <f t="shared" si="560"/>
        <v>-1.3184099223671539E-2</v>
      </c>
      <c r="DR299" s="80">
        <f t="shared" si="560"/>
        <v>5.2265091671117453E-3</v>
      </c>
      <c r="DS299" s="80">
        <f t="shared" si="560"/>
        <v>-3.6658369026411952E-2</v>
      </c>
      <c r="DT299" s="80">
        <f t="shared" si="560"/>
        <v>1.3692657853891956E-2</v>
      </c>
      <c r="DV299" s="80">
        <f t="shared" si="559"/>
        <v>4.976041056658586E-2</v>
      </c>
      <c r="DW299" s="80">
        <f t="shared" si="559"/>
        <v>1.1291411369126231E-2</v>
      </c>
      <c r="DX299" s="80">
        <f t="shared" si="559"/>
        <v>0.58353669325690483</v>
      </c>
      <c r="DY299" s="80">
        <f t="shared" si="559"/>
        <v>0.35541148480738316</v>
      </c>
      <c r="DZ299" s="80"/>
      <c r="EB299" s="80">
        <f t="shared" si="561"/>
        <v>-6.1258676466929632E-3</v>
      </c>
      <c r="EC299" s="80">
        <f t="shared" si="561"/>
        <v>-8.4716902085114933E-3</v>
      </c>
      <c r="ED299" s="80">
        <f t="shared" si="561"/>
        <v>1.5351571562420706E-3</v>
      </c>
      <c r="EE299" s="80">
        <f t="shared" si="561"/>
        <v>-1.3870297337122337E-3</v>
      </c>
      <c r="EG299" s="80">
        <f t="shared" si="562"/>
        <v>-2.298529979302999E-3</v>
      </c>
      <c r="EH299" s="80">
        <f t="shared" si="562"/>
        <v>-2.3398384066454889E-3</v>
      </c>
      <c r="EI299" s="80">
        <f t="shared" si="562"/>
        <v>1.2368910503685259E-3</v>
      </c>
      <c r="EJ299" s="80">
        <f t="shared" si="562"/>
        <v>3.8133229542597271E-4</v>
      </c>
      <c r="EL299" s="80">
        <f t="shared" si="563"/>
        <v>1.4424364137102607E-2</v>
      </c>
      <c r="EM299" s="80">
        <f t="shared" si="563"/>
        <v>1.5040644845511771E-2</v>
      </c>
      <c r="EN299" s="80">
        <f t="shared" si="563"/>
        <v>1.1745038495590552E-2</v>
      </c>
      <c r="EO299" s="80">
        <f t="shared" si="563"/>
        <v>1.5788756198749167E-2</v>
      </c>
      <c r="EQ299" s="80">
        <f t="shared" si="564"/>
        <v>6.5994727285731372E-2</v>
      </c>
      <c r="ER299" s="80">
        <f t="shared" si="564"/>
        <v>6.6289465596590602E-2</v>
      </c>
      <c r="ES299" s="80">
        <f t="shared" si="564"/>
        <v>1.2933178476620575E-2</v>
      </c>
      <c r="ET299" s="80">
        <f t="shared" si="564"/>
        <v>-2.3596965404416172E-2</v>
      </c>
      <c r="EW299" s="80">
        <f t="shared" si="536"/>
        <v>0.99306703932566165</v>
      </c>
      <c r="EX299" s="80">
        <f t="shared" si="537"/>
        <v>0.47051650345760798</v>
      </c>
      <c r="EY299" s="80">
        <f t="shared" si="519"/>
        <v>0.75310637870237984</v>
      </c>
      <c r="EZ299" s="80"/>
      <c r="FA299" s="80">
        <f t="shared" si="538"/>
        <v>0.99558706491069804</v>
      </c>
      <c r="FB299" s="80">
        <f t="shared" si="539"/>
        <v>0.58030302683704871</v>
      </c>
      <c r="FC299" s="80">
        <f t="shared" si="520"/>
        <v>0.81123695688054009</v>
      </c>
      <c r="FD299" s="80"/>
      <c r="FE299" s="80">
        <f t="shared" si="540"/>
        <v>0.99892460970227859</v>
      </c>
      <c r="FF299" s="80">
        <f t="shared" si="541"/>
        <v>0.99380197672538184</v>
      </c>
      <c r="FG299" s="80">
        <f t="shared" si="521"/>
        <v>0.99492945130369892</v>
      </c>
      <c r="FH299" s="80"/>
      <c r="FI299" s="80">
        <f t="shared" si="542"/>
        <v>1.0144287067249622</v>
      </c>
      <c r="FJ299" s="80">
        <f t="shared" si="543"/>
        <v>1.2229679361404002</v>
      </c>
      <c r="FK299" s="80">
        <f t="shared" si="522"/>
        <v>1.1877564388742052</v>
      </c>
      <c r="FM299" s="80">
        <f t="shared" si="544"/>
        <v>1.0390597129775629</v>
      </c>
      <c r="FN299" s="80">
        <f t="shared" si="545"/>
        <v>0.92268113710648803</v>
      </c>
      <c r="FO299" s="80">
        <f t="shared" si="523"/>
        <v>0.92630612639810317</v>
      </c>
      <c r="FQ299" s="37"/>
    </row>
    <row r="300" spans="1:173" x14ac:dyDescent="0.2">
      <c r="A300" s="74" t="s">
        <v>242</v>
      </c>
      <c r="B300" s="31">
        <f t="shared" si="491"/>
        <v>2000</v>
      </c>
      <c r="D300" s="85">
        <f>[4]Northeast!D285</f>
        <v>2046.3220000000001</v>
      </c>
      <c r="E300" s="85">
        <f>[4]Midwest!D285</f>
        <v>2362.431</v>
      </c>
      <c r="F300" s="85">
        <f>[4]South!D285</f>
        <v>1541.1670000000001</v>
      </c>
      <c r="G300" s="85">
        <f>[4]West!D285</f>
        <v>1175.549</v>
      </c>
      <c r="H300" s="85">
        <f t="shared" si="546"/>
        <v>7125.469000000001</v>
      </c>
      <c r="I300" s="90">
        <f t="shared" si="524"/>
        <v>0.21886496771908467</v>
      </c>
      <c r="J300" s="91">
        <f>J66</f>
        <v>3251.5259999999998</v>
      </c>
      <c r="K300" s="91">
        <f>K66</f>
        <v>806.52</v>
      </c>
      <c r="L300" s="91">
        <f>L66</f>
        <v>37141.222726403212</v>
      </c>
      <c r="M300" s="91">
        <f>M66</f>
        <v>22633.216902278735</v>
      </c>
      <c r="N300" s="91">
        <f t="shared" si="548"/>
        <v>63832.485628681949</v>
      </c>
      <c r="P300" s="96">
        <f>P66</f>
        <v>3251.5259999999998</v>
      </c>
      <c r="Q300" s="96">
        <f>Q66</f>
        <v>806.52</v>
      </c>
      <c r="R300" s="96">
        <f>R66</f>
        <v>37141.222726403212</v>
      </c>
      <c r="S300" s="96">
        <f>S66</f>
        <v>22633.216902278735</v>
      </c>
      <c r="T300" s="85">
        <f t="shared" si="549"/>
        <v>63832.485628681949</v>
      </c>
      <c r="V300" s="96">
        <f t="shared" si="550"/>
        <v>629.3420381691551</v>
      </c>
      <c r="W300" s="96">
        <f t="shared" si="550"/>
        <v>2929.1660467192382</v>
      </c>
      <c r="X300" s="96">
        <f t="shared" si="550"/>
        <v>41.494783608844536</v>
      </c>
      <c r="Y300" s="96">
        <f t="shared" si="550"/>
        <v>51.939103710955223</v>
      </c>
      <c r="Z300" s="96">
        <f t="shared" si="550"/>
        <v>111.62762862548318</v>
      </c>
      <c r="AC300" s="96">
        <f t="shared" si="551"/>
        <v>0.62934203816915513</v>
      </c>
      <c r="AD300" s="96">
        <f t="shared" si="551"/>
        <v>2.9291660467192382</v>
      </c>
      <c r="AE300" s="96">
        <f t="shared" si="551"/>
        <v>4.1494783608844538E-2</v>
      </c>
      <c r="AF300" s="96">
        <f t="shared" si="551"/>
        <v>5.1939103710955226E-2</v>
      </c>
      <c r="AG300" s="96">
        <f t="shared" si="551"/>
        <v>0.11162762862548319</v>
      </c>
      <c r="AI300" s="94">
        <f t="shared" si="552"/>
        <v>0.64019032625314498</v>
      </c>
      <c r="AJ300" s="94">
        <f t="shared" si="552"/>
        <v>3.0170206061654299</v>
      </c>
      <c r="AK300" s="94">
        <f t="shared" si="552"/>
        <v>4.1464932845589914E-2</v>
      </c>
      <c r="AL300" s="94">
        <f t="shared" si="552"/>
        <v>5.3938310630336328E-2</v>
      </c>
      <c r="AM300" s="94">
        <f t="shared" si="501"/>
        <v>0.11398175503239692</v>
      </c>
      <c r="AO300" s="90">
        <f>[4]Northeast!V285</f>
        <v>0.9830545891758754</v>
      </c>
      <c r="AP300" s="90">
        <f>[4]Midwest!V285</f>
        <v>0.97088035816969342</v>
      </c>
      <c r="AQ300" s="90">
        <f>[4]South!V285</f>
        <v>1.0007199038128383</v>
      </c>
      <c r="AR300" s="90">
        <f>[4]West!V285</f>
        <v>0.96293530709401387</v>
      </c>
      <c r="AS300" s="90">
        <f t="shared" si="553"/>
        <v>0.97934646289448146</v>
      </c>
      <c r="AU300" s="102">
        <f t="shared" si="554"/>
        <v>1000000</v>
      </c>
      <c r="AV300" s="102">
        <f t="shared" si="554"/>
        <v>1000000</v>
      </c>
      <c r="AW300" s="102">
        <f t="shared" si="554"/>
        <v>1000000</v>
      </c>
      <c r="AX300" s="102">
        <f t="shared" si="554"/>
        <v>1000000</v>
      </c>
      <c r="AY300" s="102">
        <f t="shared" si="554"/>
        <v>1000000</v>
      </c>
      <c r="BB300" s="80">
        <f t="shared" si="555"/>
        <v>0.80353812418432347</v>
      </c>
      <c r="BC300" s="80">
        <f t="shared" si="555"/>
        <v>1.3512221006032086</v>
      </c>
      <c r="BD300" s="80">
        <f t="shared" si="555"/>
        <v>0.78025513889827369</v>
      </c>
      <c r="BE300" s="80">
        <f t="shared" si="555"/>
        <v>0.85524962341641175</v>
      </c>
      <c r="BF300" s="80"/>
      <c r="BG300" s="80"/>
      <c r="BH300" s="80"/>
      <c r="BI300" s="80"/>
      <c r="BJ300" s="80"/>
      <c r="BK300" s="80"/>
      <c r="BL300" s="80"/>
      <c r="BM300" s="80"/>
      <c r="BN300" s="80"/>
      <c r="BO300" s="80"/>
      <c r="BP300" s="80">
        <f t="shared" si="504"/>
        <v>1.2308346339564675</v>
      </c>
      <c r="BQ300" s="95">
        <f>[4]Northeast!AK285</f>
        <v>0.83806250306156194</v>
      </c>
      <c r="BR300" s="95">
        <f>[4]Midwest!AK285</f>
        <v>0.75550083500138965</v>
      </c>
      <c r="BS300" s="95">
        <f>[4]South!AK285</f>
        <v>0.62961232343255102</v>
      </c>
      <c r="BT300" s="95">
        <f>[4]West!AK285</f>
        <v>0.71313132631514708</v>
      </c>
      <c r="BU300" s="88"/>
      <c r="BV300" s="95">
        <f>[4]Northeast!AH285</f>
        <v>0.98690905446397237</v>
      </c>
      <c r="BW300" s="95">
        <f>[4]Midwest!AH285</f>
        <v>0.98614382238108256</v>
      </c>
      <c r="BX300" s="95">
        <f>[4]South!AH285</f>
        <v>1.0142423498764244</v>
      </c>
      <c r="BY300" s="95">
        <f>[4]West!AH285</f>
        <v>1.0025730296000881</v>
      </c>
      <c r="CA300" s="95">
        <f>[4]Northeast!AI285</f>
        <v>1.1679578774305617</v>
      </c>
      <c r="CB300" s="95">
        <f>[4]Midwest!AI285</f>
        <v>1.2183242225546427</v>
      </c>
      <c r="CC300" s="95">
        <f>[4]South!AI285</f>
        <v>1.2218606459604726</v>
      </c>
      <c r="CD300" s="95">
        <f>[4]West!AI285</f>
        <v>1.1962098101346728</v>
      </c>
      <c r="CF300" s="95">
        <f>[4]Northeast!AJ285</f>
        <v>1.0064501177719987</v>
      </c>
      <c r="CG300" s="95">
        <f>[4]Midwest!AJ285</f>
        <v>0.96010290859041059</v>
      </c>
      <c r="CH300" s="95">
        <f>[4]South!AJ285</f>
        <v>0.99791884495141447</v>
      </c>
      <c r="CI300" s="95">
        <f>[4]West!AJ285</f>
        <v>0.91324769432978459</v>
      </c>
      <c r="CK300" s="89">
        <f t="shared" si="505"/>
        <v>1.2571515847809496</v>
      </c>
      <c r="CL300" s="89">
        <f t="shared" si="506"/>
        <v>0.79538361059021678</v>
      </c>
      <c r="CM300" s="89">
        <f t="shared" si="507"/>
        <v>0.8469927296594163</v>
      </c>
      <c r="CN300" s="89">
        <f t="shared" si="508"/>
        <v>0.99503915270031207</v>
      </c>
      <c r="CO300" s="89">
        <f t="shared" si="509"/>
        <v>1.201498722485526</v>
      </c>
      <c r="CP300" s="89">
        <f t="shared" si="510"/>
        <v>0.97279158687281087</v>
      </c>
      <c r="CQ300" s="89">
        <f t="shared" si="511"/>
        <v>0.74069850455952146</v>
      </c>
      <c r="CR300" s="89">
        <f t="shared" si="512"/>
        <v>0.91725922141133409</v>
      </c>
      <c r="CS300" s="89">
        <f t="shared" si="513"/>
        <v>0.9999177665622847</v>
      </c>
      <c r="CT300" s="89"/>
      <c r="CU300" s="89">
        <f t="shared" si="514"/>
        <v>0.98506065167918277</v>
      </c>
      <c r="CV300" s="80">
        <f t="shared" si="556"/>
        <v>0.91733465699371408</v>
      </c>
      <c r="CX300" s="35"/>
      <c r="CZ300" s="80">
        <f t="shared" si="547"/>
        <v>0.28718418394634793</v>
      </c>
      <c r="DA300" s="80">
        <f t="shared" si="547"/>
        <v>0.33154743919312535</v>
      </c>
      <c r="DB300" s="80">
        <f t="shared" si="547"/>
        <v>0.21628990316286548</v>
      </c>
      <c r="DC300" s="80">
        <f t="shared" si="547"/>
        <v>0.16497847369766114</v>
      </c>
      <c r="DE300" s="80">
        <f t="shared" si="557"/>
        <v>0.2819390967309276</v>
      </c>
      <c r="DF300" s="80">
        <f t="shared" si="557"/>
        <v>0.33391924186938005</v>
      </c>
      <c r="DG300" s="80">
        <f t="shared" si="557"/>
        <v>0.20968509417350142</v>
      </c>
      <c r="DH300" s="80">
        <f t="shared" si="557"/>
        <v>0.1741828024102299</v>
      </c>
      <c r="DI300" s="80">
        <f t="shared" si="516"/>
        <v>0.99972623518403891</v>
      </c>
      <c r="DJ300" s="80"/>
      <c r="DK300" s="80">
        <f t="shared" si="558"/>
        <v>0.28201630287218143</v>
      </c>
      <c r="DL300" s="80">
        <f t="shared" si="558"/>
        <v>0.33401068224233316</v>
      </c>
      <c r="DM300" s="80">
        <f t="shared" si="558"/>
        <v>0.20974251429432642</v>
      </c>
      <c r="DN300" s="80">
        <f t="shared" si="558"/>
        <v>0.17423050059115905</v>
      </c>
      <c r="DQ300" s="80">
        <f t="shared" si="560"/>
        <v>1.5784375163702836E-2</v>
      </c>
      <c r="DR300" s="80">
        <f t="shared" si="560"/>
        <v>-2.2691901196378227E-2</v>
      </c>
      <c r="DS300" s="80">
        <f t="shared" si="560"/>
        <v>-6.2305377582304409E-4</v>
      </c>
      <c r="DT300" s="80">
        <f t="shared" si="560"/>
        <v>-7.6647072432423011E-2</v>
      </c>
      <c r="DV300" s="80">
        <f t="shared" si="559"/>
        <v>5.093842058594357E-2</v>
      </c>
      <c r="DW300" s="80">
        <f t="shared" si="559"/>
        <v>1.2634945859567235E-2</v>
      </c>
      <c r="DX300" s="80">
        <f t="shared" si="559"/>
        <v>0.58185455823319043</v>
      </c>
      <c r="DY300" s="80">
        <f t="shared" si="559"/>
        <v>0.35457207532129875</v>
      </c>
      <c r="DZ300" s="80"/>
      <c r="EB300" s="80">
        <f t="shared" si="561"/>
        <v>2.3397764357553211E-2</v>
      </c>
      <c r="EC300" s="80">
        <f t="shared" si="561"/>
        <v>0.11242407497400764</v>
      </c>
      <c r="ED300" s="80">
        <f t="shared" si="561"/>
        <v>-2.8868179502234484E-3</v>
      </c>
      <c r="EE300" s="80">
        <f t="shared" si="561"/>
        <v>-2.3645896168271066E-3</v>
      </c>
      <c r="EG300" s="80">
        <f t="shared" si="562"/>
        <v>-7.9436787698455998E-4</v>
      </c>
      <c r="EH300" s="80">
        <f t="shared" si="562"/>
        <v>-1.3872682575647956E-4</v>
      </c>
      <c r="EI300" s="80">
        <f t="shared" si="562"/>
        <v>1.0194960596053382E-3</v>
      </c>
      <c r="EJ300" s="80">
        <f t="shared" si="562"/>
        <v>9.5725872093765647E-4</v>
      </c>
      <c r="EL300" s="80">
        <f t="shared" si="563"/>
        <v>1.0346825370331042E-2</v>
      </c>
      <c r="EM300" s="80">
        <f t="shared" si="563"/>
        <v>9.8753108675346431E-3</v>
      </c>
      <c r="EN300" s="80">
        <f t="shared" si="563"/>
        <v>1.3564644724794425E-2</v>
      </c>
      <c r="EO300" s="80">
        <f t="shared" si="563"/>
        <v>1.4016003700451207E-2</v>
      </c>
      <c r="EQ300" s="80">
        <f t="shared" si="564"/>
        <v>6.0014903144013101E-2</v>
      </c>
      <c r="ER300" s="80">
        <f t="shared" si="564"/>
        <v>4.870895631780315E-2</v>
      </c>
      <c r="ES300" s="80">
        <f t="shared" si="564"/>
        <v>8.4112174355315178E-2</v>
      </c>
      <c r="ET300" s="80">
        <f t="shared" si="564"/>
        <v>-1.074036418907556E-2</v>
      </c>
      <c r="EW300" s="80">
        <f t="shared" si="536"/>
        <v>0.98352440705091693</v>
      </c>
      <c r="EX300" s="80">
        <f t="shared" si="537"/>
        <v>0.46276446507081459</v>
      </c>
      <c r="EY300" s="80">
        <f t="shared" si="519"/>
        <v>0.74069850455952146</v>
      </c>
      <c r="EZ300" s="80"/>
      <c r="FA300" s="80">
        <f t="shared" si="538"/>
        <v>1.0440756211555848</v>
      </c>
      <c r="FB300" s="80">
        <f t="shared" si="539"/>
        <v>0.60588024320335765</v>
      </c>
      <c r="FC300" s="80">
        <f t="shared" si="520"/>
        <v>0.8469927296594163</v>
      </c>
      <c r="FD300" s="80"/>
      <c r="FE300" s="80">
        <f t="shared" si="540"/>
        <v>1.0001102604777348</v>
      </c>
      <c r="FF300" s="80">
        <f t="shared" si="541"/>
        <v>0.99391155380610929</v>
      </c>
      <c r="FG300" s="80">
        <f t="shared" si="521"/>
        <v>0.99503915270031207</v>
      </c>
      <c r="FH300" s="80"/>
      <c r="FI300" s="80">
        <f t="shared" si="542"/>
        <v>1.0115699508430753</v>
      </c>
      <c r="FJ300" s="80">
        <f t="shared" si="543"/>
        <v>1.237117615044202</v>
      </c>
      <c r="FK300" s="80">
        <f t="shared" si="522"/>
        <v>1.201498722485526</v>
      </c>
      <c r="FM300" s="80">
        <f t="shared" si="544"/>
        <v>1.0501836910606046</v>
      </c>
      <c r="FN300" s="80">
        <f t="shared" si="545"/>
        <v>0.96898468223848733</v>
      </c>
      <c r="FO300" s="80">
        <f t="shared" si="523"/>
        <v>0.97279158687281087</v>
      </c>
      <c r="FQ300" s="37"/>
    </row>
    <row r="301" spans="1:173" x14ac:dyDescent="0.2">
      <c r="A301" s="74" t="s">
        <v>242</v>
      </c>
      <c r="B301" s="31">
        <f t="shared" si="491"/>
        <v>2001</v>
      </c>
      <c r="D301" s="85">
        <f>[4]Northeast!D286</f>
        <v>1953.999</v>
      </c>
      <c r="E301" s="85">
        <f>[4]Midwest!D286</f>
        <v>2233.4360000000001</v>
      </c>
      <c r="F301" s="85">
        <f>[4]South!D286</f>
        <v>1440.866</v>
      </c>
      <c r="G301" s="85">
        <f>[4]West!D286</f>
        <v>1226.098</v>
      </c>
      <c r="H301" s="85">
        <f t="shared" si="546"/>
        <v>6854.3990000000003</v>
      </c>
      <c r="I301" s="90">
        <f t="shared" si="524"/>
        <v>0.21358588990064106</v>
      </c>
      <c r="J301" s="91">
        <f>J67</f>
        <v>3097.2620000000002</v>
      </c>
      <c r="K301" s="91">
        <f>K67</f>
        <v>789.18499999999995</v>
      </c>
      <c r="L301" s="91">
        <f>L67</f>
        <v>37720.98513511294</v>
      </c>
      <c r="M301" s="91">
        <f>M67</f>
        <v>23005.608134059454</v>
      </c>
      <c r="N301" s="91">
        <f t="shared" si="548"/>
        <v>64613.040269172394</v>
      </c>
      <c r="P301" s="96">
        <f>P67</f>
        <v>3097.2620000000002</v>
      </c>
      <c r="Q301" s="96">
        <f>Q67</f>
        <v>789.18499999999995</v>
      </c>
      <c r="R301" s="96">
        <f>R67</f>
        <v>37720.98513511294</v>
      </c>
      <c r="S301" s="96">
        <f>S67</f>
        <v>23005.608134059454</v>
      </c>
      <c r="T301" s="85">
        <f t="shared" si="549"/>
        <v>64613.040269172394</v>
      </c>
      <c r="V301" s="96">
        <f t="shared" si="550"/>
        <v>630.87946709061089</v>
      </c>
      <c r="W301" s="96">
        <f t="shared" si="550"/>
        <v>2830.0537896690894</v>
      </c>
      <c r="X301" s="96">
        <f t="shared" si="550"/>
        <v>38.197994957951302</v>
      </c>
      <c r="Y301" s="96">
        <f t="shared" si="550"/>
        <v>53.295613524111992</v>
      </c>
      <c r="Z301" s="96">
        <f t="shared" si="550"/>
        <v>106.08383340955884</v>
      </c>
      <c r="AC301" s="96">
        <f t="shared" si="551"/>
        <v>0.63087946709061093</v>
      </c>
      <c r="AD301" s="96">
        <f t="shared" si="551"/>
        <v>2.8300537896690896</v>
      </c>
      <c r="AE301" s="96">
        <f t="shared" si="551"/>
        <v>3.8197994957951301E-2</v>
      </c>
      <c r="AF301" s="96">
        <f t="shared" si="551"/>
        <v>5.3295613524111995E-2</v>
      </c>
      <c r="AG301" s="96">
        <f t="shared" si="551"/>
        <v>0.10608383340955883</v>
      </c>
      <c r="AI301" s="94">
        <f t="shared" si="552"/>
        <v>0.68171070320574079</v>
      </c>
      <c r="AJ301" s="94">
        <f t="shared" si="552"/>
        <v>3.0828299267339165</v>
      </c>
      <c r="AK301" s="94">
        <f t="shared" si="552"/>
        <v>3.9986439989725078E-2</v>
      </c>
      <c r="AL301" s="94">
        <f t="shared" si="552"/>
        <v>5.4532887697336635E-2</v>
      </c>
      <c r="AM301" s="94">
        <f t="shared" si="501"/>
        <v>0.11309249517686602</v>
      </c>
      <c r="AO301" s="90">
        <f>[4]Northeast!V286</f>
        <v>0.92543576640927561</v>
      </c>
      <c r="AP301" s="90">
        <f>[4]Midwest!V286</f>
        <v>0.91800516308967162</v>
      </c>
      <c r="AQ301" s="90">
        <f>[4]South!V286</f>
        <v>0.95527371198252864</v>
      </c>
      <c r="AR301" s="90">
        <f>[4]West!V286</f>
        <v>0.97731141288369605</v>
      </c>
      <c r="AS301" s="90">
        <f t="shared" si="553"/>
        <v>0.93802717186187901</v>
      </c>
      <c r="AU301" s="102">
        <f t="shared" si="554"/>
        <v>1000000</v>
      </c>
      <c r="AV301" s="102">
        <f t="shared" si="554"/>
        <v>1000000</v>
      </c>
      <c r="AW301" s="102">
        <f t="shared" si="554"/>
        <v>1000000</v>
      </c>
      <c r="AX301" s="102">
        <f t="shared" si="554"/>
        <v>1000000</v>
      </c>
      <c r="AY301" s="102">
        <f t="shared" si="554"/>
        <v>1000000</v>
      </c>
      <c r="BB301" s="80">
        <f t="shared" si="555"/>
        <v>0.85565263520353918</v>
      </c>
      <c r="BC301" s="80">
        <f t="shared" si="555"/>
        <v>1.3806958828492106</v>
      </c>
      <c r="BD301" s="80">
        <f t="shared" si="555"/>
        <v>0.75243400018067863</v>
      </c>
      <c r="BE301" s="80">
        <f t="shared" si="555"/>
        <v>0.86467727894921309</v>
      </c>
      <c r="BF301" s="80"/>
      <c r="BG301" s="80">
        <f t="shared" ref="BG301:BJ310" si="565">V301/V$312</f>
        <v>0.81069667624226727</v>
      </c>
      <c r="BH301" s="80">
        <f t="shared" si="565"/>
        <v>1.2534159704644372</v>
      </c>
      <c r="BI301" s="80">
        <f t="shared" si="565"/>
        <v>0.7167685224815159</v>
      </c>
      <c r="BJ301" s="80">
        <f t="shared" si="565"/>
        <v>0.8014537977185382</v>
      </c>
      <c r="BK301" s="80"/>
      <c r="BL301" s="80">
        <f t="shared" ref="BL301:BO310" si="566">BQ301*BV301*CA301*CF301</f>
        <v>0.92516664111734359</v>
      </c>
      <c r="BM301" s="80">
        <f t="shared" si="566"/>
        <v>0.8226132281141203</v>
      </c>
      <c r="BN301" s="80">
        <f t="shared" si="566"/>
        <v>0.7167685224815159</v>
      </c>
      <c r="BO301" s="80">
        <f t="shared" si="566"/>
        <v>0.80145379771853809</v>
      </c>
      <c r="BP301" s="80">
        <f t="shared" si="504"/>
        <v>1.1234326839082562</v>
      </c>
      <c r="BQ301" s="95">
        <f>[4]Northeast!AK286</f>
        <v>0.838875810035838</v>
      </c>
      <c r="BR301" s="95">
        <f>[4]Midwest!AK286</f>
        <v>0.74658237725200849</v>
      </c>
      <c r="BS301" s="95">
        <f>[4]South!AK286</f>
        <v>0.59818393795012925</v>
      </c>
      <c r="BT301" s="95">
        <f>[4]West!AK286</f>
        <v>0.71019468200043323</v>
      </c>
      <c r="BU301" s="88"/>
      <c r="BV301" s="95">
        <f>[4]Northeast!AH286</f>
        <v>0.98608664003690272</v>
      </c>
      <c r="BW301" s="95">
        <f>[4]Midwest!AH286</f>
        <v>0.98599086023677374</v>
      </c>
      <c r="BX301" s="95">
        <f>[4]South!AH286</f>
        <v>1.0150229900454859</v>
      </c>
      <c r="BY301" s="95">
        <f>[4]West!AH286</f>
        <v>1.0032232883208019</v>
      </c>
      <c r="CA301" s="95">
        <f>[4]Northeast!AI286</f>
        <v>1.1804465267876929</v>
      </c>
      <c r="CB301" s="95">
        <f>[4]Midwest!AI286</f>
        <v>1.2309711403393735</v>
      </c>
      <c r="CC301" s="95">
        <f>[4]South!AI286</f>
        <v>1.2392467404399319</v>
      </c>
      <c r="CD301" s="95">
        <f>[4]West!AI286</f>
        <v>1.2136096642169669</v>
      </c>
      <c r="CF301" s="95">
        <f>[4]Northeast!AJ286</f>
        <v>0.94746003563633274</v>
      </c>
      <c r="CG301" s="95">
        <f>[4]Midwest!AJ286</f>
        <v>0.90781466507880237</v>
      </c>
      <c r="CH301" s="95">
        <f>[4]South!AJ286</f>
        <v>0.95259985900344935</v>
      </c>
      <c r="CI301" s="95">
        <f>[4]West!AJ286</f>
        <v>0.92688199080759193</v>
      </c>
      <c r="CK301" s="89">
        <f t="shared" si="505"/>
        <v>1.2725242511221733</v>
      </c>
      <c r="CL301" s="89">
        <f t="shared" si="506"/>
        <v>0.75588224422142458</v>
      </c>
      <c r="CM301" s="89">
        <f t="shared" si="507"/>
        <v>0.8243492505073774</v>
      </c>
      <c r="CN301" s="89">
        <f t="shared" si="508"/>
        <v>0.99502517199740537</v>
      </c>
      <c r="CO301" s="89">
        <f t="shared" si="509"/>
        <v>1.2159224005527174</v>
      </c>
      <c r="CP301" s="89">
        <f t="shared" si="510"/>
        <v>0.93179437993872205</v>
      </c>
      <c r="CQ301" s="89">
        <f t="shared" si="511"/>
        <v>0.72948462188443031</v>
      </c>
      <c r="CR301" s="89">
        <f t="shared" si="512"/>
        <v>0.86268742947931332</v>
      </c>
      <c r="CS301" s="89">
        <f t="shared" si="513"/>
        <v>0.96187848676441601</v>
      </c>
      <c r="CT301" s="89"/>
      <c r="CU301" s="89">
        <f t="shared" si="514"/>
        <v>0.92933279069641206</v>
      </c>
      <c r="CV301" s="80">
        <f t="shared" si="556"/>
        <v>0.89687776715043988</v>
      </c>
      <c r="CX301" s="35"/>
      <c r="CZ301" s="80">
        <f t="shared" si="547"/>
        <v>0.28507225797622809</v>
      </c>
      <c r="DA301" s="80">
        <f t="shared" si="547"/>
        <v>0.32583980010501284</v>
      </c>
      <c r="DB301" s="80">
        <f t="shared" si="547"/>
        <v>0.21021040648494491</v>
      </c>
      <c r="DC301" s="80">
        <f t="shared" si="547"/>
        <v>0.1788775354338141</v>
      </c>
      <c r="DE301" s="80">
        <f t="shared" si="557"/>
        <v>0.28612692193775563</v>
      </c>
      <c r="DF301" s="80">
        <f t="shared" si="557"/>
        <v>0.32868536023541295</v>
      </c>
      <c r="DG301" s="80">
        <f t="shared" si="557"/>
        <v>0.21323571080051185</v>
      </c>
      <c r="DH301" s="80">
        <f t="shared" si="557"/>
        <v>0.17183432768057572</v>
      </c>
      <c r="DI301" s="80">
        <f t="shared" si="516"/>
        <v>0.99988232065425608</v>
      </c>
      <c r="DK301" s="80">
        <f t="shared" si="558"/>
        <v>0.28616059712960351</v>
      </c>
      <c r="DL301" s="80">
        <f t="shared" si="558"/>
        <v>0.32872404426587243</v>
      </c>
      <c r="DM301" s="80">
        <f t="shared" si="558"/>
        <v>0.2132608071927751</v>
      </c>
      <c r="DN301" s="80">
        <f t="shared" si="558"/>
        <v>0.17185455141174896</v>
      </c>
      <c r="DQ301" s="80">
        <f t="shared" si="560"/>
        <v>9.6999040655540024E-4</v>
      </c>
      <c r="DR301" s="80">
        <f t="shared" si="560"/>
        <v>-1.1874924742575579E-2</v>
      </c>
      <c r="DS301" s="80">
        <f t="shared" si="560"/>
        <v>-5.1205975142921287E-2</v>
      </c>
      <c r="DT301" s="80">
        <f t="shared" si="560"/>
        <v>-4.1264593839675824E-3</v>
      </c>
      <c r="DV301" s="80">
        <f t="shared" si="559"/>
        <v>4.7935555842861931E-2</v>
      </c>
      <c r="DW301" s="80">
        <f t="shared" si="559"/>
        <v>1.2214020524530696E-2</v>
      </c>
      <c r="DX301" s="80">
        <f t="shared" si="559"/>
        <v>0.58379833200806752</v>
      </c>
      <c r="DY301" s="80">
        <f t="shared" si="559"/>
        <v>0.35605209162453988</v>
      </c>
      <c r="DZ301" s="80"/>
      <c r="EA301" s="80">
        <f t="shared" ref="EA301:EA308" si="567">SUM(DV301:DY301)</f>
        <v>1</v>
      </c>
      <c r="EB301" s="80">
        <f t="shared" si="561"/>
        <v>-6.0759941466701467E-2</v>
      </c>
      <c r="EC301" s="80">
        <f t="shared" si="561"/>
        <v>-3.3881940664119245E-2</v>
      </c>
      <c r="ED301" s="80">
        <f t="shared" si="561"/>
        <v>3.3350847286223403E-3</v>
      </c>
      <c r="EE301" s="80">
        <f t="shared" si="561"/>
        <v>4.1654041953888355E-3</v>
      </c>
      <c r="EG301" s="80">
        <f t="shared" si="562"/>
        <v>-8.3367082553085332E-4</v>
      </c>
      <c r="EH301" s="80">
        <f t="shared" si="562"/>
        <v>-1.5512342637011211E-4</v>
      </c>
      <c r="EI301" s="80">
        <f t="shared" si="562"/>
        <v>7.693820933243104E-4</v>
      </c>
      <c r="EJ301" s="80">
        <f t="shared" si="562"/>
        <v>6.4837963624170638E-4</v>
      </c>
      <c r="EL301" s="80">
        <f t="shared" si="563"/>
        <v>1.0635959517529667E-2</v>
      </c>
      <c r="EM301" s="80">
        <f t="shared" si="563"/>
        <v>1.0327076410658952E-2</v>
      </c>
      <c r="EN301" s="80">
        <f t="shared" si="563"/>
        <v>1.4128911075665459E-2</v>
      </c>
      <c r="EO301" s="80">
        <f t="shared" si="563"/>
        <v>1.4441045607282417E-2</v>
      </c>
      <c r="EQ301" s="80">
        <f t="shared" si="564"/>
        <v>-6.0399926445172246E-2</v>
      </c>
      <c r="ER301" s="80">
        <f t="shared" si="564"/>
        <v>-5.6000230747105667E-2</v>
      </c>
      <c r="ES301" s="80">
        <f t="shared" si="564"/>
        <v>-4.6477014966634693E-2</v>
      </c>
      <c r="ET301" s="80">
        <f t="shared" si="564"/>
        <v>1.4819114219642769E-2</v>
      </c>
      <c r="EW301" s="80">
        <f t="shared" si="536"/>
        <v>0.98486039514584978</v>
      </c>
      <c r="EX301" s="80">
        <f t="shared" si="537"/>
        <v>0.45575839392910028</v>
      </c>
      <c r="EY301" s="80">
        <f t="shared" si="519"/>
        <v>0.72948462188443031</v>
      </c>
      <c r="EZ301" s="80"/>
      <c r="FA301" s="80">
        <f t="shared" si="538"/>
        <v>0.97326602890541447</v>
      </c>
      <c r="FB301" s="80">
        <f t="shared" si="539"/>
        <v>0.58968265829477862</v>
      </c>
      <c r="FC301" s="80">
        <f t="shared" si="520"/>
        <v>0.8243492505073774</v>
      </c>
      <c r="FE301" s="80">
        <f t="shared" si="540"/>
        <v>0.9999859495951805</v>
      </c>
      <c r="FF301" s="80">
        <f t="shared" si="541"/>
        <v>0.99389758894642355</v>
      </c>
      <c r="FG301" s="80">
        <f t="shared" si="521"/>
        <v>0.99502517199740537</v>
      </c>
      <c r="FI301" s="80">
        <f t="shared" si="542"/>
        <v>1.0120047385796243</v>
      </c>
      <c r="FJ301" s="80">
        <f t="shared" si="543"/>
        <v>1.251968888605056</v>
      </c>
      <c r="FK301" s="80">
        <f t="shared" si="522"/>
        <v>1.2159224005527174</v>
      </c>
      <c r="FM301" s="80">
        <f t="shared" si="544"/>
        <v>0.9578561251070431</v>
      </c>
      <c r="FN301" s="80">
        <f t="shared" si="545"/>
        <v>0.92814791301703692</v>
      </c>
      <c r="FO301" s="80">
        <f t="shared" si="523"/>
        <v>0.93179437993872205</v>
      </c>
      <c r="FQ301" s="37"/>
    </row>
    <row r="302" spans="1:173" x14ac:dyDescent="0.2">
      <c r="A302" s="74" t="s">
        <v>242</v>
      </c>
      <c r="B302" s="31">
        <f t="shared" si="491"/>
        <v>2002</v>
      </c>
      <c r="D302" s="85">
        <f>[4]Northeast!D287</f>
        <v>1891.1469999999999</v>
      </c>
      <c r="E302" s="85">
        <f>[4]Midwest!D287</f>
        <v>2344.5080000000003</v>
      </c>
      <c r="F302" s="85">
        <f>[4]South!D287</f>
        <v>1438.8720000000001</v>
      </c>
      <c r="G302" s="85">
        <f>[4]West!D287</f>
        <v>1224.77</v>
      </c>
      <c r="H302" s="85">
        <f t="shared" ref="H302:H307" si="568">SUM(D302:G302)</f>
        <v>6899.2970000000005</v>
      </c>
      <c r="I302" s="90">
        <f t="shared" si="524"/>
        <v>0.21298247180682955</v>
      </c>
      <c r="J302" s="91">
        <f>J68</f>
        <v>3212.4560000000001</v>
      </c>
      <c r="K302" s="91">
        <f>K68</f>
        <v>725.16300000000001</v>
      </c>
      <c r="L302" s="91">
        <f>L68</f>
        <v>38111.433638868861</v>
      </c>
      <c r="M302" s="91">
        <f>M68</f>
        <v>23192.1115708502</v>
      </c>
      <c r="N302" s="91">
        <f t="shared" ref="N302:N309" si="569">SUM(J302:M302)</f>
        <v>65241.164209719063</v>
      </c>
      <c r="P302" s="96">
        <f>P68</f>
        <v>3212.4560000000001</v>
      </c>
      <c r="Q302" s="96">
        <f>Q68</f>
        <v>725.16300000000001</v>
      </c>
      <c r="R302" s="96">
        <f>R68</f>
        <v>38111.433638868861</v>
      </c>
      <c r="S302" s="96">
        <f>S68</f>
        <v>23192.1115708502</v>
      </c>
      <c r="T302" s="85">
        <f t="shared" ref="T302:T309" si="570">SUM(P302:S302)</f>
        <v>65241.164209719063</v>
      </c>
      <c r="V302" s="96">
        <f t="shared" si="550"/>
        <v>588.69195406878714</v>
      </c>
      <c r="W302" s="96">
        <f t="shared" si="550"/>
        <v>3233.0772529762276</v>
      </c>
      <c r="X302" s="96">
        <f t="shared" si="550"/>
        <v>37.754339383668103</v>
      </c>
      <c r="Y302" s="96">
        <f t="shared" si="550"/>
        <v>52.8097666423524</v>
      </c>
      <c r="Z302" s="96">
        <f t="shared" si="550"/>
        <v>105.75067265541229</v>
      </c>
      <c r="AC302" s="96">
        <f t="shared" si="551"/>
        <v>0.58869195406878716</v>
      </c>
      <c r="AD302" s="96">
        <f t="shared" si="551"/>
        <v>3.2330772529762277</v>
      </c>
      <c r="AE302" s="96">
        <f t="shared" si="551"/>
        <v>3.7754339383668102E-2</v>
      </c>
      <c r="AF302" s="96">
        <f t="shared" si="551"/>
        <v>5.2809766642352401E-2</v>
      </c>
      <c r="AG302" s="96">
        <f t="shared" si="551"/>
        <v>0.10575067265541228</v>
      </c>
      <c r="AI302" s="94">
        <f t="shared" si="552"/>
        <v>0.63211871874034231</v>
      </c>
      <c r="AJ302" s="94">
        <f t="shared" si="552"/>
        <v>3.3881512649036774</v>
      </c>
      <c r="AK302" s="94">
        <f t="shared" si="552"/>
        <v>3.8761411072433492E-2</v>
      </c>
      <c r="AL302" s="94">
        <f t="shared" si="552"/>
        <v>5.3733924856117193E-2</v>
      </c>
      <c r="AM302" s="94">
        <f t="shared" si="501"/>
        <v>0.11052947506423473</v>
      </c>
      <c r="AO302" s="90">
        <f>[4]Northeast!V287</f>
        <v>0.93129966984984403</v>
      </c>
      <c r="AP302" s="90">
        <f>[4]Midwest!V287</f>
        <v>0.95423049332720444</v>
      </c>
      <c r="AQ302" s="90">
        <f>[4]South!V287</f>
        <v>0.97401870414667124</v>
      </c>
      <c r="AR302" s="90">
        <f>[4]West!V287</f>
        <v>0.98280121513104801</v>
      </c>
      <c r="AS302" s="90">
        <f t="shared" si="553"/>
        <v>0.95676445214233374</v>
      </c>
      <c r="AU302" s="102">
        <f t="shared" si="554"/>
        <v>1000000</v>
      </c>
      <c r="AV302" s="102">
        <f t="shared" si="554"/>
        <v>1000000</v>
      </c>
      <c r="AW302" s="102">
        <f t="shared" si="554"/>
        <v>1000000</v>
      </c>
      <c r="AX302" s="102">
        <f t="shared" si="554"/>
        <v>1000000</v>
      </c>
      <c r="AY302" s="102">
        <f t="shared" si="554"/>
        <v>1000000</v>
      </c>
      <c r="BB302" s="80">
        <f t="shared" si="555"/>
        <v>0.79340700521233054</v>
      </c>
      <c r="BC302" s="80">
        <f t="shared" si="555"/>
        <v>1.5174390456495064</v>
      </c>
      <c r="BD302" s="80">
        <f t="shared" si="555"/>
        <v>0.72938235045113109</v>
      </c>
      <c r="BE302" s="80">
        <f t="shared" si="555"/>
        <v>0.85200886829468436</v>
      </c>
      <c r="BF302" s="80"/>
      <c r="BG302" s="80">
        <f t="shared" si="565"/>
        <v>0.75648461455726124</v>
      </c>
      <c r="BH302" s="80">
        <f t="shared" si="565"/>
        <v>1.4319129471738876</v>
      </c>
      <c r="BI302" s="80">
        <f t="shared" si="565"/>
        <v>0.7084435213703395</v>
      </c>
      <c r="BJ302" s="80">
        <f t="shared" si="565"/>
        <v>0.79414768371124245</v>
      </c>
      <c r="BK302" s="80"/>
      <c r="BL302" s="80">
        <f t="shared" si="566"/>
        <v>0.89196782949186859</v>
      </c>
      <c r="BM302" s="80">
        <f t="shared" si="566"/>
        <v>0.86006725359412084</v>
      </c>
      <c r="BN302" s="80">
        <f t="shared" si="566"/>
        <v>0.70844352137033939</v>
      </c>
      <c r="BO302" s="80">
        <f t="shared" si="566"/>
        <v>0.79414768371124245</v>
      </c>
      <c r="BP302" s="80">
        <f t="shared" si="504"/>
        <v>1.1642690393151607</v>
      </c>
      <c r="BQ302" s="95">
        <f>[4]Northeast!AK287</f>
        <v>0.79744173161722443</v>
      </c>
      <c r="BR302" s="95">
        <f>[4]Midwest!AK287</f>
        <v>0.74277111089023862</v>
      </c>
      <c r="BS302" s="95">
        <f>[4]South!AK287</f>
        <v>0.5731264222418071</v>
      </c>
      <c r="BT302" s="95">
        <f>[4]West!AK287</f>
        <v>0.69097975506275955</v>
      </c>
      <c r="BU302" s="88"/>
      <c r="BV302" s="95">
        <f>[4]Northeast!AH287</f>
        <v>0.98654630045977942</v>
      </c>
      <c r="BW302" s="95">
        <f>[4]Midwest!AH287</f>
        <v>0.98471826971707299</v>
      </c>
      <c r="BX302" s="95">
        <f>[4]South!AH287</f>
        <v>1.0136072152207842</v>
      </c>
      <c r="BY302" s="95">
        <f>[4]West!AH287</f>
        <v>1.0008527360716684</v>
      </c>
      <c r="CA302" s="95">
        <f>[4]Northeast!AI287</f>
        <v>1.1891282322821777</v>
      </c>
      <c r="CB302" s="95">
        <f>[4]Midwest!AI287</f>
        <v>1.2461205318703295</v>
      </c>
      <c r="CC302" s="95">
        <f>[4]South!AI287</f>
        <v>1.2555532194381069</v>
      </c>
      <c r="CD302" s="95">
        <f>[4]West!AI287</f>
        <v>1.231994052473915</v>
      </c>
      <c r="CF302" s="95">
        <f>[4]Northeast!AJ287</f>
        <v>0.95346349299602151</v>
      </c>
      <c r="CG302" s="95">
        <f>[4]Midwest!AJ287</f>
        <v>0.94363786886806311</v>
      </c>
      <c r="CH302" s="95">
        <f>[4]South!AJ287</f>
        <v>0.9712923831131357</v>
      </c>
      <c r="CI302" s="95">
        <f>[4]West!AJ287</f>
        <v>0.93208851839857909</v>
      </c>
      <c r="CK302" s="89">
        <f t="shared" si="505"/>
        <v>1.2848948646040064</v>
      </c>
      <c r="CL302" s="89">
        <f t="shared" si="506"/>
        <v>0.75350836414529132</v>
      </c>
      <c r="CM302" s="89">
        <f t="shared" si="507"/>
        <v>0.80477886493468276</v>
      </c>
      <c r="CN302" s="89">
        <f t="shared" si="508"/>
        <v>0.99401730950623601</v>
      </c>
      <c r="CO302" s="89">
        <f t="shared" si="509"/>
        <v>1.230030879726036</v>
      </c>
      <c r="CP302" s="89">
        <f t="shared" si="510"/>
        <v>0.95034585808872551</v>
      </c>
      <c r="CQ302" s="89">
        <f t="shared" si="511"/>
        <v>0.7081277283942351</v>
      </c>
      <c r="CR302" s="89">
        <f t="shared" si="512"/>
        <v>0.85083903076082512</v>
      </c>
      <c r="CS302" s="89">
        <f t="shared" si="513"/>
        <v>0.96817902752645046</v>
      </c>
      <c r="CT302" s="89"/>
      <c r="CU302" s="89">
        <f t="shared" si="514"/>
        <v>0.93512186181816648</v>
      </c>
      <c r="CV302" s="80">
        <f t="shared" si="556"/>
        <v>0.87880340987615579</v>
      </c>
      <c r="CX302" s="35"/>
      <c r="CZ302" s="80">
        <f t="shared" ref="CZ302:DC310" si="571">D302/$H302</f>
        <v>0.27410720251643028</v>
      </c>
      <c r="DA302" s="80">
        <f t="shared" si="571"/>
        <v>0.33981839019250804</v>
      </c>
      <c r="DB302" s="80">
        <f t="shared" si="571"/>
        <v>0.20855342218199913</v>
      </c>
      <c r="DC302" s="80">
        <f t="shared" si="571"/>
        <v>0.17752098510906256</v>
      </c>
      <c r="DE302" s="80">
        <f t="shared" si="557"/>
        <v>0.27955389059773095</v>
      </c>
      <c r="DF302" s="80">
        <f t="shared" si="557"/>
        <v>0.33278016514049136</v>
      </c>
      <c r="DG302" s="80">
        <f t="shared" si="557"/>
        <v>0.20938082159007729</v>
      </c>
      <c r="DH302" s="80">
        <f t="shared" si="557"/>
        <v>0.17819839970113829</v>
      </c>
      <c r="DI302" s="80">
        <f t="shared" si="516"/>
        <v>0.99991327702943789</v>
      </c>
      <c r="DK302" s="80">
        <f t="shared" si="558"/>
        <v>0.27957813644422763</v>
      </c>
      <c r="DL302" s="80">
        <f t="shared" si="558"/>
        <v>0.33280902732797113</v>
      </c>
      <c r="DM302" s="80">
        <f t="shared" si="558"/>
        <v>0.20939898129176759</v>
      </c>
      <c r="DN302" s="80">
        <f t="shared" si="558"/>
        <v>0.17821385493603367</v>
      </c>
      <c r="DQ302" s="80">
        <f t="shared" si="560"/>
        <v>-5.0653905912702399E-2</v>
      </c>
      <c r="DR302" s="80">
        <f t="shared" si="560"/>
        <v>-5.1180256554658552E-3</v>
      </c>
      <c r="DS302" s="80">
        <f t="shared" si="560"/>
        <v>-4.2791970636646789E-2</v>
      </c>
      <c r="DT302" s="80">
        <f t="shared" si="560"/>
        <v>-2.7428607139391725E-2</v>
      </c>
      <c r="DV302" s="80">
        <f t="shared" ref="DV302:DY310" si="572">J302/$N302</f>
        <v>4.9239709911881618E-2</v>
      </c>
      <c r="DW302" s="80">
        <f t="shared" si="572"/>
        <v>1.1115114342057855E-2</v>
      </c>
      <c r="DX302" s="80">
        <f t="shared" si="572"/>
        <v>0.58416237816294747</v>
      </c>
      <c r="DY302" s="80">
        <f t="shared" si="572"/>
        <v>0.35548279758311302</v>
      </c>
      <c r="DZ302" s="80"/>
      <c r="EA302" s="80">
        <f t="shared" si="567"/>
        <v>1</v>
      </c>
      <c r="EB302" s="80">
        <f t="shared" si="561"/>
        <v>2.6842887764667245E-2</v>
      </c>
      <c r="EC302" s="80">
        <f t="shared" si="561"/>
        <v>-9.4278680661833578E-2</v>
      </c>
      <c r="ED302" s="80">
        <f t="shared" si="561"/>
        <v>6.2338769360846991E-4</v>
      </c>
      <c r="EE302" s="80">
        <f t="shared" si="561"/>
        <v>-1.6001862214753454E-3</v>
      </c>
      <c r="EG302" s="80">
        <f t="shared" si="562"/>
        <v>4.6603746876544279E-4</v>
      </c>
      <c r="EH302" s="80">
        <f t="shared" si="562"/>
        <v>-1.2915053543382283E-3</v>
      </c>
      <c r="EI302" s="80">
        <f t="shared" si="562"/>
        <v>-1.395794118496522E-3</v>
      </c>
      <c r="EJ302" s="80">
        <f t="shared" si="562"/>
        <v>-2.3657319641408846E-3</v>
      </c>
      <c r="EL302" s="80">
        <f t="shared" si="563"/>
        <v>7.327681313426814E-3</v>
      </c>
      <c r="EM302" s="80">
        <f t="shared" si="563"/>
        <v>1.2231747886141469E-2</v>
      </c>
      <c r="EN302" s="80">
        <f t="shared" si="563"/>
        <v>1.3072560109103197E-2</v>
      </c>
      <c r="EO302" s="80">
        <f t="shared" si="563"/>
        <v>1.5034925277974065E-2</v>
      </c>
      <c r="EQ302" s="80">
        <f t="shared" si="564"/>
        <v>6.3163796218727959E-3</v>
      </c>
      <c r="ER302" s="80">
        <f t="shared" si="564"/>
        <v>3.8702234641810905E-2</v>
      </c>
      <c r="ES302" s="80">
        <f t="shared" si="564"/>
        <v>1.9432598072269023E-2</v>
      </c>
      <c r="ET302" s="80">
        <f t="shared" si="564"/>
        <v>5.6015317930354549E-3</v>
      </c>
      <c r="EW302" s="80">
        <f t="shared" si="536"/>
        <v>0.97072331225430719</v>
      </c>
      <c r="EX302" s="80">
        <f t="shared" si="537"/>
        <v>0.44241529774255955</v>
      </c>
      <c r="EY302" s="80">
        <f t="shared" si="519"/>
        <v>0.7081277283942351</v>
      </c>
      <c r="EZ302" s="80"/>
      <c r="FA302" s="80">
        <f t="shared" si="538"/>
        <v>0.97625959438836241</v>
      </c>
      <c r="FB302" s="80">
        <f t="shared" si="539"/>
        <v>0.57568335280471183</v>
      </c>
      <c r="FC302" s="80">
        <f t="shared" si="520"/>
        <v>0.80477886493468276</v>
      </c>
      <c r="FE302" s="80">
        <f t="shared" si="540"/>
        <v>0.99898709849807499</v>
      </c>
      <c r="FF302" s="80">
        <f t="shared" si="541"/>
        <v>0.9928908685858201</v>
      </c>
      <c r="FG302" s="80">
        <f t="shared" si="521"/>
        <v>0.99401730950623601</v>
      </c>
      <c r="FI302" s="80">
        <f t="shared" si="542"/>
        <v>1.0116031081974519</v>
      </c>
      <c r="FJ302" s="80">
        <f t="shared" si="543"/>
        <v>1.2664956190793841</v>
      </c>
      <c r="FK302" s="80">
        <f t="shared" si="522"/>
        <v>1.230030879726036</v>
      </c>
      <c r="FM302" s="80">
        <f t="shared" si="544"/>
        <v>1.0199094119361649</v>
      </c>
      <c r="FN302" s="80">
        <f t="shared" si="545"/>
        <v>0.94662679215498491</v>
      </c>
      <c r="FO302" s="80">
        <f t="shared" si="523"/>
        <v>0.95034585808872551</v>
      </c>
      <c r="FQ302" s="37"/>
    </row>
    <row r="303" spans="1:173" x14ac:dyDescent="0.2">
      <c r="A303" s="74" t="s">
        <v>242</v>
      </c>
      <c r="B303" s="31">
        <f t="shared" si="491"/>
        <v>2003</v>
      </c>
      <c r="D303" s="85">
        <f>[4]Northeast!D288</f>
        <v>2087.1350000000002</v>
      </c>
      <c r="E303" s="85">
        <f>[4]Midwest!D288</f>
        <v>2434.9850000000001</v>
      </c>
      <c r="F303" s="85">
        <f>[4]South!D288</f>
        <v>1479.008</v>
      </c>
      <c r="G303" s="85">
        <f>[4]West!D288</f>
        <v>1199.5509999999999</v>
      </c>
      <c r="H303" s="85">
        <f t="shared" si="568"/>
        <v>7200.6790000000001</v>
      </c>
      <c r="I303" s="90">
        <f t="shared" si="524"/>
        <v>0.20321613363897267</v>
      </c>
      <c r="J303" s="91">
        <f>J69</f>
        <v>3260.9160000000002</v>
      </c>
      <c r="K303" s="91">
        <f>K69</f>
        <v>841.60400000000004</v>
      </c>
      <c r="L303" s="91">
        <f>L69</f>
        <v>38504.056550069145</v>
      </c>
      <c r="M303" s="91">
        <f>M69</f>
        <v>23384.702520437164</v>
      </c>
      <c r="N303" s="91">
        <f t="shared" si="569"/>
        <v>65991.279070506309</v>
      </c>
      <c r="P303" s="96">
        <f>P69</f>
        <v>3260.9160000000002</v>
      </c>
      <c r="Q303" s="96">
        <f>Q69</f>
        <v>841.60400000000004</v>
      </c>
      <c r="R303" s="96">
        <f>R69</f>
        <v>38504.056550069145</v>
      </c>
      <c r="S303" s="96">
        <f>S69</f>
        <v>23384.702520437164</v>
      </c>
      <c r="T303" s="85">
        <f t="shared" si="570"/>
        <v>65991.279070506309</v>
      </c>
      <c r="V303" s="96">
        <f t="shared" si="550"/>
        <v>640.04561908371761</v>
      </c>
      <c r="W303" s="96">
        <f t="shared" si="550"/>
        <v>2893.266904624978</v>
      </c>
      <c r="X303" s="96">
        <f t="shared" si="550"/>
        <v>38.411744956710123</v>
      </c>
      <c r="Y303" s="96">
        <f t="shared" si="550"/>
        <v>51.296397675003433</v>
      </c>
      <c r="Z303" s="96">
        <f t="shared" si="550"/>
        <v>109.11561499371244</v>
      </c>
      <c r="AC303" s="96">
        <f t="shared" ref="AC303:AG310" si="573">D303/P303</f>
        <v>0.6400456190837176</v>
      </c>
      <c r="AD303" s="96">
        <f t="shared" si="573"/>
        <v>2.8932669046249782</v>
      </c>
      <c r="AE303" s="96">
        <f t="shared" si="573"/>
        <v>3.8411744956710125E-2</v>
      </c>
      <c r="AF303" s="96">
        <f t="shared" si="573"/>
        <v>5.1296397675003436E-2</v>
      </c>
      <c r="AG303" s="96">
        <f t="shared" si="573"/>
        <v>0.10911561499371245</v>
      </c>
      <c r="AI303" s="94">
        <f t="shared" ref="AI303:AL310" si="574">AC303/AO303</f>
        <v>0.62422199255563826</v>
      </c>
      <c r="AJ303" s="94">
        <f t="shared" si="574"/>
        <v>2.9074798451694752</v>
      </c>
      <c r="AK303" s="94">
        <f t="shared" si="574"/>
        <v>3.8621993913655214E-2</v>
      </c>
      <c r="AL303" s="94">
        <f t="shared" si="574"/>
        <v>5.4188406779929789E-2</v>
      </c>
      <c r="AM303" s="94">
        <f t="shared" si="501"/>
        <v>0.10966245029576685</v>
      </c>
      <c r="AO303" s="90">
        <f>[4]Northeast!V288</f>
        <v>1.025349357627237</v>
      </c>
      <c r="AP303" s="90">
        <f>[4]Midwest!V288</f>
        <v>0.99511159447309305</v>
      </c>
      <c r="AQ303" s="90">
        <f>[4]South!V288</f>
        <v>0.99455623763456835</v>
      </c>
      <c r="AR303" s="90">
        <f>[4]West!V288</f>
        <v>0.94663048285085416</v>
      </c>
      <c r="AS303" s="90">
        <f t="shared" si="553"/>
        <v>0.99501346814174263</v>
      </c>
      <c r="AU303" s="102">
        <f t="shared" si="554"/>
        <v>1000000</v>
      </c>
      <c r="AV303" s="102">
        <f t="shared" si="554"/>
        <v>1000000</v>
      </c>
      <c r="AW303" s="102">
        <f t="shared" si="554"/>
        <v>1000000</v>
      </c>
      <c r="AX303" s="102">
        <f t="shared" si="554"/>
        <v>1000000</v>
      </c>
      <c r="AY303" s="102">
        <f t="shared" si="554"/>
        <v>1000000</v>
      </c>
      <c r="BB303" s="80">
        <f t="shared" si="555"/>
        <v>0.78349538942333274</v>
      </c>
      <c r="BC303" s="80">
        <f t="shared" si="555"/>
        <v>1.3021624763924378</v>
      </c>
      <c r="BD303" s="80">
        <f t="shared" si="555"/>
        <v>0.72675890584090019</v>
      </c>
      <c r="BE303" s="80">
        <f t="shared" si="555"/>
        <v>0.85921516544503806</v>
      </c>
      <c r="BF303" s="80"/>
      <c r="BG303" s="80">
        <f t="shared" si="565"/>
        <v>0.82247542217136205</v>
      </c>
      <c r="BH303" s="80">
        <f t="shared" si="565"/>
        <v>1.2814127273168148</v>
      </c>
      <c r="BI303" s="80">
        <f t="shared" si="565"/>
        <v>0.72077944690201079</v>
      </c>
      <c r="BJ303" s="80">
        <f t="shared" si="565"/>
        <v>0.7713898012884709</v>
      </c>
      <c r="BK303" s="80"/>
      <c r="BL303" s="80">
        <f t="shared" si="566"/>
        <v>0.98053971780387583</v>
      </c>
      <c r="BM303" s="80">
        <f t="shared" si="566"/>
        <v>0.88951382221784248</v>
      </c>
      <c r="BN303" s="80">
        <f t="shared" si="566"/>
        <v>0.72077944690201079</v>
      </c>
      <c r="BO303" s="80">
        <f t="shared" si="566"/>
        <v>0.7713898012884709</v>
      </c>
      <c r="BP303" s="80">
        <f t="shared" si="504"/>
        <v>1.348441500044774</v>
      </c>
      <c r="BQ303" s="95">
        <f>[4]Northeast!AK288</f>
        <v>0.79013683464352014</v>
      </c>
      <c r="BR303" s="95">
        <f>[4]Midwest!AK288</f>
        <v>0.72874608788348261</v>
      </c>
      <c r="BS303" s="95">
        <f>[4]South!AK288</f>
        <v>0.5644512268754035</v>
      </c>
      <c r="BT303" s="95">
        <f>[4]West!AK288</f>
        <v>0.68811286059610399</v>
      </c>
      <c r="BU303" s="88"/>
      <c r="BV303" s="95">
        <f>[4]Northeast!AH288</f>
        <v>0.98695371637536478</v>
      </c>
      <c r="BW303" s="95">
        <f>[4]Midwest!AH288</f>
        <v>0.98335638727736363</v>
      </c>
      <c r="BX303" s="95">
        <f>[4]South!AH288</f>
        <v>1.0121185909075179</v>
      </c>
      <c r="BY303" s="95">
        <f>[4]West!AH288</f>
        <v>0.99842495609798143</v>
      </c>
      <c r="CA303" s="95">
        <f>[4]Northeast!AI288</f>
        <v>1.1977870441127645</v>
      </c>
      <c r="CB303" s="95">
        <f>[4]Midwest!AI288</f>
        <v>1.2613675810339904</v>
      </c>
      <c r="CC303" s="95">
        <f>[4]South!AI288</f>
        <v>1.272133059191985</v>
      </c>
      <c r="CD303" s="95">
        <f>[4]West!AI288</f>
        <v>1.2506242089100799</v>
      </c>
      <c r="CF303" s="95">
        <f>[4]Northeast!AJ288</f>
        <v>1.0497514513476836</v>
      </c>
      <c r="CG303" s="95">
        <f>[4]Midwest!AJ288</f>
        <v>0.98406516125920884</v>
      </c>
      <c r="CH303" s="95">
        <f>[4]South!AJ288</f>
        <v>0.99177243114486391</v>
      </c>
      <c r="CI303" s="95">
        <f>[4]West!AJ288</f>
        <v>0.89778420157298178</v>
      </c>
      <c r="CK303" s="89">
        <f t="shared" si="505"/>
        <v>1.2996680334179544</v>
      </c>
      <c r="CL303" s="89">
        <f t="shared" si="506"/>
        <v>0.77748468631051981</v>
      </c>
      <c r="CM303" s="89">
        <f t="shared" si="507"/>
        <v>0.84335490495014265</v>
      </c>
      <c r="CN303" s="89">
        <f t="shared" si="508"/>
        <v>0.99294949899729301</v>
      </c>
      <c r="CO303" s="89">
        <f t="shared" si="509"/>
        <v>1.2442157133296416</v>
      </c>
      <c r="CP303" s="89">
        <f t="shared" si="510"/>
        <v>0.98835551304564817</v>
      </c>
      <c r="CQ303" s="89">
        <f t="shared" si="511"/>
        <v>0.69903061451781745</v>
      </c>
      <c r="CR303" s="89">
        <f t="shared" si="512"/>
        <v>0.93556731440603891</v>
      </c>
      <c r="CS303" s="89">
        <f t="shared" si="513"/>
        <v>1.0104719932697686</v>
      </c>
      <c r="CT303" s="89"/>
      <c r="CU303" s="89">
        <f t="shared" si="514"/>
        <v>1.0297846336625815</v>
      </c>
      <c r="CV303" s="80">
        <f t="shared" si="556"/>
        <v>0.92587159331220359</v>
      </c>
      <c r="CX303" s="35"/>
      <c r="CZ303" s="80">
        <f t="shared" si="571"/>
        <v>0.28985252640757908</v>
      </c>
      <c r="DA303" s="80">
        <f t="shared" si="571"/>
        <v>0.33816047070005484</v>
      </c>
      <c r="DB303" s="80">
        <f t="shared" si="571"/>
        <v>0.20539840756684197</v>
      </c>
      <c r="DC303" s="80">
        <f t="shared" si="571"/>
        <v>0.16658859532552414</v>
      </c>
      <c r="DE303" s="80">
        <f t="shared" ref="DE303:DH306" si="575">(CZ303-CZ302)/LN(CZ303/CZ302)</f>
        <v>0.28190658299496552</v>
      </c>
      <c r="DF303" s="80">
        <f t="shared" si="575"/>
        <v>0.33898875473656775</v>
      </c>
      <c r="DG303" s="80">
        <f t="shared" si="575"/>
        <v>0.20697190705245155</v>
      </c>
      <c r="DH303" s="80">
        <f t="shared" si="575"/>
        <v>0.17199688747397515</v>
      </c>
      <c r="DI303" s="80">
        <f t="shared" si="516"/>
        <v>0.99986413225795989</v>
      </c>
      <c r="DK303" s="80">
        <f t="shared" si="558"/>
        <v>0.28194489021057817</v>
      </c>
      <c r="DL303" s="80">
        <f t="shared" si="558"/>
        <v>0.33903481863184826</v>
      </c>
      <c r="DM303" s="80">
        <f t="shared" si="558"/>
        <v>0.20700003167935807</v>
      </c>
      <c r="DN303" s="80">
        <f t="shared" si="558"/>
        <v>0.17202025947821561</v>
      </c>
      <c r="DQ303" s="80">
        <f t="shared" ref="DQ303:DT306" si="576">LN(BQ303/BQ302)</f>
        <v>-9.2026293151149102E-3</v>
      </c>
      <c r="DR303" s="80">
        <f t="shared" si="576"/>
        <v>-1.9062567149955658E-2</v>
      </c>
      <c r="DS303" s="80">
        <f t="shared" si="576"/>
        <v>-1.5252345281737127E-2</v>
      </c>
      <c r="DT303" s="80">
        <f t="shared" si="576"/>
        <v>-4.1576592665277991E-3</v>
      </c>
      <c r="DV303" s="80">
        <f t="shared" si="572"/>
        <v>4.9414347561228159E-2</v>
      </c>
      <c r="DW303" s="80">
        <f t="shared" si="572"/>
        <v>1.275326091347335E-2</v>
      </c>
      <c r="DX303" s="80">
        <f t="shared" si="572"/>
        <v>0.58347189344414274</v>
      </c>
      <c r="DY303" s="80">
        <f t="shared" si="572"/>
        <v>0.35436049808115572</v>
      </c>
      <c r="DZ303" s="80"/>
      <c r="EA303" s="80">
        <f t="shared" si="567"/>
        <v>1</v>
      </c>
      <c r="EB303" s="80">
        <f t="shared" ref="EB303:EE306" si="577">LN(DV303/DV302)</f>
        <v>3.5404084988656204E-3</v>
      </c>
      <c r="EC303" s="80">
        <f t="shared" si="577"/>
        <v>0.13748116227549292</v>
      </c>
      <c r="ED303" s="80">
        <f t="shared" si="577"/>
        <v>-1.1827073186909413E-3</v>
      </c>
      <c r="EE303" s="80">
        <f t="shared" si="577"/>
        <v>-3.1621075918056196E-3</v>
      </c>
      <c r="EG303" s="80">
        <f t="shared" ref="EG303:EJ306" si="578">LN(BV303/BV302)</f>
        <v>4.1288666622519128E-4</v>
      </c>
      <c r="EH303" s="80">
        <f t="shared" si="578"/>
        <v>-1.3839745888163423E-3</v>
      </c>
      <c r="EI303" s="80">
        <f t="shared" si="578"/>
        <v>-1.4697197189518145E-3</v>
      </c>
      <c r="EJ303" s="80">
        <f t="shared" si="578"/>
        <v>-2.4286582864665486E-3</v>
      </c>
      <c r="EL303" s="80">
        <f t="shared" ref="EL303:EO306" si="579">LN(CA303/CA302)</f>
        <v>7.2552636439807902E-3</v>
      </c>
      <c r="EM303" s="80">
        <f t="shared" si="579"/>
        <v>1.2161363400317494E-2</v>
      </c>
      <c r="EN303" s="80">
        <f t="shared" si="579"/>
        <v>1.3118777974253776E-2</v>
      </c>
      <c r="EO303" s="80">
        <f t="shared" si="579"/>
        <v>1.5008756237733581E-2</v>
      </c>
      <c r="EQ303" s="80">
        <f t="shared" ref="EQ303:ET306" si="580">LN(CF303/CF302)</f>
        <v>9.6207565187446054E-2</v>
      </c>
      <c r="ER303" s="80">
        <f t="shared" si="580"/>
        <v>4.1949636591829736E-2</v>
      </c>
      <c r="ES303" s="80">
        <f t="shared" si="580"/>
        <v>2.0866138453208505E-2</v>
      </c>
      <c r="ET303" s="80">
        <f t="shared" si="580"/>
        <v>-3.7498057627334623E-2</v>
      </c>
      <c r="EW303" s="80">
        <f t="shared" si="536"/>
        <v>0.98715328674242653</v>
      </c>
      <c r="EX303" s="80">
        <f t="shared" si="537"/>
        <v>0.43673171527169691</v>
      </c>
      <c r="EY303" s="80">
        <f t="shared" si="519"/>
        <v>0.69903061451781745</v>
      </c>
      <c r="EZ303" s="80"/>
      <c r="FA303" s="80">
        <f t="shared" si="538"/>
        <v>1.0479337140875224</v>
      </c>
      <c r="FB303" s="80">
        <f t="shared" si="539"/>
        <v>0.6032779940429992</v>
      </c>
      <c r="FC303" s="80">
        <f t="shared" si="520"/>
        <v>0.84335490495014265</v>
      </c>
      <c r="FE303" s="80">
        <f t="shared" si="540"/>
        <v>0.9989257626615442</v>
      </c>
      <c r="FF303" s="80">
        <f t="shared" si="541"/>
        <v>0.99182426814177338</v>
      </c>
      <c r="FG303" s="80">
        <f t="shared" si="521"/>
        <v>0.99294949899729301</v>
      </c>
      <c r="FI303" s="80">
        <f t="shared" si="542"/>
        <v>1.011532095524923</v>
      </c>
      <c r="FJ303" s="80">
        <f t="shared" si="543"/>
        <v>1.2811009675405041</v>
      </c>
      <c r="FK303" s="80">
        <f t="shared" si="522"/>
        <v>1.2442157133296416</v>
      </c>
      <c r="FM303" s="80">
        <f t="shared" si="544"/>
        <v>1.0399956022677526</v>
      </c>
      <c r="FN303" s="80">
        <f t="shared" si="545"/>
        <v>0.98448770083001413</v>
      </c>
      <c r="FO303" s="80">
        <f t="shared" si="523"/>
        <v>0.98835551304564817</v>
      </c>
      <c r="FQ303" s="37"/>
    </row>
    <row r="304" spans="1:173" x14ac:dyDescent="0.2">
      <c r="A304" s="74" t="s">
        <v>242</v>
      </c>
      <c r="B304" s="31">
        <f t="shared" si="491"/>
        <v>2004</v>
      </c>
      <c r="D304" s="85">
        <f>[4]Northeast!D289</f>
        <v>2048.5909999999999</v>
      </c>
      <c r="E304" s="85">
        <f>[4]Midwest!D289</f>
        <v>2280.0740000000001</v>
      </c>
      <c r="F304" s="85">
        <f>[4]South!D289</f>
        <v>1420.171</v>
      </c>
      <c r="G304" s="85">
        <f>[4]West!D289</f>
        <v>1236.2909999999999</v>
      </c>
      <c r="H304" s="85">
        <f t="shared" si="568"/>
        <v>6985.1270000000004</v>
      </c>
      <c r="I304" s="90">
        <f t="shared" si="524"/>
        <v>0.21628990316286548</v>
      </c>
      <c r="J304" s="91">
        <f>J70</f>
        <v>3200.9720000000002</v>
      </c>
      <c r="K304" s="91">
        <f>K70</f>
        <v>808.93799999999999</v>
      </c>
      <c r="L304" s="91">
        <f>L70</f>
        <v>39214.292172181689</v>
      </c>
      <c r="M304" s="91">
        <f>M70</f>
        <v>23673.903498709267</v>
      </c>
      <c r="N304" s="91">
        <f t="shared" si="569"/>
        <v>66898.10567089096</v>
      </c>
      <c r="P304" s="96">
        <f>P70</f>
        <v>3200.9720000000002</v>
      </c>
      <c r="Q304" s="96">
        <f>Q70</f>
        <v>808.93799999999999</v>
      </c>
      <c r="R304" s="96">
        <f>R70</f>
        <v>39214.292172181689</v>
      </c>
      <c r="S304" s="96">
        <f>S70</f>
        <v>23673.903498709267</v>
      </c>
      <c r="T304" s="85">
        <f t="shared" si="570"/>
        <v>66898.10567089096</v>
      </c>
      <c r="V304" s="96">
        <f t="shared" si="550"/>
        <v>639.9902904492759</v>
      </c>
      <c r="W304" s="96">
        <f t="shared" si="550"/>
        <v>2818.6016728105246</v>
      </c>
      <c r="X304" s="96">
        <f t="shared" si="550"/>
        <v>36.215647952137672</v>
      </c>
      <c r="Y304" s="96">
        <f t="shared" si="550"/>
        <v>52.22167945676572</v>
      </c>
      <c r="Z304" s="96">
        <f t="shared" si="550"/>
        <v>104.41442145408018</v>
      </c>
      <c r="AC304" s="96">
        <f t="shared" si="573"/>
        <v>0.63999029044927591</v>
      </c>
      <c r="AD304" s="96">
        <f t="shared" si="573"/>
        <v>2.8186016728105248</v>
      </c>
      <c r="AE304" s="96">
        <f t="shared" si="573"/>
        <v>3.6215647952137671E-2</v>
      </c>
      <c r="AF304" s="96">
        <f t="shared" si="573"/>
        <v>5.2221679456765722E-2</v>
      </c>
      <c r="AG304" s="96">
        <f t="shared" si="573"/>
        <v>0.10441442145408018</v>
      </c>
      <c r="AI304" s="94">
        <f t="shared" si="574"/>
        <v>0.65017603008597769</v>
      </c>
      <c r="AJ304" s="94">
        <f t="shared" si="574"/>
        <v>2.9586635028226498</v>
      </c>
      <c r="AK304" s="94">
        <f t="shared" si="574"/>
        <v>3.7871706701565991E-2</v>
      </c>
      <c r="AL304" s="94">
        <f t="shared" si="574"/>
        <v>5.4504654578750693E-2</v>
      </c>
      <c r="AM304" s="94">
        <f t="shared" si="501"/>
        <v>0.10837408078596153</v>
      </c>
      <c r="AO304" s="90">
        <f>[4]Northeast!V289</f>
        <v>0.98433387395817273</v>
      </c>
      <c r="AP304" s="90">
        <f>[4]Midwest!V289</f>
        <v>0.95266043945906587</v>
      </c>
      <c r="AQ304" s="90">
        <f>[4]South!V289</f>
        <v>0.95627187434465843</v>
      </c>
      <c r="AR304" s="90">
        <f>[4]West!V289</f>
        <v>0.95811412548837593</v>
      </c>
      <c r="AS304" s="90">
        <f t="shared" si="553"/>
        <v>0.96346304113340842</v>
      </c>
      <c r="AU304" s="102">
        <f t="shared" si="554"/>
        <v>1000000</v>
      </c>
      <c r="AV304" s="102">
        <f t="shared" si="554"/>
        <v>1000000</v>
      </c>
      <c r="AW304" s="102">
        <f t="shared" si="554"/>
        <v>1000000</v>
      </c>
      <c r="AX304" s="102">
        <f t="shared" si="554"/>
        <v>1000000</v>
      </c>
      <c r="AY304" s="102">
        <f t="shared" si="554"/>
        <v>1000000</v>
      </c>
      <c r="BB304" s="80">
        <f t="shared" si="555"/>
        <v>0.81607173082823536</v>
      </c>
      <c r="BC304" s="80">
        <f t="shared" si="555"/>
        <v>1.3250859159172941</v>
      </c>
      <c r="BD304" s="80">
        <f t="shared" si="555"/>
        <v>0.71264057951773241</v>
      </c>
      <c r="BE304" s="80">
        <f t="shared" si="555"/>
        <v>0.86422961264753773</v>
      </c>
      <c r="BF304" s="80"/>
      <c r="BG304" s="80">
        <f t="shared" si="565"/>
        <v>0.82240432342368885</v>
      </c>
      <c r="BH304" s="80">
        <f t="shared" si="565"/>
        <v>1.2483438880119591</v>
      </c>
      <c r="BI304" s="80">
        <f t="shared" si="565"/>
        <v>0.67957065552627871</v>
      </c>
      <c r="BJ304" s="80">
        <f t="shared" si="565"/>
        <v>0.78530409083159924</v>
      </c>
      <c r="BK304" s="80"/>
      <c r="BL304" s="80">
        <f t="shared" si="566"/>
        <v>0.96181715277171798</v>
      </c>
      <c r="BM304" s="80">
        <f t="shared" si="566"/>
        <v>0.82748346819043861</v>
      </c>
      <c r="BN304" s="80">
        <f t="shared" si="566"/>
        <v>0.67957065552627871</v>
      </c>
      <c r="BO304" s="80">
        <f t="shared" si="566"/>
        <v>0.78530409083159936</v>
      </c>
      <c r="BP304" s="80">
        <f t="shared" si="504"/>
        <v>1.2705277054770614</v>
      </c>
      <c r="BQ304" s="95">
        <f>[4]Northeast!AK289</f>
        <v>0.80054226979697218</v>
      </c>
      <c r="BR304" s="95">
        <f>[4]Midwest!AK289</f>
        <v>0.70069256290704163</v>
      </c>
      <c r="BS304" s="95">
        <f>[4]South!AK289</f>
        <v>0.54488746674485455</v>
      </c>
      <c r="BT304" s="95">
        <f>[4]West!AK289</f>
        <v>0.6803308584013279</v>
      </c>
      <c r="BU304" s="88"/>
      <c r="BV304" s="95">
        <f>[4]Northeast!AH289</f>
        <v>0.98699346710984115</v>
      </c>
      <c r="BW304" s="95">
        <f>[4]Midwest!AH289</f>
        <v>0.98167718962389638</v>
      </c>
      <c r="BX304" s="95">
        <f>[4]South!AH289</f>
        <v>1.0133487409656432</v>
      </c>
      <c r="BY304" s="95">
        <f>[4]West!AH289</f>
        <v>0.99930409285998534</v>
      </c>
      <c r="CA304" s="95">
        <f>[4]Northeast!AI289</f>
        <v>1.2079165194340737</v>
      </c>
      <c r="CB304" s="95">
        <f>[4]Midwest!AI289</f>
        <v>1.2769471318454375</v>
      </c>
      <c r="CC304" s="95">
        <f>[4]South!AI289</f>
        <v>1.2906390398298901</v>
      </c>
      <c r="CD304" s="95">
        <f>[4]West!AI289</f>
        <v>1.2711924563648689</v>
      </c>
      <c r="CF304" s="95">
        <f>[4]Northeast!AJ289</f>
        <v>1.0077598480087362</v>
      </c>
      <c r="CG304" s="95">
        <f>[4]Midwest!AJ289</f>
        <v>0.94208524369364388</v>
      </c>
      <c r="CH304" s="95">
        <f>[4]South!AJ289</f>
        <v>0.95359522746538894</v>
      </c>
      <c r="CI304" s="95">
        <f>[4]West!AJ289</f>
        <v>0.90867528645060791</v>
      </c>
      <c r="CK304" s="89">
        <f t="shared" si="505"/>
        <v>1.3175275682076015</v>
      </c>
      <c r="CL304" s="89">
        <f t="shared" si="506"/>
        <v>0.74398713433634411</v>
      </c>
      <c r="CM304" s="89">
        <f t="shared" si="507"/>
        <v>0.82140969389507601</v>
      </c>
      <c r="CN304" s="89">
        <f t="shared" si="508"/>
        <v>0.99279387202833869</v>
      </c>
      <c r="CO304" s="89">
        <f t="shared" si="509"/>
        <v>1.2595988822171373</v>
      </c>
      <c r="CP304" s="89">
        <f t="shared" si="510"/>
        <v>0.95690181370706251</v>
      </c>
      <c r="CQ304" s="89">
        <f t="shared" si="511"/>
        <v>0.68629157164649524</v>
      </c>
      <c r="CR304" s="89">
        <f t="shared" si="512"/>
        <v>0.88876497766764206</v>
      </c>
      <c r="CS304" s="89">
        <f t="shared" si="513"/>
        <v>0.98022355987990561</v>
      </c>
      <c r="CT304" s="89"/>
      <c r="CU304" s="89">
        <f t="shared" si="514"/>
        <v>0.98292086921712751</v>
      </c>
      <c r="CV304" s="80">
        <f t="shared" si="556"/>
        <v>0.90669620078967617</v>
      </c>
      <c r="CX304" s="35"/>
      <c r="CZ304" s="80">
        <f t="shared" si="571"/>
        <v>0.29327899120517059</v>
      </c>
      <c r="DA304" s="80">
        <f t="shared" si="571"/>
        <v>0.32641840298680325</v>
      </c>
      <c r="DB304" s="80">
        <f t="shared" si="571"/>
        <v>0.2033135546425999</v>
      </c>
      <c r="DC304" s="80">
        <f t="shared" si="571"/>
        <v>0.17698905116542618</v>
      </c>
      <c r="DE304" s="80">
        <f t="shared" si="575"/>
        <v>0.29156240313995835</v>
      </c>
      <c r="DF304" s="80">
        <f t="shared" si="575"/>
        <v>0.33225485664053817</v>
      </c>
      <c r="DG304" s="80">
        <f t="shared" si="575"/>
        <v>0.20435420860873338</v>
      </c>
      <c r="DH304" s="80">
        <f t="shared" si="575"/>
        <v>0.17173633829902027</v>
      </c>
      <c r="DI304" s="80">
        <f t="shared" si="516"/>
        <v>0.99990780668825008</v>
      </c>
      <c r="DK304" s="80">
        <f t="shared" si="558"/>
        <v>0.29158928572187987</v>
      </c>
      <c r="DL304" s="80">
        <f t="shared" si="558"/>
        <v>0.33228549114041284</v>
      </c>
      <c r="DM304" s="80">
        <f t="shared" si="558"/>
        <v>0.20437305043708562</v>
      </c>
      <c r="DN304" s="80">
        <f t="shared" si="558"/>
        <v>0.17175217270062179</v>
      </c>
      <c r="DQ304" s="80">
        <f t="shared" si="576"/>
        <v>1.308319641449562E-2</v>
      </c>
      <c r="DR304" s="80">
        <f t="shared" si="576"/>
        <v>-3.9256147878897321E-2</v>
      </c>
      <c r="DS304" s="80">
        <f t="shared" si="576"/>
        <v>-3.527468897623337E-2</v>
      </c>
      <c r="DT304" s="80">
        <f t="shared" si="576"/>
        <v>-1.1373629731627928E-2</v>
      </c>
      <c r="DV304" s="80">
        <f t="shared" si="572"/>
        <v>4.7848469966359948E-2</v>
      </c>
      <c r="DW304" s="80">
        <f t="shared" si="572"/>
        <v>1.2092091276539527E-2</v>
      </c>
      <c r="DX304" s="80">
        <f t="shared" si="572"/>
        <v>0.58617941089540915</v>
      </c>
      <c r="DY304" s="80">
        <f t="shared" si="572"/>
        <v>0.35388002786169137</v>
      </c>
      <c r="DZ304" s="80"/>
      <c r="EA304" s="80">
        <f t="shared" si="567"/>
        <v>1</v>
      </c>
      <c r="EB304" s="80">
        <f t="shared" si="577"/>
        <v>-3.2201676724410121E-2</v>
      </c>
      <c r="EC304" s="80">
        <f t="shared" si="577"/>
        <v>-5.3235371428299122E-2</v>
      </c>
      <c r="ED304" s="80">
        <f t="shared" si="577"/>
        <v>4.6296229947567205E-3</v>
      </c>
      <c r="EE304" s="80">
        <f t="shared" si="577"/>
        <v>-1.3567997751415292E-3</v>
      </c>
      <c r="EG304" s="80">
        <f t="shared" si="578"/>
        <v>4.0275377998180015E-5</v>
      </c>
      <c r="EH304" s="80">
        <f t="shared" si="578"/>
        <v>-1.7090782386047052E-3</v>
      </c>
      <c r="EI304" s="80">
        <f t="shared" si="578"/>
        <v>1.2146828438256048E-3</v>
      </c>
      <c r="EJ304" s="80">
        <f t="shared" si="578"/>
        <v>8.8013619185608766E-4</v>
      </c>
      <c r="EL304" s="80">
        <f t="shared" si="579"/>
        <v>8.4212663089577641E-3</v>
      </c>
      <c r="EM304" s="80">
        <f t="shared" si="579"/>
        <v>1.2275661780270048E-2</v>
      </c>
      <c r="EN304" s="80">
        <f t="shared" si="579"/>
        <v>1.4442409696569212E-2</v>
      </c>
      <c r="EO304" s="80">
        <f t="shared" si="579"/>
        <v>1.6312608159754553E-2</v>
      </c>
      <c r="EQ304" s="80">
        <f t="shared" si="580"/>
        <v>-4.08235279052757E-2</v>
      </c>
      <c r="ER304" s="80">
        <f t="shared" si="580"/>
        <v>-4.3596352925662198E-2</v>
      </c>
      <c r="ES304" s="80">
        <f t="shared" si="580"/>
        <v>-3.9254385336584666E-2</v>
      </c>
      <c r="ET304" s="80">
        <f t="shared" si="580"/>
        <v>1.2058080361844777E-2</v>
      </c>
      <c r="EW304" s="80">
        <f t="shared" si="536"/>
        <v>0.9817761302484449</v>
      </c>
      <c r="EX304" s="80">
        <f t="shared" si="537"/>
        <v>0.42877277337621228</v>
      </c>
      <c r="EY304" s="80">
        <f t="shared" si="519"/>
        <v>0.68629157164649524</v>
      </c>
      <c r="EZ304" s="80"/>
      <c r="FA304" s="80">
        <f t="shared" si="538"/>
        <v>0.97397867620588052</v>
      </c>
      <c r="FB304" s="80">
        <f t="shared" si="539"/>
        <v>0.58757990202213939</v>
      </c>
      <c r="FC304" s="80">
        <f t="shared" si="520"/>
        <v>0.82140969389507601</v>
      </c>
      <c r="FE304" s="80">
        <f t="shared" si="540"/>
        <v>0.99984326799186518</v>
      </c>
      <c r="FF304" s="80">
        <f t="shared" si="541"/>
        <v>0.99166881753251068</v>
      </c>
      <c r="FG304" s="80">
        <f t="shared" si="521"/>
        <v>0.99279387202833869</v>
      </c>
      <c r="FI304" s="80">
        <f t="shared" si="542"/>
        <v>1.0123637474777816</v>
      </c>
      <c r="FJ304" s="80">
        <f t="shared" si="543"/>
        <v>1.2969401763967165</v>
      </c>
      <c r="FK304" s="80">
        <f t="shared" si="522"/>
        <v>1.2595988822171373</v>
      </c>
      <c r="FM304" s="80">
        <f t="shared" si="544"/>
        <v>0.96817572328639101</v>
      </c>
      <c r="FN304" s="80">
        <f t="shared" si="545"/>
        <v>0.95315709181765507</v>
      </c>
      <c r="FO304" s="80">
        <f t="shared" si="523"/>
        <v>0.95690181370706251</v>
      </c>
      <c r="FQ304" s="37"/>
    </row>
    <row r="305" spans="1:193" x14ac:dyDescent="0.2">
      <c r="A305" s="74" t="s">
        <v>242</v>
      </c>
      <c r="B305" s="31">
        <f t="shared" si="491"/>
        <v>2005</v>
      </c>
      <c r="D305" s="85">
        <f>[4]Northeast!D290</f>
        <v>1989.9180000000001</v>
      </c>
      <c r="E305" s="85">
        <f>[4]Midwest!D290</f>
        <v>2282.94</v>
      </c>
      <c r="F305" s="85">
        <f>[4]South!D290</f>
        <v>1418.298</v>
      </c>
      <c r="G305" s="85">
        <f>[4]West!D290</f>
        <v>1207.0640000000001</v>
      </c>
      <c r="H305" s="85">
        <f t="shared" si="568"/>
        <v>6898.22</v>
      </c>
      <c r="I305" s="90">
        <f t="shared" si="524"/>
        <v>0.21021040648494491</v>
      </c>
      <c r="J305" s="91">
        <f>J71</f>
        <v>3073.2159999999999</v>
      </c>
      <c r="K305" s="91">
        <f>K71</f>
        <v>760.82</v>
      </c>
      <c r="L305" s="91">
        <f>L71</f>
        <v>39964.061774724469</v>
      </c>
      <c r="M305" s="91">
        <f>M71</f>
        <v>23985.100869677877</v>
      </c>
      <c r="N305" s="91">
        <f t="shared" si="569"/>
        <v>67783.19864440235</v>
      </c>
      <c r="P305" s="96">
        <f>P71</f>
        <v>3073.2159999999999</v>
      </c>
      <c r="Q305" s="96">
        <f>Q71</f>
        <v>760.82</v>
      </c>
      <c r="R305" s="96">
        <f>R71</f>
        <v>39964.061774724469</v>
      </c>
      <c r="S305" s="96">
        <f>S71</f>
        <v>23985.100869677877</v>
      </c>
      <c r="T305" s="85">
        <f t="shared" si="570"/>
        <v>67783.19864440235</v>
      </c>
      <c r="V305" s="96">
        <f t="shared" si="550"/>
        <v>647.50346217122387</v>
      </c>
      <c r="W305" s="96">
        <f t="shared" si="550"/>
        <v>3000.6308982413711</v>
      </c>
      <c r="X305" s="96">
        <f t="shared" si="550"/>
        <v>35.489335593435896</v>
      </c>
      <c r="Y305" s="96">
        <f t="shared" si="550"/>
        <v>50.325575304374823</v>
      </c>
      <c r="Z305" s="96">
        <f t="shared" si="550"/>
        <v>101.76887691872987</v>
      </c>
      <c r="AC305" s="96">
        <f t="shared" si="573"/>
        <v>0.6475034621712239</v>
      </c>
      <c r="AD305" s="96">
        <f t="shared" si="573"/>
        <v>3.0006308982413712</v>
      </c>
      <c r="AE305" s="96">
        <f t="shared" si="573"/>
        <v>3.5489335593435895E-2</v>
      </c>
      <c r="AF305" s="96">
        <f t="shared" si="573"/>
        <v>5.0325575304374821E-2</v>
      </c>
      <c r="AG305" s="96">
        <f t="shared" si="573"/>
        <v>0.10176887691872988</v>
      </c>
      <c r="AI305" s="94">
        <f t="shared" si="574"/>
        <v>0.65567249542291328</v>
      </c>
      <c r="AJ305" s="94">
        <f t="shared" si="574"/>
        <v>3.1519849023078503</v>
      </c>
      <c r="AK305" s="94">
        <f t="shared" si="574"/>
        <v>3.666085801727114E-2</v>
      </c>
      <c r="AL305" s="94">
        <f t="shared" si="574"/>
        <v>5.2459471205109916E-2</v>
      </c>
      <c r="AM305" s="94">
        <f t="shared" si="501"/>
        <v>0.10528389044381538</v>
      </c>
      <c r="AO305" s="90">
        <f>[4]Northeast!V290</f>
        <v>0.98754098531093593</v>
      </c>
      <c r="AP305" s="90">
        <f>[4]Midwest!V290</f>
        <v>0.95198136769130481</v>
      </c>
      <c r="AQ305" s="90">
        <f>[4]South!V290</f>
        <v>0.96804432609615043</v>
      </c>
      <c r="AR305" s="90">
        <f>[4]West!V290</f>
        <v>0.95932296205594925</v>
      </c>
      <c r="AS305" s="90">
        <f t="shared" si="553"/>
        <v>0.96661394720248028</v>
      </c>
      <c r="AU305" s="102">
        <f t="shared" si="554"/>
        <v>1000000</v>
      </c>
      <c r="AV305" s="102">
        <f t="shared" si="554"/>
        <v>1000000</v>
      </c>
      <c r="AW305" s="102">
        <f t="shared" si="554"/>
        <v>1000000</v>
      </c>
      <c r="AX305" s="102">
        <f t="shared" si="554"/>
        <v>1000000</v>
      </c>
      <c r="AY305" s="102">
        <f t="shared" si="554"/>
        <v>1000000</v>
      </c>
      <c r="BB305" s="80">
        <f t="shared" si="555"/>
        <v>0.82297064708074208</v>
      </c>
      <c r="BC305" s="80">
        <f t="shared" si="555"/>
        <v>1.4116680714949286</v>
      </c>
      <c r="BD305" s="80">
        <f t="shared" si="555"/>
        <v>0.68985576248046687</v>
      </c>
      <c r="BE305" s="80">
        <f t="shared" si="555"/>
        <v>0.83180104212534534</v>
      </c>
      <c r="BF305" s="80"/>
      <c r="BG305" s="80">
        <f t="shared" si="565"/>
        <v>0.83205894631244703</v>
      </c>
      <c r="BH305" s="80">
        <f t="shared" si="565"/>
        <v>1.3289636766107376</v>
      </c>
      <c r="BI305" s="80">
        <f t="shared" si="565"/>
        <v>0.66594172456328404</v>
      </c>
      <c r="BJ305" s="80">
        <f t="shared" si="565"/>
        <v>0.7567906771879781</v>
      </c>
      <c r="BK305" s="80"/>
      <c r="BL305" s="80">
        <f t="shared" si="566"/>
        <v>0.93312000869002676</v>
      </c>
      <c r="BM305" s="80">
        <f t="shared" si="566"/>
        <v>0.82238893653811129</v>
      </c>
      <c r="BN305" s="80">
        <f t="shared" si="566"/>
        <v>0.66594172456328415</v>
      </c>
      <c r="BO305" s="80">
        <f t="shared" si="566"/>
        <v>0.75679067718797799</v>
      </c>
      <c r="BP305" s="80">
        <f t="shared" si="504"/>
        <v>1.2959762512220376</v>
      </c>
      <c r="BQ305" s="95">
        <f>[4]Northeast!AK290</f>
        <v>0.76733145674993075</v>
      </c>
      <c r="BR305" s="95">
        <f>[4]Midwest!AK290</f>
        <v>0.68929179473036084</v>
      </c>
      <c r="BS305" s="95">
        <f>[4]South!AK290</f>
        <v>0.51900584960910567</v>
      </c>
      <c r="BT305" s="95">
        <f>[4]West!AK290</f>
        <v>0.64335499025112419</v>
      </c>
      <c r="BU305" s="88"/>
      <c r="BV305" s="95">
        <f>[4]Northeast!AH290</f>
        <v>0.98693047397234102</v>
      </c>
      <c r="BW305" s="95">
        <f>[4]Midwest!AH290</f>
        <v>0.97991913722455548</v>
      </c>
      <c r="BX305" s="95">
        <f>[4]South!AH290</f>
        <v>1.014541986124269</v>
      </c>
      <c r="BY305" s="95">
        <f>[4]West!AH290</f>
        <v>1.000096187990082</v>
      </c>
      <c r="CA305" s="95">
        <f>[4]Northeast!AI290</f>
        <v>1.2187038733078728</v>
      </c>
      <c r="CB305" s="95">
        <f>[4]Midwest!AI290</f>
        <v>1.2933122538550665</v>
      </c>
      <c r="CC305" s="95">
        <f>[4]South!AI290</f>
        <v>1.3101349096501715</v>
      </c>
      <c r="CD305" s="95">
        <f>[4]West!AI290</f>
        <v>1.2927871131076416</v>
      </c>
      <c r="CF305" s="95">
        <f>[4]Northeast!AJ290</f>
        <v>1.0110432847926509</v>
      </c>
      <c r="CG305" s="95">
        <f>[4]Midwest!AJ290</f>
        <v>0.94141371009644748</v>
      </c>
      <c r="CH305" s="95">
        <f>[4]South!AJ290</f>
        <v>0.9653347276085702</v>
      </c>
      <c r="CI305" s="95">
        <f>[4]West!AJ290</f>
        <v>0.90982174686183692</v>
      </c>
      <c r="CK305" s="89">
        <f t="shared" si="505"/>
        <v>1.3349590691646682</v>
      </c>
      <c r="CL305" s="89">
        <f t="shared" si="506"/>
        <v>0.72513675839972069</v>
      </c>
      <c r="CM305" s="89">
        <f t="shared" si="507"/>
        <v>0.79000962837649635</v>
      </c>
      <c r="CN305" s="89">
        <f t="shared" si="508"/>
        <v>0.99256787439098326</v>
      </c>
      <c r="CO305" s="89">
        <f t="shared" si="509"/>
        <v>1.2758273769952844</v>
      </c>
      <c r="CP305" s="89">
        <f t="shared" si="510"/>
        <v>0.96019478750164522</v>
      </c>
      <c r="CQ305" s="89">
        <f t="shared" si="511"/>
        <v>0.66103176331512936</v>
      </c>
      <c r="CR305" s="89">
        <f t="shared" si="512"/>
        <v>0.84768429792637012</v>
      </c>
      <c r="CS305" s="89">
        <f t="shared" si="513"/>
        <v>0.96802789201037609</v>
      </c>
      <c r="CT305" s="89"/>
      <c r="CU305" s="89">
        <f t="shared" si="514"/>
        <v>0.96060282641647177</v>
      </c>
      <c r="CV305" s="80">
        <f t="shared" si="556"/>
        <v>0.87568168740047414</v>
      </c>
      <c r="CX305" s="35"/>
      <c r="CZ305" s="80">
        <f t="shared" si="571"/>
        <v>0.28846832951109125</v>
      </c>
      <c r="DA305" s="80">
        <f t="shared" si="571"/>
        <v>0.33094624410355133</v>
      </c>
      <c r="DB305" s="80">
        <f t="shared" si="571"/>
        <v>0.20560347451951372</v>
      </c>
      <c r="DC305" s="80">
        <f t="shared" si="571"/>
        <v>0.17498195186584364</v>
      </c>
      <c r="DE305" s="80">
        <f t="shared" si="575"/>
        <v>0.29086703007749948</v>
      </c>
      <c r="DF305" s="80">
        <f t="shared" si="575"/>
        <v>0.32867712561719925</v>
      </c>
      <c r="DG305" s="80">
        <f t="shared" si="575"/>
        <v>0.20445637731908636</v>
      </c>
      <c r="DH305" s="80">
        <f t="shared" si="575"/>
        <v>0.17598359393305071</v>
      </c>
      <c r="DI305" s="80">
        <f t="shared" si="516"/>
        <v>0.99998412694683592</v>
      </c>
      <c r="DK305" s="80">
        <f t="shared" si="558"/>
        <v>0.29087164709861779</v>
      </c>
      <c r="DL305" s="80">
        <f t="shared" si="558"/>
        <v>0.32868234280950076</v>
      </c>
      <c r="DM305" s="80">
        <f t="shared" si="558"/>
        <v>0.20445962271754767</v>
      </c>
      <c r="DN305" s="80">
        <f t="shared" si="558"/>
        <v>0.17598638737433367</v>
      </c>
      <c r="DQ305" s="80">
        <f t="shared" si="576"/>
        <v>-4.2370480266390398E-2</v>
      </c>
      <c r="DR305" s="80">
        <f t="shared" si="576"/>
        <v>-1.64045354661175E-2</v>
      </c>
      <c r="DS305" s="80">
        <f t="shared" si="576"/>
        <v>-4.8664136280218206E-2</v>
      </c>
      <c r="DT305" s="80">
        <f t="shared" si="576"/>
        <v>-5.5882580045475409E-2</v>
      </c>
      <c r="DV305" s="80">
        <f t="shared" si="572"/>
        <v>4.5338904941951884E-2</v>
      </c>
      <c r="DW305" s="80">
        <f t="shared" si="572"/>
        <v>1.1224315394015857E-2</v>
      </c>
      <c r="DX305" s="80">
        <f t="shared" si="572"/>
        <v>0.58958654318424919</v>
      </c>
      <c r="DY305" s="80">
        <f t="shared" si="572"/>
        <v>0.35385023647978298</v>
      </c>
      <c r="DZ305" s="80"/>
      <c r="EA305" s="80">
        <f t="shared" si="567"/>
        <v>0.99999999999999989</v>
      </c>
      <c r="EB305" s="80">
        <f t="shared" si="577"/>
        <v>-5.3873649115807817E-2</v>
      </c>
      <c r="EC305" s="80">
        <f t="shared" si="577"/>
        <v>-7.4469183023995175E-2</v>
      </c>
      <c r="ED305" s="80">
        <f t="shared" si="577"/>
        <v>5.7956123221539419E-3</v>
      </c>
      <c r="EE305" s="80">
        <f t="shared" si="577"/>
        <v>-8.4188520477397591E-5</v>
      </c>
      <c r="EG305" s="80">
        <f t="shared" si="578"/>
        <v>-6.3825293579381393E-5</v>
      </c>
      <c r="EH305" s="80">
        <f t="shared" si="578"/>
        <v>-1.7924716171112273E-3</v>
      </c>
      <c r="EI305" s="80">
        <f t="shared" si="578"/>
        <v>1.1768339195005013E-3</v>
      </c>
      <c r="EJ305" s="80">
        <f t="shared" si="578"/>
        <v>7.9233276010062705E-4</v>
      </c>
      <c r="EL305" s="80">
        <f t="shared" si="579"/>
        <v>8.8909043755083812E-3</v>
      </c>
      <c r="EM305" s="80">
        <f t="shared" si="579"/>
        <v>1.2734390352844637E-2</v>
      </c>
      <c r="EN305" s="80">
        <f t="shared" si="579"/>
        <v>1.4992640949652995E-2</v>
      </c>
      <c r="EO305" s="80">
        <f t="shared" si="579"/>
        <v>1.6845038572625287E-2</v>
      </c>
      <c r="EQ305" s="80">
        <f t="shared" si="580"/>
        <v>3.2528577212490241E-3</v>
      </c>
      <c r="ER305" s="80">
        <f t="shared" si="580"/>
        <v>-7.1307034633562739E-4</v>
      </c>
      <c r="ES305" s="80">
        <f t="shared" si="580"/>
        <v>1.2235617639042158E-2</v>
      </c>
      <c r="ET305" s="80">
        <f t="shared" si="580"/>
        <v>1.2608880213912884E-3</v>
      </c>
      <c r="EW305" s="80">
        <f t="shared" si="536"/>
        <v>0.96319376577689186</v>
      </c>
      <c r="EX305" s="80">
        <f t="shared" si="537"/>
        <v>0.41299126225083577</v>
      </c>
      <c r="EY305" s="80">
        <f t="shared" si="519"/>
        <v>0.66103176331512936</v>
      </c>
      <c r="EZ305" s="80"/>
      <c r="FA305" s="80">
        <f t="shared" si="538"/>
        <v>0.96177295477280966</v>
      </c>
      <c r="FB305" s="80">
        <f t="shared" si="539"/>
        <v>0.56511845853295095</v>
      </c>
      <c r="FC305" s="80">
        <f t="shared" si="520"/>
        <v>0.79000962837649635</v>
      </c>
      <c r="FE305" s="80">
        <f t="shared" si="540"/>
        <v>0.99977236197389718</v>
      </c>
      <c r="FF305" s="80">
        <f t="shared" si="541"/>
        <v>0.99144307600033987</v>
      </c>
      <c r="FG305" s="80">
        <f t="shared" si="521"/>
        <v>0.99256787439098326</v>
      </c>
      <c r="FI305" s="80">
        <f t="shared" si="542"/>
        <v>1.0128838593041476</v>
      </c>
      <c r="FJ305" s="80">
        <f t="shared" si="543"/>
        <v>1.3136497711553081</v>
      </c>
      <c r="FK305" s="80">
        <f t="shared" si="522"/>
        <v>1.2758273769952844</v>
      </c>
      <c r="FM305" s="80">
        <f t="shared" si="544"/>
        <v>1.003441287023823</v>
      </c>
      <c r="FN305" s="80">
        <f t="shared" si="545"/>
        <v>0.95643717894939195</v>
      </c>
      <c r="FO305" s="80">
        <f t="shared" si="523"/>
        <v>0.96019478750164522</v>
      </c>
      <c r="FQ305" s="37"/>
    </row>
    <row r="306" spans="1:193" x14ac:dyDescent="0.2">
      <c r="A306" s="74" t="s">
        <v>242</v>
      </c>
      <c r="B306" s="31">
        <f t="shared" si="491"/>
        <v>2006</v>
      </c>
      <c r="D306" s="85">
        <f>[4]Northeast!D291</f>
        <v>1694.5</v>
      </c>
      <c r="E306" s="85">
        <f>[4]Midwest!D291</f>
        <v>2008.43</v>
      </c>
      <c r="F306" s="85">
        <f>[4]South!D291</f>
        <v>1245.98</v>
      </c>
      <c r="G306" s="85">
        <f>[4]West!D291</f>
        <v>1205.1010000000001</v>
      </c>
      <c r="H306" s="85">
        <f t="shared" si="568"/>
        <v>6154.0110000000004</v>
      </c>
      <c r="I306" s="90">
        <f t="shared" si="524"/>
        <v>0.20855342218199913</v>
      </c>
      <c r="J306" s="91">
        <f>J72</f>
        <v>2901.6869999999999</v>
      </c>
      <c r="K306" s="91">
        <f>K72</f>
        <v>660.86500000000001</v>
      </c>
      <c r="L306" s="91">
        <f>L72</f>
        <v>40436.471180989807</v>
      </c>
      <c r="M306" s="91">
        <f>M72</f>
        <v>24230.999652209866</v>
      </c>
      <c r="N306" s="91">
        <f t="shared" si="569"/>
        <v>68230.022833199677</v>
      </c>
      <c r="P306" s="96">
        <f>P72</f>
        <v>2901.6869999999999</v>
      </c>
      <c r="Q306" s="96">
        <f>Q72</f>
        <v>660.86500000000001</v>
      </c>
      <c r="R306" s="96">
        <f>R72</f>
        <v>40436.471180989807</v>
      </c>
      <c r="S306" s="96">
        <f>S72</f>
        <v>24230.999652209866</v>
      </c>
      <c r="T306" s="85">
        <f t="shared" si="570"/>
        <v>68230.022833199677</v>
      </c>
      <c r="V306" s="96">
        <f t="shared" si="550"/>
        <v>583.97063501335595</v>
      </c>
      <c r="W306" s="96">
        <f t="shared" si="550"/>
        <v>3039.0927042588123</v>
      </c>
      <c r="X306" s="96">
        <f t="shared" si="550"/>
        <v>30.813272365511612</v>
      </c>
      <c r="Y306" s="96">
        <f t="shared" si="550"/>
        <v>49.733854042216329</v>
      </c>
      <c r="Z306" s="96">
        <f t="shared" si="550"/>
        <v>90.195059952486986</v>
      </c>
      <c r="AC306" s="96">
        <f t="shared" si="573"/>
        <v>0.583970635013356</v>
      </c>
      <c r="AD306" s="96">
        <f t="shared" si="573"/>
        <v>3.0390927042588123</v>
      </c>
      <c r="AE306" s="96">
        <f t="shared" si="573"/>
        <v>3.0813272365511613E-2</v>
      </c>
      <c r="AF306" s="96">
        <f t="shared" si="573"/>
        <v>4.9733854042216329E-2</v>
      </c>
      <c r="AG306" s="96">
        <f t="shared" si="573"/>
        <v>9.0195059952486986E-2</v>
      </c>
      <c r="AI306" s="94">
        <f t="shared" si="574"/>
        <v>0.65786665876712347</v>
      </c>
      <c r="AJ306" s="94">
        <f t="shared" si="574"/>
        <v>3.4616577479773789</v>
      </c>
      <c r="AK306" s="94">
        <f t="shared" si="574"/>
        <v>3.3946191304268465E-2</v>
      </c>
      <c r="AL306" s="94">
        <f t="shared" si="574"/>
        <v>5.099099272030283E-2</v>
      </c>
      <c r="AM306" s="94">
        <f t="shared" si="501"/>
        <v>9.9733785946131207E-2</v>
      </c>
      <c r="AO306" s="90">
        <f>[4]Northeast!V291</f>
        <v>0.88767324993752916</v>
      </c>
      <c r="AP306" s="90">
        <f>[4]Midwest!V291</f>
        <v>0.87792986063816725</v>
      </c>
      <c r="AQ306" s="90">
        <f>[4]South!V291</f>
        <v>0.90770926521106032</v>
      </c>
      <c r="AR306" s="90">
        <f>[4]West!V291</f>
        <v>0.97534586774997312</v>
      </c>
      <c r="AS306" s="90">
        <f t="shared" si="553"/>
        <v>0.90435812795880088</v>
      </c>
      <c r="AU306" s="102">
        <f t="shared" si="554"/>
        <v>1000000</v>
      </c>
      <c r="AV306" s="102">
        <f t="shared" si="554"/>
        <v>1000000</v>
      </c>
      <c r="AW306" s="102">
        <f t="shared" si="554"/>
        <v>1000000</v>
      </c>
      <c r="AX306" s="102">
        <f t="shared" si="554"/>
        <v>1000000</v>
      </c>
      <c r="AY306" s="102">
        <f t="shared" si="554"/>
        <v>1000000</v>
      </c>
      <c r="BB306" s="80">
        <f t="shared" si="555"/>
        <v>0.82572466229381092</v>
      </c>
      <c r="BC306" s="80">
        <f t="shared" si="555"/>
        <v>1.5503601282114978</v>
      </c>
      <c r="BD306" s="80">
        <f t="shared" si="555"/>
        <v>0.63877325714748889</v>
      </c>
      <c r="BE306" s="80">
        <f t="shared" si="555"/>
        <v>0.80851674462975409</v>
      </c>
      <c r="BF306" s="80"/>
      <c r="BG306" s="80">
        <f t="shared" si="565"/>
        <v>0.75041759563307808</v>
      </c>
      <c r="BH306" s="80">
        <f t="shared" si="565"/>
        <v>1.3459982086366475</v>
      </c>
      <c r="BI306" s="80">
        <f t="shared" si="565"/>
        <v>0.57819746116414572</v>
      </c>
      <c r="BJ306" s="80">
        <f t="shared" si="565"/>
        <v>0.74789243544931838</v>
      </c>
      <c r="BK306" s="80"/>
      <c r="BL306" s="80">
        <f t="shared" si="566"/>
        <v>0.79639330712534873</v>
      </c>
      <c r="BM306" s="80">
        <f t="shared" si="566"/>
        <v>0.72203781410191414</v>
      </c>
      <c r="BN306" s="80">
        <f t="shared" si="566"/>
        <v>0.57819746116414561</v>
      </c>
      <c r="BO306" s="80">
        <f t="shared" si="566"/>
        <v>0.74789243544931838</v>
      </c>
      <c r="BP306" s="80">
        <f t="shared" si="504"/>
        <v>1.0968882954194634</v>
      </c>
      <c r="BQ306" s="95">
        <f>[4]Northeast!AK291</f>
        <v>0.72170679835830032</v>
      </c>
      <c r="BR306" s="95">
        <f>[4]Midwest!AK291</f>
        <v>0.64952973161421845</v>
      </c>
      <c r="BS306" s="95">
        <f>[4]South!AK291</f>
        <v>0.47329113327360389</v>
      </c>
      <c r="BT306" s="95">
        <f>[4]West!AK291</f>
        <v>0.61619153229590007</v>
      </c>
      <c r="BU306" s="88"/>
      <c r="BV306" s="95">
        <f>[4]Northeast!AH291</f>
        <v>0.98624504407297409</v>
      </c>
      <c r="BW306" s="95">
        <f>[4]Midwest!AH291</f>
        <v>0.98043624244903249</v>
      </c>
      <c r="BX306" s="95">
        <f>[4]South!AH291</f>
        <v>1.0146147841344384</v>
      </c>
      <c r="BY306" s="95">
        <f>[4]West!AH291</f>
        <v>0.99903707957034105</v>
      </c>
      <c r="CA306" s="95">
        <f>[4]Northeast!AI291</f>
        <v>1.2311592112275851</v>
      </c>
      <c r="CB306" s="95">
        <f>[4]Midwest!AI291</f>
        <v>1.3059593513063972</v>
      </c>
      <c r="CC306" s="95">
        <f>[4]South!AI291</f>
        <v>1.330200697105631</v>
      </c>
      <c r="CD306" s="95">
        <f>[4]West!AI291</f>
        <v>1.313383891040359</v>
      </c>
      <c r="CF306" s="95">
        <f>[4]Northeast!AJ291</f>
        <v>0.90879881624034997</v>
      </c>
      <c r="CG306" s="95">
        <f>[4]Midwest!AJ291</f>
        <v>0.86818422645414461</v>
      </c>
      <c r="CH306" s="95">
        <f>[4]South!AJ291</f>
        <v>0.90516854720272588</v>
      </c>
      <c r="CI306" s="95">
        <f>[4]West!AJ291</f>
        <v>0.92501786811082354</v>
      </c>
      <c r="CK306" s="89">
        <f t="shared" si="505"/>
        <v>1.3437590670267698</v>
      </c>
      <c r="CL306" s="89">
        <f t="shared" si="506"/>
        <v>0.64266950150039193</v>
      </c>
      <c r="CM306" s="89">
        <f t="shared" si="507"/>
        <v>0.74045863417163416</v>
      </c>
      <c r="CN306" s="89">
        <f t="shared" si="508"/>
        <v>0.99236532207652872</v>
      </c>
      <c r="CO306" s="89">
        <f t="shared" si="509"/>
        <v>1.291353470167742</v>
      </c>
      <c r="CP306" s="89">
        <f t="shared" si="510"/>
        <v>0.89820039543256813</v>
      </c>
      <c r="CQ306" s="89">
        <f t="shared" si="511"/>
        <v>0.6202847214596543</v>
      </c>
      <c r="CR306" s="89">
        <f t="shared" si="512"/>
        <v>0.71040048403526079</v>
      </c>
      <c r="CS306" s="89">
        <f t="shared" si="513"/>
        <v>0.86359296974272592</v>
      </c>
      <c r="CT306" s="89"/>
      <c r="CU306" s="89">
        <f t="shared" si="514"/>
        <v>0.85229660212087555</v>
      </c>
      <c r="CV306" s="80">
        <f t="shared" si="556"/>
        <v>0.82261031403126994</v>
      </c>
      <c r="CX306" s="35"/>
      <c r="CZ306" s="80">
        <f t="shared" si="571"/>
        <v>0.27534887409203523</v>
      </c>
      <c r="DA306" s="80">
        <f t="shared" si="571"/>
        <v>0.32636113260116045</v>
      </c>
      <c r="DB306" s="80">
        <f t="shared" si="571"/>
        <v>0.20246632643328066</v>
      </c>
      <c r="DC306" s="80">
        <f t="shared" si="571"/>
        <v>0.19582366687352362</v>
      </c>
      <c r="DE306" s="80">
        <f t="shared" si="575"/>
        <v>0.28185771504603946</v>
      </c>
      <c r="DF306" s="80">
        <f t="shared" si="575"/>
        <v>0.32864835763468425</v>
      </c>
      <c r="DG306" s="80">
        <f t="shared" si="575"/>
        <v>0.20403088079920476</v>
      </c>
      <c r="DH306" s="80">
        <f t="shared" si="575"/>
        <v>0.1852074043698064</v>
      </c>
      <c r="DI306" s="80">
        <f t="shared" si="516"/>
        <v>0.99974435784973481</v>
      </c>
      <c r="DK306" s="80">
        <f t="shared" ref="DK306:DN310" si="581">DE306/$DI306</f>
        <v>0.28192978818331443</v>
      </c>
      <c r="DL306" s="80">
        <f t="shared" si="581"/>
        <v>0.32873239549112943</v>
      </c>
      <c r="DM306" s="80">
        <f t="shared" si="581"/>
        <v>0.20408305302971397</v>
      </c>
      <c r="DN306" s="80">
        <f t="shared" si="581"/>
        <v>0.18525476329584223</v>
      </c>
      <c r="DQ306" s="80">
        <f t="shared" si="576"/>
        <v>-6.129989506316498E-2</v>
      </c>
      <c r="DR306" s="80">
        <f t="shared" si="576"/>
        <v>-5.9416074828998487E-2</v>
      </c>
      <c r="DS306" s="80">
        <f t="shared" si="576"/>
        <v>-9.2204451128622494E-2</v>
      </c>
      <c r="DT306" s="80">
        <f t="shared" si="576"/>
        <v>-4.3138812010113339E-2</v>
      </c>
      <c r="DV306" s="80">
        <f t="shared" si="572"/>
        <v>4.2528008631825986E-2</v>
      </c>
      <c r="DW306" s="80">
        <f t="shared" si="572"/>
        <v>9.6858387636129199E-3</v>
      </c>
      <c r="DX306" s="80">
        <f t="shared" si="572"/>
        <v>0.59264924005439501</v>
      </c>
      <c r="DY306" s="80">
        <f t="shared" si="572"/>
        <v>0.35513691255016605</v>
      </c>
      <c r="DZ306" s="80"/>
      <c r="EA306" s="80">
        <f t="shared" si="567"/>
        <v>1</v>
      </c>
      <c r="EB306" s="80">
        <f t="shared" si="577"/>
        <v>-6.4002607148380838E-2</v>
      </c>
      <c r="EC306" s="80">
        <f t="shared" si="577"/>
        <v>-0.14741754486223488</v>
      </c>
      <c r="ED306" s="80">
        <f t="shared" si="577"/>
        <v>5.1812062619773424E-3</v>
      </c>
      <c r="EE306" s="80">
        <f t="shared" si="577"/>
        <v>3.6296214528439693E-3</v>
      </c>
      <c r="EG306" s="80">
        <f t="shared" si="578"/>
        <v>-6.9474805527280263E-4</v>
      </c>
      <c r="EH306" s="80">
        <f t="shared" si="578"/>
        <v>5.275627489100391E-4</v>
      </c>
      <c r="EI306" s="80">
        <f t="shared" si="578"/>
        <v>7.1751982170693081E-5</v>
      </c>
      <c r="EJ306" s="80">
        <f t="shared" si="578"/>
        <v>-1.059567699676569E-3</v>
      </c>
      <c r="EL306" s="80">
        <f t="shared" si="579"/>
        <v>1.0168278639981944E-2</v>
      </c>
      <c r="EM306" s="80">
        <f t="shared" si="579"/>
        <v>9.7313395273121023E-3</v>
      </c>
      <c r="EN306" s="80">
        <f t="shared" si="579"/>
        <v>1.5199714552508643E-2</v>
      </c>
      <c r="EO306" s="80">
        <f t="shared" si="579"/>
        <v>1.5806489084418847E-2</v>
      </c>
      <c r="EQ306" s="80">
        <f t="shared" si="580"/>
        <v>-0.10661428653078482</v>
      </c>
      <c r="ER306" s="80">
        <f t="shared" si="580"/>
        <v>-8.0978757780836727E-2</v>
      </c>
      <c r="ES306" s="80">
        <f t="shared" si="580"/>
        <v>-6.4353742819926979E-2</v>
      </c>
      <c r="ET306" s="80">
        <f t="shared" si="580"/>
        <v>1.6564356448433275E-2</v>
      </c>
      <c r="EW306" s="80">
        <f t="shared" si="536"/>
        <v>0.93835842070413489</v>
      </c>
      <c r="EX306" s="80">
        <f t="shared" si="537"/>
        <v>0.38753382861030145</v>
      </c>
      <c r="EY306" s="80">
        <f t="shared" si="519"/>
        <v>0.6202847214596543</v>
      </c>
      <c r="EZ306" s="80"/>
      <c r="FA306" s="80">
        <f t="shared" si="538"/>
        <v>0.93727798696999209</v>
      </c>
      <c r="FB306" s="80">
        <f t="shared" si="539"/>
        <v>0.52967309121334927</v>
      </c>
      <c r="FC306" s="80">
        <f t="shared" si="520"/>
        <v>0.74045863417163416</v>
      </c>
      <c r="FE306" s="80">
        <f t="shared" si="540"/>
        <v>0.99979593101924769</v>
      </c>
      <c r="FF306" s="80">
        <f t="shared" si="541"/>
        <v>0.9912407532223465</v>
      </c>
      <c r="FG306" s="80">
        <f t="shared" si="521"/>
        <v>0.99236532207652872</v>
      </c>
      <c r="FI306" s="80">
        <f t="shared" si="542"/>
        <v>1.0121694309531304</v>
      </c>
      <c r="FJ306" s="80">
        <f t="shared" si="543"/>
        <v>1.3296361413419782</v>
      </c>
      <c r="FK306" s="80">
        <f t="shared" si="522"/>
        <v>1.291353470167742</v>
      </c>
      <c r="FM306" s="80">
        <f t="shared" si="544"/>
        <v>0.93543560861189234</v>
      </c>
      <c r="FN306" s="80">
        <f t="shared" si="545"/>
        <v>0.89468539458956586</v>
      </c>
      <c r="FO306" s="80">
        <f t="shared" si="523"/>
        <v>0.89820039543256813</v>
      </c>
      <c r="FQ306" s="37"/>
    </row>
    <row r="307" spans="1:193" x14ac:dyDescent="0.2">
      <c r="A307" s="74" t="s">
        <v>242</v>
      </c>
      <c r="B307" s="31">
        <f>B306+1</f>
        <v>2007</v>
      </c>
      <c r="D307" s="85">
        <f>[4]Northeast!D292</f>
        <v>1847.5219999999999</v>
      </c>
      <c r="E307" s="85">
        <f>[4]Midwest!D292</f>
        <v>2179.174</v>
      </c>
      <c r="F307" s="85">
        <f>[4]South!D292</f>
        <v>1327.55</v>
      </c>
      <c r="G307" s="85">
        <f>[4]West!D292</f>
        <v>1238.8600000000001</v>
      </c>
      <c r="H307" s="85">
        <f t="shared" si="568"/>
        <v>6593.1059999999998</v>
      </c>
      <c r="I307" s="90">
        <f t="shared" si="524"/>
        <v>0.20539840756684197</v>
      </c>
      <c r="J307" s="91">
        <f>J73</f>
        <v>3085.0520000000001</v>
      </c>
      <c r="K307" s="91">
        <f>K73</f>
        <v>645.95000000000005</v>
      </c>
      <c r="L307" s="91">
        <f>L73</f>
        <v>40826.14944026991</v>
      </c>
      <c r="M307" s="91">
        <f>M73</f>
        <v>24430.626617439546</v>
      </c>
      <c r="N307" s="91">
        <f t="shared" si="569"/>
        <v>68987.778057709453</v>
      </c>
      <c r="P307" s="96">
        <f>P73</f>
        <v>3085.0520000000001</v>
      </c>
      <c r="Q307" s="96">
        <f>Q73</f>
        <v>645.95000000000005</v>
      </c>
      <c r="R307" s="96">
        <f>R73</f>
        <v>40826.14944026991</v>
      </c>
      <c r="S307" s="96">
        <f>S73</f>
        <v>24430.626617439546</v>
      </c>
      <c r="T307" s="85">
        <f t="shared" si="570"/>
        <v>68987.778057709453</v>
      </c>
      <c r="V307" s="96">
        <f t="shared" si="550"/>
        <v>598.86251512130093</v>
      </c>
      <c r="W307" s="96">
        <f t="shared" si="550"/>
        <v>3373.5954795262792</v>
      </c>
      <c r="X307" s="96">
        <f t="shared" si="550"/>
        <v>32.51714938099299</v>
      </c>
      <c r="Y307" s="96">
        <f t="shared" si="550"/>
        <v>50.709301050659619</v>
      </c>
      <c r="Z307" s="96">
        <f t="shared" si="550"/>
        <v>95.569189001633802</v>
      </c>
      <c r="AC307" s="96">
        <f t="shared" si="573"/>
        <v>0.59886251512130095</v>
      </c>
      <c r="AD307" s="96">
        <f t="shared" si="573"/>
        <v>3.373595479526279</v>
      </c>
      <c r="AE307" s="96">
        <f t="shared" si="573"/>
        <v>3.2517149380992989E-2</v>
      </c>
      <c r="AF307" s="96">
        <f t="shared" si="573"/>
        <v>5.0709301050659621E-2</v>
      </c>
      <c r="AG307" s="96">
        <f t="shared" si="573"/>
        <v>9.5569189001633803E-2</v>
      </c>
      <c r="AI307" s="94">
        <f t="shared" si="574"/>
        <v>0.6188625696633685</v>
      </c>
      <c r="AJ307" s="94">
        <f t="shared" si="574"/>
        <v>3.5869472801393867</v>
      </c>
      <c r="AK307" s="94">
        <f t="shared" si="574"/>
        <v>3.4620020116073381E-2</v>
      </c>
      <c r="AL307" s="94">
        <f t="shared" si="574"/>
        <v>5.5042000948770771E-2</v>
      </c>
      <c r="AM307" s="94">
        <f t="shared" si="501"/>
        <v>0.10124002669529057</v>
      </c>
      <c r="AO307" s="90">
        <f>[4]Northeast!V292</f>
        <v>0.96768255906485567</v>
      </c>
      <c r="AP307" s="90">
        <f>[4]Midwest!V292</f>
        <v>0.94051995082436313</v>
      </c>
      <c r="AQ307" s="90">
        <f>[4]South!V292</f>
        <v>0.93925853514729551</v>
      </c>
      <c r="AR307" s="90">
        <f>[4]West!V292</f>
        <v>0.92128375016482922</v>
      </c>
      <c r="AS307" s="90">
        <f t="shared" si="553"/>
        <v>0.94398620902457187</v>
      </c>
      <c r="AU307" s="102">
        <f t="shared" si="554"/>
        <v>1000000</v>
      </c>
      <c r="AV307" s="102">
        <f t="shared" si="554"/>
        <v>1000000</v>
      </c>
      <c r="AW307" s="102">
        <f t="shared" si="554"/>
        <v>1000000</v>
      </c>
      <c r="AX307" s="102">
        <f t="shared" si="554"/>
        <v>1000000</v>
      </c>
      <c r="AY307" s="102">
        <f t="shared" si="554"/>
        <v>1000000</v>
      </c>
      <c r="BB307" s="80">
        <f t="shared" si="555"/>
        <v>0.77676848268800336</v>
      </c>
      <c r="BC307" s="80">
        <f t="shared" si="555"/>
        <v>1.6064730975712631</v>
      </c>
      <c r="BD307" s="80">
        <f t="shared" si="555"/>
        <v>0.65145284823971028</v>
      </c>
      <c r="BE307" s="80">
        <f t="shared" si="555"/>
        <v>0.8727498142488348</v>
      </c>
      <c r="BF307" s="80"/>
      <c r="BG307" s="80">
        <f t="shared" si="565"/>
        <v>0.76955405249414022</v>
      </c>
      <c r="BH307" s="80">
        <f t="shared" si="565"/>
        <v>1.4941477322306651</v>
      </c>
      <c r="BI307" s="80">
        <f t="shared" si="565"/>
        <v>0.61016996161138659</v>
      </c>
      <c r="BJ307" s="80">
        <f t="shared" si="565"/>
        <v>0.7625611043640006</v>
      </c>
      <c r="BK307" s="80"/>
      <c r="BL307" s="80">
        <f t="shared" si="566"/>
        <v>0.87192306825808219</v>
      </c>
      <c r="BM307" s="80">
        <f t="shared" si="566"/>
        <v>0.78358508739809485</v>
      </c>
      <c r="BN307" s="80">
        <f t="shared" si="566"/>
        <v>0.61016996161138659</v>
      </c>
      <c r="BO307" s="80">
        <f t="shared" si="566"/>
        <v>0.76256110436400049</v>
      </c>
      <c r="BP307" s="80">
        <f t="shared" si="504"/>
        <v>1.2615914118247591</v>
      </c>
      <c r="BQ307" s="95">
        <f>[4]Northeast!AK292</f>
        <v>0.7206283478217772</v>
      </c>
      <c r="BR307" s="95">
        <f>[4]Midwest!AK292</f>
        <v>0.65388477549321433</v>
      </c>
      <c r="BS307" s="95">
        <f>[4]South!AK292</f>
        <v>0.47736507853082089</v>
      </c>
      <c r="BT307" s="95">
        <f>[4]West!AK292</f>
        <v>0.6581229420110225</v>
      </c>
      <c r="BU307" s="88"/>
      <c r="BV307" s="95">
        <f>[4]Northeast!AH292</f>
        <v>0.98597554624595751</v>
      </c>
      <c r="BW307" s="95">
        <f>[4]Midwest!AH292</f>
        <v>0.98115038460271053</v>
      </c>
      <c r="BX307" s="95">
        <f>[4]South!AH292</f>
        <v>1.0145692279851162</v>
      </c>
      <c r="BY307" s="95">
        <f>[4]West!AH292</f>
        <v>0.99796996969118257</v>
      </c>
      <c r="CA307" s="95">
        <f>[4]Northeast!AI292</f>
        <v>1.2386629514172414</v>
      </c>
      <c r="CB307" s="95">
        <f>[4]Midwest!AI292</f>
        <v>1.3131951655096996</v>
      </c>
      <c r="CC307" s="95">
        <f>[4]South!AI292</f>
        <v>1.3450878694530015</v>
      </c>
      <c r="CD307" s="95">
        <f>[4]West!AI292</f>
        <v>1.3288172633667843</v>
      </c>
      <c r="CF307" s="95">
        <f>[4]Northeast!AJ292</f>
        <v>0.99071225164942611</v>
      </c>
      <c r="CG307" s="95">
        <f>[4]Midwest!AJ292</f>
        <v>0.93007952295596097</v>
      </c>
      <c r="CH307" s="95">
        <f>[4]South!AJ292</f>
        <v>0.93662950934994882</v>
      </c>
      <c r="CI307" s="95">
        <f>[4]West!AJ292</f>
        <v>0.87374536426607874</v>
      </c>
      <c r="CK307" s="89">
        <f t="shared" si="505"/>
        <v>1.3586827093068139</v>
      </c>
      <c r="CL307" s="89">
        <f t="shared" si="506"/>
        <v>0.68096194056338888</v>
      </c>
      <c r="CM307" s="89">
        <f t="shared" si="507"/>
        <v>0.74193361154060455</v>
      </c>
      <c r="CN307" s="89">
        <f t="shared" si="508"/>
        <v>0.99231485659931207</v>
      </c>
      <c r="CO307" s="89">
        <f t="shared" si="509"/>
        <v>1.3017142251845673</v>
      </c>
      <c r="CP307" s="89">
        <f t="shared" si="510"/>
        <v>0.93724502022062961</v>
      </c>
      <c r="CQ307" s="89">
        <f t="shared" si="511"/>
        <v>0.63037726659996629</v>
      </c>
      <c r="CR307" s="89">
        <f t="shared" si="512"/>
        <v>0.76931096677464283</v>
      </c>
      <c r="CS307" s="89">
        <f t="shared" si="513"/>
        <v>0.92521121433949083</v>
      </c>
      <c r="CT307" s="89"/>
      <c r="CU307" s="89">
        <f t="shared" si="514"/>
        <v>0.8982212641758307</v>
      </c>
      <c r="CV307" s="80">
        <f t="shared" si="556"/>
        <v>0.83149766761512356</v>
      </c>
      <c r="CX307" s="35"/>
      <c r="CZ307" s="80">
        <f t="shared" si="571"/>
        <v>0.28022027857583359</v>
      </c>
      <c r="DA307" s="80">
        <f t="shared" si="571"/>
        <v>0.33052312521594529</v>
      </c>
      <c r="DB307" s="80">
        <f t="shared" si="571"/>
        <v>0.20135426307418688</v>
      </c>
      <c r="DC307" s="80">
        <f t="shared" si="571"/>
        <v>0.18790233313403426</v>
      </c>
      <c r="DE307" s="80">
        <f>(CZ307-CZ306)/LN(CZ307/CZ306)</f>
        <v>0.27777745718771724</v>
      </c>
      <c r="DF307" s="80">
        <f>(DA307-DA306)/LN(DA307/DA306)</f>
        <v>0.32843773382479924</v>
      </c>
      <c r="DG307" s="80">
        <f>(DB307-DB306)/LN(DB307/DB306)</f>
        <v>0.20190978434249165</v>
      </c>
      <c r="DH307" s="80">
        <f>(DC307-DC306)/LN(DC307/DC306)</f>
        <v>0.19183574328922423</v>
      </c>
      <c r="DI307" s="80">
        <f t="shared" si="516"/>
        <v>0.9999607186442323</v>
      </c>
      <c r="DK307" s="80">
        <f t="shared" si="581"/>
        <v>0.27778836909147164</v>
      </c>
      <c r="DL307" s="80">
        <f t="shared" si="581"/>
        <v>0.32845063581107664</v>
      </c>
      <c r="DM307" s="80">
        <f t="shared" si="581"/>
        <v>0.20191771594412747</v>
      </c>
      <c r="DN307" s="80">
        <f t="shared" si="581"/>
        <v>0.1918432791533243</v>
      </c>
      <c r="DQ307" s="80">
        <f>LN(BQ307/BQ306)</f>
        <v>-1.4954232244241837E-3</v>
      </c>
      <c r="DR307" s="80">
        <f>LN(BR307/BR306)</f>
        <v>6.6825404534502208E-3</v>
      </c>
      <c r="DS307" s="80">
        <f>LN(BS307/BS306)</f>
        <v>8.5708590462187408E-3</v>
      </c>
      <c r="DT307" s="80">
        <f>LN(BT307/BT306)</f>
        <v>6.583391157768638E-2</v>
      </c>
      <c r="DV307" s="80">
        <f t="shared" si="572"/>
        <v>4.4718819577277899E-2</v>
      </c>
      <c r="DW307" s="80">
        <f t="shared" si="572"/>
        <v>9.3632527120912912E-3</v>
      </c>
      <c r="DX307" s="80">
        <f t="shared" si="572"/>
        <v>0.59178814841837835</v>
      </c>
      <c r="DY307" s="80">
        <f t="shared" si="572"/>
        <v>0.35412977929225248</v>
      </c>
      <c r="DZ307" s="80"/>
      <c r="EA307" s="80">
        <f t="shared" si="567"/>
        <v>1</v>
      </c>
      <c r="EB307" s="80">
        <f>LN(DV307/DV306)</f>
        <v>5.0231547142650629E-2</v>
      </c>
      <c r="EC307" s="80">
        <f>LN(DW307/DW306)</f>
        <v>-3.3872155412138331E-2</v>
      </c>
      <c r="ED307" s="80">
        <f>LN(DX307/DX306)</f>
        <v>-1.4540098043223676E-3</v>
      </c>
      <c r="EE307" s="80">
        <f>LN(DY307/DY306)</f>
        <v>-2.8399301599567172E-3</v>
      </c>
      <c r="EG307" s="80">
        <f>LN(BV307/BV306)</f>
        <v>-2.732937988954045E-4</v>
      </c>
      <c r="EH307" s="80">
        <f>LN(BW307/BW306)</f>
        <v>7.2812709403799068E-4</v>
      </c>
      <c r="EI307" s="80">
        <f>LN(BX307/BX306)</f>
        <v>-4.4900954332177553E-5</v>
      </c>
      <c r="EJ307" s="80">
        <f>LN(BY307/BY306)</f>
        <v>-1.0687092778353445E-3</v>
      </c>
      <c r="EL307" s="80">
        <f>LN(CA307/CA306)</f>
        <v>6.0763591735305822E-3</v>
      </c>
      <c r="EM307" s="80">
        <f>LN(CB307/CB306)</f>
        <v>5.5253193848955311E-3</v>
      </c>
      <c r="EN307" s="80">
        <f>LN(CC307/CC306)</f>
        <v>1.1129510439377302E-2</v>
      </c>
      <c r="EO307" s="80">
        <f>LN(CD307/CD306)</f>
        <v>1.1682341312613193E-2</v>
      </c>
      <c r="EQ307" s="80">
        <f>LN(CF307/CF306)</f>
        <v>8.6300385148269362E-2</v>
      </c>
      <c r="ER307" s="80">
        <f>LN(CG307/CG306)</f>
        <v>6.8866156447652246E-2</v>
      </c>
      <c r="ES307" s="80">
        <f>LN(CH307/CH306)</f>
        <v>3.4166636777244609E-2</v>
      </c>
      <c r="ET307" s="80">
        <f>LN(CI307/CI306)</f>
        <v>-5.702406622947441E-2</v>
      </c>
      <c r="EW307" s="80">
        <f t="shared" si="536"/>
        <v>1.0162708265916371</v>
      </c>
      <c r="EX307" s="80">
        <f>IF(ISERR(EW307),EX306,EW307*EX306)</f>
        <v>0.39383932433401286</v>
      </c>
      <c r="EY307" s="80">
        <f t="shared" si="519"/>
        <v>0.63037726659996629</v>
      </c>
      <c r="EZ307" s="80"/>
      <c r="FA307" s="80">
        <f t="shared" si="538"/>
        <v>1.0019919780807478</v>
      </c>
      <c r="FB307" s="80">
        <f>IF(ISERR(FA307),FB306,FA307*FB306)</f>
        <v>0.53072818840100822</v>
      </c>
      <c r="FC307" s="80">
        <f t="shared" si="520"/>
        <v>0.74193361154060455</v>
      </c>
      <c r="FE307" s="80">
        <f t="shared" si="540"/>
        <v>0.99994914627094078</v>
      </c>
      <c r="FF307" s="80">
        <f>IF(ISERR(FE307),FF306,FE307*FF306)</f>
        <v>0.99119034493364966</v>
      </c>
      <c r="FG307" s="80">
        <f t="shared" si="521"/>
        <v>0.99231485659931207</v>
      </c>
      <c r="FI307" s="80">
        <f t="shared" si="542"/>
        <v>1.0080231751074935</v>
      </c>
      <c r="FJ307" s="80">
        <f>IF(ISERR(FI307),FJ306,FI307*FJ306)</f>
        <v>1.3403040449332169</v>
      </c>
      <c r="FK307" s="80">
        <f t="shared" si="522"/>
        <v>1.3017142251845673</v>
      </c>
      <c r="FM307" s="80">
        <f t="shared" si="544"/>
        <v>1.0434698370058697</v>
      </c>
      <c r="FN307" s="80">
        <f>IF(ISERR(FM307),FN306,FM307*FN306)</f>
        <v>0.93357722286390654</v>
      </c>
      <c r="FO307" s="80">
        <f t="shared" si="523"/>
        <v>0.93724502022062961</v>
      </c>
      <c r="FQ307" s="37"/>
    </row>
    <row r="308" spans="1:193" x14ac:dyDescent="0.2">
      <c r="A308" s="74" t="s">
        <v>242</v>
      </c>
      <c r="B308" s="31">
        <f t="shared" si="491"/>
        <v>2008</v>
      </c>
      <c r="D308" s="85">
        <f>[4]Northeast!D293</f>
        <v>1807.0650000000001</v>
      </c>
      <c r="E308" s="85">
        <f>[4]Midwest!D293</f>
        <v>2339.6010000000001</v>
      </c>
      <c r="F308" s="85">
        <f>[4]South!D293</f>
        <v>1373.904</v>
      </c>
      <c r="G308" s="85">
        <f>[4]West!D293</f>
        <v>1287.3140000000001</v>
      </c>
      <c r="H308" s="85">
        <f t="shared" ref="H308:H310" si="582">SUM(D308:G308)</f>
        <v>6807.884</v>
      </c>
      <c r="I308" s="90">
        <f t="shared" si="524"/>
        <v>0.2033135546425999</v>
      </c>
      <c r="J308" s="91">
        <f>J74</f>
        <v>3228.4290000000001</v>
      </c>
      <c r="K308" s="91">
        <f>K74</f>
        <v>660.38800000000003</v>
      </c>
      <c r="L308" s="91">
        <f>L74</f>
        <v>41181.593138276592</v>
      </c>
      <c r="M308" s="91">
        <f>M74</f>
        <v>24410.01675070919</v>
      </c>
      <c r="N308" s="91">
        <f t="shared" si="569"/>
        <v>69480.426888985792</v>
      </c>
      <c r="P308" s="96">
        <f>P74</f>
        <v>3228.4290000000001</v>
      </c>
      <c r="Q308" s="96">
        <f>Q74</f>
        <v>660.38800000000003</v>
      </c>
      <c r="R308" s="96">
        <f>R74</f>
        <v>41181.593138276592</v>
      </c>
      <c r="S308" s="96">
        <f>S74</f>
        <v>24410.01675070919</v>
      </c>
      <c r="T308" s="85">
        <f t="shared" si="570"/>
        <v>69480.426888985792</v>
      </c>
      <c r="V308" s="96">
        <f t="shared" si="550"/>
        <v>559.73509096839359</v>
      </c>
      <c r="W308" s="96">
        <f t="shared" si="550"/>
        <v>3542.7672822643658</v>
      </c>
      <c r="X308" s="96">
        <f t="shared" si="550"/>
        <v>33.362089596359318</v>
      </c>
      <c r="Y308" s="96">
        <f t="shared" si="550"/>
        <v>52.737120713471015</v>
      </c>
      <c r="Z308" s="96">
        <f t="shared" si="550"/>
        <v>97.982760107065531</v>
      </c>
      <c r="AC308" s="96">
        <f t="shared" si="573"/>
        <v>0.55973509096839358</v>
      </c>
      <c r="AD308" s="96">
        <f t="shared" si="573"/>
        <v>3.5427672822643657</v>
      </c>
      <c r="AE308" s="96">
        <f t="shared" si="573"/>
        <v>3.3362089596359321E-2</v>
      </c>
      <c r="AF308" s="96">
        <f t="shared" si="573"/>
        <v>5.2737120713471017E-2</v>
      </c>
      <c r="AG308" s="96">
        <f t="shared" si="573"/>
        <v>9.7982760107065525E-2</v>
      </c>
      <c r="AI308" s="94">
        <f t="shared" si="574"/>
        <v>0.57952326975903989</v>
      </c>
      <c r="AJ308" s="94">
        <f t="shared" si="574"/>
        <v>3.4142755144191179</v>
      </c>
      <c r="AK308" s="94">
        <f t="shared" si="574"/>
        <v>3.3913013918933713E-2</v>
      </c>
      <c r="AL308" s="94">
        <f t="shared" si="574"/>
        <v>5.4065018263428723E-2</v>
      </c>
      <c r="AM308" s="94">
        <f t="shared" si="501"/>
        <v>9.8474009987777819E-2</v>
      </c>
      <c r="AO308" s="90">
        <f>[4]Northeast!V293</f>
        <v>0.96585438441691207</v>
      </c>
      <c r="AP308" s="90">
        <f>[4]Midwest!V293</f>
        <v>1.0376336845994423</v>
      </c>
      <c r="AQ308" s="90">
        <f>[4]South!V293</f>
        <v>0.98375478145671957</v>
      </c>
      <c r="AR308" s="90">
        <f>[4]West!V293</f>
        <v>0.97543887725168976</v>
      </c>
      <c r="AS308" s="90">
        <f t="shared" si="553"/>
        <v>0.99501137527787009</v>
      </c>
      <c r="AU308" s="102">
        <f t="shared" si="554"/>
        <v>1000000</v>
      </c>
      <c r="AV308" s="102">
        <f t="shared" si="554"/>
        <v>1000000</v>
      </c>
      <c r="AW308" s="102">
        <f t="shared" si="554"/>
        <v>1000000</v>
      </c>
      <c r="AX308" s="102">
        <f t="shared" si="554"/>
        <v>1000000</v>
      </c>
      <c r="AY308" s="102">
        <f t="shared" si="554"/>
        <v>1000000</v>
      </c>
      <c r="BB308" s="80">
        <f t="shared" ref="BB308:BE310" si="583">AI308/AI$312</f>
        <v>0.72739156155135187</v>
      </c>
      <c r="BC308" s="80">
        <f t="shared" si="583"/>
        <v>1.5291392187390769</v>
      </c>
      <c r="BD308" s="80">
        <f t="shared" si="583"/>
        <v>0.63814895068836475</v>
      </c>
      <c r="BE308" s="80">
        <f t="shared" si="583"/>
        <v>0.85725870850305719</v>
      </c>
      <c r="BF308" s="80"/>
      <c r="BG308" s="80">
        <f t="shared" si="565"/>
        <v>0.71927428533518223</v>
      </c>
      <c r="BH308" s="80">
        <f t="shared" si="565"/>
        <v>1.5690730357984715</v>
      </c>
      <c r="BI308" s="80">
        <f t="shared" si="565"/>
        <v>0.62602489196623945</v>
      </c>
      <c r="BJ308" s="80">
        <f t="shared" si="565"/>
        <v>0.79305524191836507</v>
      </c>
      <c r="BK308" s="80"/>
      <c r="BL308" s="80">
        <f t="shared" si="566"/>
        <v>0.85157152287582738</v>
      </c>
      <c r="BM308" s="80">
        <f t="shared" si="566"/>
        <v>0.83779540539244146</v>
      </c>
      <c r="BN308" s="80">
        <f t="shared" si="566"/>
        <v>0.62602489196623945</v>
      </c>
      <c r="BO308" s="80">
        <f t="shared" si="566"/>
        <v>0.79305524191836518</v>
      </c>
      <c r="BP308" s="80">
        <f t="shared" si="504"/>
        <v>1.3368366388044342</v>
      </c>
      <c r="BQ308" s="95">
        <f>[4]Northeast!AK293</f>
        <v>0.70193576025254822</v>
      </c>
      <c r="BR308" s="95">
        <f>[4]Midwest!AK293</f>
        <v>0.63069345749030503</v>
      </c>
      <c r="BS308" s="95">
        <f>[4]South!AK293</f>
        <v>0.46328614283568947</v>
      </c>
      <c r="BT308" s="95">
        <f>[4]West!AK293</f>
        <v>0.64053373399172686</v>
      </c>
      <c r="BU308" s="88"/>
      <c r="BV308" s="95">
        <f>[4]Northeast!AH293</f>
        <v>0.98510559004293097</v>
      </c>
      <c r="BW308" s="95">
        <f>[4]Midwest!AH293</f>
        <v>0.98094196586855487</v>
      </c>
      <c r="BX308" s="95">
        <f>[4]South!AH293</f>
        <v>1.0143768785334173</v>
      </c>
      <c r="BY308" s="95">
        <f>[4]West!AH293</f>
        <v>0.99714040868223019</v>
      </c>
      <c r="CA308" s="95">
        <f>[4]Northeast!AI293</f>
        <v>1.2454167504297728</v>
      </c>
      <c r="CB308" s="95">
        <f>[4]Midwest!AI293</f>
        <v>1.3197151481835956</v>
      </c>
      <c r="CC308" s="95">
        <f>[4]South!AI293</f>
        <v>1.3579175698872719</v>
      </c>
      <c r="CD308" s="95">
        <f>[4]West!AI293</f>
        <v>1.3421887132128465</v>
      </c>
      <c r="CF308" s="95">
        <f>[4]Northeast!AJ293</f>
        <v>0.98884056862186087</v>
      </c>
      <c r="CG308" s="95">
        <f>[4]Midwest!AJ293</f>
        <v>1.0261152265078415</v>
      </c>
      <c r="CH308" s="95">
        <f>[4]South!AJ293</f>
        <v>0.98100120871616703</v>
      </c>
      <c r="CI308" s="95">
        <f>[4]West!AJ293</f>
        <v>0.92510607830767455</v>
      </c>
      <c r="CK308" s="89">
        <f t="shared" si="505"/>
        <v>1.3683852025260541</v>
      </c>
      <c r="CL308" s="89">
        <f t="shared" si="506"/>
        <v>0.69815942942786402</v>
      </c>
      <c r="CM308" s="89">
        <f t="shared" si="507"/>
        <v>0.75263182510802173</v>
      </c>
      <c r="CN308" s="89">
        <f t="shared" si="508"/>
        <v>0.99181147744221587</v>
      </c>
      <c r="CO308" s="89">
        <f t="shared" si="509"/>
        <v>1.3107981220219445</v>
      </c>
      <c r="CP308" s="89">
        <f t="shared" si="510"/>
        <v>0.9879698581864591</v>
      </c>
      <c r="CQ308" s="89">
        <f t="shared" si="511"/>
        <v>0.61145059825842374</v>
      </c>
      <c r="CR308" s="89">
        <f t="shared" si="512"/>
        <v>0.80883690214511095</v>
      </c>
      <c r="CS308" s="89">
        <f t="shared" si="513"/>
        <v>0.95535103223312212</v>
      </c>
      <c r="CT308" s="89"/>
      <c r="CU308" s="89">
        <f t="shared" si="514"/>
        <v>0.96669887626618689</v>
      </c>
      <c r="CV308" s="80">
        <f t="shared" si="556"/>
        <v>0.84663843430876284</v>
      </c>
      <c r="CX308" s="35"/>
      <c r="CZ308" s="80">
        <f t="shared" si="571"/>
        <v>0.26543710204227922</v>
      </c>
      <c r="DA308" s="80">
        <f t="shared" si="571"/>
        <v>0.34366052653071061</v>
      </c>
      <c r="DB308" s="80">
        <f t="shared" si="571"/>
        <v>0.20181072415452436</v>
      </c>
      <c r="DC308" s="80">
        <f t="shared" si="571"/>
        <v>0.18909164727248584</v>
      </c>
      <c r="DE308" s="80">
        <f t="shared" ref="DE308:DH310" si="584">(CZ308-CZ307)/LN(CZ308/CZ307)</f>
        <v>0.27276192524469051</v>
      </c>
      <c r="DF308" s="80">
        <f t="shared" si="584"/>
        <v>0.33704915481165215</v>
      </c>
      <c r="DG308" s="80">
        <f t="shared" si="584"/>
        <v>0.20158240748056072</v>
      </c>
      <c r="DH308" s="80">
        <f t="shared" si="584"/>
        <v>0.18849636487414273</v>
      </c>
      <c r="DI308" s="80">
        <f t="shared" si="516"/>
        <v>0.999889852411046</v>
      </c>
      <c r="DK308" s="80">
        <f t="shared" si="581"/>
        <v>0.27279197262276089</v>
      </c>
      <c r="DL308" s="80">
        <f t="shared" si="581"/>
        <v>0.33708628405311009</v>
      </c>
      <c r="DM308" s="80">
        <f t="shared" si="581"/>
        <v>0.20160461374268648</v>
      </c>
      <c r="DN308" s="80">
        <f t="shared" si="581"/>
        <v>0.18851712958144265</v>
      </c>
      <c r="DQ308" s="80">
        <f t="shared" ref="DQ308:DT310" si="585">LN(BQ308/BQ307)</f>
        <v>-2.6281646505461196E-2</v>
      </c>
      <c r="DR308" s="80">
        <f t="shared" si="585"/>
        <v>-3.6111211467999706E-2</v>
      </c>
      <c r="DS308" s="80">
        <f t="shared" si="585"/>
        <v>-2.9936679668450695E-2</v>
      </c>
      <c r="DT308" s="80">
        <f t="shared" si="585"/>
        <v>-2.708996766967461E-2</v>
      </c>
      <c r="DV308" s="80">
        <f t="shared" si="572"/>
        <v>4.6465301733944565E-2</v>
      </c>
      <c r="DW308" s="80">
        <f t="shared" si="572"/>
        <v>9.5046623857845975E-3</v>
      </c>
      <c r="DX308" s="80">
        <f t="shared" si="572"/>
        <v>0.59270783128715632</v>
      </c>
      <c r="DY308" s="80">
        <f t="shared" si="572"/>
        <v>0.35132220459311436</v>
      </c>
      <c r="DZ308" s="80"/>
      <c r="EA308" s="80">
        <f t="shared" si="567"/>
        <v>0.99999999999999989</v>
      </c>
      <c r="EB308" s="80">
        <f t="shared" ref="EB308:EE310" si="586">LN(DV308/DV307)</f>
        <v>3.8311402136517819E-2</v>
      </c>
      <c r="EC308" s="80">
        <f t="shared" si="586"/>
        <v>1.4989713568876139E-2</v>
      </c>
      <c r="ED308" s="80">
        <f t="shared" si="586"/>
        <v>1.5528681723627038E-3</v>
      </c>
      <c r="EE308" s="80">
        <f t="shared" si="586"/>
        <v>-7.9596899192858877E-3</v>
      </c>
      <c r="EG308" s="80">
        <f t="shared" ref="EG308:EJ310" si="587">LN(BV308/BV307)</f>
        <v>-8.8271988757727602E-4</v>
      </c>
      <c r="EH308" s="80">
        <f t="shared" si="587"/>
        <v>-2.1244538758792493E-4</v>
      </c>
      <c r="EI308" s="80">
        <f t="shared" si="587"/>
        <v>-1.8960528488867743E-4</v>
      </c>
      <c r="EJ308" s="80">
        <f t="shared" si="587"/>
        <v>-8.3159414712235462E-4</v>
      </c>
      <c r="EL308" s="80">
        <f t="shared" ref="EL308:EO310" si="588">LN(CA308/CA307)</f>
        <v>5.437680320055001E-3</v>
      </c>
      <c r="EM308" s="80">
        <f t="shared" si="588"/>
        <v>4.9526912993967942E-3</v>
      </c>
      <c r="EN308" s="80">
        <f t="shared" si="588"/>
        <v>9.4929862848326281E-3</v>
      </c>
      <c r="EO308" s="80">
        <f t="shared" si="588"/>
        <v>1.0012378607841696E-2</v>
      </c>
      <c r="EQ308" s="80">
        <f t="shared" ref="EQ308:ET310" si="589">LN(CF308/CF307)</f>
        <v>-1.8910165630856054E-3</v>
      </c>
      <c r="ER308" s="80">
        <f t="shared" si="589"/>
        <v>9.8265234916214639E-2</v>
      </c>
      <c r="ES308" s="80">
        <f t="shared" si="589"/>
        <v>4.6285888551509578E-2</v>
      </c>
      <c r="ET308" s="80">
        <f t="shared" si="589"/>
        <v>5.7119422215854178E-2</v>
      </c>
      <c r="EW308" s="80">
        <f t="shared" si="536"/>
        <v>0.96997564895760535</v>
      </c>
      <c r="EX308" s="80">
        <f t="shared" si="537"/>
        <v>0.38201455420590896</v>
      </c>
      <c r="EY308" s="80">
        <f t="shared" si="519"/>
        <v>0.61145059825842374</v>
      </c>
      <c r="EZ308" s="80"/>
      <c r="FA308" s="80">
        <f t="shared" si="538"/>
        <v>1.0144193677183633</v>
      </c>
      <c r="FB308" s="80">
        <f t="shared" si="539"/>
        <v>0.53838095330806313</v>
      </c>
      <c r="FC308" s="80">
        <f t="shared" si="520"/>
        <v>0.75263182510802173</v>
      </c>
      <c r="FE308" s="80">
        <f t="shared" si="540"/>
        <v>0.99949272234135311</v>
      </c>
      <c r="FF308" s="80">
        <f t="shared" si="541"/>
        <v>0.99068753621619832</v>
      </c>
      <c r="FG308" s="80">
        <f t="shared" si="521"/>
        <v>0.99181147744221587</v>
      </c>
      <c r="FI308" s="80">
        <f t="shared" si="542"/>
        <v>1.0069784109765638</v>
      </c>
      <c r="FJ308" s="80">
        <f t="shared" si="543"/>
        <v>1.3496572373923117</v>
      </c>
      <c r="FK308" s="80">
        <f t="shared" si="522"/>
        <v>1.3107981220219445</v>
      </c>
      <c r="FM308" s="80">
        <f t="shared" si="544"/>
        <v>1.0541212136330036</v>
      </c>
      <c r="FN308" s="80">
        <f t="shared" si="545"/>
        <v>0.98410355518543025</v>
      </c>
      <c r="FO308" s="80">
        <f t="shared" si="523"/>
        <v>0.9879698581864591</v>
      </c>
      <c r="FQ308" s="37"/>
    </row>
    <row r="309" spans="1:193" x14ac:dyDescent="0.2">
      <c r="A309" s="74" t="s">
        <v>242</v>
      </c>
      <c r="B309" s="31">
        <f t="shared" si="491"/>
        <v>2009</v>
      </c>
      <c r="D309" s="85">
        <f>[4]Northeast!D294</f>
        <v>1778.9349999999999</v>
      </c>
      <c r="E309" s="85">
        <f>[4]Midwest!D294</f>
        <v>2214.81</v>
      </c>
      <c r="F309" s="85">
        <f>[4]South!D294</f>
        <v>1361.0040000000001</v>
      </c>
      <c r="G309" s="85">
        <f>[4]West!D294</f>
        <v>1261.3489999999999</v>
      </c>
      <c r="H309" s="85">
        <f t="shared" si="582"/>
        <v>6616.098</v>
      </c>
      <c r="I309" s="90">
        <f t="shared" si="524"/>
        <v>0.20560347451951372</v>
      </c>
      <c r="J309" s="91">
        <f>J75</f>
        <v>3186.5940000000001</v>
      </c>
      <c r="K309" s="91">
        <f>K75</f>
        <v>658.91899999999998</v>
      </c>
      <c r="L309" s="91">
        <f>L75</f>
        <v>41410.047013685966</v>
      </c>
      <c r="M309" s="91">
        <f>M75</f>
        <v>24317.926278182462</v>
      </c>
      <c r="N309" s="91">
        <f t="shared" si="569"/>
        <v>69573.486291868423</v>
      </c>
      <c r="P309" s="96">
        <f>P75</f>
        <v>3186.5940000000001</v>
      </c>
      <c r="Q309" s="96">
        <f>Q75</f>
        <v>658.91899999999998</v>
      </c>
      <c r="R309" s="96">
        <f>R75</f>
        <v>41410.047013685966</v>
      </c>
      <c r="S309" s="96">
        <f>S75</f>
        <v>24317.926278182462</v>
      </c>
      <c r="T309" s="85">
        <f t="shared" si="570"/>
        <v>69573.486291868423</v>
      </c>
      <c r="V309" s="117">
        <f t="shared" si="550"/>
        <v>558.25593094068461</v>
      </c>
      <c r="W309" s="96">
        <f t="shared" si="550"/>
        <v>3361.2780933620065</v>
      </c>
      <c r="X309" s="96">
        <f t="shared" si="550"/>
        <v>32.86651665838945</v>
      </c>
      <c r="Y309" s="96">
        <f t="shared" si="550"/>
        <v>51.869102059564021</v>
      </c>
      <c r="Z309" s="96">
        <f t="shared" si="550"/>
        <v>95.095105227941886</v>
      </c>
      <c r="AC309" s="96">
        <f t="shared" si="573"/>
        <v>0.5582559309406846</v>
      </c>
      <c r="AD309" s="96">
        <f t="shared" si="573"/>
        <v>3.3612780933620066</v>
      </c>
      <c r="AE309" s="96">
        <f t="shared" si="573"/>
        <v>3.2866516658389452E-2</v>
      </c>
      <c r="AF309" s="96">
        <f t="shared" si="573"/>
        <v>5.1869102059564021E-2</v>
      </c>
      <c r="AG309" s="96">
        <f t="shared" si="573"/>
        <v>9.5095105227941887E-2</v>
      </c>
      <c r="AI309" s="94">
        <f t="shared" si="574"/>
        <v>0.5638622301760795</v>
      </c>
      <c r="AJ309" s="94">
        <f t="shared" si="574"/>
        <v>3.3326998044721972</v>
      </c>
      <c r="AK309" s="94">
        <f t="shared" si="574"/>
        <v>3.3017495265080549E-2</v>
      </c>
      <c r="AL309" s="94">
        <f t="shared" si="574"/>
        <v>5.4410840452692254E-2</v>
      </c>
      <c r="AM309" s="94">
        <f t="shared" si="501"/>
        <v>9.6059496458114138E-2</v>
      </c>
      <c r="AO309" s="90">
        <f>[4]Northeast!V294</f>
        <v>0.99005732440414707</v>
      </c>
      <c r="AP309" s="90">
        <f>[4]Midwest!V294</f>
        <v>1.0085751164420689</v>
      </c>
      <c r="AQ309" s="90">
        <f>[4]South!V294</f>
        <v>0.99542731495896442</v>
      </c>
      <c r="AR309" s="90">
        <f>[4]West!V294</f>
        <v>0.95328617657839421</v>
      </c>
      <c r="AS309" s="90">
        <f t="shared" si="553"/>
        <v>0.98996048005943105</v>
      </c>
      <c r="AU309" s="102">
        <f t="shared" si="554"/>
        <v>1000000</v>
      </c>
      <c r="AV309" s="102">
        <f t="shared" si="554"/>
        <v>1000000</v>
      </c>
      <c r="AW309" s="102">
        <f t="shared" si="554"/>
        <v>1000000</v>
      </c>
      <c r="AX309" s="102">
        <f t="shared" si="554"/>
        <v>1000000</v>
      </c>
      <c r="AY309" s="102">
        <f t="shared" si="554"/>
        <v>1000000</v>
      </c>
      <c r="BB309" s="80">
        <f t="shared" si="583"/>
        <v>0.70773452855161811</v>
      </c>
      <c r="BC309" s="80">
        <f t="shared" si="583"/>
        <v>1.4926042007390596</v>
      </c>
      <c r="BD309" s="80">
        <f t="shared" si="583"/>
        <v>0.6212977710602634</v>
      </c>
      <c r="BE309" s="80">
        <f t="shared" si="583"/>
        <v>0.86274208930754104</v>
      </c>
      <c r="BF309" s="80"/>
      <c r="BG309" s="80">
        <f t="shared" si="565"/>
        <v>0.71737352587058256</v>
      </c>
      <c r="BH309" s="80">
        <f t="shared" si="565"/>
        <v>1.4886924265438846</v>
      </c>
      <c r="BI309" s="80">
        <f t="shared" si="565"/>
        <v>0.61672568443135423</v>
      </c>
      <c r="BJ309" s="80">
        <f t="shared" si="565"/>
        <v>0.78000206923372095</v>
      </c>
      <c r="BK309" s="80"/>
      <c r="BL309" s="80">
        <f t="shared" si="566"/>
        <v>0.83928934216933648</v>
      </c>
      <c r="BM309" s="80">
        <f t="shared" si="566"/>
        <v>0.79233477027277366</v>
      </c>
      <c r="BN309" s="80">
        <f t="shared" si="566"/>
        <v>0.61672568443135423</v>
      </c>
      <c r="BO309" s="80">
        <f t="shared" si="566"/>
        <v>0.78000206923372095</v>
      </c>
      <c r="BP309" s="80">
        <f t="shared" si="504"/>
        <v>1.3653534930175992</v>
      </c>
      <c r="BQ309" s="95">
        <f>[4]Northeast!AK294</f>
        <v>0.67352950117838994</v>
      </c>
      <c r="BR309" s="95">
        <f>[4]Midwest!AK294</f>
        <v>0.61228323963007791</v>
      </c>
      <c r="BS309" s="95">
        <f>[4]South!AK294</f>
        <v>0.44817252522952722</v>
      </c>
      <c r="BT309" s="95">
        <f>[4]West!AK294</f>
        <v>0.64058253468087811</v>
      </c>
      <c r="BU309" s="88"/>
      <c r="BV309" s="95">
        <f>[4]Northeast!AH294</f>
        <v>0.98461926680453404</v>
      </c>
      <c r="BW309" s="95">
        <f>[4]Midwest!AH294</f>
        <v>0.98101889563843503</v>
      </c>
      <c r="BX309" s="95">
        <f>[4]South!AH294</f>
        <v>1.0140209280829453</v>
      </c>
      <c r="BY309" s="95">
        <f>[4]West!AH294</f>
        <v>0.99628125753049479</v>
      </c>
      <c r="CA309" s="95">
        <f>[4]Northeast!AI294</f>
        <v>1.2485668339729421</v>
      </c>
      <c r="CB309" s="95">
        <f>[4]Midwest!AI294</f>
        <v>1.3225699510978832</v>
      </c>
      <c r="CC309" s="95">
        <f>[4]South!AI294</f>
        <v>1.3671231837970577</v>
      </c>
      <c r="CD309" s="95">
        <f>[4]West!AI294</f>
        <v>1.3518357643326724</v>
      </c>
      <c r="CF309" s="95">
        <f>[4]Northeast!AJ294</f>
        <v>1.0136195097598115</v>
      </c>
      <c r="CG309" s="95">
        <f>[4]Midwest!AJ294</f>
        <v>0.99737922873777374</v>
      </c>
      <c r="CH309" s="95">
        <f>[4]South!AJ294</f>
        <v>0.99264107028565907</v>
      </c>
      <c r="CI309" s="95">
        <f>[4]West!AJ294</f>
        <v>0.9040964604610523</v>
      </c>
      <c r="CK309" s="89">
        <f t="shared" si="505"/>
        <v>1.3702179648673674</v>
      </c>
      <c r="CL309" s="89">
        <f t="shared" si="506"/>
        <v>0.67758393757000424</v>
      </c>
      <c r="CM309" s="89">
        <f t="shared" si="507"/>
        <v>0.74875158258265739</v>
      </c>
      <c r="CN309" s="89">
        <f t="shared" si="508"/>
        <v>0.99147381644059485</v>
      </c>
      <c r="CO309" s="89">
        <f t="shared" si="509"/>
        <v>1.3162418541566854</v>
      </c>
      <c r="CP309" s="89">
        <f t="shared" si="510"/>
        <v>0.98306104593349808</v>
      </c>
      <c r="CQ309" s="89">
        <f t="shared" si="511"/>
        <v>0.59466916052433993</v>
      </c>
      <c r="CR309" s="89">
        <f t="shared" si="512"/>
        <v>0.78270887926357657</v>
      </c>
      <c r="CS309" s="89">
        <f t="shared" si="513"/>
        <v>0.92843768396398851</v>
      </c>
      <c r="CT309" s="89"/>
      <c r="CU309" s="89">
        <f t="shared" si="514"/>
        <v>0.9605836421794488</v>
      </c>
      <c r="CV309" s="80">
        <f t="shared" si="556"/>
        <v>0.84303867969014457</v>
      </c>
      <c r="CX309" s="35"/>
      <c r="CZ309" s="80">
        <f t="shared" si="571"/>
        <v>0.26887978382424199</v>
      </c>
      <c r="DA309" s="80">
        <f t="shared" si="571"/>
        <v>0.33476076079888778</v>
      </c>
      <c r="DB309" s="80">
        <f t="shared" si="571"/>
        <v>0.20571097949274636</v>
      </c>
      <c r="DC309" s="80">
        <f t="shared" si="571"/>
        <v>0.19064847588412384</v>
      </c>
      <c r="DE309" s="80">
        <f t="shared" si="584"/>
        <v>0.26715474594202726</v>
      </c>
      <c r="DF309" s="80">
        <f t="shared" si="584"/>
        <v>0.33919118440285317</v>
      </c>
      <c r="DG309" s="80">
        <f t="shared" si="584"/>
        <v>0.20375463032951771</v>
      </c>
      <c r="DH309" s="80">
        <f t="shared" si="584"/>
        <v>0.18986899781300917</v>
      </c>
      <c r="DI309" s="80">
        <f t="shared" si="516"/>
        <v>0.99996955848740721</v>
      </c>
      <c r="DK309" s="80">
        <f t="shared" si="581"/>
        <v>0.26716287878416611</v>
      </c>
      <c r="DL309" s="80">
        <f t="shared" si="581"/>
        <v>0.33920151020989775</v>
      </c>
      <c r="DM309" s="80">
        <f t="shared" si="581"/>
        <v>0.20376083311748497</v>
      </c>
      <c r="DN309" s="80">
        <f t="shared" si="581"/>
        <v>0.18987477788845131</v>
      </c>
      <c r="DQ309" s="80">
        <f t="shared" si="585"/>
        <v>-4.1310092546694273E-2</v>
      </c>
      <c r="DR309" s="80">
        <f t="shared" si="585"/>
        <v>-2.9624954903842118E-2</v>
      </c>
      <c r="DS309" s="80">
        <f t="shared" si="585"/>
        <v>-3.3166623033241263E-2</v>
      </c>
      <c r="DT309" s="80">
        <f t="shared" si="585"/>
        <v>7.6184637363832218E-5</v>
      </c>
      <c r="DV309" s="80">
        <f t="shared" si="572"/>
        <v>4.5801844493344603E-2</v>
      </c>
      <c r="DW309" s="80">
        <f t="shared" si="572"/>
        <v>9.4708348699928929E-3</v>
      </c>
      <c r="DX309" s="80">
        <f t="shared" si="572"/>
        <v>0.59519867726573694</v>
      </c>
      <c r="DY309" s="80">
        <f t="shared" si="572"/>
        <v>0.34952864337092565</v>
      </c>
      <c r="DZ309" s="80"/>
      <c r="EA309" s="80">
        <f t="shared" ref="EA309:EA310" si="590">SUM(DV309:DY309)</f>
        <v>1</v>
      </c>
      <c r="EB309" s="80">
        <f t="shared" si="586"/>
        <v>-1.4381471688388062E-2</v>
      </c>
      <c r="EC309" s="80">
        <f t="shared" si="586"/>
        <v>-3.5653929033230077E-3</v>
      </c>
      <c r="ED309" s="80">
        <f t="shared" si="586"/>
        <v>4.193679571880703E-3</v>
      </c>
      <c r="EE309" s="80">
        <f t="shared" si="586"/>
        <v>-5.1182506030050283E-3</v>
      </c>
      <c r="EG309" s="80">
        <f t="shared" si="587"/>
        <v>-4.9379815316663675E-4</v>
      </c>
      <c r="EH309" s="80">
        <f t="shared" si="587"/>
        <v>7.8421309444980328E-5</v>
      </c>
      <c r="EI309" s="80">
        <f t="shared" si="587"/>
        <v>-3.5096710612163707E-4</v>
      </c>
      <c r="EJ309" s="80">
        <f t="shared" si="587"/>
        <v>-8.6198642213510717E-4</v>
      </c>
      <c r="EL309" s="80">
        <f t="shared" si="588"/>
        <v>2.5261475159956831E-3</v>
      </c>
      <c r="EM309" s="80">
        <f t="shared" si="588"/>
        <v>2.1608599510288817E-3</v>
      </c>
      <c r="EN309" s="80">
        <f t="shared" si="588"/>
        <v>6.7563385358936495E-3</v>
      </c>
      <c r="EO309" s="80">
        <f t="shared" si="588"/>
        <v>7.1618446193977099E-3</v>
      </c>
      <c r="EQ309" s="80">
        <f t="shared" si="589"/>
        <v>2.4749762810084487E-2</v>
      </c>
      <c r="ER309" s="80">
        <f t="shared" si="589"/>
        <v>-2.8404258475782412E-2</v>
      </c>
      <c r="ES309" s="80">
        <f t="shared" si="589"/>
        <v>1.1795447077730541E-2</v>
      </c>
      <c r="ET309" s="80">
        <f t="shared" si="589"/>
        <v>-2.2972351439261653E-2</v>
      </c>
      <c r="EW309" s="80">
        <f t="shared" si="536"/>
        <v>0.97255471205379163</v>
      </c>
      <c r="EX309" s="80">
        <f t="shared" si="537"/>
        <v>0.37153005476608536</v>
      </c>
      <c r="EY309" s="80">
        <f t="shared" si="519"/>
        <v>0.59466916052433993</v>
      </c>
      <c r="EZ309" s="80"/>
      <c r="FA309" s="80">
        <f t="shared" si="538"/>
        <v>0.99484443469447026</v>
      </c>
      <c r="FB309" s="80">
        <f t="shared" si="539"/>
        <v>0.5356052951440301</v>
      </c>
      <c r="FC309" s="80">
        <f t="shared" si="520"/>
        <v>0.74875158258265739</v>
      </c>
      <c r="FE309" s="80">
        <f t="shared" si="540"/>
        <v>0.99965955122591266</v>
      </c>
      <c r="FF309" s="80">
        <f t="shared" si="541"/>
        <v>0.99035025785898989</v>
      </c>
      <c r="FG309" s="80">
        <f t="shared" si="521"/>
        <v>0.99147381644059485</v>
      </c>
      <c r="FI309" s="80">
        <f t="shared" si="542"/>
        <v>1.0041529904897513</v>
      </c>
      <c r="FJ309" s="80">
        <f t="shared" si="543"/>
        <v>1.3552623510636259</v>
      </c>
      <c r="FK309" s="80">
        <f t="shared" si="522"/>
        <v>1.3162418541566854</v>
      </c>
      <c r="FM309" s="80">
        <f t="shared" si="544"/>
        <v>0.99503141496444869</v>
      </c>
      <c r="FN309" s="80">
        <f t="shared" si="545"/>
        <v>0.97921395298770308</v>
      </c>
      <c r="FO309" s="80">
        <f t="shared" si="523"/>
        <v>0.98306104593349808</v>
      </c>
      <c r="FQ309" s="37"/>
    </row>
    <row r="310" spans="1:193" x14ac:dyDescent="0.2">
      <c r="A310" s="74" t="s">
        <v>242</v>
      </c>
      <c r="B310" s="31">
        <f t="shared" si="491"/>
        <v>2010</v>
      </c>
      <c r="D310" s="118">
        <f>[4]Northeast!D295</f>
        <v>1723.78</v>
      </c>
      <c r="E310" s="85">
        <f>[4]Midwest!D295</f>
        <v>2108.0439999999999</v>
      </c>
      <c r="F310" s="85">
        <f>[4]South!D295</f>
        <v>1493.9069999999999</v>
      </c>
      <c r="G310" s="85">
        <f>[4]West!D295</f>
        <v>1268.9359999999999</v>
      </c>
      <c r="H310" s="85">
        <f t="shared" si="582"/>
        <v>6594.6669999999995</v>
      </c>
      <c r="I310" s="90">
        <f t="shared" si="524"/>
        <v>0.20246632643328066</v>
      </c>
      <c r="J310" s="91">
        <f t="shared" ref="J310:M310" si="591">J76</f>
        <v>3164.6779999999999</v>
      </c>
      <c r="K310" s="91">
        <f t="shared" si="591"/>
        <v>646.56899999999996</v>
      </c>
      <c r="L310" s="91">
        <f t="shared" si="591"/>
        <v>41517.627178811759</v>
      </c>
      <c r="M310" s="91">
        <f t="shared" si="591"/>
        <v>24390.675149360894</v>
      </c>
      <c r="N310" s="91">
        <f t="shared" ref="N310" si="592">SUM(J310:M310)</f>
        <v>69719.549328172652</v>
      </c>
      <c r="P310" s="96">
        <f t="shared" ref="P310:S310" si="593">P76</f>
        <v>3164.6779999999999</v>
      </c>
      <c r="Q310" s="96">
        <f t="shared" si="593"/>
        <v>646.56899999999996</v>
      </c>
      <c r="R310" s="96">
        <f t="shared" si="593"/>
        <v>41517.627178811759</v>
      </c>
      <c r="S310" s="96">
        <f t="shared" si="593"/>
        <v>24390.675149360894</v>
      </c>
      <c r="T310" s="85">
        <f t="shared" ref="T310" si="594">SUM(P310:S310)</f>
        <v>69719.549328172652</v>
      </c>
      <c r="V310" s="117">
        <f t="shared" ref="V310:Z310" si="595">D310/J310*1000</f>
        <v>544.69364655740651</v>
      </c>
      <c r="W310" s="96">
        <f t="shared" si="595"/>
        <v>3260.3542700005719</v>
      </c>
      <c r="X310" s="96">
        <f t="shared" si="595"/>
        <v>35.982475433047036</v>
      </c>
      <c r="Y310" s="96">
        <f t="shared" si="595"/>
        <v>52.025456131469561</v>
      </c>
      <c r="Z310" s="96">
        <f t="shared" si="595"/>
        <v>94.588491514175502</v>
      </c>
      <c r="AA310" s="80">
        <f>Z310/Z285</f>
        <v>0.67397414804216293</v>
      </c>
      <c r="AC310" s="96">
        <f t="shared" si="573"/>
        <v>0.54469364655740649</v>
      </c>
      <c r="AD310" s="96">
        <f t="shared" si="573"/>
        <v>3.2603542700005721</v>
      </c>
      <c r="AE310" s="96">
        <f t="shared" si="573"/>
        <v>3.5982475433047036E-2</v>
      </c>
      <c r="AF310" s="96">
        <f t="shared" si="573"/>
        <v>5.2025456131469562E-2</v>
      </c>
      <c r="AG310" s="96">
        <f t="shared" si="573"/>
        <v>9.4588491514175504E-2</v>
      </c>
      <c r="AI310" s="94">
        <f t="shared" si="574"/>
        <v>0.58490830902057434</v>
      </c>
      <c r="AJ310" s="94">
        <f t="shared" si="574"/>
        <v>3.4004798011264521</v>
      </c>
      <c r="AK310" s="94">
        <f t="shared" si="574"/>
        <v>3.337257268957039E-2</v>
      </c>
      <c r="AL310" s="94">
        <f t="shared" si="574"/>
        <v>5.4602739161908893E-2</v>
      </c>
      <c r="AM310" s="94">
        <f t="shared" si="501"/>
        <v>9.7060853826567484E-2</v>
      </c>
      <c r="AO310" s="90">
        <f>[4]Northeast!V295</f>
        <v>0.93124621099928118</v>
      </c>
      <c r="AP310" s="90">
        <f>[4]Midwest!V295</f>
        <v>0.95879242362226014</v>
      </c>
      <c r="AQ310" s="90">
        <f>[4]South!V295</f>
        <v>1.078205020864103</v>
      </c>
      <c r="AR310" s="90">
        <f>[4]West!V295</f>
        <v>0.95279938204570414</v>
      </c>
      <c r="AS310" s="90">
        <f t="shared" si="553"/>
        <v>0.97452770901016694</v>
      </c>
      <c r="AU310" s="102">
        <f t="shared" ref="AU310:AY310" si="596">P310/J310*1000000</f>
        <v>1000000</v>
      </c>
      <c r="AV310" s="102">
        <f t="shared" si="596"/>
        <v>1000000</v>
      </c>
      <c r="AW310" s="102">
        <f t="shared" si="596"/>
        <v>1000000</v>
      </c>
      <c r="AX310" s="102">
        <f t="shared" si="596"/>
        <v>1000000</v>
      </c>
      <c r="AY310" s="102">
        <f t="shared" si="596"/>
        <v>1000000</v>
      </c>
      <c r="BB310" s="80">
        <f t="shared" si="583"/>
        <v>0.73415062080205551</v>
      </c>
      <c r="BC310" s="80">
        <f t="shared" si="583"/>
        <v>1.5229605825519252</v>
      </c>
      <c r="BD310" s="80">
        <f t="shared" si="583"/>
        <v>0.62797934428737234</v>
      </c>
      <c r="BE310" s="80">
        <f t="shared" si="583"/>
        <v>0.86578484865379535</v>
      </c>
      <c r="BF310" s="80"/>
      <c r="BG310" s="80">
        <f t="shared" si="565"/>
        <v>0.69994563441854263</v>
      </c>
      <c r="BH310" s="80">
        <f t="shared" si="565"/>
        <v>1.4439937948559174</v>
      </c>
      <c r="BI310" s="80">
        <f t="shared" si="565"/>
        <v>0.67519527608094743</v>
      </c>
      <c r="BJ310" s="80">
        <f t="shared" si="565"/>
        <v>0.78235330522541768</v>
      </c>
      <c r="BK310" s="80"/>
      <c r="BL310" s="80">
        <f t="shared" si="566"/>
        <v>0.81073584317226099</v>
      </c>
      <c r="BM310" s="80">
        <f t="shared" si="566"/>
        <v>0.75167592774106362</v>
      </c>
      <c r="BN310" s="80">
        <f t="shared" si="566"/>
        <v>0.67519527608094732</v>
      </c>
      <c r="BO310" s="80">
        <f t="shared" si="566"/>
        <v>0.78235330522541768</v>
      </c>
      <c r="BP310" s="80">
        <f>CF310*CK310*CP310*CA310</f>
        <v>1.5800886218446135</v>
      </c>
      <c r="BQ310" s="95">
        <f>[4]Northeast!AK295</f>
        <v>0.6921265843502421</v>
      </c>
      <c r="BR310" s="95">
        <f>[4]Midwest!AK295</f>
        <v>0.61044299943748281</v>
      </c>
      <c r="BS310" s="95">
        <f>[4]South!AK295</f>
        <v>0.45092281185644012</v>
      </c>
      <c r="BT310" s="95">
        <f>[4]West!AK295</f>
        <v>0.6395060178863472</v>
      </c>
      <c r="BU310" s="88"/>
      <c r="BV310" s="95">
        <f>[4]Northeast!AH295</f>
        <v>0.98514021192243373</v>
      </c>
      <c r="BW310" s="95">
        <f>[4]Midwest!AH295</f>
        <v>0.98069767997481161</v>
      </c>
      <c r="BX310" s="95">
        <f>[4]South!AH295</f>
        <v>1.0137844670309544</v>
      </c>
      <c r="BY310" s="95">
        <f>[4]West!AH295</f>
        <v>0.99583623768439622</v>
      </c>
      <c r="CA310" s="95">
        <f>[4]Northeast!AI295</f>
        <v>1.247144161039389</v>
      </c>
      <c r="CB310" s="95">
        <f>[4]Midwest!AI295</f>
        <v>1.3242613772376894</v>
      </c>
      <c r="CC310" s="95">
        <f>[4]South!AI295</f>
        <v>1.3737177811935126</v>
      </c>
      <c r="CD310" s="95">
        <f>[4]West!AI295</f>
        <v>1.3594943901432333</v>
      </c>
      <c r="CF310" s="95">
        <f>[4]Northeast!AJ295</f>
        <v>0.95340876188847434</v>
      </c>
      <c r="CG310" s="95">
        <f>[4]Midwest!AJ295</f>
        <v>0.94814915855294946</v>
      </c>
      <c r="CH310" s="95">
        <f>[4]South!AJ295</f>
        <v>1.0751870777647241</v>
      </c>
      <c r="CI310" s="95">
        <f>[4]West!AJ295</f>
        <v>0.90363478460254298</v>
      </c>
      <c r="CJ310" s="105">
        <f>CK310*CL310</f>
        <v>0.9254302696232346</v>
      </c>
      <c r="CK310" s="89">
        <f t="shared" si="505"/>
        <v>1.3730946095062104</v>
      </c>
      <c r="CL310" s="89">
        <f t="shared" si="506"/>
        <v>0.67397414804216293</v>
      </c>
      <c r="CM310" s="89">
        <f t="shared" si="507"/>
        <v>0.7420534012344201</v>
      </c>
      <c r="CN310" s="89">
        <f t="shared" si="508"/>
        <v>0.99137183096405956</v>
      </c>
      <c r="CO310" s="89">
        <f t="shared" si="509"/>
        <v>1.3191904326491812</v>
      </c>
      <c r="CP310" s="89">
        <f t="shared" si="510"/>
        <v>0.96779904005075268</v>
      </c>
      <c r="CQ310" s="89">
        <f t="shared" si="511"/>
        <v>0.59898844146769414</v>
      </c>
      <c r="CR310" s="89">
        <f t="shared" si="512"/>
        <v>0.77247301812083591</v>
      </c>
      <c r="CS310" s="89">
        <f t="shared" si="513"/>
        <v>0.9254302696232346</v>
      </c>
      <c r="CT310" s="89"/>
      <c r="CU310" s="89">
        <f t="shared" si="514"/>
        <v>0.93921369078920114</v>
      </c>
      <c r="CV310" s="80">
        <f t="shared" si="556"/>
        <v>0.83471769130193751</v>
      </c>
      <c r="CX310" s="35"/>
      <c r="CZ310" s="80">
        <f t="shared" si="571"/>
        <v>0.26138999891882336</v>
      </c>
      <c r="DA310" s="80">
        <f t="shared" si="571"/>
        <v>0.31965890013855136</v>
      </c>
      <c r="DB310" s="80">
        <f t="shared" si="571"/>
        <v>0.22653259065241657</v>
      </c>
      <c r="DC310" s="80">
        <f t="shared" si="571"/>
        <v>0.19241851029020873</v>
      </c>
      <c r="DE310" s="80">
        <f t="shared" si="584"/>
        <v>0.26511725888066467</v>
      </c>
      <c r="DF310" s="80">
        <f t="shared" si="584"/>
        <v>0.32715173864436731</v>
      </c>
      <c r="DG310" s="80">
        <f t="shared" si="584"/>
        <v>0.21595451515199512</v>
      </c>
      <c r="DH310" s="80">
        <f t="shared" si="584"/>
        <v>0.19153212994888436</v>
      </c>
      <c r="DI310" s="80">
        <f t="shared" si="516"/>
        <v>0.99975564262591143</v>
      </c>
      <c r="DK310" s="80">
        <f t="shared" si="581"/>
        <v>0.26518205807203055</v>
      </c>
      <c r="DL310" s="80">
        <f t="shared" si="581"/>
        <v>0.32723170012332797</v>
      </c>
      <c r="DM310" s="80">
        <f t="shared" si="581"/>
        <v>0.21600729812814967</v>
      </c>
      <c r="DN310" s="80">
        <f t="shared" si="581"/>
        <v>0.19157894367649181</v>
      </c>
      <c r="DQ310" s="80">
        <f t="shared" si="585"/>
        <v>2.7237066570385032E-2</v>
      </c>
      <c r="DR310" s="80">
        <f t="shared" si="585"/>
        <v>-3.0100631249284481E-3</v>
      </c>
      <c r="DS310" s="80">
        <f t="shared" si="585"/>
        <v>6.1179167365564254E-3</v>
      </c>
      <c r="DT310" s="80">
        <f t="shared" si="585"/>
        <v>-1.681941528426681E-3</v>
      </c>
      <c r="DV310" s="80">
        <f t="shared" si="572"/>
        <v>4.5391544129233199E-2</v>
      </c>
      <c r="DW310" s="80">
        <f t="shared" si="572"/>
        <v>9.2738551271548571E-3</v>
      </c>
      <c r="DX310" s="80">
        <f t="shared" si="572"/>
        <v>0.59549477268400952</v>
      </c>
      <c r="DY310" s="80">
        <f t="shared" si="572"/>
        <v>0.34983982805960245</v>
      </c>
      <c r="DZ310" s="80"/>
      <c r="EA310" s="80">
        <f t="shared" si="590"/>
        <v>1</v>
      </c>
      <c r="EB310" s="80">
        <f t="shared" si="586"/>
        <v>-8.9985280496024909E-3</v>
      </c>
      <c r="EC310" s="80">
        <f t="shared" si="586"/>
        <v>-2.1017898313074011E-2</v>
      </c>
      <c r="ED310" s="80">
        <f t="shared" si="586"/>
        <v>4.9734954767492333E-4</v>
      </c>
      <c r="EE310" s="80">
        <f t="shared" si="586"/>
        <v>8.899020242549954E-4</v>
      </c>
      <c r="EG310" s="80">
        <f t="shared" si="587"/>
        <v>5.2894288431830654E-4</v>
      </c>
      <c r="EH310" s="80">
        <f t="shared" si="587"/>
        <v>-3.2748427625816929E-4</v>
      </c>
      <c r="EI310" s="80">
        <f t="shared" si="587"/>
        <v>-2.3321868423116388E-4</v>
      </c>
      <c r="EJ310" s="80">
        <f t="shared" si="587"/>
        <v>-4.4678072911876328E-4</v>
      </c>
      <c r="EL310" s="80">
        <f t="shared" si="588"/>
        <v>-1.1400944183820297E-3</v>
      </c>
      <c r="EM310" s="80">
        <f t="shared" si="588"/>
        <v>1.2780764319518247E-3</v>
      </c>
      <c r="EN310" s="80">
        <f t="shared" si="588"/>
        <v>4.8121070914110943E-3</v>
      </c>
      <c r="EO310" s="80">
        <f t="shared" si="588"/>
        <v>5.6493645134765794E-3</v>
      </c>
      <c r="EQ310" s="80">
        <f t="shared" si="589"/>
        <v>-6.1239143930940668E-2</v>
      </c>
      <c r="ER310" s="80">
        <f t="shared" si="589"/>
        <v>-5.0619237362811716E-2</v>
      </c>
      <c r="ES310" s="80">
        <f t="shared" si="589"/>
        <v>7.9880812479769261E-2</v>
      </c>
      <c r="ET310" s="80">
        <f t="shared" si="589"/>
        <v>-5.1077932055161265E-4</v>
      </c>
      <c r="EW310" s="80">
        <f t="shared" si="536"/>
        <v>1.0072633343547626</v>
      </c>
      <c r="EX310" s="80">
        <f t="shared" si="537"/>
        <v>0.3742286017766947</v>
      </c>
      <c r="EY310" s="80">
        <f t="shared" si="519"/>
        <v>0.59898844146769414</v>
      </c>
      <c r="EZ310" s="80"/>
      <c r="FA310" s="80">
        <f t="shared" si="538"/>
        <v>0.99105420074688411</v>
      </c>
      <c r="FB310" s="80">
        <f t="shared" si="539"/>
        <v>0.53081387769476573</v>
      </c>
      <c r="FC310" s="80">
        <f t="shared" si="520"/>
        <v>0.7420534012344201</v>
      </c>
      <c r="FE310" s="80">
        <f t="shared" si="540"/>
        <v>0.99989713749889897</v>
      </c>
      <c r="FF310" s="80">
        <f t="shared" si="541"/>
        <v>0.99024838795450043</v>
      </c>
      <c r="FG310" s="80">
        <f t="shared" si="521"/>
        <v>0.99137183096405956</v>
      </c>
      <c r="FI310" s="80">
        <f t="shared" si="542"/>
        <v>1.0022401494703912</v>
      </c>
      <c r="FJ310" s="80">
        <f t="shared" si="543"/>
        <v>1.3582983413016023</v>
      </c>
      <c r="FK310" s="80">
        <f t="shared" si="522"/>
        <v>1.3191904326491812</v>
      </c>
      <c r="FM310" s="80">
        <f t="shared" si="544"/>
        <v>0.9844750171458041</v>
      </c>
      <c r="FN310" s="80">
        <f t="shared" si="545"/>
        <v>0.96401167315697955</v>
      </c>
      <c r="FO310" s="80">
        <f t="shared" si="523"/>
        <v>0.96779904005075268</v>
      </c>
      <c r="FQ310" s="37"/>
    </row>
    <row r="311" spans="1:193" hidden="1" x14ac:dyDescent="0.2">
      <c r="A311" s="74"/>
      <c r="B311" s="31"/>
      <c r="D311" s="85"/>
      <c r="E311" s="85"/>
      <c r="F311" s="85"/>
      <c r="G311" s="85"/>
      <c r="H311" s="85"/>
      <c r="J311" s="91"/>
      <c r="K311" s="91"/>
      <c r="L311" s="91"/>
      <c r="M311" s="91"/>
      <c r="N311" s="91"/>
      <c r="P311" s="96"/>
      <c r="Q311" s="96"/>
      <c r="R311" s="96"/>
      <c r="S311" s="96"/>
      <c r="T311" s="85"/>
      <c r="V311" s="96"/>
      <c r="W311" s="96"/>
      <c r="X311" s="96"/>
      <c r="Y311" s="96"/>
      <c r="Z311" s="96"/>
      <c r="AC311" s="96"/>
      <c r="AD311" s="96"/>
      <c r="AE311" s="96"/>
      <c r="AF311" s="96"/>
      <c r="AG311" s="96"/>
      <c r="AI311" s="94"/>
      <c r="AJ311" s="94"/>
      <c r="AK311" s="94"/>
      <c r="AL311" s="94"/>
      <c r="AM311" s="94"/>
      <c r="AO311" s="90"/>
      <c r="AP311" s="90"/>
      <c r="AQ311" s="90"/>
      <c r="AR311" s="90"/>
      <c r="AS311" s="90"/>
      <c r="AU311" s="102"/>
      <c r="AV311" s="102"/>
      <c r="AW311" s="102"/>
      <c r="AX311" s="102"/>
      <c r="AY311" s="102"/>
      <c r="BB311" s="80"/>
      <c r="BC311" s="80"/>
      <c r="BD311" s="80"/>
      <c r="BE311" s="80"/>
      <c r="BP311" s="80"/>
      <c r="BQ311" s="95"/>
      <c r="BR311" s="95"/>
      <c r="BS311" s="95"/>
      <c r="BT311" s="95"/>
      <c r="BU311" s="88"/>
      <c r="BV311" s="95"/>
      <c r="BW311" s="95"/>
      <c r="BX311" s="95"/>
      <c r="BY311" s="95"/>
      <c r="CA311" s="95"/>
      <c r="CB311" s="95"/>
      <c r="CC311" s="95"/>
      <c r="CD311" s="95"/>
      <c r="CF311" s="95"/>
      <c r="CG311" s="95"/>
      <c r="CH311" s="95"/>
      <c r="CI311" s="95"/>
      <c r="CK311" s="89">
        <f t="shared" si="505"/>
        <v>0</v>
      </c>
      <c r="CL311" s="89">
        <f t="shared" si="506"/>
        <v>0</v>
      </c>
      <c r="CM311" s="89">
        <f t="shared" si="507"/>
        <v>0</v>
      </c>
      <c r="CN311" s="89">
        <f t="shared" si="508"/>
        <v>0</v>
      </c>
      <c r="CO311" s="89">
        <f t="shared" si="509"/>
        <v>0</v>
      </c>
      <c r="CP311" s="89">
        <f t="shared" si="510"/>
        <v>0</v>
      </c>
      <c r="CQ311" s="89">
        <f t="shared" si="511"/>
        <v>0</v>
      </c>
      <c r="CR311" s="89">
        <f t="shared" si="512"/>
        <v>0</v>
      </c>
      <c r="CS311" s="89">
        <f t="shared" si="513"/>
        <v>0</v>
      </c>
      <c r="CT311" s="89"/>
      <c r="CU311" s="89">
        <f t="shared" si="514"/>
        <v>0</v>
      </c>
      <c r="CV311" s="80"/>
      <c r="CX311" s="35"/>
      <c r="FQ311" s="37"/>
    </row>
    <row r="312" spans="1:193" hidden="1" x14ac:dyDescent="0.2">
      <c r="A312" s="97" t="s">
        <v>222</v>
      </c>
      <c r="B312" s="98">
        <f>Base_year</f>
        <v>1985</v>
      </c>
      <c r="C312" s="32">
        <f>MATCH(B312,B249:B310)</f>
        <v>37</v>
      </c>
      <c r="D312" s="96"/>
      <c r="E312" s="96"/>
      <c r="F312" s="96"/>
      <c r="G312" s="96"/>
      <c r="H312" s="94">
        <f>INDEX(H249:H310,base_row,1)</f>
        <v>7126.0550000000003</v>
      </c>
      <c r="J312" s="86"/>
      <c r="K312" s="86"/>
      <c r="L312" s="86"/>
      <c r="M312" s="86"/>
      <c r="N312" s="94">
        <f>INDEX(N249:N310,base_row,1)</f>
        <v>50775.488335246657</v>
      </c>
      <c r="P312" s="96"/>
      <c r="Q312" s="96"/>
      <c r="R312" s="96"/>
      <c r="S312" s="96"/>
      <c r="T312" s="85"/>
      <c r="V312" s="94">
        <f>INDEX(V249:V310,base_row,1)</f>
        <v>778.19421934089678</v>
      </c>
      <c r="W312" s="94">
        <f>INDEX(W249:W310,base_row,1)</f>
        <v>2257.8727703784157</v>
      </c>
      <c r="X312" s="94">
        <f>INDEX(X249:X310,base_row,1)</f>
        <v>53.291953761733943</v>
      </c>
      <c r="Y312" s="94">
        <f>INDEX(Y249:Y310,base_row,1)</f>
        <v>66.49867238239581</v>
      </c>
      <c r="Z312" s="94">
        <f>INDEX(Z249:Z310,base_row,1)</f>
        <v>140.34439123362068</v>
      </c>
      <c r="AC312" s="94">
        <f>AC285</f>
        <v>0.77819421934089683</v>
      </c>
      <c r="AD312" s="94">
        <f>AD285</f>
        <v>2.2578727703784156</v>
      </c>
      <c r="AE312" s="94">
        <f>AE285</f>
        <v>5.3291953761733943E-2</v>
      </c>
      <c r="AF312" s="94">
        <f>AF285</f>
        <v>6.6498672382395804E-2</v>
      </c>
      <c r="AG312" s="94">
        <f>AG285</f>
        <v>0.14034439123362069</v>
      </c>
      <c r="AI312" s="94">
        <f>INDEX(AI249:AI310,base_row,1)</f>
        <v>0.7967143150836884</v>
      </c>
      <c r="AJ312" s="94">
        <f>INDEX(AJ249:AJ310,base_row,1)</f>
        <v>2.2328088067968843</v>
      </c>
      <c r="AK312" s="94">
        <f>INDEX(AK249:AK310,base_row,1)</f>
        <v>5.3142787247949075E-2</v>
      </c>
      <c r="AL312" s="94">
        <f>INDEX(AL249:AL310,base_row,1)</f>
        <v>6.3067330465311822E-2</v>
      </c>
      <c r="AM312" s="94">
        <f>INDEX(AM249:AM310,base_row,1)</f>
        <v>0.13945412803779791</v>
      </c>
      <c r="AU312" s="102"/>
      <c r="AV312" s="102"/>
      <c r="AW312" s="102"/>
      <c r="AX312" s="102"/>
      <c r="AY312" s="102"/>
      <c r="BB312" s="80"/>
      <c r="BC312" s="80"/>
      <c r="BD312" s="80"/>
      <c r="BE312" s="80"/>
      <c r="BP312" s="80"/>
      <c r="BQ312" s="95" t="e">
        <f>[4]Northeast!AK297</f>
        <v>#REF!</v>
      </c>
      <c r="BR312" s="95" t="e">
        <f>[4]Midwest!AK297</f>
        <v>#REF!</v>
      </c>
      <c r="BS312" s="95" t="e">
        <f>[4]South!AK297</f>
        <v>#REF!</v>
      </c>
      <c r="BT312" s="95" t="e">
        <f>[4]West!AK297</f>
        <v>#REF!</v>
      </c>
      <c r="BU312" s="88"/>
      <c r="BV312" s="95" t="e">
        <f>[4]Northeast!AH297</f>
        <v>#REF!</v>
      </c>
      <c r="BW312" s="95" t="e">
        <f>[4]Midwest!AH297</f>
        <v>#REF!</v>
      </c>
      <c r="BX312" s="95" t="e">
        <f>[4]South!AH297</f>
        <v>#REF!</v>
      </c>
      <c r="BY312" s="95" t="e">
        <f>[4]West!AH297</f>
        <v>#REF!</v>
      </c>
      <c r="CA312" s="95" t="e">
        <f>[4]Northeast!AI297</f>
        <v>#REF!</v>
      </c>
      <c r="CB312" s="95" t="e">
        <f>[4]Midwest!AI297</f>
        <v>#REF!</v>
      </c>
      <c r="CC312" s="95" t="e">
        <f>[4]South!AI297</f>
        <v>#REF!</v>
      </c>
      <c r="CD312" s="95" t="e">
        <f>[4]West!AI297</f>
        <v>#REF!</v>
      </c>
      <c r="CF312" s="95" t="e">
        <f>[4]Northeast!AJ297</f>
        <v>#REF!</v>
      </c>
      <c r="CG312" s="95" t="e">
        <f>[4]Midwest!AJ297</f>
        <v>#REF!</v>
      </c>
      <c r="CH312" s="95" t="e">
        <f>[4]South!AJ297</f>
        <v>#REF!</v>
      </c>
      <c r="CI312" s="95" t="e">
        <f>[4]West!AJ297</f>
        <v>#REF!</v>
      </c>
      <c r="CK312" s="89">
        <f t="shared" si="505"/>
        <v>1</v>
      </c>
      <c r="CL312" s="89">
        <f t="shared" si="506"/>
        <v>1</v>
      </c>
      <c r="CM312" s="89">
        <f t="shared" si="507"/>
        <v>0</v>
      </c>
      <c r="CN312" s="89">
        <f t="shared" si="508"/>
        <v>0</v>
      </c>
      <c r="CO312" s="89">
        <f t="shared" si="509"/>
        <v>0</v>
      </c>
      <c r="CP312" s="89">
        <f t="shared" si="510"/>
        <v>0</v>
      </c>
      <c r="CQ312" s="89">
        <f t="shared" si="511"/>
        <v>0</v>
      </c>
      <c r="CR312" s="89">
        <f t="shared" si="512"/>
        <v>0</v>
      </c>
      <c r="CS312" s="89">
        <f t="shared" si="513"/>
        <v>1</v>
      </c>
      <c r="CT312" s="89"/>
      <c r="CU312" s="89">
        <f t="shared" si="514"/>
        <v>0</v>
      </c>
      <c r="CV312" s="80"/>
      <c r="CX312" s="35"/>
      <c r="EX312" s="80">
        <f>INDEX(EX249:EX310,base_row,1)</f>
        <v>0.62476765137525336</v>
      </c>
      <c r="FB312" s="80">
        <f>INDEX(FB249:FB310,base_row,1)</f>
        <v>0.71533110260224753</v>
      </c>
      <c r="FF312" s="80">
        <f>INDEX(FF249:FF310,base_row,1)</f>
        <v>0.99886677937130142</v>
      </c>
      <c r="FJ312" s="80">
        <f>INDEX(FJ249:FJ310,base_row,1)</f>
        <v>1.0296453852942862</v>
      </c>
      <c r="FN312" s="80">
        <f>INDEX(FN249:FN310,base_row,1)</f>
        <v>0.99608661846412405</v>
      </c>
      <c r="FQ312" s="37"/>
    </row>
    <row r="313" spans="1:193" hidden="1" x14ac:dyDescent="0.2">
      <c r="A313" s="97" t="s">
        <v>223</v>
      </c>
      <c r="B313" s="98">
        <f>Base_year2</f>
        <v>1996</v>
      </c>
      <c r="C313" s="32">
        <f>MATCH(B313,B249:B310)</f>
        <v>48</v>
      </c>
      <c r="D313" s="96"/>
      <c r="E313" s="96"/>
      <c r="F313" s="96"/>
      <c r="G313" s="96"/>
      <c r="H313" s="85"/>
      <c r="J313" s="86"/>
      <c r="K313" s="86"/>
      <c r="L313" s="86"/>
      <c r="M313" s="86"/>
      <c r="N313" s="86"/>
      <c r="P313" s="96"/>
      <c r="Q313" s="96"/>
      <c r="R313" s="96"/>
      <c r="S313" s="96"/>
      <c r="T313" s="85"/>
      <c r="AU313" s="102"/>
      <c r="AV313" s="102"/>
      <c r="AW313" s="102"/>
      <c r="AX313" s="102"/>
      <c r="AY313" s="102"/>
      <c r="BB313" s="80"/>
      <c r="BC313" s="80"/>
      <c r="BD313" s="80"/>
      <c r="BE313" s="80"/>
      <c r="BP313" s="80"/>
      <c r="BQ313" s="95" t="e">
        <f>[4]Northeast!AK298</f>
        <v>#REF!</v>
      </c>
      <c r="BR313" s="95" t="e">
        <f>[4]Midwest!AK298</f>
        <v>#REF!</v>
      </c>
      <c r="BS313" s="95" t="e">
        <f>[4]South!AK298</f>
        <v>#REF!</v>
      </c>
      <c r="BT313" s="95" t="e">
        <f>[4]West!AK298</f>
        <v>#REF!</v>
      </c>
      <c r="BU313" s="88"/>
      <c r="BV313" s="95" t="e">
        <f>[4]Northeast!AH298</f>
        <v>#REF!</v>
      </c>
      <c r="BW313" s="95" t="e">
        <f>[4]Midwest!AH298</f>
        <v>#REF!</v>
      </c>
      <c r="BX313" s="95" t="e">
        <f>[4]South!AH298</f>
        <v>#REF!</v>
      </c>
      <c r="BY313" s="95" t="e">
        <f>[4]West!AH298</f>
        <v>#REF!</v>
      </c>
      <c r="CA313" s="95" t="e">
        <f>[4]Northeast!AI298</f>
        <v>#REF!</v>
      </c>
      <c r="CB313" s="95" t="e">
        <f>[4]Midwest!AI298</f>
        <v>#REF!</v>
      </c>
      <c r="CC313" s="95" t="e">
        <f>[4]South!AI298</f>
        <v>#REF!</v>
      </c>
      <c r="CD313" s="95" t="e">
        <f>[4]West!AI298</f>
        <v>#REF!</v>
      </c>
      <c r="CF313" s="95" t="e">
        <f>[4]Northeast!AJ298</f>
        <v>#REF!</v>
      </c>
      <c r="CG313" s="95" t="e">
        <f>[4]Midwest!AJ298</f>
        <v>#REF!</v>
      </c>
      <c r="CH313" s="95" t="e">
        <f>[4]South!AJ298</f>
        <v>#REF!</v>
      </c>
      <c r="CI313" s="95" t="e">
        <f>[4]West!AJ298</f>
        <v>#REF!</v>
      </c>
      <c r="CK313" s="89">
        <f t="shared" si="505"/>
        <v>0</v>
      </c>
      <c r="CL313" s="89">
        <f t="shared" si="506"/>
        <v>0</v>
      </c>
      <c r="CM313" s="89">
        <f t="shared" si="507"/>
        <v>0</v>
      </c>
      <c r="CN313" s="89">
        <f t="shared" si="508"/>
        <v>0</v>
      </c>
      <c r="CO313" s="89">
        <f t="shared" si="509"/>
        <v>0</v>
      </c>
      <c r="CP313" s="89">
        <f t="shared" si="510"/>
        <v>0</v>
      </c>
      <c r="CQ313" s="89">
        <f t="shared" si="511"/>
        <v>0</v>
      </c>
      <c r="CR313" s="89">
        <f t="shared" si="512"/>
        <v>0</v>
      </c>
      <c r="CS313" s="89">
        <f t="shared" si="513"/>
        <v>0</v>
      </c>
      <c r="CT313" s="89"/>
      <c r="CU313" s="89">
        <f t="shared" si="514"/>
        <v>0</v>
      </c>
      <c r="CV313" s="80"/>
      <c r="CX313" s="35"/>
      <c r="FQ313" s="37"/>
    </row>
    <row r="314" spans="1:193" hidden="1" x14ac:dyDescent="0.2">
      <c r="A314" s="74"/>
      <c r="B314" s="31"/>
      <c r="D314" s="85"/>
      <c r="E314" s="85"/>
      <c r="F314" s="85"/>
      <c r="G314" s="85"/>
      <c r="H314" s="85"/>
      <c r="J314" s="91"/>
      <c r="K314" s="91"/>
      <c r="L314" s="91"/>
      <c r="M314" s="91"/>
      <c r="N314" s="91"/>
      <c r="P314" s="96"/>
      <c r="Q314" s="96"/>
      <c r="R314" s="96"/>
      <c r="S314" s="96"/>
      <c r="T314" s="85"/>
      <c r="V314" s="96"/>
      <c r="W314" s="96"/>
      <c r="X314" s="96"/>
      <c r="Y314" s="96"/>
      <c r="Z314" s="96"/>
      <c r="AC314" s="96"/>
      <c r="AD314" s="96"/>
      <c r="AE314" s="96"/>
      <c r="AF314" s="96"/>
      <c r="AG314" s="96"/>
      <c r="AI314" s="94"/>
      <c r="AJ314" s="94"/>
      <c r="AK314" s="94"/>
      <c r="AL314" s="94"/>
      <c r="AM314" s="94"/>
      <c r="AO314" s="90"/>
      <c r="AP314" s="90"/>
      <c r="AQ314" s="90"/>
      <c r="AR314" s="90"/>
      <c r="AS314" s="90"/>
      <c r="AU314" s="102"/>
      <c r="AV314" s="102"/>
      <c r="AW314" s="102"/>
      <c r="AX314" s="102"/>
      <c r="AY314" s="102"/>
      <c r="BB314" s="80"/>
      <c r="BC314" s="80"/>
      <c r="BD314" s="80"/>
      <c r="BE314" s="80"/>
      <c r="BP314" s="80"/>
      <c r="BQ314" s="95" t="e">
        <f>[4]Northeast!AK299</f>
        <v>#REF!</v>
      </c>
      <c r="BR314" s="95" t="e">
        <f>[4]Midwest!AK299</f>
        <v>#REF!</v>
      </c>
      <c r="BS314" s="95" t="e">
        <f>[4]South!AK299</f>
        <v>#REF!</v>
      </c>
      <c r="BT314" s="95" t="e">
        <f>[4]West!AK299</f>
        <v>#REF!</v>
      </c>
      <c r="BU314" s="88"/>
      <c r="BV314" s="95" t="e">
        <f>[4]Northeast!AH299</f>
        <v>#REF!</v>
      </c>
      <c r="BW314" s="95" t="e">
        <f>[4]Midwest!AH299</f>
        <v>#REF!</v>
      </c>
      <c r="BX314" s="95" t="e">
        <f>[4]South!AH299</f>
        <v>#REF!</v>
      </c>
      <c r="BY314" s="95" t="e">
        <f>[4]West!AH299</f>
        <v>#REF!</v>
      </c>
      <c r="CA314" s="95" t="e">
        <f>[4]Northeast!AI299</f>
        <v>#REF!</v>
      </c>
      <c r="CB314" s="95" t="e">
        <f>[4]Midwest!AI299</f>
        <v>#REF!</v>
      </c>
      <c r="CC314" s="95" t="e">
        <f>[4]South!AI299</f>
        <v>#REF!</v>
      </c>
      <c r="CD314" s="95" t="e">
        <f>[4]West!AI299</f>
        <v>#REF!</v>
      </c>
      <c r="CF314" s="95" t="e">
        <f>[4]Northeast!AJ299</f>
        <v>#REF!</v>
      </c>
      <c r="CG314" s="95" t="e">
        <f>[4]Midwest!AJ299</f>
        <v>#REF!</v>
      </c>
      <c r="CH314" s="95" t="e">
        <f>[4]South!AJ299</f>
        <v>#REF!</v>
      </c>
      <c r="CI314" s="95" t="e">
        <f>[4]West!AJ299</f>
        <v>#REF!</v>
      </c>
      <c r="CK314" s="89">
        <f t="shared" si="505"/>
        <v>0</v>
      </c>
      <c r="CL314" s="89">
        <f t="shared" si="506"/>
        <v>0</v>
      </c>
      <c r="CM314" s="89">
        <f t="shared" si="507"/>
        <v>0</v>
      </c>
      <c r="CN314" s="89">
        <f t="shared" si="508"/>
        <v>0</v>
      </c>
      <c r="CO314" s="89">
        <f t="shared" si="509"/>
        <v>0</v>
      </c>
      <c r="CP314" s="89">
        <f t="shared" si="510"/>
        <v>0</v>
      </c>
      <c r="CQ314" s="89">
        <f t="shared" si="511"/>
        <v>0</v>
      </c>
      <c r="CR314" s="89">
        <f t="shared" si="512"/>
        <v>0</v>
      </c>
      <c r="CS314" s="89">
        <f t="shared" si="513"/>
        <v>0</v>
      </c>
      <c r="CT314" s="89"/>
      <c r="CU314" s="89">
        <f t="shared" si="514"/>
        <v>0</v>
      </c>
      <c r="CV314" s="80"/>
      <c r="CX314" s="35"/>
    </row>
    <row r="315" spans="1:193" x14ac:dyDescent="0.2">
      <c r="A315" s="74"/>
      <c r="B315" s="31"/>
      <c r="D315" s="85"/>
      <c r="E315" s="85"/>
      <c r="F315" s="85"/>
      <c r="G315" s="85"/>
      <c r="H315" s="85"/>
      <c r="J315" s="91"/>
      <c r="K315" s="91"/>
      <c r="L315" s="91"/>
      <c r="M315" s="91"/>
      <c r="N315" s="91"/>
      <c r="P315" s="96"/>
      <c r="Q315" s="96"/>
      <c r="R315" s="96"/>
      <c r="S315" s="96"/>
      <c r="T315" s="85"/>
      <c r="V315" s="96"/>
      <c r="W315" s="96"/>
      <c r="X315" s="96"/>
      <c r="Y315" s="96"/>
      <c r="Z315" s="96"/>
      <c r="AC315" s="96"/>
      <c r="AD315" s="96"/>
      <c r="AE315" s="96"/>
      <c r="AF315" s="96"/>
      <c r="AG315" s="96"/>
      <c r="AI315" s="94"/>
      <c r="AJ315" s="94"/>
      <c r="AK315" s="94"/>
      <c r="AL315" s="94"/>
      <c r="AM315" s="94"/>
      <c r="AO315" s="90"/>
      <c r="AP315" s="90"/>
      <c r="AQ315" s="90"/>
      <c r="AR315" s="90"/>
      <c r="AS315" s="90"/>
      <c r="AU315" s="102"/>
      <c r="AV315" s="102"/>
      <c r="AW315" s="102"/>
      <c r="AX315" s="102"/>
      <c r="AY315" s="102"/>
      <c r="BB315" s="80"/>
      <c r="BC315" s="80"/>
      <c r="BD315" s="80"/>
      <c r="BE315" s="80"/>
      <c r="BP315" s="80"/>
      <c r="BQ315" s="88"/>
      <c r="BR315" s="88"/>
      <c r="BS315" s="88"/>
      <c r="BT315" s="88"/>
      <c r="BU315" s="88"/>
      <c r="BV315" s="88"/>
      <c r="BW315" s="88"/>
      <c r="BX315" s="88"/>
      <c r="BY315" s="88"/>
      <c r="BZ315" s="44"/>
      <c r="CA315" s="88"/>
      <c r="CB315" s="88"/>
      <c r="CC315" s="88"/>
      <c r="CD315" s="88"/>
      <c r="CE315" s="44"/>
      <c r="CF315" s="88"/>
      <c r="CG315" s="88"/>
      <c r="CH315" s="88"/>
      <c r="CI315" s="88"/>
      <c r="CJ315" s="44"/>
      <c r="CK315" s="88"/>
      <c r="CL315" s="88"/>
      <c r="CM315" s="88"/>
      <c r="CN315" s="88"/>
      <c r="CO315" s="88"/>
      <c r="CP315" s="88"/>
      <c r="CQ315" s="88"/>
      <c r="CR315" s="88"/>
      <c r="CS315" s="88"/>
      <c r="CT315" s="88"/>
      <c r="CU315" s="88"/>
      <c r="CX315" s="35"/>
    </row>
    <row r="316" spans="1:193" x14ac:dyDescent="0.2">
      <c r="A316" s="74"/>
      <c r="B316" s="31"/>
      <c r="D316" s="85"/>
      <c r="E316" s="85"/>
      <c r="F316" s="85"/>
      <c r="G316" s="85"/>
      <c r="H316" s="85"/>
      <c r="J316" s="91"/>
      <c r="K316" s="91"/>
      <c r="L316" s="91"/>
      <c r="M316" s="91"/>
      <c r="N316" s="91"/>
      <c r="P316" s="96"/>
      <c r="Q316" s="96"/>
      <c r="R316" s="96"/>
      <c r="S316" s="96"/>
      <c r="T316" s="85"/>
      <c r="V316" s="96"/>
      <c r="W316" s="96"/>
      <c r="X316" s="96"/>
      <c r="Y316" s="96"/>
      <c r="Z316" s="96"/>
      <c r="AC316" s="96"/>
      <c r="AD316" s="96"/>
      <c r="AE316" s="96"/>
      <c r="AF316" s="96"/>
      <c r="AG316" s="96"/>
      <c r="AI316" s="94"/>
      <c r="AJ316" s="94"/>
      <c r="AK316" s="94"/>
      <c r="AL316" s="94"/>
      <c r="AM316" s="94"/>
      <c r="AO316" s="90"/>
      <c r="AP316" s="90"/>
      <c r="AQ316" s="90"/>
      <c r="AR316" s="90"/>
      <c r="AS316" s="90"/>
      <c r="AU316" s="102"/>
      <c r="AV316" s="102"/>
      <c r="AW316" s="102"/>
      <c r="AX316" s="102"/>
      <c r="AY316" s="102"/>
      <c r="BB316" s="80"/>
      <c r="BC316" s="80"/>
      <c r="BD316" s="80"/>
      <c r="BE316" s="80"/>
      <c r="BP316" s="80"/>
      <c r="BQ316" s="88"/>
      <c r="BR316" s="88"/>
      <c r="BS316" s="88"/>
      <c r="BT316" s="88"/>
      <c r="BU316" s="88"/>
      <c r="BV316" s="88"/>
      <c r="BW316" s="88"/>
      <c r="BX316" s="88"/>
      <c r="BY316" s="88"/>
      <c r="BZ316" s="44"/>
      <c r="CA316" s="88"/>
      <c r="CB316" s="88"/>
      <c r="CC316" s="88"/>
      <c r="CD316" s="88"/>
      <c r="CE316" s="44"/>
      <c r="CF316" s="88"/>
      <c r="CG316" s="88"/>
      <c r="CH316" s="88"/>
      <c r="CI316" s="88"/>
      <c r="CJ316" s="44"/>
      <c r="CK316" s="88"/>
      <c r="CL316" s="88"/>
      <c r="CM316" s="88"/>
      <c r="CN316" s="88"/>
      <c r="CO316" s="88"/>
      <c r="CP316" s="88"/>
      <c r="CQ316" s="88"/>
      <c r="CR316" s="88"/>
      <c r="CS316" s="88"/>
      <c r="CT316" s="88"/>
      <c r="CU316" s="88"/>
      <c r="CX316" s="35"/>
    </row>
    <row r="317" spans="1:193" x14ac:dyDescent="0.2">
      <c r="A317" s="74"/>
      <c r="B317" s="31"/>
      <c r="D317" s="85"/>
      <c r="E317" s="85"/>
      <c r="F317" s="85"/>
      <c r="G317" s="85"/>
      <c r="H317" s="85"/>
      <c r="J317" s="91"/>
      <c r="K317" s="91"/>
      <c r="L317" s="91"/>
      <c r="M317" s="91"/>
      <c r="N317" s="91"/>
      <c r="P317" s="96"/>
      <c r="Q317" s="96"/>
      <c r="R317" s="96"/>
      <c r="S317" s="96"/>
      <c r="T317" s="85"/>
      <c r="V317" s="96"/>
      <c r="W317" s="96"/>
      <c r="X317" s="96"/>
      <c r="Y317" s="96"/>
      <c r="Z317" s="96"/>
      <c r="AC317" s="96"/>
      <c r="AD317" s="96"/>
      <c r="AE317" s="96"/>
      <c r="AF317" s="96"/>
      <c r="AG317" s="96"/>
      <c r="AI317" s="94"/>
      <c r="AJ317" s="94"/>
      <c r="AK317" s="94"/>
      <c r="AL317" s="94"/>
      <c r="AM317" s="94"/>
      <c r="AO317" s="90"/>
      <c r="AP317" s="90"/>
      <c r="AQ317" s="90"/>
      <c r="AR317" s="90"/>
      <c r="AS317" s="90"/>
      <c r="AU317" s="102"/>
      <c r="AV317" s="102"/>
      <c r="AW317" s="102"/>
      <c r="AX317" s="102"/>
      <c r="AY317" s="102"/>
      <c r="BB317" s="80"/>
      <c r="BC317" s="80"/>
      <c r="BD317" s="80"/>
      <c r="BE317" s="80"/>
      <c r="BP317" s="80"/>
      <c r="BQ317" s="88"/>
      <c r="BR317" s="88"/>
      <c r="BS317" s="88"/>
      <c r="BT317" s="88"/>
      <c r="BU317" s="88"/>
      <c r="BV317" s="88"/>
      <c r="BW317" s="88"/>
      <c r="BX317" s="88"/>
      <c r="BY317" s="88"/>
      <c r="BZ317" s="44"/>
      <c r="CA317" s="88"/>
      <c r="CB317" s="88"/>
      <c r="CC317" s="88"/>
      <c r="CD317" s="88"/>
      <c r="CE317" s="44"/>
      <c r="CF317" s="88"/>
      <c r="CG317" s="88"/>
      <c r="CH317" s="88"/>
      <c r="CI317" s="88"/>
      <c r="CJ317" s="44"/>
      <c r="CK317" s="88"/>
      <c r="CL317" s="88"/>
      <c r="CM317" s="88"/>
      <c r="CN317" s="88"/>
      <c r="CO317" s="88"/>
      <c r="CP317" s="88"/>
      <c r="CQ317" s="88"/>
      <c r="CR317" s="88"/>
      <c r="CS317" s="88"/>
      <c r="CT317" s="88"/>
      <c r="CU317" s="88"/>
      <c r="CX317" s="35"/>
    </row>
    <row r="318" spans="1:193" x14ac:dyDescent="0.2">
      <c r="A318" s="119" t="s">
        <v>244</v>
      </c>
      <c r="B318" s="59"/>
      <c r="C318" s="59"/>
      <c r="D318" s="60"/>
      <c r="E318" s="60"/>
      <c r="F318" s="60"/>
      <c r="G318" s="60"/>
      <c r="H318" s="60"/>
      <c r="I318" s="59"/>
      <c r="BU318" s="44"/>
      <c r="CX318" s="35"/>
    </row>
    <row r="319" spans="1:193" ht="39.75" customHeight="1" x14ac:dyDescent="0.2">
      <c r="A319" s="31"/>
      <c r="B319" s="31"/>
      <c r="D319" s="48" t="s">
        <v>203</v>
      </c>
      <c r="E319" s="48" t="s">
        <v>204</v>
      </c>
      <c r="F319" s="48" t="s">
        <v>205</v>
      </c>
      <c r="G319" s="48" t="s">
        <v>206</v>
      </c>
      <c r="H319" s="50" t="s">
        <v>78</v>
      </c>
      <c r="I319" s="75"/>
      <c r="J319" s="50" t="str">
        <f>D319</f>
        <v>Northeast</v>
      </c>
      <c r="K319" s="50" t="str">
        <f>E319</f>
        <v>Midwest</v>
      </c>
      <c r="L319" s="50" t="str">
        <f>F319</f>
        <v>South</v>
      </c>
      <c r="M319" s="50" t="str">
        <f>G319</f>
        <v>West</v>
      </c>
      <c r="N319" s="50" t="s">
        <v>78</v>
      </c>
      <c r="O319" s="75"/>
      <c r="P319" s="76" t="str">
        <f>J319</f>
        <v>Northeast</v>
      </c>
      <c r="Q319" s="76" t="str">
        <f>K319</f>
        <v>Midwest</v>
      </c>
      <c r="R319" s="76" t="str">
        <f>L319</f>
        <v>South</v>
      </c>
      <c r="S319" s="50" t="str">
        <f>M319</f>
        <v>West</v>
      </c>
      <c r="T319" s="76" t="s">
        <v>78</v>
      </c>
      <c r="U319" s="75"/>
      <c r="V319" s="50" t="str">
        <f>D319</f>
        <v>Northeast</v>
      </c>
      <c r="W319" s="50" t="str">
        <f>E319</f>
        <v>Midwest</v>
      </c>
      <c r="X319" s="50" t="str">
        <f>F319</f>
        <v>South</v>
      </c>
      <c r="Y319" s="50" t="str">
        <f>G319</f>
        <v>West</v>
      </c>
      <c r="Z319" s="50" t="s">
        <v>78</v>
      </c>
      <c r="AA319" s="75"/>
      <c r="AB319" s="75"/>
      <c r="AC319" s="50" t="str">
        <f>J319</f>
        <v>Northeast</v>
      </c>
      <c r="AD319" s="50" t="str">
        <f>K319</f>
        <v>Midwest</v>
      </c>
      <c r="AE319" s="50" t="str">
        <f>L319</f>
        <v>South</v>
      </c>
      <c r="AF319" s="50" t="str">
        <f>M319</f>
        <v>West</v>
      </c>
      <c r="AG319" s="50" t="s">
        <v>78</v>
      </c>
      <c r="AH319" s="75"/>
      <c r="AI319" s="48" t="s">
        <v>203</v>
      </c>
      <c r="AJ319" s="48" t="s">
        <v>204</v>
      </c>
      <c r="AK319" s="48" t="s">
        <v>205</v>
      </c>
      <c r="AL319" s="48" t="s">
        <v>206</v>
      </c>
      <c r="AM319" s="76" t="s">
        <v>78</v>
      </c>
      <c r="AN319" s="75"/>
      <c r="AO319" s="48" t="s">
        <v>203</v>
      </c>
      <c r="AP319" s="48" t="s">
        <v>204</v>
      </c>
      <c r="AQ319" s="48" t="s">
        <v>205</v>
      </c>
      <c r="AR319" s="48" t="s">
        <v>206</v>
      </c>
      <c r="AS319" s="50" t="s">
        <v>78</v>
      </c>
      <c r="AT319" s="75"/>
      <c r="AU319" s="48" t="s">
        <v>203</v>
      </c>
      <c r="AV319" s="48" t="s">
        <v>204</v>
      </c>
      <c r="AW319" s="48" t="s">
        <v>205</v>
      </c>
      <c r="AX319" s="48" t="s">
        <v>206</v>
      </c>
      <c r="AY319" s="50" t="s">
        <v>78</v>
      </c>
      <c r="AZ319" s="75"/>
      <c r="BA319" s="75"/>
      <c r="BB319" s="76" t="str">
        <f>D319</f>
        <v>Northeast</v>
      </c>
      <c r="BC319" s="76" t="str">
        <f>E319</f>
        <v>Midwest</v>
      </c>
      <c r="BD319" s="76" t="str">
        <f>F319</f>
        <v>South</v>
      </c>
      <c r="BE319" s="76" t="str">
        <f>G319</f>
        <v>West</v>
      </c>
      <c r="BF319" s="77"/>
      <c r="BG319" s="77"/>
      <c r="BH319" s="77"/>
      <c r="BI319" s="77"/>
      <c r="BJ319" s="77"/>
      <c r="BK319" s="77"/>
      <c r="BL319" s="77"/>
      <c r="BM319" s="77"/>
      <c r="BN319" s="77"/>
      <c r="BO319" s="77"/>
      <c r="BP319" s="77"/>
      <c r="BQ319" s="57"/>
      <c r="BR319" s="57"/>
      <c r="BS319" s="57"/>
      <c r="BT319" s="57"/>
      <c r="BU319" s="77"/>
      <c r="BV319" s="77"/>
      <c r="BW319" s="75"/>
      <c r="BX319" s="75"/>
      <c r="BY319" s="75"/>
      <c r="BZ319" s="75"/>
      <c r="CA319" s="75"/>
      <c r="CB319" s="75"/>
      <c r="CC319" s="75"/>
      <c r="CD319" s="75"/>
      <c r="CE319" s="75"/>
      <c r="CF319" s="75"/>
      <c r="CG319" s="75"/>
      <c r="CH319" s="75"/>
      <c r="CI319" s="75"/>
      <c r="CJ319" s="75"/>
      <c r="CK319" s="51" t="s">
        <v>197</v>
      </c>
      <c r="CL319" s="52" t="s">
        <v>174</v>
      </c>
      <c r="CM319" s="53" t="s">
        <v>175</v>
      </c>
      <c r="CN319" s="53" t="s">
        <v>176</v>
      </c>
      <c r="CO319" s="53" t="s">
        <v>177</v>
      </c>
      <c r="CP319" s="51" t="s">
        <v>178</v>
      </c>
      <c r="CQ319" s="53" t="s">
        <v>179</v>
      </c>
      <c r="CR319" s="55" t="s">
        <v>180</v>
      </c>
      <c r="CS319" s="52" t="s">
        <v>181</v>
      </c>
      <c r="CT319" s="55"/>
      <c r="CU319" s="54" t="s">
        <v>182</v>
      </c>
      <c r="CX319" s="35"/>
      <c r="CZ319" s="50" t="str">
        <f>V319</f>
        <v>Northeast</v>
      </c>
      <c r="DA319" s="50" t="str">
        <f>E319</f>
        <v>Midwest</v>
      </c>
      <c r="DB319" s="50" t="str">
        <f>F319</f>
        <v>South</v>
      </c>
      <c r="DC319" s="50" t="str">
        <f>G319</f>
        <v>West</v>
      </c>
      <c r="DD319" s="58"/>
      <c r="DE319" s="50" t="str">
        <f>D319</f>
        <v>Northeast</v>
      </c>
      <c r="DF319" s="50" t="str">
        <f>E319</f>
        <v>Midwest</v>
      </c>
      <c r="DG319" s="50" t="str">
        <f>F319</f>
        <v>South</v>
      </c>
      <c r="DH319" s="50" t="str">
        <f>G319</f>
        <v>West</v>
      </c>
      <c r="DI319" s="50" t="s">
        <v>78</v>
      </c>
      <c r="DJ319" s="56"/>
      <c r="DK319" s="50" t="str">
        <f>D319</f>
        <v>Northeast</v>
      </c>
      <c r="DL319" s="50" t="str">
        <f>E319</f>
        <v>Midwest</v>
      </c>
      <c r="DM319" s="50" t="str">
        <f>F319</f>
        <v>South</v>
      </c>
      <c r="DN319" s="50" t="str">
        <f>G319</f>
        <v>West</v>
      </c>
      <c r="DO319" s="56"/>
      <c r="DP319" s="56"/>
      <c r="DQ319" s="50" t="str">
        <f>D319</f>
        <v>Northeast</v>
      </c>
      <c r="DR319" s="50" t="str">
        <f>E319</f>
        <v>Midwest</v>
      </c>
      <c r="DS319" s="50" t="str">
        <f>F319</f>
        <v>South</v>
      </c>
      <c r="DT319" s="50" t="str">
        <f>G319</f>
        <v>West</v>
      </c>
      <c r="DU319" s="56"/>
      <c r="DV319" s="50" t="str">
        <f>D319</f>
        <v>Northeast</v>
      </c>
      <c r="DW319" s="50" t="str">
        <f>E319</f>
        <v>Midwest</v>
      </c>
      <c r="DX319" s="50" t="str">
        <f>F319</f>
        <v>South</v>
      </c>
      <c r="DY319" s="50" t="str">
        <f>G319</f>
        <v>West</v>
      </c>
      <c r="DZ319" s="50"/>
      <c r="EA319" s="56"/>
      <c r="EB319" s="50" t="str">
        <f>D319</f>
        <v>Northeast</v>
      </c>
      <c r="EC319" s="50" t="str">
        <f>E319</f>
        <v>Midwest</v>
      </c>
      <c r="ED319" s="50" t="str">
        <f>F319</f>
        <v>South</v>
      </c>
      <c r="EE319" s="50" t="str">
        <f>G319</f>
        <v>West</v>
      </c>
      <c r="EF319" s="56"/>
      <c r="EG319" s="56"/>
      <c r="EH319" s="56"/>
      <c r="EI319" s="56"/>
      <c r="EJ319" s="56"/>
      <c r="EK319" s="56"/>
      <c r="EL319" s="50" t="str">
        <f>D319</f>
        <v>Northeast</v>
      </c>
      <c r="EM319" s="50" t="str">
        <f>E319</f>
        <v>Midwest</v>
      </c>
      <c r="EN319" s="50" t="str">
        <f>F319</f>
        <v>South</v>
      </c>
      <c r="EO319" s="50" t="str">
        <f>G319</f>
        <v>West</v>
      </c>
      <c r="EP319" s="56"/>
      <c r="EQ319" s="50" t="s">
        <v>183</v>
      </c>
      <c r="ER319" s="50" t="s">
        <v>183</v>
      </c>
      <c r="ES319" s="50" t="s">
        <v>184</v>
      </c>
      <c r="ET319" s="50" t="s">
        <v>185</v>
      </c>
      <c r="EU319" s="56"/>
      <c r="EV319" s="56"/>
      <c r="EW319" s="60" t="s">
        <v>186</v>
      </c>
      <c r="EX319" s="60" t="s">
        <v>187</v>
      </c>
      <c r="EY319" s="60" t="s">
        <v>187</v>
      </c>
      <c r="EZ319" s="60"/>
      <c r="FA319" s="60"/>
      <c r="FB319" s="60"/>
      <c r="FC319" s="60"/>
      <c r="FD319" s="58"/>
      <c r="FE319" s="60" t="s">
        <v>186</v>
      </c>
      <c r="FF319" s="60" t="s">
        <v>187</v>
      </c>
      <c r="FG319" s="60" t="s">
        <v>187</v>
      </c>
      <c r="FH319" s="58"/>
      <c r="FI319" s="60" t="s">
        <v>186</v>
      </c>
      <c r="FJ319" s="60" t="s">
        <v>187</v>
      </c>
      <c r="FK319" s="60" t="s">
        <v>187</v>
      </c>
      <c r="FL319" s="58"/>
      <c r="FM319" s="60" t="s">
        <v>186</v>
      </c>
      <c r="FN319" s="60" t="s">
        <v>187</v>
      </c>
      <c r="FO319" s="60" t="s">
        <v>187</v>
      </c>
    </row>
    <row r="320" spans="1:193" ht="38.25" x14ac:dyDescent="0.2">
      <c r="A320" s="61" t="s">
        <v>188</v>
      </c>
      <c r="B320" s="31"/>
      <c r="D320" s="67" t="s">
        <v>210</v>
      </c>
      <c r="E320" s="67" t="s">
        <v>210</v>
      </c>
      <c r="F320" s="67" t="s">
        <v>210</v>
      </c>
      <c r="G320" s="67" t="s">
        <v>210</v>
      </c>
      <c r="H320" s="67" t="s">
        <v>210</v>
      </c>
      <c r="I320" s="75"/>
      <c r="J320" s="78"/>
      <c r="K320" s="78"/>
      <c r="L320" s="78"/>
      <c r="M320" s="78"/>
      <c r="N320" s="78"/>
      <c r="O320" s="75"/>
      <c r="P320" s="78"/>
      <c r="Q320" s="78"/>
      <c r="R320" s="78"/>
      <c r="S320" s="78"/>
      <c r="T320" s="78"/>
      <c r="U320" s="75"/>
      <c r="V320" s="67" t="s">
        <v>210</v>
      </c>
      <c r="W320" s="67" t="s">
        <v>210</v>
      </c>
      <c r="X320" s="67" t="s">
        <v>210</v>
      </c>
      <c r="Y320" s="67" t="s">
        <v>210</v>
      </c>
      <c r="Z320" s="67" t="s">
        <v>210</v>
      </c>
      <c r="AA320" s="75"/>
      <c r="AB320" s="75"/>
      <c r="AC320" s="67" t="s">
        <v>210</v>
      </c>
      <c r="AD320" s="67" t="s">
        <v>210</v>
      </c>
      <c r="AE320" s="67" t="s">
        <v>210</v>
      </c>
      <c r="AF320" s="67" t="s">
        <v>210</v>
      </c>
      <c r="AG320" s="67" t="s">
        <v>210</v>
      </c>
      <c r="AH320" s="75"/>
      <c r="AI320" s="67" t="s">
        <v>210</v>
      </c>
      <c r="AJ320" s="67" t="s">
        <v>210</v>
      </c>
      <c r="AK320" s="67" t="s">
        <v>210</v>
      </c>
      <c r="AL320" s="67" t="s">
        <v>210</v>
      </c>
      <c r="AM320" s="67" t="s">
        <v>210</v>
      </c>
      <c r="AN320" s="75"/>
      <c r="AO320" s="79"/>
      <c r="AP320" s="79"/>
      <c r="AQ320" s="79"/>
      <c r="AR320" s="79"/>
      <c r="AS320" s="79"/>
      <c r="AT320" s="75"/>
      <c r="AU320" s="78"/>
      <c r="AV320" s="78"/>
      <c r="AW320" s="78"/>
      <c r="AX320" s="78"/>
      <c r="AY320" s="78"/>
      <c r="AZ320" s="75"/>
      <c r="BA320" s="75"/>
      <c r="BB320" s="67" t="s">
        <v>210</v>
      </c>
      <c r="BC320" s="67" t="s">
        <v>210</v>
      </c>
      <c r="BD320" s="67" t="s">
        <v>210</v>
      </c>
      <c r="BE320" s="67" t="s">
        <v>210</v>
      </c>
      <c r="BF320" s="49"/>
      <c r="BG320" s="49"/>
      <c r="BH320" s="49"/>
      <c r="BI320" s="49"/>
      <c r="BJ320" s="49"/>
      <c r="BK320" s="49"/>
      <c r="BL320" s="49"/>
      <c r="BM320" s="49"/>
      <c r="BN320" s="49"/>
      <c r="BO320" s="49"/>
      <c r="BP320" s="49"/>
      <c r="BQ320" s="49"/>
      <c r="BR320" s="49"/>
      <c r="BS320" s="49"/>
      <c r="BT320" s="49"/>
      <c r="BU320" s="49"/>
      <c r="BV320" s="49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62"/>
      <c r="CL320" s="51"/>
      <c r="CM320" s="51"/>
      <c r="CN320" s="62"/>
      <c r="CO320" s="62"/>
      <c r="CP320" s="62"/>
      <c r="CQ320" s="62"/>
      <c r="CR320" s="63" t="s">
        <v>189</v>
      </c>
      <c r="CS320" s="64" t="s">
        <v>190</v>
      </c>
      <c r="CT320" s="65"/>
      <c r="CU320" s="63" t="s">
        <v>191</v>
      </c>
      <c r="CX320" s="35"/>
      <c r="EW320" s="32" t="s">
        <v>192</v>
      </c>
      <c r="EX320" s="32" t="s">
        <v>192</v>
      </c>
      <c r="EY320" s="32" t="str">
        <f>index_label</f>
        <v>1985 = 1</v>
      </c>
      <c r="FE320" s="32" t="s">
        <v>192</v>
      </c>
      <c r="FF320" s="32" t="s">
        <v>192</v>
      </c>
      <c r="FG320" s="32" t="str">
        <f>index_label</f>
        <v>1985 = 1</v>
      </c>
      <c r="FI320" s="32" t="s">
        <v>192</v>
      </c>
      <c r="FJ320" s="32" t="s">
        <v>192</v>
      </c>
      <c r="FK320" s="32" t="str">
        <f>index_label</f>
        <v>1985 = 1</v>
      </c>
      <c r="FM320" s="32" t="s">
        <v>192</v>
      </c>
      <c r="FN320" s="32" t="s">
        <v>192</v>
      </c>
      <c r="FO320" s="32" t="str">
        <f>index_label</f>
        <v>1985 = 1</v>
      </c>
      <c r="GB320" s="84" t="s">
        <v>207</v>
      </c>
      <c r="GC320" s="84" t="s">
        <v>218</v>
      </c>
      <c r="GD320" s="84" t="s">
        <v>219</v>
      </c>
      <c r="GE320" s="84" t="s">
        <v>220</v>
      </c>
      <c r="GF320" s="84" t="s">
        <v>221</v>
      </c>
      <c r="GI320" s="47" t="s">
        <v>207</v>
      </c>
      <c r="GJ320" s="47" t="s">
        <v>208</v>
      </c>
      <c r="GK320" s="47" t="s">
        <v>245</v>
      </c>
    </row>
    <row r="321" spans="1:193" ht="26.25" thickBot="1" x14ac:dyDescent="0.25">
      <c r="A321" s="74"/>
      <c r="B321" s="31"/>
      <c r="D321" s="66" t="s">
        <v>211</v>
      </c>
      <c r="E321" s="66" t="s">
        <v>212</v>
      </c>
      <c r="F321" s="66" t="s">
        <v>212</v>
      </c>
      <c r="G321" s="66" t="s">
        <v>212</v>
      </c>
      <c r="H321" s="66" t="s">
        <v>212</v>
      </c>
      <c r="I321" s="75"/>
      <c r="J321" s="67" t="s">
        <v>231</v>
      </c>
      <c r="K321" s="67" t="s">
        <v>231</v>
      </c>
      <c r="L321" s="67" t="s">
        <v>231</v>
      </c>
      <c r="M321" s="67" t="s">
        <v>231</v>
      </c>
      <c r="N321" s="67" t="s">
        <v>231</v>
      </c>
      <c r="O321" s="75"/>
      <c r="P321" s="67" t="s">
        <v>213</v>
      </c>
      <c r="Q321" s="67" t="s">
        <v>213</v>
      </c>
      <c r="R321" s="67" t="s">
        <v>213</v>
      </c>
      <c r="S321" s="67" t="s">
        <v>213</v>
      </c>
      <c r="T321" s="67" t="s">
        <v>213</v>
      </c>
      <c r="U321" s="75"/>
      <c r="V321" s="81" t="s">
        <v>214</v>
      </c>
      <c r="W321" s="81" t="s">
        <v>214</v>
      </c>
      <c r="X321" s="81" t="s">
        <v>214</v>
      </c>
      <c r="Y321" s="81" t="s">
        <v>214</v>
      </c>
      <c r="Z321" s="81" t="s">
        <v>214</v>
      </c>
      <c r="AA321" s="75"/>
      <c r="AB321" s="75"/>
      <c r="AC321" s="81" t="s">
        <v>215</v>
      </c>
      <c r="AD321" s="81" t="s">
        <v>215</v>
      </c>
      <c r="AE321" s="81" t="s">
        <v>215</v>
      </c>
      <c r="AF321" s="81" t="s">
        <v>215</v>
      </c>
      <c r="AG321" s="81" t="s">
        <v>215</v>
      </c>
      <c r="AH321" s="75"/>
      <c r="AI321" s="78" t="s">
        <v>215</v>
      </c>
      <c r="AJ321" s="78" t="s">
        <v>215</v>
      </c>
      <c r="AK321" s="78" t="s">
        <v>215</v>
      </c>
      <c r="AL321" s="78" t="s">
        <v>215</v>
      </c>
      <c r="AM321" s="78" t="s">
        <v>215</v>
      </c>
      <c r="AN321" s="75"/>
      <c r="AO321" s="67" t="s">
        <v>216</v>
      </c>
      <c r="AP321" s="67" t="s">
        <v>216</v>
      </c>
      <c r="AQ321" s="67" t="s">
        <v>216</v>
      </c>
      <c r="AR321" s="67" t="s">
        <v>216</v>
      </c>
      <c r="AS321" s="81" t="s">
        <v>215</v>
      </c>
      <c r="AT321" s="75"/>
      <c r="AU321" s="67" t="s">
        <v>232</v>
      </c>
      <c r="AV321" s="67" t="s">
        <v>232</v>
      </c>
      <c r="AW321" s="67" t="s">
        <v>232</v>
      </c>
      <c r="AX321" s="67" t="s">
        <v>232</v>
      </c>
      <c r="AY321" s="67" t="s">
        <v>232</v>
      </c>
      <c r="AZ321" s="75"/>
      <c r="BA321" s="75"/>
      <c r="BB321" s="66" t="str">
        <f>index_label</f>
        <v>1985 = 1</v>
      </c>
      <c r="BC321" s="66" t="str">
        <f>index_label</f>
        <v>1985 = 1</v>
      </c>
      <c r="BD321" s="66" t="str">
        <f>index_label</f>
        <v>1985 = 1</v>
      </c>
      <c r="BE321" s="66" t="str">
        <f>index_label</f>
        <v>1985 = 1</v>
      </c>
      <c r="BF321" s="77"/>
      <c r="BG321" s="77"/>
      <c r="BH321" s="77"/>
      <c r="BI321" s="77"/>
      <c r="BJ321" s="77"/>
      <c r="BK321" s="77"/>
      <c r="BL321" s="77"/>
      <c r="BM321" s="77"/>
      <c r="BN321" s="77"/>
      <c r="BO321" s="77"/>
      <c r="BP321" s="77"/>
      <c r="BQ321" s="77"/>
      <c r="BR321" s="77"/>
      <c r="BS321" s="77"/>
      <c r="BT321" s="77"/>
      <c r="BU321" s="77"/>
      <c r="BV321" s="77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69"/>
      <c r="CL321" s="70" t="s">
        <v>246</v>
      </c>
      <c r="CM321" s="70"/>
      <c r="CN321" s="69"/>
      <c r="CO321" s="69"/>
      <c r="CP321" s="69"/>
      <c r="CQ321" s="71" t="s">
        <v>196</v>
      </c>
      <c r="CR321" s="72"/>
      <c r="CS321" s="69"/>
      <c r="CT321" s="72"/>
      <c r="CU321" s="72"/>
      <c r="CX321" s="35"/>
      <c r="EW321" s="82"/>
      <c r="EX321" s="82"/>
      <c r="EY321" s="82"/>
      <c r="EZ321" s="83"/>
      <c r="FA321" s="83"/>
      <c r="FB321" s="83"/>
      <c r="FC321" s="83"/>
      <c r="FE321" s="82"/>
      <c r="FF321" s="82"/>
      <c r="FG321" s="82"/>
      <c r="FI321" s="82"/>
      <c r="FJ321" s="82"/>
      <c r="FK321" s="82"/>
      <c r="GA321" s="32">
        <v>1970</v>
      </c>
      <c r="GB321" s="90">
        <f>CR343</f>
        <v>0.45429186548942163</v>
      </c>
      <c r="GC321" s="90">
        <f>CK343</f>
        <v>0.30002279642134333</v>
      </c>
      <c r="GD321" s="90">
        <f>CO343</f>
        <v>0.96284239258301718</v>
      </c>
      <c r="GE321" s="90">
        <f>CM343*CM343*CP343</f>
        <v>1.7719548949265955</v>
      </c>
      <c r="GF321" s="90">
        <f>CQ343</f>
        <v>1.183183115046057</v>
      </c>
      <c r="GH321" s="32">
        <f t="shared" ref="GH321:GH329" si="597">GH320+1</f>
        <v>1</v>
      </c>
      <c r="GI321" s="80">
        <f>CR343</f>
        <v>0.45429186548942163</v>
      </c>
      <c r="GJ321" s="80">
        <f>GC321</f>
        <v>0.30002279642134333</v>
      </c>
      <c r="GK321" s="80">
        <f>CQ350*CO350</f>
        <v>1.0904094309712486</v>
      </c>
    </row>
    <row r="322" spans="1:193" x14ac:dyDescent="0.2">
      <c r="A322" s="74" t="s">
        <v>247</v>
      </c>
      <c r="B322" s="31">
        <v>1949</v>
      </c>
      <c r="D322" s="85"/>
      <c r="E322" s="85"/>
      <c r="F322" s="85"/>
      <c r="G322" s="85"/>
      <c r="H322" s="85"/>
      <c r="J322" s="86"/>
      <c r="K322" s="86"/>
      <c r="L322" s="86"/>
      <c r="M322" s="86"/>
      <c r="N322" s="86"/>
      <c r="V322" s="87"/>
      <c r="W322" s="87"/>
      <c r="X322" s="87"/>
      <c r="Y322" s="87"/>
      <c r="Z322" s="87"/>
      <c r="BB322" s="80"/>
      <c r="BC322" s="80"/>
      <c r="BD322" s="80"/>
      <c r="BE322" s="80"/>
      <c r="BF322" s="88"/>
      <c r="BG322" s="88"/>
      <c r="BH322" s="88"/>
      <c r="BI322" s="88"/>
      <c r="BJ322" s="88"/>
      <c r="BK322" s="88"/>
      <c r="BL322" s="88"/>
      <c r="BM322" s="88"/>
      <c r="BN322" s="88"/>
      <c r="BO322" s="88"/>
      <c r="BP322" s="88"/>
      <c r="BQ322" s="88"/>
      <c r="BR322" s="88"/>
      <c r="BS322" s="88"/>
      <c r="BT322" s="88"/>
      <c r="BU322" s="88"/>
      <c r="BV322" s="88"/>
      <c r="CK322" s="89"/>
      <c r="CL322" s="89"/>
      <c r="CM322" s="89"/>
      <c r="CN322" s="89"/>
      <c r="CO322" s="89"/>
      <c r="CP322" s="89"/>
      <c r="CQ322" s="89"/>
      <c r="CR322" s="89"/>
      <c r="CS322" s="89"/>
      <c r="CT322" s="89"/>
      <c r="CU322" s="89"/>
      <c r="CX322" s="35"/>
      <c r="CZ322" s="80"/>
      <c r="DA322" s="80"/>
      <c r="DB322" s="80"/>
      <c r="DC322" s="80"/>
      <c r="DE322" s="80"/>
      <c r="DF322" s="80"/>
      <c r="DG322" s="80"/>
      <c r="DH322" s="80"/>
      <c r="DI322" s="80"/>
      <c r="DJ322" s="80"/>
      <c r="DK322" s="80"/>
      <c r="DL322" s="80"/>
      <c r="DM322" s="80"/>
      <c r="DN322" s="80"/>
      <c r="DV322" s="80"/>
      <c r="DW322" s="80"/>
      <c r="DX322" s="80"/>
      <c r="DY322" s="80"/>
      <c r="DZ322" s="80"/>
      <c r="EB322" s="80"/>
      <c r="EC322" s="80"/>
      <c r="ED322" s="80"/>
      <c r="EE322" s="80"/>
      <c r="EW322" s="80"/>
      <c r="EX322" s="80">
        <v>1</v>
      </c>
      <c r="EY322" s="80">
        <f>EX322/EX$385</f>
        <v>1.183183115046057</v>
      </c>
      <c r="EZ322" s="80"/>
      <c r="FA322" s="80"/>
      <c r="FB322" s="80">
        <v>1</v>
      </c>
      <c r="FC322" s="80">
        <f>FB322/FB$385</f>
        <v>1.3192624807030708</v>
      </c>
      <c r="FD322" s="80"/>
      <c r="FE322" s="80"/>
      <c r="FF322" s="80">
        <v>1</v>
      </c>
      <c r="FG322" s="80">
        <f>FF322/FF$385</f>
        <v>0.98958268517432912</v>
      </c>
      <c r="FH322" s="80"/>
      <c r="FI322" s="80"/>
      <c r="FJ322" s="80">
        <v>1</v>
      </c>
      <c r="FK322" s="80">
        <f t="shared" ref="FK322:FK383" si="598">FJ322/FJ$86</f>
        <v>0.96284239258301718</v>
      </c>
      <c r="FM322" s="80"/>
      <c r="FN322" s="80">
        <v>1</v>
      </c>
      <c r="FO322" s="80">
        <f>FN322/FN$385</f>
        <v>1.0180995367371999</v>
      </c>
      <c r="GA322" s="32">
        <f>GA321+1</f>
        <v>1971</v>
      </c>
      <c r="GB322" s="90">
        <f t="shared" ref="GB322:GB361" si="599">CR344</f>
        <v>1.0754695967959451</v>
      </c>
      <c r="GC322" s="90">
        <f t="shared" ref="GC322:GC361" si="600">CK344</f>
        <v>0.70445691755504491</v>
      </c>
      <c r="GD322" s="90">
        <f t="shared" ref="GD322:GD361" si="601">CO344</f>
        <v>0.96481578005071034</v>
      </c>
      <c r="GE322" s="90">
        <f t="shared" ref="GE322:GE361" si="602">CM344*CM344*CP344</f>
        <v>1.7391852573448829</v>
      </c>
      <c r="GF322" s="90">
        <f t="shared" ref="GF322:GF361" si="603">CQ344</f>
        <v>1.2112962247459529</v>
      </c>
      <c r="GH322" s="32">
        <f t="shared" si="597"/>
        <v>2</v>
      </c>
      <c r="GI322" s="80">
        <f t="shared" ref="GI322:GI353" si="604">CS351</f>
        <v>0.9875895420928178</v>
      </c>
      <c r="GJ322" s="80">
        <f t="shared" ref="GJ322:GJ353" si="605">CK351</f>
        <v>0.87173632160287451</v>
      </c>
      <c r="GK322" s="80">
        <f t="shared" ref="GK322:GK353" si="606">CQ351*CO351</f>
        <v>1.0563617834922803</v>
      </c>
    </row>
    <row r="323" spans="1:193" x14ac:dyDescent="0.2">
      <c r="A323" s="74" t="s">
        <v>247</v>
      </c>
      <c r="B323" s="31">
        <f t="shared" ref="B323:B379" si="607">B322+1</f>
        <v>1950</v>
      </c>
      <c r="D323" s="85"/>
      <c r="E323" s="85"/>
      <c r="F323" s="85"/>
      <c r="G323" s="85"/>
      <c r="H323" s="85"/>
      <c r="J323" s="86"/>
      <c r="K323" s="86"/>
      <c r="L323" s="86"/>
      <c r="M323" s="86"/>
      <c r="N323" s="86"/>
      <c r="V323" s="87"/>
      <c r="W323" s="87"/>
      <c r="X323" s="87"/>
      <c r="Y323" s="87"/>
      <c r="Z323" s="87"/>
      <c r="BB323" s="80"/>
      <c r="BC323" s="80"/>
      <c r="BD323" s="80"/>
      <c r="BE323" s="80"/>
      <c r="BF323" s="80"/>
      <c r="BG323" s="80"/>
      <c r="BH323" s="80"/>
      <c r="BI323" s="80"/>
      <c r="BJ323" s="80"/>
      <c r="BK323" s="80"/>
      <c r="BL323" s="80"/>
      <c r="BM323" s="80"/>
      <c r="BN323" s="80"/>
      <c r="BO323" s="80"/>
      <c r="BP323" s="80"/>
      <c r="BQ323" s="88"/>
      <c r="BR323" s="88"/>
      <c r="BS323" s="88"/>
      <c r="BT323" s="88"/>
      <c r="BU323" s="88"/>
      <c r="BV323" s="80"/>
      <c r="CK323" s="89"/>
      <c r="CL323" s="89"/>
      <c r="CM323" s="89"/>
      <c r="CN323" s="89"/>
      <c r="CO323" s="89"/>
      <c r="CP323" s="89"/>
      <c r="CQ323" s="89"/>
      <c r="CR323" s="89"/>
      <c r="CS323" s="89"/>
      <c r="CT323" s="89"/>
      <c r="CU323" s="89"/>
      <c r="CX323" s="35"/>
      <c r="CZ323" s="80"/>
      <c r="DA323" s="80"/>
      <c r="DB323" s="80"/>
      <c r="DC323" s="80"/>
      <c r="DE323" s="80"/>
      <c r="DF323" s="80"/>
      <c r="DG323" s="80"/>
      <c r="DH323" s="80"/>
      <c r="DI323" s="80"/>
      <c r="DJ323" s="80"/>
      <c r="DK323" s="80"/>
      <c r="DL323" s="80"/>
      <c r="DM323" s="80"/>
      <c r="DN323" s="80"/>
      <c r="DQ323" s="80"/>
      <c r="DR323" s="80"/>
      <c r="DS323" s="80"/>
      <c r="DT323" s="80"/>
      <c r="DV323" s="80"/>
      <c r="DW323" s="80"/>
      <c r="DX323" s="80"/>
      <c r="DY323" s="80"/>
      <c r="DZ323" s="80"/>
      <c r="EB323" s="80" t="e">
        <f t="shared" ref="EB323:EE379" si="608">LN(DV323/DV322)</f>
        <v>#DIV/0!</v>
      </c>
      <c r="EC323" s="80" t="e">
        <f t="shared" si="608"/>
        <v>#DIV/0!</v>
      </c>
      <c r="ED323" s="80" t="e">
        <f t="shared" si="608"/>
        <v>#DIV/0!</v>
      </c>
      <c r="EE323" s="80" t="e">
        <f t="shared" si="608"/>
        <v>#DIV/0!</v>
      </c>
      <c r="EG323" s="80" t="e">
        <f>LN(BV323/BV322)</f>
        <v>#DIV/0!</v>
      </c>
      <c r="EH323" s="80" t="e">
        <f t="shared" ref="EH323:EJ379" si="609">LN(BW323/BW322)</f>
        <v>#DIV/0!</v>
      </c>
      <c r="EI323" s="80" t="e">
        <f t="shared" si="609"/>
        <v>#DIV/0!</v>
      </c>
      <c r="EJ323" s="80" t="e">
        <f t="shared" si="609"/>
        <v>#DIV/0!</v>
      </c>
      <c r="EL323" s="80" t="e">
        <f>LN(CA323/CA322)</f>
        <v>#DIV/0!</v>
      </c>
      <c r="EM323" s="80" t="e">
        <f t="shared" ref="EM323:EO379" si="610">LN(CB323/CB322)</f>
        <v>#DIV/0!</v>
      </c>
      <c r="EN323" s="80" t="e">
        <f t="shared" si="610"/>
        <v>#DIV/0!</v>
      </c>
      <c r="EO323" s="80" t="e">
        <f t="shared" si="610"/>
        <v>#DIV/0!</v>
      </c>
      <c r="EQ323" s="80" t="e">
        <f>LN(CF323/CF322)</f>
        <v>#DIV/0!</v>
      </c>
      <c r="ER323" s="80" t="e">
        <f t="shared" ref="ER323:ET379" si="611">LN(CG323/CG322)</f>
        <v>#DIV/0!</v>
      </c>
      <c r="ES323" s="80" t="e">
        <f t="shared" si="611"/>
        <v>#DIV/0!</v>
      </c>
      <c r="ET323" s="80" t="e">
        <f t="shared" si="611"/>
        <v>#DIV/0!</v>
      </c>
      <c r="EW323" s="80">
        <f t="shared" ref="EW323:EW383" si="612">EXP(SUMPRODUCT($DK323:$DN323,DQ323:DT323))</f>
        <v>1</v>
      </c>
      <c r="EX323" s="80">
        <f t="shared" ref="EX323:EX379" si="613">IF(ISERR(EW323),EX322,EW323*EX322)</f>
        <v>1</v>
      </c>
      <c r="EY323" s="80">
        <f t="shared" ref="EY323:EY383" si="614">EX323/EX$385</f>
        <v>1.183183115046057</v>
      </c>
      <c r="EZ323" s="80"/>
      <c r="FA323" s="80" t="e">
        <f t="shared" ref="FA323:FA383" si="615">EXP(SUMPRODUCT($DK323:$DN323,EB323:EE323))</f>
        <v>#DIV/0!</v>
      </c>
      <c r="FB323" s="80">
        <f t="shared" ref="FB323:FB379" si="616">IF(ISERR(FA323),FB322,FA323*FB322)</f>
        <v>1</v>
      </c>
      <c r="FC323" s="80">
        <f t="shared" ref="FC323:FC383" si="617">FB323/FB$385</f>
        <v>1.3192624807030708</v>
      </c>
      <c r="FD323" s="80"/>
      <c r="FE323" s="80" t="e">
        <f t="shared" ref="FE323:FE383" si="618">EXP(SUMPRODUCT($DK323:$DN323,EG323:EJ323))</f>
        <v>#DIV/0!</v>
      </c>
      <c r="FF323" s="80">
        <f t="shared" ref="FF323:FF379" si="619">IF(ISERR(FE323),FF322,FE323*FF322)</f>
        <v>1</v>
      </c>
      <c r="FG323" s="80">
        <f t="shared" ref="FG323:FG383" si="620">FF323/FF$385</f>
        <v>0.98958268517432912</v>
      </c>
      <c r="FH323" s="80"/>
      <c r="FI323" s="80" t="e">
        <f t="shared" ref="FI323:FI383" si="621">EXP(SUMPRODUCT($DK323:$DN323,EL323:EO323))</f>
        <v>#DIV/0!</v>
      </c>
      <c r="FJ323" s="80">
        <f t="shared" ref="FJ323:FJ379" si="622">IF(ISERR(FI323),FJ322,FI323*FJ322)</f>
        <v>1</v>
      </c>
      <c r="FK323" s="80">
        <f t="shared" si="598"/>
        <v>0.96284239258301718</v>
      </c>
      <c r="FM323" s="80" t="e">
        <f t="shared" ref="FM323:FM383" si="623">EXP(SUMPRODUCT($DK323:$DN323,EQ323:ET323))</f>
        <v>#DIV/0!</v>
      </c>
      <c r="FN323" s="80">
        <f t="shared" ref="FN323:FN379" si="624">IF(ISERR(FM323),FN322,FM323*FN322)</f>
        <v>1</v>
      </c>
      <c r="FO323" s="80">
        <f t="shared" ref="FO323:FO383" si="625">FN323/FN$385</f>
        <v>1.0180995367371999</v>
      </c>
      <c r="GA323" s="32">
        <f t="shared" ref="GA323:GA328" si="626">GA322+1</f>
        <v>1972</v>
      </c>
      <c r="GB323" s="90">
        <f t="shared" si="599"/>
        <v>1.1286225423543006</v>
      </c>
      <c r="GC323" s="90">
        <f t="shared" si="600"/>
        <v>0.73439358679914613</v>
      </c>
      <c r="GD323" s="90">
        <f t="shared" si="601"/>
        <v>0.96680835506069474</v>
      </c>
      <c r="GE323" s="90">
        <f t="shared" si="602"/>
        <v>1.7277236626269972</v>
      </c>
      <c r="GF323" s="90">
        <f t="shared" si="603"/>
        <v>1.2114696584144642</v>
      </c>
      <c r="GH323" s="32">
        <f t="shared" si="597"/>
        <v>3</v>
      </c>
      <c r="GI323" s="80">
        <f t="shared" si="604"/>
        <v>0.97167693787045173</v>
      </c>
      <c r="GJ323" s="80">
        <f t="shared" si="605"/>
        <v>0.88979475801317431</v>
      </c>
      <c r="GK323" s="80">
        <f t="shared" si="606"/>
        <v>1.0519551316492266</v>
      </c>
    </row>
    <row r="324" spans="1:193" x14ac:dyDescent="0.2">
      <c r="A324" s="74" t="s">
        <v>247</v>
      </c>
      <c r="B324" s="31">
        <f t="shared" si="607"/>
        <v>1951</v>
      </c>
      <c r="D324" s="85"/>
      <c r="E324" s="85"/>
      <c r="F324" s="85"/>
      <c r="G324" s="85"/>
      <c r="H324" s="85"/>
      <c r="J324" s="86"/>
      <c r="K324" s="86"/>
      <c r="L324" s="86"/>
      <c r="M324" s="86"/>
      <c r="N324" s="86"/>
      <c r="V324" s="87"/>
      <c r="W324" s="87"/>
      <c r="X324" s="87"/>
      <c r="Y324" s="87"/>
      <c r="Z324" s="87"/>
      <c r="BB324" s="80"/>
      <c r="BC324" s="80"/>
      <c r="BD324" s="80"/>
      <c r="BE324" s="80"/>
      <c r="BF324" s="80"/>
      <c r="BG324" s="80"/>
      <c r="BH324" s="80"/>
      <c r="BI324" s="80"/>
      <c r="BJ324" s="80"/>
      <c r="BK324" s="80"/>
      <c r="BL324" s="80"/>
      <c r="BM324" s="80"/>
      <c r="BN324" s="80"/>
      <c r="BO324" s="80"/>
      <c r="BP324" s="80"/>
      <c r="BQ324" s="80"/>
      <c r="BR324" s="80"/>
      <c r="BS324" s="80"/>
      <c r="BT324" s="80"/>
      <c r="BU324" s="80"/>
      <c r="BV324" s="80"/>
      <c r="CK324" s="89"/>
      <c r="CL324" s="89"/>
      <c r="CM324" s="89"/>
      <c r="CN324" s="89"/>
      <c r="CO324" s="89"/>
      <c r="CP324" s="89"/>
      <c r="CQ324" s="89"/>
      <c r="CR324" s="89"/>
      <c r="CS324" s="89"/>
      <c r="CT324" s="89"/>
      <c r="CU324" s="89"/>
      <c r="CX324" s="35"/>
      <c r="CZ324" s="80"/>
      <c r="DA324" s="80"/>
      <c r="DB324" s="80"/>
      <c r="DC324" s="80"/>
      <c r="DE324" s="80"/>
      <c r="DF324" s="80"/>
      <c r="DG324" s="80"/>
      <c r="DH324" s="80"/>
      <c r="DI324" s="80"/>
      <c r="DJ324" s="80"/>
      <c r="DK324" s="80"/>
      <c r="DL324" s="80"/>
      <c r="DM324" s="80"/>
      <c r="DN324" s="80"/>
      <c r="DQ324" s="80"/>
      <c r="DR324" s="80"/>
      <c r="DS324" s="80"/>
      <c r="DT324" s="80"/>
      <c r="DV324" s="80"/>
      <c r="DW324" s="80"/>
      <c r="DX324" s="80"/>
      <c r="DY324" s="80"/>
      <c r="DZ324" s="80"/>
      <c r="EB324" s="80" t="e">
        <f t="shared" si="608"/>
        <v>#DIV/0!</v>
      </c>
      <c r="EC324" s="80" t="e">
        <f t="shared" si="608"/>
        <v>#DIV/0!</v>
      </c>
      <c r="ED324" s="80" t="e">
        <f t="shared" si="608"/>
        <v>#DIV/0!</v>
      </c>
      <c r="EE324" s="80" t="e">
        <f t="shared" si="608"/>
        <v>#DIV/0!</v>
      </c>
      <c r="EG324" s="80" t="e">
        <f t="shared" ref="EG324:EJ380" si="627">LN(BV324/BV323)</f>
        <v>#DIV/0!</v>
      </c>
      <c r="EH324" s="80" t="e">
        <f t="shared" si="609"/>
        <v>#DIV/0!</v>
      </c>
      <c r="EI324" s="80" t="e">
        <f t="shared" si="609"/>
        <v>#DIV/0!</v>
      </c>
      <c r="EJ324" s="80" t="e">
        <f t="shared" si="609"/>
        <v>#DIV/0!</v>
      </c>
      <c r="EL324" s="80" t="e">
        <f t="shared" ref="EL324:EO380" si="628">LN(CA324/CA323)</f>
        <v>#DIV/0!</v>
      </c>
      <c r="EM324" s="80" t="e">
        <f t="shared" si="610"/>
        <v>#DIV/0!</v>
      </c>
      <c r="EN324" s="80" t="e">
        <f t="shared" si="610"/>
        <v>#DIV/0!</v>
      </c>
      <c r="EO324" s="80" t="e">
        <f t="shared" si="610"/>
        <v>#DIV/0!</v>
      </c>
      <c r="EQ324" s="80" t="e">
        <f t="shared" ref="EQ324:ET380" si="629">LN(CF324/CF323)</f>
        <v>#DIV/0!</v>
      </c>
      <c r="ER324" s="80" t="e">
        <f t="shared" si="611"/>
        <v>#DIV/0!</v>
      </c>
      <c r="ES324" s="80" t="e">
        <f t="shared" si="611"/>
        <v>#DIV/0!</v>
      </c>
      <c r="ET324" s="80" t="e">
        <f t="shared" si="611"/>
        <v>#DIV/0!</v>
      </c>
      <c r="EW324" s="80">
        <f t="shared" si="612"/>
        <v>1</v>
      </c>
      <c r="EX324" s="80">
        <f t="shared" si="613"/>
        <v>1</v>
      </c>
      <c r="EY324" s="80">
        <f t="shared" si="614"/>
        <v>1.183183115046057</v>
      </c>
      <c r="EZ324" s="80"/>
      <c r="FA324" s="80" t="e">
        <f t="shared" si="615"/>
        <v>#DIV/0!</v>
      </c>
      <c r="FB324" s="80">
        <f t="shared" si="616"/>
        <v>1</v>
      </c>
      <c r="FC324" s="80">
        <f t="shared" si="617"/>
        <v>1.3192624807030708</v>
      </c>
      <c r="FD324" s="80"/>
      <c r="FE324" s="80" t="e">
        <f t="shared" si="618"/>
        <v>#DIV/0!</v>
      </c>
      <c r="FF324" s="80">
        <f t="shared" si="619"/>
        <v>1</v>
      </c>
      <c r="FG324" s="80">
        <f t="shared" si="620"/>
        <v>0.98958268517432912</v>
      </c>
      <c r="FH324" s="80"/>
      <c r="FI324" s="80" t="e">
        <f t="shared" si="621"/>
        <v>#DIV/0!</v>
      </c>
      <c r="FJ324" s="80">
        <f t="shared" si="622"/>
        <v>1</v>
      </c>
      <c r="FK324" s="80">
        <f t="shared" si="598"/>
        <v>0.96284239258301718</v>
      </c>
      <c r="FM324" s="80" t="e">
        <f t="shared" si="623"/>
        <v>#DIV/0!</v>
      </c>
      <c r="FN324" s="80">
        <f t="shared" si="624"/>
        <v>1</v>
      </c>
      <c r="FO324" s="80">
        <f t="shared" si="625"/>
        <v>1.0180995367371999</v>
      </c>
      <c r="GA324" s="32">
        <f t="shared" si="626"/>
        <v>1973</v>
      </c>
      <c r="GB324" s="90">
        <f t="shared" si="599"/>
        <v>1.1244941633257437</v>
      </c>
      <c r="GC324" s="90">
        <f t="shared" si="600"/>
        <v>0.76133362591829912</v>
      </c>
      <c r="GD324" s="90">
        <f t="shared" si="601"/>
        <v>0.96516864949879144</v>
      </c>
      <c r="GE324" s="90">
        <f t="shared" si="602"/>
        <v>1.6331674735708752</v>
      </c>
      <c r="GF324" s="90">
        <f t="shared" si="603"/>
        <v>1.2130697312429635</v>
      </c>
      <c r="GH324" s="32">
        <f t="shared" si="597"/>
        <v>4</v>
      </c>
      <c r="GI324" s="80">
        <f t="shared" si="604"/>
        <v>0.96346844951901622</v>
      </c>
      <c r="GJ324" s="80">
        <f t="shared" si="605"/>
        <v>0.90694231509051915</v>
      </c>
      <c r="GK324" s="80">
        <f t="shared" si="606"/>
        <v>1.0096092871719102</v>
      </c>
    </row>
    <row r="325" spans="1:193" x14ac:dyDescent="0.2">
      <c r="A325" s="74" t="s">
        <v>247</v>
      </c>
      <c r="B325" s="31">
        <f t="shared" si="607"/>
        <v>1952</v>
      </c>
      <c r="D325" s="85"/>
      <c r="E325" s="85"/>
      <c r="F325" s="85"/>
      <c r="G325" s="85"/>
      <c r="H325" s="85"/>
      <c r="J325" s="86"/>
      <c r="K325" s="86"/>
      <c r="L325" s="86"/>
      <c r="M325" s="86"/>
      <c r="N325" s="86"/>
      <c r="V325" s="87"/>
      <c r="W325" s="87"/>
      <c r="X325" s="87"/>
      <c r="Y325" s="87"/>
      <c r="Z325" s="87"/>
      <c r="BB325" s="80"/>
      <c r="BC325" s="80"/>
      <c r="BD325" s="80"/>
      <c r="BE325" s="80"/>
      <c r="BF325" s="80"/>
      <c r="BG325" s="80"/>
      <c r="BH325" s="80"/>
      <c r="BI325" s="80"/>
      <c r="BJ325" s="80"/>
      <c r="BK325" s="80"/>
      <c r="BL325" s="80"/>
      <c r="BM325" s="80"/>
      <c r="BN325" s="80"/>
      <c r="BO325" s="80"/>
      <c r="BP325" s="80"/>
      <c r="BQ325" s="80"/>
      <c r="BR325" s="80"/>
      <c r="BS325" s="80"/>
      <c r="BT325" s="80"/>
      <c r="BU325" s="80"/>
      <c r="BV325" s="80"/>
      <c r="CK325" s="89"/>
      <c r="CL325" s="89"/>
      <c r="CM325" s="89"/>
      <c r="CN325" s="89"/>
      <c r="CO325" s="89"/>
      <c r="CP325" s="89"/>
      <c r="CQ325" s="89"/>
      <c r="CR325" s="89"/>
      <c r="CS325" s="89"/>
      <c r="CT325" s="89"/>
      <c r="CU325" s="89"/>
      <c r="CX325" s="35"/>
      <c r="CZ325" s="80"/>
      <c r="DA325" s="80"/>
      <c r="DB325" s="80"/>
      <c r="DC325" s="80"/>
      <c r="DE325" s="80"/>
      <c r="DF325" s="80"/>
      <c r="DG325" s="80"/>
      <c r="DH325" s="80"/>
      <c r="DI325" s="80"/>
      <c r="DJ325" s="80"/>
      <c r="DK325" s="80"/>
      <c r="DL325" s="80"/>
      <c r="DM325" s="80"/>
      <c r="DN325" s="80"/>
      <c r="DQ325" s="80"/>
      <c r="DR325" s="80"/>
      <c r="DS325" s="80"/>
      <c r="DT325" s="80"/>
      <c r="DV325" s="80"/>
      <c r="DW325" s="80"/>
      <c r="DX325" s="80"/>
      <c r="DY325" s="80"/>
      <c r="DZ325" s="80"/>
      <c r="EB325" s="80" t="e">
        <f t="shared" si="608"/>
        <v>#DIV/0!</v>
      </c>
      <c r="EC325" s="80" t="e">
        <f t="shared" si="608"/>
        <v>#DIV/0!</v>
      </c>
      <c r="ED325" s="80" t="e">
        <f t="shared" si="608"/>
        <v>#DIV/0!</v>
      </c>
      <c r="EE325" s="80" t="e">
        <f t="shared" si="608"/>
        <v>#DIV/0!</v>
      </c>
      <c r="EG325" s="80" t="e">
        <f t="shared" si="627"/>
        <v>#DIV/0!</v>
      </c>
      <c r="EH325" s="80" t="e">
        <f t="shared" si="609"/>
        <v>#DIV/0!</v>
      </c>
      <c r="EI325" s="80" t="e">
        <f t="shared" si="609"/>
        <v>#DIV/0!</v>
      </c>
      <c r="EJ325" s="80" t="e">
        <f t="shared" si="609"/>
        <v>#DIV/0!</v>
      </c>
      <c r="EL325" s="80" t="e">
        <f t="shared" si="628"/>
        <v>#DIV/0!</v>
      </c>
      <c r="EM325" s="80" t="e">
        <f t="shared" si="610"/>
        <v>#DIV/0!</v>
      </c>
      <c r="EN325" s="80" t="e">
        <f t="shared" si="610"/>
        <v>#DIV/0!</v>
      </c>
      <c r="EO325" s="80" t="e">
        <f t="shared" si="610"/>
        <v>#DIV/0!</v>
      </c>
      <c r="EQ325" s="80" t="e">
        <f t="shared" si="629"/>
        <v>#DIV/0!</v>
      </c>
      <c r="ER325" s="80" t="e">
        <f t="shared" si="611"/>
        <v>#DIV/0!</v>
      </c>
      <c r="ES325" s="80" t="e">
        <f t="shared" si="611"/>
        <v>#DIV/0!</v>
      </c>
      <c r="ET325" s="80" t="e">
        <f t="shared" si="611"/>
        <v>#DIV/0!</v>
      </c>
      <c r="EW325" s="80">
        <f t="shared" si="612"/>
        <v>1</v>
      </c>
      <c r="EX325" s="80">
        <f t="shared" si="613"/>
        <v>1</v>
      </c>
      <c r="EY325" s="80">
        <f t="shared" si="614"/>
        <v>1.183183115046057</v>
      </c>
      <c r="EZ325" s="80"/>
      <c r="FA325" s="80" t="e">
        <f t="shared" si="615"/>
        <v>#DIV/0!</v>
      </c>
      <c r="FB325" s="80">
        <f t="shared" si="616"/>
        <v>1</v>
      </c>
      <c r="FC325" s="80">
        <f t="shared" si="617"/>
        <v>1.3192624807030708</v>
      </c>
      <c r="FD325" s="80"/>
      <c r="FE325" s="80" t="e">
        <f t="shared" si="618"/>
        <v>#DIV/0!</v>
      </c>
      <c r="FF325" s="80">
        <f t="shared" si="619"/>
        <v>1</v>
      </c>
      <c r="FG325" s="80">
        <f t="shared" si="620"/>
        <v>0.98958268517432912</v>
      </c>
      <c r="FH325" s="80"/>
      <c r="FI325" s="80" t="e">
        <f t="shared" si="621"/>
        <v>#DIV/0!</v>
      </c>
      <c r="FJ325" s="80">
        <f t="shared" si="622"/>
        <v>1</v>
      </c>
      <c r="FK325" s="80">
        <f t="shared" si="598"/>
        <v>0.96284239258301718</v>
      </c>
      <c r="FM325" s="80" t="e">
        <f t="shared" si="623"/>
        <v>#DIV/0!</v>
      </c>
      <c r="FN325" s="80">
        <f t="shared" si="624"/>
        <v>1</v>
      </c>
      <c r="FO325" s="80">
        <f t="shared" si="625"/>
        <v>1.0180995367371999</v>
      </c>
      <c r="GA325" s="32">
        <f t="shared" si="626"/>
        <v>1974</v>
      </c>
      <c r="GB325" s="90">
        <f t="shared" si="599"/>
        <v>1.0547164325668179</v>
      </c>
      <c r="GC325" s="90">
        <f t="shared" si="600"/>
        <v>0.78018164818924929</v>
      </c>
      <c r="GD325" s="90">
        <f t="shared" si="601"/>
        <v>0.96696801535634624</v>
      </c>
      <c r="GE325" s="90">
        <f t="shared" si="602"/>
        <v>1.4992920040579485</v>
      </c>
      <c r="GF325" s="90">
        <f t="shared" si="603"/>
        <v>1.1547909867959534</v>
      </c>
      <c r="GH325" s="32">
        <f t="shared" si="597"/>
        <v>5</v>
      </c>
      <c r="GI325" s="80">
        <f t="shared" si="604"/>
        <v>0.94256133700915901</v>
      </c>
      <c r="GJ325" s="80">
        <f t="shared" si="605"/>
        <v>0.93746713195617615</v>
      </c>
      <c r="GK325" s="80">
        <f t="shared" si="606"/>
        <v>0.98259442257521434</v>
      </c>
    </row>
    <row r="326" spans="1:193" x14ac:dyDescent="0.2">
      <c r="A326" s="74" t="s">
        <v>247</v>
      </c>
      <c r="B326" s="31">
        <f t="shared" si="607"/>
        <v>1953</v>
      </c>
      <c r="D326" s="85"/>
      <c r="E326" s="85"/>
      <c r="F326" s="85"/>
      <c r="G326" s="85"/>
      <c r="H326" s="85"/>
      <c r="J326" s="86"/>
      <c r="K326" s="86"/>
      <c r="L326" s="86"/>
      <c r="M326" s="86"/>
      <c r="N326" s="86"/>
      <c r="V326" s="87"/>
      <c r="W326" s="87"/>
      <c r="X326" s="87"/>
      <c r="Y326" s="87"/>
      <c r="Z326" s="87"/>
      <c r="BB326" s="80"/>
      <c r="BC326" s="80"/>
      <c r="BD326" s="80"/>
      <c r="BE326" s="80"/>
      <c r="BF326" s="80"/>
      <c r="BG326" s="80"/>
      <c r="BH326" s="80"/>
      <c r="BI326" s="80"/>
      <c r="BJ326" s="80"/>
      <c r="BK326" s="80"/>
      <c r="BL326" s="80"/>
      <c r="BM326" s="80"/>
      <c r="BN326" s="80"/>
      <c r="BO326" s="80"/>
      <c r="BP326" s="80"/>
      <c r="BQ326" s="80"/>
      <c r="BR326" s="80"/>
      <c r="BS326" s="80"/>
      <c r="BT326" s="80"/>
      <c r="BU326" s="80"/>
      <c r="BV326" s="80"/>
      <c r="CK326" s="89"/>
      <c r="CL326" s="89"/>
      <c r="CM326" s="89"/>
      <c r="CN326" s="89"/>
      <c r="CO326" s="89"/>
      <c r="CP326" s="89"/>
      <c r="CQ326" s="89"/>
      <c r="CR326" s="89"/>
      <c r="CS326" s="89"/>
      <c r="CT326" s="89"/>
      <c r="CU326" s="89"/>
      <c r="CX326" s="35"/>
      <c r="CZ326" s="80"/>
      <c r="DA326" s="80"/>
      <c r="DB326" s="80"/>
      <c r="DC326" s="80"/>
      <c r="DE326" s="80"/>
      <c r="DF326" s="80"/>
      <c r="DG326" s="80"/>
      <c r="DH326" s="80"/>
      <c r="DI326" s="80"/>
      <c r="DJ326" s="80"/>
      <c r="DK326" s="80"/>
      <c r="DL326" s="80"/>
      <c r="DM326" s="80"/>
      <c r="DN326" s="80"/>
      <c r="DQ326" s="80"/>
      <c r="DR326" s="80"/>
      <c r="DS326" s="80"/>
      <c r="DT326" s="80"/>
      <c r="DV326" s="80"/>
      <c r="DW326" s="80"/>
      <c r="DX326" s="80"/>
      <c r="DY326" s="80"/>
      <c r="DZ326" s="80"/>
      <c r="EB326" s="80" t="e">
        <f t="shared" si="608"/>
        <v>#DIV/0!</v>
      </c>
      <c r="EC326" s="80" t="e">
        <f t="shared" si="608"/>
        <v>#DIV/0!</v>
      </c>
      <c r="ED326" s="80" t="e">
        <f t="shared" si="608"/>
        <v>#DIV/0!</v>
      </c>
      <c r="EE326" s="80" t="e">
        <f t="shared" si="608"/>
        <v>#DIV/0!</v>
      </c>
      <c r="EG326" s="80" t="e">
        <f t="shared" si="627"/>
        <v>#DIV/0!</v>
      </c>
      <c r="EH326" s="80" t="e">
        <f t="shared" si="609"/>
        <v>#DIV/0!</v>
      </c>
      <c r="EI326" s="80" t="e">
        <f t="shared" si="609"/>
        <v>#DIV/0!</v>
      </c>
      <c r="EJ326" s="80" t="e">
        <f t="shared" si="609"/>
        <v>#DIV/0!</v>
      </c>
      <c r="EL326" s="80" t="e">
        <f t="shared" si="628"/>
        <v>#DIV/0!</v>
      </c>
      <c r="EM326" s="80" t="e">
        <f t="shared" si="610"/>
        <v>#DIV/0!</v>
      </c>
      <c r="EN326" s="80" t="e">
        <f t="shared" si="610"/>
        <v>#DIV/0!</v>
      </c>
      <c r="EO326" s="80" t="e">
        <f t="shared" si="610"/>
        <v>#DIV/0!</v>
      </c>
      <c r="EQ326" s="80" t="e">
        <f t="shared" si="629"/>
        <v>#DIV/0!</v>
      </c>
      <c r="ER326" s="80" t="e">
        <f t="shared" si="611"/>
        <v>#DIV/0!</v>
      </c>
      <c r="ES326" s="80" t="e">
        <f t="shared" si="611"/>
        <v>#DIV/0!</v>
      </c>
      <c r="ET326" s="80" t="e">
        <f t="shared" si="611"/>
        <v>#DIV/0!</v>
      </c>
      <c r="EW326" s="80">
        <f t="shared" si="612"/>
        <v>1</v>
      </c>
      <c r="EX326" s="80">
        <f t="shared" si="613"/>
        <v>1</v>
      </c>
      <c r="EY326" s="80">
        <f t="shared" si="614"/>
        <v>1.183183115046057</v>
      </c>
      <c r="EZ326" s="80"/>
      <c r="FA326" s="80" t="e">
        <f t="shared" si="615"/>
        <v>#DIV/0!</v>
      </c>
      <c r="FB326" s="80">
        <f t="shared" si="616"/>
        <v>1</v>
      </c>
      <c r="FC326" s="80">
        <f t="shared" si="617"/>
        <v>1.3192624807030708</v>
      </c>
      <c r="FD326" s="80"/>
      <c r="FE326" s="80" t="e">
        <f t="shared" si="618"/>
        <v>#DIV/0!</v>
      </c>
      <c r="FF326" s="80">
        <f t="shared" si="619"/>
        <v>1</v>
      </c>
      <c r="FG326" s="80">
        <f t="shared" si="620"/>
        <v>0.98958268517432912</v>
      </c>
      <c r="FH326" s="80"/>
      <c r="FI326" s="80" t="e">
        <f t="shared" si="621"/>
        <v>#DIV/0!</v>
      </c>
      <c r="FJ326" s="80">
        <f t="shared" si="622"/>
        <v>1</v>
      </c>
      <c r="FK326" s="80">
        <f t="shared" si="598"/>
        <v>0.96284239258301718</v>
      </c>
      <c r="FM326" s="80" t="e">
        <f t="shared" si="623"/>
        <v>#DIV/0!</v>
      </c>
      <c r="FN326" s="80">
        <f t="shared" si="624"/>
        <v>1</v>
      </c>
      <c r="FO326" s="80">
        <f t="shared" si="625"/>
        <v>1.0180995367371999</v>
      </c>
      <c r="GA326" s="32">
        <f t="shared" si="626"/>
        <v>1975</v>
      </c>
      <c r="GB326" s="90">
        <f t="shared" si="599"/>
        <v>1.0261098793810921</v>
      </c>
      <c r="GC326" s="90">
        <f t="shared" si="600"/>
        <v>0.79832599376931024</v>
      </c>
      <c r="GD326" s="90">
        <f t="shared" si="601"/>
        <v>0.9712179819256872</v>
      </c>
      <c r="GE326" s="90">
        <f t="shared" si="602"/>
        <v>1.3964848922545583</v>
      </c>
      <c r="GF326" s="90">
        <f t="shared" si="603"/>
        <v>1.128152972573581</v>
      </c>
      <c r="GH326" s="32">
        <f t="shared" si="597"/>
        <v>6</v>
      </c>
      <c r="GI326" s="80">
        <f t="shared" si="604"/>
        <v>0.9545767469673766</v>
      </c>
      <c r="GJ326" s="80">
        <f t="shared" si="605"/>
        <v>0.9464724145871134</v>
      </c>
      <c r="GK326" s="80">
        <f t="shared" si="606"/>
        <v>0.97342366956361148</v>
      </c>
    </row>
    <row r="327" spans="1:193" x14ac:dyDescent="0.2">
      <c r="A327" s="74" t="s">
        <v>247</v>
      </c>
      <c r="B327" s="31">
        <f t="shared" si="607"/>
        <v>1954</v>
      </c>
      <c r="D327" s="85"/>
      <c r="E327" s="85"/>
      <c r="F327" s="85"/>
      <c r="G327" s="85"/>
      <c r="H327" s="85"/>
      <c r="J327" s="86"/>
      <c r="K327" s="86"/>
      <c r="L327" s="86"/>
      <c r="M327" s="86"/>
      <c r="N327" s="86"/>
      <c r="V327" s="87"/>
      <c r="W327" s="87"/>
      <c r="X327" s="87"/>
      <c r="Y327" s="87"/>
      <c r="Z327" s="87"/>
      <c r="BB327" s="80"/>
      <c r="BC327" s="80"/>
      <c r="BD327" s="80"/>
      <c r="BE327" s="80"/>
      <c r="BF327" s="80"/>
      <c r="BG327" s="80"/>
      <c r="BH327" s="80"/>
      <c r="BI327" s="80"/>
      <c r="BJ327" s="80"/>
      <c r="BK327" s="80"/>
      <c r="BL327" s="80"/>
      <c r="BM327" s="80"/>
      <c r="BN327" s="80"/>
      <c r="BO327" s="80"/>
      <c r="BP327" s="80"/>
      <c r="BQ327" s="80"/>
      <c r="BR327" s="80"/>
      <c r="BS327" s="80"/>
      <c r="BT327" s="80"/>
      <c r="BU327" s="80"/>
      <c r="BV327" s="80"/>
      <c r="CK327" s="89"/>
      <c r="CL327" s="89"/>
      <c r="CM327" s="89"/>
      <c r="CN327" s="89"/>
      <c r="CO327" s="89"/>
      <c r="CP327" s="89"/>
      <c r="CQ327" s="89"/>
      <c r="CR327" s="89"/>
      <c r="CS327" s="89"/>
      <c r="CT327" s="89"/>
      <c r="CU327" s="89"/>
      <c r="CX327" s="35"/>
      <c r="CZ327" s="80"/>
      <c r="DA327" s="80"/>
      <c r="DB327" s="80"/>
      <c r="DC327" s="80"/>
      <c r="DE327" s="80"/>
      <c r="DF327" s="80"/>
      <c r="DG327" s="80"/>
      <c r="DH327" s="80"/>
      <c r="DI327" s="80"/>
      <c r="DJ327" s="80"/>
      <c r="DK327" s="80"/>
      <c r="DL327" s="80"/>
      <c r="DM327" s="80"/>
      <c r="DN327" s="80"/>
      <c r="DQ327" s="80"/>
      <c r="DR327" s="80"/>
      <c r="DS327" s="80"/>
      <c r="DT327" s="80"/>
      <c r="DV327" s="80"/>
      <c r="DW327" s="80"/>
      <c r="DX327" s="80"/>
      <c r="DY327" s="80"/>
      <c r="DZ327" s="80"/>
      <c r="EB327" s="80" t="e">
        <f t="shared" si="608"/>
        <v>#DIV/0!</v>
      </c>
      <c r="EC327" s="80" t="e">
        <f t="shared" si="608"/>
        <v>#DIV/0!</v>
      </c>
      <c r="ED327" s="80" t="e">
        <f t="shared" si="608"/>
        <v>#DIV/0!</v>
      </c>
      <c r="EE327" s="80" t="e">
        <f t="shared" si="608"/>
        <v>#DIV/0!</v>
      </c>
      <c r="EG327" s="80" t="e">
        <f t="shared" si="627"/>
        <v>#DIV/0!</v>
      </c>
      <c r="EH327" s="80" t="e">
        <f t="shared" si="609"/>
        <v>#DIV/0!</v>
      </c>
      <c r="EI327" s="80" t="e">
        <f t="shared" si="609"/>
        <v>#DIV/0!</v>
      </c>
      <c r="EJ327" s="80" t="e">
        <f t="shared" si="609"/>
        <v>#DIV/0!</v>
      </c>
      <c r="EL327" s="80" t="e">
        <f t="shared" si="628"/>
        <v>#DIV/0!</v>
      </c>
      <c r="EM327" s="80" t="e">
        <f t="shared" si="610"/>
        <v>#DIV/0!</v>
      </c>
      <c r="EN327" s="80" t="e">
        <f t="shared" si="610"/>
        <v>#DIV/0!</v>
      </c>
      <c r="EO327" s="80" t="e">
        <f t="shared" si="610"/>
        <v>#DIV/0!</v>
      </c>
      <c r="EQ327" s="80" t="e">
        <f t="shared" si="629"/>
        <v>#DIV/0!</v>
      </c>
      <c r="ER327" s="80" t="e">
        <f t="shared" si="611"/>
        <v>#DIV/0!</v>
      </c>
      <c r="ES327" s="80" t="e">
        <f t="shared" si="611"/>
        <v>#DIV/0!</v>
      </c>
      <c r="ET327" s="80" t="e">
        <f t="shared" si="611"/>
        <v>#DIV/0!</v>
      </c>
      <c r="EW327" s="80">
        <f t="shared" si="612"/>
        <v>1</v>
      </c>
      <c r="EX327" s="80">
        <f t="shared" si="613"/>
        <v>1</v>
      </c>
      <c r="EY327" s="80">
        <f t="shared" si="614"/>
        <v>1.183183115046057</v>
      </c>
      <c r="EZ327" s="80"/>
      <c r="FA327" s="80" t="e">
        <f t="shared" si="615"/>
        <v>#DIV/0!</v>
      </c>
      <c r="FB327" s="80">
        <f t="shared" si="616"/>
        <v>1</v>
      </c>
      <c r="FC327" s="80">
        <f t="shared" si="617"/>
        <v>1.3192624807030708</v>
      </c>
      <c r="FD327" s="80"/>
      <c r="FE327" s="80" t="e">
        <f t="shared" si="618"/>
        <v>#DIV/0!</v>
      </c>
      <c r="FF327" s="80">
        <f t="shared" si="619"/>
        <v>1</v>
      </c>
      <c r="FG327" s="80">
        <f t="shared" si="620"/>
        <v>0.98958268517432912</v>
      </c>
      <c r="FH327" s="80"/>
      <c r="FI327" s="80" t="e">
        <f t="shared" si="621"/>
        <v>#DIV/0!</v>
      </c>
      <c r="FJ327" s="80">
        <f t="shared" si="622"/>
        <v>1</v>
      </c>
      <c r="FK327" s="80">
        <f t="shared" si="598"/>
        <v>0.96284239258301718</v>
      </c>
      <c r="FM327" s="80" t="e">
        <f t="shared" si="623"/>
        <v>#DIV/0!</v>
      </c>
      <c r="FN327" s="80">
        <f t="shared" si="624"/>
        <v>1</v>
      </c>
      <c r="FO327" s="80">
        <f t="shared" si="625"/>
        <v>1.0180995367371999</v>
      </c>
      <c r="GA327" s="32">
        <f t="shared" si="626"/>
        <v>1976</v>
      </c>
      <c r="GB327" s="90">
        <f t="shared" si="599"/>
        <v>1.114235374354841</v>
      </c>
      <c r="GC327" s="90">
        <f t="shared" si="600"/>
        <v>0.82705359813713319</v>
      </c>
      <c r="GD327" s="90">
        <f t="shared" si="601"/>
        <v>0.97299983072021379</v>
      </c>
      <c r="GE327" s="90">
        <f t="shared" si="602"/>
        <v>1.4972386664934205</v>
      </c>
      <c r="GF327" s="90">
        <f t="shared" si="603"/>
        <v>1.1289123917094013</v>
      </c>
      <c r="GH327" s="32">
        <f t="shared" si="597"/>
        <v>7</v>
      </c>
      <c r="GI327" s="80">
        <f t="shared" si="604"/>
        <v>0.95014137369120211</v>
      </c>
      <c r="GJ327" s="80">
        <f t="shared" si="605"/>
        <v>0.95868435178593059</v>
      </c>
      <c r="GK327" s="80">
        <f t="shared" si="606"/>
        <v>0.9630738264787877</v>
      </c>
    </row>
    <row r="328" spans="1:193" x14ac:dyDescent="0.2">
      <c r="A328" s="74" t="s">
        <v>247</v>
      </c>
      <c r="B328" s="31">
        <f t="shared" si="607"/>
        <v>1955</v>
      </c>
      <c r="D328" s="85"/>
      <c r="E328" s="85"/>
      <c r="F328" s="85"/>
      <c r="G328" s="85"/>
      <c r="H328" s="85"/>
      <c r="J328" s="86"/>
      <c r="K328" s="86"/>
      <c r="L328" s="86"/>
      <c r="M328" s="86"/>
      <c r="N328" s="86"/>
      <c r="V328" s="87"/>
      <c r="W328" s="87"/>
      <c r="X328" s="87"/>
      <c r="Y328" s="87"/>
      <c r="Z328" s="87"/>
      <c r="BB328" s="80"/>
      <c r="BC328" s="80"/>
      <c r="BD328" s="80"/>
      <c r="BE328" s="80"/>
      <c r="BF328" s="80"/>
      <c r="BG328" s="80"/>
      <c r="BH328" s="80"/>
      <c r="BI328" s="80"/>
      <c r="BJ328" s="80"/>
      <c r="BK328" s="80"/>
      <c r="BL328" s="80"/>
      <c r="BM328" s="80"/>
      <c r="BN328" s="80"/>
      <c r="BO328" s="80"/>
      <c r="BP328" s="80"/>
      <c r="BQ328" s="80"/>
      <c r="BR328" s="80"/>
      <c r="BS328" s="80"/>
      <c r="BT328" s="80"/>
      <c r="BU328" s="80"/>
      <c r="BV328" s="80"/>
      <c r="CK328" s="89"/>
      <c r="CL328" s="89"/>
      <c r="CM328" s="89"/>
      <c r="CN328" s="89"/>
      <c r="CO328" s="89"/>
      <c r="CP328" s="89"/>
      <c r="CQ328" s="89"/>
      <c r="CR328" s="89"/>
      <c r="CS328" s="89"/>
      <c r="CT328" s="89"/>
      <c r="CU328" s="89"/>
      <c r="CX328" s="35"/>
      <c r="CZ328" s="80"/>
      <c r="DA328" s="80"/>
      <c r="DB328" s="80"/>
      <c r="DC328" s="80"/>
      <c r="DE328" s="80"/>
      <c r="DF328" s="80"/>
      <c r="DG328" s="80"/>
      <c r="DH328" s="80"/>
      <c r="DI328" s="80"/>
      <c r="DJ328" s="80"/>
      <c r="DK328" s="80"/>
      <c r="DL328" s="80"/>
      <c r="DM328" s="80"/>
      <c r="DN328" s="80"/>
      <c r="DQ328" s="80"/>
      <c r="DR328" s="80"/>
      <c r="DS328" s="80"/>
      <c r="DT328" s="80"/>
      <c r="DV328" s="80"/>
      <c r="DW328" s="80"/>
      <c r="DX328" s="80"/>
      <c r="DY328" s="80"/>
      <c r="DZ328" s="80"/>
      <c r="EB328" s="80" t="e">
        <f t="shared" si="608"/>
        <v>#DIV/0!</v>
      </c>
      <c r="EC328" s="80" t="e">
        <f t="shared" si="608"/>
        <v>#DIV/0!</v>
      </c>
      <c r="ED328" s="80" t="e">
        <f t="shared" si="608"/>
        <v>#DIV/0!</v>
      </c>
      <c r="EE328" s="80" t="e">
        <f t="shared" si="608"/>
        <v>#DIV/0!</v>
      </c>
      <c r="EG328" s="80" t="e">
        <f t="shared" si="627"/>
        <v>#DIV/0!</v>
      </c>
      <c r="EH328" s="80" t="e">
        <f t="shared" si="609"/>
        <v>#DIV/0!</v>
      </c>
      <c r="EI328" s="80" t="e">
        <f t="shared" si="609"/>
        <v>#DIV/0!</v>
      </c>
      <c r="EJ328" s="80" t="e">
        <f t="shared" si="609"/>
        <v>#DIV/0!</v>
      </c>
      <c r="EL328" s="80" t="e">
        <f t="shared" si="628"/>
        <v>#DIV/0!</v>
      </c>
      <c r="EM328" s="80" t="e">
        <f t="shared" si="610"/>
        <v>#DIV/0!</v>
      </c>
      <c r="EN328" s="80" t="e">
        <f t="shared" si="610"/>
        <v>#DIV/0!</v>
      </c>
      <c r="EO328" s="80" t="e">
        <f t="shared" si="610"/>
        <v>#DIV/0!</v>
      </c>
      <c r="EQ328" s="80" t="e">
        <f t="shared" si="629"/>
        <v>#DIV/0!</v>
      </c>
      <c r="ER328" s="80" t="e">
        <f t="shared" si="611"/>
        <v>#DIV/0!</v>
      </c>
      <c r="ES328" s="80" t="e">
        <f t="shared" si="611"/>
        <v>#DIV/0!</v>
      </c>
      <c r="ET328" s="80" t="e">
        <f t="shared" si="611"/>
        <v>#DIV/0!</v>
      </c>
      <c r="EW328" s="80">
        <f t="shared" si="612"/>
        <v>1</v>
      </c>
      <c r="EX328" s="80">
        <f t="shared" si="613"/>
        <v>1</v>
      </c>
      <c r="EY328" s="80">
        <f t="shared" si="614"/>
        <v>1.183183115046057</v>
      </c>
      <c r="EZ328" s="80"/>
      <c r="FA328" s="80" t="e">
        <f t="shared" si="615"/>
        <v>#DIV/0!</v>
      </c>
      <c r="FB328" s="80">
        <f t="shared" si="616"/>
        <v>1</v>
      </c>
      <c r="FC328" s="80">
        <f t="shared" si="617"/>
        <v>1.3192624807030708</v>
      </c>
      <c r="FD328" s="80"/>
      <c r="FE328" s="80" t="e">
        <f t="shared" si="618"/>
        <v>#DIV/0!</v>
      </c>
      <c r="FF328" s="80">
        <f t="shared" si="619"/>
        <v>1</v>
      </c>
      <c r="FG328" s="80">
        <f t="shared" si="620"/>
        <v>0.98958268517432912</v>
      </c>
      <c r="FH328" s="80"/>
      <c r="FI328" s="80" t="e">
        <f t="shared" si="621"/>
        <v>#DIV/0!</v>
      </c>
      <c r="FJ328" s="80">
        <f t="shared" si="622"/>
        <v>1</v>
      </c>
      <c r="FK328" s="80">
        <f t="shared" si="598"/>
        <v>0.96284239258301718</v>
      </c>
      <c r="FM328" s="80" t="e">
        <f t="shared" si="623"/>
        <v>#DIV/0!</v>
      </c>
      <c r="FN328" s="80">
        <f t="shared" si="624"/>
        <v>1</v>
      </c>
      <c r="FO328" s="80">
        <f t="shared" si="625"/>
        <v>1.0180995367371999</v>
      </c>
      <c r="GA328" s="32">
        <f t="shared" si="626"/>
        <v>1977</v>
      </c>
      <c r="GB328" s="90">
        <f t="shared" si="599"/>
        <v>1.1225846407771745</v>
      </c>
      <c r="GC328" s="90">
        <f t="shared" si="600"/>
        <v>0.84596843429438839</v>
      </c>
      <c r="GD328" s="90">
        <f t="shared" si="601"/>
        <v>0.97369792706124803</v>
      </c>
      <c r="GE328" s="90">
        <f t="shared" si="602"/>
        <v>1.463187092596782</v>
      </c>
      <c r="GF328" s="90">
        <f t="shared" si="603"/>
        <v>1.119864180323616</v>
      </c>
      <c r="GH328" s="32">
        <f t="shared" si="597"/>
        <v>8</v>
      </c>
      <c r="GI328" s="80">
        <f t="shared" si="604"/>
        <v>0.99407019369777849</v>
      </c>
      <c r="GJ328" s="80">
        <f t="shared" si="605"/>
        <v>0.98292451205181908</v>
      </c>
      <c r="GK328" s="80">
        <f t="shared" si="606"/>
        <v>1.0027168646357343</v>
      </c>
    </row>
    <row r="329" spans="1:193" x14ac:dyDescent="0.2">
      <c r="A329" s="74" t="s">
        <v>247</v>
      </c>
      <c r="B329" s="31">
        <f t="shared" si="607"/>
        <v>1956</v>
      </c>
      <c r="D329" s="85"/>
      <c r="E329" s="85"/>
      <c r="F329" s="85"/>
      <c r="G329" s="85"/>
      <c r="H329" s="85"/>
      <c r="J329" s="86"/>
      <c r="K329" s="86"/>
      <c r="L329" s="86"/>
      <c r="M329" s="86"/>
      <c r="N329" s="86"/>
      <c r="V329" s="87"/>
      <c r="W329" s="87"/>
      <c r="X329" s="87"/>
      <c r="Y329" s="87"/>
      <c r="Z329" s="87"/>
      <c r="BB329" s="80"/>
      <c r="BC329" s="80"/>
      <c r="BD329" s="80"/>
      <c r="BE329" s="80"/>
      <c r="BF329" s="80"/>
      <c r="BG329" s="80"/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80"/>
      <c r="BV329" s="80"/>
      <c r="CK329" s="89"/>
      <c r="CL329" s="89"/>
      <c r="CM329" s="89"/>
      <c r="CN329" s="89"/>
      <c r="CO329" s="89"/>
      <c r="CP329" s="89"/>
      <c r="CQ329" s="89"/>
      <c r="CR329" s="89"/>
      <c r="CS329" s="89"/>
      <c r="CT329" s="89"/>
      <c r="CU329" s="89"/>
      <c r="CX329" s="35"/>
      <c r="CZ329" s="80"/>
      <c r="DA329" s="80"/>
      <c r="DB329" s="80"/>
      <c r="DC329" s="80"/>
      <c r="DE329" s="80"/>
      <c r="DF329" s="80"/>
      <c r="DG329" s="80"/>
      <c r="DH329" s="80"/>
      <c r="DI329" s="80"/>
      <c r="DJ329" s="80"/>
      <c r="DK329" s="80"/>
      <c r="DL329" s="80"/>
      <c r="DM329" s="80"/>
      <c r="DN329" s="80"/>
      <c r="DQ329" s="80"/>
      <c r="DR329" s="80"/>
      <c r="DS329" s="80"/>
      <c r="DT329" s="80"/>
      <c r="DV329" s="80"/>
      <c r="DW329" s="80"/>
      <c r="DX329" s="80"/>
      <c r="DY329" s="80"/>
      <c r="DZ329" s="80"/>
      <c r="EB329" s="80" t="e">
        <f t="shared" si="608"/>
        <v>#DIV/0!</v>
      </c>
      <c r="EC329" s="80" t="e">
        <f t="shared" si="608"/>
        <v>#DIV/0!</v>
      </c>
      <c r="ED329" s="80" t="e">
        <f t="shared" si="608"/>
        <v>#DIV/0!</v>
      </c>
      <c r="EE329" s="80" t="e">
        <f t="shared" si="608"/>
        <v>#DIV/0!</v>
      </c>
      <c r="EG329" s="80" t="e">
        <f t="shared" si="627"/>
        <v>#DIV/0!</v>
      </c>
      <c r="EH329" s="80" t="e">
        <f t="shared" si="609"/>
        <v>#DIV/0!</v>
      </c>
      <c r="EI329" s="80" t="e">
        <f t="shared" si="609"/>
        <v>#DIV/0!</v>
      </c>
      <c r="EJ329" s="80" t="e">
        <f t="shared" si="609"/>
        <v>#DIV/0!</v>
      </c>
      <c r="EL329" s="80" t="e">
        <f t="shared" si="628"/>
        <v>#DIV/0!</v>
      </c>
      <c r="EM329" s="80" t="e">
        <f t="shared" si="610"/>
        <v>#DIV/0!</v>
      </c>
      <c r="EN329" s="80" t="e">
        <f t="shared" si="610"/>
        <v>#DIV/0!</v>
      </c>
      <c r="EO329" s="80" t="e">
        <f t="shared" si="610"/>
        <v>#DIV/0!</v>
      </c>
      <c r="EQ329" s="80" t="e">
        <f t="shared" si="629"/>
        <v>#DIV/0!</v>
      </c>
      <c r="ER329" s="80" t="e">
        <f t="shared" si="611"/>
        <v>#DIV/0!</v>
      </c>
      <c r="ES329" s="80" t="e">
        <f t="shared" si="611"/>
        <v>#DIV/0!</v>
      </c>
      <c r="ET329" s="80" t="e">
        <f t="shared" si="611"/>
        <v>#DIV/0!</v>
      </c>
      <c r="EW329" s="80">
        <f t="shared" si="612"/>
        <v>1</v>
      </c>
      <c r="EX329" s="80">
        <f t="shared" si="613"/>
        <v>1</v>
      </c>
      <c r="EY329" s="80">
        <f t="shared" si="614"/>
        <v>1.183183115046057</v>
      </c>
      <c r="EZ329" s="80"/>
      <c r="FA329" s="80" t="e">
        <f t="shared" si="615"/>
        <v>#DIV/0!</v>
      </c>
      <c r="FB329" s="80">
        <f t="shared" si="616"/>
        <v>1</v>
      </c>
      <c r="FC329" s="80">
        <f t="shared" si="617"/>
        <v>1.3192624807030708</v>
      </c>
      <c r="FD329" s="80"/>
      <c r="FE329" s="80" t="e">
        <f t="shared" si="618"/>
        <v>#DIV/0!</v>
      </c>
      <c r="FF329" s="80">
        <f t="shared" si="619"/>
        <v>1</v>
      </c>
      <c r="FG329" s="80">
        <f t="shared" si="620"/>
        <v>0.98958268517432912</v>
      </c>
      <c r="FH329" s="80"/>
      <c r="FI329" s="80" t="e">
        <f t="shared" si="621"/>
        <v>#DIV/0!</v>
      </c>
      <c r="FJ329" s="80">
        <f t="shared" si="622"/>
        <v>1</v>
      </c>
      <c r="FK329" s="80">
        <f t="shared" si="598"/>
        <v>0.96284239258301718</v>
      </c>
      <c r="FM329" s="80" t="e">
        <f t="shared" si="623"/>
        <v>#DIV/0!</v>
      </c>
      <c r="FN329" s="80">
        <f t="shared" si="624"/>
        <v>1</v>
      </c>
      <c r="FO329" s="80">
        <f t="shared" si="625"/>
        <v>1.0180995367371999</v>
      </c>
      <c r="GA329" s="32">
        <v>1978</v>
      </c>
      <c r="GB329" s="90">
        <f t="shared" si="599"/>
        <v>1.1354200994750081</v>
      </c>
      <c r="GC329" s="90">
        <f t="shared" si="600"/>
        <v>0.87173632160287451</v>
      </c>
      <c r="GD329" s="90">
        <f t="shared" si="601"/>
        <v>0.97529411924453069</v>
      </c>
      <c r="GE329" s="90">
        <f t="shared" si="602"/>
        <v>1.4526407466540023</v>
      </c>
      <c r="GF329" s="90">
        <f t="shared" si="603"/>
        <v>1.0831212478862737</v>
      </c>
      <c r="GH329" s="32">
        <f t="shared" si="597"/>
        <v>9</v>
      </c>
      <c r="GI329" s="80">
        <f t="shared" si="604"/>
        <v>1</v>
      </c>
      <c r="GJ329" s="80">
        <f t="shared" si="605"/>
        <v>1</v>
      </c>
      <c r="GK329" s="80">
        <f t="shared" si="606"/>
        <v>0.99014972117342193</v>
      </c>
    </row>
    <row r="330" spans="1:193" x14ac:dyDescent="0.2">
      <c r="A330" s="74" t="s">
        <v>247</v>
      </c>
      <c r="B330" s="31">
        <f t="shared" si="607"/>
        <v>1957</v>
      </c>
      <c r="D330" s="85"/>
      <c r="E330" s="85"/>
      <c r="F330" s="85"/>
      <c r="G330" s="85"/>
      <c r="H330" s="85"/>
      <c r="J330" s="86"/>
      <c r="K330" s="86"/>
      <c r="L330" s="86"/>
      <c r="M330" s="86"/>
      <c r="N330" s="86"/>
      <c r="V330" s="87"/>
      <c r="W330" s="87"/>
      <c r="X330" s="87"/>
      <c r="Y330" s="87"/>
      <c r="Z330" s="87"/>
      <c r="BB330" s="80"/>
      <c r="BC330" s="80"/>
      <c r="BD330" s="80"/>
      <c r="BE330" s="80"/>
      <c r="BF330" s="80"/>
      <c r="BG330" s="80"/>
      <c r="BH330" s="80"/>
      <c r="BI330" s="80"/>
      <c r="BJ330" s="80"/>
      <c r="BK330" s="80"/>
      <c r="BL330" s="80"/>
      <c r="BM330" s="80"/>
      <c r="BN330" s="80"/>
      <c r="BO330" s="80"/>
      <c r="BP330" s="80"/>
      <c r="BQ330" s="80"/>
      <c r="BR330" s="80"/>
      <c r="BS330" s="80"/>
      <c r="BT330" s="80"/>
      <c r="BU330" s="80"/>
      <c r="BV330" s="80"/>
      <c r="CK330" s="89"/>
      <c r="CL330" s="89"/>
      <c r="CM330" s="89"/>
      <c r="CN330" s="89"/>
      <c r="CO330" s="89"/>
      <c r="CP330" s="89"/>
      <c r="CQ330" s="89"/>
      <c r="CR330" s="89"/>
      <c r="CS330" s="89"/>
      <c r="CT330" s="89"/>
      <c r="CU330" s="89"/>
      <c r="CX330" s="35"/>
      <c r="CZ330" s="80"/>
      <c r="DA330" s="80"/>
      <c r="DB330" s="80"/>
      <c r="DC330" s="80"/>
      <c r="DE330" s="80"/>
      <c r="DF330" s="80"/>
      <c r="DG330" s="80"/>
      <c r="DH330" s="80"/>
      <c r="DI330" s="80"/>
      <c r="DJ330" s="80"/>
      <c r="DK330" s="80"/>
      <c r="DL330" s="80"/>
      <c r="DM330" s="80"/>
      <c r="DN330" s="80"/>
      <c r="DQ330" s="80"/>
      <c r="DR330" s="80"/>
      <c r="DS330" s="80"/>
      <c r="DT330" s="80"/>
      <c r="DV330" s="80"/>
      <c r="DW330" s="80"/>
      <c r="DX330" s="80"/>
      <c r="DY330" s="80"/>
      <c r="DZ330" s="80"/>
      <c r="EB330" s="80" t="e">
        <f t="shared" si="608"/>
        <v>#DIV/0!</v>
      </c>
      <c r="EC330" s="80" t="e">
        <f t="shared" si="608"/>
        <v>#DIV/0!</v>
      </c>
      <c r="ED330" s="80" t="e">
        <f t="shared" si="608"/>
        <v>#DIV/0!</v>
      </c>
      <c r="EE330" s="80" t="e">
        <f t="shared" si="608"/>
        <v>#DIV/0!</v>
      </c>
      <c r="EG330" s="80" t="e">
        <f t="shared" si="627"/>
        <v>#DIV/0!</v>
      </c>
      <c r="EH330" s="80" t="e">
        <f t="shared" si="609"/>
        <v>#DIV/0!</v>
      </c>
      <c r="EI330" s="80" t="e">
        <f t="shared" si="609"/>
        <v>#DIV/0!</v>
      </c>
      <c r="EJ330" s="80" t="e">
        <f t="shared" si="609"/>
        <v>#DIV/0!</v>
      </c>
      <c r="EL330" s="80" t="e">
        <f t="shared" si="628"/>
        <v>#DIV/0!</v>
      </c>
      <c r="EM330" s="80" t="e">
        <f t="shared" si="610"/>
        <v>#DIV/0!</v>
      </c>
      <c r="EN330" s="80" t="e">
        <f t="shared" si="610"/>
        <v>#DIV/0!</v>
      </c>
      <c r="EO330" s="80" t="e">
        <f t="shared" si="610"/>
        <v>#DIV/0!</v>
      </c>
      <c r="EQ330" s="80" t="e">
        <f t="shared" si="629"/>
        <v>#DIV/0!</v>
      </c>
      <c r="ER330" s="80" t="e">
        <f t="shared" si="611"/>
        <v>#DIV/0!</v>
      </c>
      <c r="ES330" s="80" t="e">
        <f t="shared" si="611"/>
        <v>#DIV/0!</v>
      </c>
      <c r="ET330" s="80" t="e">
        <f t="shared" si="611"/>
        <v>#DIV/0!</v>
      </c>
      <c r="EW330" s="80">
        <f t="shared" si="612"/>
        <v>1</v>
      </c>
      <c r="EX330" s="80">
        <f t="shared" si="613"/>
        <v>1</v>
      </c>
      <c r="EY330" s="80">
        <f t="shared" si="614"/>
        <v>1.183183115046057</v>
      </c>
      <c r="EZ330" s="80"/>
      <c r="FA330" s="80" t="e">
        <f t="shared" si="615"/>
        <v>#DIV/0!</v>
      </c>
      <c r="FB330" s="80">
        <f t="shared" si="616"/>
        <v>1</v>
      </c>
      <c r="FC330" s="80">
        <f t="shared" si="617"/>
        <v>1.3192624807030708</v>
      </c>
      <c r="FD330" s="80"/>
      <c r="FE330" s="80" t="e">
        <f t="shared" si="618"/>
        <v>#DIV/0!</v>
      </c>
      <c r="FF330" s="80">
        <f t="shared" si="619"/>
        <v>1</v>
      </c>
      <c r="FG330" s="80">
        <f t="shared" si="620"/>
        <v>0.98958268517432912</v>
      </c>
      <c r="FH330" s="80"/>
      <c r="FI330" s="80" t="e">
        <f t="shared" si="621"/>
        <v>#DIV/0!</v>
      </c>
      <c r="FJ330" s="80">
        <f t="shared" si="622"/>
        <v>1</v>
      </c>
      <c r="FK330" s="80">
        <f t="shared" si="598"/>
        <v>0.96284239258301718</v>
      </c>
      <c r="FM330" s="80" t="e">
        <f t="shared" si="623"/>
        <v>#DIV/0!</v>
      </c>
      <c r="FN330" s="80">
        <f t="shared" si="624"/>
        <v>1</v>
      </c>
      <c r="FO330" s="80">
        <f t="shared" si="625"/>
        <v>1.0180995367371999</v>
      </c>
      <c r="GA330" s="32">
        <f>GA329+1</f>
        <v>1979</v>
      </c>
      <c r="GB330" s="90">
        <f t="shared" si="599"/>
        <v>1.0951113992986141</v>
      </c>
      <c r="GC330" s="90">
        <f t="shared" si="600"/>
        <v>0.88979475801317431</v>
      </c>
      <c r="GD330" s="90">
        <f t="shared" si="601"/>
        <v>0.98237643431089305</v>
      </c>
      <c r="GE330" s="90">
        <f t="shared" si="602"/>
        <v>1.351434435419298</v>
      </c>
      <c r="GF330" s="90">
        <f t="shared" si="603"/>
        <v>1.070826920219377</v>
      </c>
      <c r="GH330" s="32">
        <f>GH329+1</f>
        <v>10</v>
      </c>
      <c r="GI330" s="80">
        <f t="shared" si="604"/>
        <v>1.002535351572077</v>
      </c>
      <c r="GJ330" s="80">
        <f t="shared" si="605"/>
        <v>1.0210857681179182</v>
      </c>
      <c r="GK330" s="80">
        <f t="shared" si="606"/>
        <v>0.98808525978564754</v>
      </c>
    </row>
    <row r="331" spans="1:193" x14ac:dyDescent="0.2">
      <c r="A331" s="74" t="s">
        <v>247</v>
      </c>
      <c r="B331" s="31">
        <f t="shared" si="607"/>
        <v>1958</v>
      </c>
      <c r="D331" s="85"/>
      <c r="E331" s="85"/>
      <c r="F331" s="85"/>
      <c r="G331" s="85"/>
      <c r="H331" s="85"/>
      <c r="J331" s="86"/>
      <c r="K331" s="86"/>
      <c r="L331" s="86"/>
      <c r="M331" s="86"/>
      <c r="N331" s="86"/>
      <c r="V331" s="87"/>
      <c r="W331" s="87"/>
      <c r="X331" s="87"/>
      <c r="Y331" s="87"/>
      <c r="Z331" s="87"/>
      <c r="BB331" s="80"/>
      <c r="BC331" s="80"/>
      <c r="BD331" s="80"/>
      <c r="BE331" s="80"/>
      <c r="BF331" s="80"/>
      <c r="BG331" s="80"/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80"/>
      <c r="BV331" s="80"/>
      <c r="CK331" s="89"/>
      <c r="CL331" s="89"/>
      <c r="CM331" s="89"/>
      <c r="CN331" s="89"/>
      <c r="CO331" s="89"/>
      <c r="CP331" s="89"/>
      <c r="CQ331" s="89"/>
      <c r="CR331" s="89"/>
      <c r="CS331" s="89"/>
      <c r="CT331" s="89"/>
      <c r="CU331" s="89"/>
      <c r="CX331" s="35"/>
      <c r="CZ331" s="80"/>
      <c r="DA331" s="80"/>
      <c r="DB331" s="80"/>
      <c r="DC331" s="80"/>
      <c r="DE331" s="80"/>
      <c r="DF331" s="80"/>
      <c r="DG331" s="80"/>
      <c r="DH331" s="80"/>
      <c r="DI331" s="80"/>
      <c r="DJ331" s="80"/>
      <c r="DK331" s="80"/>
      <c r="DL331" s="80"/>
      <c r="DM331" s="80"/>
      <c r="DN331" s="80"/>
      <c r="DQ331" s="80"/>
      <c r="DR331" s="80"/>
      <c r="DS331" s="80"/>
      <c r="DT331" s="80"/>
      <c r="DV331" s="80"/>
      <c r="DW331" s="80"/>
      <c r="DX331" s="80"/>
      <c r="DY331" s="80"/>
      <c r="DZ331" s="80"/>
      <c r="EB331" s="80" t="e">
        <f t="shared" si="608"/>
        <v>#DIV/0!</v>
      </c>
      <c r="EC331" s="80" t="e">
        <f t="shared" si="608"/>
        <v>#DIV/0!</v>
      </c>
      <c r="ED331" s="80" t="e">
        <f t="shared" si="608"/>
        <v>#DIV/0!</v>
      </c>
      <c r="EE331" s="80" t="e">
        <f t="shared" si="608"/>
        <v>#DIV/0!</v>
      </c>
      <c r="EG331" s="80" t="e">
        <f t="shared" si="627"/>
        <v>#DIV/0!</v>
      </c>
      <c r="EH331" s="80" t="e">
        <f t="shared" si="609"/>
        <v>#DIV/0!</v>
      </c>
      <c r="EI331" s="80" t="e">
        <f t="shared" si="609"/>
        <v>#DIV/0!</v>
      </c>
      <c r="EJ331" s="80" t="e">
        <f t="shared" si="609"/>
        <v>#DIV/0!</v>
      </c>
      <c r="EL331" s="80" t="e">
        <f t="shared" si="628"/>
        <v>#DIV/0!</v>
      </c>
      <c r="EM331" s="80" t="e">
        <f t="shared" si="610"/>
        <v>#DIV/0!</v>
      </c>
      <c r="EN331" s="80" t="e">
        <f t="shared" si="610"/>
        <v>#DIV/0!</v>
      </c>
      <c r="EO331" s="80" t="e">
        <f t="shared" si="610"/>
        <v>#DIV/0!</v>
      </c>
      <c r="EQ331" s="80" t="e">
        <f t="shared" si="629"/>
        <v>#DIV/0!</v>
      </c>
      <c r="ER331" s="80" t="e">
        <f t="shared" si="611"/>
        <v>#DIV/0!</v>
      </c>
      <c r="ES331" s="80" t="e">
        <f t="shared" si="611"/>
        <v>#DIV/0!</v>
      </c>
      <c r="ET331" s="80" t="e">
        <f t="shared" si="611"/>
        <v>#DIV/0!</v>
      </c>
      <c r="EW331" s="80">
        <f t="shared" si="612"/>
        <v>1</v>
      </c>
      <c r="EX331" s="80">
        <f t="shared" si="613"/>
        <v>1</v>
      </c>
      <c r="EY331" s="80">
        <f t="shared" si="614"/>
        <v>1.183183115046057</v>
      </c>
      <c r="EZ331" s="80"/>
      <c r="FA331" s="80" t="e">
        <f t="shared" si="615"/>
        <v>#DIV/0!</v>
      </c>
      <c r="FB331" s="80">
        <f t="shared" si="616"/>
        <v>1</v>
      </c>
      <c r="FC331" s="80">
        <f t="shared" si="617"/>
        <v>1.3192624807030708</v>
      </c>
      <c r="FD331" s="80"/>
      <c r="FE331" s="80" t="e">
        <f t="shared" si="618"/>
        <v>#DIV/0!</v>
      </c>
      <c r="FF331" s="80">
        <f t="shared" si="619"/>
        <v>1</v>
      </c>
      <c r="FG331" s="80">
        <f t="shared" si="620"/>
        <v>0.98958268517432912</v>
      </c>
      <c r="FH331" s="80"/>
      <c r="FI331" s="80" t="e">
        <f t="shared" si="621"/>
        <v>#DIV/0!</v>
      </c>
      <c r="FJ331" s="80">
        <f t="shared" si="622"/>
        <v>1</v>
      </c>
      <c r="FK331" s="80">
        <f t="shared" si="598"/>
        <v>0.96284239258301718</v>
      </c>
      <c r="FM331" s="80" t="e">
        <f t="shared" si="623"/>
        <v>#DIV/0!</v>
      </c>
      <c r="FN331" s="80">
        <f t="shared" si="624"/>
        <v>1</v>
      </c>
      <c r="FO331" s="80">
        <f t="shared" si="625"/>
        <v>1.0180995367371999</v>
      </c>
      <c r="GA331" s="32">
        <f t="shared" ref="GA331:GA358" si="630">GA330+1</f>
        <v>1980</v>
      </c>
      <c r="GB331" s="90">
        <f t="shared" si="599"/>
        <v>1.0523690699278321</v>
      </c>
      <c r="GC331" s="90">
        <f t="shared" si="600"/>
        <v>0.90694231509051915</v>
      </c>
      <c r="GD331" s="90">
        <f t="shared" si="601"/>
        <v>0.98550518704050516</v>
      </c>
      <c r="GE331" s="90">
        <f t="shared" si="602"/>
        <v>1.2862238561329939</v>
      </c>
      <c r="GF331" s="90">
        <f t="shared" si="603"/>
        <v>1.0244586233014057</v>
      </c>
      <c r="GH331" s="32">
        <f t="shared" ref="GH331:GH350" si="631">GH330+1</f>
        <v>11</v>
      </c>
      <c r="GI331" s="80">
        <f t="shared" si="604"/>
        <v>1.0256092362087252</v>
      </c>
      <c r="GJ331" s="80">
        <f t="shared" si="605"/>
        <v>1.044664585625801</v>
      </c>
      <c r="GK331" s="80">
        <f t="shared" si="606"/>
        <v>0.99020512459818688</v>
      </c>
    </row>
    <row r="332" spans="1:193" x14ac:dyDescent="0.2">
      <c r="A332" s="74" t="s">
        <v>247</v>
      </c>
      <c r="B332" s="31">
        <f t="shared" si="607"/>
        <v>1959</v>
      </c>
      <c r="D332" s="85"/>
      <c r="E332" s="85"/>
      <c r="F332" s="85"/>
      <c r="G332" s="85"/>
      <c r="H332" s="85"/>
      <c r="J332" s="86"/>
      <c r="K332" s="86"/>
      <c r="L332" s="86"/>
      <c r="M332" s="86"/>
      <c r="N332" s="86"/>
      <c r="V332" s="87"/>
      <c r="W332" s="87"/>
      <c r="X332" s="87"/>
      <c r="Y332" s="87"/>
      <c r="Z332" s="87"/>
      <c r="BB332" s="80"/>
      <c r="BC332" s="80"/>
      <c r="BD332" s="80"/>
      <c r="BE332" s="80"/>
      <c r="BF332" s="80"/>
      <c r="BG332" s="80"/>
      <c r="BH332" s="80"/>
      <c r="BI332" s="80"/>
      <c r="BJ332" s="80"/>
      <c r="BK332" s="80"/>
      <c r="BL332" s="80"/>
      <c r="BM332" s="80"/>
      <c r="BN332" s="80"/>
      <c r="BO332" s="80"/>
      <c r="BP332" s="80"/>
      <c r="BQ332" s="80"/>
      <c r="BR332" s="80"/>
      <c r="BS332" s="80"/>
      <c r="BT332" s="80"/>
      <c r="BU332" s="80"/>
      <c r="BV332" s="80"/>
      <c r="CK332" s="89"/>
      <c r="CL332" s="89"/>
      <c r="CM332" s="89"/>
      <c r="CN332" s="89"/>
      <c r="CO332" s="89"/>
      <c r="CP332" s="89"/>
      <c r="CQ332" s="89"/>
      <c r="CR332" s="89"/>
      <c r="CS332" s="89"/>
      <c r="CT332" s="89"/>
      <c r="CU332" s="89"/>
      <c r="CX332" s="35"/>
      <c r="CZ332" s="80"/>
      <c r="DA332" s="80"/>
      <c r="DB332" s="80"/>
      <c r="DC332" s="80"/>
      <c r="DE332" s="80"/>
      <c r="DF332" s="80"/>
      <c r="DG332" s="80"/>
      <c r="DH332" s="80"/>
      <c r="DI332" s="80"/>
      <c r="DJ332" s="80"/>
      <c r="DK332" s="80"/>
      <c r="DL332" s="80"/>
      <c r="DM332" s="80"/>
      <c r="DN332" s="80"/>
      <c r="DQ332" s="80"/>
      <c r="DR332" s="80"/>
      <c r="DS332" s="80"/>
      <c r="DT332" s="80"/>
      <c r="DV332" s="80"/>
      <c r="DW332" s="80"/>
      <c r="DX332" s="80"/>
      <c r="DY332" s="80"/>
      <c r="DZ332" s="80"/>
      <c r="EB332" s="80" t="e">
        <f t="shared" si="608"/>
        <v>#DIV/0!</v>
      </c>
      <c r="EC332" s="80" t="e">
        <f t="shared" si="608"/>
        <v>#DIV/0!</v>
      </c>
      <c r="ED332" s="80" t="e">
        <f t="shared" si="608"/>
        <v>#DIV/0!</v>
      </c>
      <c r="EE332" s="80" t="e">
        <f t="shared" si="608"/>
        <v>#DIV/0!</v>
      </c>
      <c r="EG332" s="80" t="e">
        <f t="shared" si="627"/>
        <v>#DIV/0!</v>
      </c>
      <c r="EH332" s="80" t="e">
        <f t="shared" si="609"/>
        <v>#DIV/0!</v>
      </c>
      <c r="EI332" s="80" t="e">
        <f t="shared" si="609"/>
        <v>#DIV/0!</v>
      </c>
      <c r="EJ332" s="80" t="e">
        <f t="shared" si="609"/>
        <v>#DIV/0!</v>
      </c>
      <c r="EL332" s="80" t="e">
        <f t="shared" si="628"/>
        <v>#DIV/0!</v>
      </c>
      <c r="EM332" s="80" t="e">
        <f t="shared" si="610"/>
        <v>#DIV/0!</v>
      </c>
      <c r="EN332" s="80" t="e">
        <f t="shared" si="610"/>
        <v>#DIV/0!</v>
      </c>
      <c r="EO332" s="80" t="e">
        <f t="shared" si="610"/>
        <v>#DIV/0!</v>
      </c>
      <c r="EQ332" s="80" t="e">
        <f t="shared" si="629"/>
        <v>#DIV/0!</v>
      </c>
      <c r="ER332" s="80" t="e">
        <f t="shared" si="611"/>
        <v>#DIV/0!</v>
      </c>
      <c r="ES332" s="80" t="e">
        <f t="shared" si="611"/>
        <v>#DIV/0!</v>
      </c>
      <c r="ET332" s="80" t="e">
        <f t="shared" si="611"/>
        <v>#DIV/0!</v>
      </c>
      <c r="EW332" s="80">
        <f t="shared" si="612"/>
        <v>1</v>
      </c>
      <c r="EX332" s="80">
        <f t="shared" si="613"/>
        <v>1</v>
      </c>
      <c r="EY332" s="80">
        <f t="shared" si="614"/>
        <v>1.183183115046057</v>
      </c>
      <c r="EZ332" s="80"/>
      <c r="FA332" s="80" t="e">
        <f t="shared" si="615"/>
        <v>#DIV/0!</v>
      </c>
      <c r="FB332" s="80">
        <f t="shared" si="616"/>
        <v>1</v>
      </c>
      <c r="FC332" s="80">
        <f t="shared" si="617"/>
        <v>1.3192624807030708</v>
      </c>
      <c r="FD332" s="80"/>
      <c r="FE332" s="80" t="e">
        <f t="shared" si="618"/>
        <v>#DIV/0!</v>
      </c>
      <c r="FF332" s="80">
        <f t="shared" si="619"/>
        <v>1</v>
      </c>
      <c r="FG332" s="80">
        <f t="shared" si="620"/>
        <v>0.98958268517432912</v>
      </c>
      <c r="FH332" s="80"/>
      <c r="FI332" s="80" t="e">
        <f t="shared" si="621"/>
        <v>#DIV/0!</v>
      </c>
      <c r="FJ332" s="80">
        <f t="shared" si="622"/>
        <v>1</v>
      </c>
      <c r="FK332" s="80">
        <f t="shared" si="598"/>
        <v>0.96284239258301718</v>
      </c>
      <c r="FM332" s="80" t="e">
        <f t="shared" si="623"/>
        <v>#DIV/0!</v>
      </c>
      <c r="FN332" s="80">
        <f t="shared" si="624"/>
        <v>1</v>
      </c>
      <c r="FO332" s="80">
        <f t="shared" si="625"/>
        <v>1.0180995367371999</v>
      </c>
      <c r="GA332" s="32">
        <f t="shared" si="630"/>
        <v>1981</v>
      </c>
      <c r="GB332" s="90">
        <f t="shared" si="599"/>
        <v>0.95664049184516964</v>
      </c>
      <c r="GC332" s="90">
        <f t="shared" si="600"/>
        <v>0.93746713195617615</v>
      </c>
      <c r="GD332" s="90">
        <f t="shared" si="601"/>
        <v>0.98540333450551088</v>
      </c>
      <c r="GE332" s="90">
        <f t="shared" si="602"/>
        <v>1.085485053328529</v>
      </c>
      <c r="GF332" s="90">
        <f t="shared" si="603"/>
        <v>0.99714947998252301</v>
      </c>
      <c r="GH332" s="32">
        <f t="shared" si="631"/>
        <v>12</v>
      </c>
      <c r="GI332" s="80">
        <f t="shared" si="604"/>
        <v>1.0825061918076968</v>
      </c>
      <c r="GJ332" s="80">
        <f t="shared" si="605"/>
        <v>1.066264193775313</v>
      </c>
      <c r="GK332" s="80">
        <f t="shared" si="606"/>
        <v>1.0069026230526135</v>
      </c>
    </row>
    <row r="333" spans="1:193" x14ac:dyDescent="0.2">
      <c r="A333" s="74" t="s">
        <v>247</v>
      </c>
      <c r="B333" s="31">
        <f t="shared" si="607"/>
        <v>1960</v>
      </c>
      <c r="D333" s="85">
        <f>[4]Conversion_Factors!$M22*D186+D260</f>
        <v>2392.6117604952119</v>
      </c>
      <c r="E333" s="85">
        <f>[4]Conversion_Factors!$M22*E186+E260</f>
        <v>3047.5753657961786</v>
      </c>
      <c r="F333" s="85">
        <f>[4]Conversion_Factors!$M22*F186+F260</f>
        <v>2258.5134954158548</v>
      </c>
      <c r="G333" s="85">
        <f>[4]Conversion_Factors!$M22*G186+G260</f>
        <v>1201.9476757427917</v>
      </c>
      <c r="H333" s="85">
        <f t="shared" ref="H333:H383" si="632">SUM(D333:G333)</f>
        <v>8900.6482974500359</v>
      </c>
      <c r="J333" s="86"/>
      <c r="K333" s="86"/>
      <c r="L333" s="86"/>
      <c r="M333" s="86"/>
      <c r="N333" s="86"/>
      <c r="V333" s="87"/>
      <c r="W333" s="87"/>
      <c r="X333" s="87"/>
      <c r="Y333" s="87"/>
      <c r="Z333" s="87"/>
      <c r="BB333" s="80"/>
      <c r="BC333" s="80"/>
      <c r="BD333" s="80"/>
      <c r="BE333" s="80"/>
      <c r="BF333" s="80"/>
      <c r="BG333" s="80"/>
      <c r="BH333" s="80"/>
      <c r="BI333" s="80"/>
      <c r="BJ333" s="80"/>
      <c r="BK333" s="80"/>
      <c r="BL333" s="80"/>
      <c r="BM333" s="80"/>
      <c r="BN333" s="80"/>
      <c r="BO333" s="80"/>
      <c r="BP333" s="80"/>
      <c r="BQ333" s="80"/>
      <c r="BR333" s="80"/>
      <c r="BS333" s="80"/>
      <c r="BT333" s="80"/>
      <c r="BU333" s="80"/>
      <c r="BV333" s="80"/>
      <c r="CK333" s="89"/>
      <c r="CL333" s="89"/>
      <c r="CM333" s="89"/>
      <c r="CN333" s="89"/>
      <c r="CO333" s="89"/>
      <c r="CP333" s="89"/>
      <c r="CQ333" s="89"/>
      <c r="CR333" s="89"/>
      <c r="CS333" s="89"/>
      <c r="CT333" s="89"/>
      <c r="CU333" s="89"/>
      <c r="CX333" s="35"/>
      <c r="CZ333" s="80">
        <f t="shared" ref="CZ333:DC348" si="633">D333/$H333</f>
        <v>0.26881320107667617</v>
      </c>
      <c r="DA333" s="80">
        <f t="shared" si="633"/>
        <v>0.34239925721694725</v>
      </c>
      <c r="DB333" s="80">
        <f t="shared" si="633"/>
        <v>0.2537470777339782</v>
      </c>
      <c r="DC333" s="80">
        <f t="shared" si="633"/>
        <v>0.13504046397239852</v>
      </c>
      <c r="DE333" s="80" t="e">
        <f t="shared" ref="DE333:DH379" si="634">(CZ333-CZ332)/LN(CZ333/CZ332)</f>
        <v>#DIV/0!</v>
      </c>
      <c r="DF333" s="80" t="e">
        <f t="shared" si="634"/>
        <v>#DIV/0!</v>
      </c>
      <c r="DG333" s="80" t="e">
        <f t="shared" si="634"/>
        <v>#DIV/0!</v>
      </c>
      <c r="DH333" s="80" t="e">
        <f t="shared" si="634"/>
        <v>#DIV/0!</v>
      </c>
      <c r="DI333" s="80" t="e">
        <f t="shared" ref="DI333:DI383" si="635">SUM(DE333:DH333)</f>
        <v>#DIV/0!</v>
      </c>
      <c r="DJ333" s="80"/>
      <c r="DK333" s="80" t="e">
        <f t="shared" ref="DK333:DN383" si="636">DE333/$DI333</f>
        <v>#DIV/0!</v>
      </c>
      <c r="DL333" s="80" t="e">
        <f t="shared" si="636"/>
        <v>#DIV/0!</v>
      </c>
      <c r="DM333" s="80" t="e">
        <f t="shared" si="636"/>
        <v>#DIV/0!</v>
      </c>
      <c r="DN333" s="80" t="e">
        <f t="shared" si="636"/>
        <v>#DIV/0!</v>
      </c>
      <c r="DQ333" s="80"/>
      <c r="DR333" s="80"/>
      <c r="DS333" s="80"/>
      <c r="DT333" s="80"/>
      <c r="DV333" s="80" t="e">
        <f t="shared" ref="DV333:DY383" si="637">J333/$N333</f>
        <v>#DIV/0!</v>
      </c>
      <c r="DW333" s="80" t="e">
        <f t="shared" si="637"/>
        <v>#DIV/0!</v>
      </c>
      <c r="DX333" s="80" t="e">
        <f t="shared" si="637"/>
        <v>#DIV/0!</v>
      </c>
      <c r="DY333" s="80" t="e">
        <f t="shared" si="637"/>
        <v>#DIV/0!</v>
      </c>
      <c r="DZ333" s="80"/>
      <c r="EB333" s="80" t="e">
        <f t="shared" si="608"/>
        <v>#DIV/0!</v>
      </c>
      <c r="EC333" s="80" t="e">
        <f t="shared" si="608"/>
        <v>#DIV/0!</v>
      </c>
      <c r="ED333" s="80" t="e">
        <f t="shared" si="608"/>
        <v>#DIV/0!</v>
      </c>
      <c r="EE333" s="80" t="e">
        <f t="shared" si="608"/>
        <v>#DIV/0!</v>
      </c>
      <c r="EG333" s="80" t="e">
        <f t="shared" si="627"/>
        <v>#DIV/0!</v>
      </c>
      <c r="EH333" s="80" t="e">
        <f t="shared" si="609"/>
        <v>#DIV/0!</v>
      </c>
      <c r="EI333" s="80" t="e">
        <f t="shared" si="609"/>
        <v>#DIV/0!</v>
      </c>
      <c r="EJ333" s="80" t="e">
        <f t="shared" si="609"/>
        <v>#DIV/0!</v>
      </c>
      <c r="EL333" s="80" t="e">
        <f t="shared" si="628"/>
        <v>#DIV/0!</v>
      </c>
      <c r="EM333" s="80" t="e">
        <f t="shared" si="610"/>
        <v>#DIV/0!</v>
      </c>
      <c r="EN333" s="80" t="e">
        <f t="shared" si="610"/>
        <v>#DIV/0!</v>
      </c>
      <c r="EO333" s="80" t="e">
        <f t="shared" si="610"/>
        <v>#DIV/0!</v>
      </c>
      <c r="EQ333" s="80" t="e">
        <f t="shared" si="629"/>
        <v>#DIV/0!</v>
      </c>
      <c r="ER333" s="80" t="e">
        <f t="shared" si="611"/>
        <v>#DIV/0!</v>
      </c>
      <c r="ES333" s="80" t="e">
        <f t="shared" si="611"/>
        <v>#DIV/0!</v>
      </c>
      <c r="ET333" s="80" t="e">
        <f t="shared" si="611"/>
        <v>#DIV/0!</v>
      </c>
      <c r="EW333" s="80" t="e">
        <f t="shared" si="612"/>
        <v>#DIV/0!</v>
      </c>
      <c r="EX333" s="80">
        <f t="shared" si="613"/>
        <v>1</v>
      </c>
      <c r="EY333" s="80">
        <f t="shared" si="614"/>
        <v>1.183183115046057</v>
      </c>
      <c r="EZ333" s="80"/>
      <c r="FA333" s="80" t="e">
        <f t="shared" si="615"/>
        <v>#DIV/0!</v>
      </c>
      <c r="FB333" s="80">
        <f t="shared" si="616"/>
        <v>1</v>
      </c>
      <c r="FC333" s="80">
        <f t="shared" si="617"/>
        <v>1.3192624807030708</v>
      </c>
      <c r="FD333" s="80"/>
      <c r="FE333" s="80" t="e">
        <f t="shared" si="618"/>
        <v>#DIV/0!</v>
      </c>
      <c r="FF333" s="80">
        <f t="shared" si="619"/>
        <v>1</v>
      </c>
      <c r="FG333" s="80">
        <f t="shared" si="620"/>
        <v>0.98958268517432912</v>
      </c>
      <c r="FH333" s="80"/>
      <c r="FI333" s="80" t="e">
        <f t="shared" si="621"/>
        <v>#DIV/0!</v>
      </c>
      <c r="FJ333" s="80">
        <f t="shared" si="622"/>
        <v>1</v>
      </c>
      <c r="FK333" s="80">
        <f t="shared" si="598"/>
        <v>0.96284239258301718</v>
      </c>
      <c r="FM333" s="80" t="e">
        <f t="shared" si="623"/>
        <v>#DIV/0!</v>
      </c>
      <c r="FN333" s="80">
        <f t="shared" si="624"/>
        <v>1</v>
      </c>
      <c r="FO333" s="80">
        <f t="shared" si="625"/>
        <v>1.0180995367371999</v>
      </c>
      <c r="GA333" s="32">
        <f t="shared" si="630"/>
        <v>1982</v>
      </c>
      <c r="GB333" s="90">
        <f t="shared" si="599"/>
        <v>0.95068921084803715</v>
      </c>
      <c r="GC333" s="90">
        <f t="shared" si="600"/>
        <v>0.9464724145871134</v>
      </c>
      <c r="GD333" s="90">
        <f t="shared" si="601"/>
        <v>0.98504878246869298</v>
      </c>
      <c r="GE333" s="90">
        <f t="shared" si="602"/>
        <v>1.0558406415491304</v>
      </c>
      <c r="GF333" s="90">
        <f t="shared" si="603"/>
        <v>0.98819843939510577</v>
      </c>
      <c r="GH333" s="32">
        <f t="shared" si="631"/>
        <v>13</v>
      </c>
      <c r="GI333" s="80">
        <f t="shared" si="604"/>
        <v>1.1046357134251517</v>
      </c>
      <c r="GJ333" s="80">
        <f t="shared" si="605"/>
        <v>1.0825629818040023</v>
      </c>
      <c r="GK333" s="80">
        <f t="shared" si="606"/>
        <v>1.0173703132735461</v>
      </c>
    </row>
    <row r="334" spans="1:193" x14ac:dyDescent="0.2">
      <c r="A334" s="74" t="s">
        <v>247</v>
      </c>
      <c r="B334" s="31">
        <f t="shared" si="607"/>
        <v>1961</v>
      </c>
      <c r="D334" s="85">
        <f>[4]Conversion_Factors!$M23*D187+D261</f>
        <v>2490.9447167106823</v>
      </c>
      <c r="E334" s="85">
        <f>[4]Conversion_Factors!$M23*E187+E261</f>
        <v>3143.1503194689212</v>
      </c>
      <c r="F334" s="85">
        <f>[4]Conversion_Factors!$M23*F187+F261</f>
        <v>2286.4705384019062</v>
      </c>
      <c r="G334" s="85">
        <f>[4]Conversion_Factors!$M23*G187+G261</f>
        <v>1250.3863355185977</v>
      </c>
      <c r="H334" s="85">
        <f t="shared" si="632"/>
        <v>9170.9519101001079</v>
      </c>
      <c r="J334" s="86"/>
      <c r="K334" s="86"/>
      <c r="L334" s="86"/>
      <c r="M334" s="86"/>
      <c r="N334" s="86"/>
      <c r="V334" s="87"/>
      <c r="W334" s="87"/>
      <c r="X334" s="87"/>
      <c r="Y334" s="87"/>
      <c r="Z334" s="87"/>
      <c r="BB334" s="80"/>
      <c r="BC334" s="80"/>
      <c r="BD334" s="80"/>
      <c r="BE334" s="80"/>
      <c r="BF334" s="80"/>
      <c r="BG334" s="80"/>
      <c r="BH334" s="80"/>
      <c r="BI334" s="80"/>
      <c r="BJ334" s="80"/>
      <c r="BK334" s="80"/>
      <c r="BL334" s="80"/>
      <c r="BM334" s="80"/>
      <c r="BN334" s="80"/>
      <c r="BO334" s="80"/>
      <c r="BP334" s="80"/>
      <c r="BQ334" s="80"/>
      <c r="BR334" s="80"/>
      <c r="BS334" s="80"/>
      <c r="BT334" s="80"/>
      <c r="BU334" s="80"/>
      <c r="BV334" s="80"/>
      <c r="CK334" s="89"/>
      <c r="CL334" s="89"/>
      <c r="CM334" s="89"/>
      <c r="CN334" s="89"/>
      <c r="CO334" s="89"/>
      <c r="CP334" s="89"/>
      <c r="CQ334" s="89"/>
      <c r="CR334" s="89"/>
      <c r="CS334" s="89"/>
      <c r="CT334" s="89"/>
      <c r="CU334" s="89"/>
      <c r="CX334" s="35"/>
      <c r="CZ334" s="80">
        <f t="shared" si="633"/>
        <v>0.27161244995379019</v>
      </c>
      <c r="DA334" s="80">
        <f t="shared" si="633"/>
        <v>0.3427289064734188</v>
      </c>
      <c r="DB334" s="80">
        <f t="shared" si="633"/>
        <v>0.24931659884551152</v>
      </c>
      <c r="DC334" s="80">
        <f t="shared" si="633"/>
        <v>0.13634204472727943</v>
      </c>
      <c r="DE334" s="80">
        <f t="shared" si="634"/>
        <v>0.27021040894774861</v>
      </c>
      <c r="DF334" s="80">
        <f t="shared" si="634"/>
        <v>0.34256405541008561</v>
      </c>
      <c r="DG334" s="80">
        <f t="shared" si="634"/>
        <v>0.25152533495490842</v>
      </c>
      <c r="DH334" s="80">
        <f t="shared" si="634"/>
        <v>0.1356902139223983</v>
      </c>
      <c r="DI334" s="80">
        <f t="shared" si="635"/>
        <v>0.99999001323514092</v>
      </c>
      <c r="DJ334" s="80"/>
      <c r="DK334" s="80">
        <f t="shared" si="636"/>
        <v>0.27021310750251509</v>
      </c>
      <c r="DL334" s="80">
        <f t="shared" si="636"/>
        <v>0.34256747655092229</v>
      </c>
      <c r="DM334" s="80">
        <f t="shared" si="636"/>
        <v>0.25152784690437097</v>
      </c>
      <c r="DN334" s="80">
        <f t="shared" si="636"/>
        <v>0.13569156904219168</v>
      </c>
      <c r="DQ334" s="80"/>
      <c r="DR334" s="80"/>
      <c r="DS334" s="80"/>
      <c r="DT334" s="80"/>
      <c r="DV334" s="80" t="e">
        <f t="shared" si="637"/>
        <v>#DIV/0!</v>
      </c>
      <c r="DW334" s="80" t="e">
        <f t="shared" si="637"/>
        <v>#DIV/0!</v>
      </c>
      <c r="DX334" s="80" t="e">
        <f t="shared" si="637"/>
        <v>#DIV/0!</v>
      </c>
      <c r="DY334" s="80" t="e">
        <f t="shared" si="637"/>
        <v>#DIV/0!</v>
      </c>
      <c r="DZ334" s="80"/>
      <c r="EB334" s="80" t="e">
        <f t="shared" si="608"/>
        <v>#DIV/0!</v>
      </c>
      <c r="EC334" s="80" t="e">
        <f t="shared" si="608"/>
        <v>#DIV/0!</v>
      </c>
      <c r="ED334" s="80" t="e">
        <f t="shared" si="608"/>
        <v>#DIV/0!</v>
      </c>
      <c r="EE334" s="80" t="e">
        <f t="shared" si="608"/>
        <v>#DIV/0!</v>
      </c>
      <c r="EG334" s="80" t="e">
        <f t="shared" si="627"/>
        <v>#DIV/0!</v>
      </c>
      <c r="EH334" s="80" t="e">
        <f t="shared" si="609"/>
        <v>#DIV/0!</v>
      </c>
      <c r="EI334" s="80" t="e">
        <f t="shared" si="609"/>
        <v>#DIV/0!</v>
      </c>
      <c r="EJ334" s="80" t="e">
        <f t="shared" si="609"/>
        <v>#DIV/0!</v>
      </c>
      <c r="EL334" s="80" t="e">
        <f t="shared" si="628"/>
        <v>#DIV/0!</v>
      </c>
      <c r="EM334" s="80" t="e">
        <f t="shared" si="610"/>
        <v>#DIV/0!</v>
      </c>
      <c r="EN334" s="80" t="e">
        <f t="shared" si="610"/>
        <v>#DIV/0!</v>
      </c>
      <c r="EO334" s="80" t="e">
        <f t="shared" si="610"/>
        <v>#DIV/0!</v>
      </c>
      <c r="EQ334" s="80" t="e">
        <f t="shared" si="629"/>
        <v>#DIV/0!</v>
      </c>
      <c r="ER334" s="80" t="e">
        <f t="shared" si="611"/>
        <v>#DIV/0!</v>
      </c>
      <c r="ES334" s="80" t="e">
        <f t="shared" si="611"/>
        <v>#DIV/0!</v>
      </c>
      <c r="ET334" s="80" t="e">
        <f t="shared" si="611"/>
        <v>#DIV/0!</v>
      </c>
      <c r="EW334" s="80">
        <f t="shared" si="612"/>
        <v>1</v>
      </c>
      <c r="EX334" s="80">
        <f t="shared" si="613"/>
        <v>1</v>
      </c>
      <c r="EY334" s="80">
        <f t="shared" si="614"/>
        <v>1.183183115046057</v>
      </c>
      <c r="EZ334" s="80"/>
      <c r="FA334" s="80" t="e">
        <f t="shared" si="615"/>
        <v>#DIV/0!</v>
      </c>
      <c r="FB334" s="80">
        <f t="shared" si="616"/>
        <v>1</v>
      </c>
      <c r="FC334" s="80">
        <f t="shared" si="617"/>
        <v>1.3192624807030708</v>
      </c>
      <c r="FD334" s="80"/>
      <c r="FE334" s="80" t="e">
        <f t="shared" si="618"/>
        <v>#DIV/0!</v>
      </c>
      <c r="FF334" s="80">
        <f t="shared" si="619"/>
        <v>1</v>
      </c>
      <c r="FG334" s="80">
        <f t="shared" si="620"/>
        <v>0.98958268517432912</v>
      </c>
      <c r="FH334" s="80"/>
      <c r="FI334" s="80" t="e">
        <f t="shared" si="621"/>
        <v>#DIV/0!</v>
      </c>
      <c r="FJ334" s="80">
        <f t="shared" si="622"/>
        <v>1</v>
      </c>
      <c r="FK334" s="80">
        <f t="shared" si="598"/>
        <v>0.96284239258301718</v>
      </c>
      <c r="FM334" s="80" t="e">
        <f t="shared" si="623"/>
        <v>#DIV/0!</v>
      </c>
      <c r="FN334" s="80">
        <f t="shared" si="624"/>
        <v>1</v>
      </c>
      <c r="FO334" s="80">
        <f t="shared" si="625"/>
        <v>1.0180995367371999</v>
      </c>
      <c r="GA334" s="32">
        <f t="shared" si="630"/>
        <v>1983</v>
      </c>
      <c r="GB334" s="90">
        <f t="shared" si="599"/>
        <v>0.96524443258930104</v>
      </c>
      <c r="GC334" s="90">
        <f t="shared" si="600"/>
        <v>0.95868435178593059</v>
      </c>
      <c r="GD334" s="90">
        <f t="shared" si="601"/>
        <v>0.98498263191360791</v>
      </c>
      <c r="GE334" s="90">
        <f t="shared" si="602"/>
        <v>1.0871916871033356</v>
      </c>
      <c r="GF334" s="90">
        <f t="shared" si="603"/>
        <v>0.97775716573574889</v>
      </c>
      <c r="GH334" s="32">
        <f t="shared" si="631"/>
        <v>14</v>
      </c>
      <c r="GI334" s="80">
        <f t="shared" si="604"/>
        <v>1.0545051396667098</v>
      </c>
      <c r="GJ334" s="80">
        <f t="shared" si="605"/>
        <v>1.0894926364026878</v>
      </c>
      <c r="GK334" s="80">
        <f t="shared" si="606"/>
        <v>1.0159813590985347</v>
      </c>
    </row>
    <row r="335" spans="1:193" x14ac:dyDescent="0.2">
      <c r="A335" s="74" t="s">
        <v>247</v>
      </c>
      <c r="B335" s="31">
        <f t="shared" si="607"/>
        <v>1962</v>
      </c>
      <c r="D335" s="85">
        <f>[4]Conversion_Factors!$M24*D188+D262</f>
        <v>2587.0621277022947</v>
      </c>
      <c r="E335" s="85">
        <f>[4]Conversion_Factors!$M24*E188+E262</f>
        <v>3301.9510232799116</v>
      </c>
      <c r="F335" s="85">
        <f>[4]Conversion_Factors!$M24*F188+F262</f>
        <v>2459.9539763764064</v>
      </c>
      <c r="G335" s="85">
        <f>[4]Conversion_Factors!$M24*G188+G262</f>
        <v>1332.3054942995354</v>
      </c>
      <c r="H335" s="85">
        <f t="shared" si="632"/>
        <v>9681.2726216581468</v>
      </c>
      <c r="J335" s="86"/>
      <c r="K335" s="86"/>
      <c r="L335" s="86"/>
      <c r="M335" s="86"/>
      <c r="N335" s="86"/>
      <c r="V335" s="87"/>
      <c r="W335" s="87"/>
      <c r="X335" s="87"/>
      <c r="Y335" s="87"/>
      <c r="Z335" s="87"/>
      <c r="BB335" s="80"/>
      <c r="BC335" s="80"/>
      <c r="BD335" s="80"/>
      <c r="BE335" s="80"/>
      <c r="BF335" s="80"/>
      <c r="BG335" s="80"/>
      <c r="BH335" s="80"/>
      <c r="BI335" s="80"/>
      <c r="BJ335" s="80"/>
      <c r="BK335" s="80"/>
      <c r="BL335" s="80"/>
      <c r="BM335" s="80"/>
      <c r="BN335" s="80"/>
      <c r="BO335" s="80"/>
      <c r="BP335" s="80"/>
      <c r="BQ335" s="80"/>
      <c r="BR335" s="80"/>
      <c r="BS335" s="80"/>
      <c r="BT335" s="80"/>
      <c r="BU335" s="80"/>
      <c r="BV335" s="80"/>
      <c r="CK335" s="89"/>
      <c r="CL335" s="89"/>
      <c r="CM335" s="89"/>
      <c r="CN335" s="89"/>
      <c r="CO335" s="89"/>
      <c r="CP335" s="89"/>
      <c r="CQ335" s="89"/>
      <c r="CR335" s="89"/>
      <c r="CS335" s="89"/>
      <c r="CT335" s="89"/>
      <c r="CU335" s="89"/>
      <c r="CX335" s="35"/>
      <c r="CZ335" s="80">
        <f t="shared" si="633"/>
        <v>0.26722335263183605</v>
      </c>
      <c r="DA335" s="80">
        <f t="shared" si="633"/>
        <v>0.3410658032594866</v>
      </c>
      <c r="DB335" s="80">
        <f t="shared" si="633"/>
        <v>0.25409407135929629</v>
      </c>
      <c r="DC335" s="80">
        <f t="shared" si="633"/>
        <v>0.13761677274938122</v>
      </c>
      <c r="DE335" s="80">
        <f t="shared" si="634"/>
        <v>0.26941194260803741</v>
      </c>
      <c r="DF335" s="80">
        <f t="shared" si="634"/>
        <v>0.34189668070781615</v>
      </c>
      <c r="DG335" s="80">
        <f t="shared" si="634"/>
        <v>0.2516977783854043</v>
      </c>
      <c r="DH335" s="80">
        <f t="shared" si="634"/>
        <v>0.13697842018286985</v>
      </c>
      <c r="DI335" s="80">
        <f t="shared" si="635"/>
        <v>0.99998482188412774</v>
      </c>
      <c r="DJ335" s="80"/>
      <c r="DK335" s="80">
        <f t="shared" si="636"/>
        <v>0.26941603183578644</v>
      </c>
      <c r="DL335" s="80">
        <f t="shared" si="636"/>
        <v>0.34190187013401796</v>
      </c>
      <c r="DM335" s="80">
        <f t="shared" si="636"/>
        <v>0.25170159874143522</v>
      </c>
      <c r="DN335" s="80">
        <f t="shared" si="636"/>
        <v>0.1369804992887603</v>
      </c>
      <c r="DQ335" s="80"/>
      <c r="DR335" s="80"/>
      <c r="DS335" s="80"/>
      <c r="DT335" s="80"/>
      <c r="DV335" s="80" t="e">
        <f t="shared" si="637"/>
        <v>#DIV/0!</v>
      </c>
      <c r="DW335" s="80" t="e">
        <f t="shared" si="637"/>
        <v>#DIV/0!</v>
      </c>
      <c r="DX335" s="80" t="e">
        <f t="shared" si="637"/>
        <v>#DIV/0!</v>
      </c>
      <c r="DY335" s="80" t="e">
        <f t="shared" si="637"/>
        <v>#DIV/0!</v>
      </c>
      <c r="DZ335" s="80"/>
      <c r="EB335" s="80" t="e">
        <f t="shared" si="608"/>
        <v>#DIV/0!</v>
      </c>
      <c r="EC335" s="80" t="e">
        <f t="shared" si="608"/>
        <v>#DIV/0!</v>
      </c>
      <c r="ED335" s="80" t="e">
        <f t="shared" si="608"/>
        <v>#DIV/0!</v>
      </c>
      <c r="EE335" s="80" t="e">
        <f t="shared" si="608"/>
        <v>#DIV/0!</v>
      </c>
      <c r="EG335" s="80" t="e">
        <f t="shared" si="627"/>
        <v>#DIV/0!</v>
      </c>
      <c r="EH335" s="80" t="e">
        <f t="shared" si="609"/>
        <v>#DIV/0!</v>
      </c>
      <c r="EI335" s="80" t="e">
        <f t="shared" si="609"/>
        <v>#DIV/0!</v>
      </c>
      <c r="EJ335" s="80" t="e">
        <f t="shared" si="609"/>
        <v>#DIV/0!</v>
      </c>
      <c r="EL335" s="80" t="e">
        <f t="shared" si="628"/>
        <v>#DIV/0!</v>
      </c>
      <c r="EM335" s="80" t="e">
        <f t="shared" si="610"/>
        <v>#DIV/0!</v>
      </c>
      <c r="EN335" s="80" t="e">
        <f t="shared" si="610"/>
        <v>#DIV/0!</v>
      </c>
      <c r="EO335" s="80" t="e">
        <f t="shared" si="610"/>
        <v>#DIV/0!</v>
      </c>
      <c r="EQ335" s="80" t="e">
        <f t="shared" si="629"/>
        <v>#DIV/0!</v>
      </c>
      <c r="ER335" s="80" t="e">
        <f t="shared" si="611"/>
        <v>#DIV/0!</v>
      </c>
      <c r="ES335" s="80" t="e">
        <f t="shared" si="611"/>
        <v>#DIV/0!</v>
      </c>
      <c r="ET335" s="80" t="e">
        <f t="shared" si="611"/>
        <v>#DIV/0!</v>
      </c>
      <c r="EW335" s="80">
        <f t="shared" si="612"/>
        <v>1</v>
      </c>
      <c r="EX335" s="80">
        <f t="shared" si="613"/>
        <v>1</v>
      </c>
      <c r="EY335" s="80">
        <f t="shared" si="614"/>
        <v>1.183183115046057</v>
      </c>
      <c r="EZ335" s="80"/>
      <c r="FA335" s="80" t="e">
        <f t="shared" si="615"/>
        <v>#DIV/0!</v>
      </c>
      <c r="FB335" s="80">
        <f t="shared" si="616"/>
        <v>1</v>
      </c>
      <c r="FC335" s="80">
        <f t="shared" si="617"/>
        <v>1.3192624807030708</v>
      </c>
      <c r="FD335" s="80"/>
      <c r="FE335" s="80" t="e">
        <f t="shared" si="618"/>
        <v>#DIV/0!</v>
      </c>
      <c r="FF335" s="80">
        <f t="shared" si="619"/>
        <v>1</v>
      </c>
      <c r="FG335" s="80">
        <f t="shared" si="620"/>
        <v>0.98958268517432912</v>
      </c>
      <c r="FH335" s="80"/>
      <c r="FI335" s="80" t="e">
        <f t="shared" si="621"/>
        <v>#DIV/0!</v>
      </c>
      <c r="FJ335" s="80">
        <f t="shared" si="622"/>
        <v>1</v>
      </c>
      <c r="FK335" s="80">
        <f t="shared" si="598"/>
        <v>0.96284239258301718</v>
      </c>
      <c r="FM335" s="80" t="e">
        <f t="shared" si="623"/>
        <v>#DIV/0!</v>
      </c>
      <c r="FN335" s="80">
        <f t="shared" si="624"/>
        <v>1</v>
      </c>
      <c r="FO335" s="80">
        <f t="shared" si="625"/>
        <v>1.0180995367371999</v>
      </c>
      <c r="GA335" s="32">
        <f t="shared" si="630"/>
        <v>1984</v>
      </c>
      <c r="GB335" s="90">
        <f t="shared" si="599"/>
        <v>1.0297208515938898</v>
      </c>
      <c r="GC335" s="90">
        <f t="shared" si="600"/>
        <v>0.98292451205181908</v>
      </c>
      <c r="GD335" s="90">
        <f t="shared" si="601"/>
        <v>0.98750395155872417</v>
      </c>
      <c r="GE335" s="90">
        <f t="shared" si="602"/>
        <v>1.0959868031171525</v>
      </c>
      <c r="GF335" s="90">
        <f t="shared" si="603"/>
        <v>1.0154054199509757</v>
      </c>
      <c r="GH335" s="32">
        <f t="shared" si="631"/>
        <v>15</v>
      </c>
      <c r="GI335" s="80">
        <f t="shared" si="604"/>
        <v>1.0877163781096999</v>
      </c>
      <c r="GJ335" s="80">
        <f t="shared" si="605"/>
        <v>1.0990447833298087</v>
      </c>
      <c r="GK335" s="80">
        <f t="shared" si="606"/>
        <v>1.0193770343597348</v>
      </c>
    </row>
    <row r="336" spans="1:193" x14ac:dyDescent="0.2">
      <c r="A336" s="74" t="s">
        <v>247</v>
      </c>
      <c r="B336" s="31">
        <f t="shared" si="607"/>
        <v>1963</v>
      </c>
      <c r="D336" s="85">
        <f>[4]Conversion_Factors!$M25*D189+D263</f>
        <v>2625.4764570656303</v>
      </c>
      <c r="E336" s="85">
        <f>[4]Conversion_Factors!$M25*E189+E263</f>
        <v>3304.1648397900699</v>
      </c>
      <c r="F336" s="85">
        <f>[4]Conversion_Factors!$M25*F189+F263</f>
        <v>2578.9691374261602</v>
      </c>
      <c r="G336" s="85">
        <f>[4]Conversion_Factors!$M25*G189+G263</f>
        <v>1380.6194660504516</v>
      </c>
      <c r="H336" s="85">
        <f t="shared" si="632"/>
        <v>9889.2299003323114</v>
      </c>
      <c r="J336" s="86"/>
      <c r="K336" s="86"/>
      <c r="L336" s="86"/>
      <c r="M336" s="86"/>
      <c r="N336" s="86"/>
      <c r="V336" s="87"/>
      <c r="W336" s="87"/>
      <c r="X336" s="87"/>
      <c r="Y336" s="87"/>
      <c r="Z336" s="87"/>
      <c r="BB336" s="80"/>
      <c r="BC336" s="80"/>
      <c r="BD336" s="80"/>
      <c r="BE336" s="80"/>
      <c r="BF336" s="80"/>
      <c r="BG336" s="80"/>
      <c r="BH336" s="80"/>
      <c r="BI336" s="80"/>
      <c r="BJ336" s="80"/>
      <c r="BK336" s="80"/>
      <c r="BL336" s="80"/>
      <c r="BM336" s="80"/>
      <c r="BN336" s="80"/>
      <c r="BO336" s="80"/>
      <c r="BP336" s="80"/>
      <c r="BQ336" s="80"/>
      <c r="BR336" s="80"/>
      <c r="BS336" s="80"/>
      <c r="BT336" s="80"/>
      <c r="BU336" s="80"/>
      <c r="BV336" s="80"/>
      <c r="CK336" s="89"/>
      <c r="CL336" s="89"/>
      <c r="CM336" s="89"/>
      <c r="CN336" s="89"/>
      <c r="CO336" s="89"/>
      <c r="CP336" s="89"/>
      <c r="CQ336" s="89"/>
      <c r="CR336" s="89"/>
      <c r="CS336" s="89"/>
      <c r="CT336" s="89"/>
      <c r="CU336" s="89"/>
      <c r="CX336" s="35"/>
      <c r="CZ336" s="80">
        <f t="shared" si="633"/>
        <v>0.2654884640691188</v>
      </c>
      <c r="DA336" s="80">
        <f t="shared" si="633"/>
        <v>0.33411750693337999</v>
      </c>
      <c r="DB336" s="80">
        <f t="shared" si="633"/>
        <v>0.26078563886349715</v>
      </c>
      <c r="DC336" s="80">
        <f t="shared" si="633"/>
        <v>0.13960839013400408</v>
      </c>
      <c r="DE336" s="80">
        <f t="shared" si="634"/>
        <v>0.26635496667596803</v>
      </c>
      <c r="DF336" s="80">
        <f t="shared" si="634"/>
        <v>0.33757973729953467</v>
      </c>
      <c r="DG336" s="80">
        <f t="shared" si="634"/>
        <v>0.25742536011001488</v>
      </c>
      <c r="DH336" s="80">
        <f t="shared" si="634"/>
        <v>0.1386101967408955</v>
      </c>
      <c r="DI336" s="80">
        <f t="shared" si="635"/>
        <v>0.99997026082641316</v>
      </c>
      <c r="DJ336" s="80"/>
      <c r="DK336" s="80">
        <f t="shared" si="636"/>
        <v>0.26636288808813396</v>
      </c>
      <c r="DL336" s="80">
        <f t="shared" si="636"/>
        <v>0.33758977694051223</v>
      </c>
      <c r="DM336" s="80">
        <f t="shared" si="636"/>
        <v>0.25743301595516338</v>
      </c>
      <c r="DN336" s="80">
        <f t="shared" si="636"/>
        <v>0.13861431901619034</v>
      </c>
      <c r="DQ336" s="80"/>
      <c r="DR336" s="80"/>
      <c r="DS336" s="80"/>
      <c r="DT336" s="80"/>
      <c r="DV336" s="80" t="e">
        <f t="shared" si="637"/>
        <v>#DIV/0!</v>
      </c>
      <c r="DW336" s="80" t="e">
        <f t="shared" si="637"/>
        <v>#DIV/0!</v>
      </c>
      <c r="DX336" s="80" t="e">
        <f t="shared" si="637"/>
        <v>#DIV/0!</v>
      </c>
      <c r="DY336" s="80" t="e">
        <f t="shared" si="637"/>
        <v>#DIV/0!</v>
      </c>
      <c r="DZ336" s="80"/>
      <c r="EB336" s="80" t="e">
        <f t="shared" si="608"/>
        <v>#DIV/0!</v>
      </c>
      <c r="EC336" s="80" t="e">
        <f t="shared" si="608"/>
        <v>#DIV/0!</v>
      </c>
      <c r="ED336" s="80" t="e">
        <f t="shared" si="608"/>
        <v>#DIV/0!</v>
      </c>
      <c r="EE336" s="80" t="e">
        <f t="shared" si="608"/>
        <v>#DIV/0!</v>
      </c>
      <c r="EG336" s="80" t="e">
        <f t="shared" si="627"/>
        <v>#DIV/0!</v>
      </c>
      <c r="EH336" s="80" t="e">
        <f t="shared" si="609"/>
        <v>#DIV/0!</v>
      </c>
      <c r="EI336" s="80" t="e">
        <f t="shared" si="609"/>
        <v>#DIV/0!</v>
      </c>
      <c r="EJ336" s="80" t="e">
        <f t="shared" si="609"/>
        <v>#DIV/0!</v>
      </c>
      <c r="EL336" s="80" t="e">
        <f t="shared" si="628"/>
        <v>#DIV/0!</v>
      </c>
      <c r="EM336" s="80" t="e">
        <f t="shared" si="610"/>
        <v>#DIV/0!</v>
      </c>
      <c r="EN336" s="80" t="e">
        <f t="shared" si="610"/>
        <v>#DIV/0!</v>
      </c>
      <c r="EO336" s="80" t="e">
        <f t="shared" si="610"/>
        <v>#DIV/0!</v>
      </c>
      <c r="EQ336" s="80" t="e">
        <f t="shared" si="629"/>
        <v>#DIV/0!</v>
      </c>
      <c r="ER336" s="80" t="e">
        <f t="shared" si="611"/>
        <v>#DIV/0!</v>
      </c>
      <c r="ES336" s="80" t="e">
        <f t="shared" si="611"/>
        <v>#DIV/0!</v>
      </c>
      <c r="ET336" s="80" t="e">
        <f t="shared" si="611"/>
        <v>#DIV/0!</v>
      </c>
      <c r="EW336" s="80">
        <f t="shared" si="612"/>
        <v>1</v>
      </c>
      <c r="EX336" s="80">
        <f t="shared" si="613"/>
        <v>1</v>
      </c>
      <c r="EY336" s="80">
        <f t="shared" si="614"/>
        <v>1.183183115046057</v>
      </c>
      <c r="EZ336" s="80"/>
      <c r="FA336" s="80" t="e">
        <f t="shared" si="615"/>
        <v>#DIV/0!</v>
      </c>
      <c r="FB336" s="80">
        <f t="shared" si="616"/>
        <v>1</v>
      </c>
      <c r="FC336" s="80">
        <f t="shared" si="617"/>
        <v>1.3192624807030708</v>
      </c>
      <c r="FD336" s="80"/>
      <c r="FE336" s="80" t="e">
        <f t="shared" si="618"/>
        <v>#DIV/0!</v>
      </c>
      <c r="FF336" s="80">
        <f t="shared" si="619"/>
        <v>1</v>
      </c>
      <c r="FG336" s="80">
        <f t="shared" si="620"/>
        <v>0.98958268517432912</v>
      </c>
      <c r="FH336" s="80"/>
      <c r="FI336" s="80" t="e">
        <f t="shared" si="621"/>
        <v>#DIV/0!</v>
      </c>
      <c r="FJ336" s="80">
        <f t="shared" si="622"/>
        <v>1</v>
      </c>
      <c r="FK336" s="80">
        <f t="shared" si="598"/>
        <v>0.96284239258301718</v>
      </c>
      <c r="FM336" s="80" t="e">
        <f t="shared" si="623"/>
        <v>#DIV/0!</v>
      </c>
      <c r="FN336" s="80">
        <f t="shared" si="624"/>
        <v>1</v>
      </c>
      <c r="FO336" s="80">
        <f t="shared" si="625"/>
        <v>1.0180995367371999</v>
      </c>
      <c r="GA336" s="32">
        <f t="shared" si="630"/>
        <v>1985</v>
      </c>
      <c r="GB336" s="90">
        <f t="shared" si="599"/>
        <v>0.99014972117342193</v>
      </c>
      <c r="GC336" s="90">
        <f t="shared" si="600"/>
        <v>1</v>
      </c>
      <c r="GD336" s="90">
        <f t="shared" si="601"/>
        <v>0.99014972117342193</v>
      </c>
      <c r="GE336" s="90">
        <f t="shared" si="602"/>
        <v>1</v>
      </c>
      <c r="GF336" s="90">
        <f t="shared" si="603"/>
        <v>1</v>
      </c>
      <c r="GH336" s="32">
        <f t="shared" si="631"/>
        <v>16</v>
      </c>
      <c r="GI336" s="80">
        <f t="shared" si="604"/>
        <v>1.0866423864169437</v>
      </c>
      <c r="GJ336" s="80">
        <f t="shared" si="605"/>
        <v>1.119281044685787</v>
      </c>
      <c r="GK336" s="80">
        <f t="shared" si="606"/>
        <v>1.0122606350866592</v>
      </c>
    </row>
    <row r="337" spans="1:193" x14ac:dyDescent="0.2">
      <c r="A337" s="74" t="s">
        <v>247</v>
      </c>
      <c r="B337" s="31">
        <f t="shared" si="607"/>
        <v>1964</v>
      </c>
      <c r="D337" s="85">
        <f>[4]Conversion_Factors!$M26*D190+D264</f>
        <v>2607.7850452471148</v>
      </c>
      <c r="E337" s="85">
        <f>[4]Conversion_Factors!$M26*E190+E264</f>
        <v>3354.729231295189</v>
      </c>
      <c r="F337" s="85">
        <f>[4]Conversion_Factors!$M26*F190+F264</f>
        <v>2653.9171185779333</v>
      </c>
      <c r="G337" s="85">
        <f>[4]Conversion_Factors!$M26*G190+G264</f>
        <v>1527.8967508824608</v>
      </c>
      <c r="H337" s="85">
        <f t="shared" si="632"/>
        <v>10144.328146002699</v>
      </c>
      <c r="J337" s="86"/>
      <c r="K337" s="86"/>
      <c r="L337" s="86"/>
      <c r="M337" s="86"/>
      <c r="N337" s="86"/>
      <c r="V337" s="87"/>
      <c r="W337" s="87"/>
      <c r="X337" s="87"/>
      <c r="Y337" s="87"/>
      <c r="Z337" s="87"/>
      <c r="BB337" s="80"/>
      <c r="BC337" s="80"/>
      <c r="BD337" s="80"/>
      <c r="BE337" s="80"/>
      <c r="BF337" s="80"/>
      <c r="BG337" s="80"/>
      <c r="BH337" s="80"/>
      <c r="BI337" s="80"/>
      <c r="BJ337" s="80"/>
      <c r="BK337" s="80"/>
      <c r="BL337" s="80"/>
      <c r="BM337" s="80"/>
      <c r="BN337" s="80"/>
      <c r="BO337" s="80"/>
      <c r="BP337" s="80"/>
      <c r="BQ337" s="80"/>
      <c r="BR337" s="80"/>
      <c r="BS337" s="80"/>
      <c r="BT337" s="80"/>
      <c r="BU337" s="80"/>
      <c r="BV337" s="80"/>
      <c r="CK337" s="89"/>
      <c r="CL337" s="89"/>
      <c r="CM337" s="89"/>
      <c r="CN337" s="89"/>
      <c r="CO337" s="89"/>
      <c r="CP337" s="89"/>
      <c r="CQ337" s="89"/>
      <c r="CR337" s="89"/>
      <c r="CS337" s="89"/>
      <c r="CT337" s="89"/>
      <c r="CU337" s="89"/>
      <c r="CX337" s="35"/>
      <c r="CZ337" s="80">
        <f t="shared" si="633"/>
        <v>0.2570682856187666</v>
      </c>
      <c r="DA337" s="80">
        <f t="shared" si="633"/>
        <v>0.33069999146440232</v>
      </c>
      <c r="DB337" s="80">
        <f t="shared" si="633"/>
        <v>0.26161585867307441</v>
      </c>
      <c r="DC337" s="80">
        <f t="shared" si="633"/>
        <v>0.1506158642437565</v>
      </c>
      <c r="DE337" s="80">
        <f t="shared" si="634"/>
        <v>0.26125576029385533</v>
      </c>
      <c r="DF337" s="80">
        <f t="shared" si="634"/>
        <v>0.33240582120378542</v>
      </c>
      <c r="DG337" s="80">
        <f t="shared" si="634"/>
        <v>0.26120052886545114</v>
      </c>
      <c r="DH337" s="80">
        <f t="shared" si="634"/>
        <v>0.14504251952170955</v>
      </c>
      <c r="DI337" s="80">
        <f t="shared" si="635"/>
        <v>0.99990462988480133</v>
      </c>
      <c r="DJ337" s="80"/>
      <c r="DK337" s="80">
        <f t="shared" si="636"/>
        <v>0.26128067866227855</v>
      </c>
      <c r="DL337" s="80">
        <f t="shared" si="636"/>
        <v>0.33243752580891817</v>
      </c>
      <c r="DM337" s="80">
        <f t="shared" si="636"/>
        <v>0.26122544196594427</v>
      </c>
      <c r="DN337" s="80">
        <f t="shared" si="636"/>
        <v>0.14505635356285915</v>
      </c>
      <c r="DQ337" s="80"/>
      <c r="DR337" s="80"/>
      <c r="DS337" s="80"/>
      <c r="DT337" s="80"/>
      <c r="DV337" s="80" t="e">
        <f t="shared" si="637"/>
        <v>#DIV/0!</v>
      </c>
      <c r="DW337" s="80" t="e">
        <f t="shared" si="637"/>
        <v>#DIV/0!</v>
      </c>
      <c r="DX337" s="80" t="e">
        <f t="shared" si="637"/>
        <v>#DIV/0!</v>
      </c>
      <c r="DY337" s="80" t="e">
        <f t="shared" si="637"/>
        <v>#DIV/0!</v>
      </c>
      <c r="DZ337" s="80"/>
      <c r="EB337" s="80" t="e">
        <f t="shared" si="608"/>
        <v>#DIV/0!</v>
      </c>
      <c r="EC337" s="80" t="e">
        <f t="shared" si="608"/>
        <v>#DIV/0!</v>
      </c>
      <c r="ED337" s="80" t="e">
        <f t="shared" si="608"/>
        <v>#DIV/0!</v>
      </c>
      <c r="EE337" s="80" t="e">
        <f t="shared" si="608"/>
        <v>#DIV/0!</v>
      </c>
      <c r="EG337" s="80" t="e">
        <f t="shared" si="627"/>
        <v>#DIV/0!</v>
      </c>
      <c r="EH337" s="80" t="e">
        <f t="shared" si="609"/>
        <v>#DIV/0!</v>
      </c>
      <c r="EI337" s="80" t="e">
        <f t="shared" si="609"/>
        <v>#DIV/0!</v>
      </c>
      <c r="EJ337" s="80" t="e">
        <f t="shared" si="609"/>
        <v>#DIV/0!</v>
      </c>
      <c r="EL337" s="80" t="e">
        <f t="shared" si="628"/>
        <v>#DIV/0!</v>
      </c>
      <c r="EM337" s="80" t="e">
        <f t="shared" si="610"/>
        <v>#DIV/0!</v>
      </c>
      <c r="EN337" s="80" t="e">
        <f t="shared" si="610"/>
        <v>#DIV/0!</v>
      </c>
      <c r="EO337" s="80" t="e">
        <f t="shared" si="610"/>
        <v>#DIV/0!</v>
      </c>
      <c r="EQ337" s="80" t="e">
        <f t="shared" si="629"/>
        <v>#DIV/0!</v>
      </c>
      <c r="ER337" s="80" t="e">
        <f t="shared" si="611"/>
        <v>#DIV/0!</v>
      </c>
      <c r="ES337" s="80" t="e">
        <f t="shared" si="611"/>
        <v>#DIV/0!</v>
      </c>
      <c r="ET337" s="80" t="e">
        <f t="shared" si="611"/>
        <v>#DIV/0!</v>
      </c>
      <c r="EW337" s="80">
        <f t="shared" si="612"/>
        <v>1</v>
      </c>
      <c r="EX337" s="80">
        <f t="shared" si="613"/>
        <v>1</v>
      </c>
      <c r="EY337" s="80">
        <f t="shared" si="614"/>
        <v>1.183183115046057</v>
      </c>
      <c r="EZ337" s="80"/>
      <c r="FA337" s="80" t="e">
        <f t="shared" si="615"/>
        <v>#DIV/0!</v>
      </c>
      <c r="FB337" s="80">
        <f t="shared" si="616"/>
        <v>1</v>
      </c>
      <c r="FC337" s="80">
        <f t="shared" si="617"/>
        <v>1.3192624807030708</v>
      </c>
      <c r="FD337" s="80"/>
      <c r="FE337" s="80" t="e">
        <f t="shared" si="618"/>
        <v>#DIV/0!</v>
      </c>
      <c r="FF337" s="80">
        <f t="shared" si="619"/>
        <v>1</v>
      </c>
      <c r="FG337" s="80">
        <f t="shared" si="620"/>
        <v>0.98958268517432912</v>
      </c>
      <c r="FH337" s="80"/>
      <c r="FI337" s="80" t="e">
        <f t="shared" si="621"/>
        <v>#DIV/0!</v>
      </c>
      <c r="FJ337" s="80">
        <f t="shared" si="622"/>
        <v>1</v>
      </c>
      <c r="FK337" s="80">
        <f t="shared" si="598"/>
        <v>0.96284239258301718</v>
      </c>
      <c r="FM337" s="80" t="e">
        <f t="shared" si="623"/>
        <v>#DIV/0!</v>
      </c>
      <c r="FN337" s="80">
        <f t="shared" si="624"/>
        <v>1</v>
      </c>
      <c r="FO337" s="80">
        <f t="shared" si="625"/>
        <v>1.0180995367371999</v>
      </c>
      <c r="GA337" s="32">
        <f t="shared" si="630"/>
        <v>1986</v>
      </c>
      <c r="GB337" s="90">
        <f t="shared" si="599"/>
        <v>1.0002637947621489</v>
      </c>
      <c r="GC337" s="90">
        <f t="shared" si="600"/>
        <v>1.0210857681179182</v>
      </c>
      <c r="GD337" s="90">
        <f t="shared" si="601"/>
        <v>0.99744401706864338</v>
      </c>
      <c r="GE337" s="90">
        <f t="shared" si="602"/>
        <v>0.99262481323718588</v>
      </c>
      <c r="GF337" s="90">
        <f t="shared" si="603"/>
        <v>0.99061726059523625</v>
      </c>
      <c r="GH337" s="32">
        <f t="shared" si="631"/>
        <v>17</v>
      </c>
      <c r="GI337" s="80">
        <f t="shared" si="604"/>
        <v>1.1409748192077416</v>
      </c>
      <c r="GJ337" s="80">
        <f t="shared" si="605"/>
        <v>1.1395019602981553</v>
      </c>
      <c r="GK337" s="80">
        <f t="shared" si="606"/>
        <v>1.0063473967792329</v>
      </c>
    </row>
    <row r="338" spans="1:193" x14ac:dyDescent="0.2">
      <c r="A338" s="74" t="s">
        <v>247</v>
      </c>
      <c r="B338" s="31">
        <f t="shared" si="607"/>
        <v>1965</v>
      </c>
      <c r="D338" s="85">
        <f>[4]Conversion_Factors!$M27*D191+D265</f>
        <v>2736.3319547192923</v>
      </c>
      <c r="E338" s="85">
        <f>[4]Conversion_Factors!$M27*E191+E265</f>
        <v>3536.050309194648</v>
      </c>
      <c r="F338" s="85">
        <f>[4]Conversion_Factors!$M27*F191+F265</f>
        <v>2688.2849599959691</v>
      </c>
      <c r="G338" s="85">
        <f>[4]Conversion_Factors!$M27*G191+G265</f>
        <v>1566.3880261766576</v>
      </c>
      <c r="H338" s="85">
        <f t="shared" si="632"/>
        <v>10527.055250086567</v>
      </c>
      <c r="J338" s="86"/>
      <c r="K338" s="86"/>
      <c r="L338" s="86"/>
      <c r="M338" s="86"/>
      <c r="N338" s="86"/>
      <c r="V338" s="87"/>
      <c r="W338" s="87"/>
      <c r="X338" s="87"/>
      <c r="Y338" s="87"/>
      <c r="Z338" s="87"/>
      <c r="BB338" s="80"/>
      <c r="BC338" s="80"/>
      <c r="BD338" s="80"/>
      <c r="BE338" s="80"/>
      <c r="BF338" s="80"/>
      <c r="BG338" s="80"/>
      <c r="BH338" s="80"/>
      <c r="BI338" s="80"/>
      <c r="BJ338" s="80"/>
      <c r="BK338" s="80"/>
      <c r="BL338" s="80"/>
      <c r="BM338" s="80"/>
      <c r="BN338" s="80"/>
      <c r="BO338" s="80"/>
      <c r="BP338" s="80"/>
      <c r="BQ338" s="80"/>
      <c r="BR338" s="80"/>
      <c r="BS338" s="80"/>
      <c r="BT338" s="80"/>
      <c r="BU338" s="80"/>
      <c r="BV338" s="80"/>
      <c r="CK338" s="89"/>
      <c r="CL338" s="89"/>
      <c r="CM338" s="89"/>
      <c r="CN338" s="89"/>
      <c r="CO338" s="89"/>
      <c r="CP338" s="89"/>
      <c r="CQ338" s="89"/>
      <c r="CR338" s="89"/>
      <c r="CS338" s="89"/>
      <c r="CT338" s="89"/>
      <c r="CU338" s="89"/>
      <c r="CX338" s="35"/>
      <c r="CZ338" s="80">
        <f t="shared" si="633"/>
        <v>0.25993327570849317</v>
      </c>
      <c r="DA338" s="80">
        <f t="shared" si="633"/>
        <v>0.33590118273251868</v>
      </c>
      <c r="DB338" s="80">
        <f t="shared" si="633"/>
        <v>0.25536913183521692</v>
      </c>
      <c r="DC338" s="80">
        <f t="shared" si="633"/>
        <v>0.1487964097237712</v>
      </c>
      <c r="DE338" s="80">
        <f t="shared" si="634"/>
        <v>0.25849813456090803</v>
      </c>
      <c r="DF338" s="80">
        <f t="shared" si="634"/>
        <v>0.33329382322653567</v>
      </c>
      <c r="DG338" s="80">
        <f t="shared" si="634"/>
        <v>0.25847991490324951</v>
      </c>
      <c r="DH338" s="80">
        <f t="shared" si="634"/>
        <v>0.14970429423624512</v>
      </c>
      <c r="DI338" s="80">
        <f t="shared" si="635"/>
        <v>0.99997616692693836</v>
      </c>
      <c r="DJ338" s="80"/>
      <c r="DK338" s="80">
        <f t="shared" si="636"/>
        <v>0.25850429551266974</v>
      </c>
      <c r="DL338" s="80">
        <f t="shared" si="636"/>
        <v>0.33330176683189616</v>
      </c>
      <c r="DM338" s="80">
        <f t="shared" si="636"/>
        <v>0.2584860754207704</v>
      </c>
      <c r="DN338" s="80">
        <f t="shared" si="636"/>
        <v>0.14970786223466367</v>
      </c>
      <c r="DQ338" s="80"/>
      <c r="DR338" s="80"/>
      <c r="DS338" s="80"/>
      <c r="DT338" s="80"/>
      <c r="DV338" s="80" t="e">
        <f t="shared" si="637"/>
        <v>#DIV/0!</v>
      </c>
      <c r="DW338" s="80" t="e">
        <f t="shared" si="637"/>
        <v>#DIV/0!</v>
      </c>
      <c r="DX338" s="80" t="e">
        <f t="shared" si="637"/>
        <v>#DIV/0!</v>
      </c>
      <c r="DY338" s="80" t="e">
        <f t="shared" si="637"/>
        <v>#DIV/0!</v>
      </c>
      <c r="DZ338" s="80"/>
      <c r="EB338" s="80" t="e">
        <f t="shared" si="608"/>
        <v>#DIV/0!</v>
      </c>
      <c r="EC338" s="80" t="e">
        <f t="shared" si="608"/>
        <v>#DIV/0!</v>
      </c>
      <c r="ED338" s="80" t="e">
        <f t="shared" si="608"/>
        <v>#DIV/0!</v>
      </c>
      <c r="EE338" s="80" t="e">
        <f t="shared" si="608"/>
        <v>#DIV/0!</v>
      </c>
      <c r="EG338" s="80" t="e">
        <f t="shared" si="627"/>
        <v>#DIV/0!</v>
      </c>
      <c r="EH338" s="80" t="e">
        <f t="shared" si="609"/>
        <v>#DIV/0!</v>
      </c>
      <c r="EI338" s="80" t="e">
        <f t="shared" si="609"/>
        <v>#DIV/0!</v>
      </c>
      <c r="EJ338" s="80" t="e">
        <f t="shared" si="609"/>
        <v>#DIV/0!</v>
      </c>
      <c r="EL338" s="80" t="e">
        <f t="shared" si="628"/>
        <v>#DIV/0!</v>
      </c>
      <c r="EM338" s="80" t="e">
        <f t="shared" si="610"/>
        <v>#DIV/0!</v>
      </c>
      <c r="EN338" s="80" t="e">
        <f t="shared" si="610"/>
        <v>#DIV/0!</v>
      </c>
      <c r="EO338" s="80" t="e">
        <f t="shared" si="610"/>
        <v>#DIV/0!</v>
      </c>
      <c r="EQ338" s="80" t="e">
        <f t="shared" si="629"/>
        <v>#DIV/0!</v>
      </c>
      <c r="ER338" s="80" t="e">
        <f t="shared" si="611"/>
        <v>#DIV/0!</v>
      </c>
      <c r="ES338" s="80" t="e">
        <f t="shared" si="611"/>
        <v>#DIV/0!</v>
      </c>
      <c r="ET338" s="80" t="e">
        <f t="shared" si="611"/>
        <v>#DIV/0!</v>
      </c>
      <c r="EW338" s="80">
        <f t="shared" si="612"/>
        <v>1</v>
      </c>
      <c r="EX338" s="80">
        <f t="shared" si="613"/>
        <v>1</v>
      </c>
      <c r="EY338" s="80">
        <f t="shared" si="614"/>
        <v>1.183183115046057</v>
      </c>
      <c r="EZ338" s="80"/>
      <c r="FA338" s="80" t="e">
        <f t="shared" si="615"/>
        <v>#DIV/0!</v>
      </c>
      <c r="FB338" s="80">
        <f t="shared" si="616"/>
        <v>1</v>
      </c>
      <c r="FC338" s="80">
        <f t="shared" si="617"/>
        <v>1.3192624807030708</v>
      </c>
      <c r="FD338" s="80"/>
      <c r="FE338" s="80" t="e">
        <f t="shared" si="618"/>
        <v>#DIV/0!</v>
      </c>
      <c r="FF338" s="80">
        <f t="shared" si="619"/>
        <v>1</v>
      </c>
      <c r="FG338" s="80">
        <f t="shared" si="620"/>
        <v>0.98958268517432912</v>
      </c>
      <c r="FH338" s="80"/>
      <c r="FI338" s="80" t="e">
        <f t="shared" si="621"/>
        <v>#DIV/0!</v>
      </c>
      <c r="FJ338" s="80">
        <f t="shared" si="622"/>
        <v>1</v>
      </c>
      <c r="FK338" s="80">
        <f t="shared" si="598"/>
        <v>0.96284239258301718</v>
      </c>
      <c r="FM338" s="80" t="e">
        <f t="shared" si="623"/>
        <v>#DIV/0!</v>
      </c>
      <c r="FN338" s="80">
        <f t="shared" si="624"/>
        <v>1</v>
      </c>
      <c r="FO338" s="80">
        <f t="shared" si="625"/>
        <v>1.0180995367371999</v>
      </c>
      <c r="GA338" s="32">
        <f t="shared" si="630"/>
        <v>1987</v>
      </c>
      <c r="GB338" s="90">
        <f t="shared" si="599"/>
        <v>1.0240371754529989</v>
      </c>
      <c r="GC338" s="90">
        <f t="shared" si="600"/>
        <v>1.044664585625801</v>
      </c>
      <c r="GD338" s="90">
        <f t="shared" si="601"/>
        <v>1.0122501891353717</v>
      </c>
      <c r="GE338" s="90">
        <f t="shared" si="602"/>
        <v>0.98331775118185305</v>
      </c>
      <c r="GF338" s="90">
        <f t="shared" si="603"/>
        <v>0.97822172346935798</v>
      </c>
      <c r="GH338" s="32">
        <f t="shared" si="631"/>
        <v>18</v>
      </c>
      <c r="GI338" s="80">
        <f t="shared" si="604"/>
        <v>1.1396291224832868</v>
      </c>
      <c r="GJ338" s="80">
        <f t="shared" si="605"/>
        <v>1.1566234245053755</v>
      </c>
      <c r="GK338" s="80">
        <f t="shared" si="606"/>
        <v>1.014512993312531</v>
      </c>
    </row>
    <row r="339" spans="1:193" x14ac:dyDescent="0.2">
      <c r="A339" s="74" t="s">
        <v>247</v>
      </c>
      <c r="B339" s="31">
        <f t="shared" si="607"/>
        <v>1966</v>
      </c>
      <c r="D339" s="85">
        <f>[4]Conversion_Factors!$M28*D192+D266</f>
        <v>2784.0505600951974</v>
      </c>
      <c r="E339" s="85">
        <f>[4]Conversion_Factors!$M28*E192+E266</f>
        <v>3708.0549118624444</v>
      </c>
      <c r="F339" s="85">
        <f>[4]Conversion_Factors!$M28*F192+F266</f>
        <v>2891.6492453008636</v>
      </c>
      <c r="G339" s="85">
        <f>[4]Conversion_Factors!$M28*G192+G266</f>
        <v>1648.0601838800371</v>
      </c>
      <c r="H339" s="85">
        <f t="shared" si="632"/>
        <v>11031.814901138543</v>
      </c>
      <c r="J339" s="86"/>
      <c r="K339" s="86"/>
      <c r="L339" s="86"/>
      <c r="M339" s="86"/>
      <c r="N339" s="86"/>
      <c r="V339" s="87"/>
      <c r="W339" s="87"/>
      <c r="X339" s="87"/>
      <c r="Y339" s="87"/>
      <c r="Z339" s="87"/>
      <c r="BB339" s="80"/>
      <c r="BC339" s="80"/>
      <c r="BD339" s="80"/>
      <c r="BE339" s="80"/>
      <c r="BF339" s="80"/>
      <c r="BG339" s="80"/>
      <c r="BH339" s="80"/>
      <c r="BI339" s="80"/>
      <c r="BJ339" s="80"/>
      <c r="BK339" s="80"/>
      <c r="BL339" s="80"/>
      <c r="BM339" s="80"/>
      <c r="BN339" s="80"/>
      <c r="BO339" s="80"/>
      <c r="BP339" s="80"/>
      <c r="BQ339" s="80"/>
      <c r="BR339" s="80"/>
      <c r="BS339" s="80"/>
      <c r="BT339" s="80"/>
      <c r="BU339" s="80"/>
      <c r="BV339" s="80"/>
      <c r="CK339" s="89"/>
      <c r="CL339" s="89"/>
      <c r="CM339" s="89"/>
      <c r="CN339" s="89"/>
      <c r="CO339" s="89"/>
      <c r="CP339" s="89"/>
      <c r="CQ339" s="89"/>
      <c r="CR339" s="89"/>
      <c r="CS339" s="89"/>
      <c r="CT339" s="89"/>
      <c r="CU339" s="89"/>
      <c r="CX339" s="35"/>
      <c r="CZ339" s="80">
        <f t="shared" si="633"/>
        <v>0.25236559759608262</v>
      </c>
      <c r="DA339" s="80">
        <f t="shared" si="633"/>
        <v>0.33612374256567279</v>
      </c>
      <c r="DB339" s="80">
        <f t="shared" si="633"/>
        <v>0.26211908658859295</v>
      </c>
      <c r="DC339" s="80">
        <f t="shared" si="633"/>
        <v>0.14939157324965163</v>
      </c>
      <c r="DE339" s="80">
        <f t="shared" si="634"/>
        <v>0.25613080394655796</v>
      </c>
      <c r="DF339" s="80">
        <f t="shared" si="634"/>
        <v>0.3360124503645554</v>
      </c>
      <c r="DG339" s="80">
        <f t="shared" si="634"/>
        <v>0.25872943449568864</v>
      </c>
      <c r="DH339" s="80">
        <f t="shared" si="634"/>
        <v>0.14909379350198249</v>
      </c>
      <c r="DI339" s="80">
        <f t="shared" si="635"/>
        <v>0.99996648230878449</v>
      </c>
      <c r="DJ339" s="80"/>
      <c r="DK339" s="80">
        <f t="shared" si="636"/>
        <v>0.25613938914751155</v>
      </c>
      <c r="DL339" s="80">
        <f t="shared" si="636"/>
        <v>0.33602371310361229</v>
      </c>
      <c r="DM339" s="80">
        <f t="shared" si="636"/>
        <v>0.25873810679965803</v>
      </c>
      <c r="DN339" s="80">
        <f t="shared" si="636"/>
        <v>0.14909879094921813</v>
      </c>
      <c r="DQ339" s="80"/>
      <c r="DR339" s="80"/>
      <c r="DS339" s="80"/>
      <c r="DT339" s="80"/>
      <c r="DV339" s="80" t="e">
        <f t="shared" si="637"/>
        <v>#DIV/0!</v>
      </c>
      <c r="DW339" s="80" t="e">
        <f t="shared" si="637"/>
        <v>#DIV/0!</v>
      </c>
      <c r="DX339" s="80" t="e">
        <f t="shared" si="637"/>
        <v>#DIV/0!</v>
      </c>
      <c r="DY339" s="80" t="e">
        <f t="shared" si="637"/>
        <v>#DIV/0!</v>
      </c>
      <c r="DZ339" s="80"/>
      <c r="EB339" s="80" t="e">
        <f t="shared" si="608"/>
        <v>#DIV/0!</v>
      </c>
      <c r="EC339" s="80" t="e">
        <f t="shared" si="608"/>
        <v>#DIV/0!</v>
      </c>
      <c r="ED339" s="80" t="e">
        <f t="shared" si="608"/>
        <v>#DIV/0!</v>
      </c>
      <c r="EE339" s="80" t="e">
        <f t="shared" si="608"/>
        <v>#DIV/0!</v>
      </c>
      <c r="EG339" s="80" t="e">
        <f t="shared" si="627"/>
        <v>#DIV/0!</v>
      </c>
      <c r="EH339" s="80" t="e">
        <f t="shared" si="609"/>
        <v>#DIV/0!</v>
      </c>
      <c r="EI339" s="80" t="e">
        <f t="shared" si="609"/>
        <v>#DIV/0!</v>
      </c>
      <c r="EJ339" s="80" t="e">
        <f t="shared" si="609"/>
        <v>#DIV/0!</v>
      </c>
      <c r="EL339" s="80" t="e">
        <f t="shared" si="628"/>
        <v>#DIV/0!</v>
      </c>
      <c r="EM339" s="80" t="e">
        <f t="shared" si="610"/>
        <v>#DIV/0!</v>
      </c>
      <c r="EN339" s="80" t="e">
        <f t="shared" si="610"/>
        <v>#DIV/0!</v>
      </c>
      <c r="EO339" s="80" t="e">
        <f t="shared" si="610"/>
        <v>#DIV/0!</v>
      </c>
      <c r="EQ339" s="80" t="e">
        <f t="shared" si="629"/>
        <v>#DIV/0!</v>
      </c>
      <c r="ER339" s="80" t="e">
        <f t="shared" si="611"/>
        <v>#DIV/0!</v>
      </c>
      <c r="ES339" s="80" t="e">
        <f t="shared" si="611"/>
        <v>#DIV/0!</v>
      </c>
      <c r="ET339" s="80" t="e">
        <f t="shared" si="611"/>
        <v>#DIV/0!</v>
      </c>
      <c r="EW339" s="80">
        <f t="shared" si="612"/>
        <v>1</v>
      </c>
      <c r="EX339" s="80">
        <f t="shared" si="613"/>
        <v>1</v>
      </c>
      <c r="EY339" s="80">
        <f t="shared" si="614"/>
        <v>1.183183115046057</v>
      </c>
      <c r="EZ339" s="80"/>
      <c r="FA339" s="80" t="e">
        <f t="shared" si="615"/>
        <v>#DIV/0!</v>
      </c>
      <c r="FB339" s="80">
        <f t="shared" si="616"/>
        <v>1</v>
      </c>
      <c r="FC339" s="80">
        <f t="shared" si="617"/>
        <v>1.3192624807030708</v>
      </c>
      <c r="FD339" s="80"/>
      <c r="FE339" s="80" t="e">
        <f t="shared" si="618"/>
        <v>#DIV/0!</v>
      </c>
      <c r="FF339" s="80">
        <f t="shared" si="619"/>
        <v>1</v>
      </c>
      <c r="FG339" s="80">
        <f t="shared" si="620"/>
        <v>0.98958268517432912</v>
      </c>
      <c r="FH339" s="80"/>
      <c r="FI339" s="80" t="e">
        <f t="shared" si="621"/>
        <v>#DIV/0!</v>
      </c>
      <c r="FJ339" s="80">
        <f t="shared" si="622"/>
        <v>1</v>
      </c>
      <c r="FK339" s="80">
        <f t="shared" si="598"/>
        <v>0.96284239258301718</v>
      </c>
      <c r="FM339" s="80" t="e">
        <f t="shared" si="623"/>
        <v>#DIV/0!</v>
      </c>
      <c r="FN339" s="80">
        <f t="shared" si="624"/>
        <v>1</v>
      </c>
      <c r="FO339" s="80">
        <f t="shared" si="625"/>
        <v>1.0180995367371999</v>
      </c>
      <c r="GA339" s="32">
        <f t="shared" si="630"/>
        <v>1988</v>
      </c>
      <c r="GB339" s="90">
        <f t="shared" si="599"/>
        <v>1.0866669448717956</v>
      </c>
      <c r="GC339" s="90">
        <f t="shared" si="600"/>
        <v>1.066264193775313</v>
      </c>
      <c r="GD339" s="90">
        <f t="shared" si="601"/>
        <v>1.0258863978982868</v>
      </c>
      <c r="GE339" s="90">
        <f t="shared" si="602"/>
        <v>1.0052990894173257</v>
      </c>
      <c r="GF339" s="90">
        <f t="shared" si="603"/>
        <v>0.98149524656476095</v>
      </c>
      <c r="GH339" s="32">
        <f t="shared" si="631"/>
        <v>19</v>
      </c>
      <c r="GI339" s="80">
        <f t="shared" si="604"/>
        <v>1.1613179624927572</v>
      </c>
      <c r="GJ339" s="80">
        <f t="shared" si="605"/>
        <v>1.1751926100418173</v>
      </c>
      <c r="GK339" s="80">
        <f t="shared" si="606"/>
        <v>1.0078476009002646</v>
      </c>
    </row>
    <row r="340" spans="1:193" x14ac:dyDescent="0.2">
      <c r="A340" s="74" t="s">
        <v>247</v>
      </c>
      <c r="B340" s="31">
        <f t="shared" si="607"/>
        <v>1967</v>
      </c>
      <c r="D340" s="85">
        <f>[4]Conversion_Factors!$M29*D193+D267</f>
        <v>2905.6387393600799</v>
      </c>
      <c r="E340" s="85">
        <f>[4]Conversion_Factors!$M29*E193+E267</f>
        <v>3843.8270577075136</v>
      </c>
      <c r="F340" s="85">
        <f>[4]Conversion_Factors!$M29*F193+F267</f>
        <v>3018.9246611608687</v>
      </c>
      <c r="G340" s="85">
        <f>[4]Conversion_Factors!$M29*G193+G267</f>
        <v>1737.9954756502821</v>
      </c>
      <c r="H340" s="85">
        <f t="shared" si="632"/>
        <v>11506.385933878744</v>
      </c>
      <c r="J340" s="86"/>
      <c r="K340" s="86"/>
      <c r="L340" s="86"/>
      <c r="M340" s="86"/>
      <c r="N340" s="86"/>
      <c r="V340" s="87"/>
      <c r="W340" s="87"/>
      <c r="X340" s="87"/>
      <c r="Y340" s="87"/>
      <c r="Z340" s="87"/>
      <c r="BB340" s="80"/>
      <c r="BC340" s="80"/>
      <c r="BD340" s="80"/>
      <c r="BE340" s="80"/>
      <c r="BF340" s="80"/>
      <c r="BG340" s="80"/>
      <c r="BH340" s="80"/>
      <c r="BI340" s="80"/>
      <c r="BJ340" s="80"/>
      <c r="BK340" s="80"/>
      <c r="BL340" s="80"/>
      <c r="BM340" s="80"/>
      <c r="BN340" s="80"/>
      <c r="BO340" s="80"/>
      <c r="BP340" s="80"/>
      <c r="BQ340" s="120" t="s">
        <v>248</v>
      </c>
      <c r="BR340" s="121"/>
      <c r="BS340" s="121"/>
      <c r="BT340" s="121"/>
      <c r="BU340" s="121"/>
      <c r="BV340" s="121"/>
      <c r="BW340" s="59"/>
      <c r="BX340" s="59"/>
      <c r="BY340" s="59"/>
      <c r="BZ340" s="59"/>
      <c r="CA340" s="59"/>
      <c r="CB340" s="59"/>
      <c r="CC340" s="59"/>
      <c r="CD340" s="59"/>
      <c r="CE340" s="59"/>
      <c r="CF340" s="59"/>
      <c r="CK340" s="89"/>
      <c r="CL340" s="89"/>
      <c r="CM340" s="89"/>
      <c r="CN340" s="89"/>
      <c r="CO340" s="89"/>
      <c r="CP340" s="89"/>
      <c r="CQ340" s="89"/>
      <c r="CR340" s="89"/>
      <c r="CS340" s="89"/>
      <c r="CT340" s="89"/>
      <c r="CU340" s="89"/>
      <c r="CX340" s="35"/>
      <c r="CZ340" s="80">
        <f t="shared" si="633"/>
        <v>0.25252401197537477</v>
      </c>
      <c r="DA340" s="80">
        <f t="shared" si="633"/>
        <v>0.33406032787323509</v>
      </c>
      <c r="DB340" s="80">
        <f t="shared" si="633"/>
        <v>0.2623694945145304</v>
      </c>
      <c r="DC340" s="80">
        <f t="shared" si="633"/>
        <v>0.15104616563685977</v>
      </c>
      <c r="DE340" s="80">
        <f t="shared" si="634"/>
        <v>0.25244479650169221</v>
      </c>
      <c r="DF340" s="80">
        <f t="shared" si="634"/>
        <v>0.3350909763832452</v>
      </c>
      <c r="DG340" s="80">
        <f t="shared" si="634"/>
        <v>0.26224427062607486</v>
      </c>
      <c r="DH340" s="80">
        <f t="shared" si="634"/>
        <v>0.15021735071588127</v>
      </c>
      <c r="DI340" s="80">
        <f t="shared" si="635"/>
        <v>0.9999973942268936</v>
      </c>
      <c r="DJ340" s="80"/>
      <c r="DK340" s="80">
        <f t="shared" si="636"/>
        <v>0.25244545431726789</v>
      </c>
      <c r="DL340" s="80">
        <f t="shared" si="636"/>
        <v>0.33509184955657495</v>
      </c>
      <c r="DM340" s="80">
        <f t="shared" si="636"/>
        <v>0.26224495397692321</v>
      </c>
      <c r="DN340" s="80">
        <f t="shared" si="636"/>
        <v>0.15021774214923386</v>
      </c>
      <c r="DQ340" s="80"/>
      <c r="DR340" s="80"/>
      <c r="DS340" s="80"/>
      <c r="DT340" s="80"/>
      <c r="DV340" s="80" t="e">
        <f t="shared" si="637"/>
        <v>#DIV/0!</v>
      </c>
      <c r="DW340" s="80" t="e">
        <f t="shared" si="637"/>
        <v>#DIV/0!</v>
      </c>
      <c r="DX340" s="80" t="e">
        <f t="shared" si="637"/>
        <v>#DIV/0!</v>
      </c>
      <c r="DY340" s="80" t="e">
        <f t="shared" si="637"/>
        <v>#DIV/0!</v>
      </c>
      <c r="DZ340" s="80"/>
      <c r="EB340" s="80" t="e">
        <f t="shared" si="608"/>
        <v>#DIV/0!</v>
      </c>
      <c r="EC340" s="80" t="e">
        <f t="shared" si="608"/>
        <v>#DIV/0!</v>
      </c>
      <c r="ED340" s="80" t="e">
        <f t="shared" si="608"/>
        <v>#DIV/0!</v>
      </c>
      <c r="EE340" s="80" t="e">
        <f t="shared" si="608"/>
        <v>#DIV/0!</v>
      </c>
      <c r="EG340" s="80" t="e">
        <f>LN(#REF!/BV339)</f>
        <v>#REF!</v>
      </c>
      <c r="EH340" s="80" t="e">
        <f>LN(#REF!/BW339)</f>
        <v>#REF!</v>
      </c>
      <c r="EI340" s="80" t="e">
        <f>LN(#REF!/BX339)</f>
        <v>#REF!</v>
      </c>
      <c r="EJ340" s="80" t="e">
        <f>LN(#REF!/BY339)</f>
        <v>#REF!</v>
      </c>
      <c r="EL340" s="80" t="e">
        <f>LN(#REF!/CA339)</f>
        <v>#REF!</v>
      </c>
      <c r="EM340" s="80" t="e">
        <f>LN(#REF!/CB339)</f>
        <v>#REF!</v>
      </c>
      <c r="EN340" s="80" t="e">
        <f>LN(#REF!/CC339)</f>
        <v>#REF!</v>
      </c>
      <c r="EO340" s="80" t="e">
        <f>LN(#REF!/CD339)</f>
        <v>#REF!</v>
      </c>
      <c r="EQ340" s="80" t="e">
        <f>LN(#REF!/CF339)</f>
        <v>#REF!</v>
      </c>
      <c r="ER340" s="80" t="e">
        <f t="shared" si="611"/>
        <v>#DIV/0!</v>
      </c>
      <c r="ES340" s="80" t="e">
        <f t="shared" si="611"/>
        <v>#DIV/0!</v>
      </c>
      <c r="ET340" s="80" t="e">
        <f t="shared" si="611"/>
        <v>#DIV/0!</v>
      </c>
      <c r="EW340" s="80">
        <f t="shared" si="612"/>
        <v>1</v>
      </c>
      <c r="EX340" s="80">
        <f t="shared" si="613"/>
        <v>1</v>
      </c>
      <c r="EY340" s="80">
        <f t="shared" si="614"/>
        <v>1.183183115046057</v>
      </c>
      <c r="EZ340" s="80"/>
      <c r="FA340" s="80" t="e">
        <f t="shared" si="615"/>
        <v>#DIV/0!</v>
      </c>
      <c r="FB340" s="80">
        <f t="shared" si="616"/>
        <v>1</v>
      </c>
      <c r="FC340" s="80">
        <f t="shared" si="617"/>
        <v>1.3192624807030708</v>
      </c>
      <c r="FD340" s="80"/>
      <c r="FE340" s="80" t="e">
        <f t="shared" si="618"/>
        <v>#REF!</v>
      </c>
      <c r="FF340" s="80">
        <f t="shared" si="619"/>
        <v>1</v>
      </c>
      <c r="FG340" s="80">
        <f t="shared" si="620"/>
        <v>0.98958268517432912</v>
      </c>
      <c r="FH340" s="80"/>
      <c r="FI340" s="80" t="e">
        <f t="shared" si="621"/>
        <v>#REF!</v>
      </c>
      <c r="FJ340" s="80">
        <f t="shared" si="622"/>
        <v>1</v>
      </c>
      <c r="FK340" s="80">
        <f t="shared" si="598"/>
        <v>0.96284239258301718</v>
      </c>
      <c r="FM340" s="80" t="e">
        <f t="shared" si="623"/>
        <v>#REF!</v>
      </c>
      <c r="FN340" s="80">
        <f t="shared" si="624"/>
        <v>1</v>
      </c>
      <c r="FO340" s="80">
        <f t="shared" si="625"/>
        <v>1.0180995367371999</v>
      </c>
      <c r="GA340" s="32">
        <f t="shared" si="630"/>
        <v>1989</v>
      </c>
      <c r="GB340" s="90">
        <f t="shared" si="599"/>
        <v>1.0909221867959491</v>
      </c>
      <c r="GC340" s="90">
        <f t="shared" si="600"/>
        <v>1.0825629818040023</v>
      </c>
      <c r="GD340" s="90">
        <f t="shared" si="601"/>
        <v>1.0392824421445388</v>
      </c>
      <c r="GE340" s="90">
        <f t="shared" si="602"/>
        <v>0.96645061939644217</v>
      </c>
      <c r="GF340" s="90">
        <f t="shared" si="603"/>
        <v>0.97891609827856096</v>
      </c>
      <c r="GH340" s="32">
        <f t="shared" si="631"/>
        <v>20</v>
      </c>
      <c r="GI340" s="80">
        <f t="shared" si="604"/>
        <v>1.2227669378647144</v>
      </c>
      <c r="GJ340" s="80">
        <f t="shared" si="605"/>
        <v>1.1884189970395735</v>
      </c>
      <c r="GK340" s="80">
        <f t="shared" si="606"/>
        <v>1.0538925650302493</v>
      </c>
    </row>
    <row r="341" spans="1:193" x14ac:dyDescent="0.2">
      <c r="A341" s="74" t="s">
        <v>247</v>
      </c>
      <c r="B341" s="31">
        <f t="shared" si="607"/>
        <v>1968</v>
      </c>
      <c r="D341" s="85">
        <f>[4]Conversion_Factors!$M30*D194+D268</f>
        <v>3031.20874312249</v>
      </c>
      <c r="E341" s="85">
        <f>[4]Conversion_Factors!$M30*E194+E268</f>
        <v>4013.7973139596779</v>
      </c>
      <c r="F341" s="85">
        <f>[4]Conversion_Factors!$M30*F194+F268</f>
        <v>3336.7125254453649</v>
      </c>
      <c r="G341" s="85">
        <f>[4]Conversion_Factors!$M30*G194+G268</f>
        <v>1812.3524390262182</v>
      </c>
      <c r="H341" s="85">
        <f t="shared" si="632"/>
        <v>12194.071021553751</v>
      </c>
      <c r="J341" s="86"/>
      <c r="K341" s="86"/>
      <c r="L341" s="86"/>
      <c r="M341" s="86"/>
      <c r="N341" s="86"/>
      <c r="V341" s="87"/>
      <c r="W341" s="87"/>
      <c r="X341" s="87"/>
      <c r="Y341" s="87"/>
      <c r="Z341" s="87"/>
      <c r="BB341" s="80"/>
      <c r="BC341" s="80"/>
      <c r="BD341" s="80"/>
      <c r="BE341" s="80"/>
      <c r="BF341" s="80"/>
      <c r="BG341" s="80"/>
      <c r="BH341" s="80"/>
      <c r="BI341" s="80"/>
      <c r="BJ341" s="80"/>
      <c r="BK341" s="80"/>
      <c r="BL341" s="80"/>
      <c r="BM341" s="80"/>
      <c r="BN341" s="80"/>
      <c r="BO341" s="80"/>
      <c r="BP341" s="80"/>
      <c r="BQ341" s="80"/>
      <c r="BR341" s="80"/>
      <c r="BS341" s="80"/>
      <c r="BT341" s="80"/>
      <c r="BU341" s="80"/>
      <c r="BV341" s="80"/>
      <c r="CK341" s="89">
        <v>0.72144208389881037</v>
      </c>
      <c r="CL341" s="89">
        <v>1.187948100065136</v>
      </c>
      <c r="CM341" s="89">
        <v>1.0080026068461327</v>
      </c>
      <c r="CN341" s="89">
        <v>0.98954366264099791</v>
      </c>
      <c r="CO341" s="89">
        <v>0.97246592469933635</v>
      </c>
      <c r="CP341" s="89">
        <v>1.0180972917103057</v>
      </c>
      <c r="CQ341" s="89">
        <v>1.2029211908192137</v>
      </c>
      <c r="CR341" s="89">
        <v>0.85703575287462441</v>
      </c>
      <c r="CS341" s="89">
        <v>0.85703575287462419</v>
      </c>
      <c r="CT341" s="89"/>
      <c r="CU341" s="89">
        <v>0.98755272509258851</v>
      </c>
      <c r="CX341" s="35"/>
      <c r="CZ341" s="80">
        <f t="shared" si="633"/>
        <v>0.24858053867036259</v>
      </c>
      <c r="DA341" s="80">
        <f t="shared" si="633"/>
        <v>0.32915974549148114</v>
      </c>
      <c r="DB341" s="80">
        <f t="shared" si="633"/>
        <v>0.27363400783442426</v>
      </c>
      <c r="DC341" s="80">
        <f t="shared" si="633"/>
        <v>0.14862570800373204</v>
      </c>
      <c r="DE341" s="80">
        <f t="shared" si="634"/>
        <v>0.25054710300286837</v>
      </c>
      <c r="DF341" s="80">
        <f t="shared" si="634"/>
        <v>0.33160400146661956</v>
      </c>
      <c r="DG341" s="80">
        <f t="shared" si="634"/>
        <v>0.2679622911685256</v>
      </c>
      <c r="DH341" s="80">
        <f t="shared" si="634"/>
        <v>0.14983267841357681</v>
      </c>
      <c r="DI341" s="80">
        <f t="shared" si="635"/>
        <v>0.99994607405159042</v>
      </c>
      <c r="DJ341" s="80"/>
      <c r="DK341" s="80">
        <f t="shared" si="636"/>
        <v>0.25056061472165131</v>
      </c>
      <c r="DL341" s="80">
        <f t="shared" si="636"/>
        <v>0.33162188449125413</v>
      </c>
      <c r="DM341" s="80">
        <f t="shared" si="636"/>
        <v>0.26797674206849337</v>
      </c>
      <c r="DN341" s="80">
        <f t="shared" si="636"/>
        <v>0.14984075871860111</v>
      </c>
      <c r="DQ341" s="80"/>
      <c r="DR341" s="80"/>
      <c r="DS341" s="80"/>
      <c r="DT341" s="80"/>
      <c r="DV341" s="80" t="e">
        <f t="shared" si="637"/>
        <v>#DIV/0!</v>
      </c>
      <c r="DW341" s="80" t="e">
        <f t="shared" si="637"/>
        <v>#DIV/0!</v>
      </c>
      <c r="DX341" s="80" t="e">
        <f t="shared" si="637"/>
        <v>#DIV/0!</v>
      </c>
      <c r="DY341" s="80" t="e">
        <f t="shared" si="637"/>
        <v>#DIV/0!</v>
      </c>
      <c r="DZ341" s="80"/>
      <c r="EB341" s="80" t="e">
        <f t="shared" si="608"/>
        <v>#DIV/0!</v>
      </c>
      <c r="EC341" s="80" t="e">
        <f t="shared" si="608"/>
        <v>#DIV/0!</v>
      </c>
      <c r="ED341" s="80" t="e">
        <f t="shared" si="608"/>
        <v>#DIV/0!</v>
      </c>
      <c r="EE341" s="80" t="e">
        <f t="shared" si="608"/>
        <v>#DIV/0!</v>
      </c>
      <c r="EG341" s="80" t="e">
        <f>LN(BV341/#REF!)</f>
        <v>#REF!</v>
      </c>
      <c r="EH341" s="80" t="e">
        <f>LN(BW341/#REF!)</f>
        <v>#REF!</v>
      </c>
      <c r="EI341" s="80" t="e">
        <f>LN(BX341/#REF!)</f>
        <v>#REF!</v>
      </c>
      <c r="EJ341" s="80" t="e">
        <f>LN(BY341/#REF!)</f>
        <v>#REF!</v>
      </c>
      <c r="EL341" s="80" t="e">
        <f>LN(CA341/#REF!)</f>
        <v>#REF!</v>
      </c>
      <c r="EM341" s="80" t="e">
        <f>LN(CB341/#REF!)</f>
        <v>#REF!</v>
      </c>
      <c r="EN341" s="80" t="e">
        <f>LN(CC341/#REF!)</f>
        <v>#REF!</v>
      </c>
      <c r="EO341" s="80" t="e">
        <f>LN(CD341/#REF!)</f>
        <v>#REF!</v>
      </c>
      <c r="EQ341" s="80" t="e">
        <f>LN(CF341/#REF!)</f>
        <v>#REF!</v>
      </c>
      <c r="ER341" s="80" t="e">
        <f t="shared" si="611"/>
        <v>#DIV/0!</v>
      </c>
      <c r="ES341" s="80" t="e">
        <f t="shared" si="611"/>
        <v>#DIV/0!</v>
      </c>
      <c r="ET341" s="80" t="e">
        <f t="shared" si="611"/>
        <v>#DIV/0!</v>
      </c>
      <c r="EW341" s="80">
        <f t="shared" si="612"/>
        <v>1</v>
      </c>
      <c r="EX341" s="80">
        <f t="shared" si="613"/>
        <v>1</v>
      </c>
      <c r="EY341" s="80">
        <f t="shared" si="614"/>
        <v>1.183183115046057</v>
      </c>
      <c r="EZ341" s="80"/>
      <c r="FA341" s="80" t="e">
        <f t="shared" si="615"/>
        <v>#DIV/0!</v>
      </c>
      <c r="FB341" s="80">
        <f t="shared" si="616"/>
        <v>1</v>
      </c>
      <c r="FC341" s="80">
        <f t="shared" si="617"/>
        <v>1.3192624807030708</v>
      </c>
      <c r="FD341" s="80"/>
      <c r="FE341" s="80" t="e">
        <f t="shared" si="618"/>
        <v>#REF!</v>
      </c>
      <c r="FF341" s="80">
        <f t="shared" si="619"/>
        <v>1</v>
      </c>
      <c r="FG341" s="80">
        <f t="shared" si="620"/>
        <v>0.98958268517432912</v>
      </c>
      <c r="FH341" s="80"/>
      <c r="FI341" s="80" t="e">
        <f t="shared" si="621"/>
        <v>#REF!</v>
      </c>
      <c r="FJ341" s="80">
        <f t="shared" si="622"/>
        <v>1</v>
      </c>
      <c r="FK341" s="80">
        <f t="shared" si="598"/>
        <v>0.96284239258301718</v>
      </c>
      <c r="FM341" s="80" t="e">
        <f t="shared" si="623"/>
        <v>#REF!</v>
      </c>
      <c r="FN341" s="80">
        <f t="shared" si="624"/>
        <v>1</v>
      </c>
      <c r="FO341" s="80">
        <f t="shared" si="625"/>
        <v>1.0180995367371999</v>
      </c>
      <c r="GA341" s="32">
        <f t="shared" si="630"/>
        <v>1990</v>
      </c>
      <c r="GB341" s="90">
        <f t="shared" si="599"/>
        <v>1.0195794574313819</v>
      </c>
      <c r="GC341" s="90">
        <f t="shared" si="600"/>
        <v>1.0894926364026878</v>
      </c>
      <c r="GD341" s="90">
        <f t="shared" si="601"/>
        <v>1.0534136315655636</v>
      </c>
      <c r="GE341" s="90">
        <f t="shared" si="602"/>
        <v>0.87831204591286849</v>
      </c>
      <c r="GF341" s="90">
        <f t="shared" si="603"/>
        <v>0.96446574133334728</v>
      </c>
      <c r="GH341" s="32">
        <f t="shared" si="631"/>
        <v>21</v>
      </c>
      <c r="GI341" s="80">
        <f t="shared" si="604"/>
        <v>1.1908683364491033</v>
      </c>
      <c r="GJ341" s="80">
        <f t="shared" si="605"/>
        <v>1.1991540713313154</v>
      </c>
      <c r="GK341" s="80">
        <f t="shared" si="606"/>
        <v>1.0340596233206705</v>
      </c>
    </row>
    <row r="342" spans="1:193" x14ac:dyDescent="0.2">
      <c r="A342" s="74" t="s">
        <v>247</v>
      </c>
      <c r="B342" s="31">
        <f t="shared" si="607"/>
        <v>1969</v>
      </c>
      <c r="D342" s="85">
        <f>[4]Conversion_Factors!$M31*D195+D269</f>
        <v>3157.6929699058883</v>
      </c>
      <c r="E342" s="85">
        <f>[4]Conversion_Factors!$M31*E195+E269</f>
        <v>4257.0930644622804</v>
      </c>
      <c r="F342" s="85">
        <f>[4]Conversion_Factors!$M31*F195+F269</f>
        <v>3627.1072564097931</v>
      </c>
      <c r="G342" s="85">
        <f>[4]Conversion_Factors!$M31*G195+G269</f>
        <v>1967.5642011648999</v>
      </c>
      <c r="H342" s="85">
        <f t="shared" si="632"/>
        <v>13009.457491942861</v>
      </c>
      <c r="J342" s="86"/>
      <c r="K342" s="86"/>
      <c r="L342" s="86"/>
      <c r="M342" s="86"/>
      <c r="N342" s="86"/>
      <c r="V342" s="87"/>
      <c r="W342" s="87"/>
      <c r="X342" s="87"/>
      <c r="Y342" s="87"/>
      <c r="Z342" s="87"/>
      <c r="BB342" s="80"/>
      <c r="BC342" s="80"/>
      <c r="BD342" s="80"/>
      <c r="BE342" s="80"/>
      <c r="BF342" s="80"/>
      <c r="BG342" s="80"/>
      <c r="BH342" s="80"/>
      <c r="BI342" s="80"/>
      <c r="BJ342" s="80"/>
      <c r="BK342" s="80"/>
      <c r="BL342" s="80"/>
      <c r="BM342" s="80"/>
      <c r="BN342" s="80"/>
      <c r="BO342" s="80"/>
      <c r="BP342" s="80"/>
      <c r="BQ342" s="80"/>
      <c r="BR342" s="80"/>
      <c r="BS342" s="80"/>
      <c r="BT342" s="80"/>
      <c r="BU342" s="80"/>
      <c r="BV342" s="80"/>
      <c r="CK342" s="89"/>
      <c r="CL342" s="89"/>
      <c r="CM342" s="89"/>
      <c r="CN342" s="89"/>
      <c r="CO342" s="89"/>
      <c r="CP342" s="89"/>
      <c r="CQ342" s="89"/>
      <c r="CR342" s="89"/>
      <c r="CS342" s="89"/>
      <c r="CT342" s="89"/>
      <c r="CU342" s="89"/>
      <c r="CX342" s="35"/>
      <c r="CZ342" s="80">
        <f t="shared" si="633"/>
        <v>0.24272287847987051</v>
      </c>
      <c r="DA342" s="80">
        <f t="shared" si="633"/>
        <v>0.32723063718059137</v>
      </c>
      <c r="DB342" s="80">
        <f t="shared" si="633"/>
        <v>0.27880541972301048</v>
      </c>
      <c r="DC342" s="80">
        <f t="shared" si="633"/>
        <v>0.15124106461652764</v>
      </c>
      <c r="DE342" s="80">
        <f t="shared" si="634"/>
        <v>0.24564006828574492</v>
      </c>
      <c r="DF342" s="80">
        <f t="shared" si="634"/>
        <v>0.32819424640358019</v>
      </c>
      <c r="DG342" s="80">
        <f t="shared" si="634"/>
        <v>0.27621164528452302</v>
      </c>
      <c r="DH342" s="80">
        <f t="shared" si="634"/>
        <v>0.14992958449457292</v>
      </c>
      <c r="DI342" s="80">
        <f t="shared" si="635"/>
        <v>0.99997554446842107</v>
      </c>
      <c r="DJ342" s="80"/>
      <c r="DK342" s="80">
        <f t="shared" si="636"/>
        <v>0.24564607569110622</v>
      </c>
      <c r="DL342" s="80">
        <f t="shared" si="636"/>
        <v>0.32820227276462605</v>
      </c>
      <c r="DM342" s="80">
        <f t="shared" si="636"/>
        <v>0.27621840035233552</v>
      </c>
      <c r="DN342" s="80">
        <f t="shared" si="636"/>
        <v>0.14993325119193218</v>
      </c>
      <c r="DQ342" s="80"/>
      <c r="DR342" s="80"/>
      <c r="DS342" s="80"/>
      <c r="DT342" s="80"/>
      <c r="DV342" s="80" t="e">
        <f t="shared" si="637"/>
        <v>#DIV/0!</v>
      </c>
      <c r="DW342" s="80" t="e">
        <f t="shared" si="637"/>
        <v>#DIV/0!</v>
      </c>
      <c r="DX342" s="80" t="e">
        <f t="shared" si="637"/>
        <v>#DIV/0!</v>
      </c>
      <c r="DY342" s="80" t="e">
        <f t="shared" si="637"/>
        <v>#DIV/0!</v>
      </c>
      <c r="DZ342" s="80"/>
      <c r="EB342" s="80" t="e">
        <f t="shared" si="608"/>
        <v>#DIV/0!</v>
      </c>
      <c r="EC342" s="80" t="e">
        <f t="shared" si="608"/>
        <v>#DIV/0!</v>
      </c>
      <c r="ED342" s="80" t="e">
        <f t="shared" si="608"/>
        <v>#DIV/0!</v>
      </c>
      <c r="EE342" s="80" t="e">
        <f t="shared" si="608"/>
        <v>#DIV/0!</v>
      </c>
      <c r="EG342" s="80" t="e">
        <f t="shared" si="627"/>
        <v>#DIV/0!</v>
      </c>
      <c r="EH342" s="80" t="e">
        <f t="shared" si="609"/>
        <v>#DIV/0!</v>
      </c>
      <c r="EI342" s="80" t="e">
        <f t="shared" si="609"/>
        <v>#DIV/0!</v>
      </c>
      <c r="EJ342" s="80" t="e">
        <f t="shared" si="609"/>
        <v>#DIV/0!</v>
      </c>
      <c r="EL342" s="80" t="e">
        <f t="shared" si="628"/>
        <v>#DIV/0!</v>
      </c>
      <c r="EM342" s="80" t="e">
        <f t="shared" si="610"/>
        <v>#DIV/0!</v>
      </c>
      <c r="EN342" s="80" t="e">
        <f t="shared" si="610"/>
        <v>#DIV/0!</v>
      </c>
      <c r="EO342" s="80" t="e">
        <f t="shared" si="610"/>
        <v>#DIV/0!</v>
      </c>
      <c r="EQ342" s="80" t="e">
        <f t="shared" si="629"/>
        <v>#DIV/0!</v>
      </c>
      <c r="ER342" s="80" t="e">
        <f t="shared" si="611"/>
        <v>#DIV/0!</v>
      </c>
      <c r="ES342" s="80" t="e">
        <f t="shared" si="611"/>
        <v>#DIV/0!</v>
      </c>
      <c r="ET342" s="80" t="e">
        <f t="shared" si="611"/>
        <v>#DIV/0!</v>
      </c>
      <c r="EW342" s="80">
        <f t="shared" si="612"/>
        <v>1</v>
      </c>
      <c r="EX342" s="80">
        <f t="shared" si="613"/>
        <v>1</v>
      </c>
      <c r="EY342" s="80">
        <f t="shared" si="614"/>
        <v>1.183183115046057</v>
      </c>
      <c r="EZ342" s="80"/>
      <c r="FA342" s="80" t="e">
        <f t="shared" si="615"/>
        <v>#DIV/0!</v>
      </c>
      <c r="FB342" s="80">
        <f t="shared" si="616"/>
        <v>1</v>
      </c>
      <c r="FC342" s="80">
        <f t="shared" si="617"/>
        <v>1.3192624807030708</v>
      </c>
      <c r="FD342" s="80"/>
      <c r="FE342" s="80" t="e">
        <f t="shared" si="618"/>
        <v>#DIV/0!</v>
      </c>
      <c r="FF342" s="80">
        <f t="shared" si="619"/>
        <v>1</v>
      </c>
      <c r="FG342" s="80">
        <f t="shared" si="620"/>
        <v>0.98958268517432912</v>
      </c>
      <c r="FH342" s="80"/>
      <c r="FI342" s="80" t="e">
        <f t="shared" si="621"/>
        <v>#DIV/0!</v>
      </c>
      <c r="FJ342" s="80">
        <f t="shared" si="622"/>
        <v>1</v>
      </c>
      <c r="FK342" s="80">
        <f t="shared" si="598"/>
        <v>0.96284239258301718</v>
      </c>
      <c r="FM342" s="80" t="e">
        <f t="shared" si="623"/>
        <v>#DIV/0!</v>
      </c>
      <c r="FN342" s="80">
        <f t="shared" si="624"/>
        <v>1</v>
      </c>
      <c r="FO342" s="80">
        <f t="shared" si="625"/>
        <v>1.0180995367371999</v>
      </c>
      <c r="GA342" s="32">
        <f t="shared" si="630"/>
        <v>1991</v>
      </c>
      <c r="GB342" s="90">
        <f t="shared" si="599"/>
        <v>1.0445789250403523</v>
      </c>
      <c r="GC342" s="90">
        <f t="shared" si="600"/>
        <v>1.0990447833298087</v>
      </c>
      <c r="GD342" s="90">
        <f t="shared" si="601"/>
        <v>1.0658103670226027</v>
      </c>
      <c r="GE342" s="90">
        <f t="shared" si="602"/>
        <v>0.87794537691197083</v>
      </c>
      <c r="GF342" s="90">
        <f t="shared" si="603"/>
        <v>0.95643377649573647</v>
      </c>
      <c r="GH342" s="32">
        <f t="shared" si="631"/>
        <v>22</v>
      </c>
      <c r="GI342" s="80">
        <f t="shared" si="604"/>
        <v>1.1900854251511799</v>
      </c>
      <c r="GJ342" s="80">
        <f t="shared" si="605"/>
        <v>1.2127506290459444</v>
      </c>
      <c r="GK342" s="80">
        <f t="shared" si="606"/>
        <v>1.0477926536095337</v>
      </c>
    </row>
    <row r="343" spans="1:193" x14ac:dyDescent="0.2">
      <c r="A343" s="74" t="s">
        <v>247</v>
      </c>
      <c r="B343" s="31">
        <f t="shared" si="607"/>
        <v>1970</v>
      </c>
      <c r="D343" s="85">
        <f>[4]Conversion_Factors!$M32*D196+D270</f>
        <v>3279.7341378938772</v>
      </c>
      <c r="E343" s="85">
        <f>[4]Conversion_Factors!$M32*E196+E270</f>
        <v>4372.597559436259</v>
      </c>
      <c r="F343" s="85">
        <f>[4]Conversion_Factors!$M32*F196+F270</f>
        <v>3844.4278815564385</v>
      </c>
      <c r="G343" s="85">
        <f>[4]Conversion_Factors!$M32*G196+G270</f>
        <v>2011.9634003323117</v>
      </c>
      <c r="H343" s="85">
        <f t="shared" si="632"/>
        <v>13508.722979218886</v>
      </c>
      <c r="J343" s="93">
        <f>J36</f>
        <v>2472.864</v>
      </c>
      <c r="K343" s="93">
        <f>K36</f>
        <v>1591.94</v>
      </c>
      <c r="L343" s="93">
        <f>L36</f>
        <v>0</v>
      </c>
      <c r="M343" s="93">
        <f>M36</f>
        <v>11169</v>
      </c>
      <c r="N343" s="93">
        <f t="shared" ref="N343:N383" si="638">SUM(J343:M343)</f>
        <v>15233.804</v>
      </c>
      <c r="P343" s="92">
        <f>P36</f>
        <v>2472.864</v>
      </c>
      <c r="Q343" s="92">
        <f>Q36</f>
        <v>1591.94</v>
      </c>
      <c r="R343" s="92">
        <f>R36</f>
        <v>0</v>
      </c>
      <c r="S343" s="92">
        <f>S36</f>
        <v>11169</v>
      </c>
      <c r="T343" s="92">
        <f>T36</f>
        <v>15233.804</v>
      </c>
      <c r="V343" s="96">
        <f>D343/J343*1000</f>
        <v>1326.2897344511778</v>
      </c>
      <c r="W343" s="96">
        <f>E343/K343*1000</f>
        <v>2746.7100264056803</v>
      </c>
      <c r="X343" s="96" t="e">
        <f>F343/L343*1000</f>
        <v>#DIV/0!</v>
      </c>
      <c r="Y343" s="96">
        <f>G343/M343*1000</f>
        <v>180.13818608042902</v>
      </c>
      <c r="Z343" s="96">
        <f>H343/N343*1000</f>
        <v>886.75966811827732</v>
      </c>
      <c r="AC343" s="96">
        <f t="shared" ref="AC343:AG358" si="639">D343/P343</f>
        <v>1.3262897344511777</v>
      </c>
      <c r="AD343" s="96">
        <f t="shared" si="639"/>
        <v>2.7467100264056805</v>
      </c>
      <c r="AE343" s="96" t="e">
        <f t="shared" si="639"/>
        <v>#DIV/0!</v>
      </c>
      <c r="AF343" s="96">
        <f t="shared" si="639"/>
        <v>0.18013818608042903</v>
      </c>
      <c r="AG343" s="96">
        <f t="shared" si="639"/>
        <v>0.88675966811827733</v>
      </c>
      <c r="AI343" s="94">
        <f t="shared" ref="AI343:AL358" si="640">AC343/AO343</f>
        <v>1.3163365139647856</v>
      </c>
      <c r="AJ343" s="94">
        <f t="shared" si="640"/>
        <v>2.7328315503050797</v>
      </c>
      <c r="AK343" s="94" t="e">
        <f t="shared" si="640"/>
        <v>#DIV/0!</v>
      </c>
      <c r="AL343" s="94">
        <f t="shared" si="640"/>
        <v>0.18050176296567511</v>
      </c>
      <c r="AM343" s="94">
        <f t="shared" ref="AM343:AM383" si="641">(D343/AO343+E343/AP343+F343/AQ343+G343/AR343)/T343</f>
        <v>0.87914629453784721</v>
      </c>
      <c r="AO343" s="90">
        <f>AO36</f>
        <v>1.0075613039529028</v>
      </c>
      <c r="AP343" s="90">
        <f>AP36</f>
        <v>1.0050784235490298</v>
      </c>
      <c r="AQ343" s="90">
        <f>AQ36</f>
        <v>1.0194465549065614</v>
      </c>
      <c r="AR343" s="90">
        <f>AR36</f>
        <v>0.99798574330093814</v>
      </c>
      <c r="AS343" s="90">
        <f t="shared" ref="AS343:AS383" si="642">AG343/AM343</f>
        <v>1.0086599620879166</v>
      </c>
      <c r="AU343" s="32">
        <f>P343/J343*1000000</f>
        <v>1000000</v>
      </c>
      <c r="AV343" s="32">
        <f>Q343/K343*1000000</f>
        <v>1000000</v>
      </c>
      <c r="AW343" s="32" t="e">
        <f>R343/L343*1000000</f>
        <v>#DIV/0!</v>
      </c>
      <c r="AX343" s="32">
        <f>S343/M343*1000000</f>
        <v>1000000</v>
      </c>
      <c r="AY343" s="32">
        <f>T343/N343*1000000</f>
        <v>1000000</v>
      </c>
      <c r="BB343" s="80">
        <f t="shared" ref="BB343:BE358" si="643">AI343/AI$86</f>
        <v>0.9991121571644429</v>
      </c>
      <c r="BC343" s="80">
        <f t="shared" si="643"/>
        <v>0.65667878259664147</v>
      </c>
      <c r="BD343" s="80" t="e">
        <f t="shared" si="643"/>
        <v>#DIV/0!</v>
      </c>
      <c r="BE343" s="80">
        <f t="shared" si="643"/>
        <v>1.1524105507846927</v>
      </c>
      <c r="BF343" s="80"/>
      <c r="BG343" s="80"/>
      <c r="BH343" s="80"/>
      <c r="BI343" s="80"/>
      <c r="BJ343" s="80"/>
      <c r="BK343" s="80"/>
      <c r="BL343" s="80"/>
      <c r="BM343" s="80"/>
      <c r="BN343" s="80"/>
      <c r="BO343" s="80"/>
      <c r="BP343" s="80"/>
      <c r="BQ343" s="95">
        <v>1.2370453309040594</v>
      </c>
      <c r="BR343" s="95">
        <v>1.2698825882628768</v>
      </c>
      <c r="BS343" s="95">
        <v>1.0754670340514316</v>
      </c>
      <c r="BT343" s="95">
        <v>1.1794543658787053</v>
      </c>
      <c r="BU343" s="88"/>
      <c r="BV343" s="95">
        <v>1.0050223561472997</v>
      </c>
      <c r="BW343" s="95">
        <v>0.99297956220012595</v>
      </c>
      <c r="BX343" s="95">
        <v>0.97696314516114791</v>
      </c>
      <c r="BY343" s="95">
        <v>0.98400475007914823</v>
      </c>
      <c r="CA343" s="95">
        <v>0.95943592876783412</v>
      </c>
      <c r="CB343" s="95">
        <v>0.96532251666917357</v>
      </c>
      <c r="CC343" s="95">
        <v>0.98158668809323324</v>
      </c>
      <c r="CD343" s="95">
        <v>0.99153629336146432</v>
      </c>
      <c r="CF343" s="95">
        <v>1.0298309640789629</v>
      </c>
      <c r="CG343" s="95">
        <v>1.004880335079382</v>
      </c>
      <c r="CH343" s="95">
        <v>1.0498409204985957</v>
      </c>
      <c r="CI343" s="95">
        <v>0.97121381658686701</v>
      </c>
      <c r="CK343" s="89">
        <f t="shared" ref="CK343:CK383" si="644">N343/N$86</f>
        <v>0.30002279642134333</v>
      </c>
      <c r="CL343" s="89">
        <f t="shared" ref="CL343:CL383" si="645">Z343/Z$385</f>
        <v>2.8107358361704629</v>
      </c>
      <c r="CM343" s="89">
        <f t="shared" ref="CM343:CM383" si="646">FC343</f>
        <v>1.3192624807030708</v>
      </c>
      <c r="CN343" s="89">
        <f t="shared" ref="CN343:CN383" si="647">FG343</f>
        <v>0.98958268517432912</v>
      </c>
      <c r="CO343" s="89">
        <f t="shared" ref="CO343:CO383" si="648">FK343</f>
        <v>0.96284239258301718</v>
      </c>
      <c r="CP343" s="89">
        <f t="shared" ref="CP343:CP383" si="649">FO343</f>
        <v>1.0180995367371999</v>
      </c>
      <c r="CQ343" s="89">
        <f t="shared" ref="CQ343:CQ383" si="650">EY343</f>
        <v>1.183183115046057</v>
      </c>
      <c r="CR343" s="89">
        <f t="shared" ref="CR343:CR383" si="651">CK343*CM343*CN343*CO343*CP343*CQ343</f>
        <v>0.45429186548942163</v>
      </c>
      <c r="CS343" s="89">
        <f t="shared" ref="CS343:CS383" si="652">CK343*CL343</f>
        <v>0.84328482556954498</v>
      </c>
      <c r="CT343" s="89"/>
      <c r="CU343" s="89">
        <f t="shared" ref="CU343:CU383" si="653">CM343*CN343*CO343*CP343</f>
        <v>1.2797606208010353</v>
      </c>
      <c r="CX343" s="35"/>
      <c r="CZ343" s="80">
        <f t="shared" si="633"/>
        <v>0.24278639386855802</v>
      </c>
      <c r="DA343" s="80">
        <f t="shared" si="633"/>
        <v>0.32368696627822147</v>
      </c>
      <c r="DB343" s="80">
        <f t="shared" si="633"/>
        <v>0.28458854974452474</v>
      </c>
      <c r="DC343" s="80">
        <f t="shared" si="633"/>
        <v>0.14893809010869577</v>
      </c>
      <c r="DE343" s="80">
        <f t="shared" si="634"/>
        <v>0.24275463478942746</v>
      </c>
      <c r="DF343" s="80">
        <f t="shared" si="634"/>
        <v>0.32545558634478233</v>
      </c>
      <c r="DG343" s="80">
        <f t="shared" si="634"/>
        <v>0.28168709067075481</v>
      </c>
      <c r="DH343" s="80">
        <f t="shared" si="634"/>
        <v>0.15008663257961069</v>
      </c>
      <c r="DI343" s="80">
        <f t="shared" si="635"/>
        <v>0.99998394438457527</v>
      </c>
      <c r="DJ343" s="80"/>
      <c r="DK343" s="80">
        <f t="shared" si="636"/>
        <v>0.24275853242706519</v>
      </c>
      <c r="DL343" s="80">
        <f t="shared" si="636"/>
        <v>0.32546081181841269</v>
      </c>
      <c r="DM343" s="80">
        <f t="shared" si="636"/>
        <v>0.281691613402968</v>
      </c>
      <c r="DN343" s="80">
        <f t="shared" si="636"/>
        <v>0.15008904235155415</v>
      </c>
      <c r="DQ343" s="80" t="e">
        <f t="shared" ref="DQ343:DT379" si="654">LN(BQ343/BQ342)</f>
        <v>#DIV/0!</v>
      </c>
      <c r="DR343" s="80" t="e">
        <f t="shared" si="654"/>
        <v>#DIV/0!</v>
      </c>
      <c r="DS343" s="80" t="e">
        <f t="shared" si="654"/>
        <v>#DIV/0!</v>
      </c>
      <c r="DT343" s="80" t="e">
        <f t="shared" si="654"/>
        <v>#DIV/0!</v>
      </c>
      <c r="DV343" s="80">
        <f t="shared" si="637"/>
        <v>0.16232741342871421</v>
      </c>
      <c r="DW343" s="80">
        <f t="shared" si="637"/>
        <v>0.10450049114456245</v>
      </c>
      <c r="DX343" s="80">
        <f t="shared" si="637"/>
        <v>0</v>
      </c>
      <c r="DY343" s="80">
        <f t="shared" si="637"/>
        <v>0.73317209542672335</v>
      </c>
      <c r="DZ343" s="80"/>
      <c r="EB343" s="80" t="e">
        <f t="shared" si="608"/>
        <v>#DIV/0!</v>
      </c>
      <c r="EC343" s="80" t="e">
        <f t="shared" si="608"/>
        <v>#DIV/0!</v>
      </c>
      <c r="ED343" s="80" t="e">
        <f t="shared" si="608"/>
        <v>#DIV/0!</v>
      </c>
      <c r="EE343" s="80" t="e">
        <f t="shared" si="608"/>
        <v>#DIV/0!</v>
      </c>
      <c r="EG343" s="80" t="e">
        <f t="shared" si="627"/>
        <v>#DIV/0!</v>
      </c>
      <c r="EH343" s="80" t="e">
        <f t="shared" si="609"/>
        <v>#DIV/0!</v>
      </c>
      <c r="EI343" s="80" t="e">
        <f t="shared" si="609"/>
        <v>#DIV/0!</v>
      </c>
      <c r="EJ343" s="80" t="e">
        <f t="shared" si="609"/>
        <v>#DIV/0!</v>
      </c>
      <c r="EL343" s="80" t="e">
        <f t="shared" si="628"/>
        <v>#DIV/0!</v>
      </c>
      <c r="EM343" s="80" t="e">
        <f t="shared" si="610"/>
        <v>#DIV/0!</v>
      </c>
      <c r="EN343" s="80" t="e">
        <f t="shared" si="610"/>
        <v>#DIV/0!</v>
      </c>
      <c r="EO343" s="80" t="e">
        <f t="shared" si="610"/>
        <v>#DIV/0!</v>
      </c>
      <c r="EQ343" s="80" t="e">
        <f t="shared" si="629"/>
        <v>#DIV/0!</v>
      </c>
      <c r="ER343" s="80" t="e">
        <f t="shared" si="611"/>
        <v>#DIV/0!</v>
      </c>
      <c r="ES343" s="80" t="e">
        <f t="shared" si="611"/>
        <v>#DIV/0!</v>
      </c>
      <c r="ET343" s="80" t="e">
        <f t="shared" si="611"/>
        <v>#DIV/0!</v>
      </c>
      <c r="EW343" s="80" t="e">
        <f t="shared" si="612"/>
        <v>#DIV/0!</v>
      </c>
      <c r="EX343" s="80">
        <f t="shared" si="613"/>
        <v>1</v>
      </c>
      <c r="EY343" s="80">
        <f t="shared" si="614"/>
        <v>1.183183115046057</v>
      </c>
      <c r="EZ343" s="80"/>
      <c r="FA343" s="80" t="e">
        <f t="shared" si="615"/>
        <v>#DIV/0!</v>
      </c>
      <c r="FB343" s="80">
        <f t="shared" si="616"/>
        <v>1</v>
      </c>
      <c r="FC343" s="80">
        <f t="shared" si="617"/>
        <v>1.3192624807030708</v>
      </c>
      <c r="FD343" s="80"/>
      <c r="FE343" s="80" t="e">
        <f t="shared" si="618"/>
        <v>#DIV/0!</v>
      </c>
      <c r="FF343" s="80">
        <f t="shared" si="619"/>
        <v>1</v>
      </c>
      <c r="FG343" s="80">
        <f t="shared" si="620"/>
        <v>0.98958268517432912</v>
      </c>
      <c r="FH343" s="80"/>
      <c r="FI343" s="80" t="e">
        <f t="shared" si="621"/>
        <v>#DIV/0!</v>
      </c>
      <c r="FJ343" s="80">
        <f t="shared" si="622"/>
        <v>1</v>
      </c>
      <c r="FK343" s="80">
        <f t="shared" si="598"/>
        <v>0.96284239258301718</v>
      </c>
      <c r="FM343" s="80" t="e">
        <f t="shared" si="623"/>
        <v>#DIV/0!</v>
      </c>
      <c r="FN343" s="80">
        <f t="shared" si="624"/>
        <v>1</v>
      </c>
      <c r="FO343" s="80">
        <f t="shared" si="625"/>
        <v>1.0180995367371999</v>
      </c>
      <c r="GA343" s="32">
        <f t="shared" si="630"/>
        <v>1992</v>
      </c>
      <c r="GB343" s="90">
        <f t="shared" si="599"/>
        <v>1.0306738494576233</v>
      </c>
      <c r="GC343" s="90">
        <f t="shared" si="600"/>
        <v>1.119281044685787</v>
      </c>
      <c r="GD343" s="90">
        <f t="shared" si="601"/>
        <v>1.0805706443862249</v>
      </c>
      <c r="GE343" s="90">
        <f t="shared" si="602"/>
        <v>0.84403030893801922</v>
      </c>
      <c r="GF343" s="90">
        <f t="shared" si="603"/>
        <v>0.93678339342786188</v>
      </c>
      <c r="GH343" s="32">
        <f t="shared" si="631"/>
        <v>23</v>
      </c>
      <c r="GI343" s="80">
        <f t="shared" si="604"/>
        <v>1.2227146102407194</v>
      </c>
      <c r="GJ343" s="80">
        <f t="shared" si="605"/>
        <v>1.2328899404901654</v>
      </c>
      <c r="GK343" s="80">
        <f t="shared" si="606"/>
        <v>1.0584439132738646</v>
      </c>
    </row>
    <row r="344" spans="1:193" x14ac:dyDescent="0.2">
      <c r="A344" s="74" t="s">
        <v>247</v>
      </c>
      <c r="B344" s="31">
        <f t="shared" si="607"/>
        <v>1971</v>
      </c>
      <c r="D344" s="85">
        <f>[4]Conversion_Factors!$M33*D197+D271</f>
        <v>3351.211957528179</v>
      </c>
      <c r="E344" s="85">
        <f>[4]Conversion_Factors!$M33*E197+E271</f>
        <v>4472.9702791987311</v>
      </c>
      <c r="F344" s="85">
        <f>[4]Conversion_Factors!$M33*F197+F271</f>
        <v>3956.8864505589349</v>
      </c>
      <c r="G344" s="85">
        <f>[4]Conversion_Factors!$M33*G197+G271</f>
        <v>2206.9849140744113</v>
      </c>
      <c r="H344" s="85">
        <f t="shared" si="632"/>
        <v>13988.053601360258</v>
      </c>
      <c r="J344" s="93">
        <f>J37</f>
        <v>2586.7550000000001</v>
      </c>
      <c r="K344" s="93">
        <f>K37</f>
        <v>1550.989</v>
      </c>
      <c r="L344" s="93">
        <f>L37</f>
        <v>20021.399999999998</v>
      </c>
      <c r="M344" s="93">
        <f>M37</f>
        <v>11610</v>
      </c>
      <c r="N344" s="93">
        <f t="shared" si="638"/>
        <v>35769.144</v>
      </c>
      <c r="P344" s="92">
        <f>P37</f>
        <v>2586.7550000000001</v>
      </c>
      <c r="Q344" s="92">
        <f>Q37</f>
        <v>1550.989</v>
      </c>
      <c r="R344" s="92">
        <f>R37</f>
        <v>20021.399999999998</v>
      </c>
      <c r="S344" s="92">
        <f>S37</f>
        <v>11610</v>
      </c>
      <c r="T344" s="92">
        <f>T37</f>
        <v>35769.144</v>
      </c>
      <c r="V344" s="96">
        <f t="shared" ref="V344:Z357" si="655">D344/J344*1000</f>
        <v>1295.5273914723964</v>
      </c>
      <c r="W344" s="96">
        <f t="shared" si="655"/>
        <v>2883.9471325707214</v>
      </c>
      <c r="X344" s="96">
        <f t="shared" si="655"/>
        <v>197.63285537269797</v>
      </c>
      <c r="Y344" s="96">
        <f t="shared" si="655"/>
        <v>190.09344651803713</v>
      </c>
      <c r="Z344" s="96">
        <f t="shared" si="655"/>
        <v>391.06481277159605</v>
      </c>
      <c r="AC344" s="96">
        <f t="shared" si="639"/>
        <v>1.2955273914723964</v>
      </c>
      <c r="AD344" s="96">
        <f t="shared" si="639"/>
        <v>2.8839471325707215</v>
      </c>
      <c r="AE344" s="96">
        <f t="shared" si="639"/>
        <v>0.19763285537269798</v>
      </c>
      <c r="AF344" s="96">
        <f t="shared" si="639"/>
        <v>0.19009344651803714</v>
      </c>
      <c r="AG344" s="96">
        <f t="shared" si="639"/>
        <v>0.39106481277159605</v>
      </c>
      <c r="AI344" s="94">
        <f t="shared" si="640"/>
        <v>1.29781226574776</v>
      </c>
      <c r="AJ344" s="94">
        <f t="shared" si="640"/>
        <v>2.9192673394216473</v>
      </c>
      <c r="AK344" s="94">
        <f t="shared" si="640"/>
        <v>0.20295017032841497</v>
      </c>
      <c r="AL344" s="94">
        <f t="shared" si="640"/>
        <v>0.18334530304765501</v>
      </c>
      <c r="AM344" s="94">
        <f t="shared" si="641"/>
        <v>0.39354756176393796</v>
      </c>
      <c r="AO344" s="90">
        <f>AO37</f>
        <v>0.99823944160826139</v>
      </c>
      <c r="AP344" s="90">
        <f>AP37</f>
        <v>0.98790100297634154</v>
      </c>
      <c r="AQ344" s="90">
        <f>AQ37</f>
        <v>0.9737998990239205</v>
      </c>
      <c r="AR344" s="90">
        <f>AR37</f>
        <v>1.0368056522758489</v>
      </c>
      <c r="AS344" s="90">
        <f t="shared" si="642"/>
        <v>0.99369136228105726</v>
      </c>
      <c r="AU344" s="32">
        <f t="shared" ref="AU344:AY383" si="656">P344/J344*1000000</f>
        <v>1000000</v>
      </c>
      <c r="AV344" s="32">
        <f t="shared" si="656"/>
        <v>1000000</v>
      </c>
      <c r="AW344" s="32">
        <f t="shared" si="656"/>
        <v>1000000</v>
      </c>
      <c r="AX344" s="32">
        <f t="shared" si="656"/>
        <v>1000000</v>
      </c>
      <c r="AY344" s="32">
        <f t="shared" si="656"/>
        <v>1000000</v>
      </c>
      <c r="BB344" s="80">
        <f t="shared" si="643"/>
        <v>0.98505207343994239</v>
      </c>
      <c r="BC344" s="80">
        <f t="shared" si="643"/>
        <v>0.70147789471749078</v>
      </c>
      <c r="BD344" s="80">
        <f t="shared" si="643"/>
        <v>1.0717897275485562</v>
      </c>
      <c r="BE344" s="80">
        <f t="shared" si="643"/>
        <v>1.1705650858884631</v>
      </c>
      <c r="BF344" s="80"/>
      <c r="BG344" s="80"/>
      <c r="BH344" s="80"/>
      <c r="BI344" s="80"/>
      <c r="BJ344" s="80"/>
      <c r="BK344" s="80"/>
      <c r="BL344" s="80"/>
      <c r="BM344" s="80"/>
      <c r="BN344" s="80"/>
      <c r="BO344" s="80"/>
      <c r="BP344" s="80"/>
      <c r="BQ344" s="95">
        <v>1.2591987508329661</v>
      </c>
      <c r="BR344" s="95">
        <v>1.2916984306666679</v>
      </c>
      <c r="BS344" s="95">
        <v>1.118041751654312</v>
      </c>
      <c r="BT344" s="95">
        <v>1.2004486542525705</v>
      </c>
      <c r="BU344" s="88"/>
      <c r="BV344" s="95">
        <v>1.0045832181168182</v>
      </c>
      <c r="BW344" s="95">
        <v>0.99357036133025123</v>
      </c>
      <c r="BX344" s="95">
        <v>0.9794510807244089</v>
      </c>
      <c r="BY344" s="95">
        <v>0.98743124204025456</v>
      </c>
      <c r="CA344" s="95">
        <v>0.96343981175826521</v>
      </c>
      <c r="CB344" s="95">
        <v>0.96818997063855405</v>
      </c>
      <c r="CC344" s="95">
        <v>0.98288454564714201</v>
      </c>
      <c r="CD344" s="95">
        <v>0.98968709209226835</v>
      </c>
      <c r="CF344" s="95">
        <v>1.0166956808685275</v>
      </c>
      <c r="CG344" s="95">
        <v>0.98665425484131897</v>
      </c>
      <c r="CH344" s="95">
        <v>0.99586442673641284</v>
      </c>
      <c r="CI344" s="95">
        <v>1.0053442654756439</v>
      </c>
      <c r="CK344" s="89">
        <f t="shared" si="644"/>
        <v>0.70445691755504491</v>
      </c>
      <c r="CL344" s="89">
        <f t="shared" si="645"/>
        <v>1.2395465457454784</v>
      </c>
      <c r="CM344" s="89">
        <f t="shared" si="646"/>
        <v>1.3192624807030708</v>
      </c>
      <c r="CN344" s="89">
        <f t="shared" si="647"/>
        <v>0.99091021143288271</v>
      </c>
      <c r="CO344" s="89">
        <f t="shared" si="648"/>
        <v>0.96481578005071034</v>
      </c>
      <c r="CP344" s="89">
        <f t="shared" si="649"/>
        <v>0.99927131885393949</v>
      </c>
      <c r="CQ344" s="89">
        <f t="shared" si="650"/>
        <v>1.2112962247459529</v>
      </c>
      <c r="CR344" s="89">
        <f t="shared" si="651"/>
        <v>1.0754695967959451</v>
      </c>
      <c r="CS344" s="89">
        <f t="shared" si="652"/>
        <v>0.87320713878186318</v>
      </c>
      <c r="CT344" s="89"/>
      <c r="CU344" s="89">
        <f t="shared" si="653"/>
        <v>1.2603562975459066</v>
      </c>
      <c r="CX344" s="35"/>
      <c r="CZ344" s="80">
        <f t="shared" si="633"/>
        <v>0.23957671689235541</v>
      </c>
      <c r="DA344" s="80">
        <f t="shared" si="633"/>
        <v>0.31977074199685368</v>
      </c>
      <c r="DB344" s="80">
        <f t="shared" si="633"/>
        <v>0.28287612868270323</v>
      </c>
      <c r="DC344" s="80">
        <f t="shared" si="633"/>
        <v>0.15777641242808754</v>
      </c>
      <c r="DE344" s="80">
        <f t="shared" si="634"/>
        <v>0.24117799577024404</v>
      </c>
      <c r="DF344" s="80">
        <f t="shared" si="634"/>
        <v>0.32172488159877644</v>
      </c>
      <c r="DG344" s="80">
        <f t="shared" si="634"/>
        <v>0.2837314779579494</v>
      </c>
      <c r="DH344" s="80">
        <f t="shared" si="634"/>
        <v>0.15331479417031488</v>
      </c>
      <c r="DI344" s="80">
        <f t="shared" si="635"/>
        <v>0.99994914949728475</v>
      </c>
      <c r="DJ344" s="80"/>
      <c r="DK344" s="80">
        <f t="shared" si="636"/>
        <v>0.24119026041623623</v>
      </c>
      <c r="DL344" s="80">
        <f t="shared" si="636"/>
        <v>0.32174124230269174</v>
      </c>
      <c r="DM344" s="80">
        <f t="shared" si="636"/>
        <v>0.28374590657994236</v>
      </c>
      <c r="DN344" s="80">
        <f t="shared" si="636"/>
        <v>0.15332259070112964</v>
      </c>
      <c r="DQ344" s="80">
        <f t="shared" si="654"/>
        <v>1.7749868069348224E-2</v>
      </c>
      <c r="DR344" s="80">
        <f t="shared" si="654"/>
        <v>1.7033519308700111E-2</v>
      </c>
      <c r="DS344" s="80">
        <f t="shared" si="654"/>
        <v>3.8823701471962346E-2</v>
      </c>
      <c r="DT344" s="80">
        <f t="shared" si="654"/>
        <v>1.7643435723409453E-2</v>
      </c>
      <c r="DV344" s="80">
        <f t="shared" si="637"/>
        <v>7.2318057150039708E-2</v>
      </c>
      <c r="DW344" s="80">
        <f t="shared" si="637"/>
        <v>4.3361087981305897E-2</v>
      </c>
      <c r="DX344" s="80">
        <f t="shared" si="637"/>
        <v>0.5597394223356309</v>
      </c>
      <c r="DY344" s="80">
        <f t="shared" si="637"/>
        <v>0.32458143253302341</v>
      </c>
      <c r="DZ344" s="80"/>
      <c r="EB344" s="80">
        <f t="shared" si="608"/>
        <v>-0.80854151507041405</v>
      </c>
      <c r="EC344" s="80">
        <f t="shared" si="608"/>
        <v>-0.87962932270540517</v>
      </c>
      <c r="ED344" s="80" t="e">
        <f t="shared" si="608"/>
        <v>#DIV/0!</v>
      </c>
      <c r="EE344" s="80">
        <f t="shared" si="608"/>
        <v>-0.81484400425521208</v>
      </c>
      <c r="EG344" s="80">
        <f t="shared" si="627"/>
        <v>-4.3703903203203665E-4</v>
      </c>
      <c r="EH344" s="80">
        <f t="shared" si="609"/>
        <v>5.9479919487081677E-4</v>
      </c>
      <c r="EI344" s="80">
        <f t="shared" si="609"/>
        <v>2.5433641521158635E-3</v>
      </c>
      <c r="EJ344" s="80">
        <f t="shared" si="609"/>
        <v>3.4761416806375236E-3</v>
      </c>
      <c r="EL344" s="80">
        <f t="shared" si="628"/>
        <v>4.1644799948543469E-3</v>
      </c>
      <c r="EM344" s="80">
        <f t="shared" si="610"/>
        <v>2.9660590147794594E-3</v>
      </c>
      <c r="EN344" s="80">
        <f t="shared" si="610"/>
        <v>1.3213303615208522E-3</v>
      </c>
      <c r="EO344" s="80">
        <f t="shared" si="610"/>
        <v>-1.8667272148723774E-3</v>
      </c>
      <c r="EQ344" s="80">
        <f t="shared" si="629"/>
        <v>-1.2836836125710033E-2</v>
      </c>
      <c r="ER344" s="80">
        <f t="shared" si="611"/>
        <v>-1.8304064812921697E-2</v>
      </c>
      <c r="ES344" s="80">
        <f t="shared" si="611"/>
        <v>-5.2782796801370123E-2</v>
      </c>
      <c r="ET344" s="80">
        <f t="shared" si="611"/>
        <v>3.4538668038999028E-2</v>
      </c>
      <c r="EW344" s="80">
        <f t="shared" si="612"/>
        <v>1.0237605737796567</v>
      </c>
      <c r="EX344" s="80">
        <f t="shared" si="613"/>
        <v>1.0237605737796567</v>
      </c>
      <c r="EY344" s="80">
        <f t="shared" si="614"/>
        <v>1.2112962247459529</v>
      </c>
      <c r="EZ344" s="80"/>
      <c r="FA344" s="80" t="e">
        <f t="shared" si="615"/>
        <v>#DIV/0!</v>
      </c>
      <c r="FB344" s="80">
        <f t="shared" si="616"/>
        <v>1</v>
      </c>
      <c r="FC344" s="80">
        <f t="shared" si="617"/>
        <v>1.3192624807030708</v>
      </c>
      <c r="FD344" s="80"/>
      <c r="FE344" s="80">
        <f t="shared" si="618"/>
        <v>1.0013415010978286</v>
      </c>
      <c r="FF344" s="80">
        <f t="shared" si="619"/>
        <v>1.0013415010978286</v>
      </c>
      <c r="FG344" s="80">
        <f t="shared" si="620"/>
        <v>0.99091021143288271</v>
      </c>
      <c r="FH344" s="80"/>
      <c r="FI344" s="80">
        <f t="shared" si="621"/>
        <v>1.0020495436043266</v>
      </c>
      <c r="FJ344" s="80">
        <f t="shared" si="622"/>
        <v>1.0020495436043266</v>
      </c>
      <c r="FK344" s="80">
        <f t="shared" si="598"/>
        <v>0.96481578005071034</v>
      </c>
      <c r="FM344" s="80">
        <f t="shared" si="623"/>
        <v>0.98150650579451093</v>
      </c>
      <c r="FN344" s="80">
        <f t="shared" si="624"/>
        <v>0.98150650579451093</v>
      </c>
      <c r="FO344" s="80">
        <f t="shared" si="625"/>
        <v>0.99927131885393949</v>
      </c>
      <c r="GA344" s="32">
        <f t="shared" si="630"/>
        <v>1993</v>
      </c>
      <c r="GB344" s="90">
        <f t="shared" si="599"/>
        <v>1.0546592104360291</v>
      </c>
      <c r="GC344" s="90">
        <f t="shared" si="600"/>
        <v>1.1395019602981553</v>
      </c>
      <c r="GD344" s="90">
        <f t="shared" si="601"/>
        <v>1.0952471478327357</v>
      </c>
      <c r="GE344" s="90">
        <f t="shared" si="602"/>
        <v>0.8305149508024533</v>
      </c>
      <c r="GF344" s="90">
        <f t="shared" si="603"/>
        <v>0.91883133297409936</v>
      </c>
      <c r="GH344" s="32">
        <f t="shared" si="631"/>
        <v>24</v>
      </c>
      <c r="GI344" s="80">
        <f t="shared" si="604"/>
        <v>1.2786223483688384</v>
      </c>
      <c r="GJ344" s="80">
        <f t="shared" si="605"/>
        <v>1.2571515847809496</v>
      </c>
      <c r="GK344" s="80">
        <f t="shared" si="606"/>
        <v>1.075906415966873</v>
      </c>
    </row>
    <row r="345" spans="1:193" x14ac:dyDescent="0.2">
      <c r="A345" s="74" t="s">
        <v>247</v>
      </c>
      <c r="B345" s="31">
        <f t="shared" si="607"/>
        <v>1972</v>
      </c>
      <c r="D345" s="85">
        <f>[4]Conversion_Factors!$M34*D198+D272</f>
        <v>3489.6345766151744</v>
      </c>
      <c r="E345" s="85">
        <f>[4]Conversion_Factors!$M34*E198+E272</f>
        <v>4681.753221263818</v>
      </c>
      <c r="F345" s="85">
        <f>[4]Conversion_Factors!$M34*F198+F272</f>
        <v>4170.5227562676682</v>
      </c>
      <c r="G345" s="85">
        <f>[4]Conversion_Factors!$M34*G198+G272</f>
        <v>2310.4282393213189</v>
      </c>
      <c r="H345" s="85">
        <f t="shared" si="632"/>
        <v>14652.338793467978</v>
      </c>
      <c r="J345" s="93">
        <f>J38</f>
        <v>2678.3980000000001</v>
      </c>
      <c r="K345" s="93">
        <f>K38</f>
        <v>1573.095</v>
      </c>
      <c r="L345" s="93">
        <f>L38</f>
        <v>20913.199999999997</v>
      </c>
      <c r="M345" s="93">
        <f>M38</f>
        <v>12124.5</v>
      </c>
      <c r="N345" s="93">
        <f t="shared" si="638"/>
        <v>37289.192999999999</v>
      </c>
      <c r="P345" s="92">
        <f>P38</f>
        <v>2678.3980000000001</v>
      </c>
      <c r="Q345" s="92">
        <f>Q38</f>
        <v>1573.095</v>
      </c>
      <c r="R345" s="92">
        <f>R38</f>
        <v>20913.199999999997</v>
      </c>
      <c r="S345" s="92">
        <f>S38</f>
        <v>12124.5</v>
      </c>
      <c r="T345" s="92">
        <f>T38</f>
        <v>37289.192999999999</v>
      </c>
      <c r="V345" s="96">
        <f t="shared" si="655"/>
        <v>1302.8812658220229</v>
      </c>
      <c r="W345" s="96">
        <f t="shared" si="655"/>
        <v>2976.1414417208225</v>
      </c>
      <c r="X345" s="96">
        <f t="shared" si="655"/>
        <v>199.42059351355454</v>
      </c>
      <c r="Y345" s="96">
        <f t="shared" si="655"/>
        <v>190.55864071271546</v>
      </c>
      <c r="Z345" s="96">
        <f t="shared" si="655"/>
        <v>392.93794299780041</v>
      </c>
      <c r="AC345" s="96">
        <f t="shared" si="639"/>
        <v>1.3028812658220228</v>
      </c>
      <c r="AD345" s="96">
        <f t="shared" si="639"/>
        <v>2.9761414417208227</v>
      </c>
      <c r="AE345" s="96">
        <f t="shared" si="639"/>
        <v>0.19942059351355454</v>
      </c>
      <c r="AF345" s="96">
        <f t="shared" si="639"/>
        <v>0.19055864071271547</v>
      </c>
      <c r="AG345" s="96">
        <f t="shared" si="639"/>
        <v>0.39293794299780038</v>
      </c>
      <c r="AI345" s="94">
        <f t="shared" si="640"/>
        <v>1.2927297760021723</v>
      </c>
      <c r="AJ345" s="94">
        <f t="shared" si="640"/>
        <v>2.9366286931226289</v>
      </c>
      <c r="AK345" s="94">
        <f t="shared" si="640"/>
        <v>0.20297356562152075</v>
      </c>
      <c r="AL345" s="94">
        <f t="shared" si="640"/>
        <v>0.18936910020236081</v>
      </c>
      <c r="AM345" s="94">
        <f t="shared" si="641"/>
        <v>0.3921477514558151</v>
      </c>
      <c r="AO345" s="90">
        <f>AO38</f>
        <v>1.0078527546965341</v>
      </c>
      <c r="AP345" s="90">
        <f>AP38</f>
        <v>1.0134551394565918</v>
      </c>
      <c r="AQ345" s="90">
        <f>AQ38</f>
        <v>0.98249539491959592</v>
      </c>
      <c r="AR345" s="90">
        <f>AR38</f>
        <v>1.0062815977320667</v>
      </c>
      <c r="AS345" s="90">
        <f t="shared" si="642"/>
        <v>1.0020150352489636</v>
      </c>
      <c r="AU345" s="32">
        <f t="shared" si="656"/>
        <v>1000000</v>
      </c>
      <c r="AV345" s="32">
        <f t="shared" si="656"/>
        <v>1000000</v>
      </c>
      <c r="AW345" s="32">
        <f t="shared" si="656"/>
        <v>1000000</v>
      </c>
      <c r="AX345" s="32">
        <f t="shared" si="656"/>
        <v>1000000</v>
      </c>
      <c r="AY345" s="32">
        <f t="shared" si="656"/>
        <v>1000000</v>
      </c>
      <c r="BB345" s="80">
        <f t="shared" si="643"/>
        <v>0.98119441452095857</v>
      </c>
      <c r="BC345" s="80">
        <f t="shared" si="643"/>
        <v>0.70564969689509582</v>
      </c>
      <c r="BD345" s="80">
        <f t="shared" si="643"/>
        <v>1.0719132792301496</v>
      </c>
      <c r="BE345" s="80">
        <f t="shared" si="643"/>
        <v>1.2090239202112607</v>
      </c>
      <c r="BF345" s="80"/>
      <c r="BG345" s="80"/>
      <c r="BH345" s="80"/>
      <c r="BI345" s="80"/>
      <c r="BJ345" s="80"/>
      <c r="BK345" s="80"/>
      <c r="BL345" s="80"/>
      <c r="BM345" s="80"/>
      <c r="BN345" s="80"/>
      <c r="BO345" s="80"/>
      <c r="BP345" s="80"/>
      <c r="BQ345" s="95">
        <v>1.2653238271990503</v>
      </c>
      <c r="BR345" s="95">
        <v>1.277556225287646</v>
      </c>
      <c r="BS345" s="95">
        <v>1.1106583734937654</v>
      </c>
      <c r="BT345" s="95">
        <v>1.234275365615157</v>
      </c>
      <c r="BU345" s="88"/>
      <c r="BV345" s="95">
        <v>1.0040900354834661</v>
      </c>
      <c r="BW345" s="95">
        <v>0.99423015703532591</v>
      </c>
      <c r="BX345" s="95">
        <v>0.98212380437894353</v>
      </c>
      <c r="BY345" s="95">
        <v>0.99111377769114306</v>
      </c>
      <c r="CA345" s="95">
        <v>0.9678247078108162</v>
      </c>
      <c r="CB345" s="95">
        <v>0.97106922671620644</v>
      </c>
      <c r="CC345" s="95">
        <v>0.98415504816446675</v>
      </c>
      <c r="CD345" s="95">
        <v>0.98757286980002279</v>
      </c>
      <c r="CF345" s="95">
        <v>1.0338254629361243</v>
      </c>
      <c r="CG345" s="95">
        <v>1.0164016780554017</v>
      </c>
      <c r="CH345" s="95">
        <v>1.007497783692878</v>
      </c>
      <c r="CI345" s="95">
        <v>0.97863318960973344</v>
      </c>
      <c r="CK345" s="89">
        <f t="shared" si="644"/>
        <v>0.73439358679914613</v>
      </c>
      <c r="CL345" s="89">
        <f t="shared" si="645"/>
        <v>1.245483751103249</v>
      </c>
      <c r="CM345" s="89">
        <f t="shared" si="646"/>
        <v>1.3066934196950757</v>
      </c>
      <c r="CN345" s="89">
        <f t="shared" si="647"/>
        <v>0.99235332900515605</v>
      </c>
      <c r="CO345" s="89">
        <f t="shared" si="648"/>
        <v>0.96680835506069474</v>
      </c>
      <c r="CP345" s="89">
        <f t="shared" si="649"/>
        <v>1.011875016514314</v>
      </c>
      <c r="CQ345" s="89">
        <f t="shared" si="650"/>
        <v>1.2114696584144642</v>
      </c>
      <c r="CR345" s="89">
        <f t="shared" si="651"/>
        <v>1.1286225423543006</v>
      </c>
      <c r="CS345" s="89">
        <f t="shared" si="652"/>
        <v>0.91467527927277004</v>
      </c>
      <c r="CT345" s="89"/>
      <c r="CU345" s="89">
        <f t="shared" si="653"/>
        <v>1.2685491629350383</v>
      </c>
      <c r="CX345" s="35"/>
      <c r="CZ345" s="80">
        <f t="shared" si="633"/>
        <v>0.23816229107197928</v>
      </c>
      <c r="DA345" s="80">
        <f t="shared" si="633"/>
        <v>0.31952258866352085</v>
      </c>
      <c r="DB345" s="80">
        <f t="shared" si="633"/>
        <v>0.28463188130258699</v>
      </c>
      <c r="DC345" s="80">
        <f t="shared" si="633"/>
        <v>0.15768323896191297</v>
      </c>
      <c r="DE345" s="80">
        <f t="shared" si="634"/>
        <v>0.23886880604003993</v>
      </c>
      <c r="DF345" s="80">
        <f t="shared" si="634"/>
        <v>0.31964664927598752</v>
      </c>
      <c r="DG345" s="80">
        <f t="shared" si="634"/>
        <v>0.28375309966764445</v>
      </c>
      <c r="DH345" s="80">
        <f t="shared" si="634"/>
        <v>0.15772982110842743</v>
      </c>
      <c r="DI345" s="80">
        <f t="shared" si="635"/>
        <v>0.99999837609209941</v>
      </c>
      <c r="DJ345" s="80"/>
      <c r="DK345" s="80">
        <f t="shared" si="636"/>
        <v>0.23886919394161119</v>
      </c>
      <c r="DL345" s="80">
        <f t="shared" si="636"/>
        <v>0.31964716835354962</v>
      </c>
      <c r="DM345" s="80">
        <f t="shared" si="636"/>
        <v>0.28375356045729311</v>
      </c>
      <c r="DN345" s="80">
        <f t="shared" si="636"/>
        <v>0.15773007724754604</v>
      </c>
      <c r="DQ345" s="80">
        <f t="shared" si="654"/>
        <v>4.8524726520969971E-3</v>
      </c>
      <c r="DR345" s="80">
        <f t="shared" si="654"/>
        <v>-1.1008911224636561E-2</v>
      </c>
      <c r="DS345" s="80">
        <f t="shared" si="654"/>
        <v>-6.6257502195301932E-3</v>
      </c>
      <c r="DT345" s="80">
        <f t="shared" si="654"/>
        <v>2.7788683923333786E-2</v>
      </c>
      <c r="DV345" s="80">
        <f t="shared" si="637"/>
        <v>7.1827727674342548E-2</v>
      </c>
      <c r="DW345" s="80">
        <f t="shared" si="637"/>
        <v>4.2186351418224577E-2</v>
      </c>
      <c r="DX345" s="80">
        <f t="shared" si="637"/>
        <v>0.56083809590623201</v>
      </c>
      <c r="DY345" s="80">
        <f t="shared" si="637"/>
        <v>0.32514782500120076</v>
      </c>
      <c r="DZ345" s="80"/>
      <c r="EB345" s="80">
        <f t="shared" si="608"/>
        <v>-6.8032702796513708E-3</v>
      </c>
      <c r="EC345" s="80">
        <f t="shared" si="608"/>
        <v>-2.7465706016341771E-2</v>
      </c>
      <c r="ED345" s="80">
        <f t="shared" si="608"/>
        <v>1.9609065946145127E-3</v>
      </c>
      <c r="EE345" s="80">
        <f t="shared" si="608"/>
        <v>1.7434727006096229E-3</v>
      </c>
      <c r="EG345" s="80">
        <f t="shared" si="627"/>
        <v>-4.9105312910232863E-4</v>
      </c>
      <c r="EH345" s="80">
        <f t="shared" si="609"/>
        <v>6.6384501182013627E-4</v>
      </c>
      <c r="EI345" s="80">
        <f t="shared" si="609"/>
        <v>2.7250810854248693E-3</v>
      </c>
      <c r="EJ345" s="80">
        <f t="shared" si="609"/>
        <v>3.7224726923172258E-3</v>
      </c>
      <c r="EL345" s="80">
        <f t="shared" si="628"/>
        <v>4.5409663388596977E-3</v>
      </c>
      <c r="EM345" s="80">
        <f t="shared" si="610"/>
        <v>2.9694413178522443E-3</v>
      </c>
      <c r="EN345" s="80">
        <f t="shared" si="610"/>
        <v>1.291791683297462E-3</v>
      </c>
      <c r="EO345" s="80">
        <f t="shared" si="610"/>
        <v>-2.1385383194407553E-3</v>
      </c>
      <c r="EQ345" s="80">
        <f t="shared" si="629"/>
        <v>1.6708123800946089E-2</v>
      </c>
      <c r="ER345" s="80">
        <f t="shared" si="611"/>
        <v>2.9704223405830822E-2</v>
      </c>
      <c r="ES345" s="80">
        <f t="shared" si="611"/>
        <v>1.1613963424647251E-2</v>
      </c>
      <c r="ET345" s="80">
        <f t="shared" si="611"/>
        <v>-2.692842086828752E-2</v>
      </c>
      <c r="EW345" s="80">
        <f t="shared" si="612"/>
        <v>1.0001431802270726</v>
      </c>
      <c r="EX345" s="80">
        <f t="shared" si="613"/>
        <v>1.0239071560510784</v>
      </c>
      <c r="EY345" s="80">
        <f t="shared" si="614"/>
        <v>1.2114696584144642</v>
      </c>
      <c r="EZ345" s="80"/>
      <c r="FA345" s="80">
        <f t="shared" si="615"/>
        <v>0.99047266090573816</v>
      </c>
      <c r="FB345" s="80">
        <f t="shared" si="616"/>
        <v>0.99047266090573816</v>
      </c>
      <c r="FC345" s="80">
        <f t="shared" si="617"/>
        <v>1.3066934196950757</v>
      </c>
      <c r="FD345" s="80"/>
      <c r="FE345" s="80">
        <f t="shared" si="618"/>
        <v>1.0014563555361757</v>
      </c>
      <c r="FF345" s="80">
        <f t="shared" si="619"/>
        <v>1.002799810336555</v>
      </c>
      <c r="FG345" s="80">
        <f t="shared" si="620"/>
        <v>0.99235332900515605</v>
      </c>
      <c r="FH345" s="80"/>
      <c r="FI345" s="80">
        <f t="shared" si="621"/>
        <v>1.0020652388271258</v>
      </c>
      <c r="FJ345" s="80">
        <f t="shared" si="622"/>
        <v>1.004119015228482</v>
      </c>
      <c r="FK345" s="80">
        <f t="shared" si="598"/>
        <v>0.96680835506069474</v>
      </c>
      <c r="FM345" s="80">
        <f t="shared" si="623"/>
        <v>1.0126128884343741</v>
      </c>
      <c r="FN345" s="80">
        <f t="shared" si="624"/>
        <v>0.99388613784970947</v>
      </c>
      <c r="FO345" s="80">
        <f t="shared" si="625"/>
        <v>1.011875016514314</v>
      </c>
      <c r="GA345" s="32">
        <f t="shared" si="630"/>
        <v>1994</v>
      </c>
      <c r="GB345" s="90">
        <f t="shared" si="599"/>
        <v>1.0535265651174224</v>
      </c>
      <c r="GC345" s="90">
        <f t="shared" si="600"/>
        <v>1.1566234245053755</v>
      </c>
      <c r="GD345" s="90">
        <f t="shared" si="601"/>
        <v>1.1099883911985493</v>
      </c>
      <c r="GE345" s="90">
        <f t="shared" si="602"/>
        <v>0.80958545030483831</v>
      </c>
      <c r="GF345" s="90">
        <f t="shared" si="603"/>
        <v>0.91398522845547481</v>
      </c>
      <c r="GH345" s="32">
        <f t="shared" si="631"/>
        <v>25</v>
      </c>
      <c r="GI345" s="80">
        <f t="shared" si="604"/>
        <v>1.2681054420751863</v>
      </c>
      <c r="GJ345" s="80">
        <f t="shared" si="605"/>
        <v>1.2725242511221733</v>
      </c>
      <c r="GK345" s="80">
        <f t="shared" si="606"/>
        <v>1.0783154142822367</v>
      </c>
    </row>
    <row r="346" spans="1:193" x14ac:dyDescent="0.2">
      <c r="A346" s="74" t="s">
        <v>247</v>
      </c>
      <c r="B346" s="31">
        <f t="shared" si="607"/>
        <v>1973</v>
      </c>
      <c r="D346" s="85">
        <f>[4]Conversion_Factors!$M35*D199+D273</f>
        <v>3484.2064724331112</v>
      </c>
      <c r="E346" s="85">
        <f>[4]Conversion_Factors!$M35*E199+E273</f>
        <v>4580.5999868858307</v>
      </c>
      <c r="F346" s="85">
        <f>[4]Conversion_Factors!$M35*F199+F273</f>
        <v>4350.806465311407</v>
      </c>
      <c r="G346" s="85">
        <f>[4]Conversion_Factors!$M35*G199+G273</f>
        <v>2321.1951935754782</v>
      </c>
      <c r="H346" s="85">
        <f t="shared" si="632"/>
        <v>14736.808118205829</v>
      </c>
      <c r="J346" s="93">
        <f>J39</f>
        <v>2648.9780000000001</v>
      </c>
      <c r="K346" s="93">
        <f>K39</f>
        <v>1607.3969999999999</v>
      </c>
      <c r="L346" s="93">
        <f>L39</f>
        <v>21887.785745317051</v>
      </c>
      <c r="M346" s="93">
        <f>M39</f>
        <v>12512.925896728584</v>
      </c>
      <c r="N346" s="93">
        <f t="shared" si="638"/>
        <v>38657.086642045637</v>
      </c>
      <c r="P346" s="92">
        <f>P39</f>
        <v>2648.9780000000001</v>
      </c>
      <c r="Q346" s="92">
        <f>Q39</f>
        <v>1607.3969999999999</v>
      </c>
      <c r="R346" s="92">
        <f>R39</f>
        <v>21887.785745317051</v>
      </c>
      <c r="S346" s="92">
        <f>S39</f>
        <v>12512.925896728584</v>
      </c>
      <c r="T346" s="92">
        <f>T39</f>
        <v>38657.086642045637</v>
      </c>
      <c r="V346" s="96">
        <f t="shared" si="655"/>
        <v>1315.3021551832862</v>
      </c>
      <c r="W346" s="96">
        <f t="shared" si="655"/>
        <v>2849.7004703168109</v>
      </c>
      <c r="X346" s="96">
        <f t="shared" si="655"/>
        <v>198.77782594990327</v>
      </c>
      <c r="Y346" s="96">
        <f t="shared" si="655"/>
        <v>185.50379125815317</v>
      </c>
      <c r="Z346" s="96">
        <f t="shared" si="655"/>
        <v>381.21879837104024</v>
      </c>
      <c r="AC346" s="96">
        <f t="shared" si="639"/>
        <v>1.3153021551832862</v>
      </c>
      <c r="AD346" s="96">
        <f t="shared" si="639"/>
        <v>2.8497004703168107</v>
      </c>
      <c r="AE346" s="96">
        <f t="shared" si="639"/>
        <v>0.19877782594990329</v>
      </c>
      <c r="AF346" s="96">
        <f t="shared" si="639"/>
        <v>0.18550379125815317</v>
      </c>
      <c r="AG346" s="96">
        <f t="shared" si="639"/>
        <v>0.38121879837104022</v>
      </c>
      <c r="AI346" s="94">
        <f t="shared" si="640"/>
        <v>1.3447043901404632</v>
      </c>
      <c r="AJ346" s="94">
        <f t="shared" si="640"/>
        <v>2.9412952472338563</v>
      </c>
      <c r="AK346" s="94">
        <f t="shared" si="640"/>
        <v>0.20099821899310275</v>
      </c>
      <c r="AL346" s="94">
        <f t="shared" si="640"/>
        <v>0.18441148666729953</v>
      </c>
      <c r="AM346" s="94">
        <f t="shared" si="641"/>
        <v>0.38794580825645703</v>
      </c>
      <c r="AO346" s="90">
        <f>AO39</f>
        <v>0.97813479663429537</v>
      </c>
      <c r="AP346" s="90">
        <f>AP39</f>
        <v>0.96885903344685098</v>
      </c>
      <c r="AQ346" s="90">
        <f>AQ39</f>
        <v>0.98895317055881149</v>
      </c>
      <c r="AR346" s="90">
        <f>AR39</f>
        <v>1.0059231917197451</v>
      </c>
      <c r="AS346" s="90">
        <f t="shared" si="642"/>
        <v>0.98265992377736988</v>
      </c>
      <c r="AU346" s="32">
        <f t="shared" si="656"/>
        <v>1000000</v>
      </c>
      <c r="AV346" s="32">
        <f t="shared" si="656"/>
        <v>1000000</v>
      </c>
      <c r="AW346" s="32">
        <f t="shared" si="656"/>
        <v>1000000</v>
      </c>
      <c r="AX346" s="32">
        <f t="shared" si="656"/>
        <v>1000000</v>
      </c>
      <c r="AY346" s="32">
        <f t="shared" si="656"/>
        <v>1000000</v>
      </c>
      <c r="BB346" s="80">
        <f t="shared" si="643"/>
        <v>1.0206436498028164</v>
      </c>
      <c r="BC346" s="80">
        <f t="shared" si="643"/>
        <v>0.70677103460518631</v>
      </c>
      <c r="BD346" s="80">
        <f t="shared" si="643"/>
        <v>1.0614813775408822</v>
      </c>
      <c r="BE346" s="80">
        <f t="shared" si="643"/>
        <v>1.1773721177543282</v>
      </c>
      <c r="BF346" s="80"/>
      <c r="BG346" s="80"/>
      <c r="BH346" s="80"/>
      <c r="BI346" s="80"/>
      <c r="BJ346" s="80"/>
      <c r="BK346" s="80"/>
      <c r="BL346" s="80"/>
      <c r="BM346" s="80"/>
      <c r="BN346" s="80"/>
      <c r="BO346" s="80"/>
      <c r="BP346" s="80"/>
      <c r="BQ346" s="95">
        <v>1.2998448651770254</v>
      </c>
      <c r="BR346" s="95">
        <v>1.2843449744716031</v>
      </c>
      <c r="BS346" s="95">
        <v>1.1005927618366635</v>
      </c>
      <c r="BT346" s="95">
        <v>1.202591236318185</v>
      </c>
      <c r="BU346" s="88"/>
      <c r="BV346" s="95">
        <v>1.0031086697355989</v>
      </c>
      <c r="BW346" s="95">
        <v>0.99807855439265292</v>
      </c>
      <c r="BX346" s="95">
        <v>0.98849647098168369</v>
      </c>
      <c r="BY346" s="95">
        <v>0.99385430570869615</v>
      </c>
      <c r="CA346" s="95">
        <v>0.97331822648160427</v>
      </c>
      <c r="CB346" s="95">
        <v>0.96882139130486999</v>
      </c>
      <c r="CC346" s="95">
        <v>0.97788311691908592</v>
      </c>
      <c r="CD346" s="95">
        <v>0.98471531602130347</v>
      </c>
      <c r="CF346" s="95">
        <v>0.98269334208423553</v>
      </c>
      <c r="CG346" s="95">
        <v>0.95857014292894527</v>
      </c>
      <c r="CH346" s="95">
        <v>1.0133595504887698</v>
      </c>
      <c r="CI346" s="95">
        <v>0.97790655735998999</v>
      </c>
      <c r="CK346" s="89">
        <f t="shared" si="644"/>
        <v>0.76133362591829912</v>
      </c>
      <c r="CL346" s="89">
        <f t="shared" si="645"/>
        <v>1.2083379257393176</v>
      </c>
      <c r="CM346" s="89">
        <f t="shared" si="646"/>
        <v>1.2889473835959726</v>
      </c>
      <c r="CN346" s="89">
        <f t="shared" si="647"/>
        <v>0.99562934450460627</v>
      </c>
      <c r="CO346" s="89">
        <f t="shared" si="648"/>
        <v>0.96516864949879144</v>
      </c>
      <c r="CP346" s="89">
        <f t="shared" si="649"/>
        <v>0.98301544913851246</v>
      </c>
      <c r="CQ346" s="89">
        <f t="shared" si="650"/>
        <v>1.2130697312429635</v>
      </c>
      <c r="CR346" s="89">
        <f t="shared" si="651"/>
        <v>1.1244941633257437</v>
      </c>
      <c r="CS346" s="89">
        <f t="shared" si="652"/>
        <v>0.91994829433771119</v>
      </c>
      <c r="CT346" s="89"/>
      <c r="CU346" s="89">
        <f t="shared" si="653"/>
        <v>1.217576977201096</v>
      </c>
      <c r="CX346" s="35"/>
      <c r="CZ346" s="80">
        <f t="shared" si="633"/>
        <v>0.2364288416111443</v>
      </c>
      <c r="DA346" s="80">
        <f t="shared" si="633"/>
        <v>0.31082714453118004</v>
      </c>
      <c r="DB346" s="80">
        <f t="shared" si="633"/>
        <v>0.29523397674808755</v>
      </c>
      <c r="DC346" s="80">
        <f t="shared" si="633"/>
        <v>0.15751003710958802</v>
      </c>
      <c r="DE346" s="80">
        <f t="shared" si="634"/>
        <v>0.23729451109719057</v>
      </c>
      <c r="DF346" s="80">
        <f t="shared" si="634"/>
        <v>0.31515487383727658</v>
      </c>
      <c r="DG346" s="80">
        <f t="shared" si="634"/>
        <v>0.28990061854975441</v>
      </c>
      <c r="DH346" s="80">
        <f t="shared" si="634"/>
        <v>0.15759662217305695</v>
      </c>
      <c r="DI346" s="80">
        <f t="shared" si="635"/>
        <v>0.99994662565727843</v>
      </c>
      <c r="DJ346" s="80"/>
      <c r="DK346" s="80">
        <f t="shared" si="636"/>
        <v>0.23730717721179737</v>
      </c>
      <c r="DL346" s="80">
        <f t="shared" si="636"/>
        <v>0.3151716959193907</v>
      </c>
      <c r="DM346" s="80">
        <f t="shared" si="636"/>
        <v>0.289916092630643</v>
      </c>
      <c r="DN346" s="80">
        <f t="shared" si="636"/>
        <v>0.15760503423816902</v>
      </c>
      <c r="DQ346" s="80">
        <f t="shared" si="654"/>
        <v>2.6916843567017273E-2</v>
      </c>
      <c r="DR346" s="80">
        <f t="shared" si="654"/>
        <v>5.299786794775419E-3</v>
      </c>
      <c r="DS346" s="80">
        <f t="shared" si="654"/>
        <v>-9.1040597056381654E-3</v>
      </c>
      <c r="DT346" s="80">
        <f t="shared" si="654"/>
        <v>-2.6005457068225928E-2</v>
      </c>
      <c r="DV346" s="80">
        <f t="shared" si="637"/>
        <v>6.8525029434546719E-2</v>
      </c>
      <c r="DW346" s="80">
        <f t="shared" si="637"/>
        <v>4.158091412537291E-2</v>
      </c>
      <c r="DX346" s="80">
        <f t="shared" si="637"/>
        <v>0.56620370665777631</v>
      </c>
      <c r="DY346" s="80">
        <f t="shared" si="637"/>
        <v>0.32369034978230399</v>
      </c>
      <c r="DZ346" s="80"/>
      <c r="EB346" s="80">
        <f t="shared" si="608"/>
        <v>-4.7071509081132328E-2</v>
      </c>
      <c r="EC346" s="80">
        <f t="shared" si="608"/>
        <v>-1.4455475694630703E-2</v>
      </c>
      <c r="ED346" s="80">
        <f t="shared" si="608"/>
        <v>9.5216544360936864E-3</v>
      </c>
      <c r="EE346" s="80">
        <f t="shared" si="608"/>
        <v>-4.4925768147475054E-3</v>
      </c>
      <c r="EG346" s="80">
        <f t="shared" si="627"/>
        <v>-9.7784621274679966E-4</v>
      </c>
      <c r="EH346" s="80">
        <f t="shared" si="609"/>
        <v>3.8632588630681123E-3</v>
      </c>
      <c r="EI346" s="80">
        <f t="shared" si="609"/>
        <v>6.467698416640349E-3</v>
      </c>
      <c r="EJ346" s="80">
        <f t="shared" si="609"/>
        <v>2.7612834501242987E-3</v>
      </c>
      <c r="EL346" s="80">
        <f t="shared" si="628"/>
        <v>5.6601018296377941E-3</v>
      </c>
      <c r="EM346" s="80">
        <f t="shared" si="610"/>
        <v>-2.3174877969935679E-3</v>
      </c>
      <c r="EN346" s="80">
        <f t="shared" si="610"/>
        <v>-6.393303372377388E-3</v>
      </c>
      <c r="EO346" s="80">
        <f t="shared" si="610"/>
        <v>-2.8977061250621476E-3</v>
      </c>
      <c r="EQ346" s="80">
        <f t="shared" si="629"/>
        <v>-5.0724132666288627E-2</v>
      </c>
      <c r="ER346" s="80">
        <f t="shared" si="611"/>
        <v>-5.8581162721235494E-2</v>
      </c>
      <c r="ES346" s="80">
        <f t="shared" si="611"/>
        <v>5.8012835804826385E-3</v>
      </c>
      <c r="ET346" s="80">
        <f t="shared" si="611"/>
        <v>-7.4277283073488989E-4</v>
      </c>
      <c r="EW346" s="80">
        <f t="shared" si="612"/>
        <v>1.0013207700394193</v>
      </c>
      <c r="EX346" s="80">
        <f t="shared" si="613"/>
        <v>1.0252595019459376</v>
      </c>
      <c r="EY346" s="80">
        <f t="shared" si="614"/>
        <v>1.2130697312429635</v>
      </c>
      <c r="EZ346" s="80"/>
      <c r="FA346" s="80">
        <f t="shared" si="615"/>
        <v>0.98641912798241216</v>
      </c>
      <c r="FB346" s="80">
        <f t="shared" si="616"/>
        <v>0.97702117846105763</v>
      </c>
      <c r="FC346" s="80">
        <f t="shared" si="617"/>
        <v>1.2889473835959726</v>
      </c>
      <c r="FD346" s="80"/>
      <c r="FE346" s="80">
        <f t="shared" si="618"/>
        <v>1.0033012591419777</v>
      </c>
      <c r="FF346" s="80">
        <f t="shared" si="619"/>
        <v>1.006110312378002</v>
      </c>
      <c r="FG346" s="80">
        <f t="shared" si="620"/>
        <v>0.99562934450460627</v>
      </c>
      <c r="FH346" s="80"/>
      <c r="FI346" s="80">
        <f t="shared" si="621"/>
        <v>0.99830400145662768</v>
      </c>
      <c r="FJ346" s="80">
        <f t="shared" si="622"/>
        <v>1.0024160308412819</v>
      </c>
      <c r="FK346" s="80">
        <f t="shared" si="598"/>
        <v>0.96516864949879144</v>
      </c>
      <c r="FM346" s="80">
        <f t="shared" si="623"/>
        <v>0.97147911856227409</v>
      </c>
      <c r="FN346" s="80">
        <f t="shared" si="624"/>
        <v>0.96553962914949865</v>
      </c>
      <c r="FO346" s="80">
        <f t="shared" si="625"/>
        <v>0.98301544913851246</v>
      </c>
      <c r="GA346" s="32">
        <f t="shared" si="630"/>
        <v>1995</v>
      </c>
      <c r="GB346" s="90">
        <f t="shared" si="599"/>
        <v>1.0575908207724782</v>
      </c>
      <c r="GC346" s="90">
        <f t="shared" si="600"/>
        <v>1.1751926100418173</v>
      </c>
      <c r="GD346" s="90">
        <f t="shared" si="601"/>
        <v>1.1224237430238633</v>
      </c>
      <c r="GE346" s="90">
        <f t="shared" si="602"/>
        <v>0.79144169424275812</v>
      </c>
      <c r="GF346" s="90">
        <f t="shared" si="603"/>
        <v>0.89792077828385464</v>
      </c>
      <c r="GH346" s="32">
        <f t="shared" si="631"/>
        <v>26</v>
      </c>
      <c r="GI346" s="80">
        <f t="shared" si="604"/>
        <v>1.3153617320159707</v>
      </c>
      <c r="GJ346" s="80">
        <f t="shared" si="605"/>
        <v>1.2848948646040064</v>
      </c>
      <c r="GK346" s="80">
        <f t="shared" si="606"/>
        <v>1.0811798151839163</v>
      </c>
    </row>
    <row r="347" spans="1:193" x14ac:dyDescent="0.2">
      <c r="A347" s="74" t="s">
        <v>247</v>
      </c>
      <c r="B347" s="31">
        <f t="shared" si="607"/>
        <v>1974</v>
      </c>
      <c r="D347" s="85">
        <f>[4]Conversion_Factors!$M36*D200+D274</f>
        <v>3314.5321339479979</v>
      </c>
      <c r="E347" s="85">
        <f>[4]Conversion_Factors!$M36*E200+E274</f>
        <v>4581.3913408779645</v>
      </c>
      <c r="F347" s="85">
        <f>[4]Conversion_Factors!$M36*F200+F274</f>
        <v>4221.8769741566884</v>
      </c>
      <c r="G347" s="85">
        <f>[4]Conversion_Factors!$M36*G200+G274</f>
        <v>2263.2217875607903</v>
      </c>
      <c r="H347" s="85">
        <f t="shared" si="632"/>
        <v>14381.022236543442</v>
      </c>
      <c r="J347" s="93">
        <f>J40</f>
        <v>2616.9520000000002</v>
      </c>
      <c r="K347" s="93">
        <f>K40</f>
        <v>1460.7719999999999</v>
      </c>
      <c r="L347" s="93">
        <f>L40</f>
        <v>22615.121348550656</v>
      </c>
      <c r="M347" s="93">
        <f>M40</f>
        <v>12921.258828456084</v>
      </c>
      <c r="N347" s="93">
        <f t="shared" si="638"/>
        <v>39614.104177006739</v>
      </c>
      <c r="P347" s="92">
        <f>P40</f>
        <v>2616.9520000000002</v>
      </c>
      <c r="Q347" s="92">
        <f>Q40</f>
        <v>1460.7719999999999</v>
      </c>
      <c r="R347" s="92">
        <f>R40</f>
        <v>22615.121348550656</v>
      </c>
      <c r="S347" s="92">
        <f>S40</f>
        <v>12921.258828456084</v>
      </c>
      <c r="T347" s="92">
        <f>T40</f>
        <v>39614.104177006739</v>
      </c>
      <c r="V347" s="96">
        <f t="shared" si="655"/>
        <v>1266.5620668426466</v>
      </c>
      <c r="W347" s="96">
        <f t="shared" si="655"/>
        <v>3136.2809123381094</v>
      </c>
      <c r="X347" s="96">
        <f t="shared" si="655"/>
        <v>186.68380810732452</v>
      </c>
      <c r="Y347" s="96">
        <f t="shared" si="655"/>
        <v>175.15489919423081</v>
      </c>
      <c r="Z347" s="96">
        <f t="shared" si="655"/>
        <v>363.02782898447157</v>
      </c>
      <c r="AC347" s="96">
        <f t="shared" si="639"/>
        <v>1.2665620668426465</v>
      </c>
      <c r="AD347" s="96">
        <f t="shared" si="639"/>
        <v>3.1362809123381092</v>
      </c>
      <c r="AE347" s="96">
        <f t="shared" si="639"/>
        <v>0.18668380810732452</v>
      </c>
      <c r="AF347" s="96">
        <f t="shared" si="639"/>
        <v>0.1751548991942308</v>
      </c>
      <c r="AG347" s="96">
        <f t="shared" si="639"/>
        <v>0.36302782898447156</v>
      </c>
      <c r="AI347" s="94">
        <f t="shared" si="640"/>
        <v>1.2814882431510297</v>
      </c>
      <c r="AJ347" s="94">
        <f t="shared" si="640"/>
        <v>3.1957981198410064</v>
      </c>
      <c r="AK347" s="94">
        <f t="shared" si="640"/>
        <v>0.19484909295268685</v>
      </c>
      <c r="AL347" s="94">
        <f t="shared" si="640"/>
        <v>0.17537663089312605</v>
      </c>
      <c r="AM347" s="94">
        <f t="shared" si="641"/>
        <v>0.3709423363042717</v>
      </c>
      <c r="AO347" s="90">
        <f>AO40</f>
        <v>0.98835246722850811</v>
      </c>
      <c r="AP347" s="90">
        <f>AP40</f>
        <v>0.98137641826203403</v>
      </c>
      <c r="AQ347" s="90">
        <f>AQ40</f>
        <v>0.95809431431459102</v>
      </c>
      <c r="AR347" s="90">
        <f>AR40</f>
        <v>0.99873568275450353</v>
      </c>
      <c r="AS347" s="90">
        <f t="shared" si="642"/>
        <v>0.97866377993233933</v>
      </c>
      <c r="AU347" s="32">
        <f t="shared" si="656"/>
        <v>1000000</v>
      </c>
      <c r="AV347" s="32">
        <f t="shared" si="656"/>
        <v>1000000</v>
      </c>
      <c r="AW347" s="32">
        <f t="shared" si="656"/>
        <v>1000000</v>
      </c>
      <c r="AX347" s="32">
        <f t="shared" si="656"/>
        <v>1000000</v>
      </c>
      <c r="AY347" s="32">
        <f t="shared" si="656"/>
        <v>1000000</v>
      </c>
      <c r="BB347" s="80">
        <f t="shared" si="643"/>
        <v>0.97266198226098066</v>
      </c>
      <c r="BC347" s="80">
        <f t="shared" si="643"/>
        <v>0.7679261528313186</v>
      </c>
      <c r="BD347" s="80">
        <f t="shared" si="643"/>
        <v>1.029007543629562</v>
      </c>
      <c r="BE347" s="80">
        <f t="shared" si="643"/>
        <v>1.1196892289674996</v>
      </c>
      <c r="BF347" s="122" t="s">
        <v>249</v>
      </c>
      <c r="BG347" s="80"/>
      <c r="BH347" s="80"/>
      <c r="BI347" s="80"/>
      <c r="BJ347" s="80"/>
      <c r="BK347" s="80"/>
      <c r="BL347" s="80"/>
      <c r="BM347" s="80"/>
      <c r="BN347" s="80"/>
      <c r="BO347" s="80"/>
      <c r="BP347" s="80"/>
      <c r="BQ347" s="95">
        <v>1.1929116280421743</v>
      </c>
      <c r="BR347" s="95">
        <v>1.2387351215381806</v>
      </c>
      <c r="BS347" s="95">
        <v>1.0675851368896072</v>
      </c>
      <c r="BT347" s="95">
        <v>1.1368570702495284</v>
      </c>
      <c r="BU347" s="88"/>
      <c r="BV347" s="95">
        <v>1.0015049187316036</v>
      </c>
      <c r="BW347" s="95">
        <v>0.9979256068241299</v>
      </c>
      <c r="BX347" s="95">
        <v>0.9934180117076028</v>
      </c>
      <c r="BY347" s="95">
        <v>0.99782945363356124</v>
      </c>
      <c r="CA347" s="95">
        <v>0.98050218860326588</v>
      </c>
      <c r="CB347" s="95">
        <v>0.97220250768951144</v>
      </c>
      <c r="CC347" s="95">
        <v>0.97437105471674823</v>
      </c>
      <c r="CD347" s="95">
        <v>0.98539583495472494</v>
      </c>
      <c r="CF347" s="95">
        <v>1.0035560537575157</v>
      </c>
      <c r="CG347" s="95">
        <v>0.97653036033087914</v>
      </c>
      <c r="CH347" s="95">
        <v>0.97978792000209247</v>
      </c>
      <c r="CI347" s="95">
        <v>0.97217712990196159</v>
      </c>
      <c r="CK347" s="89">
        <f t="shared" si="644"/>
        <v>0.78018164818924929</v>
      </c>
      <c r="CL347" s="89">
        <f t="shared" si="645"/>
        <v>1.1506785492613512</v>
      </c>
      <c r="CM347" s="89">
        <f t="shared" si="646"/>
        <v>1.2350491058626842</v>
      </c>
      <c r="CN347" s="89">
        <f t="shared" si="647"/>
        <v>0.99729235111310877</v>
      </c>
      <c r="CO347" s="89">
        <f t="shared" si="648"/>
        <v>0.96696801535634624</v>
      </c>
      <c r="CP347" s="89">
        <f t="shared" si="649"/>
        <v>0.98291909847711711</v>
      </c>
      <c r="CQ347" s="89">
        <f t="shared" si="650"/>
        <v>1.1547909867959534</v>
      </c>
      <c r="CR347" s="89">
        <f t="shared" si="651"/>
        <v>1.0547164325668179</v>
      </c>
      <c r="CS347" s="89">
        <f t="shared" si="652"/>
        <v>0.89773828709873527</v>
      </c>
      <c r="CT347" s="89"/>
      <c r="CU347" s="89">
        <f t="shared" si="653"/>
        <v>1.1706756805187395</v>
      </c>
      <c r="CX347" s="35"/>
      <c r="CZ347" s="80">
        <f t="shared" si="633"/>
        <v>0.23047959174456181</v>
      </c>
      <c r="DA347" s="80">
        <f t="shared" si="633"/>
        <v>0.31857202259490608</v>
      </c>
      <c r="DB347" s="80">
        <f t="shared" si="633"/>
        <v>0.2935728006475456</v>
      </c>
      <c r="DC347" s="80">
        <f t="shared" si="633"/>
        <v>0.1573755850129864</v>
      </c>
      <c r="DE347" s="80">
        <f t="shared" si="634"/>
        <v>0.23344158211401708</v>
      </c>
      <c r="DF347" s="80">
        <f t="shared" si="634"/>
        <v>0.31468369921874939</v>
      </c>
      <c r="DG347" s="80">
        <f t="shared" si="634"/>
        <v>0.29440260759497028</v>
      </c>
      <c r="DH347" s="80">
        <f t="shared" si="634"/>
        <v>0.15744280149307843</v>
      </c>
      <c r="DI347" s="80">
        <f t="shared" si="635"/>
        <v>0.99997069042081521</v>
      </c>
      <c r="DJ347" s="80"/>
      <c r="DK347" s="80">
        <f t="shared" si="636"/>
        <v>0.23344842438909727</v>
      </c>
      <c r="DL347" s="80">
        <f t="shared" si="636"/>
        <v>0.31469292273588723</v>
      </c>
      <c r="DM347" s="80">
        <f t="shared" si="636"/>
        <v>0.2944112366644242</v>
      </c>
      <c r="DN347" s="80">
        <f t="shared" si="636"/>
        <v>0.1574474162105913</v>
      </c>
      <c r="DQ347" s="80">
        <f t="shared" si="654"/>
        <v>-8.5847857900009122E-2</v>
      </c>
      <c r="DR347" s="80">
        <f t="shared" si="654"/>
        <v>-3.6158045166176982E-2</v>
      </c>
      <c r="DS347" s="80">
        <f t="shared" si="654"/>
        <v>-3.0449692593560011E-2</v>
      </c>
      <c r="DT347" s="80">
        <f t="shared" si="654"/>
        <v>-5.6211093235247027E-2</v>
      </c>
      <c r="DV347" s="80">
        <f t="shared" si="637"/>
        <v>6.606111773490414E-2</v>
      </c>
      <c r="DW347" s="80">
        <f t="shared" si="637"/>
        <v>3.6875048176600637E-2</v>
      </c>
      <c r="DX347" s="80">
        <f t="shared" si="637"/>
        <v>0.5708855928560207</v>
      </c>
      <c r="DY347" s="80">
        <f t="shared" si="637"/>
        <v>0.32617824123247463</v>
      </c>
      <c r="DZ347" s="80"/>
      <c r="EB347" s="80">
        <f t="shared" si="608"/>
        <v>-3.6618731918377639E-2</v>
      </c>
      <c r="EC347" s="80">
        <f t="shared" si="608"/>
        <v>-0.12010614578219375</v>
      </c>
      <c r="ED347" s="80">
        <f t="shared" si="608"/>
        <v>8.2349075982330513E-3</v>
      </c>
      <c r="EE347" s="80">
        <f t="shared" si="608"/>
        <v>7.6566359376384228E-3</v>
      </c>
      <c r="EG347" s="80">
        <f t="shared" si="627"/>
        <v>-1.6000603361975856E-3</v>
      </c>
      <c r="EH347" s="80">
        <f t="shared" si="609"/>
        <v>-1.5325375747632144E-4</v>
      </c>
      <c r="EI347" s="80">
        <f t="shared" si="609"/>
        <v>4.9664613534247306E-3</v>
      </c>
      <c r="EJ347" s="80">
        <f t="shared" si="609"/>
        <v>3.9917513858088397E-3</v>
      </c>
      <c r="EL347" s="80">
        <f t="shared" si="628"/>
        <v>7.3537920280146093E-3</v>
      </c>
      <c r="EM347" s="80">
        <f t="shared" si="610"/>
        <v>3.4838518023119626E-3</v>
      </c>
      <c r="EN347" s="80">
        <f t="shared" si="610"/>
        <v>-3.5979597760297678E-3</v>
      </c>
      <c r="EO347" s="80">
        <f t="shared" si="610"/>
        <v>6.9084321475960844E-4</v>
      </c>
      <c r="EQ347" s="80">
        <f t="shared" si="629"/>
        <v>2.1007914710011167E-2</v>
      </c>
      <c r="ER347" s="80">
        <f t="shared" si="611"/>
        <v>1.8563101099310437E-2</v>
      </c>
      <c r="ES347" s="80">
        <f t="shared" si="611"/>
        <v>-3.3690237506480716E-2</v>
      </c>
      <c r="ET347" s="80">
        <f t="shared" si="611"/>
        <v>-5.8761005808960331E-3</v>
      </c>
      <c r="EW347" s="80">
        <f t="shared" si="612"/>
        <v>0.95195763034389191</v>
      </c>
      <c r="EX347" s="80">
        <f t="shared" si="613"/>
        <v>0.97600360596001368</v>
      </c>
      <c r="EY347" s="80">
        <f t="shared" si="614"/>
        <v>1.1547909867959534</v>
      </c>
      <c r="EZ347" s="80"/>
      <c r="FA347" s="80">
        <f t="shared" si="615"/>
        <v>0.95818426848199167</v>
      </c>
      <c r="FB347" s="80">
        <f t="shared" si="616"/>
        <v>0.93616632317512194</v>
      </c>
      <c r="FC347" s="80">
        <f t="shared" si="617"/>
        <v>1.2350491058626842</v>
      </c>
      <c r="FD347" s="80"/>
      <c r="FE347" s="80">
        <f t="shared" si="618"/>
        <v>1.0016703069447295</v>
      </c>
      <c r="FF347" s="80">
        <f t="shared" si="619"/>
        <v>1.0077908254199308</v>
      </c>
      <c r="FG347" s="80">
        <f t="shared" si="620"/>
        <v>0.99729235111310877</v>
      </c>
      <c r="FH347" s="80"/>
      <c r="FI347" s="80">
        <f t="shared" si="621"/>
        <v>1.0018643020144604</v>
      </c>
      <c r="FJ347" s="80">
        <f t="shared" si="622"/>
        <v>1.0042848370669069</v>
      </c>
      <c r="FK347" s="80">
        <f t="shared" si="598"/>
        <v>0.96696801535634624</v>
      </c>
      <c r="FM347" s="80">
        <f t="shared" si="623"/>
        <v>0.99990198459090374</v>
      </c>
      <c r="FN347" s="80">
        <f t="shared" si="624"/>
        <v>0.96544499138774886</v>
      </c>
      <c r="FO347" s="80">
        <f t="shared" si="625"/>
        <v>0.98291909847711711</v>
      </c>
      <c r="GA347" s="32">
        <f t="shared" si="630"/>
        <v>1996</v>
      </c>
      <c r="GB347" s="90">
        <f t="shared" si="599"/>
        <v>1.128043098546764</v>
      </c>
      <c r="GC347" s="90">
        <f t="shared" si="600"/>
        <v>1.1884189970395735</v>
      </c>
      <c r="GD347" s="90">
        <f t="shared" si="601"/>
        <v>1.1355746895428649</v>
      </c>
      <c r="GE347" s="90">
        <f t="shared" si="602"/>
        <v>0.8051688186500332</v>
      </c>
      <c r="GF347" s="90">
        <f t="shared" si="603"/>
        <v>0.92806979121250288</v>
      </c>
      <c r="GH347" s="32">
        <f t="shared" si="631"/>
        <v>27</v>
      </c>
      <c r="GI347" s="80">
        <f t="shared" si="604"/>
        <v>1.3416176518478695</v>
      </c>
      <c r="GJ347" s="80">
        <f t="shared" si="605"/>
        <v>1.2996680334179544</v>
      </c>
      <c r="GK347" s="80">
        <f t="shared" si="606"/>
        <v>1.0948619879679478</v>
      </c>
    </row>
    <row r="348" spans="1:193" x14ac:dyDescent="0.2">
      <c r="A348" s="74" t="s">
        <v>247</v>
      </c>
      <c r="B348" s="31">
        <f t="shared" si="607"/>
        <v>1975</v>
      </c>
      <c r="D348" s="85">
        <f>[4]Conversion_Factors!$M37*D201+D275</f>
        <v>3264.2317217134469</v>
      </c>
      <c r="E348" s="85">
        <f>[4]Conversion_Factors!$M37*E201+E275</f>
        <v>4624.5912178140807</v>
      </c>
      <c r="F348" s="85">
        <f>[4]Conversion_Factors!$M37*F201+F275</f>
        <v>4307.1093283994769</v>
      </c>
      <c r="G348" s="85">
        <f>[4]Conversion_Factors!$M37*G201+G275</f>
        <v>2382.7872564640584</v>
      </c>
      <c r="H348" s="85">
        <f t="shared" si="632"/>
        <v>14578.719524391063</v>
      </c>
      <c r="J348" s="93">
        <f>J41</f>
        <v>2558.4589999999998</v>
      </c>
      <c r="K348" s="93">
        <f>K41</f>
        <v>1346.1980000000001</v>
      </c>
      <c r="L348" s="93">
        <f>L41</f>
        <v>23278.519764427732</v>
      </c>
      <c r="M348" s="93">
        <f>M41</f>
        <v>13352.215419930073</v>
      </c>
      <c r="N348" s="93">
        <f t="shared" si="638"/>
        <v>40535.392184357806</v>
      </c>
      <c r="P348" s="92">
        <f>P41</f>
        <v>2558.4589999999998</v>
      </c>
      <c r="Q348" s="92">
        <f>Q41</f>
        <v>1346.1980000000001</v>
      </c>
      <c r="R348" s="92">
        <f>R41</f>
        <v>23278.519764427732</v>
      </c>
      <c r="S348" s="92">
        <f>S41</f>
        <v>13352.215419930073</v>
      </c>
      <c r="T348" s="92">
        <f>T41</f>
        <v>40535.392184357806</v>
      </c>
      <c r="V348" s="96">
        <f t="shared" si="655"/>
        <v>1275.8585233194851</v>
      </c>
      <c r="W348" s="96">
        <f t="shared" si="655"/>
        <v>3435.2979411751317</v>
      </c>
      <c r="X348" s="96">
        <f t="shared" si="655"/>
        <v>185.02505193570073</v>
      </c>
      <c r="Y348" s="96">
        <f t="shared" si="655"/>
        <v>178.45632215515417</v>
      </c>
      <c r="Z348" s="96">
        <f t="shared" si="655"/>
        <v>359.65408840960572</v>
      </c>
      <c r="AC348" s="96">
        <f t="shared" si="639"/>
        <v>1.2758585233194852</v>
      </c>
      <c r="AD348" s="96">
        <f t="shared" si="639"/>
        <v>3.4352979411751319</v>
      </c>
      <c r="AE348" s="96">
        <f t="shared" si="639"/>
        <v>0.18502505193570074</v>
      </c>
      <c r="AF348" s="96">
        <f t="shared" si="639"/>
        <v>0.17845632215515417</v>
      </c>
      <c r="AG348" s="96">
        <f t="shared" si="639"/>
        <v>0.35965408840960572</v>
      </c>
      <c r="AI348" s="94">
        <f t="shared" si="640"/>
        <v>1.30266854461439</v>
      </c>
      <c r="AJ348" s="94">
        <f t="shared" si="640"/>
        <v>3.4706664423233593</v>
      </c>
      <c r="AK348" s="94">
        <f t="shared" si="640"/>
        <v>0.18811945907589661</v>
      </c>
      <c r="AL348" s="94">
        <f t="shared" si="640"/>
        <v>0.17478664085574994</v>
      </c>
      <c r="AM348" s="94">
        <f t="shared" si="641"/>
        <v>0.36308911594523952</v>
      </c>
      <c r="AO348" s="90">
        <f>AO41</f>
        <v>0.97941915354773468</v>
      </c>
      <c r="AP348" s="90">
        <f>AP41</f>
        <v>0.98980930557978064</v>
      </c>
      <c r="AQ348" s="90">
        <f>AQ41</f>
        <v>0.9835508396877356</v>
      </c>
      <c r="AR348" s="90">
        <f>AR41</f>
        <v>1.0209952046760415</v>
      </c>
      <c r="AS348" s="90">
        <f t="shared" si="642"/>
        <v>0.99053943678071621</v>
      </c>
      <c r="AU348" s="32">
        <f t="shared" si="656"/>
        <v>1000000</v>
      </c>
      <c r="AV348" s="32">
        <f t="shared" si="656"/>
        <v>1000000</v>
      </c>
      <c r="AW348" s="32">
        <f t="shared" si="656"/>
        <v>1000000</v>
      </c>
      <c r="AX348" s="32">
        <f t="shared" si="656"/>
        <v>1000000</v>
      </c>
      <c r="AY348" s="32">
        <f t="shared" si="656"/>
        <v>1000000</v>
      </c>
      <c r="BB348" s="80">
        <f t="shared" si="643"/>
        <v>0.98873803611191657</v>
      </c>
      <c r="BC348" s="80">
        <f t="shared" si="643"/>
        <v>0.83397493485812968</v>
      </c>
      <c r="BD348" s="80">
        <f t="shared" si="643"/>
        <v>0.99346801957971864</v>
      </c>
      <c r="BE348" s="80">
        <f t="shared" si="643"/>
        <v>1.1159224472321911</v>
      </c>
      <c r="BQ348" s="95">
        <v>1.175693604130019</v>
      </c>
      <c r="BR348" s="95">
        <v>1.2106554247958561</v>
      </c>
      <c r="BS348" s="95">
        <v>1.0249911103818179</v>
      </c>
      <c r="BT348" s="95">
        <v>1.131524361954471</v>
      </c>
      <c r="BU348" s="88"/>
      <c r="BV348" s="95">
        <v>1.0009360794912201</v>
      </c>
      <c r="BW348" s="95">
        <v>0.99820120241314125</v>
      </c>
      <c r="BX348" s="95">
        <v>0.99239994479579952</v>
      </c>
      <c r="BY348" s="95">
        <v>0.99489534797148049</v>
      </c>
      <c r="CA348" s="95">
        <v>0.98378984674466008</v>
      </c>
      <c r="CB348" s="95">
        <v>0.97583937285833322</v>
      </c>
      <c r="CC348" s="95">
        <v>0.97889098074705472</v>
      </c>
      <c r="CD348" s="95">
        <v>0.99202215734735988</v>
      </c>
      <c r="CF348" s="95">
        <v>0.98651136659453997</v>
      </c>
      <c r="CG348" s="95">
        <v>0.98281334786924612</v>
      </c>
      <c r="CH348" s="95">
        <v>1.007798551017058</v>
      </c>
      <c r="CI348" s="95">
        <v>0.99143735086542384</v>
      </c>
      <c r="CK348" s="89">
        <f t="shared" si="644"/>
        <v>0.79832599376931024</v>
      </c>
      <c r="CL348" s="89">
        <f t="shared" si="645"/>
        <v>1.1399849037600394</v>
      </c>
      <c r="CM348" s="89">
        <f t="shared" si="646"/>
        <v>1.1862483599481548</v>
      </c>
      <c r="CN348" s="89">
        <f t="shared" si="647"/>
        <v>0.99647928584156298</v>
      </c>
      <c r="CO348" s="89">
        <f t="shared" si="648"/>
        <v>0.9712179819256872</v>
      </c>
      <c r="CP348" s="89">
        <f t="shared" si="649"/>
        <v>0.99239596931377749</v>
      </c>
      <c r="CQ348" s="89">
        <f t="shared" si="650"/>
        <v>1.128152972573581</v>
      </c>
      <c r="CR348" s="89">
        <f t="shared" si="651"/>
        <v>1.0261098793810921</v>
      </c>
      <c r="CS348" s="89">
        <f t="shared" si="652"/>
        <v>0.91007958117624488</v>
      </c>
      <c r="CT348" s="89"/>
      <c r="CU348" s="89">
        <f t="shared" si="653"/>
        <v>1.1393196995751249</v>
      </c>
      <c r="CX348" s="35"/>
      <c r="CZ348" s="80">
        <f t="shared" si="633"/>
        <v>0.22390387003825635</v>
      </c>
      <c r="DA348" s="80">
        <f t="shared" si="633"/>
        <v>0.3172151854678914</v>
      </c>
      <c r="DB348" s="80">
        <f t="shared" si="633"/>
        <v>0.29543810903237611</v>
      </c>
      <c r="DC348" s="80">
        <f t="shared" si="633"/>
        <v>0.16344283546147614</v>
      </c>
      <c r="DE348" s="80">
        <f t="shared" si="634"/>
        <v>0.22717586964397168</v>
      </c>
      <c r="DF348" s="80">
        <f t="shared" si="634"/>
        <v>0.31789312142516579</v>
      </c>
      <c r="DG348" s="80">
        <f t="shared" si="634"/>
        <v>0.29450447031244459</v>
      </c>
      <c r="DH348" s="80">
        <f t="shared" si="634"/>
        <v>0.16039008465236909</v>
      </c>
      <c r="DI348" s="80">
        <f t="shared" si="635"/>
        <v>0.99996354603395132</v>
      </c>
      <c r="DJ348" s="80"/>
      <c r="DK348" s="80">
        <f t="shared" si="636"/>
        <v>0.22718415140731388</v>
      </c>
      <c r="DL348" s="80">
        <f t="shared" si="636"/>
        <v>0.31790471031268225</v>
      </c>
      <c r="DM348" s="80">
        <f t="shared" si="636"/>
        <v>0.29451520655978536</v>
      </c>
      <c r="DN348" s="80">
        <f t="shared" si="636"/>
        <v>0.16039593172021838</v>
      </c>
      <c r="DQ348" s="80">
        <f t="shared" si="654"/>
        <v>-1.453879014330234E-2</v>
      </c>
      <c r="DR348" s="80">
        <f t="shared" si="654"/>
        <v>-2.292890938108607E-2</v>
      </c>
      <c r="DS348" s="80">
        <f t="shared" si="654"/>
        <v>-4.0715276712527115E-2</v>
      </c>
      <c r="DT348" s="80">
        <f t="shared" si="654"/>
        <v>-4.7017825515766679E-3</v>
      </c>
      <c r="DV348" s="80">
        <f t="shared" si="637"/>
        <v>6.3116670695177901E-2</v>
      </c>
      <c r="DW348" s="80">
        <f t="shared" si="637"/>
        <v>3.3210434818969979E-2</v>
      </c>
      <c r="DX348" s="80">
        <f t="shared" si="637"/>
        <v>0.57427641648452277</v>
      </c>
      <c r="DY348" s="80">
        <f t="shared" si="637"/>
        <v>0.32939647800132932</v>
      </c>
      <c r="DZ348" s="80"/>
      <c r="EB348" s="80">
        <f t="shared" si="608"/>
        <v>-4.5595410308905689E-2</v>
      </c>
      <c r="EC348" s="80">
        <f t="shared" si="608"/>
        <v>-0.10467099282702469</v>
      </c>
      <c r="ED348" s="80">
        <f t="shared" si="608"/>
        <v>5.9220154189473231E-3</v>
      </c>
      <c r="EE348" s="80">
        <f t="shared" si="608"/>
        <v>9.8181413238246466E-3</v>
      </c>
      <c r="EG348" s="80">
        <f t="shared" si="627"/>
        <v>-5.681458341989915E-4</v>
      </c>
      <c r="EH348" s="80">
        <f t="shared" si="609"/>
        <v>2.7613034351048224E-4</v>
      </c>
      <c r="EI348" s="80">
        <f t="shared" si="609"/>
        <v>-1.0253376928753908E-3</v>
      </c>
      <c r="EJ348" s="80">
        <f t="shared" si="609"/>
        <v>-2.9448198567997509E-3</v>
      </c>
      <c r="EL348" s="80">
        <f t="shared" si="628"/>
        <v>3.3474260977021781E-3</v>
      </c>
      <c r="EM348" s="80">
        <f t="shared" si="610"/>
        <v>3.733871874631681E-3</v>
      </c>
      <c r="EN348" s="80">
        <f t="shared" si="610"/>
        <v>4.6280877997976503E-3</v>
      </c>
      <c r="EO348" s="80">
        <f t="shared" si="610"/>
        <v>6.7020197260537675E-3</v>
      </c>
      <c r="EQ348" s="80">
        <f t="shared" si="629"/>
        <v>-1.7130177390239098E-2</v>
      </c>
      <c r="ER348" s="80">
        <f t="shared" si="611"/>
        <v>6.413381223274315E-3</v>
      </c>
      <c r="ES348" s="80">
        <f t="shared" si="611"/>
        <v>2.8187438393252651E-2</v>
      </c>
      <c r="ET348" s="80">
        <f t="shared" si="611"/>
        <v>1.9617739478537184E-2</v>
      </c>
      <c r="EW348" s="80">
        <f t="shared" si="612"/>
        <v>0.97693260986017783</v>
      </c>
      <c r="EX348" s="80">
        <f t="shared" si="613"/>
        <v>0.95348975000346081</v>
      </c>
      <c r="EY348" s="80">
        <f t="shared" si="614"/>
        <v>1.128152972573581</v>
      </c>
      <c r="EZ348" s="80"/>
      <c r="FA348" s="80">
        <f t="shared" si="615"/>
        <v>0.96048679709747908</v>
      </c>
      <c r="FB348" s="80">
        <f t="shared" si="616"/>
        <v>0.89917539329699636</v>
      </c>
      <c r="FC348" s="80">
        <f t="shared" si="617"/>
        <v>1.1862483599481548</v>
      </c>
      <c r="FD348" s="80"/>
      <c r="FE348" s="80">
        <f t="shared" si="618"/>
        <v>0.99918472725611684</v>
      </c>
      <c r="FF348" s="80">
        <f t="shared" si="619"/>
        <v>1.0069692010284303</v>
      </c>
      <c r="FG348" s="80">
        <f t="shared" si="620"/>
        <v>0.99647928584156298</v>
      </c>
      <c r="FH348" s="80"/>
      <c r="FI348" s="80">
        <f t="shared" si="621"/>
        <v>1.0043951469974679</v>
      </c>
      <c r="FJ348" s="80">
        <f t="shared" si="622"/>
        <v>1.0086988165531441</v>
      </c>
      <c r="FK348" s="80">
        <f t="shared" si="598"/>
        <v>0.9712179819256872</v>
      </c>
      <c r="FM348" s="80">
        <f t="shared" si="623"/>
        <v>1.0096415573279056</v>
      </c>
      <c r="FN348" s="80">
        <f t="shared" si="624"/>
        <v>0.97475338461915317</v>
      </c>
      <c r="FO348" s="80">
        <f t="shared" si="625"/>
        <v>0.99239596931377749</v>
      </c>
      <c r="GA348" s="32">
        <f t="shared" si="630"/>
        <v>1997</v>
      </c>
      <c r="GB348" s="90">
        <f t="shared" si="599"/>
        <v>1.0817269339325923</v>
      </c>
      <c r="GC348" s="90">
        <f t="shared" si="600"/>
        <v>1.1991540713313154</v>
      </c>
      <c r="GD348" s="90">
        <f t="shared" si="601"/>
        <v>1.148120781573897</v>
      </c>
      <c r="GE348" s="90">
        <f t="shared" si="602"/>
        <v>0.76636079624968356</v>
      </c>
      <c r="GF348" s="90">
        <f t="shared" si="603"/>
        <v>0.90065404260267268</v>
      </c>
      <c r="GH348" s="32">
        <f t="shared" si="631"/>
        <v>28</v>
      </c>
      <c r="GI348" s="80">
        <f t="shared" si="604"/>
        <v>1.3394597515238278</v>
      </c>
      <c r="GJ348" s="80">
        <f t="shared" si="605"/>
        <v>1.3175275682076015</v>
      </c>
      <c r="GK348" s="80">
        <f t="shared" si="606"/>
        <v>1.1019085963122408</v>
      </c>
    </row>
    <row r="349" spans="1:193" x14ac:dyDescent="0.2">
      <c r="A349" s="74" t="s">
        <v>247</v>
      </c>
      <c r="B349" s="31">
        <f t="shared" si="607"/>
        <v>1976</v>
      </c>
      <c r="D349" s="85">
        <f>[4]Conversion_Factors!$M38*D202+D276</f>
        <v>3497.7253674474014</v>
      </c>
      <c r="E349" s="85">
        <f>[4]Conversion_Factors!$M38*E202+E276</f>
        <v>4765.6564772136462</v>
      </c>
      <c r="F349" s="85">
        <f>[4]Conversion_Factors!$M38*F202+F276</f>
        <v>4506.3070293654037</v>
      </c>
      <c r="G349" s="85">
        <f>[4]Conversion_Factors!$M38*G202+G276</f>
        <v>2415.795943109053</v>
      </c>
      <c r="H349" s="85">
        <f t="shared" si="632"/>
        <v>15185.484817135504</v>
      </c>
      <c r="J349" s="93">
        <f>J42</f>
        <v>2718.4270000000001</v>
      </c>
      <c r="K349" s="93">
        <f>K42</f>
        <v>1499.952</v>
      </c>
      <c r="L349" s="93">
        <f>L42</f>
        <v>23971.359056152542</v>
      </c>
      <c r="M349" s="93">
        <f>M42</f>
        <v>13804.312268683247</v>
      </c>
      <c r="N349" s="93">
        <f t="shared" si="638"/>
        <v>41994.050324835785</v>
      </c>
      <c r="P349" s="92">
        <f>P42</f>
        <v>2718.4270000000001</v>
      </c>
      <c r="Q349" s="92">
        <f>Q42</f>
        <v>1499.952</v>
      </c>
      <c r="R349" s="92">
        <f>R42</f>
        <v>23971.359056152542</v>
      </c>
      <c r="S349" s="92">
        <f>S42</f>
        <v>13804.312268683247</v>
      </c>
      <c r="T349" s="92">
        <f>T42</f>
        <v>41994.050324835785</v>
      </c>
      <c r="V349" s="96">
        <f t="shared" si="655"/>
        <v>1286.6725379962018</v>
      </c>
      <c r="W349" s="96">
        <f t="shared" si="655"/>
        <v>3177.2059887340706</v>
      </c>
      <c r="X349" s="96">
        <f t="shared" si="655"/>
        <v>187.98713159355916</v>
      </c>
      <c r="Y349" s="96">
        <f t="shared" si="655"/>
        <v>175.00299153544785</v>
      </c>
      <c r="Z349" s="96">
        <f t="shared" si="655"/>
        <v>361.61038765423939</v>
      </c>
      <c r="AC349" s="96">
        <f t="shared" si="639"/>
        <v>1.2866725379962018</v>
      </c>
      <c r="AD349" s="96">
        <f t="shared" si="639"/>
        <v>3.1772059887340705</v>
      </c>
      <c r="AE349" s="96">
        <f t="shared" si="639"/>
        <v>0.18798713159355915</v>
      </c>
      <c r="AF349" s="96">
        <f t="shared" si="639"/>
        <v>0.17500299153544785</v>
      </c>
      <c r="AG349" s="96">
        <f t="shared" si="639"/>
        <v>0.36161038765423936</v>
      </c>
      <c r="AI349" s="94">
        <f t="shared" si="640"/>
        <v>1.2746075729367157</v>
      </c>
      <c r="AJ349" s="94">
        <f t="shared" si="640"/>
        <v>3.1643151600465949</v>
      </c>
      <c r="AK349" s="94">
        <f t="shared" si="640"/>
        <v>0.19060814733204937</v>
      </c>
      <c r="AL349" s="94">
        <f t="shared" si="640"/>
        <v>0.1784145880758865</v>
      </c>
      <c r="AM349" s="94">
        <f t="shared" si="641"/>
        <v>0.3629865517024301</v>
      </c>
      <c r="AO349" s="90">
        <f>AO42</f>
        <v>1.0094656310817991</v>
      </c>
      <c r="AP349" s="90">
        <f>AP42</f>
        <v>1.0040738131429632</v>
      </c>
      <c r="AQ349" s="90">
        <f>AQ42</f>
        <v>0.98624919356713392</v>
      </c>
      <c r="AR349" s="90">
        <f>AR42</f>
        <v>0.98087826462381222</v>
      </c>
      <c r="AS349" s="90">
        <f t="shared" si="642"/>
        <v>0.9962087740117741</v>
      </c>
      <c r="AU349" s="32">
        <f t="shared" si="656"/>
        <v>1000000</v>
      </c>
      <c r="AV349" s="32">
        <f t="shared" si="656"/>
        <v>1000000</v>
      </c>
      <c r="AW349" s="32">
        <f t="shared" si="656"/>
        <v>1000000</v>
      </c>
      <c r="AX349" s="32">
        <f t="shared" si="656"/>
        <v>1000000</v>
      </c>
      <c r="AY349" s="32">
        <f t="shared" si="656"/>
        <v>1000000</v>
      </c>
      <c r="BB349" s="80">
        <f t="shared" si="643"/>
        <v>0.9674394869585794</v>
      </c>
      <c r="BC349" s="80">
        <f t="shared" si="643"/>
        <v>0.76036103535892063</v>
      </c>
      <c r="BD349" s="80">
        <f t="shared" si="643"/>
        <v>1.0066109033905521</v>
      </c>
      <c r="BE349" s="80">
        <f t="shared" si="643"/>
        <v>1.1390850168685356</v>
      </c>
      <c r="BF349" s="80"/>
      <c r="BG349" s="80"/>
      <c r="BH349" s="80"/>
      <c r="BI349" s="80"/>
      <c r="BJ349" s="80"/>
      <c r="BK349" s="80"/>
      <c r="BL349" s="80"/>
      <c r="BM349" s="80"/>
      <c r="BN349" s="80"/>
      <c r="BO349" s="80"/>
      <c r="BP349" s="80"/>
      <c r="BQ349" s="95">
        <v>1.1900181404241106</v>
      </c>
      <c r="BR349" s="95">
        <v>1.1880999020972962</v>
      </c>
      <c r="BS349" s="95">
        <v>1.0310350838602584</v>
      </c>
      <c r="BT349" s="95">
        <v>1.1464676171049739</v>
      </c>
      <c r="BU349" s="88"/>
      <c r="BV349" s="95">
        <v>1.0002187166682484</v>
      </c>
      <c r="BW349" s="95">
        <v>0.99844338905119479</v>
      </c>
      <c r="BX349" s="95">
        <v>0.99555948434401642</v>
      </c>
      <c r="BY349" s="95">
        <v>0.9986994618764593</v>
      </c>
      <c r="CA349" s="95">
        <v>0.98810557681133049</v>
      </c>
      <c r="CB349" s="95">
        <v>0.97914431471853758</v>
      </c>
      <c r="CC349" s="95">
        <v>0.97806346413421141</v>
      </c>
      <c r="CD349" s="95">
        <v>0.99216033314932317</v>
      </c>
      <c r="CF349" s="95">
        <v>1.0377941573847456</v>
      </c>
      <c r="CG349" s="95">
        <v>1.0099358646057339</v>
      </c>
      <c r="CH349" s="95">
        <v>1.0155581122794484</v>
      </c>
      <c r="CI349" s="95">
        <v>0.95579119233108722</v>
      </c>
      <c r="CK349" s="89">
        <f t="shared" si="644"/>
        <v>0.82705359813713319</v>
      </c>
      <c r="CL349" s="89">
        <f t="shared" si="645"/>
        <v>1.1461857274903666</v>
      </c>
      <c r="CM349" s="89">
        <f t="shared" si="646"/>
        <v>1.2182252424274331</v>
      </c>
      <c r="CN349" s="89">
        <f t="shared" si="647"/>
        <v>0.9979455402466364</v>
      </c>
      <c r="CO349" s="89">
        <f t="shared" si="648"/>
        <v>0.97299983072021379</v>
      </c>
      <c r="CP349" s="89">
        <f t="shared" si="649"/>
        <v>1.0088714824009377</v>
      </c>
      <c r="CQ349" s="89">
        <f t="shared" si="650"/>
        <v>1.1289123917094013</v>
      </c>
      <c r="CR349" s="89">
        <f t="shared" si="651"/>
        <v>1.114235374354841</v>
      </c>
      <c r="CS349" s="89">
        <f t="shared" si="652"/>
        <v>0.94795703005433529</v>
      </c>
      <c r="CT349" s="89"/>
      <c r="CU349" s="89">
        <f t="shared" si="653"/>
        <v>1.1933917922566564</v>
      </c>
      <c r="CX349" s="35"/>
      <c r="CZ349" s="80">
        <f t="shared" ref="CZ349:DC372" si="657">D349/$H349</f>
        <v>0.23033346709487479</v>
      </c>
      <c r="DA349" s="80">
        <f t="shared" si="657"/>
        <v>0.31382972190891234</v>
      </c>
      <c r="DB349" s="80">
        <f t="shared" si="657"/>
        <v>0.29675094892462217</v>
      </c>
      <c r="DC349" s="80">
        <f t="shared" si="657"/>
        <v>0.15908586207159067</v>
      </c>
      <c r="DE349" s="80">
        <f t="shared" si="634"/>
        <v>0.22710349957748191</v>
      </c>
      <c r="DF349" s="80">
        <f t="shared" si="634"/>
        <v>0.31551942657909243</v>
      </c>
      <c r="DG349" s="80">
        <f t="shared" si="634"/>
        <v>0.29609404389950511</v>
      </c>
      <c r="DH349" s="80">
        <f t="shared" si="634"/>
        <v>0.16125453871389828</v>
      </c>
      <c r="DI349" s="80">
        <f t="shared" si="635"/>
        <v>0.99997150876997776</v>
      </c>
      <c r="DJ349" s="80"/>
      <c r="DK349" s="80">
        <f t="shared" si="636"/>
        <v>0.2271099702198838</v>
      </c>
      <c r="DL349" s="80">
        <f t="shared" si="636"/>
        <v>0.31552841637178186</v>
      </c>
      <c r="DM349" s="80">
        <f t="shared" si="636"/>
        <v>0.29610248022337932</v>
      </c>
      <c r="DN349" s="80">
        <f t="shared" si="636"/>
        <v>0.16125913318495505</v>
      </c>
      <c r="DQ349" s="80">
        <f t="shared" si="654"/>
        <v>1.211027623708026E-2</v>
      </c>
      <c r="DR349" s="80">
        <f t="shared" si="654"/>
        <v>-1.8806576262228508E-2</v>
      </c>
      <c r="DS349" s="80">
        <f t="shared" si="654"/>
        <v>5.8792936637379932E-3</v>
      </c>
      <c r="DT349" s="80">
        <f t="shared" si="654"/>
        <v>1.3119861383840402E-2</v>
      </c>
      <c r="DV349" s="80">
        <f t="shared" si="637"/>
        <v>6.4733622476808098E-2</v>
      </c>
      <c r="DW349" s="80">
        <f t="shared" si="637"/>
        <v>3.5718202659601767E-2</v>
      </c>
      <c r="DX349" s="80">
        <f t="shared" si="637"/>
        <v>0.57082750700938201</v>
      </c>
      <c r="DY349" s="80">
        <f t="shared" si="637"/>
        <v>0.32872066785420817</v>
      </c>
      <c r="DZ349" s="80"/>
      <c r="EB349" s="80">
        <f t="shared" si="608"/>
        <v>2.5295804359037433E-2</v>
      </c>
      <c r="EC349" s="80">
        <f t="shared" si="608"/>
        <v>7.2796308945786911E-2</v>
      </c>
      <c r="ED349" s="80">
        <f t="shared" si="608"/>
        <v>-6.023767508321792E-3</v>
      </c>
      <c r="EE349" s="80">
        <f t="shared" si="608"/>
        <v>-2.0537692686552617E-3</v>
      </c>
      <c r="EG349" s="80">
        <f t="shared" si="627"/>
        <v>-7.1694888878810444E-4</v>
      </c>
      <c r="EH349" s="80">
        <f t="shared" si="609"/>
        <v>2.42593639625862E-4</v>
      </c>
      <c r="EI349" s="80">
        <f t="shared" si="609"/>
        <v>3.1786787619862305E-3</v>
      </c>
      <c r="EJ349" s="80">
        <f t="shared" si="609"/>
        <v>3.8163407160343608E-3</v>
      </c>
      <c r="EL349" s="80">
        <f t="shared" si="628"/>
        <v>4.3772472982095932E-3</v>
      </c>
      <c r="EM349" s="80">
        <f t="shared" si="610"/>
        <v>3.3810461228584135E-3</v>
      </c>
      <c r="EN349" s="80">
        <f t="shared" si="610"/>
        <v>-8.4571888153098576E-4</v>
      </c>
      <c r="EO349" s="80">
        <f t="shared" si="610"/>
        <v>1.3927731229214203E-4</v>
      </c>
      <c r="EQ349" s="80">
        <f t="shared" si="629"/>
        <v>5.0677889569530822E-2</v>
      </c>
      <c r="ER349" s="80">
        <f t="shared" si="611"/>
        <v>2.7222885403371526E-2</v>
      </c>
      <c r="ES349" s="80">
        <f t="shared" si="611"/>
        <v>7.6700261935121628E-3</v>
      </c>
      <c r="ET349" s="80">
        <f t="shared" si="611"/>
        <v>-3.6616288615107427E-2</v>
      </c>
      <c r="EW349" s="80">
        <f t="shared" si="612"/>
        <v>1.000673152625825</v>
      </c>
      <c r="EX349" s="80">
        <f t="shared" si="613"/>
        <v>0.95413159413237292</v>
      </c>
      <c r="EY349" s="80">
        <f t="shared" si="614"/>
        <v>1.1289123917094013</v>
      </c>
      <c r="EZ349" s="80"/>
      <c r="FA349" s="80">
        <f t="shared" si="615"/>
        <v>1.0269563133311104</v>
      </c>
      <c r="FB349" s="80">
        <f t="shared" si="616"/>
        <v>0.92341384693833461</v>
      </c>
      <c r="FC349" s="80">
        <f t="shared" si="617"/>
        <v>1.2182252424274331</v>
      </c>
      <c r="FD349" s="80"/>
      <c r="FE349" s="80">
        <f t="shared" si="618"/>
        <v>1.001471434906783</v>
      </c>
      <c r="FF349" s="80">
        <f t="shared" si="619"/>
        <v>1.0084508906608789</v>
      </c>
      <c r="FG349" s="80">
        <f t="shared" si="620"/>
        <v>0.9979455402466364</v>
      </c>
      <c r="FH349" s="80"/>
      <c r="FI349" s="80">
        <f t="shared" si="621"/>
        <v>1.0018346538343468</v>
      </c>
      <c r="FJ349" s="80">
        <f t="shared" si="622"/>
        <v>1.0105494297046345</v>
      </c>
      <c r="FK349" s="80">
        <f t="shared" si="598"/>
        <v>0.97299983072021379</v>
      </c>
      <c r="FM349" s="80">
        <f t="shared" si="623"/>
        <v>1.0166017533289182</v>
      </c>
      <c r="FN349" s="80">
        <f t="shared" si="624"/>
        <v>0.99093599986712855</v>
      </c>
      <c r="FO349" s="80">
        <f t="shared" si="625"/>
        <v>1.0088714824009377</v>
      </c>
      <c r="GA349" s="32">
        <f t="shared" si="630"/>
        <v>1998</v>
      </c>
      <c r="GB349" s="90">
        <f t="shared" si="599"/>
        <v>1.0510564919429921</v>
      </c>
      <c r="GC349" s="90">
        <f t="shared" si="600"/>
        <v>1.2127506290459444</v>
      </c>
      <c r="GD349" s="90">
        <f t="shared" si="601"/>
        <v>1.1633081370744951</v>
      </c>
      <c r="GE349" s="90">
        <f t="shared" si="602"/>
        <v>0.70671775938843029</v>
      </c>
      <c r="GF349" s="90">
        <f t="shared" si="603"/>
        <v>0.90070087212192851</v>
      </c>
      <c r="GH349" s="32">
        <f t="shared" si="631"/>
        <v>29</v>
      </c>
      <c r="GI349" s="80">
        <f t="shared" si="604"/>
        <v>1.3810563589255931</v>
      </c>
      <c r="GJ349" s="80">
        <f t="shared" si="605"/>
        <v>1.3349590691646682</v>
      </c>
      <c r="GK349" s="80">
        <f t="shared" si="606"/>
        <v>1.1036684429755572</v>
      </c>
    </row>
    <row r="350" spans="1:193" x14ac:dyDescent="0.2">
      <c r="A350" s="74" t="s">
        <v>247</v>
      </c>
      <c r="B350" s="31">
        <f t="shared" si="607"/>
        <v>1977</v>
      </c>
      <c r="D350" s="85">
        <f>[4]Conversion_Factors!$M39*D203+D277</f>
        <v>3466.5934723245805</v>
      </c>
      <c r="E350" s="85">
        <f>[4]Conversion_Factors!$M39*E203+E277</f>
        <v>4758.1395639325456</v>
      </c>
      <c r="F350" s="85">
        <f>[4]Conversion_Factors!$M39*F203+F277</f>
        <v>4855.1429925578705</v>
      </c>
      <c r="G350" s="85">
        <f>[4]Conversion_Factors!$M39*G203+G277</f>
        <v>2342.557867729065</v>
      </c>
      <c r="H350" s="85">
        <f t="shared" si="632"/>
        <v>15422.433896544062</v>
      </c>
      <c r="J350" s="93">
        <f>J43</f>
        <v>2548.308</v>
      </c>
      <c r="K350" s="93">
        <f>K43</f>
        <v>1551.9780000000001</v>
      </c>
      <c r="L350" s="93">
        <f>L43</f>
        <v>24657.591975535124</v>
      </c>
      <c r="M350" s="93">
        <f>M43</f>
        <v>14196.582391966469</v>
      </c>
      <c r="N350" s="93">
        <f t="shared" si="638"/>
        <v>42954.460367501597</v>
      </c>
      <c r="P350" s="92">
        <f>P43</f>
        <v>2548.308</v>
      </c>
      <c r="Q350" s="92">
        <f>Q43</f>
        <v>1551.9780000000001</v>
      </c>
      <c r="R350" s="92">
        <f>R43</f>
        <v>24657.591975535124</v>
      </c>
      <c r="S350" s="92">
        <f>S43</f>
        <v>14196.582391966469</v>
      </c>
      <c r="T350" s="92">
        <f>T43</f>
        <v>42954.460367501597</v>
      </c>
      <c r="V350" s="96">
        <f t="shared" si="655"/>
        <v>1360.3510534537352</v>
      </c>
      <c r="W350" s="96">
        <f t="shared" si="655"/>
        <v>3065.8550339840804</v>
      </c>
      <c r="X350" s="96">
        <f t="shared" si="655"/>
        <v>196.90256037065853</v>
      </c>
      <c r="Y350" s="96">
        <f t="shared" si="655"/>
        <v>165.00857763166061</v>
      </c>
      <c r="Z350" s="96">
        <f t="shared" si="655"/>
        <v>359.04150033770037</v>
      </c>
      <c r="AC350" s="96">
        <f t="shared" si="639"/>
        <v>1.3603510534537351</v>
      </c>
      <c r="AD350" s="96">
        <f t="shared" si="639"/>
        <v>3.0658550339840804</v>
      </c>
      <c r="AE350" s="96">
        <f t="shared" si="639"/>
        <v>0.19690256037065854</v>
      </c>
      <c r="AF350" s="96">
        <f t="shared" si="639"/>
        <v>0.1650085776316606</v>
      </c>
      <c r="AG350" s="96">
        <f t="shared" si="639"/>
        <v>0.35904150033770038</v>
      </c>
      <c r="AI350" s="94">
        <f t="shared" si="640"/>
        <v>1.3617336553449715</v>
      </c>
      <c r="AJ350" s="94">
        <f t="shared" si="640"/>
        <v>3.0528601514690887</v>
      </c>
      <c r="AK350" s="94">
        <f t="shared" si="640"/>
        <v>0.1929354263608222</v>
      </c>
      <c r="AL350" s="94">
        <f t="shared" si="640"/>
        <v>0.1671961584024664</v>
      </c>
      <c r="AM350" s="94">
        <f t="shared" si="641"/>
        <v>0.35709971648854993</v>
      </c>
      <c r="AO350" s="90">
        <f>AO43</f>
        <v>0.99898467524408352</v>
      </c>
      <c r="AP350" s="90">
        <f>AP43</f>
        <v>1.0042566255479271</v>
      </c>
      <c r="AQ350" s="90">
        <f>AQ43</f>
        <v>1.0205619780911419</v>
      </c>
      <c r="AR350" s="90">
        <f>AR43</f>
        <v>0.98691608233282513</v>
      </c>
      <c r="AS350" s="90">
        <f t="shared" si="642"/>
        <v>1.0054376516123968</v>
      </c>
      <c r="AU350" s="32">
        <f t="shared" si="656"/>
        <v>1000000</v>
      </c>
      <c r="AV350" s="32">
        <f t="shared" si="656"/>
        <v>1000000</v>
      </c>
      <c r="AW350" s="32">
        <f t="shared" si="656"/>
        <v>1000000</v>
      </c>
      <c r="AX350" s="32">
        <f t="shared" si="656"/>
        <v>1000000</v>
      </c>
      <c r="AY350" s="32">
        <f t="shared" si="656"/>
        <v>1000000</v>
      </c>
      <c r="BB350" s="80">
        <f t="shared" si="643"/>
        <v>1.0335690269483271</v>
      </c>
      <c r="BC350" s="80">
        <f t="shared" si="643"/>
        <v>0.73357923853035123</v>
      </c>
      <c r="BD350" s="80">
        <f t="shared" si="643"/>
        <v>1.0189013772154401</v>
      </c>
      <c r="BE350" s="80">
        <f t="shared" si="643"/>
        <v>1.0674611362677466</v>
      </c>
      <c r="BF350" s="80"/>
      <c r="BG350" s="80"/>
      <c r="BH350" s="80"/>
      <c r="BI350" s="80"/>
      <c r="BJ350" s="80"/>
      <c r="BK350" s="80"/>
      <c r="BL350" s="80"/>
      <c r="BM350" s="80"/>
      <c r="BN350" s="80"/>
      <c r="BO350" s="80"/>
      <c r="BP350" s="80"/>
      <c r="BQ350" s="95">
        <v>1.1929579038801024</v>
      </c>
      <c r="BR350" s="95">
        <v>1.1818534846960953</v>
      </c>
      <c r="BS350" s="95">
        <v>1.041662167669134</v>
      </c>
      <c r="BT350" s="95">
        <v>1.0743380962772946</v>
      </c>
      <c r="BU350" s="88"/>
      <c r="BV350" s="95">
        <v>1.000756910255701</v>
      </c>
      <c r="BW350" s="95">
        <v>1.0006929945375986</v>
      </c>
      <c r="BX350" s="95">
        <v>0.99689964788920049</v>
      </c>
      <c r="BY350" s="95">
        <v>1.0001932933739102</v>
      </c>
      <c r="CA350" s="95">
        <v>0.98886270195961012</v>
      </c>
      <c r="CB350" s="95">
        <v>0.97983683667864385</v>
      </c>
      <c r="CC350" s="95">
        <v>0.97982230791616587</v>
      </c>
      <c r="CD350" s="95">
        <v>0.99071646683890602</v>
      </c>
      <c r="CF350" s="95">
        <v>1.0184240017726645</v>
      </c>
      <c r="CG350" s="95">
        <v>1.0025033853305518</v>
      </c>
      <c r="CH350" s="95">
        <v>1.0495667375653939</v>
      </c>
      <c r="CI350" s="95">
        <v>0.96167481877215222</v>
      </c>
      <c r="CK350" s="89">
        <f t="shared" si="644"/>
        <v>0.84596843429438839</v>
      </c>
      <c r="CL350" s="89">
        <f t="shared" si="645"/>
        <v>1.1380432015058437</v>
      </c>
      <c r="CM350" s="89">
        <f t="shared" si="646"/>
        <v>1.2016230673095289</v>
      </c>
      <c r="CN350" s="89">
        <f t="shared" si="647"/>
        <v>0.99941009928884683</v>
      </c>
      <c r="CO350" s="89">
        <f t="shared" si="648"/>
        <v>0.97369792706124803</v>
      </c>
      <c r="CP350" s="89">
        <f t="shared" si="649"/>
        <v>1.0133590438945979</v>
      </c>
      <c r="CQ350" s="89">
        <f t="shared" si="650"/>
        <v>1.119864180323616</v>
      </c>
      <c r="CR350" s="89">
        <f t="shared" si="651"/>
        <v>1.1225846407771745</v>
      </c>
      <c r="CS350" s="89">
        <f t="shared" si="652"/>
        <v>0.96274862533727179</v>
      </c>
      <c r="CT350" s="89"/>
      <c r="CU350" s="89">
        <f t="shared" si="653"/>
        <v>1.1849487953725661</v>
      </c>
      <c r="CX350" s="35"/>
      <c r="CZ350" s="80">
        <f t="shared" si="657"/>
        <v>0.22477603052663384</v>
      </c>
      <c r="DA350" s="80">
        <f t="shared" si="657"/>
        <v>0.30852066514603599</v>
      </c>
      <c r="DB350" s="80">
        <f t="shared" si="657"/>
        <v>0.31481042649473345</v>
      </c>
      <c r="DC350" s="80">
        <f t="shared" si="657"/>
        <v>0.15189287783259667</v>
      </c>
      <c r="DE350" s="80">
        <f t="shared" si="634"/>
        <v>0.22754343785900541</v>
      </c>
      <c r="DF350" s="80">
        <f t="shared" si="634"/>
        <v>0.3111676450919274</v>
      </c>
      <c r="DG350" s="80">
        <f t="shared" si="634"/>
        <v>0.30569178395724778</v>
      </c>
      <c r="DH350" s="80">
        <f t="shared" si="634"/>
        <v>0.15546163686341954</v>
      </c>
      <c r="DI350" s="80">
        <f t="shared" si="635"/>
        <v>0.99986450377160019</v>
      </c>
      <c r="DJ350" s="80"/>
      <c r="DK350" s="80">
        <f t="shared" si="636"/>
        <v>0.22757427331472038</v>
      </c>
      <c r="DL350" s="80">
        <f t="shared" si="636"/>
        <v>0.3112098128478093</v>
      </c>
      <c r="DM350" s="80">
        <f t="shared" si="636"/>
        <v>0.30573320965405248</v>
      </c>
      <c r="DN350" s="80">
        <f t="shared" si="636"/>
        <v>0.15548270418341781</v>
      </c>
      <c r="DQ350" s="80">
        <f t="shared" si="654"/>
        <v>2.4673054975598812E-3</v>
      </c>
      <c r="DR350" s="80">
        <f t="shared" si="654"/>
        <v>-5.271354196410576E-3</v>
      </c>
      <c r="DS350" s="80">
        <f t="shared" si="654"/>
        <v>1.0254442055022479E-2</v>
      </c>
      <c r="DT350" s="80">
        <f t="shared" si="654"/>
        <v>-6.4980830364419997E-2</v>
      </c>
      <c r="DV350" s="80">
        <f t="shared" si="637"/>
        <v>5.9325806405147952E-2</v>
      </c>
      <c r="DW350" s="80">
        <f t="shared" si="637"/>
        <v>3.6130776332000965E-2</v>
      </c>
      <c r="DX350" s="80">
        <f t="shared" si="637"/>
        <v>0.57404031536130107</v>
      </c>
      <c r="DY350" s="80">
        <f t="shared" si="637"/>
        <v>0.33050310190154997</v>
      </c>
      <c r="DZ350" s="80"/>
      <c r="EB350" s="80">
        <f t="shared" si="608"/>
        <v>-8.7236338628582571E-2</v>
      </c>
      <c r="EC350" s="80">
        <f t="shared" si="608"/>
        <v>1.1484594851916149E-2</v>
      </c>
      <c r="ED350" s="80">
        <f t="shared" si="608"/>
        <v>5.6125549569395949E-3</v>
      </c>
      <c r="EE350" s="80">
        <f t="shared" si="608"/>
        <v>5.4076884747568613E-3</v>
      </c>
      <c r="EG350" s="80">
        <f t="shared" si="627"/>
        <v>5.3793119035450707E-4</v>
      </c>
      <c r="EH350" s="80">
        <f t="shared" si="609"/>
        <v>2.2505782541015055E-3</v>
      </c>
      <c r="EI350" s="80">
        <f t="shared" si="609"/>
        <v>1.3452358701935424E-3</v>
      </c>
      <c r="EJ350" s="80">
        <f t="shared" si="609"/>
        <v>1.4946592523580951E-3</v>
      </c>
      <c r="EL350" s="80">
        <f t="shared" si="628"/>
        <v>7.6594570932180515E-4</v>
      </c>
      <c r="EM350" s="80">
        <f t="shared" si="610"/>
        <v>7.0702261577212239E-4</v>
      </c>
      <c r="EN350" s="80">
        <f t="shared" si="610"/>
        <v>1.796677089336562E-3</v>
      </c>
      <c r="EO350" s="80">
        <f t="shared" si="610"/>
        <v>-1.4563351244197033E-3</v>
      </c>
      <c r="EQ350" s="80">
        <f t="shared" si="629"/>
        <v>-1.8841122024555585E-2</v>
      </c>
      <c r="ER350" s="80">
        <f t="shared" si="611"/>
        <v>-7.3865713653539647E-3</v>
      </c>
      <c r="ES350" s="80">
        <f t="shared" si="611"/>
        <v>3.2939122435289021E-2</v>
      </c>
      <c r="ET350" s="80">
        <f t="shared" si="611"/>
        <v>6.1368961666046678E-3</v>
      </c>
      <c r="EW350" s="80">
        <f t="shared" si="612"/>
        <v>0.99198501898620806</v>
      </c>
      <c r="EX350" s="80">
        <f t="shared" si="613"/>
        <v>0.94648424752074289</v>
      </c>
      <c r="EY350" s="80">
        <f t="shared" si="614"/>
        <v>1.119864180323616</v>
      </c>
      <c r="EZ350" s="80"/>
      <c r="FA350" s="80">
        <f t="shared" si="615"/>
        <v>0.98637183458387168</v>
      </c>
      <c r="FB350" s="80">
        <f t="shared" si="616"/>
        <v>0.91082941028471553</v>
      </c>
      <c r="FC350" s="80">
        <f t="shared" si="617"/>
        <v>1.2016230673095289</v>
      </c>
      <c r="FD350" s="80"/>
      <c r="FE350" s="80">
        <f t="shared" si="618"/>
        <v>1.001467574114163</v>
      </c>
      <c r="FF350" s="80">
        <f t="shared" si="619"/>
        <v>1.0099308670834175</v>
      </c>
      <c r="FG350" s="80">
        <f t="shared" si="620"/>
        <v>0.99941009928884683</v>
      </c>
      <c r="FH350" s="80"/>
      <c r="FI350" s="80">
        <f t="shared" si="621"/>
        <v>1.0007174681012201</v>
      </c>
      <c r="FJ350" s="80">
        <f t="shared" si="622"/>
        <v>1.0112744666851536</v>
      </c>
      <c r="FK350" s="80">
        <f t="shared" si="598"/>
        <v>0.97369792706124803</v>
      </c>
      <c r="FM350" s="80">
        <f t="shared" si="623"/>
        <v>1.0044481002505696</v>
      </c>
      <c r="FN350" s="80">
        <f t="shared" si="624"/>
        <v>0.99534378253643596</v>
      </c>
      <c r="FO350" s="80">
        <f t="shared" si="625"/>
        <v>1.0133590438945979</v>
      </c>
      <c r="GA350" s="32">
        <f t="shared" si="630"/>
        <v>1999</v>
      </c>
      <c r="GB350" s="90">
        <f t="shared" si="599"/>
        <v>1.0818247626132385</v>
      </c>
      <c r="GC350" s="90">
        <f t="shared" si="600"/>
        <v>1.2328899404901654</v>
      </c>
      <c r="GD350" s="90">
        <f t="shared" si="601"/>
        <v>1.1794561091930242</v>
      </c>
      <c r="GE350" s="90">
        <f t="shared" si="602"/>
        <v>0.70669928768049217</v>
      </c>
      <c r="GF350" s="90">
        <f t="shared" si="603"/>
        <v>0.89740000074953574</v>
      </c>
      <c r="GH350" s="32">
        <f t="shared" si="631"/>
        <v>30</v>
      </c>
      <c r="GI350" s="80">
        <f t="shared" si="604"/>
        <v>1.3292095221207352</v>
      </c>
      <c r="GJ350" s="80">
        <f t="shared" si="605"/>
        <v>1.3437590670267698</v>
      </c>
      <c r="GK350" s="80">
        <f t="shared" si="606"/>
        <v>1.0921020253154652</v>
      </c>
    </row>
    <row r="351" spans="1:193" x14ac:dyDescent="0.2">
      <c r="A351" s="74" t="s">
        <v>247</v>
      </c>
      <c r="B351" s="31">
        <f t="shared" si="607"/>
        <v>1978</v>
      </c>
      <c r="D351" s="85">
        <f>[4]Conversion_Factors!$M40*D204+D278</f>
        <v>3472.4092480606532</v>
      </c>
      <c r="E351" s="85">
        <f>[4]Conversion_Factors!$M40*E204+E278</f>
        <v>4940.543353105797</v>
      </c>
      <c r="F351" s="85">
        <f>[4]Conversion_Factors!$M40*F204+F278</f>
        <v>4973.8971875003226</v>
      </c>
      <c r="G351" s="85">
        <f>[4]Conversion_Factors!$M40*G204+G278</f>
        <v>2433.5149763402296</v>
      </c>
      <c r="H351" s="85">
        <f t="shared" si="632"/>
        <v>15820.364765007002</v>
      </c>
      <c r="I351" s="80"/>
      <c r="J351" s="93">
        <f>J44</f>
        <v>2642.7240000000002</v>
      </c>
      <c r="K351" s="93">
        <f>K44</f>
        <v>1490.0250000000001</v>
      </c>
      <c r="L351" s="93">
        <f>L44</f>
        <v>25410.997874737848</v>
      </c>
      <c r="M351" s="93">
        <f>M44</f>
        <v>14719.090554219732</v>
      </c>
      <c r="N351" s="93">
        <f t="shared" si="638"/>
        <v>44262.83742895758</v>
      </c>
      <c r="P351" s="92">
        <f>P44</f>
        <v>2642.7240000000002</v>
      </c>
      <c r="Q351" s="92">
        <f>Q44</f>
        <v>1490.0250000000001</v>
      </c>
      <c r="R351" s="92">
        <f>R44</f>
        <v>25410.997874737848</v>
      </c>
      <c r="S351" s="92">
        <f>S44</f>
        <v>14719.090554219732</v>
      </c>
      <c r="T351" s="92">
        <f>T44</f>
        <v>44262.83742895758</v>
      </c>
      <c r="V351" s="96">
        <f t="shared" si="655"/>
        <v>1313.9507750565904</v>
      </c>
      <c r="W351" s="96">
        <f t="shared" si="655"/>
        <v>3315.7452748147157</v>
      </c>
      <c r="X351" s="96">
        <f t="shared" si="655"/>
        <v>195.73797188205211</v>
      </c>
      <c r="Y351" s="96">
        <f t="shared" si="655"/>
        <v>165.3305255087638</v>
      </c>
      <c r="Z351" s="96">
        <f t="shared" si="655"/>
        <v>357.41867634217732</v>
      </c>
      <c r="AC351" s="96">
        <f t="shared" si="639"/>
        <v>1.3139507750565904</v>
      </c>
      <c r="AD351" s="96">
        <f t="shared" si="639"/>
        <v>3.3157452748147156</v>
      </c>
      <c r="AE351" s="96">
        <f t="shared" si="639"/>
        <v>0.19573797188205211</v>
      </c>
      <c r="AF351" s="96">
        <f t="shared" si="639"/>
        <v>0.16533052550876379</v>
      </c>
      <c r="AG351" s="96">
        <f t="shared" si="639"/>
        <v>0.35741867634217733</v>
      </c>
      <c r="AI351" s="94">
        <f t="shared" si="640"/>
        <v>1.2801853439484772</v>
      </c>
      <c r="AJ351" s="94">
        <f t="shared" si="640"/>
        <v>3.2228220756232617</v>
      </c>
      <c r="AK351" s="94">
        <f t="shared" si="640"/>
        <v>0.19033829731642737</v>
      </c>
      <c r="AL351" s="94">
        <f t="shared" si="640"/>
        <v>0.16586804386827184</v>
      </c>
      <c r="AM351" s="94">
        <f t="shared" si="641"/>
        <v>0.34935344683421399</v>
      </c>
      <c r="AO351" s="90">
        <f>AO44</f>
        <v>1.0263754238928955</v>
      </c>
      <c r="AP351" s="90">
        <f>AP44</f>
        <v>1.0288328666649968</v>
      </c>
      <c r="AQ351" s="90">
        <f>AQ44</f>
        <v>1.0283688287735813</v>
      </c>
      <c r="AR351" s="90">
        <f>AR44</f>
        <v>0.99675936155649769</v>
      </c>
      <c r="AS351" s="90">
        <f t="shared" si="642"/>
        <v>1.0230861598219487</v>
      </c>
      <c r="AU351" s="32">
        <f t="shared" si="656"/>
        <v>1000000</v>
      </c>
      <c r="AV351" s="32">
        <f t="shared" si="656"/>
        <v>1000000</v>
      </c>
      <c r="AW351" s="32">
        <f t="shared" si="656"/>
        <v>1000000</v>
      </c>
      <c r="AX351" s="32">
        <f t="shared" si="656"/>
        <v>1000000</v>
      </c>
      <c r="AY351" s="32">
        <f t="shared" si="656"/>
        <v>1000000</v>
      </c>
      <c r="BB351" s="80">
        <f t="shared" si="643"/>
        <v>0.97167306915326079</v>
      </c>
      <c r="BC351" s="80">
        <f t="shared" si="643"/>
        <v>0.77441980531496901</v>
      </c>
      <c r="BD351" s="80">
        <f t="shared" si="643"/>
        <v>1.0051858123238413</v>
      </c>
      <c r="BE351" s="80">
        <f t="shared" si="643"/>
        <v>1.0589818107658269</v>
      </c>
      <c r="BF351" s="80"/>
      <c r="BG351" s="80"/>
      <c r="BH351" s="80"/>
      <c r="BI351" s="80"/>
      <c r="BJ351" s="80"/>
      <c r="BK351" s="80"/>
      <c r="BL351" s="80"/>
      <c r="BM351" s="80"/>
      <c r="BN351" s="80"/>
      <c r="BO351" s="80"/>
      <c r="BP351" s="80"/>
      <c r="BQ351" s="95">
        <v>1.1162888032600304</v>
      </c>
      <c r="BR351" s="95">
        <v>1.1396644794739297</v>
      </c>
      <c r="BS351" s="95">
        <v>1.0210129948927904</v>
      </c>
      <c r="BT351" s="95">
        <v>1.0671724228367419</v>
      </c>
      <c r="BU351" s="88"/>
      <c r="BV351" s="95">
        <v>1.0017637838606599</v>
      </c>
      <c r="BW351" s="95">
        <v>1.002065828761713</v>
      </c>
      <c r="BX351" s="95">
        <v>0.99691294716902457</v>
      </c>
      <c r="BY351" s="95">
        <v>1.0007960215467164</v>
      </c>
      <c r="CA351" s="95">
        <v>0.98815132658266236</v>
      </c>
      <c r="CB351" s="95">
        <v>0.98182262919518204</v>
      </c>
      <c r="CC351" s="95">
        <v>0.98411673206119066</v>
      </c>
      <c r="CD351" s="95">
        <v>0.98937893012085865</v>
      </c>
      <c r="CF351" s="95">
        <v>1.0691426801822288</v>
      </c>
      <c r="CG351" s="95">
        <v>1.0576870108711671</v>
      </c>
      <c r="CH351" s="95">
        <v>1.0598009745486987</v>
      </c>
      <c r="CI351" s="95">
        <v>0.97074741788432728</v>
      </c>
      <c r="CK351" s="89">
        <f t="shared" si="644"/>
        <v>0.87173632160287451</v>
      </c>
      <c r="CL351" s="89">
        <f t="shared" si="645"/>
        <v>1.1328993843883002</v>
      </c>
      <c r="CM351" s="89">
        <f t="shared" si="646"/>
        <v>1.178329739279437</v>
      </c>
      <c r="CN351" s="89">
        <f t="shared" si="647"/>
        <v>1.0001551417693573</v>
      </c>
      <c r="CO351" s="89">
        <f t="shared" si="648"/>
        <v>0.97529411924453069</v>
      </c>
      <c r="CP351" s="89">
        <f t="shared" si="649"/>
        <v>1.0462236774124236</v>
      </c>
      <c r="CQ351" s="89">
        <f t="shared" si="650"/>
        <v>1.0831212478862737</v>
      </c>
      <c r="CR351" s="89">
        <f t="shared" si="651"/>
        <v>1.1354200994750081</v>
      </c>
      <c r="CS351" s="89">
        <f t="shared" si="652"/>
        <v>0.9875895420928178</v>
      </c>
      <c r="CT351" s="89"/>
      <c r="CU351" s="89">
        <f t="shared" si="653"/>
        <v>1.2025256833979865</v>
      </c>
      <c r="CX351" s="35"/>
      <c r="CZ351" s="80">
        <f t="shared" si="657"/>
        <v>0.21948983475660819</v>
      </c>
      <c r="DA351" s="80">
        <f t="shared" si="657"/>
        <v>0.31229010370442051</v>
      </c>
      <c r="DB351" s="80">
        <f t="shared" si="657"/>
        <v>0.31439838849367524</v>
      </c>
      <c r="DC351" s="80">
        <f t="shared" si="657"/>
        <v>0.15382167304529609</v>
      </c>
      <c r="DE351" s="80">
        <f t="shared" si="634"/>
        <v>0.22212244908399265</v>
      </c>
      <c r="DF351" s="80">
        <f t="shared" si="634"/>
        <v>0.31040156984182404</v>
      </c>
      <c r="DG351" s="80">
        <f t="shared" si="634"/>
        <v>0.314604362523631</v>
      </c>
      <c r="DH351" s="80">
        <f t="shared" si="634"/>
        <v>0.15285524724496943</v>
      </c>
      <c r="DI351" s="80">
        <f t="shared" si="635"/>
        <v>0.99998362869441715</v>
      </c>
      <c r="DJ351" s="80"/>
      <c r="DK351" s="80">
        <f t="shared" si="636"/>
        <v>0.22212608557801758</v>
      </c>
      <c r="DL351" s="80">
        <f t="shared" si="636"/>
        <v>0.31040665160397241</v>
      </c>
      <c r="DM351" s="80">
        <f t="shared" si="636"/>
        <v>0.31460951309210911</v>
      </c>
      <c r="DN351" s="80">
        <f t="shared" si="636"/>
        <v>0.15285774972590091</v>
      </c>
      <c r="DQ351" s="80">
        <f t="shared" si="654"/>
        <v>-6.64262417952593E-2</v>
      </c>
      <c r="DR351" s="80">
        <f t="shared" si="654"/>
        <v>-3.635005304700617E-2</v>
      </c>
      <c r="DS351" s="80">
        <f t="shared" si="654"/>
        <v>-2.0022408758844524E-2</v>
      </c>
      <c r="DT351" s="80">
        <f t="shared" si="654"/>
        <v>-6.6921923751742472E-3</v>
      </c>
      <c r="DV351" s="80">
        <f t="shared" si="637"/>
        <v>5.9705255096707391E-2</v>
      </c>
      <c r="DW351" s="80">
        <f t="shared" si="637"/>
        <v>3.3663115302797954E-2</v>
      </c>
      <c r="DX351" s="80">
        <f t="shared" si="637"/>
        <v>0.57409328797600978</v>
      </c>
      <c r="DY351" s="80">
        <f t="shared" si="637"/>
        <v>0.33253834162448487</v>
      </c>
      <c r="DZ351" s="80"/>
      <c r="EB351" s="80">
        <f t="shared" si="608"/>
        <v>6.3756463584802164E-3</v>
      </c>
      <c r="EC351" s="80">
        <f t="shared" si="608"/>
        <v>-7.0742295560295751E-2</v>
      </c>
      <c r="ED351" s="80">
        <f t="shared" si="608"/>
        <v>9.2276046258597967E-5</v>
      </c>
      <c r="EE351" s="80">
        <f t="shared" si="608"/>
        <v>6.139121875265276E-3</v>
      </c>
      <c r="EG351" s="80">
        <f t="shared" si="627"/>
        <v>1.0056062768957097E-3</v>
      </c>
      <c r="EH351" s="80">
        <f t="shared" si="609"/>
        <v>1.3709433439133794E-3</v>
      </c>
      <c r="EI351" s="80">
        <f t="shared" si="609"/>
        <v>1.3340551521400453E-5</v>
      </c>
      <c r="EJ351" s="80">
        <f t="shared" si="609"/>
        <v>6.0243019444478909E-4</v>
      </c>
      <c r="EL351" s="80">
        <f t="shared" si="628"/>
        <v>-7.1964629221527823E-4</v>
      </c>
      <c r="EM351" s="80">
        <f t="shared" si="610"/>
        <v>2.0246054214834021E-3</v>
      </c>
      <c r="EN351" s="80">
        <f t="shared" si="610"/>
        <v>4.3732833881932704E-3</v>
      </c>
      <c r="EO351" s="80">
        <f t="shared" si="610"/>
        <v>-1.3509823047264914E-3</v>
      </c>
      <c r="EQ351" s="80">
        <f t="shared" si="629"/>
        <v>4.8600757737555692E-2</v>
      </c>
      <c r="ER351" s="80">
        <f t="shared" si="611"/>
        <v>5.3584201653663635E-2</v>
      </c>
      <c r="ES351" s="80">
        <f t="shared" si="611"/>
        <v>9.7036825113891619E-3</v>
      </c>
      <c r="ET351" s="80">
        <f t="shared" si="611"/>
        <v>9.3899413923661454E-3</v>
      </c>
      <c r="EW351" s="80">
        <f t="shared" si="612"/>
        <v>0.96718983151445714</v>
      </c>
      <c r="EX351" s="80">
        <f t="shared" si="613"/>
        <v>0.91542993989067512</v>
      </c>
      <c r="EY351" s="80">
        <f t="shared" si="614"/>
        <v>1.0831212478862737</v>
      </c>
      <c r="EZ351" s="80"/>
      <c r="FA351" s="80">
        <f t="shared" si="615"/>
        <v>0.98061511245598287</v>
      </c>
      <c r="FB351" s="80">
        <f t="shared" si="616"/>
        <v>0.8931730845945629</v>
      </c>
      <c r="FC351" s="80">
        <f t="shared" si="617"/>
        <v>1.178329739279437</v>
      </c>
      <c r="FD351" s="80"/>
      <c r="FE351" s="80">
        <f t="shared" si="618"/>
        <v>1.0007454822410147</v>
      </c>
      <c r="FF351" s="80">
        <f t="shared" si="619"/>
        <v>1.0106837526094807</v>
      </c>
      <c r="FG351" s="80">
        <f t="shared" si="620"/>
        <v>1.0001551417693573</v>
      </c>
      <c r="FH351" s="80"/>
      <c r="FI351" s="80">
        <f t="shared" si="621"/>
        <v>1.0016393094191955</v>
      </c>
      <c r="FJ351" s="80">
        <f t="shared" si="622"/>
        <v>1.0129322584437825</v>
      </c>
      <c r="FK351" s="80">
        <f t="shared" si="598"/>
        <v>0.97529411924453069</v>
      </c>
      <c r="FM351" s="80">
        <f t="shared" si="623"/>
        <v>1.0324313812718529</v>
      </c>
      <c r="FN351" s="80">
        <f t="shared" si="624"/>
        <v>1.0276241562444433</v>
      </c>
      <c r="FO351" s="80">
        <f t="shared" si="625"/>
        <v>1.0462236774124236</v>
      </c>
      <c r="GA351" s="32">
        <f t="shared" si="630"/>
        <v>2000</v>
      </c>
      <c r="GB351" s="90">
        <f t="shared" si="599"/>
        <v>1.1778702152939913</v>
      </c>
      <c r="GC351" s="90">
        <f t="shared" si="600"/>
        <v>1.2571515847809496</v>
      </c>
      <c r="GD351" s="90">
        <f t="shared" si="601"/>
        <v>1.1938230412729214</v>
      </c>
      <c r="GE351" s="90">
        <f t="shared" si="602"/>
        <v>0.76621717958986568</v>
      </c>
      <c r="GF351" s="90">
        <f t="shared" si="603"/>
        <v>0.90122771865726514</v>
      </c>
      <c r="GH351" s="32">
        <v>2007</v>
      </c>
      <c r="GI351" s="80">
        <f t="shared" si="604"/>
        <v>1.3850946949600071</v>
      </c>
      <c r="GJ351" s="80">
        <f t="shared" si="605"/>
        <v>1.3586827093068139</v>
      </c>
      <c r="GK351" s="80">
        <f t="shared" si="606"/>
        <v>1.097916084288235</v>
      </c>
    </row>
    <row r="352" spans="1:193" x14ac:dyDescent="0.2">
      <c r="A352" s="74" t="s">
        <v>247</v>
      </c>
      <c r="B352" s="31">
        <f t="shared" si="607"/>
        <v>1979</v>
      </c>
      <c r="D352" s="85">
        <f>[4]Conversion_Factors!$M41*D205+D279</f>
        <v>3230.7932932018211</v>
      </c>
      <c r="E352" s="85">
        <f>[4]Conversion_Factors!$M41*E205+E279</f>
        <v>4762.3929589778436</v>
      </c>
      <c r="F352" s="85">
        <f>[4]Conversion_Factors!$M41*F205+F279</f>
        <v>4957.4941169267104</v>
      </c>
      <c r="G352" s="85">
        <f>[4]Conversion_Factors!$M41*G205+G279</f>
        <v>2614.7776837198244</v>
      </c>
      <c r="H352" s="85">
        <f t="shared" si="632"/>
        <v>15565.458052826201</v>
      </c>
      <c r="I352" s="80"/>
      <c r="J352" s="93">
        <f>J45</f>
        <v>2836.1080000000002</v>
      </c>
      <c r="K352" s="93">
        <f>K45</f>
        <v>1366.7950000000001</v>
      </c>
      <c r="L352" s="93">
        <f>L45</f>
        <v>25922.33201686983</v>
      </c>
      <c r="M352" s="93">
        <f>M45</f>
        <v>15054.52833939172</v>
      </c>
      <c r="N352" s="93">
        <f t="shared" si="638"/>
        <v>45179.763356261552</v>
      </c>
      <c r="P352" s="92">
        <f>P45</f>
        <v>2836.1080000000002</v>
      </c>
      <c r="Q352" s="92">
        <f>Q45</f>
        <v>1366.7950000000001</v>
      </c>
      <c r="R352" s="92">
        <f>R45</f>
        <v>25922.33201686983</v>
      </c>
      <c r="S352" s="92">
        <f>S45</f>
        <v>15054.52833939172</v>
      </c>
      <c r="T352" s="92">
        <f>T45</f>
        <v>45179.763356261552</v>
      </c>
      <c r="V352" s="96">
        <f t="shared" si="655"/>
        <v>1139.1644088313353</v>
      </c>
      <c r="W352" s="96">
        <f t="shared" si="655"/>
        <v>3484.35058584341</v>
      </c>
      <c r="X352" s="96">
        <f t="shared" si="655"/>
        <v>191.24414090909931</v>
      </c>
      <c r="Y352" s="96">
        <f t="shared" si="655"/>
        <v>173.68712089624157</v>
      </c>
      <c r="Z352" s="96">
        <f t="shared" si="655"/>
        <v>344.52278844592388</v>
      </c>
      <c r="AC352" s="96">
        <f t="shared" si="639"/>
        <v>1.1391644088313353</v>
      </c>
      <c r="AD352" s="96">
        <f t="shared" si="639"/>
        <v>3.4843505858434098</v>
      </c>
      <c r="AE352" s="96">
        <f t="shared" si="639"/>
        <v>0.1912441409090993</v>
      </c>
      <c r="AF352" s="96">
        <f t="shared" si="639"/>
        <v>0.17368712089624155</v>
      </c>
      <c r="AG352" s="96">
        <f t="shared" si="639"/>
        <v>0.34452278844592388</v>
      </c>
      <c r="AI352" s="94">
        <f t="shared" si="640"/>
        <v>1.1517376554800998</v>
      </c>
      <c r="AJ352" s="94">
        <f t="shared" si="640"/>
        <v>3.4322784674683033</v>
      </c>
      <c r="AK352" s="94">
        <f t="shared" si="640"/>
        <v>0.19210952061179462</v>
      </c>
      <c r="AL352" s="94">
        <f t="shared" si="640"/>
        <v>0.17285486415185067</v>
      </c>
      <c r="AM352" s="94">
        <f t="shared" si="641"/>
        <v>0.34395595505646614</v>
      </c>
      <c r="AO352" s="90">
        <f>AO45</f>
        <v>0.98908323732497627</v>
      </c>
      <c r="AP352" s="90">
        <f>AP45</f>
        <v>1.0151712976871354</v>
      </c>
      <c r="AQ352" s="90">
        <f>AQ45</f>
        <v>0.99549538357110345</v>
      </c>
      <c r="AR352" s="90">
        <f>AR45</f>
        <v>1.0048147719098015</v>
      </c>
      <c r="AS352" s="90">
        <f t="shared" si="642"/>
        <v>1.0016479824847477</v>
      </c>
      <c r="AU352" s="32">
        <f t="shared" si="656"/>
        <v>1000000</v>
      </c>
      <c r="AV352" s="32">
        <f t="shared" si="656"/>
        <v>1000000</v>
      </c>
      <c r="AW352" s="32">
        <f t="shared" si="656"/>
        <v>1000000</v>
      </c>
      <c r="AX352" s="32">
        <f t="shared" si="656"/>
        <v>1000000</v>
      </c>
      <c r="AY352" s="32">
        <f t="shared" si="656"/>
        <v>1000000</v>
      </c>
      <c r="BB352" s="80">
        <f t="shared" si="643"/>
        <v>0.87418003014161172</v>
      </c>
      <c r="BC352" s="80">
        <f t="shared" si="643"/>
        <v>0.82475059441484311</v>
      </c>
      <c r="BD352" s="80">
        <f t="shared" si="643"/>
        <v>1.0145397287561231</v>
      </c>
      <c r="BE352" s="80">
        <f t="shared" si="643"/>
        <v>1.1035890504899282</v>
      </c>
      <c r="BF352" s="80"/>
      <c r="BG352" s="80"/>
      <c r="BH352" s="80"/>
      <c r="BI352" s="80"/>
      <c r="BJ352" s="80"/>
      <c r="BK352" s="80"/>
      <c r="BL352" s="80"/>
      <c r="BM352" s="80"/>
      <c r="BN352" s="80"/>
      <c r="BO352" s="80"/>
      <c r="BP352" s="80"/>
      <c r="BQ352" s="95">
        <v>1.0894197201834857</v>
      </c>
      <c r="BR352" s="95">
        <v>1.0879532088953432</v>
      </c>
      <c r="BS352" s="95">
        <v>1.0268597301123497</v>
      </c>
      <c r="BT352" s="95">
        <v>1.1100503591419519</v>
      </c>
      <c r="BU352" s="88"/>
      <c r="BV352" s="95">
        <v>1.0001457224029322</v>
      </c>
      <c r="BW352" s="95">
        <v>0.99762929863482463</v>
      </c>
      <c r="BX352" s="95">
        <v>0.99598186918975096</v>
      </c>
      <c r="BY352" s="95">
        <v>0.99815152357481918</v>
      </c>
      <c r="CA352" s="95">
        <v>0.99517776263500579</v>
      </c>
      <c r="CB352" s="95">
        <v>0.99149021778604607</v>
      </c>
      <c r="CC352" s="95">
        <v>0.99018335327269147</v>
      </c>
      <c r="CD352" s="95">
        <v>0.99399273051160097</v>
      </c>
      <c r="CF352" s="95">
        <v>1.0031882126701728</v>
      </c>
      <c r="CG352" s="95">
        <v>1.0416721875999351</v>
      </c>
      <c r="CH352" s="95">
        <v>1.0242225061174113</v>
      </c>
      <c r="CI352" s="95">
        <v>0.97845593464241865</v>
      </c>
      <c r="CK352" s="89">
        <f t="shared" si="644"/>
        <v>0.88979475801317431</v>
      </c>
      <c r="CL352" s="89">
        <f t="shared" si="645"/>
        <v>1.0920236707621345</v>
      </c>
      <c r="CM352" s="89">
        <f t="shared" si="646"/>
        <v>1.1524768071070572</v>
      </c>
      <c r="CN352" s="89">
        <f t="shared" si="647"/>
        <v>0.99771948448745096</v>
      </c>
      <c r="CO352" s="89">
        <f t="shared" si="648"/>
        <v>0.98237643431089305</v>
      </c>
      <c r="CP352" s="89">
        <f t="shared" si="649"/>
        <v>1.0174910372560915</v>
      </c>
      <c r="CQ352" s="89">
        <f t="shared" si="650"/>
        <v>1.070826920219377</v>
      </c>
      <c r="CR352" s="89">
        <f t="shared" si="651"/>
        <v>1.0951113992986141</v>
      </c>
      <c r="CS352" s="89">
        <f t="shared" si="652"/>
        <v>0.97167693787045173</v>
      </c>
      <c r="CT352" s="89"/>
      <c r="CU352" s="89">
        <f t="shared" si="653"/>
        <v>1.1493417323115387</v>
      </c>
      <c r="CX352" s="35"/>
      <c r="CZ352" s="80">
        <f t="shared" si="657"/>
        <v>0.20756172303038714</v>
      </c>
      <c r="DA352" s="80">
        <f t="shared" si="657"/>
        <v>0.30595906286954028</v>
      </c>
      <c r="DB352" s="80">
        <f t="shared" si="657"/>
        <v>0.31849330100674961</v>
      </c>
      <c r="DC352" s="80">
        <f t="shared" si="657"/>
        <v>0.16798591309332284</v>
      </c>
      <c r="DE352" s="80">
        <f t="shared" si="634"/>
        <v>0.21347023936160822</v>
      </c>
      <c r="DF352" s="80">
        <f t="shared" si="634"/>
        <v>0.30911377771938853</v>
      </c>
      <c r="DG352" s="80">
        <f t="shared" si="634"/>
        <v>0.31644142890888183</v>
      </c>
      <c r="DH352" s="80">
        <f t="shared" si="634"/>
        <v>0.16079983371838286</v>
      </c>
      <c r="DI352" s="80">
        <f t="shared" si="635"/>
        <v>0.99982527970826141</v>
      </c>
      <c r="DJ352" s="80"/>
      <c r="DK352" s="80">
        <f t="shared" si="636"/>
        <v>0.21350754346189027</v>
      </c>
      <c r="DL352" s="80">
        <f t="shared" si="636"/>
        <v>0.30916779560683311</v>
      </c>
      <c r="DM352" s="80">
        <f t="shared" si="636"/>
        <v>0.31649672730941164</v>
      </c>
      <c r="DN352" s="80">
        <f t="shared" si="636"/>
        <v>0.16082793362186498</v>
      </c>
      <c r="DQ352" s="80">
        <f t="shared" si="654"/>
        <v>-2.4364427084033639E-2</v>
      </c>
      <c r="DR352" s="80">
        <f t="shared" si="654"/>
        <v>-4.6435761857009386E-2</v>
      </c>
      <c r="DS352" s="80">
        <f t="shared" si="654"/>
        <v>5.7100727346899704E-3</v>
      </c>
      <c r="DT352" s="80">
        <f t="shared" si="654"/>
        <v>3.939282771634528E-2</v>
      </c>
      <c r="DV352" s="80">
        <f t="shared" si="637"/>
        <v>6.2773856906599715E-2</v>
      </c>
      <c r="DW352" s="80">
        <f t="shared" si="637"/>
        <v>3.0252371824576484E-2</v>
      </c>
      <c r="DX352" s="80">
        <f t="shared" si="637"/>
        <v>0.57375980065369692</v>
      </c>
      <c r="DY352" s="80">
        <f t="shared" si="637"/>
        <v>0.33321397061512681</v>
      </c>
      <c r="DZ352" s="80"/>
      <c r="EB352" s="80">
        <f t="shared" si="608"/>
        <v>5.0118653909640536E-2</v>
      </c>
      <c r="EC352" s="80">
        <f t="shared" si="608"/>
        <v>-0.1068281477264332</v>
      </c>
      <c r="ED352" s="80">
        <f t="shared" si="608"/>
        <v>-5.8106274226087519E-4</v>
      </c>
      <c r="EE352" s="80">
        <f t="shared" si="608"/>
        <v>2.0296714263316447E-3</v>
      </c>
      <c r="EG352" s="80">
        <f t="shared" si="627"/>
        <v>-1.6165184340408475E-3</v>
      </c>
      <c r="EH352" s="80">
        <f t="shared" si="609"/>
        <v>-4.4372137985347624E-3</v>
      </c>
      <c r="EI352" s="80">
        <f t="shared" si="609"/>
        <v>-9.3439758021785977E-4</v>
      </c>
      <c r="EJ352" s="80">
        <f t="shared" si="609"/>
        <v>-2.6458918555804256E-3</v>
      </c>
      <c r="EL352" s="80">
        <f t="shared" si="628"/>
        <v>7.0855265393790197E-3</v>
      </c>
      <c r="EM352" s="80">
        <f t="shared" si="610"/>
        <v>9.7984117960692278E-3</v>
      </c>
      <c r="EN352" s="80">
        <f t="shared" si="610"/>
        <v>6.1456111464566338E-3</v>
      </c>
      <c r="EO352" s="80">
        <f t="shared" si="610"/>
        <v>4.6524903070023762E-3</v>
      </c>
      <c r="EQ352" s="80">
        <f t="shared" si="629"/>
        <v>-6.3673952743359977E-2</v>
      </c>
      <c r="ER352" s="80">
        <f t="shared" si="611"/>
        <v>-1.5257164132732782E-2</v>
      </c>
      <c r="ES352" s="80">
        <f t="shared" si="611"/>
        <v>-3.4147336491866312E-2</v>
      </c>
      <c r="ET352" s="80">
        <f t="shared" si="611"/>
        <v>7.9094435525908103E-3</v>
      </c>
      <c r="EW352" s="80">
        <f t="shared" si="612"/>
        <v>0.9886491676800826</v>
      </c>
      <c r="EX352" s="80">
        <f t="shared" si="613"/>
        <v>0.90503904814234404</v>
      </c>
      <c r="EY352" s="80">
        <f t="shared" si="614"/>
        <v>1.070826920219377</v>
      </c>
      <c r="EZ352" s="80"/>
      <c r="FA352" s="80">
        <f t="shared" si="615"/>
        <v>0.97805967946782957</v>
      </c>
      <c r="FB352" s="80">
        <f t="shared" si="616"/>
        <v>0.87357658082785083</v>
      </c>
      <c r="FC352" s="80">
        <f t="shared" si="617"/>
        <v>1.1524768071070572</v>
      </c>
      <c r="FD352" s="80"/>
      <c r="FE352" s="80">
        <f t="shared" si="618"/>
        <v>0.99756472053165923</v>
      </c>
      <c r="FF352" s="80">
        <f t="shared" si="619"/>
        <v>1.0082224552177652</v>
      </c>
      <c r="FG352" s="80">
        <f t="shared" si="620"/>
        <v>0.99771948448745096</v>
      </c>
      <c r="FH352" s="80"/>
      <c r="FI352" s="80">
        <f t="shared" si="621"/>
        <v>1.0072617223118789</v>
      </c>
      <c r="FJ352" s="80">
        <f t="shared" si="622"/>
        <v>1.0202878912253457</v>
      </c>
      <c r="FK352" s="80">
        <f t="shared" si="598"/>
        <v>0.98237643431089305</v>
      </c>
      <c r="FM352" s="80">
        <f t="shared" si="623"/>
        <v>0.97253680950196497</v>
      </c>
      <c r="FN352" s="80">
        <f t="shared" si="624"/>
        <v>0.99940231828111958</v>
      </c>
      <c r="FO352" s="80">
        <f t="shared" si="625"/>
        <v>1.0174910372560915</v>
      </c>
      <c r="GA352" s="32">
        <f t="shared" si="630"/>
        <v>2001</v>
      </c>
      <c r="GB352" s="90">
        <f t="shared" si="599"/>
        <v>1.1502379697026803</v>
      </c>
      <c r="GC352" s="90">
        <f t="shared" si="600"/>
        <v>1.2725242511221733</v>
      </c>
      <c r="GD352" s="90">
        <f t="shared" si="601"/>
        <v>1.208930394431641</v>
      </c>
      <c r="GE352" s="90">
        <f t="shared" si="602"/>
        <v>0.72475161716921688</v>
      </c>
      <c r="GF352" s="90">
        <f t="shared" si="603"/>
        <v>0.89195822956307524</v>
      </c>
      <c r="GH352" s="32">
        <v>2008</v>
      </c>
      <c r="GI352" s="80">
        <f t="shared" si="604"/>
        <v>1.3899291219679804</v>
      </c>
      <c r="GJ352" s="80">
        <f t="shared" si="605"/>
        <v>1.3683852025260541</v>
      </c>
      <c r="GK352" s="80">
        <f t="shared" si="606"/>
        <v>1.0933162903840241</v>
      </c>
    </row>
    <row r="353" spans="1:193" x14ac:dyDescent="0.2">
      <c r="A353" s="74" t="s">
        <v>247</v>
      </c>
      <c r="B353" s="31">
        <f t="shared" si="607"/>
        <v>1980</v>
      </c>
      <c r="D353" s="85">
        <f>[4]Conversion_Factors!$M42*D206+D280</f>
        <v>3263.3459083894509</v>
      </c>
      <c r="E353" s="85">
        <f>[4]Conversion_Factors!$M42*E206+E280</f>
        <v>4656.3983070576196</v>
      </c>
      <c r="F353" s="85">
        <f>[4]Conversion_Factors!$M42*F206+F280</f>
        <v>5011.2538706154746</v>
      </c>
      <c r="G353" s="85">
        <f>[4]Conversion_Factors!$M42*G206+G280</f>
        <v>2502.9667964189921</v>
      </c>
      <c r="H353" s="85">
        <f t="shared" si="632"/>
        <v>15433.964882481536</v>
      </c>
      <c r="I353" s="80"/>
      <c r="J353" s="93">
        <f>J46</f>
        <v>2650.8679999999999</v>
      </c>
      <c r="K353" s="93">
        <f>K46</f>
        <v>1318.328</v>
      </c>
      <c r="L353" s="93">
        <f>L46</f>
        <v>26669.078017514079</v>
      </c>
      <c r="M353" s="93">
        <f>M46</f>
        <v>15412.164923106178</v>
      </c>
      <c r="N353" s="93">
        <f t="shared" si="638"/>
        <v>46050.438940620254</v>
      </c>
      <c r="P353" s="92">
        <f>P46</f>
        <v>2650.8679999999999</v>
      </c>
      <c r="Q353" s="92">
        <f>Q46</f>
        <v>1318.328</v>
      </c>
      <c r="R353" s="92">
        <f>R46</f>
        <v>26669.078017514079</v>
      </c>
      <c r="S353" s="92">
        <f>S46</f>
        <v>15412.164923106178</v>
      </c>
      <c r="T353" s="92">
        <f>T46</f>
        <v>46050.438940620254</v>
      </c>
      <c r="V353" s="96">
        <f t="shared" si="655"/>
        <v>1231.048059876784</v>
      </c>
      <c r="W353" s="96">
        <f t="shared" si="655"/>
        <v>3532.0484030208108</v>
      </c>
      <c r="X353" s="96">
        <f t="shared" si="655"/>
        <v>187.90502871244709</v>
      </c>
      <c r="Y353" s="96">
        <f t="shared" si="655"/>
        <v>162.40202521233743</v>
      </c>
      <c r="Z353" s="96">
        <f t="shared" si="655"/>
        <v>335.15348034755681</v>
      </c>
      <c r="AC353" s="96">
        <f t="shared" si="639"/>
        <v>1.2310480598767841</v>
      </c>
      <c r="AD353" s="96">
        <f t="shared" si="639"/>
        <v>3.532048403020811</v>
      </c>
      <c r="AE353" s="96">
        <f t="shared" si="639"/>
        <v>0.1879050287124471</v>
      </c>
      <c r="AF353" s="96">
        <f t="shared" si="639"/>
        <v>0.16240202521233743</v>
      </c>
      <c r="AG353" s="96">
        <f t="shared" si="639"/>
        <v>0.33515348034755682</v>
      </c>
      <c r="AI353" s="94">
        <f t="shared" si="640"/>
        <v>1.2012051565684605</v>
      </c>
      <c r="AJ353" s="94">
        <f t="shared" si="640"/>
        <v>3.4752789918264639</v>
      </c>
      <c r="AK353" s="94">
        <f t="shared" si="640"/>
        <v>0.1828412849679065</v>
      </c>
      <c r="AL353" s="94">
        <f t="shared" si="640"/>
        <v>0.16601999162487327</v>
      </c>
      <c r="AM353" s="94">
        <f t="shared" si="641"/>
        <v>0.33008870813167229</v>
      </c>
      <c r="AO353" s="90">
        <f>AO46</f>
        <v>1.0248441351963367</v>
      </c>
      <c r="AP353" s="90">
        <f>AP46</f>
        <v>1.0163352097278704</v>
      </c>
      <c r="AQ353" s="90">
        <f>AQ46</f>
        <v>1.0276947503701335</v>
      </c>
      <c r="AR353" s="90">
        <f>AR46</f>
        <v>0.97820764609655719</v>
      </c>
      <c r="AS353" s="90">
        <f t="shared" si="642"/>
        <v>1.0153436700229812</v>
      </c>
      <c r="AU353" s="32">
        <f t="shared" si="656"/>
        <v>1000000</v>
      </c>
      <c r="AV353" s="32">
        <f t="shared" si="656"/>
        <v>1000000</v>
      </c>
      <c r="AW353" s="32">
        <f t="shared" si="656"/>
        <v>1000000</v>
      </c>
      <c r="AX353" s="32">
        <f t="shared" si="656"/>
        <v>1000000</v>
      </c>
      <c r="AY353" s="32">
        <f t="shared" si="656"/>
        <v>1000000</v>
      </c>
      <c r="BB353" s="80">
        <f t="shared" si="643"/>
        <v>0.91172634234795136</v>
      </c>
      <c r="BC353" s="80">
        <f t="shared" si="643"/>
        <v>0.83508329566874295</v>
      </c>
      <c r="BD353" s="80">
        <f t="shared" si="643"/>
        <v>0.96559372521474107</v>
      </c>
      <c r="BE353" s="80">
        <f t="shared" si="643"/>
        <v>1.0599519187304172</v>
      </c>
      <c r="BF353" s="80"/>
      <c r="BG353" s="80"/>
      <c r="BH353" s="80"/>
      <c r="BI353" s="80"/>
      <c r="BJ353" s="80"/>
      <c r="BK353" s="80"/>
      <c r="BL353" s="80"/>
      <c r="BM353" s="80"/>
      <c r="BN353" s="80"/>
      <c r="BO353" s="80"/>
      <c r="BP353" s="80"/>
      <c r="BQ353" s="95">
        <v>1.0275599361755341</v>
      </c>
      <c r="BR353" s="95">
        <v>1.0590749867931604</v>
      </c>
      <c r="BS353" s="95">
        <v>0.97513133543305908</v>
      </c>
      <c r="BT353" s="95">
        <v>1.0625233827144132</v>
      </c>
      <c r="BU353" s="88"/>
      <c r="BV353" s="95">
        <v>0.99912331855774827</v>
      </c>
      <c r="BW353" s="95">
        <v>0.99795350383911874</v>
      </c>
      <c r="BX353" s="95">
        <v>0.99716435984993246</v>
      </c>
      <c r="BY353" s="95">
        <v>0.9992205769203244</v>
      </c>
      <c r="CA353" s="95">
        <v>1.0003916356610432</v>
      </c>
      <c r="CB353" s="95">
        <v>0.99455649260236612</v>
      </c>
      <c r="CC353" s="95">
        <v>0.9927488293991974</v>
      </c>
      <c r="CD353" s="95">
        <v>0.99588982139160853</v>
      </c>
      <c r="CF353" s="95">
        <v>1.0603886248172885</v>
      </c>
      <c r="CG353" s="95">
        <v>1.0278452714447668</v>
      </c>
      <c r="CH353" s="95">
        <v>1.0557315758017285</v>
      </c>
      <c r="CI353" s="95">
        <v>0.95296357598885639</v>
      </c>
      <c r="CK353" s="89">
        <f t="shared" si="644"/>
        <v>0.90694231509051915</v>
      </c>
      <c r="CL353" s="89">
        <f t="shared" si="645"/>
        <v>1.0623260525922813</v>
      </c>
      <c r="CM353" s="89">
        <f t="shared" si="646"/>
        <v>1.1170747085094508</v>
      </c>
      <c r="CN353" s="89">
        <f t="shared" si="647"/>
        <v>0.99816130984567597</v>
      </c>
      <c r="CO353" s="89">
        <f t="shared" si="648"/>
        <v>0.98550518704050516</v>
      </c>
      <c r="CP353" s="89">
        <f t="shared" si="649"/>
        <v>1.0307471011728953</v>
      </c>
      <c r="CQ353" s="89">
        <f t="shared" si="650"/>
        <v>1.0244586233014057</v>
      </c>
      <c r="CR353" s="89">
        <f t="shared" si="651"/>
        <v>1.0523690699278321</v>
      </c>
      <c r="CS353" s="89">
        <f t="shared" si="652"/>
        <v>0.96346844951901622</v>
      </c>
      <c r="CT353" s="89"/>
      <c r="CU353" s="89">
        <f t="shared" si="653"/>
        <v>1.1326454577226965</v>
      </c>
      <c r="CX353" s="35"/>
      <c r="CZ353" s="80">
        <f t="shared" si="657"/>
        <v>0.21143924670280556</v>
      </c>
      <c r="DA353" s="80">
        <f t="shared" si="657"/>
        <v>0.30169812763685289</v>
      </c>
      <c r="DB353" s="80">
        <f t="shared" si="657"/>
        <v>0.32468998787884662</v>
      </c>
      <c r="DC353" s="80">
        <f t="shared" si="657"/>
        <v>0.16217263778149499</v>
      </c>
      <c r="DE353" s="80">
        <f t="shared" si="634"/>
        <v>0.20949450415919302</v>
      </c>
      <c r="DF353" s="80">
        <f t="shared" si="634"/>
        <v>0.30382361552465953</v>
      </c>
      <c r="DG353" s="80">
        <f t="shared" si="634"/>
        <v>0.32158169396694775</v>
      </c>
      <c r="DH353" s="80">
        <f t="shared" si="634"/>
        <v>0.16506221446064878</v>
      </c>
      <c r="DI353" s="80">
        <f t="shared" si="635"/>
        <v>0.99996202811144919</v>
      </c>
      <c r="DJ353" s="80"/>
      <c r="DK353" s="80">
        <f t="shared" si="636"/>
        <v>0.20950245936323109</v>
      </c>
      <c r="DL353" s="80">
        <f t="shared" si="636"/>
        <v>0.30383515271921641</v>
      </c>
      <c r="DM353" s="80">
        <f t="shared" si="636"/>
        <v>0.32159390549488581</v>
      </c>
      <c r="DN353" s="80">
        <f t="shared" si="636"/>
        <v>0.16506848242266658</v>
      </c>
      <c r="DQ353" s="80">
        <f t="shared" si="654"/>
        <v>-5.8458189948069575E-2</v>
      </c>
      <c r="DR353" s="80">
        <f t="shared" si="654"/>
        <v>-2.6902267807804584E-2</v>
      </c>
      <c r="DS353" s="80">
        <f t="shared" si="654"/>
        <v>-5.1688453496801991E-2</v>
      </c>
      <c r="DT353" s="80">
        <f t="shared" si="654"/>
        <v>-4.3758754056569447E-2</v>
      </c>
      <c r="DV353" s="80">
        <f t="shared" si="637"/>
        <v>5.7564445876795274E-2</v>
      </c>
      <c r="DW353" s="80">
        <f t="shared" si="637"/>
        <v>2.8627913877214466E-2</v>
      </c>
      <c r="DX353" s="80">
        <f t="shared" si="637"/>
        <v>0.57912755298386032</v>
      </c>
      <c r="DY353" s="80">
        <f t="shared" si="637"/>
        <v>0.33468008726213005</v>
      </c>
      <c r="DZ353" s="80"/>
      <c r="EB353" s="80">
        <f t="shared" si="608"/>
        <v>-8.6633577469081263E-2</v>
      </c>
      <c r="EC353" s="80">
        <f t="shared" si="608"/>
        <v>-5.5192337296317673E-2</v>
      </c>
      <c r="ED353" s="80">
        <f t="shared" si="608"/>
        <v>9.3119090957035546E-3</v>
      </c>
      <c r="EE353" s="80">
        <f t="shared" si="608"/>
        <v>4.3902741298577994E-3</v>
      </c>
      <c r="EG353" s="80">
        <f t="shared" si="627"/>
        <v>-1.0227777386263689E-3</v>
      </c>
      <c r="EH353" s="80">
        <f t="shared" si="609"/>
        <v>3.2492283130965469E-4</v>
      </c>
      <c r="EI353" s="80">
        <f t="shared" si="609"/>
        <v>1.1865569938526207E-3</v>
      </c>
      <c r="EJ353" s="80">
        <f t="shared" si="609"/>
        <v>1.0704599782127809E-3</v>
      </c>
      <c r="EL353" s="80">
        <f t="shared" si="628"/>
        <v>5.2254608578476318E-3</v>
      </c>
      <c r="EM353" s="80">
        <f t="shared" si="610"/>
        <v>3.0878198751295304E-3</v>
      </c>
      <c r="EN353" s="80">
        <f t="shared" si="610"/>
        <v>2.5875595548306369E-3</v>
      </c>
      <c r="EO353" s="80">
        <f t="shared" si="610"/>
        <v>1.9067371116508035E-3</v>
      </c>
      <c r="EQ353" s="80">
        <f t="shared" si="629"/>
        <v>5.5452327021970907E-2</v>
      </c>
      <c r="ER353" s="80">
        <f t="shared" si="611"/>
        <v>-1.3362653056353835E-2</v>
      </c>
      <c r="ES353" s="80">
        <f t="shared" si="611"/>
        <v>3.0300169247423778E-2</v>
      </c>
      <c r="ET353" s="80">
        <f t="shared" si="611"/>
        <v>-2.6399069687223411E-2</v>
      </c>
      <c r="EW353" s="80">
        <f t="shared" si="612"/>
        <v>0.95669860736366996</v>
      </c>
      <c r="EX353" s="80">
        <f t="shared" si="613"/>
        <v>0.86584959696752195</v>
      </c>
      <c r="EY353" s="80">
        <f t="shared" si="614"/>
        <v>1.0244586233014057</v>
      </c>
      <c r="EZ353" s="80"/>
      <c r="FA353" s="80">
        <f t="shared" si="615"/>
        <v>0.9692817257759202</v>
      </c>
      <c r="FB353" s="80">
        <f t="shared" si="616"/>
        <v>0.84674181586224695</v>
      </c>
      <c r="FC353" s="80">
        <f t="shared" si="617"/>
        <v>1.1170747085094508</v>
      </c>
      <c r="FD353" s="80"/>
      <c r="FE353" s="80">
        <f t="shared" si="618"/>
        <v>1.0004428352508841</v>
      </c>
      <c r="FF353" s="80">
        <f t="shared" si="619"/>
        <v>1.0086689316616686</v>
      </c>
      <c r="FG353" s="80">
        <f t="shared" si="620"/>
        <v>0.99816130984567597</v>
      </c>
      <c r="FH353" s="80"/>
      <c r="FI353" s="80">
        <f t="shared" si="621"/>
        <v>1.0031848817014903</v>
      </c>
      <c r="FJ353" s="80">
        <f t="shared" si="622"/>
        <v>1.0235373874603615</v>
      </c>
      <c r="FK353" s="80">
        <f t="shared" si="598"/>
        <v>0.98550518704050516</v>
      </c>
      <c r="FM353" s="80">
        <f t="shared" si="623"/>
        <v>1.0130281874055145</v>
      </c>
      <c r="FN353" s="80">
        <f t="shared" si="624"/>
        <v>1.0124227189771917</v>
      </c>
      <c r="FO353" s="80">
        <f t="shared" si="625"/>
        <v>1.0307471011728953</v>
      </c>
      <c r="GA353" s="32">
        <f t="shared" si="630"/>
        <v>2002</v>
      </c>
      <c r="GB353" s="90">
        <f t="shared" si="599"/>
        <v>1.1732134232008913</v>
      </c>
      <c r="GC353" s="90">
        <f t="shared" si="600"/>
        <v>1.2848948646040064</v>
      </c>
      <c r="GD353" s="90">
        <f t="shared" si="601"/>
        <v>1.2237140732973331</v>
      </c>
      <c r="GE353" s="90">
        <f t="shared" si="602"/>
        <v>0.71680788603804424</v>
      </c>
      <c r="GF353" s="90">
        <f t="shared" si="603"/>
        <v>0.88352323371639085</v>
      </c>
      <c r="GH353" s="32">
        <v>2009</v>
      </c>
      <c r="GI353" s="80">
        <f t="shared" si="604"/>
        <v>1.3671140287227634</v>
      </c>
      <c r="GJ353" s="80">
        <f t="shared" si="605"/>
        <v>1.3702179648673674</v>
      </c>
      <c r="GK353" s="80">
        <f t="shared" si="606"/>
        <v>1.0795267175132135</v>
      </c>
    </row>
    <row r="354" spans="1:193" x14ac:dyDescent="0.2">
      <c r="A354" s="74" t="s">
        <v>247</v>
      </c>
      <c r="B354" s="31">
        <f t="shared" si="607"/>
        <v>1981</v>
      </c>
      <c r="D354" s="85">
        <f>[4]Conversion_Factors!$M43*D207+D281</f>
        <v>3201.040724648954</v>
      </c>
      <c r="E354" s="85">
        <f>[4]Conversion_Factors!$M43*E207+E281</f>
        <v>4448.4884388556693</v>
      </c>
      <c r="F354" s="85">
        <f>[4]Conversion_Factors!$M43*F207+F281</f>
        <v>4918.8333342110564</v>
      </c>
      <c r="G354" s="85">
        <f>[4]Conversion_Factors!$M43*G207+G281</f>
        <v>2530.6877952613272</v>
      </c>
      <c r="H354" s="85">
        <f t="shared" si="632"/>
        <v>15099.050292977006</v>
      </c>
      <c r="I354" s="80"/>
      <c r="J354" s="93">
        <f>J47</f>
        <v>2557.34</v>
      </c>
      <c r="K354" s="93">
        <f>K47</f>
        <v>1121.989</v>
      </c>
      <c r="L354" s="93">
        <f>L47</f>
        <v>27884.25672275843</v>
      </c>
      <c r="M354" s="93">
        <f>M47</f>
        <v>16036.76570055953</v>
      </c>
      <c r="N354" s="93">
        <f t="shared" si="638"/>
        <v>47600.351423317959</v>
      </c>
      <c r="P354" s="92">
        <f>P47</f>
        <v>2557.34</v>
      </c>
      <c r="Q354" s="92">
        <f>Q47</f>
        <v>1121.989</v>
      </c>
      <c r="R354" s="92">
        <f>R47</f>
        <v>27884.25672275843</v>
      </c>
      <c r="S354" s="92">
        <f>S47</f>
        <v>16036.76570055953</v>
      </c>
      <c r="T354" s="92">
        <f>T47</f>
        <v>47600.351423317959</v>
      </c>
      <c r="V354" s="96">
        <f t="shared" si="655"/>
        <v>1251.7071350109698</v>
      </c>
      <c r="W354" s="96">
        <f t="shared" si="655"/>
        <v>3964.8235756818194</v>
      </c>
      <c r="X354" s="96">
        <f t="shared" si="655"/>
        <v>176.40180920427505</v>
      </c>
      <c r="Y354" s="96">
        <f t="shared" si="655"/>
        <v>157.80537313537172</v>
      </c>
      <c r="Z354" s="96">
        <f t="shared" si="655"/>
        <v>317.20459705640837</v>
      </c>
      <c r="AC354" s="96">
        <f t="shared" si="639"/>
        <v>1.2517071350109699</v>
      </c>
      <c r="AD354" s="96">
        <f t="shared" si="639"/>
        <v>3.9648235756818195</v>
      </c>
      <c r="AE354" s="96">
        <f t="shared" si="639"/>
        <v>0.17640180920427506</v>
      </c>
      <c r="AF354" s="96">
        <f t="shared" si="639"/>
        <v>0.15780537313537171</v>
      </c>
      <c r="AG354" s="96">
        <f t="shared" si="639"/>
        <v>0.31720459705640836</v>
      </c>
      <c r="AI354" s="94">
        <f t="shared" si="640"/>
        <v>1.2458287852175989</v>
      </c>
      <c r="AJ354" s="94">
        <f t="shared" si="640"/>
        <v>4.0191704914248403</v>
      </c>
      <c r="AK354" s="94">
        <f t="shared" si="640"/>
        <v>0.17693568239192015</v>
      </c>
      <c r="AL354" s="94">
        <f t="shared" si="640"/>
        <v>0.1624565455388246</v>
      </c>
      <c r="AM354" s="94">
        <f t="shared" si="641"/>
        <v>0.3200495365920743</v>
      </c>
      <c r="AO354" s="90">
        <f>AO47</f>
        <v>1.0047184250862724</v>
      </c>
      <c r="AP354" s="90">
        <f>AP47</f>
        <v>0.9864780765436616</v>
      </c>
      <c r="AQ354" s="90">
        <f>AQ47</f>
        <v>0.9969826708754963</v>
      </c>
      <c r="AR354" s="90">
        <f>AR47</f>
        <v>0.97136974451828817</v>
      </c>
      <c r="AS354" s="90">
        <f t="shared" si="642"/>
        <v>0.9911109399939797</v>
      </c>
      <c r="AU354" s="32">
        <f t="shared" si="656"/>
        <v>1000000</v>
      </c>
      <c r="AV354" s="32">
        <f t="shared" si="656"/>
        <v>1000000</v>
      </c>
      <c r="AW354" s="32">
        <f t="shared" si="656"/>
        <v>1000000</v>
      </c>
      <c r="AX354" s="32">
        <f t="shared" si="656"/>
        <v>1000000</v>
      </c>
      <c r="AY354" s="32">
        <f t="shared" si="656"/>
        <v>1000000</v>
      </c>
      <c r="BB354" s="80">
        <f t="shared" si="643"/>
        <v>0.9455961084808221</v>
      </c>
      <c r="BC354" s="80">
        <f t="shared" si="643"/>
        <v>0.96577631543465259</v>
      </c>
      <c r="BD354" s="80">
        <f t="shared" si="643"/>
        <v>0.93440595057191156</v>
      </c>
      <c r="BE354" s="80">
        <f t="shared" si="643"/>
        <v>1.0372011555287535</v>
      </c>
      <c r="BF354" s="80"/>
      <c r="BG354" s="80"/>
      <c r="BH354" s="80"/>
      <c r="BI354" s="80"/>
      <c r="BJ354" s="80"/>
      <c r="BK354" s="80"/>
      <c r="BL354" s="80"/>
      <c r="BM354" s="80"/>
      <c r="BN354" s="80"/>
      <c r="BO354" s="80"/>
      <c r="BP354" s="80"/>
      <c r="BQ354" s="95">
        <v>1.0012889882039939</v>
      </c>
      <c r="BR354" s="95">
        <v>1.0324793093549089</v>
      </c>
      <c r="BS354" s="95">
        <v>0.94379312408230964</v>
      </c>
      <c r="BT354" s="95">
        <v>1.0412888522569692</v>
      </c>
      <c r="BU354" s="88"/>
      <c r="BV354" s="95">
        <v>0.99798556505231328</v>
      </c>
      <c r="BW354" s="95">
        <v>0.99875054665345253</v>
      </c>
      <c r="BX354" s="95">
        <v>0.99868569164545695</v>
      </c>
      <c r="BY354" s="95">
        <v>0.99978033923709508</v>
      </c>
      <c r="CA354" s="95">
        <v>1.0040903838654596</v>
      </c>
      <c r="CB354" s="95">
        <v>0.99455611216078266</v>
      </c>
      <c r="CC354" s="95">
        <v>0.99122522435194726</v>
      </c>
      <c r="CD354" s="95">
        <v>0.99356662307284282</v>
      </c>
      <c r="CF354" s="95">
        <v>1.0289721853517304</v>
      </c>
      <c r="CG354" s="95">
        <v>0.97155903230486806</v>
      </c>
      <c r="CH354" s="95">
        <v>1.0240222783902129</v>
      </c>
      <c r="CI354" s="95">
        <v>0.94655314119521428</v>
      </c>
      <c r="CK354" s="89">
        <f t="shared" si="644"/>
        <v>0.93746713195617615</v>
      </c>
      <c r="CL354" s="89">
        <f t="shared" si="645"/>
        <v>1.0054340092354523</v>
      </c>
      <c r="CM354" s="89">
        <f t="shared" si="646"/>
        <v>1.0439031521749449</v>
      </c>
      <c r="CN354" s="89">
        <f t="shared" si="647"/>
        <v>0.99874536264678648</v>
      </c>
      <c r="CO354" s="89">
        <f t="shared" si="648"/>
        <v>0.98540333450551088</v>
      </c>
      <c r="CP354" s="89">
        <f t="shared" si="649"/>
        <v>0.99610112320378053</v>
      </c>
      <c r="CQ354" s="89">
        <f t="shared" si="650"/>
        <v>0.99714947998252301</v>
      </c>
      <c r="CR354" s="89">
        <f t="shared" si="651"/>
        <v>0.95664049184516964</v>
      </c>
      <c r="CS354" s="89">
        <f t="shared" si="652"/>
        <v>0.94256133700915901</v>
      </c>
      <c r="CT354" s="89"/>
      <c r="CU354" s="89">
        <f t="shared" si="653"/>
        <v>1.0233694359864112</v>
      </c>
      <c r="CX354" s="35"/>
      <c r="CZ354" s="80">
        <f t="shared" si="657"/>
        <v>0.21200278577374157</v>
      </c>
      <c r="DA354" s="80">
        <f t="shared" si="657"/>
        <v>0.29462041337293821</v>
      </c>
      <c r="DB354" s="80">
        <f t="shared" si="657"/>
        <v>0.32577104114282901</v>
      </c>
      <c r="DC354" s="80">
        <f t="shared" si="657"/>
        <v>0.1676057597104913</v>
      </c>
      <c r="DE354" s="80">
        <f t="shared" si="634"/>
        <v>0.21172089124028209</v>
      </c>
      <c r="DF354" s="80">
        <f t="shared" si="634"/>
        <v>0.29814526906166722</v>
      </c>
      <c r="DG354" s="80">
        <f t="shared" si="634"/>
        <v>0.32523021506244398</v>
      </c>
      <c r="DH354" s="80">
        <f t="shared" si="634"/>
        <v>0.16487427915604111</v>
      </c>
      <c r="DI354" s="80">
        <f t="shared" si="635"/>
        <v>0.99997065452043443</v>
      </c>
      <c r="DJ354" s="80"/>
      <c r="DK354" s="80">
        <f t="shared" si="636"/>
        <v>0.21172710447369991</v>
      </c>
      <c r="DL354" s="80">
        <f t="shared" si="636"/>
        <v>0.29815401853432549</v>
      </c>
      <c r="DM354" s="80">
        <f t="shared" si="636"/>
        <v>0.32523975937915678</v>
      </c>
      <c r="DN354" s="80">
        <f t="shared" si="636"/>
        <v>0.16487911761281782</v>
      </c>
      <c r="DQ354" s="80">
        <f t="shared" si="654"/>
        <v>-2.5898839559430478E-2</v>
      </c>
      <c r="DR354" s="80">
        <f t="shared" si="654"/>
        <v>-2.5432866884569163E-2</v>
      </c>
      <c r="DS354" s="80">
        <f t="shared" si="654"/>
        <v>-3.2665171023348503E-2</v>
      </c>
      <c r="DT354" s="80">
        <f t="shared" si="654"/>
        <v>-2.0187401940176326E-2</v>
      </c>
      <c r="DV354" s="80">
        <f t="shared" si="637"/>
        <v>5.3725233607145963E-2</v>
      </c>
      <c r="DW354" s="80">
        <f t="shared" si="637"/>
        <v>2.3571023457830437E-2</v>
      </c>
      <c r="DX354" s="80">
        <f t="shared" si="637"/>
        <v>0.58579938779819141</v>
      </c>
      <c r="DY354" s="80">
        <f t="shared" si="637"/>
        <v>0.3369043551368322</v>
      </c>
      <c r="DZ354" s="80"/>
      <c r="EB354" s="80">
        <f t="shared" si="608"/>
        <v>-6.9022327314612067E-2</v>
      </c>
      <c r="EC354" s="80">
        <f t="shared" si="608"/>
        <v>-0.19436411347076865</v>
      </c>
      <c r="ED354" s="80">
        <f t="shared" si="608"/>
        <v>1.145463724949425E-2</v>
      </c>
      <c r="EE354" s="80">
        <f t="shared" si="608"/>
        <v>6.6239652591873989E-3</v>
      </c>
      <c r="EG354" s="80">
        <f t="shared" si="627"/>
        <v>-1.1394006985412648E-3</v>
      </c>
      <c r="EH354" s="80">
        <f t="shared" si="609"/>
        <v>7.9835853137250946E-4</v>
      </c>
      <c r="EI354" s="80">
        <f t="shared" si="609"/>
        <v>1.5244953788254494E-3</v>
      </c>
      <c r="EJ354" s="80">
        <f t="shared" si="609"/>
        <v>5.6004209590584367E-4</v>
      </c>
      <c r="EL354" s="80">
        <f t="shared" si="628"/>
        <v>3.690481996204426E-3</v>
      </c>
      <c r="EM354" s="80">
        <f t="shared" si="610"/>
        <v>-3.8252392808714505E-7</v>
      </c>
      <c r="EN354" s="80">
        <f t="shared" si="610"/>
        <v>-1.5359125729373924E-3</v>
      </c>
      <c r="EO354" s="80">
        <f t="shared" si="610"/>
        <v>-2.3355116732939056E-3</v>
      </c>
      <c r="EQ354" s="80">
        <f t="shared" si="629"/>
        <v>-3.0075042388533219E-2</v>
      </c>
      <c r="ER354" s="80">
        <f t="shared" si="611"/>
        <v>-5.6317889475315984E-2</v>
      </c>
      <c r="ES354" s="80">
        <f t="shared" si="611"/>
        <v>-3.0495680769631106E-2</v>
      </c>
      <c r="ET354" s="80">
        <f t="shared" si="611"/>
        <v>-6.7495685319736128E-3</v>
      </c>
      <c r="EW354" s="80">
        <f t="shared" si="612"/>
        <v>0.97334285377883134</v>
      </c>
      <c r="EX354" s="80">
        <f t="shared" si="613"/>
        <v>0.84276851765561878</v>
      </c>
      <c r="EY354" s="80">
        <f t="shared" si="614"/>
        <v>0.99714947998252301</v>
      </c>
      <c r="EZ354" s="80"/>
      <c r="FA354" s="80">
        <f t="shared" si="615"/>
        <v>0.93449716856257437</v>
      </c>
      <c r="FB354" s="80">
        <f t="shared" si="616"/>
        <v>0.79127782942680247</v>
      </c>
      <c r="FC354" s="80">
        <f t="shared" si="617"/>
        <v>1.0439031521749449</v>
      </c>
      <c r="FD354" s="80"/>
      <c r="FE354" s="80">
        <f t="shared" si="618"/>
        <v>1.0005851286714378</v>
      </c>
      <c r="FF354" s="80">
        <f t="shared" si="619"/>
        <v>1.0092591327735723</v>
      </c>
      <c r="FG354" s="80">
        <f t="shared" si="620"/>
        <v>0.99874536264678648</v>
      </c>
      <c r="FH354" s="80"/>
      <c r="FI354" s="80">
        <f t="shared" si="621"/>
        <v>0.99989664941764511</v>
      </c>
      <c r="FJ354" s="80">
        <f t="shared" si="622"/>
        <v>1.0234316042753056</v>
      </c>
      <c r="FK354" s="80">
        <f t="shared" si="598"/>
        <v>0.98540333450551088</v>
      </c>
      <c r="FM354" s="80">
        <f t="shared" si="623"/>
        <v>0.96638750870151291</v>
      </c>
      <c r="FN354" s="80">
        <f t="shared" si="624"/>
        <v>0.97839266914518019</v>
      </c>
      <c r="FO354" s="80">
        <f t="shared" si="625"/>
        <v>0.99610112320378053</v>
      </c>
      <c r="GA354" s="32">
        <f t="shared" si="630"/>
        <v>2003</v>
      </c>
      <c r="GB354" s="90">
        <f t="shared" si="599"/>
        <v>1.2444733481188039</v>
      </c>
      <c r="GC354" s="90">
        <f t="shared" si="600"/>
        <v>1.2996680334179544</v>
      </c>
      <c r="GD354" s="90">
        <f t="shared" si="601"/>
        <v>1.2386417303826256</v>
      </c>
      <c r="GE354" s="90">
        <f t="shared" si="602"/>
        <v>0.7694942970120543</v>
      </c>
      <c r="GF354" s="90">
        <f t="shared" si="603"/>
        <v>0.88392144484728186</v>
      </c>
    </row>
    <row r="355" spans="1:193" x14ac:dyDescent="0.2">
      <c r="A355" s="74" t="s">
        <v>247</v>
      </c>
      <c r="B355" s="31">
        <f t="shared" si="607"/>
        <v>1982</v>
      </c>
      <c r="D355" s="85">
        <f>[4]Conversion_Factors!$M44*D208+D282</f>
        <v>3102.245289028544</v>
      </c>
      <c r="E355" s="85">
        <f>[4]Conversion_Factors!$M44*E208+E282</f>
        <v>4535.7118104014098</v>
      </c>
      <c r="F355" s="85">
        <f>[4]Conversion_Factors!$M44*F208+F282</f>
        <v>5027.9163364514479</v>
      </c>
      <c r="G355" s="85">
        <f>[4]Conversion_Factors!$M44*G208+G282</f>
        <v>2625.6537518359837</v>
      </c>
      <c r="H355" s="85">
        <f t="shared" si="632"/>
        <v>15291.527187717385</v>
      </c>
      <c r="I355" s="80"/>
      <c r="J355" s="93">
        <f>J48</f>
        <v>2649.51</v>
      </c>
      <c r="K355" s="93">
        <f>K48</f>
        <v>1037.2629999999999</v>
      </c>
      <c r="L355" s="93">
        <f>L48</f>
        <v>28142.768678836921</v>
      </c>
      <c r="M355" s="93">
        <f>M48</f>
        <v>16228.057367663791</v>
      </c>
      <c r="N355" s="93">
        <f t="shared" si="638"/>
        <v>48057.599046500713</v>
      </c>
      <c r="P355" s="92">
        <f>P48</f>
        <v>2649.51</v>
      </c>
      <c r="Q355" s="92">
        <f>Q48</f>
        <v>1037.2629999999999</v>
      </c>
      <c r="R355" s="92">
        <f>R48</f>
        <v>28142.768678836921</v>
      </c>
      <c r="S355" s="92">
        <f>S48</f>
        <v>16228.057367663791</v>
      </c>
      <c r="T355" s="92">
        <f>T48</f>
        <v>48057.599046500713</v>
      </c>
      <c r="V355" s="96">
        <f t="shared" si="655"/>
        <v>1170.8751010671949</v>
      </c>
      <c r="W355" s="96">
        <f t="shared" si="655"/>
        <v>4372.7693076889955</v>
      </c>
      <c r="X355" s="96">
        <f t="shared" si="655"/>
        <v>178.65748725115273</v>
      </c>
      <c r="Y355" s="96">
        <f t="shared" si="655"/>
        <v>161.79716970115541</v>
      </c>
      <c r="Z355" s="96">
        <f t="shared" si="655"/>
        <v>318.19165940689726</v>
      </c>
      <c r="AC355" s="96">
        <f t="shared" si="639"/>
        <v>1.1708751010671949</v>
      </c>
      <c r="AD355" s="96">
        <f t="shared" si="639"/>
        <v>4.3727693076889951</v>
      </c>
      <c r="AE355" s="96">
        <f t="shared" si="639"/>
        <v>0.17865748725115274</v>
      </c>
      <c r="AF355" s="96">
        <f t="shared" si="639"/>
        <v>0.1617971697011554</v>
      </c>
      <c r="AG355" s="96">
        <f t="shared" si="639"/>
        <v>0.31819165940689725</v>
      </c>
      <c r="AI355" s="94">
        <f t="shared" si="640"/>
        <v>1.1795470835360518</v>
      </c>
      <c r="AJ355" s="94">
        <f t="shared" si="640"/>
        <v>4.3785262101147104</v>
      </c>
      <c r="AK355" s="94">
        <f t="shared" si="640"/>
        <v>0.17990345769670157</v>
      </c>
      <c r="AL355" s="94">
        <f t="shared" si="640"/>
        <v>0.15957079167187099</v>
      </c>
      <c r="AM355" s="94">
        <f t="shared" si="641"/>
        <v>0.31877186304489635</v>
      </c>
      <c r="AO355" s="90">
        <f>AO48</f>
        <v>0.9926480404301794</v>
      </c>
      <c r="AP355" s="90">
        <f>AP48</f>
        <v>0.99868519630819697</v>
      </c>
      <c r="AQ355" s="90">
        <f>AQ48</f>
        <v>0.99307422735782314</v>
      </c>
      <c r="AR355" s="90">
        <f>AR48</f>
        <v>1.0139522904283296</v>
      </c>
      <c r="AS355" s="90">
        <f t="shared" si="642"/>
        <v>0.99817987813461007</v>
      </c>
      <c r="AU355" s="32">
        <f t="shared" si="656"/>
        <v>1000000</v>
      </c>
      <c r="AV355" s="32">
        <f t="shared" si="656"/>
        <v>1000000</v>
      </c>
      <c r="AW355" s="32">
        <f t="shared" si="656"/>
        <v>1000000</v>
      </c>
      <c r="AX355" s="32">
        <f t="shared" si="656"/>
        <v>1000000</v>
      </c>
      <c r="AY355" s="32">
        <f t="shared" si="656"/>
        <v>1000000</v>
      </c>
      <c r="BB355" s="80">
        <f t="shared" si="643"/>
        <v>0.89528765525094223</v>
      </c>
      <c r="BC355" s="80">
        <f t="shared" si="643"/>
        <v>1.0521267807028325</v>
      </c>
      <c r="BD355" s="80">
        <f t="shared" si="643"/>
        <v>0.95007891640480435</v>
      </c>
      <c r="BE355" s="80">
        <f t="shared" si="643"/>
        <v>1.0187771072058709</v>
      </c>
      <c r="BF355" s="80"/>
      <c r="BG355" s="80"/>
      <c r="BH355" s="80"/>
      <c r="BI355" s="80"/>
      <c r="BJ355" s="80"/>
      <c r="BK355" s="80"/>
      <c r="BL355" s="80"/>
      <c r="BM355" s="80"/>
      <c r="BN355" s="80"/>
      <c r="BO355" s="80"/>
      <c r="BP355" s="80"/>
      <c r="BQ355" s="95">
        <v>0.97716074156565191</v>
      </c>
      <c r="BR355" s="95">
        <v>1.0126641914365535</v>
      </c>
      <c r="BS355" s="95">
        <v>0.95785457842877908</v>
      </c>
      <c r="BT355" s="95">
        <v>1.0226188863711492</v>
      </c>
      <c r="BU355" s="88"/>
      <c r="BV355" s="95">
        <v>0.99894158776501174</v>
      </c>
      <c r="BW355" s="95">
        <v>0.99999100639210159</v>
      </c>
      <c r="BX355" s="95">
        <v>0.99969967538765303</v>
      </c>
      <c r="BY355" s="95">
        <v>0.99961640856614276</v>
      </c>
      <c r="CA355" s="95">
        <v>1.001234757081144</v>
      </c>
      <c r="CB355" s="95">
        <v>0.99425405518352117</v>
      </c>
      <c r="CC355" s="95">
        <v>0.99169591996489215</v>
      </c>
      <c r="CD355" s="95">
        <v>0.9945349777894309</v>
      </c>
      <c r="CF355" s="95">
        <v>1.0124318291573955</v>
      </c>
      <c r="CG355" s="95">
        <v>1.0065606485976804</v>
      </c>
      <c r="CH355" s="95">
        <v>1.0203705527148204</v>
      </c>
      <c r="CI355" s="95">
        <v>0.9874149358493014</v>
      </c>
      <c r="CK355" s="89">
        <f t="shared" si="644"/>
        <v>0.9464724145871134</v>
      </c>
      <c r="CL355" s="89">
        <f t="shared" si="645"/>
        <v>1.0085626715109268</v>
      </c>
      <c r="CM355" s="89">
        <f t="shared" si="646"/>
        <v>1.0228271059814171</v>
      </c>
      <c r="CN355" s="89">
        <f t="shared" si="647"/>
        <v>0.99961452045622534</v>
      </c>
      <c r="CO355" s="89">
        <f t="shared" si="648"/>
        <v>0.98504878246869298</v>
      </c>
      <c r="CP355" s="89">
        <f t="shared" si="649"/>
        <v>1.0092387508316503</v>
      </c>
      <c r="CQ355" s="89">
        <f t="shared" si="650"/>
        <v>0.98819843939510577</v>
      </c>
      <c r="CR355" s="89">
        <f t="shared" si="651"/>
        <v>0.95068921084803715</v>
      </c>
      <c r="CS355" s="89">
        <f t="shared" si="652"/>
        <v>0.9545767469673766</v>
      </c>
      <c r="CT355" s="89"/>
      <c r="CU355" s="89">
        <f t="shared" si="653"/>
        <v>1.0164509843453884</v>
      </c>
      <c r="CX355" s="35"/>
      <c r="CZ355" s="80">
        <f t="shared" si="657"/>
        <v>0.20287347698798591</v>
      </c>
      <c r="DA355" s="80">
        <f t="shared" si="657"/>
        <v>0.29661601190786424</v>
      </c>
      <c r="DB355" s="80">
        <f t="shared" si="657"/>
        <v>0.32880406742434604</v>
      </c>
      <c r="DC355" s="80">
        <f t="shared" si="657"/>
        <v>0.17170644367980378</v>
      </c>
      <c r="DE355" s="80">
        <f t="shared" si="634"/>
        <v>0.20740464547559734</v>
      </c>
      <c r="DF355" s="80">
        <f t="shared" si="634"/>
        <v>0.29561709001403286</v>
      </c>
      <c r="DG355" s="80">
        <f t="shared" si="634"/>
        <v>0.32728521197507204</v>
      </c>
      <c r="DH355" s="80">
        <f t="shared" si="634"/>
        <v>0.16964784171911965</v>
      </c>
      <c r="DI355" s="80">
        <f t="shared" si="635"/>
        <v>0.99995478918382186</v>
      </c>
      <c r="DJ355" s="80"/>
      <c r="DK355" s="80">
        <f t="shared" si="636"/>
        <v>0.2074140228328564</v>
      </c>
      <c r="DL355" s="80">
        <f t="shared" si="636"/>
        <v>0.29563045570822255</v>
      </c>
      <c r="DM355" s="80">
        <f t="shared" si="636"/>
        <v>0.32730000947563553</v>
      </c>
      <c r="DN355" s="80">
        <f t="shared" si="636"/>
        <v>0.16965551198328555</v>
      </c>
      <c r="DQ355" s="80">
        <f t="shared" si="654"/>
        <v>-2.4392272988371926E-2</v>
      </c>
      <c r="DR355" s="80">
        <f t="shared" si="654"/>
        <v>-1.9378335053437969E-2</v>
      </c>
      <c r="DS355" s="80">
        <f t="shared" si="654"/>
        <v>1.4788975490190396E-2</v>
      </c>
      <c r="DT355" s="80">
        <f t="shared" si="654"/>
        <v>-1.8092354429140593E-2</v>
      </c>
      <c r="DV355" s="80">
        <f t="shared" si="637"/>
        <v>5.5131967733892083E-2</v>
      </c>
      <c r="DW355" s="80">
        <f t="shared" si="637"/>
        <v>2.1583745767164531E-2</v>
      </c>
      <c r="DX355" s="80">
        <f t="shared" si="637"/>
        <v>0.58560496648211391</v>
      </c>
      <c r="DY355" s="80">
        <f t="shared" si="637"/>
        <v>0.33767932001682943</v>
      </c>
      <c r="DZ355" s="80"/>
      <c r="EB355" s="80">
        <f t="shared" si="608"/>
        <v>2.5846933859118106E-2</v>
      </c>
      <c r="EC355" s="80">
        <f t="shared" si="608"/>
        <v>-8.8077617427738161E-2</v>
      </c>
      <c r="ED355" s="80">
        <f t="shared" si="608"/>
        <v>-3.3194569774705273E-4</v>
      </c>
      <c r="EE355" s="80">
        <f t="shared" si="608"/>
        <v>2.2976103616544584E-3</v>
      </c>
      <c r="EG355" s="80">
        <f t="shared" si="627"/>
        <v>9.5749390195779232E-4</v>
      </c>
      <c r="EH355" s="80">
        <f t="shared" si="609"/>
        <v>1.2412409158367836E-3</v>
      </c>
      <c r="EI355" s="80">
        <f t="shared" si="609"/>
        <v>1.0148030964821412E-3</v>
      </c>
      <c r="EJ355" s="80">
        <f t="shared" si="609"/>
        <v>-1.6398013200710318E-4</v>
      </c>
      <c r="EL355" s="80">
        <f t="shared" si="628"/>
        <v>-2.8480455924664674E-3</v>
      </c>
      <c r="EM355" s="80">
        <f t="shared" si="610"/>
        <v>-3.0375647162680491E-4</v>
      </c>
      <c r="EN355" s="80">
        <f t="shared" si="610"/>
        <v>4.7474971270009214E-4</v>
      </c>
      <c r="EO355" s="80">
        <f t="shared" si="610"/>
        <v>9.7415020715861417E-4</v>
      </c>
      <c r="EQ355" s="80">
        <f t="shared" si="629"/>
        <v>-1.6205237225659919E-2</v>
      </c>
      <c r="ER355" s="80">
        <f t="shared" si="611"/>
        <v>3.5392469139506569E-2</v>
      </c>
      <c r="ES355" s="80">
        <f t="shared" si="611"/>
        <v>-3.5724343223365851E-3</v>
      </c>
      <c r="ET355" s="80">
        <f t="shared" si="611"/>
        <v>4.2263238129485355E-2</v>
      </c>
      <c r="EW355" s="80">
        <f t="shared" si="612"/>
        <v>0.99102337135293483</v>
      </c>
      <c r="EX355" s="80">
        <f t="shared" si="613"/>
        <v>0.8352032976371867</v>
      </c>
      <c r="EY355" s="80">
        <f t="shared" si="614"/>
        <v>0.98819843939510577</v>
      </c>
      <c r="EZ355" s="80"/>
      <c r="FA355" s="80">
        <f t="shared" si="615"/>
        <v>0.97981034337369677</v>
      </c>
      <c r="FB355" s="80">
        <f t="shared" si="616"/>
        <v>0.7753022017546688</v>
      </c>
      <c r="FC355" s="80">
        <f t="shared" si="617"/>
        <v>1.0228271059814171</v>
      </c>
      <c r="FD355" s="80"/>
      <c r="FE355" s="80">
        <f t="shared" si="618"/>
        <v>1.0008702496571655</v>
      </c>
      <c r="FF355" s="80">
        <f t="shared" si="619"/>
        <v>1.0101374401878596</v>
      </c>
      <c r="FG355" s="80">
        <f t="shared" si="620"/>
        <v>0.99961452045622534</v>
      </c>
      <c r="FH355" s="80"/>
      <c r="FI355" s="80">
        <f t="shared" si="621"/>
        <v>0.99964019602491427</v>
      </c>
      <c r="FJ355" s="80">
        <f t="shared" si="622"/>
        <v>1.0230633695158589</v>
      </c>
      <c r="FK355" s="80">
        <f t="shared" si="598"/>
        <v>0.98504878246869298</v>
      </c>
      <c r="FM355" s="80">
        <f t="shared" si="623"/>
        <v>1.013189050109305</v>
      </c>
      <c r="FN355" s="80">
        <f t="shared" si="624"/>
        <v>0.99129673908511273</v>
      </c>
      <c r="FO355" s="80">
        <f t="shared" si="625"/>
        <v>1.0092387508316503</v>
      </c>
      <c r="GA355" s="32">
        <f t="shared" si="630"/>
        <v>2004</v>
      </c>
      <c r="GB355" s="90">
        <f t="shared" si="599"/>
        <v>1.2237492964390801</v>
      </c>
      <c r="GC355" s="90">
        <f t="shared" si="600"/>
        <v>1.3175275682076015</v>
      </c>
      <c r="GD355" s="90">
        <f t="shared" si="601"/>
        <v>1.2549721180680822</v>
      </c>
      <c r="GE355" s="90">
        <f t="shared" si="602"/>
        <v>0.72892582478647505</v>
      </c>
      <c r="GF355" s="90">
        <f t="shared" si="603"/>
        <v>0.87803432478526366</v>
      </c>
    </row>
    <row r="356" spans="1:193" x14ac:dyDescent="0.2">
      <c r="A356" s="74" t="s">
        <v>247</v>
      </c>
      <c r="B356" s="31">
        <f t="shared" si="607"/>
        <v>1983</v>
      </c>
      <c r="D356" s="85">
        <f>[4]Conversion_Factors!$M45*D209+D283</f>
        <v>3096.9200078219883</v>
      </c>
      <c r="E356" s="85">
        <f>[4]Conversion_Factors!$M45*E209+E283</f>
        <v>4471.4959203407871</v>
      </c>
      <c r="F356" s="85">
        <f>[4]Conversion_Factors!$M45*F209+F283</f>
        <v>5031.9789022445257</v>
      </c>
      <c r="G356" s="85">
        <f>[4]Conversion_Factors!$M45*G209+G283</f>
        <v>2620.0813587855891</v>
      </c>
      <c r="H356" s="85">
        <f t="shared" si="632"/>
        <v>15220.47618919289</v>
      </c>
      <c r="I356" s="80"/>
      <c r="J356" s="93">
        <f>J49</f>
        <v>2486.4299999999998</v>
      </c>
      <c r="K356" s="93">
        <f>K49</f>
        <v>1170.0940000000001</v>
      </c>
      <c r="L356" s="93">
        <f>L49</f>
        <v>28489.645835003677</v>
      </c>
      <c r="M356" s="93">
        <f>M49</f>
        <v>16531.496286286347</v>
      </c>
      <c r="N356" s="93">
        <f t="shared" si="638"/>
        <v>48677.666121290022</v>
      </c>
      <c r="P356" s="92">
        <f>P49</f>
        <v>2486.4299999999998</v>
      </c>
      <c r="Q356" s="92">
        <f>Q49</f>
        <v>1170.0940000000001</v>
      </c>
      <c r="R356" s="92">
        <f>R49</f>
        <v>28489.645835003677</v>
      </c>
      <c r="S356" s="92">
        <f>S49</f>
        <v>16531.496286286347</v>
      </c>
      <c r="T356" s="92">
        <f>T49</f>
        <v>48677.666121290022</v>
      </c>
      <c r="V356" s="96">
        <f t="shared" si="655"/>
        <v>1245.5287330920189</v>
      </c>
      <c r="W356" s="96">
        <f t="shared" si="655"/>
        <v>3821.4843596675028</v>
      </c>
      <c r="X356" s="96">
        <f t="shared" si="655"/>
        <v>176.62483175069895</v>
      </c>
      <c r="Y356" s="96">
        <f t="shared" si="655"/>
        <v>158.49027295605842</v>
      </c>
      <c r="Z356" s="96">
        <f t="shared" si="655"/>
        <v>312.6788402563933</v>
      </c>
      <c r="AC356" s="96">
        <f t="shared" si="639"/>
        <v>1.2455287330920188</v>
      </c>
      <c r="AD356" s="96">
        <f t="shared" si="639"/>
        <v>3.8214843596675028</v>
      </c>
      <c r="AE356" s="96">
        <f t="shared" si="639"/>
        <v>0.17662483175069896</v>
      </c>
      <c r="AF356" s="96">
        <f t="shared" si="639"/>
        <v>0.15849027295605841</v>
      </c>
      <c r="AG356" s="96">
        <f t="shared" si="639"/>
        <v>0.31267884025639331</v>
      </c>
      <c r="AI356" s="94">
        <f t="shared" si="640"/>
        <v>1.2626619717792191</v>
      </c>
      <c r="AJ356" s="94">
        <f t="shared" si="640"/>
        <v>3.7692811762328633</v>
      </c>
      <c r="AK356" s="94">
        <f t="shared" si="640"/>
        <v>0.17714169222347043</v>
      </c>
      <c r="AL356" s="94">
        <f t="shared" si="640"/>
        <v>0.15929740806806617</v>
      </c>
      <c r="AM356" s="94">
        <f t="shared" si="641"/>
        <v>0.31287577430515018</v>
      </c>
      <c r="AO356" s="90">
        <f>AO49</f>
        <v>0.9864308587174303</v>
      </c>
      <c r="AP356" s="90">
        <f>AP49</f>
        <v>1.0138496389613505</v>
      </c>
      <c r="AQ356" s="90">
        <f>AQ49</f>
        <v>0.9970822200788314</v>
      </c>
      <c r="AR356" s="90">
        <f>AR49</f>
        <v>0.99493315602685217</v>
      </c>
      <c r="AS356" s="90">
        <f t="shared" si="642"/>
        <v>0.99937056792206358</v>
      </c>
      <c r="AU356" s="32">
        <f t="shared" si="656"/>
        <v>1000000</v>
      </c>
      <c r="AV356" s="32">
        <f t="shared" si="656"/>
        <v>1000000</v>
      </c>
      <c r="AW356" s="32">
        <f t="shared" si="656"/>
        <v>1000000</v>
      </c>
      <c r="AX356" s="32">
        <f t="shared" si="656"/>
        <v>1000000</v>
      </c>
      <c r="AY356" s="32">
        <f t="shared" si="656"/>
        <v>1000000</v>
      </c>
      <c r="BB356" s="80">
        <f t="shared" si="643"/>
        <v>0.95837266003820132</v>
      </c>
      <c r="BC356" s="80">
        <f t="shared" si="643"/>
        <v>0.9057298002127917</v>
      </c>
      <c r="BD356" s="80">
        <f t="shared" si="643"/>
        <v>0.93549389851929343</v>
      </c>
      <c r="BE356" s="80">
        <f t="shared" si="643"/>
        <v>1.0170316940627531</v>
      </c>
      <c r="BF356" s="80"/>
      <c r="BG356" s="80"/>
      <c r="BH356" s="80"/>
      <c r="BI356" s="80"/>
      <c r="BJ356" s="80"/>
      <c r="BK356" s="80"/>
      <c r="BL356" s="80"/>
      <c r="BM356" s="80"/>
      <c r="BN356" s="80"/>
      <c r="BO356" s="80"/>
      <c r="BP356" s="80"/>
      <c r="BQ356" s="95">
        <v>0.98644226821705716</v>
      </c>
      <c r="BR356" s="95">
        <v>0.98901132155317473</v>
      </c>
      <c r="BS356" s="95">
        <v>0.94329819798068315</v>
      </c>
      <c r="BT356" s="95">
        <v>1.019547110358062</v>
      </c>
      <c r="BU356" s="88"/>
      <c r="BV356" s="95">
        <v>0.99954444958382138</v>
      </c>
      <c r="BW356" s="95">
        <v>1.0014481343959658</v>
      </c>
      <c r="BX356" s="95">
        <v>1.0008551244917445</v>
      </c>
      <c r="BY356" s="95">
        <v>0.99925286224562015</v>
      </c>
      <c r="CA356" s="95">
        <v>0.9995885880999692</v>
      </c>
      <c r="CB356" s="95">
        <v>0.99375147959461585</v>
      </c>
      <c r="CC356" s="95">
        <v>0.99207126690054181</v>
      </c>
      <c r="CD356" s="95">
        <v>0.99622351971939815</v>
      </c>
      <c r="CF356" s="95">
        <v>0.99201711555468319</v>
      </c>
      <c r="CG356" s="95">
        <v>1.0125625960761979</v>
      </c>
      <c r="CH356" s="95">
        <v>1.0227583171235277</v>
      </c>
      <c r="CI356" s="95">
        <v>0.96885579906378616</v>
      </c>
      <c r="CK356" s="89">
        <f t="shared" si="644"/>
        <v>0.95868435178593059</v>
      </c>
      <c r="CL356" s="89">
        <f t="shared" si="645"/>
        <v>0.99108885205144548</v>
      </c>
      <c r="CM356" s="89">
        <f t="shared" si="646"/>
        <v>1.0404344957575455</v>
      </c>
      <c r="CN356" s="89">
        <f t="shared" si="647"/>
        <v>1.0004852871014376</v>
      </c>
      <c r="CO356" s="89">
        <f t="shared" si="648"/>
        <v>0.98498263191360791</v>
      </c>
      <c r="CP356" s="89">
        <f t="shared" si="649"/>
        <v>1.0043304665858686</v>
      </c>
      <c r="CQ356" s="89">
        <f t="shared" si="650"/>
        <v>0.97775716573574889</v>
      </c>
      <c r="CR356" s="89">
        <f t="shared" si="651"/>
        <v>0.96524443258930104</v>
      </c>
      <c r="CS356" s="89">
        <f t="shared" si="652"/>
        <v>0.95014137369120211</v>
      </c>
      <c r="CT356" s="89"/>
      <c r="CU356" s="89">
        <f t="shared" si="653"/>
        <v>1.0297472937161296</v>
      </c>
      <c r="CX356" s="35"/>
      <c r="CZ356" s="80">
        <f t="shared" si="657"/>
        <v>0.20347063845616853</v>
      </c>
      <c r="DA356" s="80">
        <f t="shared" si="657"/>
        <v>0.29378160477762955</v>
      </c>
      <c r="DB356" s="80">
        <f t="shared" si="657"/>
        <v>0.33060587853469525</v>
      </c>
      <c r="DC356" s="80">
        <f t="shared" si="657"/>
        <v>0.17214187823150667</v>
      </c>
      <c r="DE356" s="80">
        <f t="shared" si="634"/>
        <v>0.20317191145768931</v>
      </c>
      <c r="DF356" s="80">
        <f t="shared" si="634"/>
        <v>0.29519654040417764</v>
      </c>
      <c r="DG356" s="80">
        <f t="shared" si="634"/>
        <v>0.32970415241517226</v>
      </c>
      <c r="DH356" s="80">
        <f t="shared" si="634"/>
        <v>0.17192406905304913</v>
      </c>
      <c r="DI356" s="80">
        <f t="shared" si="635"/>
        <v>0.99999667333008835</v>
      </c>
      <c r="DJ356" s="80"/>
      <c r="DK356" s="80">
        <f t="shared" si="636"/>
        <v>0.2031725873458225</v>
      </c>
      <c r="DL356" s="80">
        <f t="shared" si="636"/>
        <v>0.29519752242889352</v>
      </c>
      <c r="DM356" s="80">
        <f t="shared" si="636"/>
        <v>0.3297052492357046</v>
      </c>
      <c r="DN356" s="80">
        <f t="shared" si="636"/>
        <v>0.17192464098957938</v>
      </c>
      <c r="DQ356" s="80">
        <f t="shared" si="654"/>
        <v>9.4536377569303769E-3</v>
      </c>
      <c r="DR356" s="80">
        <f t="shared" si="654"/>
        <v>-2.363417118265897E-2</v>
      </c>
      <c r="DS356" s="80">
        <f t="shared" si="654"/>
        <v>-1.5313514082666456E-2</v>
      </c>
      <c r="DT356" s="80">
        <f t="shared" si="654"/>
        <v>-3.0083532236714916E-3</v>
      </c>
      <c r="DV356" s="80">
        <f t="shared" si="637"/>
        <v>5.1079482607168721E-2</v>
      </c>
      <c r="DW356" s="80">
        <f t="shared" si="637"/>
        <v>2.4037594511710558E-2</v>
      </c>
      <c r="DX356" s="80">
        <f t="shared" si="637"/>
        <v>0.58527140072854145</v>
      </c>
      <c r="DY356" s="80">
        <f t="shared" si="637"/>
        <v>0.33961152215257934</v>
      </c>
      <c r="DZ356" s="80"/>
      <c r="EB356" s="80">
        <f t="shared" si="608"/>
        <v>-7.6346822535819758E-2</v>
      </c>
      <c r="EC356" s="80">
        <f t="shared" si="608"/>
        <v>0.10767852211926075</v>
      </c>
      <c r="ED356" s="80">
        <f t="shared" si="608"/>
        <v>-5.6977110809939082E-4</v>
      </c>
      <c r="EE356" s="80">
        <f t="shared" si="608"/>
        <v>5.7056946804528285E-3</v>
      </c>
      <c r="EG356" s="80">
        <f t="shared" si="627"/>
        <v>6.0331853796266426E-4</v>
      </c>
      <c r="EH356" s="80">
        <f t="shared" si="609"/>
        <v>1.4560805088853301E-3</v>
      </c>
      <c r="EI356" s="80">
        <f t="shared" si="609"/>
        <v>1.1551287999104207E-3</v>
      </c>
      <c r="EJ356" s="80">
        <f t="shared" si="609"/>
        <v>-3.6375197701996791E-4</v>
      </c>
      <c r="EL356" s="80">
        <f t="shared" si="628"/>
        <v>-1.6454919486780706E-3</v>
      </c>
      <c r="EM356" s="80">
        <f t="shared" si="610"/>
        <v>-5.0560784748313102E-4</v>
      </c>
      <c r="EN356" s="80">
        <f t="shared" si="610"/>
        <v>3.78418337206183E-4</v>
      </c>
      <c r="EO356" s="80">
        <f t="shared" si="610"/>
        <v>1.6963808890005411E-3</v>
      </c>
      <c r="EQ356" s="80">
        <f t="shared" si="629"/>
        <v>-2.0370106767334847E-2</v>
      </c>
      <c r="ER356" s="80">
        <f t="shared" si="611"/>
        <v>5.9451201627262838E-3</v>
      </c>
      <c r="ES356" s="80">
        <f t="shared" si="611"/>
        <v>2.3373616133941012E-3</v>
      </c>
      <c r="ET356" s="80">
        <f t="shared" si="611"/>
        <v>-1.8974565511656733E-2</v>
      </c>
      <c r="EW356" s="80">
        <f t="shared" si="612"/>
        <v>0.98943403142212194</v>
      </c>
      <c r="EX356" s="80">
        <f t="shared" si="613"/>
        <v>0.82637856583821201</v>
      </c>
      <c r="EY356" s="80">
        <f t="shared" si="614"/>
        <v>0.97775716573574889</v>
      </c>
      <c r="EZ356" s="80"/>
      <c r="FA356" s="80">
        <f t="shared" si="615"/>
        <v>1.0172144340653095</v>
      </c>
      <c r="FB356" s="80">
        <f t="shared" si="616"/>
        <v>0.78864859038746382</v>
      </c>
      <c r="FC356" s="80">
        <f t="shared" si="617"/>
        <v>1.0404344957575455</v>
      </c>
      <c r="FD356" s="80"/>
      <c r="FE356" s="80">
        <f t="shared" si="618"/>
        <v>1.0008711024373824</v>
      </c>
      <c r="FF356" s="80">
        <f t="shared" si="619"/>
        <v>1.0110173733740984</v>
      </c>
      <c r="FG356" s="80">
        <f t="shared" si="620"/>
        <v>1.0004852871014376</v>
      </c>
      <c r="FH356" s="80"/>
      <c r="FI356" s="80">
        <f t="shared" si="621"/>
        <v>0.99993284540191063</v>
      </c>
      <c r="FJ356" s="80">
        <f t="shared" si="622"/>
        <v>1.0229946661064591</v>
      </c>
      <c r="FK356" s="80">
        <f t="shared" si="598"/>
        <v>0.98498263191360791</v>
      </c>
      <c r="FM356" s="80">
        <f t="shared" si="623"/>
        <v>0.99513664706023519</v>
      </c>
      <c r="FN356" s="80">
        <f t="shared" si="624"/>
        <v>0.9864757131749039</v>
      </c>
      <c r="FO356" s="80">
        <f t="shared" si="625"/>
        <v>1.0043304665858686</v>
      </c>
      <c r="GA356" s="32">
        <f t="shared" si="630"/>
        <v>2005</v>
      </c>
      <c r="GB356" s="90">
        <f t="shared" si="599"/>
        <v>1.230668014127978</v>
      </c>
      <c r="GC356" s="90">
        <f t="shared" si="600"/>
        <v>1.3349590691646682</v>
      </c>
      <c r="GD356" s="90">
        <f t="shared" si="601"/>
        <v>1.2721835023168953</v>
      </c>
      <c r="GE356" s="90">
        <f t="shared" si="602"/>
        <v>0.7040038827344125</v>
      </c>
      <c r="GF356" s="90">
        <f t="shared" si="603"/>
        <v>0.86753871667535454</v>
      </c>
    </row>
    <row r="357" spans="1:193" x14ac:dyDescent="0.2">
      <c r="A357" s="74" t="s">
        <v>247</v>
      </c>
      <c r="B357" s="31">
        <f t="shared" si="607"/>
        <v>1984</v>
      </c>
      <c r="D357" s="85">
        <f>[4]Conversion_Factors!$M46*D210+D284</f>
        <v>3237.3050542629449</v>
      </c>
      <c r="E357" s="85">
        <f>[4]Conversion_Factors!$M46*E210+E284</f>
        <v>4549.5020447328843</v>
      </c>
      <c r="F357" s="85">
        <f>[4]Conversion_Factors!$M46*F210+F284</f>
        <v>5465.1555504746939</v>
      </c>
      <c r="G357" s="85">
        <f>[4]Conversion_Factors!$M46*G210+G284</f>
        <v>2672.2167753071171</v>
      </c>
      <c r="H357" s="85">
        <f t="shared" si="632"/>
        <v>15924.17942477764</v>
      </c>
      <c r="I357" s="80"/>
      <c r="J357" s="93">
        <f>J50</f>
        <v>2582.4769999999999</v>
      </c>
      <c r="K357" s="93">
        <f>K50</f>
        <v>1227.124</v>
      </c>
      <c r="L357" s="93">
        <f>L50</f>
        <v>29150.746232073117</v>
      </c>
      <c r="M357" s="93">
        <f>M50</f>
        <v>16948.124864042038</v>
      </c>
      <c r="N357" s="93">
        <f t="shared" si="638"/>
        <v>49908.472096115154</v>
      </c>
      <c r="P357" s="92">
        <f>P50</f>
        <v>2582.4769999999999</v>
      </c>
      <c r="Q357" s="92">
        <f>Q50</f>
        <v>1227.124</v>
      </c>
      <c r="R357" s="92">
        <f>R50</f>
        <v>29150.746232073117</v>
      </c>
      <c r="S357" s="92">
        <f>S50</f>
        <v>16948.124864042038</v>
      </c>
      <c r="T357" s="92">
        <f>T50</f>
        <v>49908.472096115154</v>
      </c>
      <c r="V357" s="96">
        <f t="shared" si="655"/>
        <v>1253.5658804562229</v>
      </c>
      <c r="W357" s="96">
        <f t="shared" si="655"/>
        <v>3707.4509542090973</v>
      </c>
      <c r="X357" s="96">
        <f t="shared" si="655"/>
        <v>187.47909597119181</v>
      </c>
      <c r="Y357" s="96">
        <f t="shared" si="655"/>
        <v>157.67034977283069</v>
      </c>
      <c r="Z357" s="96">
        <f t="shared" si="655"/>
        <v>319.06766037859069</v>
      </c>
      <c r="AC357" s="96">
        <f t="shared" si="639"/>
        <v>1.2535658804562229</v>
      </c>
      <c r="AD357" s="96">
        <f t="shared" si="639"/>
        <v>3.7074509542090972</v>
      </c>
      <c r="AE357" s="96">
        <f t="shared" si="639"/>
        <v>0.18747909597119181</v>
      </c>
      <c r="AF357" s="96">
        <f t="shared" si="639"/>
        <v>0.1576703497728307</v>
      </c>
      <c r="AG357" s="96">
        <f t="shared" si="639"/>
        <v>0.31906766037859069</v>
      </c>
      <c r="AI357" s="94">
        <f t="shared" si="640"/>
        <v>1.2713555046703566</v>
      </c>
      <c r="AJ357" s="94">
        <f t="shared" si="640"/>
        <v>3.7208639900432767</v>
      </c>
      <c r="AK357" s="94">
        <f t="shared" si="640"/>
        <v>0.19047071882121588</v>
      </c>
      <c r="AL357" s="94">
        <f t="shared" si="640"/>
        <v>0.15719316299099606</v>
      </c>
      <c r="AM357" s="94">
        <f t="shared" si="641"/>
        <v>0.3219032785607141</v>
      </c>
      <c r="AO357" s="90">
        <f>AO50</f>
        <v>0.98600735659791217</v>
      </c>
      <c r="AP357" s="90">
        <f>AP50</f>
        <v>0.99639518244416569</v>
      </c>
      <c r="AQ357" s="90">
        <f>AQ50</f>
        <v>0.98429352885032084</v>
      </c>
      <c r="AR357" s="90">
        <f>AR50</f>
        <v>1.0030356713533526</v>
      </c>
      <c r="AS357" s="90">
        <f t="shared" si="642"/>
        <v>0.99119108635736186</v>
      </c>
      <c r="AU357" s="32">
        <f t="shared" si="656"/>
        <v>1000000</v>
      </c>
      <c r="AV357" s="32">
        <f t="shared" si="656"/>
        <v>1000000</v>
      </c>
      <c r="AW357" s="32">
        <f t="shared" si="656"/>
        <v>1000000</v>
      </c>
      <c r="AX357" s="32">
        <f t="shared" si="656"/>
        <v>1000000</v>
      </c>
      <c r="AY357" s="32">
        <f t="shared" si="656"/>
        <v>1000000</v>
      </c>
      <c r="BB357" s="80">
        <f t="shared" si="643"/>
        <v>0.96497113566210002</v>
      </c>
      <c r="BC357" s="80">
        <f t="shared" si="643"/>
        <v>0.89409551602861526</v>
      </c>
      <c r="BD357" s="80">
        <f t="shared" si="643"/>
        <v>1.0058851367358839</v>
      </c>
      <c r="BE357" s="80">
        <f t="shared" si="643"/>
        <v>1.0035971758153415</v>
      </c>
      <c r="BF357" s="80"/>
      <c r="BG357" s="80"/>
      <c r="BH357" s="80"/>
      <c r="BI357" s="80"/>
      <c r="BJ357" s="80"/>
      <c r="BK357" s="80"/>
      <c r="BL357" s="80"/>
      <c r="BM357" s="80"/>
      <c r="BN357" s="80"/>
      <c r="BO357" s="80"/>
      <c r="BP357" s="80"/>
      <c r="BQ357" s="95">
        <v>1.0204861586532465</v>
      </c>
      <c r="BR357" s="95">
        <v>1.0275883119573876</v>
      </c>
      <c r="BS357" s="95">
        <v>1.008449612261517</v>
      </c>
      <c r="BT357" s="95">
        <v>1.0034477335992298</v>
      </c>
      <c r="BU357" s="88"/>
      <c r="BV357" s="95">
        <v>0.99979543013490124</v>
      </c>
      <c r="BW357" s="95">
        <v>1.0007879478422859</v>
      </c>
      <c r="BX357" s="95">
        <v>1.0004519592172241</v>
      </c>
      <c r="BY357" s="95">
        <v>0.99958877372473987</v>
      </c>
      <c r="CA357" s="95">
        <v>0.99968732703148089</v>
      </c>
      <c r="CB357" s="95">
        <v>0.99676836215558606</v>
      </c>
      <c r="CC357" s="95">
        <v>0.99592414011884811</v>
      </c>
      <c r="CD357" s="95">
        <v>0.998290494920267</v>
      </c>
      <c r="CF357" s="95">
        <v>0.99567783069380422</v>
      </c>
      <c r="CG357" s="95">
        <v>0.98668854692749963</v>
      </c>
      <c r="CH357" s="95">
        <v>1.0119533701874563</v>
      </c>
      <c r="CI357" s="95">
        <v>0.97695146406559519</v>
      </c>
      <c r="CK357" s="89">
        <f t="shared" si="644"/>
        <v>0.98292451205181908</v>
      </c>
      <c r="CL357" s="89">
        <f t="shared" si="645"/>
        <v>1.0113393058259308</v>
      </c>
      <c r="CM357" s="89">
        <f t="shared" si="646"/>
        <v>1.04930095950284</v>
      </c>
      <c r="CN357" s="89">
        <f t="shared" si="647"/>
        <v>1.0002665998625182</v>
      </c>
      <c r="CO357" s="89">
        <f t="shared" si="648"/>
        <v>0.98750395155872417</v>
      </c>
      <c r="CP357" s="89">
        <f t="shared" si="649"/>
        <v>0.99541730105163273</v>
      </c>
      <c r="CQ357" s="89">
        <f t="shared" si="650"/>
        <v>1.0154054199509757</v>
      </c>
      <c r="CR357" s="89">
        <f t="shared" si="651"/>
        <v>1.0297208515938898</v>
      </c>
      <c r="CS357" s="89">
        <f t="shared" si="652"/>
        <v>0.99407019369777849</v>
      </c>
      <c r="CT357" s="89"/>
      <c r="CU357" s="89">
        <f t="shared" si="653"/>
        <v>1.0317152842010453</v>
      </c>
      <c r="CX357" s="35"/>
      <c r="CZ357" s="80">
        <f t="shared" si="657"/>
        <v>0.20329493708327451</v>
      </c>
      <c r="DA357" s="80">
        <f t="shared" si="657"/>
        <v>0.28569773822404743</v>
      </c>
      <c r="DB357" s="80">
        <f t="shared" si="657"/>
        <v>0.34319856644990093</v>
      </c>
      <c r="DC357" s="80">
        <f t="shared" si="657"/>
        <v>0.16780875824277716</v>
      </c>
      <c r="DE357" s="80">
        <f t="shared" si="634"/>
        <v>0.20338277512076275</v>
      </c>
      <c r="DF357" s="80">
        <f t="shared" si="634"/>
        <v>0.28972087523400658</v>
      </c>
      <c r="DG357" s="80">
        <f t="shared" si="634"/>
        <v>0.3368629948492689</v>
      </c>
      <c r="DH357" s="80">
        <f t="shared" si="634"/>
        <v>0.16996611261512948</v>
      </c>
      <c r="DI357" s="80">
        <f t="shared" si="635"/>
        <v>0.99993275781916768</v>
      </c>
      <c r="DJ357" s="80"/>
      <c r="DK357" s="80">
        <f t="shared" si="636"/>
        <v>0.20339645194176487</v>
      </c>
      <c r="DL357" s="80">
        <f t="shared" si="636"/>
        <v>0.28974035800755416</v>
      </c>
      <c r="DM357" s="80">
        <f t="shared" si="636"/>
        <v>0.33688564777491642</v>
      </c>
      <c r="DN357" s="80">
        <f t="shared" si="636"/>
        <v>0.16997754227576461</v>
      </c>
      <c r="DQ357" s="80">
        <f t="shared" si="654"/>
        <v>3.3929616936210244E-2</v>
      </c>
      <c r="DR357" s="80">
        <f t="shared" si="654"/>
        <v>3.8264112021464618E-2</v>
      </c>
      <c r="DS357" s="80">
        <f t="shared" si="654"/>
        <v>6.6786937774882441E-2</v>
      </c>
      <c r="DT357" s="80">
        <f t="shared" si="654"/>
        <v>-1.5916715450480661E-2</v>
      </c>
      <c r="DV357" s="80">
        <f t="shared" si="637"/>
        <v>5.1744260874718673E-2</v>
      </c>
      <c r="DW357" s="80">
        <f t="shared" si="637"/>
        <v>2.4587488826281232E-2</v>
      </c>
      <c r="DX357" s="80">
        <f t="shared" si="637"/>
        <v>0.58408412455371872</v>
      </c>
      <c r="DY357" s="80">
        <f t="shared" si="637"/>
        <v>0.33958412574528141</v>
      </c>
      <c r="DZ357" s="80"/>
      <c r="EB357" s="80">
        <f t="shared" si="608"/>
        <v>1.2930622979592724E-2</v>
      </c>
      <c r="EC357" s="80">
        <f t="shared" si="608"/>
        <v>2.2618686516344525E-2</v>
      </c>
      <c r="ED357" s="80">
        <f t="shared" si="608"/>
        <v>-2.0306511700421159E-3</v>
      </c>
      <c r="EE357" s="80">
        <f t="shared" si="608"/>
        <v>-8.0673094409785862E-5</v>
      </c>
      <c r="EG357" s="80">
        <f t="shared" si="627"/>
        <v>2.5106341842546809E-4</v>
      </c>
      <c r="EH357" s="80">
        <f t="shared" si="609"/>
        <v>-6.5944928618680461E-4</v>
      </c>
      <c r="EI357" s="80">
        <f t="shared" si="609"/>
        <v>-4.0290196667576986E-4</v>
      </c>
      <c r="EJ357" s="80">
        <f t="shared" si="609"/>
        <v>3.3610614891851898E-4</v>
      </c>
      <c r="EL357" s="80">
        <f t="shared" si="628"/>
        <v>9.8774692221916845E-5</v>
      </c>
      <c r="EM357" s="80">
        <f t="shared" si="610"/>
        <v>3.0312532512796523E-3</v>
      </c>
      <c r="EN357" s="80">
        <f t="shared" si="610"/>
        <v>3.8761438066264075E-3</v>
      </c>
      <c r="EO357" s="80">
        <f t="shared" si="610"/>
        <v>2.0726612354301632E-3</v>
      </c>
      <c r="EQ357" s="80">
        <f t="shared" si="629"/>
        <v>3.6833813808942835E-3</v>
      </c>
      <c r="ER357" s="80">
        <f t="shared" si="611"/>
        <v>-2.5885186010700174E-2</v>
      </c>
      <c r="ES357" s="80">
        <f t="shared" si="611"/>
        <v>-1.0620716998316029E-2</v>
      </c>
      <c r="ET357" s="80">
        <f t="shared" si="611"/>
        <v>8.321185626740002E-3</v>
      </c>
      <c r="EW357" s="80">
        <f t="shared" si="612"/>
        <v>1.038504708054885</v>
      </c>
      <c r="EX357" s="80">
        <f t="shared" si="613"/>
        <v>0.85819803125862693</v>
      </c>
      <c r="EY357" s="80">
        <f t="shared" si="614"/>
        <v>1.0154054199509757</v>
      </c>
      <c r="EZ357" s="80"/>
      <c r="FA357" s="80">
        <f t="shared" si="615"/>
        <v>1.0085218855982265</v>
      </c>
      <c r="FB357" s="80">
        <f t="shared" si="616"/>
        <v>0.79536936345194842</v>
      </c>
      <c r="FC357" s="80">
        <f t="shared" si="617"/>
        <v>1.04930095950284</v>
      </c>
      <c r="FD357" s="80"/>
      <c r="FE357" s="80">
        <f t="shared" si="618"/>
        <v>0.99978141883570049</v>
      </c>
      <c r="FF357" s="80">
        <f t="shared" si="619"/>
        <v>1.0107963840194991</v>
      </c>
      <c r="FG357" s="80">
        <f t="shared" si="620"/>
        <v>1.0002665998625182</v>
      </c>
      <c r="FH357" s="80"/>
      <c r="FI357" s="80">
        <f t="shared" si="621"/>
        <v>1.0025597605109218</v>
      </c>
      <c r="FJ357" s="80">
        <f t="shared" si="622"/>
        <v>1.0256132874556421</v>
      </c>
      <c r="FK357" s="80">
        <f t="shared" si="598"/>
        <v>0.98750395155872417</v>
      </c>
      <c r="FM357" s="80">
        <f t="shared" si="623"/>
        <v>0.9911252662039266</v>
      </c>
      <c r="FN357" s="80">
        <f t="shared" si="624"/>
        <v>0.97772100382418492</v>
      </c>
      <c r="FO357" s="80">
        <f t="shared" si="625"/>
        <v>0.99541730105163273</v>
      </c>
      <c r="GA357" s="32">
        <f t="shared" si="630"/>
        <v>2006</v>
      </c>
      <c r="GB357" s="90">
        <f t="shared" si="599"/>
        <v>1.1319972432286021</v>
      </c>
      <c r="GC357" s="90">
        <f t="shared" si="600"/>
        <v>1.3437590670267698</v>
      </c>
      <c r="GD357" s="90">
        <f t="shared" si="601"/>
        <v>1.2889009214016545</v>
      </c>
      <c r="GE357" s="90">
        <f t="shared" si="602"/>
        <v>0.62171590299481017</v>
      </c>
      <c r="GF357" s="90">
        <f t="shared" si="603"/>
        <v>0.84731262673613861</v>
      </c>
    </row>
    <row r="358" spans="1:193" x14ac:dyDescent="0.2">
      <c r="A358" s="74" t="s">
        <v>247</v>
      </c>
      <c r="B358" s="31">
        <f t="shared" si="607"/>
        <v>1985</v>
      </c>
      <c r="D358" s="85">
        <f>[4]Conversion_Factors!$M47*D211+D285</f>
        <v>3212.2792798266605</v>
      </c>
      <c r="E358" s="85">
        <f>[4]Conversion_Factors!$M47*E211+E285</f>
        <v>4506.848863535115</v>
      </c>
      <c r="F358" s="85">
        <f>[4]Conversion_Factors!$M47*F211+F285</f>
        <v>5496.1691329376254</v>
      </c>
      <c r="G358" s="85">
        <f>[4]Conversion_Factors!$M47*G211+G285</f>
        <v>2803.8727237005987</v>
      </c>
      <c r="H358" s="85">
        <f t="shared" si="632"/>
        <v>16019.169999999998</v>
      </c>
      <c r="I358" s="80"/>
      <c r="J358" s="93">
        <f>J51</f>
        <v>2487.7440000000001</v>
      </c>
      <c r="K358" s="93">
        <f>K51</f>
        <v>1082.751</v>
      </c>
      <c r="L358" s="93">
        <f>L51</f>
        <v>29808.796410475479</v>
      </c>
      <c r="M358" s="93">
        <f>M51</f>
        <v>17396.196924771179</v>
      </c>
      <c r="N358" s="93">
        <f t="shared" si="638"/>
        <v>50775.488335246657</v>
      </c>
      <c r="P358" s="92">
        <f>P51</f>
        <v>2487.7440000000001</v>
      </c>
      <c r="Q358" s="92">
        <f>Q51</f>
        <v>1082.751</v>
      </c>
      <c r="R358" s="92">
        <f>R51</f>
        <v>29808.796410475479</v>
      </c>
      <c r="S358" s="92">
        <f>S51</f>
        <v>17396.196924771179</v>
      </c>
      <c r="T358" s="92">
        <f>T51</f>
        <v>50775.488335246657</v>
      </c>
      <c r="V358" s="96">
        <f>D358/J358*1000</f>
        <v>1291.2418962026077</v>
      </c>
      <c r="W358" s="96">
        <f>E358/K358*1000</f>
        <v>4162.4056348459753</v>
      </c>
      <c r="X358" s="96">
        <f>F358/L358*1000</f>
        <v>184.38077999707994</v>
      </c>
      <c r="Y358" s="96">
        <f>G358/M358*1000</f>
        <v>161.17733869223142</v>
      </c>
      <c r="Z358" s="96">
        <f>H358/N358*1000</f>
        <v>315.49022028568106</v>
      </c>
      <c r="AC358" s="96">
        <f t="shared" si="639"/>
        <v>1.2912418962026078</v>
      </c>
      <c r="AD358" s="96">
        <f t="shared" si="639"/>
        <v>4.1624056348459755</v>
      </c>
      <c r="AE358" s="96">
        <f t="shared" si="639"/>
        <v>0.18438077999707994</v>
      </c>
      <c r="AF358" s="96">
        <f t="shared" si="639"/>
        <v>0.16117733869223141</v>
      </c>
      <c r="AG358" s="96">
        <f t="shared" si="639"/>
        <v>0.31549022028568108</v>
      </c>
      <c r="AI358" s="94">
        <f t="shared" si="640"/>
        <v>1.3175062524518266</v>
      </c>
      <c r="AJ358" s="94">
        <f t="shared" si="640"/>
        <v>4.1615956274678281</v>
      </c>
      <c r="AK358" s="94">
        <f t="shared" si="640"/>
        <v>0.18935633092193505</v>
      </c>
      <c r="AL358" s="94">
        <f t="shared" si="640"/>
        <v>0.15662973828447588</v>
      </c>
      <c r="AM358" s="94">
        <f t="shared" si="641"/>
        <v>0.31812271472496839</v>
      </c>
      <c r="AO358" s="90">
        <f>AO51</f>
        <v>0.98006509934936403</v>
      </c>
      <c r="AP358" s="90">
        <f>AP51</f>
        <v>1.000194638655616</v>
      </c>
      <c r="AQ358" s="90">
        <f>AQ51</f>
        <v>0.97372387339451383</v>
      </c>
      <c r="AR358" s="90">
        <f>AR51</f>
        <v>1.0290340803576907</v>
      </c>
      <c r="AS358" s="90">
        <f t="shared" si="642"/>
        <v>0.9917249089189899</v>
      </c>
      <c r="AU358" s="32">
        <f t="shared" si="656"/>
        <v>1000000</v>
      </c>
      <c r="AV358" s="32">
        <f t="shared" si="656"/>
        <v>1000000</v>
      </c>
      <c r="AW358" s="32">
        <f t="shared" si="656"/>
        <v>1000000</v>
      </c>
      <c r="AX358" s="32">
        <f t="shared" si="656"/>
        <v>1000000</v>
      </c>
      <c r="AY358" s="32">
        <f t="shared" si="656"/>
        <v>1000000</v>
      </c>
      <c r="BB358" s="80">
        <f t="shared" si="643"/>
        <v>1</v>
      </c>
      <c r="BC358" s="80">
        <f t="shared" si="643"/>
        <v>1</v>
      </c>
      <c r="BD358" s="80">
        <f t="shared" si="643"/>
        <v>1.0000000000000002</v>
      </c>
      <c r="BE358" s="80">
        <f t="shared" si="643"/>
        <v>1</v>
      </c>
      <c r="BF358" s="80"/>
      <c r="BG358" s="80"/>
      <c r="BH358" s="80"/>
      <c r="BI358" s="80"/>
      <c r="BJ358" s="80"/>
      <c r="BK358" s="80"/>
      <c r="BL358" s="80"/>
      <c r="BM358" s="80"/>
      <c r="BN358" s="80"/>
      <c r="BO358" s="80"/>
      <c r="BP358" s="80"/>
      <c r="BQ358" s="95">
        <v>1</v>
      </c>
      <c r="BR358" s="95">
        <v>1</v>
      </c>
      <c r="BS358" s="95">
        <v>1</v>
      </c>
      <c r="BT358" s="95">
        <v>1</v>
      </c>
      <c r="BU358" s="88"/>
      <c r="BV358" s="95">
        <v>1</v>
      </c>
      <c r="BW358" s="95">
        <v>1</v>
      </c>
      <c r="BX358" s="95">
        <v>1</v>
      </c>
      <c r="BY358" s="95">
        <v>1</v>
      </c>
      <c r="CA358" s="95">
        <v>1</v>
      </c>
      <c r="CB358" s="95">
        <v>1</v>
      </c>
      <c r="CC358" s="95">
        <v>1</v>
      </c>
      <c r="CD358" s="95">
        <v>1</v>
      </c>
      <c r="CF358" s="95">
        <v>1</v>
      </c>
      <c r="CG358" s="95">
        <v>1</v>
      </c>
      <c r="CH358" s="95">
        <v>1</v>
      </c>
      <c r="CI358" s="95">
        <v>1</v>
      </c>
      <c r="CK358" s="89">
        <f t="shared" si="644"/>
        <v>1</v>
      </c>
      <c r="CL358" s="89">
        <f t="shared" si="645"/>
        <v>1</v>
      </c>
      <c r="CM358" s="89">
        <f t="shared" si="646"/>
        <v>1</v>
      </c>
      <c r="CN358" s="89">
        <f t="shared" si="647"/>
        <v>1</v>
      </c>
      <c r="CO358" s="89">
        <f t="shared" si="648"/>
        <v>0.99014972117342193</v>
      </c>
      <c r="CP358" s="89">
        <f t="shared" si="649"/>
        <v>1</v>
      </c>
      <c r="CQ358" s="89">
        <f t="shared" si="650"/>
        <v>1</v>
      </c>
      <c r="CR358" s="89">
        <f t="shared" si="651"/>
        <v>0.99014972117342193</v>
      </c>
      <c r="CS358" s="89">
        <f t="shared" si="652"/>
        <v>1</v>
      </c>
      <c r="CT358" s="89"/>
      <c r="CU358" s="89">
        <f t="shared" si="653"/>
        <v>0.99014972117342193</v>
      </c>
      <c r="CX358" s="35"/>
      <c r="CZ358" s="80">
        <f t="shared" si="657"/>
        <v>0.2005271983396556</v>
      </c>
      <c r="DA358" s="80">
        <f t="shared" si="657"/>
        <v>0.28134097231848565</v>
      </c>
      <c r="DB358" s="80">
        <f t="shared" si="657"/>
        <v>0.34309949472648243</v>
      </c>
      <c r="DC358" s="80">
        <f t="shared" si="657"/>
        <v>0.1750323346153764</v>
      </c>
      <c r="DE358" s="80">
        <f t="shared" si="634"/>
        <v>0.20190790605808637</v>
      </c>
      <c r="DF358" s="80">
        <f t="shared" si="634"/>
        <v>0.28351377607898698</v>
      </c>
      <c r="DG358" s="80">
        <f t="shared" si="634"/>
        <v>0.34314902820462051</v>
      </c>
      <c r="DH358" s="80">
        <f t="shared" si="634"/>
        <v>0.1713951769331494</v>
      </c>
      <c r="DI358" s="80">
        <f t="shared" si="635"/>
        <v>0.99996588727484337</v>
      </c>
      <c r="DJ358" s="80"/>
      <c r="DK358" s="80">
        <f t="shared" si="636"/>
        <v>0.20191479392195649</v>
      </c>
      <c r="DL358" s="80">
        <f t="shared" si="636"/>
        <v>0.28352344783643846</v>
      </c>
      <c r="DM358" s="80">
        <f t="shared" si="636"/>
        <v>0.34316073435243605</v>
      </c>
      <c r="DN358" s="80">
        <f t="shared" si="636"/>
        <v>0.17140102388916889</v>
      </c>
      <c r="DQ358" s="80">
        <f t="shared" si="654"/>
        <v>-2.0279139876658588E-2</v>
      </c>
      <c r="DR358" s="80">
        <f t="shared" si="654"/>
        <v>-2.7214612071922151E-2</v>
      </c>
      <c r="DS358" s="80">
        <f t="shared" si="654"/>
        <v>-8.4141141113981046E-3</v>
      </c>
      <c r="DT358" s="80">
        <f t="shared" si="654"/>
        <v>-3.4418037914338445E-3</v>
      </c>
      <c r="DV358" s="80">
        <f t="shared" si="637"/>
        <v>4.8994979301323446E-2</v>
      </c>
      <c r="DW358" s="80">
        <f t="shared" si="637"/>
        <v>2.1324285309697162E-2</v>
      </c>
      <c r="DX358" s="80">
        <f t="shared" si="637"/>
        <v>0.58707060016167689</v>
      </c>
      <c r="DY358" s="80">
        <f t="shared" si="637"/>
        <v>0.34261013522730249</v>
      </c>
      <c r="DZ358" s="80"/>
      <c r="EB358" s="80">
        <f t="shared" si="608"/>
        <v>-5.4595695401277705E-2</v>
      </c>
      <c r="EC358" s="80">
        <f t="shared" si="608"/>
        <v>-0.14239115065124602</v>
      </c>
      <c r="ED358" s="80">
        <f t="shared" si="608"/>
        <v>5.1000640961931304E-3</v>
      </c>
      <c r="EE358" s="80">
        <f t="shared" si="608"/>
        <v>8.8714593522484526E-3</v>
      </c>
      <c r="EG358" s="80">
        <f t="shared" si="627"/>
        <v>2.0459079236769253E-4</v>
      </c>
      <c r="EH358" s="80">
        <f t="shared" si="609"/>
        <v>-7.8763757435733924E-4</v>
      </c>
      <c r="EI358" s="80">
        <f t="shared" si="609"/>
        <v>-4.518571144200707E-4</v>
      </c>
      <c r="EJ358" s="80">
        <f t="shared" si="609"/>
        <v>4.1131085197237304E-4</v>
      </c>
      <c r="EL358" s="80">
        <f t="shared" si="628"/>
        <v>3.1272186090359387E-4</v>
      </c>
      <c r="EM358" s="80">
        <f t="shared" si="610"/>
        <v>3.2368708631817108E-3</v>
      </c>
      <c r="EN358" s="80">
        <f t="shared" si="610"/>
        <v>4.0841888375136859E-3</v>
      </c>
      <c r="EO358" s="80">
        <f t="shared" si="610"/>
        <v>1.7109679509700159E-3</v>
      </c>
      <c r="EQ358" s="80">
        <f t="shared" si="629"/>
        <v>4.3315368818613552E-3</v>
      </c>
      <c r="ER358" s="80">
        <f t="shared" si="611"/>
        <v>1.340084463798988E-2</v>
      </c>
      <c r="ES358" s="80">
        <f t="shared" si="611"/>
        <v>-1.1882492913836038E-2</v>
      </c>
      <c r="ET358" s="80">
        <f t="shared" si="611"/>
        <v>2.3318306714218133E-2</v>
      </c>
      <c r="EW358" s="80">
        <f t="shared" si="612"/>
        <v>0.98482830636090213</v>
      </c>
      <c r="EX358" s="80">
        <f t="shared" si="613"/>
        <v>0.84517771364669414</v>
      </c>
      <c r="EY358" s="80">
        <f t="shared" si="614"/>
        <v>1</v>
      </c>
      <c r="EZ358" s="80"/>
      <c r="FA358" s="80">
        <f t="shared" si="615"/>
        <v>0.95301542512055004</v>
      </c>
      <c r="FB358" s="80">
        <f t="shared" si="616"/>
        <v>0.75799927203801987</v>
      </c>
      <c r="FC358" s="80">
        <f t="shared" si="617"/>
        <v>1</v>
      </c>
      <c r="FD358" s="80"/>
      <c r="FE358" s="80">
        <f t="shared" si="618"/>
        <v>0.99973347119402467</v>
      </c>
      <c r="FF358" s="80">
        <f t="shared" si="619"/>
        <v>1.0105269776661823</v>
      </c>
      <c r="FG358" s="80">
        <f t="shared" si="620"/>
        <v>1</v>
      </c>
      <c r="FH358" s="80"/>
      <c r="FI358" s="80">
        <f t="shared" si="621"/>
        <v>1.0026792496480865</v>
      </c>
      <c r="FJ358" s="80">
        <f t="shared" si="622"/>
        <v>1.0283611614951305</v>
      </c>
      <c r="FK358" s="80">
        <f t="shared" si="598"/>
        <v>0.99014972117342193</v>
      </c>
      <c r="FM358" s="80">
        <f t="shared" si="623"/>
        <v>1.0046037967629513</v>
      </c>
      <c r="FN358" s="80">
        <f t="shared" si="624"/>
        <v>0.9822222326166602</v>
      </c>
      <c r="FO358" s="80">
        <f t="shared" si="625"/>
        <v>1</v>
      </c>
      <c r="GA358" s="32">
        <f t="shared" si="630"/>
        <v>2007</v>
      </c>
      <c r="GB358" s="90">
        <f t="shared" si="599"/>
        <v>1.1864120057544478</v>
      </c>
      <c r="GC358" s="90">
        <f t="shared" si="600"/>
        <v>1.3586827093068139</v>
      </c>
      <c r="GD358" s="90">
        <f t="shared" si="601"/>
        <v>1.3005112655712296</v>
      </c>
      <c r="GE358" s="90">
        <f t="shared" si="602"/>
        <v>0.64083656683133294</v>
      </c>
      <c r="GF358" s="90">
        <f t="shared" si="603"/>
        <v>0.84421881867051118</v>
      </c>
    </row>
    <row r="359" spans="1:193" x14ac:dyDescent="0.2">
      <c r="A359" s="74" t="s">
        <v>247</v>
      </c>
      <c r="B359" s="31">
        <f t="shared" si="607"/>
        <v>1986</v>
      </c>
      <c r="D359" s="85">
        <f>[4]Conversion_Factors!$M48*D212+D286</f>
        <v>3290.2167838371415</v>
      </c>
      <c r="E359" s="85">
        <f>[4]Conversion_Factors!$M48*E212+E286</f>
        <v>4489.7688758663098</v>
      </c>
      <c r="F359" s="85">
        <f>[4]Conversion_Factors!$M48*F212+F286</f>
        <v>5630.8279834826062</v>
      </c>
      <c r="G359" s="85">
        <f>[4]Conversion_Factors!$M48*G212+G286</f>
        <v>2648.9705846568095</v>
      </c>
      <c r="H359" s="85">
        <f t="shared" si="632"/>
        <v>16059.784227842869</v>
      </c>
      <c r="I359" s="80"/>
      <c r="J359" s="93">
        <f>J52</f>
        <v>2367.3389999999999</v>
      </c>
      <c r="K359" s="93">
        <f>K52</f>
        <v>1162.579</v>
      </c>
      <c r="L359" s="93">
        <f>L52</f>
        <v>30451.169341833098</v>
      </c>
      <c r="M359" s="93">
        <f>M52</f>
        <v>17865.041166524636</v>
      </c>
      <c r="N359" s="93">
        <f t="shared" si="638"/>
        <v>51846.128508357731</v>
      </c>
      <c r="P359" s="92">
        <f>P52</f>
        <v>2367.3389999999999</v>
      </c>
      <c r="Q359" s="92">
        <f>Q52</f>
        <v>1162.579</v>
      </c>
      <c r="R359" s="92">
        <f>R52</f>
        <v>30451.169341833098</v>
      </c>
      <c r="S359" s="92">
        <f>S52</f>
        <v>17865.041166524636</v>
      </c>
      <c r="T359" s="92">
        <f>T52</f>
        <v>51846.128508357731</v>
      </c>
      <c r="V359" s="96">
        <f t="shared" ref="V359:Z383" si="658">D359/J359*1000</f>
        <v>1389.8376125418208</v>
      </c>
      <c r="W359" s="96">
        <f t="shared" si="658"/>
        <v>3861.9043315476279</v>
      </c>
      <c r="X359" s="96">
        <f t="shared" si="658"/>
        <v>184.91335817922459</v>
      </c>
      <c r="Y359" s="96">
        <f t="shared" si="658"/>
        <v>148.27676913616233</v>
      </c>
      <c r="Z359" s="96">
        <f t="shared" si="658"/>
        <v>309.75860088095078</v>
      </c>
      <c r="AC359" s="96">
        <f t="shared" ref="AC359:AG383" si="659">D359/P359</f>
        <v>1.3898376125418208</v>
      </c>
      <c r="AD359" s="96">
        <f t="shared" si="659"/>
        <v>3.861904331547628</v>
      </c>
      <c r="AE359" s="96">
        <f t="shared" si="659"/>
        <v>0.18491335817922458</v>
      </c>
      <c r="AF359" s="96">
        <f t="shared" si="659"/>
        <v>0.14827676913616233</v>
      </c>
      <c r="AG359" s="96">
        <f t="shared" si="659"/>
        <v>0.30975860088095081</v>
      </c>
      <c r="AI359" s="94">
        <f t="shared" ref="AI359:AL383" si="660">AC359/AO359</f>
        <v>1.4206723570179975</v>
      </c>
      <c r="AJ359" s="94">
        <f t="shared" si="660"/>
        <v>3.9378631997660078</v>
      </c>
      <c r="AK359" s="94">
        <f t="shared" si="660"/>
        <v>0.18601647624629042</v>
      </c>
      <c r="AL359" s="94">
        <f t="shared" si="660"/>
        <v>0.15505467392259425</v>
      </c>
      <c r="AM359" s="94">
        <f t="shared" si="641"/>
        <v>0.31585323649590619</v>
      </c>
      <c r="AO359" s="90">
        <f>AO52</f>
        <v>0.97829566801672763</v>
      </c>
      <c r="AP359" s="90">
        <f>AP52</f>
        <v>0.98071063813925952</v>
      </c>
      <c r="AQ359" s="90">
        <f>AQ52</f>
        <v>0.99406978301424609</v>
      </c>
      <c r="AR359" s="90">
        <f>AR52</f>
        <v>0.95628700112699883</v>
      </c>
      <c r="AS359" s="90">
        <f t="shared" si="642"/>
        <v>0.98070421667173779</v>
      </c>
      <c r="AU359" s="32">
        <f t="shared" si="656"/>
        <v>1000000</v>
      </c>
      <c r="AV359" s="32">
        <f t="shared" si="656"/>
        <v>1000000</v>
      </c>
      <c r="AW359" s="32">
        <f t="shared" si="656"/>
        <v>1000000</v>
      </c>
      <c r="AX359" s="32">
        <f t="shared" si="656"/>
        <v>1000000</v>
      </c>
      <c r="AY359" s="32">
        <f t="shared" si="656"/>
        <v>1000000</v>
      </c>
      <c r="BB359" s="80">
        <f t="shared" ref="BB359:BE383" si="661">AI359/AI$86</f>
        <v>1.0783040720863244</v>
      </c>
      <c r="BC359" s="80">
        <f t="shared" si="661"/>
        <v>0.94623878729948763</v>
      </c>
      <c r="BD359" s="80">
        <f t="shared" si="661"/>
        <v>0.98236206489963351</v>
      </c>
      <c r="BE359" s="80">
        <f t="shared" si="661"/>
        <v>0.98994402736585729</v>
      </c>
      <c r="BF359" s="80"/>
      <c r="BG359" s="80"/>
      <c r="BH359" s="80"/>
      <c r="BI359" s="80"/>
      <c r="BJ359" s="80"/>
      <c r="BK359" s="80"/>
      <c r="BL359" s="80"/>
      <c r="BM359" s="80"/>
      <c r="BN359" s="80"/>
      <c r="BO359" s="80"/>
      <c r="BP359" s="80"/>
      <c r="BQ359" s="95">
        <v>1.0128321644074125</v>
      </c>
      <c r="BR359" s="95">
        <v>1.0063037721035559</v>
      </c>
      <c r="BS359" s="95">
        <v>0.97132420224730875</v>
      </c>
      <c r="BT359" s="95">
        <v>0.97856801047725717</v>
      </c>
      <c r="BU359" s="88"/>
      <c r="BV359" s="95">
        <v>1.0005832667453023</v>
      </c>
      <c r="BW359" s="95">
        <v>0.99895358883476082</v>
      </c>
      <c r="BX359" s="95">
        <v>0.99956220986264455</v>
      </c>
      <c r="BY359" s="95">
        <v>1.0003383488997548</v>
      </c>
      <c r="CA359" s="95">
        <v>1.0036349803445095</v>
      </c>
      <c r="CB359" s="95">
        <v>1.0084264248494383</v>
      </c>
      <c r="CC359" s="95">
        <v>1.0093174605427093</v>
      </c>
      <c r="CD359" s="95">
        <v>1.006102062379391</v>
      </c>
      <c r="CF359" s="95">
        <v>0.9980848142291614</v>
      </c>
      <c r="CG359" s="95">
        <v>0.98113296732564803</v>
      </c>
      <c r="CH359" s="95">
        <v>1.0234127258695858</v>
      </c>
      <c r="CI359" s="95">
        <v>0.93409094461720921</v>
      </c>
      <c r="CK359" s="89">
        <f t="shared" si="644"/>
        <v>1.0210857681179182</v>
      </c>
      <c r="CL359" s="89">
        <f t="shared" si="645"/>
        <v>0.981832655860013</v>
      </c>
      <c r="CM359" s="89">
        <f t="shared" si="646"/>
        <v>1.0009445758686211</v>
      </c>
      <c r="CN359" s="89">
        <f t="shared" si="647"/>
        <v>0.99973019427359189</v>
      </c>
      <c r="CO359" s="89">
        <f t="shared" si="648"/>
        <v>0.99744401706864338</v>
      </c>
      <c r="CP359" s="89">
        <f t="shared" si="649"/>
        <v>0.99075224793431493</v>
      </c>
      <c r="CQ359" s="89">
        <f t="shared" si="650"/>
        <v>0.99061726059523625</v>
      </c>
      <c r="CR359" s="89">
        <f t="shared" si="651"/>
        <v>1.0002637947621489</v>
      </c>
      <c r="CS359" s="89">
        <f t="shared" si="652"/>
        <v>1.002535351572077</v>
      </c>
      <c r="CT359" s="89"/>
      <c r="CU359" s="89">
        <f t="shared" si="653"/>
        <v>0.98888647153347176</v>
      </c>
      <c r="CX359" s="35"/>
      <c r="CZ359" s="80">
        <f t="shared" si="657"/>
        <v>0.20487303796603246</v>
      </c>
      <c r="DA359" s="80">
        <f t="shared" si="657"/>
        <v>0.27956595257876454</v>
      </c>
      <c r="DB359" s="80">
        <f t="shared" si="657"/>
        <v>0.35061666480676823</v>
      </c>
      <c r="DC359" s="80">
        <f t="shared" si="657"/>
        <v>0.16494434464843466</v>
      </c>
      <c r="DE359" s="80">
        <f t="shared" si="634"/>
        <v>0.20269235343904735</v>
      </c>
      <c r="DF359" s="80">
        <f t="shared" si="634"/>
        <v>0.28045252625542655</v>
      </c>
      <c r="DG359" s="80">
        <f t="shared" si="634"/>
        <v>0.34684450322076832</v>
      </c>
      <c r="DH359" s="80">
        <f t="shared" si="634"/>
        <v>0.1699384384412172</v>
      </c>
      <c r="DI359" s="80">
        <f t="shared" si="635"/>
        <v>0.99992782135645952</v>
      </c>
      <c r="DJ359" s="80"/>
      <c r="DK359" s="80">
        <f t="shared" si="636"/>
        <v>0.20270698455422864</v>
      </c>
      <c r="DL359" s="80">
        <f t="shared" si="636"/>
        <v>0.28047277039954405</v>
      </c>
      <c r="DM359" s="80">
        <f t="shared" si="636"/>
        <v>0.34686953979363611</v>
      </c>
      <c r="DN359" s="80">
        <f t="shared" si="636"/>
        <v>0.16995070525259107</v>
      </c>
      <c r="DQ359" s="80">
        <f t="shared" si="654"/>
        <v>1.2750529809716063E-2</v>
      </c>
      <c r="DR359" s="80">
        <f t="shared" si="654"/>
        <v>6.283986438205936E-3</v>
      </c>
      <c r="DS359" s="80">
        <f t="shared" si="654"/>
        <v>-2.9094981508284882E-2</v>
      </c>
      <c r="DT359" s="80">
        <f t="shared" si="654"/>
        <v>-2.1664989730228602E-2</v>
      </c>
      <c r="DV359" s="80">
        <f t="shared" si="637"/>
        <v>4.5660863561266272E-2</v>
      </c>
      <c r="DW359" s="80">
        <f t="shared" si="637"/>
        <v>2.2423641522482999E-2</v>
      </c>
      <c r="DX359" s="80">
        <f t="shared" si="637"/>
        <v>0.58733738116866896</v>
      </c>
      <c r="DY359" s="80">
        <f t="shared" si="637"/>
        <v>0.34457811374758185</v>
      </c>
      <c r="DZ359" s="80"/>
      <c r="EB359" s="80">
        <f t="shared" si="608"/>
        <v>-7.0476275838086827E-2</v>
      </c>
      <c r="EC359" s="80">
        <f t="shared" si="608"/>
        <v>5.0269248785637495E-2</v>
      </c>
      <c r="ED359" s="80">
        <f t="shared" si="608"/>
        <v>4.543242481693163E-4</v>
      </c>
      <c r="EE359" s="80">
        <f t="shared" si="608"/>
        <v>5.7276413073621777E-3</v>
      </c>
      <c r="EG359" s="80">
        <f t="shared" si="627"/>
        <v>5.8309671136775037E-4</v>
      </c>
      <c r="EH359" s="80">
        <f t="shared" si="609"/>
        <v>-1.0469590356343616E-3</v>
      </c>
      <c r="EI359" s="80">
        <f t="shared" si="609"/>
        <v>-4.3788599543580567E-4</v>
      </c>
      <c r="EJ359" s="80">
        <f t="shared" si="609"/>
        <v>3.3829167267394785E-4</v>
      </c>
      <c r="EL359" s="80">
        <f t="shared" si="628"/>
        <v>3.6283897697017369E-3</v>
      </c>
      <c r="EM359" s="80">
        <f t="shared" si="610"/>
        <v>8.3911207179985636E-3</v>
      </c>
      <c r="EN359" s="80">
        <f t="shared" si="610"/>
        <v>9.2743207689488065E-3</v>
      </c>
      <c r="EO359" s="80">
        <f t="shared" si="610"/>
        <v>6.0835201889195747E-3</v>
      </c>
      <c r="EQ359" s="80">
        <f t="shared" si="629"/>
        <v>-1.9170220840689014E-3</v>
      </c>
      <c r="ER359" s="80">
        <f t="shared" si="611"/>
        <v>-1.9047285966120209E-2</v>
      </c>
      <c r="ES359" s="80">
        <f t="shared" si="611"/>
        <v>2.3142852204629253E-2</v>
      </c>
      <c r="ET359" s="80">
        <f t="shared" si="611"/>
        <v>-6.8181474383050944E-2</v>
      </c>
      <c r="EW359" s="80">
        <f t="shared" si="612"/>
        <v>0.99061726059523625</v>
      </c>
      <c r="EX359" s="80">
        <f t="shared" si="613"/>
        <v>0.83724763140883318</v>
      </c>
      <c r="EY359" s="80">
        <f t="shared" si="614"/>
        <v>0.99061726059523625</v>
      </c>
      <c r="EZ359" s="80"/>
      <c r="FA359" s="80">
        <f t="shared" si="615"/>
        <v>1.0009445758686211</v>
      </c>
      <c r="FB359" s="80">
        <f t="shared" si="616"/>
        <v>0.75871525985881927</v>
      </c>
      <c r="FC359" s="80">
        <f t="shared" si="617"/>
        <v>1.0009445758686211</v>
      </c>
      <c r="FD359" s="80"/>
      <c r="FE359" s="80">
        <f t="shared" si="618"/>
        <v>0.99973019427359189</v>
      </c>
      <c r="FF359" s="80">
        <f t="shared" si="619"/>
        <v>1.0102543317009181</v>
      </c>
      <c r="FG359" s="80">
        <f t="shared" si="620"/>
        <v>0.99973019427359189</v>
      </c>
      <c r="FH359" s="80"/>
      <c r="FI359" s="80">
        <f t="shared" si="621"/>
        <v>1.0073668615354221</v>
      </c>
      <c r="FJ359" s="80">
        <f t="shared" si="622"/>
        <v>1.0359369557802709</v>
      </c>
      <c r="FK359" s="80">
        <f t="shared" si="598"/>
        <v>0.99744401706864338</v>
      </c>
      <c r="FM359" s="80">
        <f t="shared" si="623"/>
        <v>0.99075224793431493</v>
      </c>
      <c r="FN359" s="80">
        <f t="shared" si="624"/>
        <v>0.97313888493601763</v>
      </c>
      <c r="FO359" s="80">
        <f t="shared" si="625"/>
        <v>0.99075224793431493</v>
      </c>
      <c r="GA359" s="32">
        <v>2008</v>
      </c>
      <c r="GB359" s="90">
        <f t="shared" si="599"/>
        <v>1.2050712610710059</v>
      </c>
      <c r="GC359" s="90">
        <f t="shared" si="600"/>
        <v>1.3683852025260541</v>
      </c>
      <c r="GD359" s="90">
        <f t="shared" si="601"/>
        <v>1.3106220497846683</v>
      </c>
      <c r="GE359" s="90">
        <f t="shared" si="602"/>
        <v>0.65580454241460562</v>
      </c>
      <c r="GF359" s="90">
        <f t="shared" si="603"/>
        <v>0.83419647225045013</v>
      </c>
    </row>
    <row r="360" spans="1:193" x14ac:dyDescent="0.2">
      <c r="A360" s="74" t="s">
        <v>247</v>
      </c>
      <c r="B360" s="31">
        <f t="shared" si="607"/>
        <v>1987</v>
      </c>
      <c r="D360" s="85">
        <f>[4]Conversion_Factors!$M49*D213+D287</f>
        <v>3389.2341008460253</v>
      </c>
      <c r="E360" s="85">
        <f>[4]Conversion_Factors!$M49*E213+E287</f>
        <v>4456.392171838258</v>
      </c>
      <c r="F360" s="85">
        <f>[4]Conversion_Factors!$M49*F213+F287</f>
        <v>5847.8265850495882</v>
      </c>
      <c r="G360" s="85">
        <f>[4]Conversion_Factors!$M49*G213+G287</f>
        <v>2735.9558506638487</v>
      </c>
      <c r="H360" s="85">
        <f t="shared" si="632"/>
        <v>16429.408708397721</v>
      </c>
      <c r="I360" s="80"/>
      <c r="J360" s="93">
        <f>J53</f>
        <v>2489.0529999999999</v>
      </c>
      <c r="K360" s="93">
        <f>K53</f>
        <v>1131.0509999999999</v>
      </c>
      <c r="L360" s="93">
        <f>L53</f>
        <v>31090.261843476401</v>
      </c>
      <c r="M360" s="93">
        <f>M53</f>
        <v>18332.98863821174</v>
      </c>
      <c r="N360" s="93">
        <f t="shared" si="638"/>
        <v>53043.35448168814</v>
      </c>
      <c r="P360" s="92">
        <f>P53</f>
        <v>2489.0529999999999</v>
      </c>
      <c r="Q360" s="92">
        <f>Q53</f>
        <v>1131.0509999999999</v>
      </c>
      <c r="R360" s="92">
        <f>R53</f>
        <v>31090.261843476401</v>
      </c>
      <c r="S360" s="92">
        <f>S53</f>
        <v>18332.98863821174</v>
      </c>
      <c r="T360" s="92">
        <f>T53</f>
        <v>53043.35448168814</v>
      </c>
      <c r="V360" s="96">
        <f t="shared" si="658"/>
        <v>1361.6560598934718</v>
      </c>
      <c r="W360" s="96">
        <f t="shared" si="658"/>
        <v>3940.0452957808784</v>
      </c>
      <c r="X360" s="96">
        <f t="shared" si="658"/>
        <v>188.09190525607053</v>
      </c>
      <c r="Y360" s="96">
        <f t="shared" si="658"/>
        <v>149.23676137349761</v>
      </c>
      <c r="Z360" s="96">
        <f t="shared" si="658"/>
        <v>309.73547711937323</v>
      </c>
      <c r="AC360" s="96">
        <f t="shared" si="659"/>
        <v>1.3616560598934717</v>
      </c>
      <c r="AD360" s="96">
        <f t="shared" si="659"/>
        <v>3.9400452957808785</v>
      </c>
      <c r="AE360" s="96">
        <f t="shared" si="659"/>
        <v>0.18809190525607053</v>
      </c>
      <c r="AF360" s="96">
        <f t="shared" si="659"/>
        <v>0.14923676137349762</v>
      </c>
      <c r="AG360" s="96">
        <f t="shared" si="659"/>
        <v>0.30973547711937321</v>
      </c>
      <c r="AI360" s="94">
        <f t="shared" si="660"/>
        <v>1.378538921585122</v>
      </c>
      <c r="AJ360" s="94">
        <f t="shared" si="660"/>
        <v>4.0625757857577609</v>
      </c>
      <c r="AK360" s="94">
        <f t="shared" si="660"/>
        <v>0.18632634879565094</v>
      </c>
      <c r="AL360" s="94">
        <f t="shared" si="660"/>
        <v>0.15216583261873001</v>
      </c>
      <c r="AM360" s="94">
        <f t="shared" si="641"/>
        <v>0.31311794773646895</v>
      </c>
      <c r="AO360" s="90">
        <f>AO53</f>
        <v>0.98775307579111549</v>
      </c>
      <c r="AP360" s="90">
        <f>AP53</f>
        <v>0.96983921126925454</v>
      </c>
      <c r="AQ360" s="90">
        <f>AQ53</f>
        <v>1.0094756134697618</v>
      </c>
      <c r="AR360" s="90">
        <f>AR53</f>
        <v>0.98075079539983501</v>
      </c>
      <c r="AS360" s="90">
        <f t="shared" si="642"/>
        <v>0.98919745533097792</v>
      </c>
      <c r="AU360" s="32">
        <f t="shared" si="656"/>
        <v>1000000</v>
      </c>
      <c r="AV360" s="32">
        <f t="shared" si="656"/>
        <v>1000000</v>
      </c>
      <c r="AW360" s="32">
        <f t="shared" si="656"/>
        <v>1000000</v>
      </c>
      <c r="AX360" s="32">
        <f t="shared" si="656"/>
        <v>1000000</v>
      </c>
      <c r="AY360" s="32">
        <f t="shared" si="656"/>
        <v>1000000</v>
      </c>
      <c r="BB360" s="80">
        <f t="shared" si="661"/>
        <v>1.0463243867114225</v>
      </c>
      <c r="BC360" s="80">
        <f t="shared" si="661"/>
        <v>0.97620627985657582</v>
      </c>
      <c r="BD360" s="80">
        <f t="shared" si="661"/>
        <v>0.98399851691500484</v>
      </c>
      <c r="BE360" s="80">
        <f t="shared" si="661"/>
        <v>0.97150026735256123</v>
      </c>
      <c r="BF360" s="80"/>
      <c r="BG360" s="80"/>
      <c r="BH360" s="80"/>
      <c r="BI360" s="80"/>
      <c r="BJ360" s="80"/>
      <c r="BK360" s="80"/>
      <c r="BL360" s="80"/>
      <c r="BM360" s="80"/>
      <c r="BN360" s="80"/>
      <c r="BO360" s="80"/>
      <c r="BP360" s="80"/>
      <c r="BQ360" s="95">
        <v>1.01402423019475</v>
      </c>
      <c r="BR360" s="95">
        <v>0.99356482443782723</v>
      </c>
      <c r="BS360" s="95">
        <v>0.95958967532924655</v>
      </c>
      <c r="BT360" s="95">
        <v>0.94930853249312652</v>
      </c>
      <c r="BU360" s="88"/>
      <c r="BV360" s="95">
        <v>1.0004764626844007</v>
      </c>
      <c r="BW360" s="95">
        <v>0.99774666883901009</v>
      </c>
      <c r="BX360" s="95">
        <v>0.99897794022543551</v>
      </c>
      <c r="BY360" s="95">
        <v>1.0005078070001121</v>
      </c>
      <c r="CA360" s="95">
        <v>1.0143399322439894</v>
      </c>
      <c r="CB360" s="95">
        <v>1.0247286413010395</v>
      </c>
      <c r="CC360" s="95">
        <v>1.0263911363628295</v>
      </c>
      <c r="CD360" s="95">
        <v>1.0196152780820338</v>
      </c>
      <c r="CF360" s="95">
        <v>1.0077857221585114</v>
      </c>
      <c r="CG360" s="95">
        <v>0.97076684268754898</v>
      </c>
      <c r="CH360" s="95">
        <v>1.0368122032060259</v>
      </c>
      <c r="CI360" s="95">
        <v>0.95610950262084216</v>
      </c>
      <c r="CK360" s="89">
        <f t="shared" si="644"/>
        <v>1.044664585625801</v>
      </c>
      <c r="CL360" s="89">
        <f t="shared" si="645"/>
        <v>0.98175936115833695</v>
      </c>
      <c r="CM360" s="89">
        <f t="shared" si="646"/>
        <v>0.99250195732068169</v>
      </c>
      <c r="CN360" s="89">
        <f t="shared" si="647"/>
        <v>0.99919712052873422</v>
      </c>
      <c r="CO360" s="89">
        <f t="shared" si="648"/>
        <v>1.0122501891353717</v>
      </c>
      <c r="CP360" s="89">
        <f t="shared" si="649"/>
        <v>0.9982311901160974</v>
      </c>
      <c r="CQ360" s="89">
        <f t="shared" si="650"/>
        <v>0.97822172346935798</v>
      </c>
      <c r="CR360" s="89">
        <f t="shared" si="651"/>
        <v>1.0240371754529989</v>
      </c>
      <c r="CS360" s="89">
        <f t="shared" si="652"/>
        <v>1.0256092362087252</v>
      </c>
      <c r="CT360" s="89"/>
      <c r="CU360" s="89">
        <f t="shared" si="653"/>
        <v>1.0020780465908272</v>
      </c>
      <c r="CX360" s="35"/>
      <c r="CZ360" s="80">
        <f t="shared" si="657"/>
        <v>0.20629069256239596</v>
      </c>
      <c r="DA360" s="80">
        <f t="shared" si="657"/>
        <v>0.2712448299834686</v>
      </c>
      <c r="DB360" s="80">
        <f t="shared" si="657"/>
        <v>0.3559365214440452</v>
      </c>
      <c r="DC360" s="80">
        <f t="shared" si="657"/>
        <v>0.16652795601009021</v>
      </c>
      <c r="DE360" s="80">
        <f t="shared" si="634"/>
        <v>0.20558105060459364</v>
      </c>
      <c r="DF360" s="80">
        <f t="shared" si="634"/>
        <v>0.27538443874535434</v>
      </c>
      <c r="DG360" s="80">
        <f t="shared" si="634"/>
        <v>0.35326991721785816</v>
      </c>
      <c r="DH360" s="80">
        <f t="shared" si="634"/>
        <v>0.16573488936909292</v>
      </c>
      <c r="DI360" s="80">
        <f t="shared" si="635"/>
        <v>0.99997029593689901</v>
      </c>
      <c r="DJ360" s="80"/>
      <c r="DK360" s="80">
        <f t="shared" si="636"/>
        <v>0.20558715737848918</v>
      </c>
      <c r="DL360" s="80">
        <f t="shared" si="636"/>
        <v>0.27539261902508744</v>
      </c>
      <c r="DM360" s="80">
        <f t="shared" si="636"/>
        <v>0.35328041108148128</v>
      </c>
      <c r="DN360" s="80">
        <f t="shared" si="636"/>
        <v>0.16573981251494221</v>
      </c>
      <c r="DQ360" s="80">
        <f t="shared" si="654"/>
        <v>1.1762707293507559E-3</v>
      </c>
      <c r="DR360" s="80">
        <f t="shared" si="654"/>
        <v>-1.2739957003641248E-2</v>
      </c>
      <c r="DS360" s="80">
        <f t="shared" si="654"/>
        <v>-1.2154525914624927E-2</v>
      </c>
      <c r="DT360" s="80">
        <f t="shared" si="654"/>
        <v>-3.0356430209956906E-2</v>
      </c>
      <c r="DV360" s="80">
        <f t="shared" si="637"/>
        <v>4.6924879173304956E-2</v>
      </c>
      <c r="DW360" s="80">
        <f t="shared" si="637"/>
        <v>2.1323142381397962E-2</v>
      </c>
      <c r="DX360" s="80">
        <f t="shared" si="637"/>
        <v>0.58612925497028134</v>
      </c>
      <c r="DY360" s="80">
        <f t="shared" si="637"/>
        <v>0.34562272347501583</v>
      </c>
      <c r="DZ360" s="80"/>
      <c r="EB360" s="80">
        <f t="shared" si="608"/>
        <v>2.7306453795118819E-2</v>
      </c>
      <c r="EC360" s="80">
        <f t="shared" si="608"/>
        <v>-5.0322847718157038E-2</v>
      </c>
      <c r="ED360" s="80">
        <f t="shared" si="608"/>
        <v>-2.0590728155882661E-3</v>
      </c>
      <c r="EE360" s="80">
        <f t="shared" si="608"/>
        <v>3.026975537287209E-3</v>
      </c>
      <c r="EG360" s="80">
        <f t="shared" si="627"/>
        <v>-1.067474992697061E-4</v>
      </c>
      <c r="EH360" s="80">
        <f t="shared" si="609"/>
        <v>-1.2089146962369643E-3</v>
      </c>
      <c r="EI360" s="80">
        <f t="shared" si="609"/>
        <v>-5.8469643837642945E-4</v>
      </c>
      <c r="EJ360" s="80">
        <f t="shared" si="609"/>
        <v>1.6938643709589517E-4</v>
      </c>
      <c r="EL360" s="80">
        <f t="shared" si="628"/>
        <v>1.060969811868312E-2</v>
      </c>
      <c r="EM360" s="80">
        <f t="shared" si="610"/>
        <v>1.603671662839375E-2</v>
      </c>
      <c r="EN360" s="80">
        <f t="shared" si="610"/>
        <v>1.6774577857197548E-2</v>
      </c>
      <c r="EO360" s="80">
        <f t="shared" si="610"/>
        <v>1.3341857606667253E-2</v>
      </c>
      <c r="EQ360" s="80">
        <f t="shared" si="629"/>
        <v>9.6725919118062255E-3</v>
      </c>
      <c r="ER360" s="80">
        <f t="shared" si="611"/>
        <v>-1.0621674374429332E-2</v>
      </c>
      <c r="ES360" s="80">
        <f t="shared" si="611"/>
        <v>1.3007964409517564E-2</v>
      </c>
      <c r="ET360" s="80">
        <f t="shared" si="611"/>
        <v>2.3298644383245772E-2</v>
      </c>
      <c r="EW360" s="80">
        <f t="shared" si="612"/>
        <v>0.9874870571925729</v>
      </c>
      <c r="EX360" s="80">
        <f t="shared" si="613"/>
        <v>0.8267711996813607</v>
      </c>
      <c r="EY360" s="80">
        <f t="shared" si="614"/>
        <v>0.97822172346935798</v>
      </c>
      <c r="EZ360" s="80"/>
      <c r="FA360" s="80">
        <f t="shared" si="615"/>
        <v>0.99156534862021417</v>
      </c>
      <c r="FB360" s="80">
        <f t="shared" si="616"/>
        <v>0.75231576114538656</v>
      </c>
      <c r="FC360" s="80">
        <f t="shared" si="617"/>
        <v>0.99250195732068169</v>
      </c>
      <c r="FD360" s="80"/>
      <c r="FE360" s="80">
        <f t="shared" si="618"/>
        <v>0.99946678238997766</v>
      </c>
      <c r="FF360" s="80">
        <f t="shared" si="619"/>
        <v>1.0097156463006538</v>
      </c>
      <c r="FG360" s="80">
        <f t="shared" si="620"/>
        <v>0.99919712052873422</v>
      </c>
      <c r="FH360" s="80"/>
      <c r="FI360" s="80">
        <f t="shared" si="621"/>
        <v>1.0148441133671258</v>
      </c>
      <c r="FJ360" s="80">
        <f t="shared" si="622"/>
        <v>1.0513145213930684</v>
      </c>
      <c r="FK360" s="80">
        <f t="shared" si="598"/>
        <v>1.0122501891353717</v>
      </c>
      <c r="FM360" s="80">
        <f t="shared" si="623"/>
        <v>1.0075487511609242</v>
      </c>
      <c r="FN360" s="80">
        <f t="shared" si="624"/>
        <v>0.98048486822341896</v>
      </c>
      <c r="FO360" s="80">
        <f t="shared" si="625"/>
        <v>0.9982311901160974</v>
      </c>
      <c r="GA360" s="32">
        <v>2009</v>
      </c>
      <c r="GB360" s="90">
        <f t="shared" si="599"/>
        <v>1.1819412844782569</v>
      </c>
      <c r="GC360" s="90">
        <f t="shared" si="600"/>
        <v>1.3702179648673674</v>
      </c>
      <c r="GD360" s="90">
        <f t="shared" si="601"/>
        <v>1.3171387883387382</v>
      </c>
      <c r="GE360" s="90">
        <f t="shared" si="602"/>
        <v>0.64925614717634184</v>
      </c>
      <c r="GF360" s="90">
        <f t="shared" si="603"/>
        <v>0.81959982279071997</v>
      </c>
    </row>
    <row r="361" spans="1:193" x14ac:dyDescent="0.2">
      <c r="A361" s="74" t="s">
        <v>247</v>
      </c>
      <c r="B361" s="31">
        <f t="shared" si="607"/>
        <v>1988</v>
      </c>
      <c r="D361" s="85">
        <f>[4]Conversion_Factors!$M50*D214+D288</f>
        <v>3582.7409073790782</v>
      </c>
      <c r="E361" s="85">
        <f>[4]Conversion_Factors!$M50*E214+E288</f>
        <v>4827.0227194446306</v>
      </c>
      <c r="F361" s="85">
        <f>[4]Conversion_Factors!$M50*F214+F288</f>
        <v>6068.0235851116067</v>
      </c>
      <c r="G361" s="85">
        <f>[4]Conversion_Factors!$M50*G214+G288</f>
        <v>2863.0635006847797</v>
      </c>
      <c r="H361" s="85">
        <f t="shared" si="632"/>
        <v>17340.850712620097</v>
      </c>
      <c r="I361" s="80"/>
      <c r="J361" s="93">
        <f>J54</f>
        <v>2730.88</v>
      </c>
      <c r="K361" s="93">
        <f>K54</f>
        <v>1099.5239999999999</v>
      </c>
      <c r="L361" s="93">
        <f>L54</f>
        <v>31675.531443579657</v>
      </c>
      <c r="M361" s="93">
        <f>M54</f>
        <v>18634.149689749931</v>
      </c>
      <c r="N361" s="93">
        <f t="shared" si="638"/>
        <v>54140.085133329587</v>
      </c>
      <c r="P361" s="92">
        <f>P54</f>
        <v>2730.88</v>
      </c>
      <c r="Q361" s="92">
        <f>Q54</f>
        <v>1099.5239999999999</v>
      </c>
      <c r="R361" s="92">
        <f>R54</f>
        <v>31675.531443579657</v>
      </c>
      <c r="S361" s="92">
        <f>S54</f>
        <v>18634.149689749931</v>
      </c>
      <c r="T361" s="92">
        <f>T54</f>
        <v>54140.085133329587</v>
      </c>
      <c r="V361" s="96">
        <f t="shared" si="658"/>
        <v>1311.9364114787459</v>
      </c>
      <c r="W361" s="96">
        <f t="shared" si="658"/>
        <v>4390.1021891697055</v>
      </c>
      <c r="X361" s="96">
        <f t="shared" si="658"/>
        <v>191.56816976914652</v>
      </c>
      <c r="Y361" s="96">
        <f t="shared" si="658"/>
        <v>153.64605030835736</v>
      </c>
      <c r="Z361" s="96">
        <f t="shared" si="658"/>
        <v>320.29596314662547</v>
      </c>
      <c r="AC361" s="96">
        <f t="shared" si="659"/>
        <v>1.311936411478746</v>
      </c>
      <c r="AD361" s="96">
        <f t="shared" si="659"/>
        <v>4.3901021891697054</v>
      </c>
      <c r="AE361" s="96">
        <f t="shared" si="659"/>
        <v>0.19156816976914653</v>
      </c>
      <c r="AF361" s="96">
        <f t="shared" si="659"/>
        <v>0.15364605030835737</v>
      </c>
      <c r="AG361" s="96">
        <f t="shared" si="659"/>
        <v>0.32029596314662545</v>
      </c>
      <c r="AI361" s="94">
        <f t="shared" si="660"/>
        <v>1.2847802384050668</v>
      </c>
      <c r="AJ361" s="94">
        <f t="shared" si="660"/>
        <v>4.300076350694944</v>
      </c>
      <c r="AK361" s="94">
        <f t="shared" si="660"/>
        <v>0.18898268632765441</v>
      </c>
      <c r="AL361" s="94">
        <f t="shared" si="660"/>
        <v>0.15691776836021598</v>
      </c>
      <c r="AM361" s="94">
        <f t="shared" si="641"/>
        <v>0.31671124957265384</v>
      </c>
      <c r="AO361" s="90">
        <f>AO54</f>
        <v>1.0211368234519165</v>
      </c>
      <c r="AP361" s="90">
        <f>AP54</f>
        <v>1.0209358697689663</v>
      </c>
      <c r="AQ361" s="90">
        <f>AQ54</f>
        <v>1.013681059845924</v>
      </c>
      <c r="AR361" s="90">
        <f>AR54</f>
        <v>0.97915011100369376</v>
      </c>
      <c r="AS361" s="90">
        <f t="shared" si="642"/>
        <v>1.0113185546102594</v>
      </c>
      <c r="AU361" s="32">
        <f t="shared" si="656"/>
        <v>1000000</v>
      </c>
      <c r="AV361" s="32">
        <f t="shared" si="656"/>
        <v>1000000</v>
      </c>
      <c r="AW361" s="32">
        <f t="shared" si="656"/>
        <v>1000000</v>
      </c>
      <c r="AX361" s="32">
        <f t="shared" si="656"/>
        <v>1000000</v>
      </c>
      <c r="AY361" s="32">
        <f t="shared" si="656"/>
        <v>1000000</v>
      </c>
      <c r="BB361" s="80">
        <f t="shared" si="661"/>
        <v>0.97516063852762902</v>
      </c>
      <c r="BC361" s="80">
        <f t="shared" si="661"/>
        <v>1.0332758719547617</v>
      </c>
      <c r="BD361" s="80">
        <f t="shared" si="661"/>
        <v>0.99802676471147589</v>
      </c>
      <c r="BE361" s="80">
        <f t="shared" si="661"/>
        <v>1.0018389233034213</v>
      </c>
      <c r="BF361" s="80"/>
      <c r="BG361" s="80"/>
      <c r="BH361" s="80"/>
      <c r="BI361" s="80"/>
      <c r="BJ361" s="80"/>
      <c r="BK361" s="80"/>
      <c r="BL361" s="80"/>
      <c r="BM361" s="80"/>
      <c r="BN361" s="80"/>
      <c r="BO361" s="80"/>
      <c r="BP361" s="80"/>
      <c r="BQ361" s="95">
        <v>1.0125743522308328</v>
      </c>
      <c r="BR361" s="95">
        <v>0.99547668937600242</v>
      </c>
      <c r="BS361" s="95">
        <v>0.95956194600769606</v>
      </c>
      <c r="BT361" s="95">
        <v>0.96732869108839137</v>
      </c>
      <c r="BU361" s="88"/>
      <c r="BV361" s="95">
        <v>0.99965392083367344</v>
      </c>
      <c r="BW361" s="95">
        <v>0.99804784805381996</v>
      </c>
      <c r="BX361" s="95">
        <v>0.99949930190012992</v>
      </c>
      <c r="BY361" s="95">
        <v>1.0014897413878752</v>
      </c>
      <c r="CA361" s="95">
        <v>1.0273775573938055</v>
      </c>
      <c r="CB361" s="95">
        <v>1.0387861124944431</v>
      </c>
      <c r="CC361" s="95">
        <v>1.0415649221912642</v>
      </c>
      <c r="CD361" s="95">
        <v>1.0308745264275609</v>
      </c>
      <c r="CF361" s="95">
        <v>1.0425183951204253</v>
      </c>
      <c r="CG361" s="95">
        <v>1.0210986268055762</v>
      </c>
      <c r="CH361" s="95">
        <v>1.0400778444472771</v>
      </c>
      <c r="CI361" s="95">
        <v>0.95453319861959751</v>
      </c>
      <c r="CK361" s="89">
        <f t="shared" si="644"/>
        <v>1.066264193775313</v>
      </c>
      <c r="CL361" s="89">
        <f t="shared" si="645"/>
        <v>1.0152326207024507</v>
      </c>
      <c r="CM361" s="89">
        <f t="shared" si="646"/>
        <v>0.9926935352917764</v>
      </c>
      <c r="CN361" s="89">
        <f t="shared" si="647"/>
        <v>0.99945688335356886</v>
      </c>
      <c r="CO361" s="89">
        <f t="shared" si="648"/>
        <v>1.0258863978982868</v>
      </c>
      <c r="CP361" s="89">
        <f t="shared" si="649"/>
        <v>1.0201520389246017</v>
      </c>
      <c r="CQ361" s="89">
        <f t="shared" si="650"/>
        <v>0.98149524656476095</v>
      </c>
      <c r="CR361" s="89">
        <f t="shared" si="651"/>
        <v>1.0866669448717956</v>
      </c>
      <c r="CS361" s="89">
        <f t="shared" si="652"/>
        <v>1.0825061918076968</v>
      </c>
      <c r="CT361" s="89"/>
      <c r="CU361" s="89">
        <f t="shared" si="653"/>
        <v>1.0383491948946932</v>
      </c>
      <c r="CX361" s="35"/>
      <c r="CZ361" s="80">
        <f t="shared" si="657"/>
        <v>0.20660698640186539</v>
      </c>
      <c r="DA361" s="80">
        <f t="shared" si="657"/>
        <v>0.27836135605110096</v>
      </c>
      <c r="DB361" s="80">
        <f t="shared" si="657"/>
        <v>0.34992652238771077</v>
      </c>
      <c r="DC361" s="80">
        <f t="shared" si="657"/>
        <v>0.16510513515932276</v>
      </c>
      <c r="DE361" s="80">
        <f t="shared" si="634"/>
        <v>0.20644879910011654</v>
      </c>
      <c r="DF361" s="80">
        <f t="shared" si="634"/>
        <v>0.27478773438138693</v>
      </c>
      <c r="DG361" s="80">
        <f t="shared" si="634"/>
        <v>0.35292299316343445</v>
      </c>
      <c r="DH361" s="80">
        <f t="shared" si="634"/>
        <v>0.16581552818065187</v>
      </c>
      <c r="DI361" s="80">
        <f t="shared" si="635"/>
        <v>0.9999750548255899</v>
      </c>
      <c r="DJ361" s="80"/>
      <c r="DK361" s="80">
        <f t="shared" si="636"/>
        <v>0.20645394912988524</v>
      </c>
      <c r="DL361" s="80">
        <f t="shared" si="636"/>
        <v>0.274794589180341</v>
      </c>
      <c r="DM361" s="80">
        <f t="shared" si="636"/>
        <v>0.35293179710866818</v>
      </c>
      <c r="DN361" s="80">
        <f t="shared" si="636"/>
        <v>0.16581966458110547</v>
      </c>
      <c r="DQ361" s="80">
        <f t="shared" si="654"/>
        <v>-1.4308489346188231E-3</v>
      </c>
      <c r="DR361" s="80">
        <f t="shared" si="654"/>
        <v>1.9223988174111241E-3</v>
      </c>
      <c r="DS361" s="80">
        <f t="shared" si="654"/>
        <v>-2.8897478702708961E-5</v>
      </c>
      <c r="DT361" s="80">
        <f t="shared" si="654"/>
        <v>1.8804486709866775E-2</v>
      </c>
      <c r="DV361" s="80">
        <f t="shared" si="637"/>
        <v>5.0440999368115559E-2</v>
      </c>
      <c r="DW361" s="80">
        <f t="shared" si="637"/>
        <v>2.0308870909460642E-2</v>
      </c>
      <c r="DX361" s="80">
        <f t="shared" si="637"/>
        <v>0.58506615506002679</v>
      </c>
      <c r="DY361" s="80">
        <f t="shared" si="637"/>
        <v>0.34418397466239709</v>
      </c>
      <c r="DZ361" s="80"/>
      <c r="EB361" s="80">
        <f t="shared" si="608"/>
        <v>7.2256316328640519E-2</v>
      </c>
      <c r="EC361" s="80">
        <f t="shared" si="608"/>
        <v>-4.8735198475205188E-2</v>
      </c>
      <c r="ED361" s="80">
        <f t="shared" si="608"/>
        <v>-1.8154104654489816E-3</v>
      </c>
      <c r="EE361" s="80">
        <f t="shared" si="608"/>
        <v>-4.1714610856031205E-3</v>
      </c>
      <c r="EG361" s="80">
        <f t="shared" si="627"/>
        <v>-8.2248827763953865E-4</v>
      </c>
      <c r="EH361" s="80">
        <f t="shared" si="609"/>
        <v>3.0181385362758881E-4</v>
      </c>
      <c r="EI361" s="80">
        <f t="shared" si="609"/>
        <v>5.2175894279130877E-4</v>
      </c>
      <c r="EJ361" s="80">
        <f t="shared" si="609"/>
        <v>9.8095471424976873E-4</v>
      </c>
      <c r="EL361" s="80">
        <f t="shared" si="628"/>
        <v>1.2771406845615155E-2</v>
      </c>
      <c r="EM361" s="80">
        <f t="shared" si="610"/>
        <v>1.3624994574438882E-2</v>
      </c>
      <c r="EN361" s="80">
        <f t="shared" si="610"/>
        <v>1.4675416427238686E-2</v>
      </c>
      <c r="EO361" s="80">
        <f t="shared" si="610"/>
        <v>1.0982118986880385E-2</v>
      </c>
      <c r="EQ361" s="80">
        <f t="shared" si="629"/>
        <v>3.3883749906856317E-2</v>
      </c>
      <c r="ER361" s="80">
        <f t="shared" si="611"/>
        <v>5.0548093100252246E-2</v>
      </c>
      <c r="ES361" s="80">
        <f t="shared" si="611"/>
        <v>3.1447441680548596E-3</v>
      </c>
      <c r="ET361" s="80">
        <f t="shared" si="611"/>
        <v>-1.6500252588892118E-3</v>
      </c>
      <c r="EW361" s="80">
        <f t="shared" si="612"/>
        <v>1.0033464019627298</v>
      </c>
      <c r="EX361" s="80">
        <f t="shared" si="613"/>
        <v>0.82953790844670294</v>
      </c>
      <c r="EY361" s="80">
        <f t="shared" si="614"/>
        <v>0.98149524656476095</v>
      </c>
      <c r="EZ361" s="80"/>
      <c r="FA361" s="80">
        <f t="shared" si="615"/>
        <v>1.0001930252829041</v>
      </c>
      <c r="FB361" s="80">
        <f t="shared" si="616"/>
        <v>0.75246097710801485</v>
      </c>
      <c r="FC361" s="80">
        <f t="shared" si="617"/>
        <v>0.9926935352917764</v>
      </c>
      <c r="FD361" s="80"/>
      <c r="FE361" s="80">
        <f t="shared" si="618"/>
        <v>1.0002599715506557</v>
      </c>
      <c r="FF361" s="80">
        <f t="shared" si="619"/>
        <v>1.009978143642944</v>
      </c>
      <c r="FG361" s="80">
        <f t="shared" si="620"/>
        <v>0.99945688335356886</v>
      </c>
      <c r="FH361" s="80"/>
      <c r="FI361" s="80">
        <f t="shared" si="621"/>
        <v>1.013471184208484</v>
      </c>
      <c r="FJ361" s="80">
        <f t="shared" si="622"/>
        <v>1.0654769729718085</v>
      </c>
      <c r="FK361" s="80">
        <f t="shared" si="598"/>
        <v>1.0258863978982868</v>
      </c>
      <c r="FM361" s="80">
        <f t="shared" si="623"/>
        <v>1.0219596913275719</v>
      </c>
      <c r="FN361" s="80">
        <f t="shared" si="624"/>
        <v>1.0020160132809603</v>
      </c>
      <c r="FO361" s="80">
        <f t="shared" si="625"/>
        <v>1.0201520389246017</v>
      </c>
      <c r="GA361" s="32">
        <v>2010</v>
      </c>
      <c r="GB361" s="90">
        <f t="shared" si="599"/>
        <v>1.2211866688395843</v>
      </c>
      <c r="GC361" s="90">
        <f t="shared" si="600"/>
        <v>1.3730946095062104</v>
      </c>
      <c r="GD361" s="90">
        <f t="shared" si="601"/>
        <v>1.3212217905154389</v>
      </c>
      <c r="GE361" s="90">
        <f t="shared" si="602"/>
        <v>0.66218804747703008</v>
      </c>
      <c r="GF361" s="90">
        <f t="shared" si="603"/>
        <v>0.82109296005870602</v>
      </c>
    </row>
    <row r="362" spans="1:193" x14ac:dyDescent="0.2">
      <c r="A362" s="74" t="s">
        <v>247</v>
      </c>
      <c r="B362" s="31">
        <f t="shared" si="607"/>
        <v>1989</v>
      </c>
      <c r="D362" s="85">
        <f>[4]Conversion_Factors!$M51*D215+D289</f>
        <v>3620.997644940644</v>
      </c>
      <c r="E362" s="85">
        <f>[4]Conversion_Factors!$M51*E215+E289</f>
        <v>4897.2193835022454</v>
      </c>
      <c r="F362" s="85">
        <f>[4]Conversion_Factors!$M51*F215+F289</f>
        <v>6209.0858653026207</v>
      </c>
      <c r="G362" s="85">
        <f>[4]Conversion_Factors!$M51*G215+G289</f>
        <v>2968.0443876832755</v>
      </c>
      <c r="H362" s="85">
        <f t="shared" si="632"/>
        <v>17695.347281428785</v>
      </c>
      <c r="I362" s="80"/>
      <c r="J362" s="93">
        <f>J55</f>
        <v>2787.5070000000001</v>
      </c>
      <c r="K362" s="93">
        <f>K55</f>
        <v>1040.912</v>
      </c>
      <c r="L362" s="93">
        <f>L55</f>
        <v>32226.255085388628</v>
      </c>
      <c r="M362" s="93">
        <f>M55</f>
        <v>18912.989969370334</v>
      </c>
      <c r="N362" s="93">
        <f t="shared" si="638"/>
        <v>54967.664054758963</v>
      </c>
      <c r="P362" s="92">
        <f>P55</f>
        <v>2787.5070000000001</v>
      </c>
      <c r="Q362" s="92">
        <f>Q55</f>
        <v>1040.912</v>
      </c>
      <c r="R362" s="92">
        <f>R55</f>
        <v>32226.255085388628</v>
      </c>
      <c r="S362" s="92">
        <f>S55</f>
        <v>18912.989969370334</v>
      </c>
      <c r="T362" s="92">
        <f>T55</f>
        <v>54967.664054758963</v>
      </c>
      <c r="V362" s="96">
        <f t="shared" si="658"/>
        <v>1299.0093459642053</v>
      </c>
      <c r="W362" s="96">
        <f t="shared" si="658"/>
        <v>4704.7390975435437</v>
      </c>
      <c r="X362" s="96">
        <f t="shared" si="658"/>
        <v>192.67165386889207</v>
      </c>
      <c r="Y362" s="96">
        <f t="shared" si="658"/>
        <v>156.93152655873217</v>
      </c>
      <c r="Z362" s="96">
        <f t="shared" si="658"/>
        <v>321.92285384004356</v>
      </c>
      <c r="AC362" s="96">
        <f t="shared" si="659"/>
        <v>1.2990093459642054</v>
      </c>
      <c r="AD362" s="96">
        <f t="shared" si="659"/>
        <v>4.7047390975435439</v>
      </c>
      <c r="AE362" s="96">
        <f t="shared" si="659"/>
        <v>0.19267165386889207</v>
      </c>
      <c r="AF362" s="96">
        <f t="shared" si="659"/>
        <v>0.15693152655873216</v>
      </c>
      <c r="AG362" s="96">
        <f t="shared" si="659"/>
        <v>0.32192285384004354</v>
      </c>
      <c r="AI362" s="94">
        <f t="shared" si="660"/>
        <v>1.2738583067441283</v>
      </c>
      <c r="AJ362" s="94">
        <f t="shared" si="660"/>
        <v>4.6521527256998381</v>
      </c>
      <c r="AK362" s="94">
        <f t="shared" si="660"/>
        <v>0.19138318563985618</v>
      </c>
      <c r="AL362" s="94">
        <f t="shared" si="660"/>
        <v>0.15924353639401903</v>
      </c>
      <c r="AM362" s="94">
        <f t="shared" si="641"/>
        <v>0.31969168807240061</v>
      </c>
      <c r="AO362" s="90">
        <f>AO55</f>
        <v>1.0197439849368812</v>
      </c>
      <c r="AP362" s="90">
        <f>AP55</f>
        <v>1.0113036641194524</v>
      </c>
      <c r="AQ362" s="90">
        <f>AQ55</f>
        <v>1.0067324003659366</v>
      </c>
      <c r="AR362" s="90">
        <f>AR55</f>
        <v>0.98548129558259612</v>
      </c>
      <c r="AS362" s="90">
        <f t="shared" si="642"/>
        <v>1.0069791172272757</v>
      </c>
      <c r="AU362" s="32">
        <f t="shared" si="656"/>
        <v>1000000</v>
      </c>
      <c r="AV362" s="32">
        <f t="shared" si="656"/>
        <v>1000000</v>
      </c>
      <c r="AW362" s="32">
        <f t="shared" si="656"/>
        <v>1000000</v>
      </c>
      <c r="AX362" s="32">
        <f t="shared" si="656"/>
        <v>1000000</v>
      </c>
      <c r="AY362" s="32">
        <f t="shared" si="656"/>
        <v>1000000</v>
      </c>
      <c r="BB362" s="80">
        <f t="shared" si="661"/>
        <v>0.96687078666498072</v>
      </c>
      <c r="BC362" s="80">
        <f t="shared" si="661"/>
        <v>1.1178771659106379</v>
      </c>
      <c r="BD362" s="80">
        <f t="shared" si="661"/>
        <v>1.0107039184169488</v>
      </c>
      <c r="BE362" s="80">
        <f t="shared" si="661"/>
        <v>1.0166877512416952</v>
      </c>
      <c r="BF362" s="80"/>
      <c r="BG362" s="80"/>
      <c r="BH362" s="80"/>
      <c r="BI362" s="80"/>
      <c r="BJ362" s="80"/>
      <c r="BK362" s="80"/>
      <c r="BL362" s="80"/>
      <c r="BM362" s="80"/>
      <c r="BN362" s="80"/>
      <c r="BO362" s="80"/>
      <c r="BP362" s="80"/>
      <c r="BQ362" s="95">
        <v>1.0030542347748617</v>
      </c>
      <c r="BR362" s="95">
        <v>0.99414196507457619</v>
      </c>
      <c r="BS362" s="95">
        <v>0.95695910494112302</v>
      </c>
      <c r="BT362" s="95">
        <v>0.97102855219820627</v>
      </c>
      <c r="BU362" s="88"/>
      <c r="BV362" s="95">
        <v>0.99878236534636133</v>
      </c>
      <c r="BW362" s="95">
        <v>0.99822483915533711</v>
      </c>
      <c r="BX362" s="95">
        <v>0.99991852814823734</v>
      </c>
      <c r="BY362" s="95">
        <v>1.002369118082882</v>
      </c>
      <c r="CA362" s="95">
        <v>1.0402587249676984</v>
      </c>
      <c r="CB362" s="95">
        <v>1.0525753300200384</v>
      </c>
      <c r="CC362" s="95">
        <v>1.0564999385207363</v>
      </c>
      <c r="CD362" s="95">
        <v>1.0418505595853329</v>
      </c>
      <c r="CF362" s="95">
        <v>1.041326127353454</v>
      </c>
      <c r="CG362" s="95">
        <v>1.0112333212683566</v>
      </c>
      <c r="CH362" s="95">
        <v>1.0336528506687208</v>
      </c>
      <c r="CI362" s="95">
        <v>0.96015447709921486</v>
      </c>
      <c r="CK362" s="89">
        <f t="shared" si="644"/>
        <v>1.0825629818040023</v>
      </c>
      <c r="CL362" s="89">
        <f t="shared" si="645"/>
        <v>1.0203893279117737</v>
      </c>
      <c r="CM362" s="89">
        <f t="shared" si="646"/>
        <v>0.97533301538910977</v>
      </c>
      <c r="CN362" s="89">
        <f t="shared" si="647"/>
        <v>0.99961968061959983</v>
      </c>
      <c r="CO362" s="89">
        <f t="shared" si="648"/>
        <v>1.0392824421445388</v>
      </c>
      <c r="CP362" s="89">
        <f t="shared" si="649"/>
        <v>1.0159534694070718</v>
      </c>
      <c r="CQ362" s="89">
        <f t="shared" si="650"/>
        <v>0.97891609827856096</v>
      </c>
      <c r="CR362" s="89">
        <f t="shared" si="651"/>
        <v>1.0909221867959491</v>
      </c>
      <c r="CS362" s="89">
        <f t="shared" si="652"/>
        <v>1.1046357134251517</v>
      </c>
      <c r="CT362" s="89"/>
      <c r="CU362" s="89">
        <f t="shared" si="653"/>
        <v>1.0294259966034109</v>
      </c>
      <c r="CX362" s="35"/>
      <c r="CZ362" s="80">
        <f t="shared" si="657"/>
        <v>0.20462992827164633</v>
      </c>
      <c r="DA362" s="80">
        <f t="shared" si="657"/>
        <v>0.27675180970547342</v>
      </c>
      <c r="DB362" s="80">
        <f t="shared" si="657"/>
        <v>0.35088804794574663</v>
      </c>
      <c r="DC362" s="80">
        <f t="shared" si="657"/>
        <v>0.16773021407713368</v>
      </c>
      <c r="DE362" s="80">
        <f t="shared" si="634"/>
        <v>0.20561687317978847</v>
      </c>
      <c r="DF362" s="80">
        <f t="shared" si="634"/>
        <v>0.27755580506533684</v>
      </c>
      <c r="DG362" s="80">
        <f t="shared" si="634"/>
        <v>0.35040706529595927</v>
      </c>
      <c r="DH362" s="80">
        <f t="shared" si="634"/>
        <v>0.16641422388618118</v>
      </c>
      <c r="DI362" s="80">
        <f t="shared" si="635"/>
        <v>0.99999396742726576</v>
      </c>
      <c r="DJ362" s="80"/>
      <c r="DK362" s="80">
        <f t="shared" si="636"/>
        <v>0.20561811358601415</v>
      </c>
      <c r="DL362" s="80">
        <f t="shared" si="636"/>
        <v>0.27755747945101955</v>
      </c>
      <c r="DM362" s="80">
        <f t="shared" si="636"/>
        <v>0.35040917916481934</v>
      </c>
      <c r="DN362" s="80">
        <f t="shared" si="636"/>
        <v>0.16641522779814696</v>
      </c>
      <c r="DQ362" s="80">
        <f t="shared" si="654"/>
        <v>-9.4463715293273166E-3</v>
      </c>
      <c r="DR362" s="80">
        <f t="shared" si="654"/>
        <v>-1.3416887690146204E-3</v>
      </c>
      <c r="DS362" s="80">
        <f t="shared" si="654"/>
        <v>-2.7162160995422456E-3</v>
      </c>
      <c r="DT362" s="80">
        <f t="shared" si="654"/>
        <v>3.8175270486998786E-3</v>
      </c>
      <c r="DV362" s="80">
        <f t="shared" si="637"/>
        <v>5.0711760230943717E-2</v>
      </c>
      <c r="DW362" s="80">
        <f t="shared" si="637"/>
        <v>1.8936806173226503E-2</v>
      </c>
      <c r="DX362" s="80">
        <f t="shared" si="637"/>
        <v>0.58627659806108423</v>
      </c>
      <c r="DY362" s="80">
        <f t="shared" si="637"/>
        <v>0.34407483553474555</v>
      </c>
      <c r="DZ362" s="80"/>
      <c r="EB362" s="80">
        <f t="shared" si="608"/>
        <v>5.3535170087603331E-3</v>
      </c>
      <c r="EC362" s="80">
        <f t="shared" si="608"/>
        <v>-6.9950336327977078E-2</v>
      </c>
      <c r="ED362" s="80">
        <f t="shared" si="608"/>
        <v>2.0667621474584107E-3</v>
      </c>
      <c r="EE362" s="80">
        <f t="shared" si="608"/>
        <v>-3.1714560554646325E-4</v>
      </c>
      <c r="EG362" s="80">
        <f t="shared" si="627"/>
        <v>-8.7223750749095669E-4</v>
      </c>
      <c r="EH362" s="80">
        <f t="shared" si="609"/>
        <v>1.7732156845606039E-4</v>
      </c>
      <c r="EI362" s="80">
        <f t="shared" si="609"/>
        <v>4.193483202465341E-4</v>
      </c>
      <c r="EJ362" s="80">
        <f t="shared" si="609"/>
        <v>8.7768332315555047E-4</v>
      </c>
      <c r="EL362" s="80">
        <f t="shared" si="628"/>
        <v>1.2459961487561297E-2</v>
      </c>
      <c r="EM362" s="80">
        <f t="shared" si="610"/>
        <v>1.3187024557976292E-2</v>
      </c>
      <c r="EN362" s="80">
        <f t="shared" si="610"/>
        <v>1.4237184829140747E-2</v>
      </c>
      <c r="EO362" s="80">
        <f t="shared" si="610"/>
        <v>1.0591019358849292E-2</v>
      </c>
      <c r="EQ362" s="80">
        <f t="shared" si="629"/>
        <v>-1.1442964042764495E-3</v>
      </c>
      <c r="ER362" s="80">
        <f t="shared" si="611"/>
        <v>-9.7084366884832799E-3</v>
      </c>
      <c r="ES362" s="80">
        <f t="shared" si="611"/>
        <v>-6.1965754303024865E-3</v>
      </c>
      <c r="ET362" s="80">
        <f t="shared" si="611"/>
        <v>5.8717614382430379E-3</v>
      </c>
      <c r="EW362" s="80">
        <f t="shared" si="612"/>
        <v>0.99737222539260684</v>
      </c>
      <c r="EX362" s="80">
        <f t="shared" si="613"/>
        <v>0.82735806979501669</v>
      </c>
      <c r="EY362" s="80">
        <f t="shared" si="614"/>
        <v>0.97891609827856096</v>
      </c>
      <c r="EZ362" s="80"/>
      <c r="FA362" s="80">
        <f t="shared" si="615"/>
        <v>0.98251170246861341</v>
      </c>
      <c r="FB362" s="80">
        <f t="shared" si="616"/>
        <v>0.73930171565959202</v>
      </c>
      <c r="FC362" s="80">
        <f t="shared" si="617"/>
        <v>0.97533301538910977</v>
      </c>
      <c r="FD362" s="80"/>
      <c r="FE362" s="80">
        <f t="shared" si="618"/>
        <v>1.0001628857319835</v>
      </c>
      <c r="FF362" s="80">
        <f t="shared" si="619"/>
        <v>1.0101426546721586</v>
      </c>
      <c r="FG362" s="80">
        <f t="shared" si="620"/>
        <v>0.99961968061959983</v>
      </c>
      <c r="FH362" s="80"/>
      <c r="FI362" s="80">
        <f t="shared" si="621"/>
        <v>1.0130580191663483</v>
      </c>
      <c r="FJ362" s="80">
        <f t="shared" si="622"/>
        <v>1.0793899917061771</v>
      </c>
      <c r="FK362" s="80">
        <f t="shared" si="598"/>
        <v>1.0392824421445388</v>
      </c>
      <c r="FM362" s="80">
        <f t="shared" si="623"/>
        <v>0.9958843688417699</v>
      </c>
      <c r="FN362" s="80">
        <f t="shared" si="624"/>
        <v>0.99789208495565573</v>
      </c>
      <c r="FO362" s="80">
        <f t="shared" si="625"/>
        <v>1.0159534694070718</v>
      </c>
    </row>
    <row r="363" spans="1:193" x14ac:dyDescent="0.2">
      <c r="A363" s="74" t="s">
        <v>247</v>
      </c>
      <c r="B363" s="31">
        <f t="shared" si="607"/>
        <v>1990</v>
      </c>
      <c r="D363" s="85">
        <f>[4]Conversion_Factors!$M52*D216+D290</f>
        <v>3325.602466314027</v>
      </c>
      <c r="E363" s="85">
        <f>[4]Conversion_Factors!$M52*E216+E290</f>
        <v>4530.3613800473395</v>
      </c>
      <c r="F363" s="85">
        <f>[4]Conversion_Factors!$M52*F216+F290</f>
        <v>6093.0826485635134</v>
      </c>
      <c r="G363" s="85">
        <f>[4]Conversion_Factors!$M52*G216+G290</f>
        <v>2943.2506032698857</v>
      </c>
      <c r="H363" s="85">
        <f t="shared" si="632"/>
        <v>16892.297098194766</v>
      </c>
      <c r="I363" s="80"/>
      <c r="J363" s="93">
        <f>J56</f>
        <v>2679.5970000000002</v>
      </c>
      <c r="K363" s="93">
        <f>K56</f>
        <v>991.1</v>
      </c>
      <c r="L363" s="93">
        <f>L56</f>
        <v>32364.794972864263</v>
      </c>
      <c r="M363" s="93">
        <f>M56</f>
        <v>19284.028678137543</v>
      </c>
      <c r="N363" s="93">
        <f t="shared" si="638"/>
        <v>55319.520651001803</v>
      </c>
      <c r="P363" s="92">
        <f>P56</f>
        <v>2679.5970000000002</v>
      </c>
      <c r="Q363" s="92">
        <f>Q56</f>
        <v>991.1</v>
      </c>
      <c r="R363" s="92">
        <f>R56</f>
        <v>32364.794972864263</v>
      </c>
      <c r="S363" s="92">
        <f>S56</f>
        <v>19284.028678137543</v>
      </c>
      <c r="T363" s="92">
        <f>T56</f>
        <v>55319.520651001803</v>
      </c>
      <c r="V363" s="96">
        <f t="shared" si="658"/>
        <v>1241.0830682054154</v>
      </c>
      <c r="W363" s="96">
        <f t="shared" si="658"/>
        <v>4571.0436686987578</v>
      </c>
      <c r="X363" s="96">
        <f t="shared" si="658"/>
        <v>188.26266792890732</v>
      </c>
      <c r="Y363" s="96">
        <f t="shared" si="658"/>
        <v>152.62633407129664</v>
      </c>
      <c r="Z363" s="96">
        <f t="shared" si="658"/>
        <v>305.35870339087717</v>
      </c>
      <c r="AC363" s="96">
        <f t="shared" si="659"/>
        <v>1.2410830682054155</v>
      </c>
      <c r="AD363" s="96">
        <f t="shared" si="659"/>
        <v>4.5710436686987581</v>
      </c>
      <c r="AE363" s="96">
        <f t="shared" si="659"/>
        <v>0.18826266792890731</v>
      </c>
      <c r="AF363" s="96">
        <f t="shared" si="659"/>
        <v>0.15262633407129664</v>
      </c>
      <c r="AG363" s="96">
        <f t="shared" si="659"/>
        <v>0.30535870339087717</v>
      </c>
      <c r="AI363" s="94">
        <f t="shared" si="660"/>
        <v>1.3408155316678911</v>
      </c>
      <c r="AJ363" s="94">
        <f t="shared" si="660"/>
        <v>4.8047696202569865</v>
      </c>
      <c r="AK363" s="94">
        <f t="shared" si="660"/>
        <v>0.19522937298444185</v>
      </c>
      <c r="AL363" s="94">
        <f t="shared" si="660"/>
        <v>0.15352813901074797</v>
      </c>
      <c r="AM363" s="94">
        <f t="shared" si="641"/>
        <v>0.31876726161463409</v>
      </c>
      <c r="AO363" s="90">
        <f>AO56</f>
        <v>0.92561805773653694</v>
      </c>
      <c r="AP363" s="90">
        <f>AP56</f>
        <v>0.95135543011826496</v>
      </c>
      <c r="AQ363" s="90">
        <f>AQ56</f>
        <v>0.96431528233156938</v>
      </c>
      <c r="AR363" s="90">
        <f>AR56</f>
        <v>0.99412612602965111</v>
      </c>
      <c r="AS363" s="90">
        <f t="shared" si="642"/>
        <v>0.95793621291019881</v>
      </c>
      <c r="AU363" s="32">
        <f t="shared" si="656"/>
        <v>1000000</v>
      </c>
      <c r="AV363" s="32">
        <f t="shared" si="656"/>
        <v>1000000</v>
      </c>
      <c r="AW363" s="32">
        <f t="shared" si="656"/>
        <v>1000000</v>
      </c>
      <c r="AX363" s="32">
        <f t="shared" si="656"/>
        <v>1000000</v>
      </c>
      <c r="AY363" s="32">
        <f t="shared" si="656"/>
        <v>1000000</v>
      </c>
      <c r="BB363" s="80">
        <f t="shared" si="661"/>
        <v>1.0176919685752435</v>
      </c>
      <c r="BC363" s="80">
        <f t="shared" si="661"/>
        <v>1.1545498530765483</v>
      </c>
      <c r="BD363" s="80">
        <f t="shared" si="661"/>
        <v>1.0310158209863503</v>
      </c>
      <c r="BE363" s="80">
        <f t="shared" si="661"/>
        <v>0.9801978902110231</v>
      </c>
      <c r="BF363" s="80"/>
      <c r="BG363" s="80"/>
      <c r="BH363" s="80"/>
      <c r="BI363" s="80"/>
      <c r="BJ363" s="80"/>
      <c r="BK363" s="80"/>
      <c r="BL363" s="80"/>
      <c r="BM363" s="80"/>
      <c r="BN363" s="80"/>
      <c r="BO363" s="80"/>
      <c r="BP363" s="80"/>
      <c r="BQ363" s="95">
        <v>1.0097737983825636</v>
      </c>
      <c r="BR363" s="95">
        <v>0.96324329085506966</v>
      </c>
      <c r="BS363" s="95">
        <v>0.95988127457029093</v>
      </c>
      <c r="BT363" s="95">
        <v>0.92288909629781013</v>
      </c>
      <c r="BU363" s="88"/>
      <c r="BV363" s="95">
        <v>0.99789217631195937</v>
      </c>
      <c r="BW363" s="95">
        <v>0.99965093579895026</v>
      </c>
      <c r="BX363" s="95">
        <v>1.0006379292072327</v>
      </c>
      <c r="BY363" s="95">
        <v>1.0005832560411136</v>
      </c>
      <c r="CA363" s="95">
        <v>1.0528806708707641</v>
      </c>
      <c r="CB363" s="95">
        <v>1.06464897891633</v>
      </c>
      <c r="CC363" s="95">
        <v>1.0720088652813675</v>
      </c>
      <c r="CD363" s="95">
        <v>1.0590011765869545</v>
      </c>
      <c r="CF363" s="95">
        <v>0.94225286680003673</v>
      </c>
      <c r="CG363" s="95">
        <v>0.95143726882617363</v>
      </c>
      <c r="CH363" s="95">
        <v>0.99164380670257157</v>
      </c>
      <c r="CI363" s="95">
        <v>0.96833650362669288</v>
      </c>
      <c r="CK363" s="89">
        <f t="shared" si="644"/>
        <v>1.0894926364026878</v>
      </c>
      <c r="CL363" s="89">
        <f t="shared" si="645"/>
        <v>0.96788643120021389</v>
      </c>
      <c r="CM363" s="89">
        <f t="shared" si="646"/>
        <v>0.95332836933243859</v>
      </c>
      <c r="CN363" s="89">
        <f t="shared" si="647"/>
        <v>0.9997806236565997</v>
      </c>
      <c r="CO363" s="89">
        <f t="shared" si="648"/>
        <v>1.0534136315655636</v>
      </c>
      <c r="CP363" s="89">
        <f t="shared" si="649"/>
        <v>0.96641531791748758</v>
      </c>
      <c r="CQ363" s="89">
        <f t="shared" si="650"/>
        <v>0.96446574133334728</v>
      </c>
      <c r="CR363" s="89">
        <f t="shared" si="651"/>
        <v>1.0195794574313819</v>
      </c>
      <c r="CS363" s="89">
        <f t="shared" si="652"/>
        <v>1.0545051396667098</v>
      </c>
      <c r="CT363" s="89"/>
      <c r="CU363" s="89">
        <f t="shared" si="653"/>
        <v>0.97030880336625014</v>
      </c>
      <c r="CX363" s="35"/>
      <c r="CZ363" s="80">
        <f t="shared" si="657"/>
        <v>0.19687094342364042</v>
      </c>
      <c r="DA363" s="80">
        <f t="shared" si="657"/>
        <v>0.26819096027688782</v>
      </c>
      <c r="DB363" s="80">
        <f t="shared" si="657"/>
        <v>0.36070184020234081</v>
      </c>
      <c r="DC363" s="80">
        <f t="shared" si="657"/>
        <v>0.17423625609713098</v>
      </c>
      <c r="DE363" s="80">
        <f t="shared" si="634"/>
        <v>0.2007254430241944</v>
      </c>
      <c r="DF363" s="80">
        <f t="shared" si="634"/>
        <v>0.27244896888598275</v>
      </c>
      <c r="DG363" s="80">
        <f t="shared" si="634"/>
        <v>0.3557723853396158</v>
      </c>
      <c r="DH363" s="80">
        <f t="shared" si="634"/>
        <v>0.17096260310858194</v>
      </c>
      <c r="DI363" s="80">
        <f t="shared" si="635"/>
        <v>0.99990940035837494</v>
      </c>
      <c r="DJ363" s="80"/>
      <c r="DK363" s="80">
        <f t="shared" si="636"/>
        <v>0.20074363032516038</v>
      </c>
      <c r="DL363" s="80">
        <f t="shared" si="636"/>
        <v>0.27247365490146908</v>
      </c>
      <c r="DM363" s="80">
        <f t="shared" si="636"/>
        <v>0.35580462111077699</v>
      </c>
      <c r="DN363" s="80">
        <f t="shared" si="636"/>
        <v>0.17097809366259351</v>
      </c>
      <c r="DQ363" s="80">
        <f t="shared" si="654"/>
        <v>6.6767636973523569E-3</v>
      </c>
      <c r="DR363" s="80">
        <f t="shared" si="654"/>
        <v>-3.1574000095914351E-2</v>
      </c>
      <c r="DS363" s="80">
        <f t="shared" si="654"/>
        <v>3.0489465102336469E-3</v>
      </c>
      <c r="DT363" s="80">
        <f t="shared" si="654"/>
        <v>-5.0846801207285873E-2</v>
      </c>
      <c r="DV363" s="80">
        <f t="shared" si="637"/>
        <v>4.8438543365279037E-2</v>
      </c>
      <c r="DW363" s="80">
        <f t="shared" si="637"/>
        <v>1.7915918076236111E-2</v>
      </c>
      <c r="DX363" s="80">
        <f t="shared" si="637"/>
        <v>0.58505197789124652</v>
      </c>
      <c r="DY363" s="80">
        <f t="shared" si="637"/>
        <v>0.3485935606672384</v>
      </c>
      <c r="DZ363" s="80"/>
      <c r="EB363" s="80">
        <f t="shared" si="608"/>
        <v>-4.5861993591002029E-2</v>
      </c>
      <c r="EC363" s="80">
        <f t="shared" si="608"/>
        <v>-5.5417849205691753E-2</v>
      </c>
      <c r="ED363" s="80">
        <f t="shared" si="608"/>
        <v>-2.0909941773393989E-3</v>
      </c>
      <c r="EE363" s="80">
        <f t="shared" si="608"/>
        <v>1.3047482060755244E-2</v>
      </c>
      <c r="EG363" s="80">
        <f t="shared" si="627"/>
        <v>-8.9167170193242096E-4</v>
      </c>
      <c r="EH363" s="80">
        <f t="shared" si="609"/>
        <v>1.4276131716486793E-3</v>
      </c>
      <c r="EI363" s="80">
        <f t="shared" si="609"/>
        <v>7.1920098766471924E-4</v>
      </c>
      <c r="EJ363" s="80">
        <f t="shared" si="609"/>
        <v>-1.7832301337562773E-3</v>
      </c>
      <c r="EL363" s="80">
        <f t="shared" si="628"/>
        <v>1.2060447499018826E-2</v>
      </c>
      <c r="EM363" s="80">
        <f t="shared" si="610"/>
        <v>1.1405291091803507E-2</v>
      </c>
      <c r="EN363" s="80">
        <f t="shared" si="610"/>
        <v>1.457283258391141E-2</v>
      </c>
      <c r="EO363" s="80">
        <f t="shared" si="610"/>
        <v>1.6327661513175575E-2</v>
      </c>
      <c r="EQ363" s="80">
        <f t="shared" si="629"/>
        <v>-9.997662766515561E-2</v>
      </c>
      <c r="ER363" s="80">
        <f t="shared" si="611"/>
        <v>-6.0952219207126249E-2</v>
      </c>
      <c r="ES363" s="80">
        <f t="shared" si="611"/>
        <v>-4.1490287352752543E-2</v>
      </c>
      <c r="ET363" s="80">
        <f t="shared" si="611"/>
        <v>8.4854694199029621E-3</v>
      </c>
      <c r="EW363" s="80">
        <f t="shared" si="612"/>
        <v>0.98523841116656996</v>
      </c>
      <c r="EX363" s="80">
        <f t="shared" si="613"/>
        <v>0.81514495015068233</v>
      </c>
      <c r="EY363" s="80">
        <f t="shared" si="614"/>
        <v>0.96446574133334728</v>
      </c>
      <c r="EZ363" s="80"/>
      <c r="FA363" s="80">
        <f t="shared" si="615"/>
        <v>0.97743883811018906</v>
      </c>
      <c r="FB363" s="80">
        <f t="shared" si="616"/>
        <v>0.72262220996718096</v>
      </c>
      <c r="FC363" s="80">
        <f t="shared" si="617"/>
        <v>0.95332836933243859</v>
      </c>
      <c r="FD363" s="80"/>
      <c r="FE363" s="80">
        <f t="shared" si="618"/>
        <v>1.0001610042700442</v>
      </c>
      <c r="FF363" s="80">
        <f t="shared" si="619"/>
        <v>1.0103052919529145</v>
      </c>
      <c r="FG363" s="80">
        <f t="shared" si="620"/>
        <v>0.9997806236565997</v>
      </c>
      <c r="FH363" s="80"/>
      <c r="FI363" s="80">
        <f t="shared" si="621"/>
        <v>1.0135970635584541</v>
      </c>
      <c r="FJ363" s="80">
        <f t="shared" si="622"/>
        <v>1.0940665260277653</v>
      </c>
      <c r="FK363" s="80">
        <f t="shared" si="598"/>
        <v>1.0534136315655636</v>
      </c>
      <c r="FM363" s="80">
        <f t="shared" si="623"/>
        <v>0.95123974376651776</v>
      </c>
      <c r="FN363" s="80">
        <f t="shared" si="624"/>
        <v>0.94923461119985408</v>
      </c>
      <c r="FO363" s="80">
        <f t="shared" si="625"/>
        <v>0.96641531791748758</v>
      </c>
    </row>
    <row r="364" spans="1:193" x14ac:dyDescent="0.2">
      <c r="A364" s="74" t="s">
        <v>247</v>
      </c>
      <c r="B364" s="31">
        <f t="shared" si="607"/>
        <v>1991</v>
      </c>
      <c r="D364" s="85">
        <f>[4]Conversion_Factors!$M53*D217+D291</f>
        <v>3341.637274033169</v>
      </c>
      <c r="E364" s="85">
        <f>[4]Conversion_Factors!$M53*E217+E291</f>
        <v>4812.8579244210378</v>
      </c>
      <c r="F364" s="85">
        <f>[4]Conversion_Factors!$M53*F217+F291</f>
        <v>6257.7895546944847</v>
      </c>
      <c r="G364" s="85">
        <f>[4]Conversion_Factors!$M53*G217+G291</f>
        <v>3012.0288195748685</v>
      </c>
      <c r="H364" s="85">
        <f t="shared" si="632"/>
        <v>17424.31357272356</v>
      </c>
      <c r="I364" s="80"/>
      <c r="J364" s="93">
        <f>J57</f>
        <v>2795.4009999999998</v>
      </c>
      <c r="K364" s="93">
        <f>K57</f>
        <v>934.822</v>
      </c>
      <c r="L364" s="93">
        <f>L57</f>
        <v>32451.197100006819</v>
      </c>
      <c r="M364" s="93">
        <f>M57</f>
        <v>19623.115475869567</v>
      </c>
      <c r="N364" s="93">
        <f t="shared" si="638"/>
        <v>55804.535575876391</v>
      </c>
      <c r="P364" s="92">
        <f>P57</f>
        <v>2795.4009999999998</v>
      </c>
      <c r="Q364" s="92">
        <f>Q57</f>
        <v>934.822</v>
      </c>
      <c r="R364" s="92">
        <f>R57</f>
        <v>32451.197100006819</v>
      </c>
      <c r="S364" s="92">
        <f>S57</f>
        <v>19623.115475869567</v>
      </c>
      <c r="T364" s="92">
        <f>T57</f>
        <v>55804.535575876391</v>
      </c>
      <c r="V364" s="96">
        <f t="shared" si="658"/>
        <v>1195.4053368490493</v>
      </c>
      <c r="W364" s="96">
        <f t="shared" si="658"/>
        <v>5148.4217577475047</v>
      </c>
      <c r="X364" s="96">
        <f t="shared" si="658"/>
        <v>192.83694020314493</v>
      </c>
      <c r="Y364" s="96">
        <f t="shared" si="658"/>
        <v>153.49391503498737</v>
      </c>
      <c r="Z364" s="96">
        <f t="shared" si="658"/>
        <v>312.2383045197472</v>
      </c>
      <c r="AC364" s="96">
        <f t="shared" si="659"/>
        <v>1.1954053368490494</v>
      </c>
      <c r="AD364" s="96">
        <f t="shared" si="659"/>
        <v>5.1484217577475047</v>
      </c>
      <c r="AE364" s="96">
        <f t="shared" si="659"/>
        <v>0.19283694020314493</v>
      </c>
      <c r="AF364" s="96">
        <f t="shared" si="659"/>
        <v>0.15349391503498735</v>
      </c>
      <c r="AG364" s="96">
        <f t="shared" si="659"/>
        <v>0.31223830451974721</v>
      </c>
      <c r="AI364" s="94">
        <f t="shared" si="660"/>
        <v>1.2574483668742182</v>
      </c>
      <c r="AJ364" s="94">
        <f t="shared" si="660"/>
        <v>5.2274811216705288</v>
      </c>
      <c r="AK364" s="94">
        <f t="shared" si="660"/>
        <v>0.19401072802393607</v>
      </c>
      <c r="AL364" s="94">
        <f t="shared" si="660"/>
        <v>0.15511691279177922</v>
      </c>
      <c r="AM364" s="94">
        <f t="shared" si="641"/>
        <v>0.31792387595094251</v>
      </c>
      <c r="AO364" s="90">
        <f>AO57</f>
        <v>0.95065958041728882</v>
      </c>
      <c r="AP364" s="90">
        <f>AP57</f>
        <v>0.98487620288186539</v>
      </c>
      <c r="AQ364" s="90">
        <f>AQ57</f>
        <v>0.99394988188155076</v>
      </c>
      <c r="AR364" s="90">
        <f>AR57</f>
        <v>0.98953693876714466</v>
      </c>
      <c r="AS364" s="90">
        <f t="shared" si="642"/>
        <v>0.98211656355097843</v>
      </c>
      <c r="AU364" s="32">
        <f t="shared" si="656"/>
        <v>1000000</v>
      </c>
      <c r="AV364" s="32">
        <f t="shared" si="656"/>
        <v>1000000</v>
      </c>
      <c r="AW364" s="32">
        <f t="shared" si="656"/>
        <v>1000000</v>
      </c>
      <c r="AX364" s="32">
        <f t="shared" si="656"/>
        <v>1000000</v>
      </c>
      <c r="AY364" s="32">
        <f t="shared" si="656"/>
        <v>1000000</v>
      </c>
      <c r="BB364" s="80">
        <f t="shared" si="661"/>
        <v>0.95441548344393579</v>
      </c>
      <c r="BC364" s="80">
        <f t="shared" si="661"/>
        <v>1.2561242344564965</v>
      </c>
      <c r="BD364" s="80">
        <f t="shared" si="661"/>
        <v>1.0245800976357105</v>
      </c>
      <c r="BE364" s="80">
        <f t="shared" si="661"/>
        <v>0.99034139040729918</v>
      </c>
      <c r="BF364" s="80"/>
      <c r="BG364" s="80"/>
      <c r="BH364" s="80"/>
      <c r="BI364" s="80"/>
      <c r="BJ364" s="80"/>
      <c r="BK364" s="80"/>
      <c r="BL364" s="80"/>
      <c r="BM364" s="80"/>
      <c r="BN364" s="80"/>
      <c r="BO364" s="80"/>
      <c r="BP364" s="80"/>
      <c r="BQ364" s="95">
        <v>0.9825080120472619</v>
      </c>
      <c r="BR364" s="95">
        <v>0.97757769235943859</v>
      </c>
      <c r="BS364" s="95">
        <v>0.94225493850054498</v>
      </c>
      <c r="BT364" s="95">
        <v>0.9207992362418902</v>
      </c>
      <c r="BU364" s="88"/>
      <c r="BV364" s="95">
        <v>0.99696492287903671</v>
      </c>
      <c r="BW364" s="95">
        <v>1.0010457947392215</v>
      </c>
      <c r="BX364" s="95">
        <v>1.0013530877167984</v>
      </c>
      <c r="BY364" s="95">
        <v>0.99876341416769809</v>
      </c>
      <c r="CA364" s="95">
        <v>1.0640526876890442</v>
      </c>
      <c r="CB364" s="95">
        <v>1.0749730959599604</v>
      </c>
      <c r="CC364" s="95">
        <v>1.0855451602751831</v>
      </c>
      <c r="CD364" s="95">
        <v>1.0743982238967942</v>
      </c>
      <c r="CF364" s="95">
        <v>0.96835900619804305</v>
      </c>
      <c r="CG364" s="95">
        <v>0.98492593175836785</v>
      </c>
      <c r="CH364" s="95">
        <v>1.021106462509499</v>
      </c>
      <c r="CI364" s="95">
        <v>0.9638164301740344</v>
      </c>
      <c r="CK364" s="89">
        <f t="shared" si="644"/>
        <v>1.0990447833298087</v>
      </c>
      <c r="CL364" s="89">
        <f t="shared" si="645"/>
        <v>0.9896924989846303</v>
      </c>
      <c r="CM364" s="89">
        <f t="shared" si="646"/>
        <v>0.94154705569894948</v>
      </c>
      <c r="CN364" s="89">
        <f t="shared" si="647"/>
        <v>0.99992069870718647</v>
      </c>
      <c r="CO364" s="89">
        <f t="shared" si="648"/>
        <v>1.0658103670226027</v>
      </c>
      <c r="CP364" s="89">
        <f t="shared" si="649"/>
        <v>0.99033798502841519</v>
      </c>
      <c r="CQ364" s="89">
        <f t="shared" si="650"/>
        <v>0.95643377649573647</v>
      </c>
      <c r="CR364" s="89">
        <f t="shared" si="651"/>
        <v>1.0445789250403523</v>
      </c>
      <c r="CS364" s="89">
        <f t="shared" si="652"/>
        <v>1.0877163781096999</v>
      </c>
      <c r="CT364" s="89"/>
      <c r="CU364" s="89">
        <f t="shared" si="653"/>
        <v>0.99373586764774668</v>
      </c>
      <c r="CX364" s="35"/>
      <c r="CZ364" s="80">
        <f t="shared" si="657"/>
        <v>0.19178013871744412</v>
      </c>
      <c r="DA364" s="80">
        <f t="shared" si="657"/>
        <v>0.27621506605317303</v>
      </c>
      <c r="DB364" s="80">
        <f t="shared" si="657"/>
        <v>0.35914123839521456</v>
      </c>
      <c r="DC364" s="80">
        <f t="shared" si="657"/>
        <v>0.17286355683416826</v>
      </c>
      <c r="DE364" s="80">
        <f t="shared" si="634"/>
        <v>0.19431442678337119</v>
      </c>
      <c r="DF364" s="80">
        <f t="shared" si="634"/>
        <v>0.27218330054833517</v>
      </c>
      <c r="DG364" s="80">
        <f t="shared" si="634"/>
        <v>0.35992097540711759</v>
      </c>
      <c r="DH364" s="80">
        <f t="shared" si="634"/>
        <v>0.17354900167733714</v>
      </c>
      <c r="DI364" s="80">
        <f t="shared" si="635"/>
        <v>0.99996770441616101</v>
      </c>
      <c r="DJ364" s="80"/>
      <c r="DK364" s="80">
        <f t="shared" si="636"/>
        <v>0.1943207024839099</v>
      </c>
      <c r="DL364" s="80">
        <f t="shared" si="636"/>
        <v>0.27219209115083526</v>
      </c>
      <c r="DM364" s="80">
        <f t="shared" si="636"/>
        <v>0.35993259964056568</v>
      </c>
      <c r="DN364" s="80">
        <f t="shared" si="636"/>
        <v>0.17355460672468925</v>
      </c>
      <c r="DQ364" s="80">
        <f t="shared" si="654"/>
        <v>-2.7373124288960729E-2</v>
      </c>
      <c r="DR364" s="80">
        <f t="shared" si="654"/>
        <v>1.4771751006533084E-2</v>
      </c>
      <c r="DS364" s="80">
        <f t="shared" si="654"/>
        <v>-1.8533731179096433E-2</v>
      </c>
      <c r="DT364" s="80">
        <f t="shared" si="654"/>
        <v>-2.2670436365005106E-3</v>
      </c>
      <c r="DV364" s="80">
        <f t="shared" si="637"/>
        <v>5.0092720442035485E-2</v>
      </c>
      <c r="DW364" s="80">
        <f t="shared" si="637"/>
        <v>1.6751720811813583E-2</v>
      </c>
      <c r="DX364" s="80">
        <f t="shared" si="637"/>
        <v>0.58151540488825548</v>
      </c>
      <c r="DY364" s="80">
        <f t="shared" si="637"/>
        <v>0.35164015385789532</v>
      </c>
      <c r="DZ364" s="80"/>
      <c r="EB364" s="80">
        <f t="shared" si="608"/>
        <v>3.3579849649452272E-2</v>
      </c>
      <c r="EC364" s="80">
        <f t="shared" si="608"/>
        <v>-6.7188607647466203E-2</v>
      </c>
      <c r="ED364" s="80">
        <f t="shared" si="608"/>
        <v>-6.0632311338533734E-3</v>
      </c>
      <c r="EE364" s="80">
        <f t="shared" si="608"/>
        <v>8.7017015928829416E-3</v>
      </c>
      <c r="EG364" s="80">
        <f t="shared" si="627"/>
        <v>-9.2964403322857634E-4</v>
      </c>
      <c r="EH364" s="80">
        <f t="shared" si="609"/>
        <v>1.394373415000782E-3</v>
      </c>
      <c r="EI364" s="80">
        <f t="shared" si="609"/>
        <v>7.1444730165137272E-4</v>
      </c>
      <c r="EJ364" s="80">
        <f t="shared" si="609"/>
        <v>-1.8204370488722852E-3</v>
      </c>
      <c r="EL364" s="80">
        <f t="shared" si="628"/>
        <v>1.0555004477612285E-2</v>
      </c>
      <c r="EM364" s="80">
        <f t="shared" si="610"/>
        <v>9.6504866818438589E-3</v>
      </c>
      <c r="EN364" s="80">
        <f t="shared" si="610"/>
        <v>1.254798020584149E-2</v>
      </c>
      <c r="EO364" s="80">
        <f t="shared" si="610"/>
        <v>1.4434535459336614E-2</v>
      </c>
      <c r="EQ364" s="80">
        <f t="shared" si="629"/>
        <v>2.7329218043984551E-2</v>
      </c>
      <c r="ER364" s="80">
        <f t="shared" si="611"/>
        <v>3.4592686314085734E-2</v>
      </c>
      <c r="ES364" s="80">
        <f t="shared" si="611"/>
        <v>2.9278108528449188E-2</v>
      </c>
      <c r="ET364" s="80">
        <f t="shared" si="611"/>
        <v>-4.6788032348797767E-3</v>
      </c>
      <c r="EW364" s="80">
        <f t="shared" si="612"/>
        <v>0.99167210975632292</v>
      </c>
      <c r="EX364" s="80">
        <f t="shared" si="613"/>
        <v>0.80835651247313978</v>
      </c>
      <c r="EY364" s="80">
        <f t="shared" si="614"/>
        <v>0.95643377649573647</v>
      </c>
      <c r="EZ364" s="80"/>
      <c r="FA364" s="80">
        <f t="shared" si="615"/>
        <v>0.98764191435765325</v>
      </c>
      <c r="FB364" s="80">
        <f t="shared" si="616"/>
        <v>0.71369198280934465</v>
      </c>
      <c r="FC364" s="80">
        <f t="shared" si="617"/>
        <v>0.94154705569894948</v>
      </c>
      <c r="FD364" s="80"/>
      <c r="FE364" s="80">
        <f t="shared" si="618"/>
        <v>1.0001401057864818</v>
      </c>
      <c r="FF364" s="80">
        <f t="shared" si="619"/>
        <v>1.0104468415704304</v>
      </c>
      <c r="FG364" s="80">
        <f t="shared" si="620"/>
        <v>0.99992069870718647</v>
      </c>
      <c r="FH364" s="80"/>
      <c r="FI364" s="80">
        <f t="shared" si="621"/>
        <v>1.0117681555331834</v>
      </c>
      <c r="FJ364" s="80">
        <f t="shared" si="622"/>
        <v>1.1069416710697098</v>
      </c>
      <c r="FK364" s="80">
        <f t="shared" si="598"/>
        <v>1.0658103670226027</v>
      </c>
      <c r="FM364" s="80">
        <f t="shared" si="623"/>
        <v>1.0247540231072476</v>
      </c>
      <c r="FN364" s="80">
        <f t="shared" si="624"/>
        <v>0.97273198669969452</v>
      </c>
      <c r="FO364" s="80">
        <f t="shared" si="625"/>
        <v>0.99033798502841519</v>
      </c>
    </row>
    <row r="365" spans="1:193" x14ac:dyDescent="0.2">
      <c r="A365" s="74" t="s">
        <v>247</v>
      </c>
      <c r="B365" s="31">
        <f t="shared" si="607"/>
        <v>1992</v>
      </c>
      <c r="D365" s="85">
        <f>[4]Conversion_Factors!$M54*D218+D292</f>
        <v>3508.6660749226071</v>
      </c>
      <c r="E365" s="85">
        <f>[4]Conversion_Factors!$M54*E218+E292</f>
        <v>4672.6668534830715</v>
      </c>
      <c r="F365" s="85">
        <f>[4]Conversion_Factors!$M54*F218+F292</f>
        <v>6264.7340088607853</v>
      </c>
      <c r="G365" s="85">
        <f>[4]Conversion_Factors!$M54*G218+G292</f>
        <v>2961.0421799522464</v>
      </c>
      <c r="H365" s="85">
        <f t="shared" si="632"/>
        <v>17407.109117218708</v>
      </c>
      <c r="I365" s="80"/>
      <c r="J365" s="93">
        <f>J58</f>
        <v>2871.1860000000001</v>
      </c>
      <c r="K365" s="93">
        <f>K58</f>
        <v>893.57399999999996</v>
      </c>
      <c r="L365" s="93">
        <f>L58</f>
        <v>33107.44822496274</v>
      </c>
      <c r="M365" s="93">
        <f>M58</f>
        <v>19959.833403343135</v>
      </c>
      <c r="N365" s="93">
        <f t="shared" si="638"/>
        <v>56832.041628305873</v>
      </c>
      <c r="P365" s="92">
        <f>P58</f>
        <v>2871.1860000000001</v>
      </c>
      <c r="Q365" s="92">
        <f>Q58</f>
        <v>893.57399999999996</v>
      </c>
      <c r="R365" s="92">
        <f>R58</f>
        <v>33107.44822496274</v>
      </c>
      <c r="S365" s="92">
        <f>S58</f>
        <v>19959.833403343135</v>
      </c>
      <c r="T365" s="92">
        <f>T58</f>
        <v>56832.041628305873</v>
      </c>
      <c r="V365" s="96">
        <f t="shared" si="658"/>
        <v>1222.0267425804552</v>
      </c>
      <c r="W365" s="96">
        <f t="shared" si="658"/>
        <v>5229.1884650662087</v>
      </c>
      <c r="X365" s="96">
        <f t="shared" si="658"/>
        <v>189.22430887129585</v>
      </c>
      <c r="Y365" s="96">
        <f t="shared" si="658"/>
        <v>148.35004481832459</v>
      </c>
      <c r="Z365" s="96">
        <f t="shared" si="658"/>
        <v>306.29040623008149</v>
      </c>
      <c r="AC365" s="96">
        <f t="shared" si="659"/>
        <v>1.2220267425804552</v>
      </c>
      <c r="AD365" s="96">
        <f t="shared" si="659"/>
        <v>5.2291884650662084</v>
      </c>
      <c r="AE365" s="96">
        <f t="shared" si="659"/>
        <v>0.18922430887129585</v>
      </c>
      <c r="AF365" s="96">
        <f t="shared" si="659"/>
        <v>0.14835004481832459</v>
      </c>
      <c r="AG365" s="96">
        <f t="shared" si="659"/>
        <v>0.30629040623008147</v>
      </c>
      <c r="AI365" s="94">
        <f t="shared" si="660"/>
        <v>1.2283225167869016</v>
      </c>
      <c r="AJ365" s="94">
        <f t="shared" si="660"/>
        <v>5.4492115943670969</v>
      </c>
      <c r="AK365" s="94">
        <f t="shared" si="660"/>
        <v>0.19413288225806258</v>
      </c>
      <c r="AL365" s="94">
        <f t="shared" si="660"/>
        <v>0.15368687186918928</v>
      </c>
      <c r="AM365" s="94">
        <f t="shared" si="641"/>
        <v>0.31480172820166857</v>
      </c>
      <c r="AO365" s="90">
        <f>AO58</f>
        <v>0.99487449418177631</v>
      </c>
      <c r="AP365" s="90">
        <f>AP58</f>
        <v>0.95962294260543513</v>
      </c>
      <c r="AQ365" s="90">
        <f>AQ58</f>
        <v>0.9747153942718384</v>
      </c>
      <c r="AR365" s="90">
        <f>AR58</f>
        <v>0.96527467189645755</v>
      </c>
      <c r="AS365" s="90">
        <f t="shared" si="642"/>
        <v>0.97296291217901265</v>
      </c>
      <c r="AU365" s="32">
        <f t="shared" si="656"/>
        <v>1000000</v>
      </c>
      <c r="AV365" s="32">
        <f t="shared" si="656"/>
        <v>1000000</v>
      </c>
      <c r="AW365" s="32">
        <f t="shared" si="656"/>
        <v>1000000</v>
      </c>
      <c r="AX365" s="32">
        <f t="shared" si="656"/>
        <v>1000000</v>
      </c>
      <c r="AY365" s="32">
        <f t="shared" si="656"/>
        <v>1000000</v>
      </c>
      <c r="BB365" s="80">
        <f t="shared" si="661"/>
        <v>0.93230868126890665</v>
      </c>
      <c r="BC365" s="80">
        <f t="shared" si="661"/>
        <v>1.3094043924884489</v>
      </c>
      <c r="BD365" s="80">
        <f t="shared" si="661"/>
        <v>1.0252252000916555</v>
      </c>
      <c r="BE365" s="80">
        <f t="shared" si="661"/>
        <v>0.98121131754723567</v>
      </c>
      <c r="BF365" s="80"/>
      <c r="BG365" s="80"/>
      <c r="BH365" s="80"/>
      <c r="BI365" s="80"/>
      <c r="BJ365" s="80"/>
      <c r="BK365" s="80"/>
      <c r="BL365" s="80"/>
      <c r="BM365" s="80"/>
      <c r="BN365" s="80"/>
      <c r="BO365" s="80"/>
      <c r="BP365" s="80"/>
      <c r="BQ365" s="95">
        <v>0.97022642674700998</v>
      </c>
      <c r="BR365" s="95">
        <v>0.94488374384619078</v>
      </c>
      <c r="BS365" s="95">
        <v>0.92903419662937903</v>
      </c>
      <c r="BT365" s="95">
        <v>0.899873973254249</v>
      </c>
      <c r="BU365" s="88"/>
      <c r="BV365" s="95">
        <v>0.99671703691559166</v>
      </c>
      <c r="BW365" s="95">
        <v>1.0004040076907652</v>
      </c>
      <c r="BX365" s="95">
        <v>1.0008546645790413</v>
      </c>
      <c r="BY365" s="95">
        <v>0.99876284458268816</v>
      </c>
      <c r="CA365" s="95">
        <v>1.0746298741241893</v>
      </c>
      <c r="CB365" s="95">
        <v>1.0906795551991721</v>
      </c>
      <c r="CC365" s="95">
        <v>1.1025311802142841</v>
      </c>
      <c r="CD365" s="95">
        <v>1.0887543644147744</v>
      </c>
      <c r="CF365" s="95">
        <v>1.0154772653190796</v>
      </c>
      <c r="CG365" s="95">
        <v>0.95950624092611758</v>
      </c>
      <c r="CH365" s="95">
        <v>1.0010774568937593</v>
      </c>
      <c r="CI365" s="95">
        <v>0.94061028612329822</v>
      </c>
      <c r="CK365" s="89">
        <f t="shared" si="644"/>
        <v>1.119281044685787</v>
      </c>
      <c r="CL365" s="89">
        <f t="shared" si="645"/>
        <v>0.9708396220736446</v>
      </c>
      <c r="CM365" s="89">
        <f t="shared" si="646"/>
        <v>0.92738266158693661</v>
      </c>
      <c r="CN365" s="89">
        <f t="shared" si="647"/>
        <v>0.99951816121597659</v>
      </c>
      <c r="CO365" s="89">
        <f t="shared" si="648"/>
        <v>1.0805706443862249</v>
      </c>
      <c r="CP365" s="89">
        <f t="shared" si="649"/>
        <v>0.9813865423537812</v>
      </c>
      <c r="CQ365" s="89">
        <f t="shared" si="650"/>
        <v>0.93678339342786188</v>
      </c>
      <c r="CR365" s="89">
        <f t="shared" si="651"/>
        <v>1.0306738494576233</v>
      </c>
      <c r="CS365" s="89">
        <f t="shared" si="652"/>
        <v>1.0866423864169437</v>
      </c>
      <c r="CT365" s="89"/>
      <c r="CU365" s="89">
        <f t="shared" si="653"/>
        <v>0.98297602385254079</v>
      </c>
      <c r="CX365" s="35"/>
      <c r="CZ365" s="80">
        <f t="shared" si="657"/>
        <v>0.20156512211737193</v>
      </c>
      <c r="DA365" s="80">
        <f t="shared" si="657"/>
        <v>0.26843439780939721</v>
      </c>
      <c r="DB365" s="80">
        <f t="shared" si="657"/>
        <v>0.35989514207524875</v>
      </c>
      <c r="DC365" s="80">
        <f t="shared" si="657"/>
        <v>0.17010533799798222</v>
      </c>
      <c r="DE365" s="80">
        <f t="shared" si="634"/>
        <v>0.19663205465401523</v>
      </c>
      <c r="DF365" s="80">
        <f t="shared" si="634"/>
        <v>0.27230620561381425</v>
      </c>
      <c r="DG365" s="80">
        <f t="shared" si="634"/>
        <v>0.35951805849156093</v>
      </c>
      <c r="DH365" s="80">
        <f t="shared" si="634"/>
        <v>0.17148075033524202</v>
      </c>
      <c r="DI365" s="80">
        <f t="shared" si="635"/>
        <v>0.99993706909463242</v>
      </c>
      <c r="DJ365" s="80"/>
      <c r="DK365" s="80">
        <f t="shared" si="636"/>
        <v>0.19664442966600959</v>
      </c>
      <c r="DL365" s="80">
        <f t="shared" si="636"/>
        <v>0.27232334316835255</v>
      </c>
      <c r="DM365" s="80">
        <f t="shared" si="636"/>
        <v>0.35954068471236633</v>
      </c>
      <c r="DN365" s="80">
        <f t="shared" si="636"/>
        <v>0.17149154245327147</v>
      </c>
      <c r="DQ365" s="80">
        <f t="shared" si="654"/>
        <v>-1.2579024572586464E-2</v>
      </c>
      <c r="DR365" s="80">
        <f t="shared" si="654"/>
        <v>-3.4015871834831679E-2</v>
      </c>
      <c r="DS365" s="80">
        <f t="shared" si="654"/>
        <v>-1.4130325025726757E-2</v>
      </c>
      <c r="DT365" s="80">
        <f t="shared" si="654"/>
        <v>-2.2987304154998396E-2</v>
      </c>
      <c r="DV365" s="80">
        <f t="shared" si="637"/>
        <v>5.0520549987948554E-2</v>
      </c>
      <c r="DW365" s="80">
        <f t="shared" si="637"/>
        <v>1.5723067030464461E-2</v>
      </c>
      <c r="DX365" s="80">
        <f t="shared" si="637"/>
        <v>0.58254898603665828</v>
      </c>
      <c r="DY365" s="80">
        <f t="shared" si="637"/>
        <v>0.35120739694492875</v>
      </c>
      <c r="DZ365" s="80"/>
      <c r="EB365" s="80">
        <f t="shared" si="608"/>
        <v>8.504486986501917E-3</v>
      </c>
      <c r="EC365" s="80">
        <f t="shared" si="608"/>
        <v>-6.3372116337921655E-2</v>
      </c>
      <c r="ED365" s="80">
        <f t="shared" si="608"/>
        <v>1.7758148571138963E-3</v>
      </c>
      <c r="EE365" s="80">
        <f t="shared" si="608"/>
        <v>-1.2314390714169275E-3</v>
      </c>
      <c r="EG365" s="80">
        <f t="shared" si="627"/>
        <v>-2.4867152306272785E-4</v>
      </c>
      <c r="EH365" s="80">
        <f t="shared" si="609"/>
        <v>-6.4132217522922127E-4</v>
      </c>
      <c r="EI365" s="80">
        <f t="shared" si="609"/>
        <v>-4.9787355730830218E-4</v>
      </c>
      <c r="EJ365" s="80">
        <f t="shared" si="609"/>
        <v>-5.7029038532779722E-7</v>
      </c>
      <c r="EL365" s="80">
        <f t="shared" si="628"/>
        <v>9.8913909552096457E-3</v>
      </c>
      <c r="EM365" s="80">
        <f t="shared" si="610"/>
        <v>1.4505312864269917E-2</v>
      </c>
      <c r="EN365" s="80">
        <f t="shared" si="610"/>
        <v>1.5526296640175042E-2</v>
      </c>
      <c r="EO365" s="80">
        <f t="shared" si="610"/>
        <v>1.3273544710036562E-2</v>
      </c>
      <c r="EQ365" s="80">
        <f t="shared" si="629"/>
        <v>4.7511100406544292E-2</v>
      </c>
      <c r="ER365" s="80">
        <f t="shared" si="611"/>
        <v>-2.6147622381325231E-2</v>
      </c>
      <c r="ES365" s="80">
        <f t="shared" si="611"/>
        <v>-1.98099296739076E-2</v>
      </c>
      <c r="ET365" s="80">
        <f t="shared" si="611"/>
        <v>-2.4371946191432299E-2</v>
      </c>
      <c r="EW365" s="80">
        <f t="shared" si="612"/>
        <v>0.97945452832095581</v>
      </c>
      <c r="EX365" s="80">
        <f t="shared" si="613"/>
        <v>0.79174844663955191</v>
      </c>
      <c r="EY365" s="80">
        <f t="shared" si="614"/>
        <v>0.93678339342786188</v>
      </c>
      <c r="EZ365" s="80"/>
      <c r="FA365" s="80">
        <f t="shared" si="615"/>
        <v>0.98495625468076253</v>
      </c>
      <c r="FB365" s="80">
        <f t="shared" si="616"/>
        <v>0.70295538238357924</v>
      </c>
      <c r="FC365" s="80">
        <f t="shared" si="617"/>
        <v>0.92738266158693661</v>
      </c>
      <c r="FD365" s="80"/>
      <c r="FE365" s="80">
        <f t="shared" si="618"/>
        <v>0.99959743058451489</v>
      </c>
      <c r="FF365" s="80">
        <f t="shared" si="619"/>
        <v>1.0100400665760407</v>
      </c>
      <c r="FG365" s="80">
        <f t="shared" si="620"/>
        <v>0.99951816121597659</v>
      </c>
      <c r="FH365" s="80"/>
      <c r="FI365" s="80">
        <f t="shared" si="621"/>
        <v>1.0138488776430801</v>
      </c>
      <c r="FJ365" s="80">
        <f t="shared" si="622"/>
        <v>1.1222715708303808</v>
      </c>
      <c r="FK365" s="80">
        <f t="shared" si="598"/>
        <v>1.0805706443862249</v>
      </c>
      <c r="FM365" s="80">
        <f t="shared" si="623"/>
        <v>0.99096122454156177</v>
      </c>
      <c r="FN365" s="80">
        <f t="shared" si="624"/>
        <v>0.96393968069067548</v>
      </c>
      <c r="FO365" s="80">
        <f t="shared" si="625"/>
        <v>0.9813865423537812</v>
      </c>
    </row>
    <row r="366" spans="1:193" x14ac:dyDescent="0.2">
      <c r="A366" s="74" t="s">
        <v>247</v>
      </c>
      <c r="B366" s="31">
        <f t="shared" si="607"/>
        <v>1993</v>
      </c>
      <c r="D366" s="85">
        <f>[4]Conversion_Factors!$M55*D219+D293</f>
        <v>3572.6999597659865</v>
      </c>
      <c r="E366" s="85">
        <f>[4]Conversion_Factors!$M55*E219+E293</f>
        <v>4930.9189418092647</v>
      </c>
      <c r="F366" s="85">
        <f>[4]Conversion_Factors!$M55*F219+F293</f>
        <v>6687.8007891448269</v>
      </c>
      <c r="G366" s="85">
        <f>[4]Conversion_Factors!$M55*G219+G293</f>
        <v>3086.0499038879957</v>
      </c>
      <c r="H366" s="85">
        <f t="shared" si="632"/>
        <v>18277.469594608076</v>
      </c>
      <c r="I366" s="80"/>
      <c r="J366" s="93">
        <f>J59</f>
        <v>2920.4160000000002</v>
      </c>
      <c r="K366" s="93">
        <f>K59</f>
        <v>818.52800000000002</v>
      </c>
      <c r="L366" s="93">
        <f>L59</f>
        <v>33805.017682597922</v>
      </c>
      <c r="M366" s="93">
        <f>M59</f>
        <v>20314.806810511767</v>
      </c>
      <c r="N366" s="93">
        <f t="shared" si="638"/>
        <v>57858.768493109688</v>
      </c>
      <c r="P366" s="92">
        <f>P59</f>
        <v>2920.4160000000002</v>
      </c>
      <c r="Q366" s="92">
        <f>Q59</f>
        <v>818.52800000000002</v>
      </c>
      <c r="R366" s="92">
        <f>R59</f>
        <v>33805.017682597922</v>
      </c>
      <c r="S366" s="92">
        <f>S59</f>
        <v>20314.806810511767</v>
      </c>
      <c r="T366" s="92">
        <f>T59</f>
        <v>57858.768493109688</v>
      </c>
      <c r="V366" s="96">
        <f t="shared" si="658"/>
        <v>1223.3530975607539</v>
      </c>
      <c r="W366" s="96">
        <f t="shared" si="658"/>
        <v>6024.1298303897538</v>
      </c>
      <c r="X366" s="96">
        <f t="shared" si="658"/>
        <v>197.83455970761284</v>
      </c>
      <c r="Y366" s="96">
        <f t="shared" si="658"/>
        <v>151.91135867908616</v>
      </c>
      <c r="Z366" s="96">
        <f t="shared" si="658"/>
        <v>315.89800596576316</v>
      </c>
      <c r="AC366" s="96">
        <f t="shared" si="659"/>
        <v>1.2233530975607538</v>
      </c>
      <c r="AD366" s="96">
        <f t="shared" si="659"/>
        <v>6.0241298303897537</v>
      </c>
      <c r="AE366" s="96">
        <f t="shared" si="659"/>
        <v>0.19783455970761285</v>
      </c>
      <c r="AF366" s="96">
        <f t="shared" si="659"/>
        <v>0.15191135867908617</v>
      </c>
      <c r="AG366" s="96">
        <f t="shared" si="659"/>
        <v>0.31589800596576317</v>
      </c>
      <c r="AI366" s="94">
        <f t="shared" si="660"/>
        <v>1.2100605092886403</v>
      </c>
      <c r="AJ366" s="94">
        <f t="shared" si="660"/>
        <v>5.963737466883491</v>
      </c>
      <c r="AK366" s="94">
        <f t="shared" si="660"/>
        <v>0.19351531517699547</v>
      </c>
      <c r="AL366" s="94">
        <f t="shared" si="660"/>
        <v>0.15314398597560319</v>
      </c>
      <c r="AM366" s="94">
        <f t="shared" si="641"/>
        <v>0.31228188544036445</v>
      </c>
      <c r="AO366" s="90">
        <f>AO59</f>
        <v>1.0109850608048749</v>
      </c>
      <c r="AP366" s="90">
        <f>AP59</f>
        <v>1.0101265965917547</v>
      </c>
      <c r="AQ366" s="90">
        <f>AQ59</f>
        <v>1.0223199105800327</v>
      </c>
      <c r="AR366" s="90">
        <f>AR59</f>
        <v>0.99195118705664753</v>
      </c>
      <c r="AS366" s="90">
        <f t="shared" si="642"/>
        <v>1.0115796679026048</v>
      </c>
      <c r="AU366" s="32">
        <f t="shared" si="656"/>
        <v>1000000</v>
      </c>
      <c r="AV366" s="32">
        <f t="shared" si="656"/>
        <v>1000000</v>
      </c>
      <c r="AW366" s="32">
        <f t="shared" si="656"/>
        <v>1000000</v>
      </c>
      <c r="AX366" s="32">
        <f t="shared" si="656"/>
        <v>1000000</v>
      </c>
      <c r="AY366" s="32">
        <f t="shared" si="656"/>
        <v>1000000</v>
      </c>
      <c r="BB366" s="80">
        <f t="shared" si="661"/>
        <v>0.91844764078862318</v>
      </c>
      <c r="BC366" s="80">
        <f t="shared" si="661"/>
        <v>1.4330410738421977</v>
      </c>
      <c r="BD366" s="80">
        <f t="shared" si="661"/>
        <v>1.0219637982781524</v>
      </c>
      <c r="BE366" s="80">
        <f t="shared" si="661"/>
        <v>0.9777452714468452</v>
      </c>
      <c r="BF366" s="80"/>
      <c r="BG366" s="80"/>
      <c r="BH366" s="80"/>
      <c r="BI366" s="80"/>
      <c r="BJ366" s="80"/>
      <c r="BK366" s="80"/>
      <c r="BL366" s="80"/>
      <c r="BM366" s="80"/>
      <c r="BN366" s="80"/>
      <c r="BO366" s="80"/>
      <c r="BP366" s="80"/>
      <c r="BQ366" s="95">
        <v>0.95888589990489648</v>
      </c>
      <c r="BR366" s="95">
        <v>0.91837462541860759</v>
      </c>
      <c r="BS366" s="95">
        <v>0.91216313473284505</v>
      </c>
      <c r="BT366" s="95">
        <v>0.88561604938234217</v>
      </c>
      <c r="BU366" s="88"/>
      <c r="BV366" s="95">
        <v>0.99637331393682038</v>
      </c>
      <c r="BW366" s="95">
        <v>0.99960750433790013</v>
      </c>
      <c r="BX366" s="95">
        <v>1.0003180563065976</v>
      </c>
      <c r="BY366" s="95">
        <v>0.99874026496760304</v>
      </c>
      <c r="CA366" s="95">
        <v>1.085191897750444</v>
      </c>
      <c r="CB366" s="95">
        <v>1.1063169420791263</v>
      </c>
      <c r="CC366" s="95">
        <v>1.1193819820856068</v>
      </c>
      <c r="CD366" s="95">
        <v>1.1030692733958838</v>
      </c>
      <c r="CF366" s="95">
        <v>1.0319024054231749</v>
      </c>
      <c r="CG366" s="95">
        <v>1.0101094942955755</v>
      </c>
      <c r="CH366" s="95">
        <v>1.0505036761383881</v>
      </c>
      <c r="CI366" s="95">
        <v>0.96601849815475993</v>
      </c>
      <c r="CK366" s="89">
        <f t="shared" si="644"/>
        <v>1.1395019602981553</v>
      </c>
      <c r="CL366" s="89">
        <f t="shared" si="645"/>
        <v>1.0012925461832474</v>
      </c>
      <c r="CM366" s="89">
        <f t="shared" si="646"/>
        <v>0.90215256068076766</v>
      </c>
      <c r="CN366" s="89">
        <f t="shared" si="647"/>
        <v>0.99903723900892016</v>
      </c>
      <c r="CO366" s="89">
        <f t="shared" si="648"/>
        <v>1.0952471478327357</v>
      </c>
      <c r="CP366" s="89">
        <f t="shared" si="649"/>
        <v>1.0204400200741364</v>
      </c>
      <c r="CQ366" s="89">
        <f t="shared" si="650"/>
        <v>0.91883133297409936</v>
      </c>
      <c r="CR366" s="89">
        <f t="shared" si="651"/>
        <v>1.0546592104360291</v>
      </c>
      <c r="CS366" s="89">
        <f t="shared" si="652"/>
        <v>1.1409748192077416</v>
      </c>
      <c r="CT366" s="89"/>
      <c r="CU366" s="89">
        <f t="shared" si="653"/>
        <v>1.0073056652379599</v>
      </c>
      <c r="CX366" s="35"/>
      <c r="CZ366" s="80">
        <f t="shared" si="657"/>
        <v>0.19547016293874436</v>
      </c>
      <c r="DA366" s="80">
        <f t="shared" si="657"/>
        <v>0.26978126902554961</v>
      </c>
      <c r="DB366" s="80">
        <f t="shared" si="657"/>
        <v>0.36590408505550209</v>
      </c>
      <c r="DC366" s="80">
        <f t="shared" si="657"/>
        <v>0.1688444829802038</v>
      </c>
      <c r="DE366" s="80">
        <f t="shared" si="634"/>
        <v>0.19850204741448571</v>
      </c>
      <c r="DF366" s="80">
        <f t="shared" si="634"/>
        <v>0.26910727166462156</v>
      </c>
      <c r="DG366" s="80">
        <f t="shared" si="634"/>
        <v>0.36289132200337709</v>
      </c>
      <c r="DH366" s="80">
        <f t="shared" si="634"/>
        <v>0.16947412877985399</v>
      </c>
      <c r="DI366" s="80">
        <f t="shared" si="635"/>
        <v>0.99997476986233846</v>
      </c>
      <c r="DJ366" s="80"/>
      <c r="DK366" s="80">
        <f t="shared" si="636"/>
        <v>0.19850705577482969</v>
      </c>
      <c r="DL366" s="80">
        <f t="shared" si="636"/>
        <v>0.26911406144943861</v>
      </c>
      <c r="DM366" s="80">
        <f t="shared" si="636"/>
        <v>0.36290047803239528</v>
      </c>
      <c r="DN366" s="80">
        <f t="shared" si="636"/>
        <v>0.16947840474333631</v>
      </c>
      <c r="DQ366" s="80">
        <f t="shared" si="654"/>
        <v>-1.1757384289451587E-2</v>
      </c>
      <c r="DR366" s="80">
        <f t="shared" si="654"/>
        <v>-2.8456501474644059E-2</v>
      </c>
      <c r="DS366" s="80">
        <f t="shared" si="654"/>
        <v>-1.8326698404872232E-2</v>
      </c>
      <c r="DT366" s="80">
        <f t="shared" si="654"/>
        <v>-1.5971219962731306E-2</v>
      </c>
      <c r="DV366" s="80">
        <f t="shared" si="637"/>
        <v>5.0474907711659779E-2</v>
      </c>
      <c r="DW366" s="80">
        <f t="shared" si="637"/>
        <v>1.4147000036778821E-2</v>
      </c>
      <c r="DX366" s="80">
        <f t="shared" si="637"/>
        <v>0.58426783982835218</v>
      </c>
      <c r="DY366" s="80">
        <f t="shared" si="637"/>
        <v>0.3511102524232092</v>
      </c>
      <c r="DZ366" s="80"/>
      <c r="EB366" s="80">
        <f t="shared" si="608"/>
        <v>-9.0384816180122222E-4</v>
      </c>
      <c r="EC366" s="80">
        <f t="shared" si="608"/>
        <v>-0.10562628161336002</v>
      </c>
      <c r="ED366" s="80">
        <f t="shared" si="608"/>
        <v>2.9462294285345384E-3</v>
      </c>
      <c r="EE366" s="80">
        <f t="shared" si="608"/>
        <v>-2.7663984359926262E-4</v>
      </c>
      <c r="EG366" s="80">
        <f t="shared" si="627"/>
        <v>-3.4491460162042566E-4</v>
      </c>
      <c r="EH366" s="80">
        <f t="shared" si="609"/>
        <v>-7.9649881031570579E-4</v>
      </c>
      <c r="EI366" s="80">
        <f t="shared" si="609"/>
        <v>-5.3629382382083053E-4</v>
      </c>
      <c r="EJ366" s="80">
        <f t="shared" si="609"/>
        <v>-2.2607839735661461E-5</v>
      </c>
      <c r="EL366" s="80">
        <f t="shared" si="628"/>
        <v>9.7805364865000567E-3</v>
      </c>
      <c r="EM366" s="80">
        <f t="shared" si="610"/>
        <v>1.4235481006362644E-2</v>
      </c>
      <c r="EN366" s="80">
        <f t="shared" si="610"/>
        <v>1.5168121986678263E-2</v>
      </c>
      <c r="EO366" s="80">
        <f t="shared" si="610"/>
        <v>1.306228500473805E-2</v>
      </c>
      <c r="EQ366" s="80">
        <f t="shared" si="629"/>
        <v>1.6045380083412386E-2</v>
      </c>
      <c r="ER366" s="80">
        <f t="shared" si="611"/>
        <v>5.1395194373993106E-2</v>
      </c>
      <c r="ES366" s="80">
        <f t="shared" si="611"/>
        <v>4.8192863860896572E-2</v>
      </c>
      <c r="ET366" s="80">
        <f t="shared" si="611"/>
        <v>2.6654078102427429E-2</v>
      </c>
      <c r="EW366" s="80">
        <f t="shared" si="612"/>
        <v>0.98083648730356687</v>
      </c>
      <c r="EX366" s="80">
        <f t="shared" si="613"/>
        <v>0.77657576522999361</v>
      </c>
      <c r="EY366" s="80">
        <f t="shared" si="614"/>
        <v>0.91883133297409936</v>
      </c>
      <c r="EZ366" s="80"/>
      <c r="FA366" s="80">
        <f t="shared" si="615"/>
        <v>0.97279429306668808</v>
      </c>
      <c r="FB366" s="80">
        <f t="shared" si="616"/>
        <v>0.68383098426325739</v>
      </c>
      <c r="FC366" s="80">
        <f t="shared" si="617"/>
        <v>0.90215256068076766</v>
      </c>
      <c r="FD366" s="80"/>
      <c r="FE366" s="80">
        <f t="shared" si="618"/>
        <v>0.99951884595426321</v>
      </c>
      <c r="FF366" s="80">
        <f t="shared" si="619"/>
        <v>1.0095540817116515</v>
      </c>
      <c r="FG366" s="80">
        <f t="shared" si="620"/>
        <v>0.99903723900892016</v>
      </c>
      <c r="FH366" s="80"/>
      <c r="FI366" s="80">
        <f t="shared" si="621"/>
        <v>1.0135821785671839</v>
      </c>
      <c r="FJ366" s="80">
        <f t="shared" si="622"/>
        <v>1.1375144637062731</v>
      </c>
      <c r="FK366" s="80">
        <f t="shared" si="598"/>
        <v>1.0952471478327357</v>
      </c>
      <c r="FM366" s="80">
        <f t="shared" si="623"/>
        <v>1.039794185099266</v>
      </c>
      <c r="FN366" s="80">
        <f t="shared" si="624"/>
        <v>1.0022988747686077</v>
      </c>
      <c r="FO366" s="80">
        <f t="shared" si="625"/>
        <v>1.0204400200741364</v>
      </c>
    </row>
    <row r="367" spans="1:193" x14ac:dyDescent="0.2">
      <c r="A367" s="74" t="s">
        <v>247</v>
      </c>
      <c r="B367" s="31">
        <f t="shared" si="607"/>
        <v>1994</v>
      </c>
      <c r="D367" s="85">
        <f>[4]Conversion_Factors!$M56*D220+D294</f>
        <v>3599.5603260040416</v>
      </c>
      <c r="E367" s="85">
        <f>[4]Conversion_Factors!$M56*E220+E294</f>
        <v>4849.0506673187137</v>
      </c>
      <c r="F367" s="85">
        <f>[4]Conversion_Factors!$M56*F220+F294</f>
        <v>6699.4723675430114</v>
      </c>
      <c r="G367" s="85">
        <f>[4]Conversion_Factors!$M56*G220+G294</f>
        <v>3107.8292891448273</v>
      </c>
      <c r="H367" s="85">
        <f t="shared" si="632"/>
        <v>18255.912650010592</v>
      </c>
      <c r="I367" s="80"/>
      <c r="J367" s="93">
        <f>J60</f>
        <v>2961.9810000000002</v>
      </c>
      <c r="K367" s="93">
        <f>K60</f>
        <v>824.40800000000002</v>
      </c>
      <c r="L367" s="93">
        <f>L60</f>
        <v>34325.971017769843</v>
      </c>
      <c r="M367" s="93">
        <f>M60</f>
        <v>20615.759181475889</v>
      </c>
      <c r="N367" s="93">
        <f t="shared" si="638"/>
        <v>58728.119199245732</v>
      </c>
      <c r="P367" s="92">
        <f>P60</f>
        <v>2961.9810000000002</v>
      </c>
      <c r="Q367" s="92">
        <f>Q60</f>
        <v>824.40800000000002</v>
      </c>
      <c r="R367" s="92">
        <f>R60</f>
        <v>34325.971017769843</v>
      </c>
      <c r="S367" s="92">
        <f>S60</f>
        <v>20615.759181475889</v>
      </c>
      <c r="T367" s="92">
        <f>T60</f>
        <v>58728.119199245732</v>
      </c>
      <c r="V367" s="96">
        <f t="shared" si="658"/>
        <v>1215.254360512117</v>
      </c>
      <c r="W367" s="96">
        <f t="shared" si="658"/>
        <v>5881.8578511109963</v>
      </c>
      <c r="X367" s="96">
        <f t="shared" si="658"/>
        <v>195.17211513331506</v>
      </c>
      <c r="Y367" s="96">
        <f t="shared" si="658"/>
        <v>150.75017426170461</v>
      </c>
      <c r="Z367" s="96">
        <f t="shared" si="658"/>
        <v>310.85471319239963</v>
      </c>
      <c r="AC367" s="96">
        <f t="shared" si="659"/>
        <v>1.2152543605121171</v>
      </c>
      <c r="AD367" s="96">
        <f t="shared" si="659"/>
        <v>5.881857851110996</v>
      </c>
      <c r="AE367" s="96">
        <f t="shared" si="659"/>
        <v>0.19517211513331506</v>
      </c>
      <c r="AF367" s="96">
        <f t="shared" si="659"/>
        <v>0.15075017426170462</v>
      </c>
      <c r="AG367" s="96">
        <f t="shared" si="659"/>
        <v>0.31085471319239966</v>
      </c>
      <c r="AI367" s="94">
        <f t="shared" si="660"/>
        <v>1.2063508069629718</v>
      </c>
      <c r="AJ367" s="94">
        <f t="shared" si="660"/>
        <v>5.970473675237101</v>
      </c>
      <c r="AK367" s="94">
        <f t="shared" si="660"/>
        <v>0.19811669136586899</v>
      </c>
      <c r="AL367" s="94">
        <f t="shared" si="660"/>
        <v>0.15186276391884071</v>
      </c>
      <c r="AM367" s="94">
        <f t="shared" si="641"/>
        <v>0.31376125539187938</v>
      </c>
      <c r="AO367" s="90">
        <f>AO60</f>
        <v>1.0073805674914416</v>
      </c>
      <c r="AP367" s="90">
        <f>AP60</f>
        <v>0.98515765600078853</v>
      </c>
      <c r="AQ367" s="90">
        <f>AQ60</f>
        <v>0.98513716228424153</v>
      </c>
      <c r="AR367" s="90">
        <f>AR60</f>
        <v>0.99267371652915071</v>
      </c>
      <c r="AS367" s="90">
        <f t="shared" si="642"/>
        <v>0.99073645279800548</v>
      </c>
      <c r="AU367" s="32">
        <f t="shared" si="656"/>
        <v>1000000</v>
      </c>
      <c r="AV367" s="32">
        <f t="shared" si="656"/>
        <v>1000000</v>
      </c>
      <c r="AW367" s="32">
        <f t="shared" si="656"/>
        <v>1000000</v>
      </c>
      <c r="AX367" s="32">
        <f t="shared" si="656"/>
        <v>1000000</v>
      </c>
      <c r="AY367" s="32">
        <f t="shared" si="656"/>
        <v>1000000</v>
      </c>
      <c r="BB367" s="80">
        <f t="shared" si="661"/>
        <v>0.91563194081090771</v>
      </c>
      <c r="BC367" s="80">
        <f t="shared" si="661"/>
        <v>1.4346597338362512</v>
      </c>
      <c r="BD367" s="80">
        <f t="shared" si="661"/>
        <v>1.0462638898909884</v>
      </c>
      <c r="BE367" s="80">
        <f t="shared" si="661"/>
        <v>0.96956533019944635</v>
      </c>
      <c r="BF367" s="80"/>
      <c r="BG367" s="80"/>
      <c r="BH367" s="80"/>
      <c r="BI367" s="80"/>
      <c r="BJ367" s="80"/>
      <c r="BK367" s="80"/>
      <c r="BL367" s="80"/>
      <c r="BM367" s="80"/>
      <c r="BN367" s="80"/>
      <c r="BO367" s="80"/>
      <c r="BP367" s="80"/>
      <c r="BQ367" s="95">
        <v>0.95301889367163628</v>
      </c>
      <c r="BR367" s="95">
        <v>0.90285207891756447</v>
      </c>
      <c r="BS367" s="95">
        <v>0.92116302337577027</v>
      </c>
      <c r="BT367" s="95">
        <v>0.86947894747252663</v>
      </c>
      <c r="BU367" s="88"/>
      <c r="BV367" s="95">
        <v>0.99614204341997314</v>
      </c>
      <c r="BW367" s="95">
        <v>0.99688749146551914</v>
      </c>
      <c r="BX367" s="95">
        <v>1.0004584673389378</v>
      </c>
      <c r="BY367" s="95">
        <v>0.99904586601046608</v>
      </c>
      <c r="CA367" s="95">
        <v>1.0953729898858076</v>
      </c>
      <c r="CB367" s="95">
        <v>1.1252657661858085</v>
      </c>
      <c r="CC367" s="95">
        <v>1.1358335781918334</v>
      </c>
      <c r="CD367" s="95">
        <v>1.1138149048604638</v>
      </c>
      <c r="CF367" s="95">
        <v>1.0281712042255082</v>
      </c>
      <c r="CG367" s="95">
        <v>0.98506247687973358</v>
      </c>
      <c r="CH367" s="95">
        <v>1.0112344506749666</v>
      </c>
      <c r="CI367" s="95">
        <v>0.96671024013298379</v>
      </c>
      <c r="CK367" s="89">
        <f t="shared" si="644"/>
        <v>1.1566234245053755</v>
      </c>
      <c r="CL367" s="89">
        <f t="shared" si="645"/>
        <v>0.98530697056446337</v>
      </c>
      <c r="CM367" s="89">
        <f t="shared" si="646"/>
        <v>0.90023681345802131</v>
      </c>
      <c r="CN367" s="89">
        <f t="shared" si="647"/>
        <v>0.99836642636369821</v>
      </c>
      <c r="CO367" s="89">
        <f t="shared" si="648"/>
        <v>1.1099883911985493</v>
      </c>
      <c r="CP367" s="89">
        <f t="shared" si="649"/>
        <v>0.99896243498126092</v>
      </c>
      <c r="CQ367" s="89">
        <f t="shared" si="650"/>
        <v>0.91398522845547481</v>
      </c>
      <c r="CR367" s="89">
        <f t="shared" si="651"/>
        <v>1.0535265651174224</v>
      </c>
      <c r="CS367" s="89">
        <f t="shared" si="652"/>
        <v>1.1396291224832868</v>
      </c>
      <c r="CT367" s="89"/>
      <c r="CU367" s="89">
        <f t="shared" si="653"/>
        <v>0.99658496419517084</v>
      </c>
      <c r="CX367" s="35"/>
      <c r="CZ367" s="80">
        <f t="shared" si="657"/>
        <v>0.19717230220215548</v>
      </c>
      <c r="DA367" s="80">
        <f t="shared" si="657"/>
        <v>0.26561535214816556</v>
      </c>
      <c r="DB367" s="80">
        <f t="shared" si="657"/>
        <v>0.36697548328481538</v>
      </c>
      <c r="DC367" s="80">
        <f t="shared" si="657"/>
        <v>0.17023686236486368</v>
      </c>
      <c r="DE367" s="80">
        <f t="shared" si="634"/>
        <v>0.1963200027439736</v>
      </c>
      <c r="DF367" s="80">
        <f t="shared" si="634"/>
        <v>0.26769290800524975</v>
      </c>
      <c r="DG367" s="80">
        <f t="shared" si="634"/>
        <v>0.36643952312345635</v>
      </c>
      <c r="DH367" s="80">
        <f t="shared" si="634"/>
        <v>0.1695397197403937</v>
      </c>
      <c r="DI367" s="80">
        <f t="shared" si="635"/>
        <v>0.99999215361307348</v>
      </c>
      <c r="DJ367" s="80"/>
      <c r="DK367" s="80">
        <f t="shared" si="636"/>
        <v>0.19632154315876324</v>
      </c>
      <c r="DL367" s="80">
        <f t="shared" si="636"/>
        <v>0.26769500844386429</v>
      </c>
      <c r="DM367" s="80">
        <f t="shared" si="636"/>
        <v>0.36644239837230025</v>
      </c>
      <c r="DN367" s="80">
        <f t="shared" si="636"/>
        <v>0.16954105002507211</v>
      </c>
      <c r="DQ367" s="80">
        <f t="shared" si="654"/>
        <v>-6.1373606772676913E-3</v>
      </c>
      <c r="DR367" s="80">
        <f t="shared" si="654"/>
        <v>-1.7046666790217442E-2</v>
      </c>
      <c r="DS367" s="80">
        <f t="shared" si="654"/>
        <v>9.8181776325697336E-3</v>
      </c>
      <c r="DT367" s="80">
        <f t="shared" si="654"/>
        <v>-1.8389382560295989E-2</v>
      </c>
      <c r="DV367" s="80">
        <f t="shared" si="637"/>
        <v>5.0435482020988034E-2</v>
      </c>
      <c r="DW367" s="80">
        <f t="shared" si="637"/>
        <v>1.4037704786748699E-2</v>
      </c>
      <c r="DX367" s="80">
        <f t="shared" si="637"/>
        <v>0.58448953390304903</v>
      </c>
      <c r="DY367" s="80">
        <f t="shared" si="637"/>
        <v>0.35103727928921424</v>
      </c>
      <c r="DZ367" s="80"/>
      <c r="EB367" s="80">
        <f t="shared" si="608"/>
        <v>-7.81400067570097E-4</v>
      </c>
      <c r="EC367" s="80">
        <f t="shared" si="608"/>
        <v>-7.7556815699706969E-3</v>
      </c>
      <c r="ED367" s="80">
        <f t="shared" si="608"/>
        <v>3.793671506823573E-4</v>
      </c>
      <c r="EE367" s="80">
        <f t="shared" si="608"/>
        <v>-2.0785698435691694E-4</v>
      </c>
      <c r="EG367" s="80">
        <f t="shared" si="627"/>
        <v>-2.321392575789977E-4</v>
      </c>
      <c r="EH367" s="80">
        <f t="shared" si="609"/>
        <v>-2.7247897550337686E-3</v>
      </c>
      <c r="EI367" s="80">
        <f t="shared" si="609"/>
        <v>1.4035653748570141E-4</v>
      </c>
      <c r="EJ367" s="80">
        <f t="shared" si="609"/>
        <v>3.0593970045939234E-4</v>
      </c>
      <c r="EL367" s="80">
        <f t="shared" si="628"/>
        <v>9.3380996600240188E-3</v>
      </c>
      <c r="EM367" s="80">
        <f t="shared" si="610"/>
        <v>1.6982816243429618E-2</v>
      </c>
      <c r="EN367" s="80">
        <f t="shared" si="610"/>
        <v>1.4590080197367811E-2</v>
      </c>
      <c r="EO367" s="80">
        <f t="shared" si="610"/>
        <v>9.6944312452914624E-3</v>
      </c>
      <c r="EQ367" s="80">
        <f t="shared" si="629"/>
        <v>-3.6223999571575148E-3</v>
      </c>
      <c r="ER367" s="80">
        <f t="shared" si="611"/>
        <v>-2.5108946688086827E-2</v>
      </c>
      <c r="ES367" s="80">
        <f t="shared" si="611"/>
        <v>-3.8097927783432559E-2</v>
      </c>
      <c r="ET367" s="80">
        <f t="shared" si="611"/>
        <v>7.1581903249801526E-4</v>
      </c>
      <c r="EW367" s="80">
        <f t="shared" si="612"/>
        <v>0.99472579531769068</v>
      </c>
      <c r="EX367" s="80">
        <f t="shared" si="613"/>
        <v>0.77247994569284961</v>
      </c>
      <c r="EY367" s="80">
        <f t="shared" si="614"/>
        <v>0.91398522845547481</v>
      </c>
      <c r="EZ367" s="80"/>
      <c r="FA367" s="80">
        <f t="shared" si="615"/>
        <v>0.9978764708916853</v>
      </c>
      <c r="FB367" s="80">
        <f t="shared" si="616"/>
        <v>0.68237884926300685</v>
      </c>
      <c r="FC367" s="80">
        <f t="shared" si="617"/>
        <v>0.90023681345802131</v>
      </c>
      <c r="FD367" s="80"/>
      <c r="FE367" s="80">
        <f t="shared" si="618"/>
        <v>0.99932854090014955</v>
      </c>
      <c r="FF367" s="80">
        <f t="shared" si="619"/>
        <v>1.008876207436695</v>
      </c>
      <c r="FG367" s="80">
        <f t="shared" si="620"/>
        <v>0.99836642636369821</v>
      </c>
      <c r="FH367" s="80"/>
      <c r="FI367" s="80">
        <f t="shared" si="621"/>
        <v>1.013459284870071</v>
      </c>
      <c r="FJ367" s="80">
        <f t="shared" si="622"/>
        <v>1.1528245949171219</v>
      </c>
      <c r="FK367" s="80">
        <f t="shared" si="598"/>
        <v>1.1099883911985493</v>
      </c>
      <c r="FM367" s="80">
        <f t="shared" si="623"/>
        <v>0.97895262370118041</v>
      </c>
      <c r="FN367" s="80">
        <f t="shared" si="624"/>
        <v>0.98120311318746933</v>
      </c>
      <c r="FO367" s="80">
        <f t="shared" si="625"/>
        <v>0.99896243498126092</v>
      </c>
    </row>
    <row r="368" spans="1:193" x14ac:dyDescent="0.2">
      <c r="A368" s="74" t="s">
        <v>247</v>
      </c>
      <c r="B368" s="31">
        <f t="shared" si="607"/>
        <v>1995</v>
      </c>
      <c r="D368" s="85">
        <f>[4]Conversion_Factors!$M57*D221+D295</f>
        <v>3512.7011650964118</v>
      </c>
      <c r="E368" s="85">
        <f>[4]Conversion_Factors!$M57*E221+E295</f>
        <v>5073.3613272650691</v>
      </c>
      <c r="F368" s="85">
        <f>[4]Conversion_Factors!$M57*F221+F295</f>
        <v>6948.8654037096949</v>
      </c>
      <c r="G368" s="85">
        <f>[4]Conversion_Factors!$M57*G221+G295</f>
        <v>3068.4219691539229</v>
      </c>
      <c r="H368" s="85">
        <f t="shared" si="632"/>
        <v>18603.3498652251</v>
      </c>
      <c r="I368" s="80"/>
      <c r="J368" s="93">
        <f>J61</f>
        <v>3095.989</v>
      </c>
      <c r="K368" s="93">
        <f>K61</f>
        <v>768.98900000000003</v>
      </c>
      <c r="L368" s="93">
        <f>L61</f>
        <v>34876.697894260345</v>
      </c>
      <c r="M368" s="93">
        <f>M61</f>
        <v>20929.302768586022</v>
      </c>
      <c r="N368" s="93">
        <f t="shared" si="638"/>
        <v>59670.97866284637</v>
      </c>
      <c r="P368" s="92">
        <f>P61</f>
        <v>3095.989</v>
      </c>
      <c r="Q368" s="92">
        <f>Q61</f>
        <v>768.98900000000003</v>
      </c>
      <c r="R368" s="92">
        <f>R61</f>
        <v>34876.697894260345</v>
      </c>
      <c r="S368" s="92">
        <f>S61</f>
        <v>20929.302768586022</v>
      </c>
      <c r="T368" s="92">
        <f>T61</f>
        <v>59670.97866284637</v>
      </c>
      <c r="V368" s="96">
        <f t="shared" si="658"/>
        <v>1134.5974307713664</v>
      </c>
      <c r="W368" s="96">
        <f t="shared" si="658"/>
        <v>6597.4433018743684</v>
      </c>
      <c r="X368" s="96">
        <f t="shared" si="658"/>
        <v>199.24092082276141</v>
      </c>
      <c r="Y368" s="96">
        <f t="shared" si="658"/>
        <v>146.60889581852157</v>
      </c>
      <c r="Z368" s="96">
        <f t="shared" si="658"/>
        <v>311.76545587324711</v>
      </c>
      <c r="AC368" s="96">
        <f t="shared" si="659"/>
        <v>1.1345974307713664</v>
      </c>
      <c r="AD368" s="96">
        <f t="shared" si="659"/>
        <v>6.5974433018743683</v>
      </c>
      <c r="AE368" s="96">
        <f t="shared" si="659"/>
        <v>0.1992409208227614</v>
      </c>
      <c r="AF368" s="96">
        <f t="shared" si="659"/>
        <v>0.14660889581852157</v>
      </c>
      <c r="AG368" s="96">
        <f t="shared" si="659"/>
        <v>0.31176545587324711</v>
      </c>
      <c r="AI368" s="94">
        <f t="shared" si="660"/>
        <v>1.1318617266377686</v>
      </c>
      <c r="AJ368" s="94">
        <f t="shared" si="660"/>
        <v>6.4706712935214483</v>
      </c>
      <c r="AK368" s="94">
        <f t="shared" si="660"/>
        <v>0.19708730982222253</v>
      </c>
      <c r="AL368" s="94">
        <f t="shared" si="660"/>
        <v>0.15242616539334541</v>
      </c>
      <c r="AM368" s="94">
        <f t="shared" si="641"/>
        <v>0.3107714142939913</v>
      </c>
      <c r="AO368" s="90">
        <f>AO61</f>
        <v>1.0024169949996669</v>
      </c>
      <c r="AP368" s="90">
        <f>AP61</f>
        <v>1.0195917861690558</v>
      </c>
      <c r="AQ368" s="90">
        <f>AQ61</f>
        <v>1.0109271926360022</v>
      </c>
      <c r="AR368" s="90">
        <f>AR61</f>
        <v>0.9618354922213519</v>
      </c>
      <c r="AS368" s="90">
        <f t="shared" si="642"/>
        <v>1.0031986261719537</v>
      </c>
      <c r="AU368" s="32">
        <f t="shared" si="656"/>
        <v>1000000</v>
      </c>
      <c r="AV368" s="32">
        <f t="shared" si="656"/>
        <v>1000000</v>
      </c>
      <c r="AW368" s="32">
        <f t="shared" si="656"/>
        <v>1000000</v>
      </c>
      <c r="AX368" s="32">
        <f t="shared" si="656"/>
        <v>1000000</v>
      </c>
      <c r="AY368" s="32">
        <f t="shared" si="656"/>
        <v>1000000</v>
      </c>
      <c r="BB368" s="80">
        <f t="shared" si="661"/>
        <v>0.85909400773728328</v>
      </c>
      <c r="BC368" s="80">
        <f t="shared" si="661"/>
        <v>1.5548534439081494</v>
      </c>
      <c r="BD368" s="80">
        <f t="shared" si="661"/>
        <v>1.0408276758566617</v>
      </c>
      <c r="BE368" s="80">
        <f t="shared" si="661"/>
        <v>0.9731623576903653</v>
      </c>
      <c r="BF368" s="80"/>
      <c r="BG368" s="80"/>
      <c r="BH368" s="80"/>
      <c r="BI368" s="80"/>
      <c r="BJ368" s="80"/>
      <c r="BK368" s="80"/>
      <c r="BL368" s="80"/>
      <c r="BM368" s="80"/>
      <c r="BN368" s="80"/>
      <c r="BO368" s="80"/>
      <c r="BP368" s="80"/>
      <c r="BQ368" s="95">
        <v>0.92009816956128465</v>
      </c>
      <c r="BR368" s="95">
        <v>0.89114175128030282</v>
      </c>
      <c r="BS368" s="95">
        <v>0.90431391023639052</v>
      </c>
      <c r="BT368" s="95">
        <v>0.86637604413775271</v>
      </c>
      <c r="BU368" s="88"/>
      <c r="BV368" s="95">
        <v>0.99617261914520649</v>
      </c>
      <c r="BW368" s="95">
        <v>0.99430993606145868</v>
      </c>
      <c r="BX368" s="95">
        <v>1.000748361829124</v>
      </c>
      <c r="BY368" s="95">
        <v>0.99945589743901819</v>
      </c>
      <c r="CA368" s="95">
        <v>1.103235210654429</v>
      </c>
      <c r="CB368" s="95">
        <v>1.141917266319922</v>
      </c>
      <c r="CC368" s="95">
        <v>1.1498714791303224</v>
      </c>
      <c r="CD368" s="95">
        <v>1.1222114325263348</v>
      </c>
      <c r="CF368" s="95">
        <v>1.0229187755324456</v>
      </c>
      <c r="CG368" s="95">
        <v>1.0196578824213121</v>
      </c>
      <c r="CH368" s="95">
        <v>1.0384115049071874</v>
      </c>
      <c r="CI368" s="95">
        <v>0.93607701909002228</v>
      </c>
      <c r="CK368" s="89">
        <f t="shared" si="644"/>
        <v>1.1751926100418173</v>
      </c>
      <c r="CL368" s="89">
        <f t="shared" si="645"/>
        <v>0.98819372464521682</v>
      </c>
      <c r="CM368" s="89">
        <f t="shared" si="646"/>
        <v>0.88444640818422016</v>
      </c>
      <c r="CN368" s="89">
        <f t="shared" si="647"/>
        <v>0.99785250380331336</v>
      </c>
      <c r="CO368" s="89">
        <f t="shared" si="648"/>
        <v>1.1224237430238633</v>
      </c>
      <c r="CP368" s="89">
        <f t="shared" si="649"/>
        <v>1.0117562145041998</v>
      </c>
      <c r="CQ368" s="89">
        <f t="shared" si="650"/>
        <v>0.89792077828385464</v>
      </c>
      <c r="CR368" s="89">
        <f t="shared" si="651"/>
        <v>1.0575908207724782</v>
      </c>
      <c r="CS368" s="89">
        <f t="shared" si="652"/>
        <v>1.1613179624927572</v>
      </c>
      <c r="CT368" s="89"/>
      <c r="CU368" s="89">
        <f t="shared" si="653"/>
        <v>1.0022373871447201</v>
      </c>
      <c r="CX368" s="35"/>
      <c r="CZ368" s="80">
        <f t="shared" si="657"/>
        <v>0.18882089465309898</v>
      </c>
      <c r="DA368" s="80">
        <f t="shared" si="657"/>
        <v>0.27271224612877976</v>
      </c>
      <c r="DB368" s="80">
        <f t="shared" si="657"/>
        <v>0.37352764174473119</v>
      </c>
      <c r="DC368" s="80">
        <f t="shared" si="657"/>
        <v>0.16493921747338997</v>
      </c>
      <c r="DE368" s="80">
        <f t="shared" si="634"/>
        <v>0.19296647927986987</v>
      </c>
      <c r="DF368" s="80">
        <f t="shared" si="634"/>
        <v>0.26914820509041187</v>
      </c>
      <c r="DG368" s="80">
        <f t="shared" si="634"/>
        <v>0.3702418997878692</v>
      </c>
      <c r="DH368" s="80">
        <f t="shared" si="634"/>
        <v>0.16757408361727419</v>
      </c>
      <c r="DI368" s="80">
        <f t="shared" si="635"/>
        <v>0.99993066777542516</v>
      </c>
      <c r="DJ368" s="80"/>
      <c r="DK368" s="80">
        <f t="shared" si="636"/>
        <v>0.19297985900279269</v>
      </c>
      <c r="DL368" s="80">
        <f t="shared" si="636"/>
        <v>0.26916686702808479</v>
      </c>
      <c r="DM368" s="80">
        <f t="shared" si="636"/>
        <v>0.37026757126227272</v>
      </c>
      <c r="DN368" s="80">
        <f t="shared" si="636"/>
        <v>0.1675857027068498</v>
      </c>
      <c r="DQ368" s="80">
        <f t="shared" si="654"/>
        <v>-3.5154358531068006E-2</v>
      </c>
      <c r="DR368" s="80">
        <f t="shared" si="654"/>
        <v>-1.3055222113040667E-2</v>
      </c>
      <c r="DS368" s="80">
        <f t="shared" si="654"/>
        <v>-1.8460481561080891E-2</v>
      </c>
      <c r="DT368" s="80">
        <f t="shared" si="654"/>
        <v>-3.575075861364132E-3</v>
      </c>
      <c r="DV368" s="80">
        <f t="shared" si="637"/>
        <v>5.1884334217023514E-2</v>
      </c>
      <c r="DW368" s="80">
        <f t="shared" si="637"/>
        <v>1.2887152468957318E-2</v>
      </c>
      <c r="DX368" s="80">
        <f t="shared" si="637"/>
        <v>0.58448342353023996</v>
      </c>
      <c r="DY368" s="80">
        <f t="shared" si="637"/>
        <v>0.35074508978377916</v>
      </c>
      <c r="DZ368" s="80"/>
      <c r="EB368" s="80">
        <f t="shared" si="608"/>
        <v>2.8321963345272934E-2</v>
      </c>
      <c r="EC368" s="80">
        <f t="shared" si="608"/>
        <v>-8.5516026048368207E-2</v>
      </c>
      <c r="ED368" s="80">
        <f t="shared" si="608"/>
        <v>-1.0454258621289513E-5</v>
      </c>
      <c r="EE368" s="80">
        <f t="shared" si="608"/>
        <v>-8.327069336459828E-4</v>
      </c>
      <c r="EG368" s="80">
        <f t="shared" si="627"/>
        <v>3.0693670844621646E-5</v>
      </c>
      <c r="EH368" s="80">
        <f t="shared" si="609"/>
        <v>-2.5889515606397667E-3</v>
      </c>
      <c r="EI368" s="80">
        <f t="shared" si="609"/>
        <v>2.8971967113907522E-4</v>
      </c>
      <c r="EJ368" s="80">
        <f t="shared" si="609"/>
        <v>4.103388266196396E-4</v>
      </c>
      <c r="EL368" s="80">
        <f t="shared" si="628"/>
        <v>7.1520285245616488E-3</v>
      </c>
      <c r="EM368" s="80">
        <f t="shared" si="610"/>
        <v>1.4689417938144229E-2</v>
      </c>
      <c r="EN368" s="80">
        <f t="shared" si="610"/>
        <v>1.2283367355368374E-2</v>
      </c>
      <c r="EO368" s="80">
        <f t="shared" si="610"/>
        <v>7.5102578103855636E-3</v>
      </c>
      <c r="EQ368" s="80">
        <f t="shared" si="629"/>
        <v>-5.1216087311728607E-3</v>
      </c>
      <c r="ER368" s="80">
        <f t="shared" si="611"/>
        <v>3.4517373160238347E-2</v>
      </c>
      <c r="ES368" s="80">
        <f t="shared" si="611"/>
        <v>2.6520333431233653E-2</v>
      </c>
      <c r="ET368" s="80">
        <f t="shared" si="611"/>
        <v>-3.2201043845275786E-2</v>
      </c>
      <c r="EW368" s="80">
        <f t="shared" si="612"/>
        <v>0.98242373107192638</v>
      </c>
      <c r="EX368" s="80">
        <f t="shared" si="613"/>
        <v>0.75890263042580841</v>
      </c>
      <c r="EY368" s="80">
        <f t="shared" si="614"/>
        <v>0.89792077828385464</v>
      </c>
      <c r="EZ368" s="80"/>
      <c r="FA368" s="80">
        <f t="shared" si="615"/>
        <v>0.9824597205560317</v>
      </c>
      <c r="FB368" s="80">
        <f t="shared" si="616"/>
        <v>0.67040973356028022</v>
      </c>
      <c r="FC368" s="80">
        <f t="shared" si="617"/>
        <v>0.88444640818422016</v>
      </c>
      <c r="FD368" s="80"/>
      <c r="FE368" s="80">
        <f t="shared" si="618"/>
        <v>0.99948523653559085</v>
      </c>
      <c r="FF368" s="80">
        <f t="shared" si="619"/>
        <v>1.0083568748249949</v>
      </c>
      <c r="FG368" s="80">
        <f t="shared" si="620"/>
        <v>0.99785250380331336</v>
      </c>
      <c r="FH368" s="80"/>
      <c r="FI368" s="80">
        <f t="shared" si="621"/>
        <v>1.0112031368291037</v>
      </c>
      <c r="FJ368" s="80">
        <f t="shared" si="622"/>
        <v>1.1657398465939344</v>
      </c>
      <c r="FK368" s="80">
        <f t="shared" si="598"/>
        <v>1.1224237430238633</v>
      </c>
      <c r="FM368" s="80">
        <f t="shared" si="623"/>
        <v>1.0128070676883651</v>
      </c>
      <c r="FN368" s="80">
        <f t="shared" si="624"/>
        <v>0.99376944787409582</v>
      </c>
      <c r="FO368" s="80">
        <f t="shared" si="625"/>
        <v>1.0117562145041998</v>
      </c>
    </row>
    <row r="369" spans="1:171" x14ac:dyDescent="0.2">
      <c r="A369" s="74" t="s">
        <v>247</v>
      </c>
      <c r="B369" s="31">
        <f t="shared" si="607"/>
        <v>1996</v>
      </c>
      <c r="D369" s="85">
        <f>[4]Conversion_Factors!$M58*D222+D296</f>
        <v>3648.148637095399</v>
      </c>
      <c r="E369" s="85">
        <f>[4]Conversion_Factors!$M58*E222+E296</f>
        <v>5323.4144140640747</v>
      </c>
      <c r="F369" s="85">
        <f>[4]Conversion_Factors!$M58*F222+F296</f>
        <v>7384.7484092783725</v>
      </c>
      <c r="G369" s="85">
        <f>[4]Conversion_Factors!$M58*G222+G296</f>
        <v>3231.399987596451</v>
      </c>
      <c r="H369" s="85">
        <f t="shared" si="632"/>
        <v>19587.711448034297</v>
      </c>
      <c r="I369" s="80"/>
      <c r="J369" s="93">
        <f>J62</f>
        <v>3226.317</v>
      </c>
      <c r="K369" s="93">
        <f>K62</f>
        <v>789.75699999999995</v>
      </c>
      <c r="L369" s="93">
        <f>L62</f>
        <v>35063.472523847289</v>
      </c>
      <c r="M369" s="93">
        <f>M62</f>
        <v>21263.008397721111</v>
      </c>
      <c r="N369" s="93">
        <f t="shared" si="638"/>
        <v>60342.5549215684</v>
      </c>
      <c r="P369" s="92">
        <f>P62</f>
        <v>3226.317</v>
      </c>
      <c r="Q369" s="92">
        <f>Q62</f>
        <v>789.75699999999995</v>
      </c>
      <c r="R369" s="92">
        <f>R62</f>
        <v>35063.472523847289</v>
      </c>
      <c r="S369" s="92">
        <f>S62</f>
        <v>21263.008397721111</v>
      </c>
      <c r="T369" s="92">
        <f>T62</f>
        <v>60342.5549215684</v>
      </c>
      <c r="V369" s="96">
        <f t="shared" si="658"/>
        <v>1130.7471141538165</v>
      </c>
      <c r="W369" s="96">
        <f t="shared" si="658"/>
        <v>6740.5726243187146</v>
      </c>
      <c r="X369" s="96">
        <f t="shared" si="658"/>
        <v>210.61086873970839</v>
      </c>
      <c r="Y369" s="96">
        <f t="shared" si="658"/>
        <v>151.97285008563418</v>
      </c>
      <c r="Z369" s="96">
        <f t="shared" si="658"/>
        <v>324.60858632011633</v>
      </c>
      <c r="AC369" s="96">
        <f t="shared" si="659"/>
        <v>1.1307471141538166</v>
      </c>
      <c r="AD369" s="96">
        <f t="shared" si="659"/>
        <v>6.7405726243187143</v>
      </c>
      <c r="AE369" s="96">
        <f t="shared" si="659"/>
        <v>0.21061086873970838</v>
      </c>
      <c r="AF369" s="96">
        <f t="shared" si="659"/>
        <v>0.15197285008563419</v>
      </c>
      <c r="AG369" s="96">
        <f t="shared" si="659"/>
        <v>0.32460858632011635</v>
      </c>
      <c r="AI369" s="94">
        <f t="shared" si="660"/>
        <v>1.1268637512801329</v>
      </c>
      <c r="AJ369" s="94">
        <f t="shared" si="660"/>
        <v>6.5955799419558456</v>
      </c>
      <c r="AK369" s="94">
        <f t="shared" si="660"/>
        <v>0.21002604704453195</v>
      </c>
      <c r="AL369" s="94">
        <f t="shared" si="660"/>
        <v>0.15592156311429761</v>
      </c>
      <c r="AM369" s="94">
        <f t="shared" si="641"/>
        <v>0.32355489698370132</v>
      </c>
      <c r="AO369" s="90">
        <f>AO62</f>
        <v>1.0034461689527878</v>
      </c>
      <c r="AP369" s="90">
        <f>AP62</f>
        <v>1.0219833105866158</v>
      </c>
      <c r="AQ369" s="90">
        <f>AQ62</f>
        <v>1.0027845198412577</v>
      </c>
      <c r="AR369" s="90">
        <f>AR62</f>
        <v>0.97467500357363124</v>
      </c>
      <c r="AS369" s="90">
        <f t="shared" si="642"/>
        <v>1.0032566014183</v>
      </c>
      <c r="AU369" s="32">
        <f t="shared" si="656"/>
        <v>1000000</v>
      </c>
      <c r="AV369" s="32">
        <f t="shared" si="656"/>
        <v>1000000</v>
      </c>
      <c r="AW369" s="32">
        <f t="shared" si="656"/>
        <v>1000000</v>
      </c>
      <c r="AX369" s="32">
        <f t="shared" si="656"/>
        <v>1000000</v>
      </c>
      <c r="AY369" s="32">
        <f t="shared" si="656"/>
        <v>1000000</v>
      </c>
      <c r="BB369" s="80">
        <f t="shared" si="661"/>
        <v>0.85530049605691394</v>
      </c>
      <c r="BC369" s="80">
        <f t="shared" si="661"/>
        <v>1.5848680487894986</v>
      </c>
      <c r="BD369" s="80">
        <f t="shared" si="661"/>
        <v>1.1091577768853069</v>
      </c>
      <c r="BE369" s="80">
        <f t="shared" si="661"/>
        <v>0.99547866721904332</v>
      </c>
      <c r="BF369" s="80"/>
      <c r="BG369" s="80"/>
      <c r="BH369" s="80"/>
      <c r="BI369" s="80"/>
      <c r="BJ369" s="80"/>
      <c r="BK369" s="80"/>
      <c r="BL369" s="80"/>
      <c r="BM369" s="80"/>
      <c r="BN369" s="80"/>
      <c r="BO369" s="80"/>
      <c r="BP369" s="80"/>
      <c r="BQ369" s="95">
        <v>0.9413129545008696</v>
      </c>
      <c r="BR369" s="95">
        <v>0.91751680814335512</v>
      </c>
      <c r="BS369" s="95">
        <v>0.95042152597188434</v>
      </c>
      <c r="BT369" s="95">
        <v>0.87773080788371527</v>
      </c>
      <c r="BU369" s="88"/>
      <c r="BV369" s="95">
        <v>0.99566136477504552</v>
      </c>
      <c r="BW369" s="95">
        <v>0.99345385141602538</v>
      </c>
      <c r="BX369" s="95">
        <v>1.0011612718714826</v>
      </c>
      <c r="BY369" s="95">
        <v>0.99954805224205856</v>
      </c>
      <c r="CA369" s="95">
        <v>1.113792343793014</v>
      </c>
      <c r="CB369" s="95">
        <v>1.1569417379480149</v>
      </c>
      <c r="CC369" s="95">
        <v>1.1643424680296062</v>
      </c>
      <c r="CD369" s="95">
        <v>1.1332221398591573</v>
      </c>
      <c r="CF369" s="95">
        <v>1.0241536652155037</v>
      </c>
      <c r="CG369" s="95">
        <v>1.0222083267214703</v>
      </c>
      <c r="CH369" s="95">
        <v>1.0310128737860986</v>
      </c>
      <c r="CI369" s="95">
        <v>0.94837906281549633</v>
      </c>
      <c r="CK369" s="89">
        <f t="shared" si="644"/>
        <v>1.1884189970395735</v>
      </c>
      <c r="CL369" s="89">
        <f t="shared" si="645"/>
        <v>1.0289022145478184</v>
      </c>
      <c r="CM369" s="89">
        <f t="shared" si="646"/>
        <v>0.89191551267036062</v>
      </c>
      <c r="CN369" s="89">
        <f t="shared" si="647"/>
        <v>0.99769210680095799</v>
      </c>
      <c r="CO369" s="89">
        <f t="shared" si="648"/>
        <v>1.1355746895428649</v>
      </c>
      <c r="CP369" s="89">
        <f t="shared" si="649"/>
        <v>1.0121374930244498</v>
      </c>
      <c r="CQ369" s="89">
        <f t="shared" si="650"/>
        <v>0.92806979121250288</v>
      </c>
      <c r="CR369" s="89">
        <f t="shared" si="651"/>
        <v>1.128043098546764</v>
      </c>
      <c r="CS369" s="89">
        <f t="shared" si="652"/>
        <v>1.2227669378647144</v>
      </c>
      <c r="CT369" s="89"/>
      <c r="CU369" s="89">
        <f t="shared" si="653"/>
        <v>1.0227640890465504</v>
      </c>
      <c r="CX369" s="35"/>
      <c r="CZ369" s="80">
        <f t="shared" si="657"/>
        <v>0.18624680309253305</v>
      </c>
      <c r="DA369" s="80">
        <f t="shared" si="657"/>
        <v>0.27177316901910459</v>
      </c>
      <c r="DB369" s="80">
        <f t="shared" si="657"/>
        <v>0.37700925035933491</v>
      </c>
      <c r="DC369" s="80">
        <f t="shared" si="657"/>
        <v>0.1649707775290275</v>
      </c>
      <c r="DE369" s="80">
        <f t="shared" si="634"/>
        <v>0.18753090450187185</v>
      </c>
      <c r="DF369" s="80">
        <f t="shared" si="634"/>
        <v>0.27224243763511702</v>
      </c>
      <c r="DG369" s="80">
        <f t="shared" si="634"/>
        <v>0.37526575427493364</v>
      </c>
      <c r="DH369" s="80">
        <f t="shared" si="634"/>
        <v>0.16495499699806185</v>
      </c>
      <c r="DI369" s="80">
        <f t="shared" si="635"/>
        <v>0.99999409340998435</v>
      </c>
      <c r="DJ369" s="80"/>
      <c r="DK369" s="80">
        <f t="shared" si="636"/>
        <v>0.18753201217658258</v>
      </c>
      <c r="DL369" s="80">
        <f t="shared" si="636"/>
        <v>0.272244045669079</v>
      </c>
      <c r="DM369" s="80">
        <f t="shared" si="636"/>
        <v>0.37526797082898333</v>
      </c>
      <c r="DN369" s="80">
        <f t="shared" si="636"/>
        <v>0.16495597132535511</v>
      </c>
      <c r="DQ369" s="80">
        <f t="shared" si="654"/>
        <v>2.2795290414064091E-2</v>
      </c>
      <c r="DR369" s="80">
        <f t="shared" si="654"/>
        <v>2.916739210023668E-2</v>
      </c>
      <c r="DS369" s="80">
        <f t="shared" si="654"/>
        <v>4.9729051780069186E-2</v>
      </c>
      <c r="DT369" s="80">
        <f t="shared" si="654"/>
        <v>1.3020904263946E-2</v>
      </c>
      <c r="DV369" s="80">
        <f t="shared" si="637"/>
        <v>5.3466695339524133E-2</v>
      </c>
      <c r="DW369" s="80">
        <f t="shared" si="637"/>
        <v>1.3087894621407801E-2</v>
      </c>
      <c r="DX369" s="80">
        <f t="shared" si="637"/>
        <v>0.58107371438650268</v>
      </c>
      <c r="DY369" s="80">
        <f t="shared" si="637"/>
        <v>0.35237169565256538</v>
      </c>
      <c r="DZ369" s="80"/>
      <c r="EB369" s="80">
        <f t="shared" si="608"/>
        <v>3.0042043961649695E-2</v>
      </c>
      <c r="EC369" s="80">
        <f t="shared" si="608"/>
        <v>1.545684582695532E-2</v>
      </c>
      <c r="ED369" s="80">
        <f t="shared" si="608"/>
        <v>-5.8507966010809889E-3</v>
      </c>
      <c r="EE369" s="80">
        <f t="shared" si="608"/>
        <v>4.6268523360836703E-3</v>
      </c>
      <c r="EG369" s="80">
        <f t="shared" si="627"/>
        <v>-5.1335039517928522E-4</v>
      </c>
      <c r="EH369" s="80">
        <f t="shared" si="609"/>
        <v>-8.6135455707174913E-4</v>
      </c>
      <c r="EI369" s="80">
        <f t="shared" si="609"/>
        <v>4.1251617082314781E-4</v>
      </c>
      <c r="EJ369" s="80">
        <f t="shared" si="609"/>
        <v>9.2200721384649422E-5</v>
      </c>
      <c r="EL369" s="80">
        <f t="shared" si="628"/>
        <v>9.5237543739921642E-3</v>
      </c>
      <c r="EM369" s="80">
        <f t="shared" si="610"/>
        <v>1.3071428500689588E-2</v>
      </c>
      <c r="EN369" s="80">
        <f t="shared" si="610"/>
        <v>1.2506343704465258E-2</v>
      </c>
      <c r="EO369" s="80">
        <f t="shared" si="610"/>
        <v>9.7637943674607295E-3</v>
      </c>
      <c r="EQ369" s="80">
        <f t="shared" si="629"/>
        <v>1.2064935351302742E-3</v>
      </c>
      <c r="ER369" s="80">
        <f t="shared" si="611"/>
        <v>2.4981515587366252E-3</v>
      </c>
      <c r="ES369" s="80">
        <f t="shared" si="611"/>
        <v>-7.1504547070743709E-3</v>
      </c>
      <c r="ET369" s="80">
        <f t="shared" si="611"/>
        <v>1.3056519179880851E-2</v>
      </c>
      <c r="EW369" s="80">
        <f t="shared" si="612"/>
        <v>1.0335764731787034</v>
      </c>
      <c r="EX369" s="80">
        <f t="shared" si="613"/>
        <v>0.78438390424154802</v>
      </c>
      <c r="EY369" s="80">
        <f t="shared" si="614"/>
        <v>0.92806979121250288</v>
      </c>
      <c r="EZ369" s="80"/>
      <c r="FA369" s="80">
        <f t="shared" si="615"/>
        <v>1.0084449486334335</v>
      </c>
      <c r="FB369" s="80">
        <f t="shared" si="616"/>
        <v>0.67607130932355064</v>
      </c>
      <c r="FC369" s="80">
        <f t="shared" si="617"/>
        <v>0.89191551267036062</v>
      </c>
      <c r="FD369" s="80"/>
      <c r="FE369" s="80">
        <f t="shared" si="618"/>
        <v>0.99983925780439087</v>
      </c>
      <c r="FF369" s="80">
        <f t="shared" si="619"/>
        <v>1.008194789326978</v>
      </c>
      <c r="FG369" s="80">
        <f t="shared" si="620"/>
        <v>0.99769210680095799</v>
      </c>
      <c r="FH369" s="80"/>
      <c r="FI369" s="80">
        <f t="shared" si="621"/>
        <v>1.0117165612369998</v>
      </c>
      <c r="FJ369" s="80">
        <f t="shared" si="622"/>
        <v>1.1793983088929629</v>
      </c>
      <c r="FK369" s="80">
        <f t="shared" si="598"/>
        <v>1.1355746895428649</v>
      </c>
      <c r="FM369" s="80">
        <f t="shared" si="623"/>
        <v>1.000376848211836</v>
      </c>
      <c r="FN369" s="80">
        <f t="shared" si="624"/>
        <v>0.99414394811350448</v>
      </c>
      <c r="FO369" s="80">
        <f t="shared" si="625"/>
        <v>1.0121374930244498</v>
      </c>
    </row>
    <row r="370" spans="1:171" x14ac:dyDescent="0.2">
      <c r="A370" s="74" t="s">
        <v>247</v>
      </c>
      <c r="B370" s="31">
        <f t="shared" si="607"/>
        <v>1997</v>
      </c>
      <c r="D370" s="85">
        <f>[4]Conversion_Factors!$M59*D223+D297</f>
        <v>3549.2977925015375</v>
      </c>
      <c r="E370" s="85">
        <f>[4]Conversion_Factors!$M59*E223+E297</f>
        <v>5101.043368010729</v>
      </c>
      <c r="F370" s="85">
        <f>[4]Conversion_Factors!$M59*F223+F297</f>
        <v>7175.4986789289542</v>
      </c>
      <c r="G370" s="85">
        <f>[4]Conversion_Factors!$M59*G223+G297</f>
        <v>3250.8824897541513</v>
      </c>
      <c r="H370" s="85">
        <f t="shared" si="632"/>
        <v>19076.722329195374</v>
      </c>
      <c r="I370" s="80"/>
      <c r="J370" s="93">
        <f>J63</f>
        <v>3285.32</v>
      </c>
      <c r="K370" s="93">
        <f>K63</f>
        <v>742.21799999999996</v>
      </c>
      <c r="L370" s="93">
        <f>L63</f>
        <v>35256.364644367764</v>
      </c>
      <c r="M370" s="93">
        <f>M63</f>
        <v>21603.730916678975</v>
      </c>
      <c r="N370" s="93">
        <f t="shared" si="638"/>
        <v>60887.633561046736</v>
      </c>
      <c r="P370" s="92">
        <f>P63</f>
        <v>3285.32</v>
      </c>
      <c r="Q370" s="92">
        <f>Q63</f>
        <v>742.21799999999996</v>
      </c>
      <c r="R370" s="92">
        <f>R63</f>
        <v>35256.364644367764</v>
      </c>
      <c r="S370" s="92">
        <f>S63</f>
        <v>21603.730916678975</v>
      </c>
      <c r="T370" s="92">
        <f>T63</f>
        <v>60887.633561046736</v>
      </c>
      <c r="V370" s="96">
        <f t="shared" si="658"/>
        <v>1080.3507093682008</v>
      </c>
      <c r="W370" s="96">
        <f t="shared" si="658"/>
        <v>6872.7023165845194</v>
      </c>
      <c r="X370" s="96">
        <f t="shared" si="658"/>
        <v>203.52349856000387</v>
      </c>
      <c r="Y370" s="96">
        <f t="shared" si="658"/>
        <v>150.47782729252268</v>
      </c>
      <c r="Z370" s="96">
        <f t="shared" si="658"/>
        <v>313.31029329738698</v>
      </c>
      <c r="AC370" s="96">
        <f t="shared" si="659"/>
        <v>1.0803507093682008</v>
      </c>
      <c r="AD370" s="96">
        <f t="shared" si="659"/>
        <v>6.8727023165845198</v>
      </c>
      <c r="AE370" s="96">
        <f t="shared" si="659"/>
        <v>0.20352349856000387</v>
      </c>
      <c r="AF370" s="96">
        <f t="shared" si="659"/>
        <v>0.15047782729252268</v>
      </c>
      <c r="AG370" s="96">
        <f t="shared" si="659"/>
        <v>0.31331029329738697</v>
      </c>
      <c r="AI370" s="94">
        <f t="shared" si="660"/>
        <v>1.0917815952845169</v>
      </c>
      <c r="AJ370" s="94">
        <f t="shared" si="660"/>
        <v>6.9092312267481217</v>
      </c>
      <c r="AK370" s="94">
        <f t="shared" si="660"/>
        <v>0.20504766543102465</v>
      </c>
      <c r="AL370" s="94">
        <f t="shared" si="660"/>
        <v>0.15442063721331858</v>
      </c>
      <c r="AM370" s="94">
        <f t="shared" si="641"/>
        <v>0.31665387077648777</v>
      </c>
      <c r="AO370" s="90">
        <f>AO63</f>
        <v>0.98953006172142222</v>
      </c>
      <c r="AP370" s="90">
        <f>AP63</f>
        <v>0.99471302827119379</v>
      </c>
      <c r="AQ370" s="90">
        <f>AQ63</f>
        <v>0.99256676798627841</v>
      </c>
      <c r="AR370" s="90">
        <f>AR63</f>
        <v>0.97446707906437879</v>
      </c>
      <c r="AS370" s="90">
        <f t="shared" si="642"/>
        <v>0.98944090760393422</v>
      </c>
      <c r="AU370" s="32">
        <f t="shared" si="656"/>
        <v>1000000</v>
      </c>
      <c r="AV370" s="32">
        <f t="shared" si="656"/>
        <v>1000000</v>
      </c>
      <c r="AW370" s="32">
        <f t="shared" si="656"/>
        <v>1000000</v>
      </c>
      <c r="AX370" s="32">
        <f t="shared" si="656"/>
        <v>1000000</v>
      </c>
      <c r="AY370" s="32">
        <f t="shared" si="656"/>
        <v>1000000</v>
      </c>
      <c r="BB370" s="80">
        <f t="shared" si="661"/>
        <v>0.82867280003624644</v>
      </c>
      <c r="BC370" s="80">
        <f t="shared" si="661"/>
        <v>1.6602360837619692</v>
      </c>
      <c r="BD370" s="80">
        <f t="shared" si="661"/>
        <v>1.0828667012752724</v>
      </c>
      <c r="BE370" s="80">
        <f t="shared" si="661"/>
        <v>0.98589603037486373</v>
      </c>
      <c r="BF370" s="80"/>
      <c r="BG370" s="80"/>
      <c r="BH370" s="80"/>
      <c r="BI370" s="80"/>
      <c r="BJ370" s="80"/>
      <c r="BK370" s="80"/>
      <c r="BL370" s="80"/>
      <c r="BM370" s="80"/>
      <c r="BN370" s="80"/>
      <c r="BO370" s="80"/>
      <c r="BP370" s="80"/>
      <c r="BQ370" s="95">
        <v>0.91642815197395711</v>
      </c>
      <c r="BR370" s="95">
        <v>0.88921912263538083</v>
      </c>
      <c r="BS370" s="95">
        <v>0.91708786261206898</v>
      </c>
      <c r="BT370" s="95">
        <v>0.86161103353855328</v>
      </c>
      <c r="BU370" s="88"/>
      <c r="BV370" s="95">
        <v>0.99521222070383064</v>
      </c>
      <c r="BW370" s="95">
        <v>0.99260695921162934</v>
      </c>
      <c r="BX370" s="95">
        <v>1.0015759801207149</v>
      </c>
      <c r="BY370" s="95">
        <v>0.99962635201270456</v>
      </c>
      <c r="CA370" s="95">
        <v>1.123698175701018</v>
      </c>
      <c r="CB370" s="95">
        <v>1.1713920690751569</v>
      </c>
      <c r="CC370" s="95">
        <v>1.1782161731619532</v>
      </c>
      <c r="CD370" s="95">
        <v>1.1436261830135028</v>
      </c>
      <c r="CF370" s="95">
        <v>1.0097602525534597</v>
      </c>
      <c r="CG370" s="95">
        <v>0.99468123483495285</v>
      </c>
      <c r="CH370" s="95">
        <v>1.019950476803497</v>
      </c>
      <c r="CI370" s="95">
        <v>0.94784100571853069</v>
      </c>
      <c r="CK370" s="89">
        <f t="shared" si="644"/>
        <v>1.1991540713313154</v>
      </c>
      <c r="CL370" s="89">
        <f t="shared" si="645"/>
        <v>0.99309035003899604</v>
      </c>
      <c r="CM370" s="89">
        <f t="shared" si="646"/>
        <v>0.87633437769639233</v>
      </c>
      <c r="CN370" s="89">
        <f t="shared" si="647"/>
        <v>0.99754763965206406</v>
      </c>
      <c r="CO370" s="89">
        <f t="shared" si="648"/>
        <v>1.148120781573897</v>
      </c>
      <c r="CP370" s="89">
        <f t="shared" si="649"/>
        <v>0.9979150720937493</v>
      </c>
      <c r="CQ370" s="89">
        <f t="shared" si="650"/>
        <v>0.90065404260267268</v>
      </c>
      <c r="CR370" s="89">
        <f t="shared" si="651"/>
        <v>1.0817269339325923</v>
      </c>
      <c r="CS370" s="89">
        <f t="shared" si="652"/>
        <v>1.1908683364491033</v>
      </c>
      <c r="CT370" s="89"/>
      <c r="CU370" s="89">
        <f t="shared" si="653"/>
        <v>1.001577718200878</v>
      </c>
      <c r="CX370" s="35"/>
      <c r="CZ370" s="80">
        <f t="shared" si="657"/>
        <v>0.18605385827048632</v>
      </c>
      <c r="DA370" s="80">
        <f t="shared" si="657"/>
        <v>0.26739621618353149</v>
      </c>
      <c r="DB370" s="80">
        <f t="shared" si="657"/>
        <v>0.37613896953081066</v>
      </c>
      <c r="DC370" s="80">
        <f t="shared" si="657"/>
        <v>0.17041095601517142</v>
      </c>
      <c r="DE370" s="80">
        <f t="shared" si="634"/>
        <v>0.18615031401590582</v>
      </c>
      <c r="DF370" s="80">
        <f t="shared" si="634"/>
        <v>0.26957877051284446</v>
      </c>
      <c r="DG370" s="80">
        <f t="shared" si="634"/>
        <v>0.37657394233994362</v>
      </c>
      <c r="DH370" s="80">
        <f t="shared" si="634"/>
        <v>0.16767615834891186</v>
      </c>
      <c r="DI370" s="80">
        <f t="shared" si="635"/>
        <v>0.99997918521760587</v>
      </c>
      <c r="DJ370" s="80"/>
      <c r="DK370" s="80">
        <f t="shared" si="636"/>
        <v>0.18615418877483692</v>
      </c>
      <c r="DL370" s="80">
        <f t="shared" si="636"/>
        <v>0.26958438185308958</v>
      </c>
      <c r="DM370" s="80">
        <f t="shared" si="636"/>
        <v>0.37658178080776472</v>
      </c>
      <c r="DN370" s="80">
        <f t="shared" si="636"/>
        <v>0.16767964856430864</v>
      </c>
      <c r="DQ370" s="80">
        <f t="shared" si="654"/>
        <v>-2.679199052075747E-2</v>
      </c>
      <c r="DR370" s="80">
        <f t="shared" si="654"/>
        <v>-3.1327211966516597E-2</v>
      </c>
      <c r="DS370" s="80">
        <f t="shared" si="654"/>
        <v>-3.5702314786267494E-2</v>
      </c>
      <c r="DT370" s="80">
        <f t="shared" si="654"/>
        <v>-1.8536018049988025E-2</v>
      </c>
      <c r="DV370" s="80">
        <f t="shared" si="637"/>
        <v>5.3957097818657963E-2</v>
      </c>
      <c r="DW370" s="80">
        <f t="shared" si="637"/>
        <v>1.2189962995619504E-2</v>
      </c>
      <c r="DX370" s="80">
        <f t="shared" si="637"/>
        <v>0.57903982438435997</v>
      </c>
      <c r="DY370" s="80">
        <f t="shared" si="637"/>
        <v>0.35481311480136263</v>
      </c>
      <c r="DZ370" s="80"/>
      <c r="EB370" s="80">
        <f t="shared" si="608"/>
        <v>9.130302914716339E-3</v>
      </c>
      <c r="EC370" s="80">
        <f t="shared" si="608"/>
        <v>-7.1074820430769292E-2</v>
      </c>
      <c r="ED370" s="80">
        <f t="shared" si="608"/>
        <v>-3.5063672959478268E-3</v>
      </c>
      <c r="EE370" s="80">
        <f t="shared" si="608"/>
        <v>6.9046416497248221E-3</v>
      </c>
      <c r="EG370" s="80">
        <f t="shared" si="627"/>
        <v>-4.5120301169373388E-4</v>
      </c>
      <c r="EH370" s="80">
        <f t="shared" si="609"/>
        <v>-8.5283617822275236E-4</v>
      </c>
      <c r="EI370" s="80">
        <f t="shared" si="609"/>
        <v>4.141414504044193E-4</v>
      </c>
      <c r="EJ370" s="80">
        <f t="shared" si="609"/>
        <v>7.8332106012788712E-5</v>
      </c>
      <c r="EL370" s="80">
        <f t="shared" si="628"/>
        <v>8.854470256810746E-3</v>
      </c>
      <c r="EM370" s="80">
        <f t="shared" si="610"/>
        <v>1.2412753378445648E-2</v>
      </c>
      <c r="EN370" s="80">
        <f t="shared" si="610"/>
        <v>1.1845054463859016E-2</v>
      </c>
      <c r="EO370" s="80">
        <f t="shared" si="610"/>
        <v>9.1390502070856413E-3</v>
      </c>
      <c r="EQ370" s="80">
        <f t="shared" si="629"/>
        <v>-1.4153650079778504E-2</v>
      </c>
      <c r="ER370" s="80">
        <f t="shared" si="611"/>
        <v>-2.729827335379717E-2</v>
      </c>
      <c r="ES370" s="80">
        <f t="shared" si="611"/>
        <v>-1.0787617691259998E-2</v>
      </c>
      <c r="ET370" s="80">
        <f t="shared" si="611"/>
        <v>-5.6750492238198745E-4</v>
      </c>
      <c r="EW370" s="80">
        <f t="shared" si="612"/>
        <v>0.97045938907890517</v>
      </c>
      <c r="EX370" s="80">
        <f t="shared" si="613"/>
        <v>0.76121272451357913</v>
      </c>
      <c r="EY370" s="80">
        <f t="shared" si="614"/>
        <v>0.90065404260267268</v>
      </c>
      <c r="EZ370" s="80"/>
      <c r="FA370" s="80">
        <f t="shared" si="615"/>
        <v>0.98253070526005426</v>
      </c>
      <c r="FB370" s="80">
        <f t="shared" si="616"/>
        <v>0.66426082035575651</v>
      </c>
      <c r="FC370" s="80">
        <f t="shared" si="617"/>
        <v>0.87633437769639233</v>
      </c>
      <c r="FD370" s="80"/>
      <c r="FE370" s="80">
        <f t="shared" si="618"/>
        <v>0.99985519866508987</v>
      </c>
      <c r="FF370" s="80">
        <f t="shared" si="619"/>
        <v>1.0080488013756341</v>
      </c>
      <c r="FG370" s="80">
        <f t="shared" si="620"/>
        <v>0.99754763965206406</v>
      </c>
      <c r="FH370" s="80"/>
      <c r="FI370" s="80">
        <f t="shared" si="621"/>
        <v>1.0110482314783562</v>
      </c>
      <c r="FJ370" s="80">
        <f t="shared" si="622"/>
        <v>1.1924285744147942</v>
      </c>
      <c r="FK370" s="80">
        <f t="shared" si="598"/>
        <v>1.148120781573897</v>
      </c>
      <c r="FM370" s="80">
        <f t="shared" si="623"/>
        <v>0.98594813350091259</v>
      </c>
      <c r="FN370" s="80">
        <f t="shared" si="624"/>
        <v>0.98017437007373787</v>
      </c>
      <c r="FO370" s="80">
        <f t="shared" si="625"/>
        <v>0.9979150720937493</v>
      </c>
    </row>
    <row r="371" spans="1:171" x14ac:dyDescent="0.2">
      <c r="A371" s="74" t="s">
        <v>247</v>
      </c>
      <c r="B371" s="31">
        <f t="shared" si="607"/>
        <v>1998</v>
      </c>
      <c r="D371" s="85">
        <f>[4]Conversion_Factors!$M60*D224+D298</f>
        <v>3370.119752531099</v>
      </c>
      <c r="E371" s="85">
        <f>[4]Conversion_Factors!$M60*E224+E298</f>
        <v>4823.2605754730139</v>
      </c>
      <c r="F371" s="85">
        <f>[4]Conversion_Factors!$M60*F224+F298</f>
        <v>7487.3752617381506</v>
      </c>
      <c r="G371" s="85">
        <f>[4]Conversion_Factors!$M60*G224+G298</f>
        <v>3383.4251502767547</v>
      </c>
      <c r="H371" s="85">
        <f t="shared" si="632"/>
        <v>19064.180740019019</v>
      </c>
      <c r="I371" s="80"/>
      <c r="J371" s="93">
        <f>J64</f>
        <v>3082.9749999999999</v>
      </c>
      <c r="K371" s="93">
        <f>K64</f>
        <v>701.21799999999996</v>
      </c>
      <c r="L371" s="93">
        <f>L64</f>
        <v>35877.905138045659</v>
      </c>
      <c r="M371" s="93">
        <f>M64</f>
        <v>21915.907280639738</v>
      </c>
      <c r="N371" s="93">
        <f t="shared" si="638"/>
        <v>61578.005418685396</v>
      </c>
      <c r="P371" s="92">
        <f>P64</f>
        <v>3082.9749999999999</v>
      </c>
      <c r="Q371" s="92">
        <f>Q64</f>
        <v>701.21799999999996</v>
      </c>
      <c r="R371" s="92">
        <f>R64</f>
        <v>35877.905138045659</v>
      </c>
      <c r="S371" s="92">
        <f>S64</f>
        <v>21915.907280639738</v>
      </c>
      <c r="T371" s="92">
        <f>T64</f>
        <v>61578.005418685396</v>
      </c>
      <c r="V371" s="96">
        <f t="shared" si="658"/>
        <v>1093.138852092897</v>
      </c>
      <c r="W371" s="96">
        <f t="shared" si="658"/>
        <v>6878.4038280149889</v>
      </c>
      <c r="X371" s="96">
        <f t="shared" si="658"/>
        <v>208.69042473158183</v>
      </c>
      <c r="Y371" s="96">
        <f t="shared" si="658"/>
        <v>154.38216209582313</v>
      </c>
      <c r="Z371" s="96">
        <f t="shared" si="658"/>
        <v>309.59399562224428</v>
      </c>
      <c r="AC371" s="96">
        <f t="shared" si="659"/>
        <v>1.0931388520928971</v>
      </c>
      <c r="AD371" s="96">
        <f t="shared" si="659"/>
        <v>6.8784038280149886</v>
      </c>
      <c r="AE371" s="96">
        <f t="shared" si="659"/>
        <v>0.20869042473158184</v>
      </c>
      <c r="AF371" s="96">
        <f t="shared" si="659"/>
        <v>0.15438216209582314</v>
      </c>
      <c r="AG371" s="96">
        <f t="shared" si="659"/>
        <v>0.30959399562224427</v>
      </c>
      <c r="AI371" s="94">
        <f t="shared" si="660"/>
        <v>1.1925343186953188</v>
      </c>
      <c r="AJ371" s="94">
        <f t="shared" si="660"/>
        <v>7.3174246212525729</v>
      </c>
      <c r="AK371" s="94">
        <f t="shared" si="660"/>
        <v>0.20892276200129389</v>
      </c>
      <c r="AL371" s="94">
        <f t="shared" si="660"/>
        <v>0.15488334684305607</v>
      </c>
      <c r="AM371" s="94">
        <f t="shared" si="641"/>
        <v>0.31988342786199647</v>
      </c>
      <c r="AO371" s="90">
        <f>AO64</f>
        <v>0.91665190255391193</v>
      </c>
      <c r="AP371" s="90">
        <f>AP64</f>
        <v>0.94000337332310857</v>
      </c>
      <c r="AQ371" s="90">
        <f>AQ64</f>
        <v>0.99888792744511667</v>
      </c>
      <c r="AR371" s="90">
        <f>AR64</f>
        <v>0.99676411468728932</v>
      </c>
      <c r="AS371" s="90">
        <f t="shared" si="642"/>
        <v>0.96783380649468576</v>
      </c>
      <c r="AU371" s="32">
        <f t="shared" si="656"/>
        <v>1000000</v>
      </c>
      <c r="AV371" s="32">
        <f t="shared" si="656"/>
        <v>1000000</v>
      </c>
      <c r="AW371" s="32">
        <f t="shared" si="656"/>
        <v>1000000</v>
      </c>
      <c r="AX371" s="32">
        <f t="shared" si="656"/>
        <v>1000000</v>
      </c>
      <c r="AY371" s="32">
        <f t="shared" si="656"/>
        <v>1000000</v>
      </c>
      <c r="BB371" s="80">
        <f t="shared" si="661"/>
        <v>0.90514509246241526</v>
      </c>
      <c r="BC371" s="80">
        <f t="shared" si="661"/>
        <v>1.7583218736955821</v>
      </c>
      <c r="BD371" s="80">
        <f t="shared" si="661"/>
        <v>1.1033312748725863</v>
      </c>
      <c r="BE371" s="80">
        <f t="shared" si="661"/>
        <v>0.98885019243122307</v>
      </c>
      <c r="BF371" s="80"/>
      <c r="BG371" s="80"/>
      <c r="BH371" s="80"/>
      <c r="BI371" s="80"/>
      <c r="BJ371" s="80"/>
      <c r="BK371" s="80"/>
      <c r="BL371" s="80"/>
      <c r="BM371" s="80"/>
      <c r="BN371" s="80"/>
      <c r="BO371" s="80"/>
      <c r="BP371" s="80"/>
      <c r="BQ371" s="95">
        <v>0.92284997510860345</v>
      </c>
      <c r="BR371" s="95">
        <v>0.8776302889560933</v>
      </c>
      <c r="BS371" s="95">
        <v>0.92728472406369788</v>
      </c>
      <c r="BT371" s="95">
        <v>0.85150328638124295</v>
      </c>
      <c r="BU371" s="88"/>
      <c r="BV371" s="95">
        <v>0.99324779971077071</v>
      </c>
      <c r="BW371" s="95">
        <v>0.99086238862317633</v>
      </c>
      <c r="BX371" s="95">
        <v>1.0028353417858586</v>
      </c>
      <c r="BY371" s="95">
        <v>0.99817183202329407</v>
      </c>
      <c r="CA371" s="95">
        <v>1.1393815673237853</v>
      </c>
      <c r="CB371" s="95">
        <v>1.1883435596120984</v>
      </c>
      <c r="CC371" s="95">
        <v>1.1913238089968228</v>
      </c>
      <c r="CD371" s="95">
        <v>1.1610831352924256</v>
      </c>
      <c r="CF371" s="95">
        <v>0.93462373265786525</v>
      </c>
      <c r="CG371" s="95">
        <v>0.9388944436362936</v>
      </c>
      <c r="CH371" s="95">
        <v>1.0216786486103877</v>
      </c>
      <c r="CI371" s="95">
        <v>0.97059529726642346</v>
      </c>
      <c r="CK371" s="89">
        <f t="shared" si="644"/>
        <v>1.2127506290459444</v>
      </c>
      <c r="CL371" s="89">
        <f t="shared" si="645"/>
        <v>0.98131091145044791</v>
      </c>
      <c r="CM371" s="89">
        <f t="shared" si="646"/>
        <v>0.85181604263725363</v>
      </c>
      <c r="CN371" s="89">
        <f t="shared" si="647"/>
        <v>0.99696293252004264</v>
      </c>
      <c r="CO371" s="89">
        <f t="shared" si="648"/>
        <v>1.1633081370744951</v>
      </c>
      <c r="CP371" s="89">
        <f t="shared" si="649"/>
        <v>0.97398972385637927</v>
      </c>
      <c r="CQ371" s="89">
        <f t="shared" si="650"/>
        <v>0.90070087212192851</v>
      </c>
      <c r="CR371" s="89">
        <f t="shared" si="651"/>
        <v>1.0510564919429921</v>
      </c>
      <c r="CS371" s="89">
        <f t="shared" si="652"/>
        <v>1.1900854251511799</v>
      </c>
      <c r="CT371" s="89"/>
      <c r="CU371" s="89">
        <f t="shared" si="653"/>
        <v>0.96221908630305786</v>
      </c>
      <c r="CX371" s="35"/>
      <c r="CZ371" s="80">
        <f t="shared" si="657"/>
        <v>0.17677758087220782</v>
      </c>
      <c r="DA371" s="80">
        <f t="shared" si="657"/>
        <v>0.25300119849095609</v>
      </c>
      <c r="DB371" s="80">
        <f t="shared" si="657"/>
        <v>0.39274571322232865</v>
      </c>
      <c r="DC371" s="80">
        <f t="shared" si="657"/>
        <v>0.17747550741450741</v>
      </c>
      <c r="DE371" s="80">
        <f t="shared" si="634"/>
        <v>0.18137618591240365</v>
      </c>
      <c r="DF371" s="80">
        <f t="shared" si="634"/>
        <v>0.26013232895453164</v>
      </c>
      <c r="DG371" s="80">
        <f t="shared" si="634"/>
        <v>0.38438255385625369</v>
      </c>
      <c r="DH371" s="80">
        <f t="shared" si="634"/>
        <v>0.17391931903971236</v>
      </c>
      <c r="DI371" s="80">
        <f t="shared" si="635"/>
        <v>0.99981038776290143</v>
      </c>
      <c r="DJ371" s="80"/>
      <c r="DK371" s="80">
        <f t="shared" si="636"/>
        <v>0.18141058357898943</v>
      </c>
      <c r="DL371" s="80">
        <f t="shared" si="636"/>
        <v>0.26018166258162578</v>
      </c>
      <c r="DM371" s="80">
        <f t="shared" si="636"/>
        <v>0.38445545131444214</v>
      </c>
      <c r="DN371" s="80">
        <f t="shared" si="636"/>
        <v>0.17395230252494256</v>
      </c>
      <c r="DQ371" s="80">
        <f t="shared" si="654"/>
        <v>6.9830104924073905E-3</v>
      </c>
      <c r="DR371" s="80">
        <f t="shared" si="654"/>
        <v>-1.3118265535525331E-2</v>
      </c>
      <c r="DS371" s="80">
        <f t="shared" si="654"/>
        <v>1.105738115924192E-2</v>
      </c>
      <c r="DT371" s="80">
        <f t="shared" si="654"/>
        <v>-1.1800572016048472E-2</v>
      </c>
      <c r="DV371" s="80">
        <f t="shared" si="637"/>
        <v>5.006617182609318E-2</v>
      </c>
      <c r="DW371" s="80">
        <f t="shared" si="637"/>
        <v>1.1387475044575258E-2</v>
      </c>
      <c r="DX371" s="80">
        <f t="shared" si="637"/>
        <v>0.58264155998724132</v>
      </c>
      <c r="DY371" s="80">
        <f t="shared" si="637"/>
        <v>0.35590479314209023</v>
      </c>
      <c r="DZ371" s="80"/>
      <c r="EB371" s="80">
        <f t="shared" si="608"/>
        <v>-7.4843678974476677E-2</v>
      </c>
      <c r="EC371" s="80">
        <f t="shared" si="608"/>
        <v>-6.8098836746009375E-2</v>
      </c>
      <c r="ED371" s="80">
        <f t="shared" si="608"/>
        <v>6.2009208244469174E-3</v>
      </c>
      <c r="EE371" s="80">
        <f t="shared" si="608"/>
        <v>3.0720464113339007E-3</v>
      </c>
      <c r="EG371" s="80">
        <f t="shared" si="627"/>
        <v>-1.9758221055117702E-3</v>
      </c>
      <c r="EH371" s="80">
        <f t="shared" si="609"/>
        <v>-1.7591106615629508E-3</v>
      </c>
      <c r="EI371" s="80">
        <f t="shared" si="609"/>
        <v>1.2565902188765663E-3</v>
      </c>
      <c r="EJ371" s="80">
        <f t="shared" si="609"/>
        <v>-1.4561233041797894E-3</v>
      </c>
      <c r="EL371" s="80">
        <f t="shared" si="628"/>
        <v>1.3860441949297241E-2</v>
      </c>
      <c r="EM371" s="80">
        <f t="shared" si="610"/>
        <v>1.4367526541503486E-2</v>
      </c>
      <c r="EN371" s="80">
        <f t="shared" si="610"/>
        <v>1.1063556330482009E-2</v>
      </c>
      <c r="EO371" s="80">
        <f t="shared" si="610"/>
        <v>1.5149230318985392E-2</v>
      </c>
      <c r="EQ371" s="80">
        <f t="shared" si="629"/>
        <v>-7.7324184619080583E-2</v>
      </c>
      <c r="ER371" s="80">
        <f t="shared" si="611"/>
        <v>-5.7719259533565249E-2</v>
      </c>
      <c r="ES371" s="80">
        <f t="shared" si="611"/>
        <v>1.6929345277530402E-3</v>
      </c>
      <c r="ET371" s="80">
        <f t="shared" si="611"/>
        <v>2.372281907502783E-2</v>
      </c>
      <c r="EW371" s="80">
        <f t="shared" si="612"/>
        <v>1.0000519950136686</v>
      </c>
      <c r="EX371" s="80">
        <f t="shared" si="613"/>
        <v>0.76125230377959496</v>
      </c>
      <c r="EY371" s="80">
        <f t="shared" si="614"/>
        <v>0.90070087212192851</v>
      </c>
      <c r="EZ371" s="80"/>
      <c r="FA371" s="80">
        <f t="shared" si="615"/>
        <v>0.97202171262116899</v>
      </c>
      <c r="FB371" s="80">
        <f t="shared" si="616"/>
        <v>0.64567594022934516</v>
      </c>
      <c r="FC371" s="80">
        <f t="shared" si="617"/>
        <v>0.85181604263725363</v>
      </c>
      <c r="FD371" s="80"/>
      <c r="FE371" s="80">
        <f t="shared" si="618"/>
        <v>0.99941385543027772</v>
      </c>
      <c r="FF371" s="80">
        <f t="shared" si="619"/>
        <v>1.0074579390446927</v>
      </c>
      <c r="FG371" s="80">
        <f t="shared" si="620"/>
        <v>0.99696293252004264</v>
      </c>
      <c r="FH371" s="80"/>
      <c r="FI371" s="80">
        <f t="shared" si="621"/>
        <v>1.0132280120213299</v>
      </c>
      <c r="FJ371" s="80">
        <f t="shared" si="622"/>
        <v>1.2082020339317305</v>
      </c>
      <c r="FK371" s="80">
        <f t="shared" si="598"/>
        <v>1.1633081370744951</v>
      </c>
      <c r="FM371" s="80">
        <f t="shared" si="623"/>
        <v>0.97602466491745465</v>
      </c>
      <c r="FN371" s="80">
        <f t="shared" si="624"/>
        <v>0.95667436111189719</v>
      </c>
      <c r="FO371" s="80">
        <f t="shared" si="625"/>
        <v>0.97398972385637927</v>
      </c>
    </row>
    <row r="372" spans="1:171" x14ac:dyDescent="0.2">
      <c r="A372" s="74" t="s">
        <v>247</v>
      </c>
      <c r="B372" s="31">
        <f t="shared" si="607"/>
        <v>1999</v>
      </c>
      <c r="D372" s="85">
        <f>[4]Conversion_Factors!$M61*D225+D299</f>
        <v>3581.0227365847859</v>
      </c>
      <c r="E372" s="85">
        <f>[4]Conversion_Factors!$M61*E225+E299</f>
        <v>5060.4056186528705</v>
      </c>
      <c r="F372" s="85">
        <f>[4]Conversion_Factors!$M61*F225+F299</f>
        <v>7483.5398365108813</v>
      </c>
      <c r="G372" s="85">
        <f>[4]Conversion_Factors!$M61*G225+G299</f>
        <v>3461.905011181283</v>
      </c>
      <c r="H372" s="85">
        <f t="shared" si="632"/>
        <v>19586.873202929819</v>
      </c>
      <c r="I372" s="80"/>
      <c r="J372" s="93">
        <f>J65</f>
        <v>3115.0309999999999</v>
      </c>
      <c r="K372" s="93">
        <f>K65</f>
        <v>706.84900000000005</v>
      </c>
      <c r="L372" s="93">
        <f>L65</f>
        <v>36529.74057961972</v>
      </c>
      <c r="M372" s="93">
        <f>M65</f>
        <v>22248.968212381624</v>
      </c>
      <c r="N372" s="93">
        <f t="shared" si="638"/>
        <v>62600.588792001341</v>
      </c>
      <c r="P372" s="92">
        <f>P65</f>
        <v>3115.0309999999999</v>
      </c>
      <c r="Q372" s="92">
        <f>Q65</f>
        <v>706.84900000000005</v>
      </c>
      <c r="R372" s="92">
        <f>R65</f>
        <v>36529.74057961972</v>
      </c>
      <c r="S372" s="92">
        <f>S65</f>
        <v>22248.968212381624</v>
      </c>
      <c r="T372" s="92">
        <f>T65</f>
        <v>62600.588792001341</v>
      </c>
      <c r="V372" s="96">
        <f t="shared" si="658"/>
        <v>1149.5945743669281</v>
      </c>
      <c r="W372" s="96">
        <f t="shared" si="658"/>
        <v>7159.1041631987455</v>
      </c>
      <c r="X372" s="96">
        <f t="shared" si="658"/>
        <v>204.86156533742312</v>
      </c>
      <c r="Y372" s="96">
        <f t="shared" si="658"/>
        <v>155.59845194325558</v>
      </c>
      <c r="Z372" s="96">
        <f t="shared" si="658"/>
        <v>312.88640539803504</v>
      </c>
      <c r="AC372" s="96">
        <f t="shared" si="659"/>
        <v>1.149594574366928</v>
      </c>
      <c r="AD372" s="96">
        <f t="shared" si="659"/>
        <v>7.1591041631987453</v>
      </c>
      <c r="AE372" s="96">
        <f t="shared" si="659"/>
        <v>0.20486156533742311</v>
      </c>
      <c r="AF372" s="96">
        <f t="shared" si="659"/>
        <v>0.15559845194325558</v>
      </c>
      <c r="AG372" s="96">
        <f t="shared" si="659"/>
        <v>0.31288640539803503</v>
      </c>
      <c r="AI372" s="94">
        <f t="shared" si="660"/>
        <v>1.1920755133492074</v>
      </c>
      <c r="AJ372" s="94">
        <f t="shared" si="660"/>
        <v>7.4130398532567252</v>
      </c>
      <c r="AK372" s="94">
        <f t="shared" si="660"/>
        <v>0.2088068456548042</v>
      </c>
      <c r="AL372" s="94">
        <f t="shared" si="660"/>
        <v>0.15895520661519089</v>
      </c>
      <c r="AM372" s="94">
        <f t="shared" si="641"/>
        <v>0.3213628116932577</v>
      </c>
      <c r="AO372" s="90">
        <f>AO65</f>
        <v>0.9643638859228586</v>
      </c>
      <c r="AP372" s="90">
        <f>AP65</f>
        <v>0.96574472887173002</v>
      </c>
      <c r="AQ372" s="90">
        <f>AQ65</f>
        <v>0.98110559878911552</v>
      </c>
      <c r="AR372" s="90">
        <f>AR65</f>
        <v>0.97888238615510381</v>
      </c>
      <c r="AS372" s="90">
        <f t="shared" si="642"/>
        <v>0.97362356194682087</v>
      </c>
      <c r="AU372" s="32">
        <f t="shared" si="656"/>
        <v>1000000</v>
      </c>
      <c r="AV372" s="32">
        <f t="shared" si="656"/>
        <v>1000000</v>
      </c>
      <c r="AW372" s="32">
        <f t="shared" si="656"/>
        <v>1000000</v>
      </c>
      <c r="AX372" s="32">
        <f t="shared" si="656"/>
        <v>1000000</v>
      </c>
      <c r="AY372" s="32">
        <f t="shared" si="656"/>
        <v>1000000</v>
      </c>
      <c r="BB372" s="80">
        <f t="shared" si="661"/>
        <v>0.90479685476315752</v>
      </c>
      <c r="BC372" s="80">
        <f t="shared" si="661"/>
        <v>1.7812974918390321</v>
      </c>
      <c r="BD372" s="80">
        <f t="shared" si="661"/>
        <v>1.1027191150048632</v>
      </c>
      <c r="BE372" s="80">
        <f t="shared" si="661"/>
        <v>1.0148469144888146</v>
      </c>
      <c r="BF372" s="80"/>
      <c r="BG372" s="80"/>
      <c r="BH372" s="80"/>
      <c r="BI372" s="80"/>
      <c r="BJ372" s="80"/>
      <c r="BK372" s="80"/>
      <c r="BL372" s="80"/>
      <c r="BM372" s="80"/>
      <c r="BN372" s="80"/>
      <c r="BO372" s="80"/>
      <c r="BP372" s="80"/>
      <c r="BQ372" s="95">
        <v>0.91324127374854114</v>
      </c>
      <c r="BR372" s="95">
        <v>0.88159338002459176</v>
      </c>
      <c r="BS372" s="95">
        <v>0.91494046014992358</v>
      </c>
      <c r="BT372" s="95">
        <v>0.86239007049228267</v>
      </c>
      <c r="BU372" s="88"/>
      <c r="BV372" s="95">
        <v>0.99123744549831672</v>
      </c>
      <c r="BW372" s="95">
        <v>0.98910497996692015</v>
      </c>
      <c r="BX372" s="95">
        <v>1.0040406283485381</v>
      </c>
      <c r="BY372" s="95">
        <v>0.99665075900436617</v>
      </c>
      <c r="CA372" s="95">
        <v>1.1559355250790639</v>
      </c>
      <c r="CB372" s="95">
        <v>1.2063521036126383</v>
      </c>
      <c r="CC372" s="95">
        <v>1.2053984447691621</v>
      </c>
      <c r="CD372" s="95">
        <v>1.1795606787101247</v>
      </c>
      <c r="CF372" s="95">
        <v>0.98379811710545595</v>
      </c>
      <c r="CG372" s="95">
        <v>0.96486100843984912</v>
      </c>
      <c r="CH372" s="95">
        <v>1.0033907477924779</v>
      </c>
      <c r="CI372" s="95">
        <v>0.95221332669451741</v>
      </c>
      <c r="CK372" s="89">
        <f t="shared" si="644"/>
        <v>1.2328899404901654</v>
      </c>
      <c r="CL372" s="89">
        <f t="shared" si="645"/>
        <v>0.99174676512860449</v>
      </c>
      <c r="CM372" s="89">
        <f t="shared" si="646"/>
        <v>0.84933371714756434</v>
      </c>
      <c r="CN372" s="89">
        <f t="shared" si="647"/>
        <v>0.99634207530010654</v>
      </c>
      <c r="CO372" s="89">
        <f t="shared" si="648"/>
        <v>1.1794561091930242</v>
      </c>
      <c r="CP372" s="89">
        <f t="shared" si="649"/>
        <v>0.97966574588736544</v>
      </c>
      <c r="CQ372" s="89">
        <f t="shared" si="650"/>
        <v>0.89740000074953574</v>
      </c>
      <c r="CR372" s="89">
        <f t="shared" si="651"/>
        <v>1.0818247626132385</v>
      </c>
      <c r="CS372" s="89">
        <f t="shared" si="652"/>
        <v>1.2227146102407194</v>
      </c>
      <c r="CT372" s="89"/>
      <c r="CU372" s="89">
        <f t="shared" si="653"/>
        <v>0.97779214360225608</v>
      </c>
      <c r="CX372" s="35"/>
      <c r="CZ372" s="80">
        <f t="shared" si="657"/>
        <v>0.18282768768060101</v>
      </c>
      <c r="DA372" s="80">
        <f t="shared" si="657"/>
        <v>0.25835699073683344</v>
      </c>
      <c r="DB372" s="80">
        <f t="shared" si="657"/>
        <v>0.38206914186749769</v>
      </c>
      <c r="DC372" s="80">
        <f t="shared" si="657"/>
        <v>0.17674617971506798</v>
      </c>
      <c r="DE372" s="80">
        <f t="shared" si="634"/>
        <v>0.17978566819399558</v>
      </c>
      <c r="DF372" s="80">
        <f t="shared" si="634"/>
        <v>0.25566974521513258</v>
      </c>
      <c r="DG372" s="80">
        <f t="shared" si="634"/>
        <v>0.38738290664434621</v>
      </c>
      <c r="DH372" s="80">
        <f t="shared" si="634"/>
        <v>0.17711059328861323</v>
      </c>
      <c r="DI372" s="80">
        <f t="shared" si="635"/>
        <v>0.99994891334208758</v>
      </c>
      <c r="DJ372" s="80"/>
      <c r="DK372" s="80">
        <f t="shared" si="636"/>
        <v>0.17979485331216116</v>
      </c>
      <c r="DL372" s="80">
        <f t="shared" si="636"/>
        <v>0.25568280719523784</v>
      </c>
      <c r="DM372" s="80">
        <f t="shared" si="636"/>
        <v>0.38740269775344072</v>
      </c>
      <c r="DN372" s="80">
        <f t="shared" si="636"/>
        <v>0.17711964173916034</v>
      </c>
      <c r="DQ372" s="80">
        <f t="shared" si="654"/>
        <v>-1.0466570312988312E-2</v>
      </c>
      <c r="DR372" s="80">
        <f t="shared" si="654"/>
        <v>4.5055075627635733E-3</v>
      </c>
      <c r="DS372" s="80">
        <f t="shared" si="654"/>
        <v>-1.3401671822133294E-2</v>
      </c>
      <c r="DT372" s="80">
        <f t="shared" si="654"/>
        <v>1.2704326665546715E-2</v>
      </c>
      <c r="DV372" s="80">
        <f t="shared" si="637"/>
        <v>4.976041056658586E-2</v>
      </c>
      <c r="DW372" s="80">
        <f t="shared" si="637"/>
        <v>1.1291411369126231E-2</v>
      </c>
      <c r="DX372" s="80">
        <f t="shared" si="637"/>
        <v>0.58353669325690483</v>
      </c>
      <c r="DY372" s="80">
        <f t="shared" si="637"/>
        <v>0.35541148480738316</v>
      </c>
      <c r="DZ372" s="80"/>
      <c r="EB372" s="80">
        <f t="shared" si="608"/>
        <v>-6.1258676466929632E-3</v>
      </c>
      <c r="EC372" s="80">
        <f t="shared" si="608"/>
        <v>-8.4716902085114933E-3</v>
      </c>
      <c r="ED372" s="80">
        <f t="shared" si="608"/>
        <v>1.5351571562420706E-3</v>
      </c>
      <c r="EE372" s="80">
        <f t="shared" si="608"/>
        <v>-1.3870297337122337E-3</v>
      </c>
      <c r="EG372" s="80">
        <f t="shared" si="627"/>
        <v>-2.0260719045511045E-3</v>
      </c>
      <c r="EH372" s="80">
        <f t="shared" si="609"/>
        <v>-1.7751899810527563E-3</v>
      </c>
      <c r="EI372" s="80">
        <f t="shared" si="609"/>
        <v>1.2011571472573105E-3</v>
      </c>
      <c r="EJ372" s="80">
        <f t="shared" si="609"/>
        <v>-1.5250211427970293E-3</v>
      </c>
      <c r="EL372" s="80">
        <f t="shared" si="628"/>
        <v>1.4424364137102607E-2</v>
      </c>
      <c r="EM372" s="80">
        <f t="shared" si="610"/>
        <v>1.5040644845511771E-2</v>
      </c>
      <c r="EN372" s="80">
        <f t="shared" si="610"/>
        <v>1.1745038495590552E-2</v>
      </c>
      <c r="EO372" s="80">
        <f t="shared" si="610"/>
        <v>1.5788756198749167E-2</v>
      </c>
      <c r="EQ372" s="80">
        <f t="shared" si="629"/>
        <v>5.1276687130507884E-2</v>
      </c>
      <c r="ER372" s="80">
        <f t="shared" si="611"/>
        <v>2.7280998963950448E-2</v>
      </c>
      <c r="ES372" s="80">
        <f t="shared" si="611"/>
        <v>-1.8061996322910882E-2</v>
      </c>
      <c r="ET372" s="80">
        <f t="shared" si="611"/>
        <v>-1.9120499426549031E-2</v>
      </c>
      <c r="EW372" s="80">
        <f t="shared" si="612"/>
        <v>0.99633521907820921</v>
      </c>
      <c r="EX372" s="80">
        <f t="shared" si="613"/>
        <v>0.7584624808600342</v>
      </c>
      <c r="EY372" s="80">
        <f t="shared" si="614"/>
        <v>0.89740000074953574</v>
      </c>
      <c r="EZ372" s="80"/>
      <c r="FA372" s="80">
        <f t="shared" si="615"/>
        <v>0.99708584322736649</v>
      </c>
      <c r="FB372" s="80">
        <f t="shared" si="616"/>
        <v>0.64379433931519925</v>
      </c>
      <c r="FC372" s="80">
        <f t="shared" si="617"/>
        <v>0.84933371714756434</v>
      </c>
      <c r="FD372" s="80"/>
      <c r="FE372" s="80">
        <f t="shared" si="618"/>
        <v>0.99937725145069667</v>
      </c>
      <c r="FF372" s="80">
        <f t="shared" si="619"/>
        <v>1.0068305460746685</v>
      </c>
      <c r="FG372" s="80">
        <f t="shared" si="620"/>
        <v>0.99634207530010654</v>
      </c>
      <c r="FH372" s="80"/>
      <c r="FI372" s="80">
        <f t="shared" si="621"/>
        <v>1.0138810789711643</v>
      </c>
      <c r="FJ372" s="80">
        <f t="shared" si="622"/>
        <v>1.2249731817778582</v>
      </c>
      <c r="FK372" s="80">
        <f t="shared" si="598"/>
        <v>1.1794561091930242</v>
      </c>
      <c r="FM372" s="80">
        <f t="shared" si="623"/>
        <v>1.0058275995033219</v>
      </c>
      <c r="FN372" s="80">
        <f t="shared" si="624"/>
        <v>0.96224947614355372</v>
      </c>
      <c r="FO372" s="80">
        <f t="shared" si="625"/>
        <v>0.97966574588736544</v>
      </c>
    </row>
    <row r="373" spans="1:171" x14ac:dyDescent="0.2">
      <c r="A373" s="74" t="s">
        <v>247</v>
      </c>
      <c r="B373" s="31">
        <f t="shared" si="607"/>
        <v>2000</v>
      </c>
      <c r="D373" s="85">
        <f>[4]Conversion_Factors!$M62*D226+D300</f>
        <v>3769.9284735933602</v>
      </c>
      <c r="E373" s="85">
        <f>[4]Conversion_Factors!$M62*E226+E300</f>
        <v>5205.8587118939704</v>
      </c>
      <c r="F373" s="85">
        <f>[4]Conversion_Factors!$M62*F226+F300</f>
        <v>8002.8873101274985</v>
      </c>
      <c r="G373" s="85">
        <f>[4]Conversion_Factors!$M62*G226+G300</f>
        <v>3503.7942687048112</v>
      </c>
      <c r="H373" s="85">
        <f t="shared" si="632"/>
        <v>20482.468764319641</v>
      </c>
      <c r="I373" s="80"/>
      <c r="J373" s="93">
        <f>J66</f>
        <v>3251.5259999999998</v>
      </c>
      <c r="K373" s="93">
        <f>K66</f>
        <v>806.52</v>
      </c>
      <c r="L373" s="93">
        <f>L66</f>
        <v>37141.222726403212</v>
      </c>
      <c r="M373" s="93">
        <f>M66</f>
        <v>22633.216902278735</v>
      </c>
      <c r="N373" s="93">
        <f t="shared" si="638"/>
        <v>63832.485628681949</v>
      </c>
      <c r="P373" s="92">
        <f>P66</f>
        <v>3251.5259999999998</v>
      </c>
      <c r="Q373" s="92">
        <f>Q66</f>
        <v>806.52</v>
      </c>
      <c r="R373" s="92">
        <f>R66</f>
        <v>37141.222726403212</v>
      </c>
      <c r="S373" s="92">
        <f>S66</f>
        <v>22633.216902278735</v>
      </c>
      <c r="T373" s="92">
        <f>T66</f>
        <v>63832.485628681949</v>
      </c>
      <c r="V373" s="96">
        <f t="shared" si="658"/>
        <v>1159.4335932092686</v>
      </c>
      <c r="W373" s="96">
        <f t="shared" si="658"/>
        <v>6454.7174427093814</v>
      </c>
      <c r="X373" s="96">
        <f t="shared" si="658"/>
        <v>215.47183217633679</v>
      </c>
      <c r="Y373" s="96">
        <f t="shared" si="658"/>
        <v>154.80761236163676</v>
      </c>
      <c r="Z373" s="96">
        <f t="shared" si="658"/>
        <v>320.87844555306214</v>
      </c>
      <c r="AC373" s="96">
        <f t="shared" si="659"/>
        <v>1.1594335932092685</v>
      </c>
      <c r="AD373" s="96">
        <f t="shared" si="659"/>
        <v>6.4547174427093816</v>
      </c>
      <c r="AE373" s="96">
        <f t="shared" si="659"/>
        <v>0.21547183217633678</v>
      </c>
      <c r="AF373" s="96">
        <f t="shared" si="659"/>
        <v>0.15480761236163676</v>
      </c>
      <c r="AG373" s="96">
        <f t="shared" si="659"/>
        <v>0.32087844555306211</v>
      </c>
      <c r="AI373" s="94">
        <f t="shared" si="660"/>
        <v>1.183200996066117</v>
      </c>
      <c r="AJ373" s="94">
        <f t="shared" si="660"/>
        <v>6.5714856472749092</v>
      </c>
      <c r="AK373" s="94">
        <f t="shared" si="660"/>
        <v>0.21510499410282188</v>
      </c>
      <c r="AL373" s="94">
        <f t="shared" si="660"/>
        <v>0.15759104753614339</v>
      </c>
      <c r="AM373" s="94">
        <f t="shared" si="641"/>
        <v>0.32433796143996318</v>
      </c>
      <c r="AO373" s="90">
        <f>AO66</f>
        <v>0.97991262436739834</v>
      </c>
      <c r="AP373" s="90">
        <f>AP66</f>
        <v>0.98223107972335766</v>
      </c>
      <c r="AQ373" s="90">
        <f>AQ66</f>
        <v>1.0017053907792561</v>
      </c>
      <c r="AR373" s="90">
        <f>AR66</f>
        <v>0.98233760598698816</v>
      </c>
      <c r="AS373" s="90">
        <f t="shared" si="642"/>
        <v>0.98933360784676005</v>
      </c>
      <c r="AU373" s="32">
        <f t="shared" si="656"/>
        <v>1000000</v>
      </c>
      <c r="AV373" s="32">
        <f t="shared" si="656"/>
        <v>1000000</v>
      </c>
      <c r="AW373" s="32">
        <f t="shared" si="656"/>
        <v>1000000</v>
      </c>
      <c r="AX373" s="32">
        <f t="shared" si="656"/>
        <v>1000000</v>
      </c>
      <c r="AY373" s="32">
        <f t="shared" si="656"/>
        <v>1000000</v>
      </c>
      <c r="BB373" s="80">
        <f t="shared" si="661"/>
        <v>0.8980610102337101</v>
      </c>
      <c r="BC373" s="80">
        <f t="shared" si="661"/>
        <v>1.5790783717430537</v>
      </c>
      <c r="BD373" s="80">
        <f t="shared" si="661"/>
        <v>1.1359799435039863</v>
      </c>
      <c r="BE373" s="80">
        <f t="shared" si="661"/>
        <v>1.0061374631803417</v>
      </c>
      <c r="BF373" s="80"/>
      <c r="BG373" s="80"/>
      <c r="BH373" s="80"/>
      <c r="BI373" s="80"/>
      <c r="BJ373" s="80"/>
      <c r="BK373" s="80"/>
      <c r="BL373" s="80"/>
      <c r="BM373" s="80"/>
      <c r="BN373" s="80"/>
      <c r="BO373" s="80"/>
      <c r="BP373" s="80"/>
      <c r="BQ373" s="95">
        <v>0.93298689450916905</v>
      </c>
      <c r="BR373" s="95">
        <v>0.88041530763157105</v>
      </c>
      <c r="BS373" s="95">
        <v>0.9258730991923162</v>
      </c>
      <c r="BT373" s="95">
        <v>0.84319230972124148</v>
      </c>
      <c r="BU373" s="88"/>
      <c r="BV373" s="95">
        <v>0.99064186606010529</v>
      </c>
      <c r="BW373" s="95">
        <v>0.98908052839707927</v>
      </c>
      <c r="BX373" s="95">
        <v>1.0039453671658547</v>
      </c>
      <c r="BY373" s="95">
        <v>0.99708719046445093</v>
      </c>
      <c r="CA373" s="95">
        <v>1.1679578774305617</v>
      </c>
      <c r="CB373" s="95">
        <v>1.2183242225546427</v>
      </c>
      <c r="CC373" s="95">
        <v>1.2218606459604726</v>
      </c>
      <c r="CD373" s="95">
        <v>1.1962098101346728</v>
      </c>
      <c r="CF373" s="95">
        <v>0.99998412481270271</v>
      </c>
      <c r="CG373" s="95">
        <v>0.98188825432546434</v>
      </c>
      <c r="CH373" s="95">
        <v>1.0289437499149874</v>
      </c>
      <c r="CI373" s="95">
        <v>0.9550392011508011</v>
      </c>
      <c r="CK373" s="89">
        <f t="shared" si="644"/>
        <v>1.2571515847809496</v>
      </c>
      <c r="CL373" s="89">
        <f t="shared" si="645"/>
        <v>1.0170788979211525</v>
      </c>
      <c r="CM373" s="89">
        <f t="shared" si="646"/>
        <v>0.87658001897412208</v>
      </c>
      <c r="CN373" s="89">
        <f t="shared" si="647"/>
        <v>0.99626523835149827</v>
      </c>
      <c r="CO373" s="89">
        <f t="shared" si="648"/>
        <v>1.1938230412729214</v>
      </c>
      <c r="CP373" s="89">
        <f t="shared" si="649"/>
        <v>0.99716895988596366</v>
      </c>
      <c r="CQ373" s="89">
        <f t="shared" si="650"/>
        <v>0.90122771865726514</v>
      </c>
      <c r="CR373" s="89">
        <f t="shared" si="651"/>
        <v>1.1778702152939913</v>
      </c>
      <c r="CS373" s="89">
        <f t="shared" si="652"/>
        <v>1.2786223483688384</v>
      </c>
      <c r="CT373" s="89"/>
      <c r="CU373" s="89">
        <f t="shared" si="653"/>
        <v>1.0396214993117059</v>
      </c>
      <c r="CX373" s="35"/>
      <c r="CZ373" s="80">
        <f t="shared" ref="CZ373:DC383" si="662">D373/$H373</f>
        <v>0.18405635165232409</v>
      </c>
      <c r="DA373" s="80">
        <f t="shared" si="662"/>
        <v>0.25416168196299416</v>
      </c>
      <c r="DB373" s="80">
        <f t="shared" si="662"/>
        <v>0.39071888268022109</v>
      </c>
      <c r="DC373" s="80">
        <f t="shared" si="662"/>
        <v>0.17106308370446063</v>
      </c>
      <c r="DE373" s="80">
        <f t="shared" si="634"/>
        <v>0.18344133388225747</v>
      </c>
      <c r="DF373" s="80">
        <f t="shared" si="634"/>
        <v>0.25625361267871</v>
      </c>
      <c r="DG373" s="80">
        <f t="shared" si="634"/>
        <v>0.3863778757841933</v>
      </c>
      <c r="DH373" s="80">
        <f t="shared" si="634"/>
        <v>0.1738891539352832</v>
      </c>
      <c r="DI373" s="80">
        <f t="shared" si="635"/>
        <v>0.99996197628044392</v>
      </c>
      <c r="DJ373" s="80"/>
      <c r="DK373" s="80">
        <f t="shared" si="636"/>
        <v>0.18344830926932218</v>
      </c>
      <c r="DL373" s="80">
        <f t="shared" si="636"/>
        <v>0.25626335676472012</v>
      </c>
      <c r="DM373" s="80">
        <f t="shared" si="636"/>
        <v>0.3863925678668324</v>
      </c>
      <c r="DN373" s="80">
        <f t="shared" si="636"/>
        <v>0.17389576609912535</v>
      </c>
      <c r="DQ373" s="80">
        <f t="shared" si="654"/>
        <v>2.1391043666721159E-2</v>
      </c>
      <c r="DR373" s="80">
        <f t="shared" si="654"/>
        <v>-1.3371926901550527E-3</v>
      </c>
      <c r="DS373" s="80">
        <f t="shared" si="654"/>
        <v>1.1878191062213597E-2</v>
      </c>
      <c r="DT373" s="80">
        <f t="shared" si="654"/>
        <v>-2.2512628884862391E-2</v>
      </c>
      <c r="DV373" s="80">
        <f t="shared" si="637"/>
        <v>5.093842058594357E-2</v>
      </c>
      <c r="DW373" s="80">
        <f t="shared" si="637"/>
        <v>1.2634945859567235E-2</v>
      </c>
      <c r="DX373" s="80">
        <f t="shared" si="637"/>
        <v>0.58185455823319043</v>
      </c>
      <c r="DY373" s="80">
        <f t="shared" si="637"/>
        <v>0.35457207532129875</v>
      </c>
      <c r="DZ373" s="80"/>
      <c r="EB373" s="80">
        <f t="shared" si="608"/>
        <v>2.3397764357553211E-2</v>
      </c>
      <c r="EC373" s="80">
        <f t="shared" si="608"/>
        <v>0.11242407497400764</v>
      </c>
      <c r="ED373" s="80">
        <f t="shared" si="608"/>
        <v>-2.8868179502234484E-3</v>
      </c>
      <c r="EE373" s="80">
        <f t="shared" si="608"/>
        <v>-2.3645896168271066E-3</v>
      </c>
      <c r="EG373" s="80">
        <f t="shared" si="627"/>
        <v>-6.0102494906371653E-4</v>
      </c>
      <c r="EH373" s="80">
        <f t="shared" si="609"/>
        <v>-2.4721210158199768E-5</v>
      </c>
      <c r="EI373" s="80">
        <f t="shared" si="609"/>
        <v>-9.4882317872471025E-5</v>
      </c>
      <c r="EJ373" s="80">
        <f t="shared" si="609"/>
        <v>4.3780223692083424E-4</v>
      </c>
      <c r="EL373" s="80">
        <f t="shared" si="628"/>
        <v>1.0346825370331042E-2</v>
      </c>
      <c r="EM373" s="80">
        <f t="shared" si="610"/>
        <v>9.8753108675346431E-3</v>
      </c>
      <c r="EN373" s="80">
        <f t="shared" si="610"/>
        <v>1.3564644724794425E-2</v>
      </c>
      <c r="EO373" s="80">
        <f t="shared" si="610"/>
        <v>1.4016003700451207E-2</v>
      </c>
      <c r="EQ373" s="80">
        <f t="shared" si="629"/>
        <v>1.6318693209139166E-2</v>
      </c>
      <c r="ER373" s="80">
        <f t="shared" si="611"/>
        <v>1.7493449653058858E-2</v>
      </c>
      <c r="ES373" s="80">
        <f t="shared" si="611"/>
        <v>2.5147778383195273E-2</v>
      </c>
      <c r="ET373" s="80">
        <f t="shared" si="611"/>
        <v>2.9632956128133221E-3</v>
      </c>
      <c r="EW373" s="80">
        <f t="shared" si="612"/>
        <v>1.0042653419930159</v>
      </c>
      <c r="EX373" s="80">
        <f t="shared" si="613"/>
        <v>0.7616975827297735</v>
      </c>
      <c r="EY373" s="80">
        <f t="shared" si="614"/>
        <v>0.90122771865726514</v>
      </c>
      <c r="EZ373" s="80"/>
      <c r="FA373" s="80">
        <f t="shared" si="615"/>
        <v>1.0320796187369823</v>
      </c>
      <c r="FB373" s="80">
        <f t="shared" si="616"/>
        <v>0.66444701626545821</v>
      </c>
      <c r="FC373" s="80">
        <f t="shared" si="617"/>
        <v>0.87658001897412208</v>
      </c>
      <c r="FD373" s="80"/>
      <c r="FE373" s="80">
        <f t="shared" si="618"/>
        <v>0.99992288095573489</v>
      </c>
      <c r="FF373" s="80">
        <f t="shared" si="619"/>
        <v>1.0067529002652182</v>
      </c>
      <c r="FG373" s="80">
        <f t="shared" si="620"/>
        <v>0.99626523835149827</v>
      </c>
      <c r="FH373" s="80"/>
      <c r="FI373" s="80">
        <f t="shared" si="621"/>
        <v>1.0121809806807707</v>
      </c>
      <c r="FJ373" s="80">
        <f t="shared" si="622"/>
        <v>1.2398945564395565</v>
      </c>
      <c r="FK373" s="80">
        <f t="shared" si="598"/>
        <v>1.1938230412729214</v>
      </c>
      <c r="FM373" s="80">
        <f t="shared" si="623"/>
        <v>1.0178665162807587</v>
      </c>
      <c r="FN373" s="80">
        <f t="shared" si="624"/>
        <v>0.97944152207522406</v>
      </c>
      <c r="FO373" s="80">
        <f t="shared" si="625"/>
        <v>0.99716895988596366</v>
      </c>
    </row>
    <row r="374" spans="1:171" x14ac:dyDescent="0.2">
      <c r="A374" s="74" t="s">
        <v>247</v>
      </c>
      <c r="B374" s="31">
        <f t="shared" si="607"/>
        <v>2001</v>
      </c>
      <c r="D374" s="85">
        <f>[4]Conversion_Factors!$M63*D227+D301</f>
        <v>3725.106077504096</v>
      </c>
      <c r="E374" s="85">
        <f>[4]Conversion_Factors!$M63*E227+E301</f>
        <v>5157.7352217935531</v>
      </c>
      <c r="F374" s="85">
        <f>[4]Conversion_Factors!$M63*F227+F301</f>
        <v>7904.5265172538539</v>
      </c>
      <c r="G374" s="85">
        <f>[4]Conversion_Factors!$M63*G227+G301</f>
        <v>3526.6288379760508</v>
      </c>
      <c r="H374" s="85">
        <f t="shared" si="632"/>
        <v>20313.996654527553</v>
      </c>
      <c r="I374" s="80"/>
      <c r="J374" s="93">
        <f>J67</f>
        <v>3097.2620000000002</v>
      </c>
      <c r="K374" s="93">
        <f>K67</f>
        <v>789.18499999999995</v>
      </c>
      <c r="L374" s="93">
        <f>L67</f>
        <v>37720.98513511294</v>
      </c>
      <c r="M374" s="93">
        <f>M67</f>
        <v>23005.608134059454</v>
      </c>
      <c r="N374" s="93">
        <f t="shared" si="638"/>
        <v>64613.040269172394</v>
      </c>
      <c r="P374" s="92">
        <f>P67</f>
        <v>3097.2620000000002</v>
      </c>
      <c r="Q374" s="92">
        <f>Q67</f>
        <v>789.18499999999995</v>
      </c>
      <c r="R374" s="92">
        <f>R67</f>
        <v>37720.98513511294</v>
      </c>
      <c r="S374" s="92">
        <f>S67</f>
        <v>23005.608134059454</v>
      </c>
      <c r="T374" s="92">
        <f>T67</f>
        <v>64613.040269172394</v>
      </c>
      <c r="V374" s="96">
        <f t="shared" si="658"/>
        <v>1202.7093857426644</v>
      </c>
      <c r="W374" s="96">
        <f t="shared" si="658"/>
        <v>6535.5211031552217</v>
      </c>
      <c r="X374" s="96">
        <f t="shared" si="658"/>
        <v>209.55249416049449</v>
      </c>
      <c r="Y374" s="96">
        <f t="shared" si="658"/>
        <v>153.29431056225505</v>
      </c>
      <c r="Z374" s="96">
        <f t="shared" si="658"/>
        <v>314.39468828430273</v>
      </c>
      <c r="AC374" s="96">
        <f t="shared" si="659"/>
        <v>1.2027093857426643</v>
      </c>
      <c r="AD374" s="96">
        <f t="shared" si="659"/>
        <v>6.5355211031552214</v>
      </c>
      <c r="AE374" s="96">
        <f t="shared" si="659"/>
        <v>0.20955249416049448</v>
      </c>
      <c r="AF374" s="96">
        <f t="shared" si="659"/>
        <v>0.15329431056225504</v>
      </c>
      <c r="AG374" s="96">
        <f t="shared" si="659"/>
        <v>0.31439468828430273</v>
      </c>
      <c r="AI374" s="94">
        <f t="shared" si="660"/>
        <v>1.2610974955367649</v>
      </c>
      <c r="AJ374" s="94">
        <f t="shared" si="660"/>
        <v>6.8123630935266135</v>
      </c>
      <c r="AK374" s="94">
        <f t="shared" si="660"/>
        <v>0.21464848060775116</v>
      </c>
      <c r="AL374" s="94">
        <f t="shared" si="660"/>
        <v>0.15445770713237428</v>
      </c>
      <c r="AM374" s="94">
        <f t="shared" si="641"/>
        <v>0.32396416670436906</v>
      </c>
      <c r="AO374" s="90">
        <f>AO67</f>
        <v>0.9537005584415591</v>
      </c>
      <c r="AP374" s="90">
        <f>AP67</f>
        <v>0.95936182693572825</v>
      </c>
      <c r="AQ374" s="90">
        <f>AQ67</f>
        <v>0.9762589214103542</v>
      </c>
      <c r="AR374" s="90">
        <f>AR67</f>
        <v>0.99246786326355219</v>
      </c>
      <c r="AS374" s="90">
        <f t="shared" si="642"/>
        <v>0.9704613058986894</v>
      </c>
      <c r="AU374" s="32">
        <f t="shared" si="656"/>
        <v>1000000</v>
      </c>
      <c r="AV374" s="32">
        <f t="shared" si="656"/>
        <v>1000000</v>
      </c>
      <c r="AW374" s="32">
        <f t="shared" si="656"/>
        <v>1000000</v>
      </c>
      <c r="AX374" s="32">
        <f t="shared" si="656"/>
        <v>1000000</v>
      </c>
      <c r="AY374" s="32">
        <f t="shared" si="656"/>
        <v>1000000</v>
      </c>
      <c r="BB374" s="80">
        <f t="shared" si="661"/>
        <v>0.95718520742494595</v>
      </c>
      <c r="BC374" s="80">
        <f t="shared" si="661"/>
        <v>1.6369594029181727</v>
      </c>
      <c r="BD374" s="80">
        <f t="shared" si="661"/>
        <v>1.1335690735169726</v>
      </c>
      <c r="BE374" s="80">
        <f t="shared" si="661"/>
        <v>0.98613270266622877</v>
      </c>
      <c r="BF374" s="80"/>
      <c r="BG374" s="80">
        <f t="shared" ref="BG374:BJ383" si="663">V374/V$86</f>
        <v>140.6083995818214</v>
      </c>
      <c r="BH374" s="80">
        <f t="shared" si="663"/>
        <v>631.59622456748309</v>
      </c>
      <c r="BI374" s="80" t="e">
        <f t="shared" si="663"/>
        <v>#DIV/0!</v>
      </c>
      <c r="BJ374" s="80" t="e">
        <f t="shared" si="663"/>
        <v>#DIV/0!</v>
      </c>
      <c r="BK374" s="80"/>
      <c r="BL374" s="80">
        <f t="shared" ref="BL374:BO383" si="664">BQ374*BV374*CA374*CF374</f>
        <v>1.0629544727489866</v>
      </c>
      <c r="BM374" s="80">
        <f t="shared" si="664"/>
        <v>1.0304722132033062</v>
      </c>
      <c r="BN374" s="80">
        <f t="shared" si="664"/>
        <v>1.1365202716021334</v>
      </c>
      <c r="BO374" s="80">
        <f t="shared" si="664"/>
        <v>0.95109096480970556</v>
      </c>
      <c r="BP374" s="80"/>
      <c r="BQ374" s="95">
        <v>0.93417188713986965</v>
      </c>
      <c r="BR374" s="95">
        <v>0.88284212820183505</v>
      </c>
      <c r="BS374" s="95">
        <v>0.91367014215788223</v>
      </c>
      <c r="BT374" s="95">
        <v>0.81387827247953737</v>
      </c>
      <c r="BU374" s="88"/>
      <c r="BV374" s="95">
        <v>0.98996212012131246</v>
      </c>
      <c r="BW374" s="95">
        <v>0.98894416386652395</v>
      </c>
      <c r="BX374" s="95">
        <v>1.0036307821496904</v>
      </c>
      <c r="BY374" s="95">
        <v>0.99731228564076746</v>
      </c>
      <c r="CA374" s="95">
        <v>1.1804465267876929</v>
      </c>
      <c r="CB374" s="95">
        <v>1.2309711403393735</v>
      </c>
      <c r="CC374" s="95">
        <v>1.2392467404399319</v>
      </c>
      <c r="CD374" s="95">
        <v>1.2136096642169669</v>
      </c>
      <c r="CF374" s="95">
        <v>0.973695077396322</v>
      </c>
      <c r="CG374" s="95">
        <v>0.95881229276887381</v>
      </c>
      <c r="CH374" s="95">
        <v>1.0001289423758739</v>
      </c>
      <c r="CI374" s="95">
        <v>0.96550028470900806</v>
      </c>
      <c r="CK374" s="89">
        <f t="shared" si="644"/>
        <v>1.2725242511221733</v>
      </c>
      <c r="CL374" s="89">
        <f t="shared" si="645"/>
        <v>0.99652752468717953</v>
      </c>
      <c r="CM374" s="89">
        <f t="shared" si="646"/>
        <v>0.86115672477469218</v>
      </c>
      <c r="CN374" s="89">
        <f t="shared" si="647"/>
        <v>0.99602175168567797</v>
      </c>
      <c r="CO374" s="89">
        <f t="shared" si="648"/>
        <v>1.208930394431641</v>
      </c>
      <c r="CP374" s="89">
        <f t="shared" si="649"/>
        <v>0.97729302321475942</v>
      </c>
      <c r="CQ374" s="89">
        <f t="shared" si="650"/>
        <v>0.89195822956307524</v>
      </c>
      <c r="CR374" s="89">
        <f t="shared" si="651"/>
        <v>1.1502379697026803</v>
      </c>
      <c r="CS374" s="89">
        <f t="shared" si="652"/>
        <v>1.2681054420751863</v>
      </c>
      <c r="CT374" s="89"/>
      <c r="CU374" s="89">
        <f t="shared" si="653"/>
        <v>1.0133911685716752</v>
      </c>
      <c r="CX374" s="35"/>
      <c r="CZ374" s="80">
        <f t="shared" si="662"/>
        <v>0.18337632622745609</v>
      </c>
      <c r="DA374" s="80">
        <f t="shared" si="662"/>
        <v>0.25390056469483591</v>
      </c>
      <c r="DB374" s="80">
        <f t="shared" si="662"/>
        <v>0.38911725012478549</v>
      </c>
      <c r="DC374" s="80">
        <f t="shared" si="662"/>
        <v>0.17360585895292255</v>
      </c>
      <c r="DE374" s="80">
        <f t="shared" si="634"/>
        <v>0.18371612918037467</v>
      </c>
      <c r="DF374" s="80">
        <f t="shared" si="634"/>
        <v>0.25403110096215992</v>
      </c>
      <c r="DG374" s="80">
        <f t="shared" si="634"/>
        <v>0.38991751816131193</v>
      </c>
      <c r="DH374" s="80">
        <f t="shared" si="634"/>
        <v>0.17233134475368675</v>
      </c>
      <c r="DI374" s="80">
        <f t="shared" si="635"/>
        <v>0.99999609305753323</v>
      </c>
      <c r="DJ374" s="80"/>
      <c r="DK374" s="80">
        <f t="shared" si="636"/>
        <v>0.18371684695152588</v>
      </c>
      <c r="DL374" s="80">
        <f t="shared" si="636"/>
        <v>0.25403209345093375</v>
      </c>
      <c r="DM374" s="80">
        <f t="shared" si="636"/>
        <v>0.38991904155257395</v>
      </c>
      <c r="DN374" s="80">
        <f t="shared" si="636"/>
        <v>0.17233201804496642</v>
      </c>
      <c r="DQ374" s="80">
        <f t="shared" si="654"/>
        <v>1.2693005023938358E-3</v>
      </c>
      <c r="DR374" s="80">
        <f t="shared" si="654"/>
        <v>2.7526577268928098E-3</v>
      </c>
      <c r="DS374" s="80">
        <f t="shared" si="654"/>
        <v>-1.3267571824621634E-2</v>
      </c>
      <c r="DT374" s="80">
        <f t="shared" si="654"/>
        <v>-3.5384244984407273E-2</v>
      </c>
      <c r="DV374" s="80">
        <f t="shared" si="637"/>
        <v>4.7935555842861931E-2</v>
      </c>
      <c r="DW374" s="80">
        <f t="shared" si="637"/>
        <v>1.2214020524530696E-2</v>
      </c>
      <c r="DX374" s="80">
        <f t="shared" si="637"/>
        <v>0.58379833200806752</v>
      </c>
      <c r="DY374" s="80">
        <f t="shared" si="637"/>
        <v>0.35605209162453988</v>
      </c>
      <c r="DZ374" s="80"/>
      <c r="EB374" s="80">
        <f t="shared" si="608"/>
        <v>-6.0759941466701467E-2</v>
      </c>
      <c r="EC374" s="80">
        <f t="shared" si="608"/>
        <v>-3.3881940664119245E-2</v>
      </c>
      <c r="ED374" s="80">
        <f t="shared" si="608"/>
        <v>3.3350847286223403E-3</v>
      </c>
      <c r="EE374" s="80">
        <f t="shared" si="608"/>
        <v>4.1654041953888355E-3</v>
      </c>
      <c r="EG374" s="80">
        <f t="shared" si="627"/>
        <v>-6.8640270364377304E-4</v>
      </c>
      <c r="EH374" s="80">
        <f t="shared" si="609"/>
        <v>-1.3787950302612137E-4</v>
      </c>
      <c r="EI374" s="80">
        <f t="shared" si="609"/>
        <v>-3.1339784430731165E-4</v>
      </c>
      <c r="EJ374" s="80">
        <f t="shared" si="609"/>
        <v>2.2572727276464827E-4</v>
      </c>
      <c r="EL374" s="80">
        <f t="shared" si="628"/>
        <v>1.0635959517529667E-2</v>
      </c>
      <c r="EM374" s="80">
        <f t="shared" si="610"/>
        <v>1.0327076410658952E-2</v>
      </c>
      <c r="EN374" s="80">
        <f t="shared" si="610"/>
        <v>1.4128911075665459E-2</v>
      </c>
      <c r="EO374" s="80">
        <f t="shared" si="610"/>
        <v>1.4441045607282417E-2</v>
      </c>
      <c r="EQ374" s="80">
        <f t="shared" si="629"/>
        <v>-2.6641211261935013E-2</v>
      </c>
      <c r="ER374" s="80">
        <f t="shared" si="611"/>
        <v>-2.378218444165886E-2</v>
      </c>
      <c r="ES374" s="80">
        <f t="shared" si="611"/>
        <v>-2.8403856488568524E-2</v>
      </c>
      <c r="ET374" s="80">
        <f t="shared" si="611"/>
        <v>1.0894008787261475E-2</v>
      </c>
      <c r="EW374" s="80">
        <f t="shared" si="612"/>
        <v>0.98971459831705966</v>
      </c>
      <c r="EX374" s="80">
        <f t="shared" si="613"/>
        <v>0.75386321713047311</v>
      </c>
      <c r="EY374" s="80">
        <f t="shared" si="614"/>
        <v>0.89195822956307524</v>
      </c>
      <c r="EZ374" s="80"/>
      <c r="FA374" s="80">
        <f t="shared" si="615"/>
        <v>0.98240514971185389</v>
      </c>
      <c r="FB374" s="80">
        <f t="shared" si="616"/>
        <v>0.65275617048986212</v>
      </c>
      <c r="FC374" s="80">
        <f t="shared" si="617"/>
        <v>0.86115672477469218</v>
      </c>
      <c r="FD374" s="80"/>
      <c r="FE374" s="80">
        <f t="shared" si="618"/>
        <v>0.99975560056052626</v>
      </c>
      <c r="FF374" s="80">
        <f t="shared" si="619"/>
        <v>1.0065068504207049</v>
      </c>
      <c r="FG374" s="80">
        <f t="shared" si="620"/>
        <v>0.99602175168567797</v>
      </c>
      <c r="FH374" s="80"/>
      <c r="FI374" s="80">
        <f t="shared" si="621"/>
        <v>1.0126546000842898</v>
      </c>
      <c r="FJ374" s="80">
        <f t="shared" si="622"/>
        <v>1.255584926197987</v>
      </c>
      <c r="FK374" s="80">
        <f t="shared" si="598"/>
        <v>1.208930394431641</v>
      </c>
      <c r="FM374" s="80">
        <f t="shared" si="623"/>
        <v>0.98006763400108521</v>
      </c>
      <c r="FN374" s="80">
        <f t="shared" si="624"/>
        <v>0.95991893518268656</v>
      </c>
      <c r="FO374" s="80">
        <f t="shared" si="625"/>
        <v>0.97729302321475942</v>
      </c>
    </row>
    <row r="375" spans="1:171" x14ac:dyDescent="0.2">
      <c r="A375" s="74" t="s">
        <v>247</v>
      </c>
      <c r="B375" s="31">
        <f t="shared" si="607"/>
        <v>2002</v>
      </c>
      <c r="D375" s="85">
        <f>[4]Conversion_Factors!$M64*D228+D302</f>
        <v>3755.5777119895811</v>
      </c>
      <c r="E375" s="85">
        <f>[4]Conversion_Factors!$M64*E228+E302</f>
        <v>5453.1859914002052</v>
      </c>
      <c r="F375" s="85">
        <f>[4]Conversion_Factors!$M64*F228+F302</f>
        <v>8299.8843103936561</v>
      </c>
      <c r="G375" s="85">
        <f>[4]Conversion_Factors!$M64*G228+G302</f>
        <v>3562.3551828748327</v>
      </c>
      <c r="H375" s="85">
        <f t="shared" si="632"/>
        <v>21071.003196658276</v>
      </c>
      <c r="I375" s="80"/>
      <c r="J375" s="93">
        <f>J68</f>
        <v>3212.4560000000001</v>
      </c>
      <c r="K375" s="93">
        <f>K68</f>
        <v>725.16300000000001</v>
      </c>
      <c r="L375" s="93">
        <f>L68</f>
        <v>38111.433638868861</v>
      </c>
      <c r="M375" s="93">
        <f>M68</f>
        <v>23192.1115708502</v>
      </c>
      <c r="N375" s="93">
        <f t="shared" si="638"/>
        <v>65241.164209719063</v>
      </c>
      <c r="P375" s="92">
        <f>P68</f>
        <v>3212.4560000000001</v>
      </c>
      <c r="Q375" s="92">
        <f>Q68</f>
        <v>725.16300000000001</v>
      </c>
      <c r="R375" s="92">
        <f>R68</f>
        <v>38111.433638868861</v>
      </c>
      <c r="S375" s="92">
        <f>S68</f>
        <v>23192.1115708502</v>
      </c>
      <c r="T375" s="92">
        <f>T68</f>
        <v>65241.164209719063</v>
      </c>
      <c r="V375" s="96">
        <f t="shared" si="658"/>
        <v>1169.0674399865961</v>
      </c>
      <c r="W375" s="96">
        <f t="shared" si="658"/>
        <v>7519.9451590886529</v>
      </c>
      <c r="X375" s="96">
        <f t="shared" si="658"/>
        <v>217.7793779431278</v>
      </c>
      <c r="Y375" s="96">
        <f t="shared" si="658"/>
        <v>153.60201989336326</v>
      </c>
      <c r="Z375" s="96">
        <f t="shared" si="658"/>
        <v>322.97098698185556</v>
      </c>
      <c r="AC375" s="96">
        <f t="shared" si="659"/>
        <v>1.1690674399865961</v>
      </c>
      <c r="AD375" s="96">
        <f t="shared" si="659"/>
        <v>7.5199451590886532</v>
      </c>
      <c r="AE375" s="96">
        <f t="shared" si="659"/>
        <v>0.21777937794312779</v>
      </c>
      <c r="AF375" s="96">
        <f t="shared" si="659"/>
        <v>0.15360201989336325</v>
      </c>
      <c r="AG375" s="96">
        <f t="shared" si="659"/>
        <v>0.32297098698185556</v>
      </c>
      <c r="AI375" s="94">
        <f t="shared" si="660"/>
        <v>1.2082044641874155</v>
      </c>
      <c r="AJ375" s="94">
        <f t="shared" si="660"/>
        <v>7.5838637461540221</v>
      </c>
      <c r="AK375" s="94">
        <f t="shared" si="660"/>
        <v>0.21423195854237859</v>
      </c>
      <c r="AL375" s="94">
        <f t="shared" si="660"/>
        <v>0.1545466441214238</v>
      </c>
      <c r="AM375" s="94">
        <f t="shared" si="641"/>
        <v>0.3238720738139052</v>
      </c>
      <c r="AO375" s="90">
        <f>AO68</f>
        <v>0.96760728389863948</v>
      </c>
      <c r="AP375" s="90">
        <f>AP68</f>
        <v>0.99157176484113607</v>
      </c>
      <c r="AQ375" s="90">
        <f>AQ68</f>
        <v>1.0165587778074086</v>
      </c>
      <c r="AR375" s="90">
        <f>AR68</f>
        <v>0.99388777263051808</v>
      </c>
      <c r="AS375" s="90">
        <f t="shared" si="642"/>
        <v>0.99721776928328987</v>
      </c>
      <c r="AU375" s="32">
        <f t="shared" si="656"/>
        <v>1000000</v>
      </c>
      <c r="AV375" s="32">
        <f t="shared" si="656"/>
        <v>1000000</v>
      </c>
      <c r="AW375" s="32">
        <f t="shared" si="656"/>
        <v>1000000</v>
      </c>
      <c r="AX375" s="32">
        <f t="shared" si="656"/>
        <v>1000000</v>
      </c>
      <c r="AY375" s="32">
        <f t="shared" si="656"/>
        <v>1000000</v>
      </c>
      <c r="BB375" s="80">
        <f t="shared" si="661"/>
        <v>0.91703888458896887</v>
      </c>
      <c r="BC375" s="80">
        <f t="shared" si="661"/>
        <v>1.8223451832028461</v>
      </c>
      <c r="BD375" s="80">
        <f t="shared" si="661"/>
        <v>1.1313694002166683</v>
      </c>
      <c r="BE375" s="80">
        <f t="shared" si="661"/>
        <v>0.98670051941688941</v>
      </c>
      <c r="BF375" s="80"/>
      <c r="BG375" s="80">
        <f t="shared" si="663"/>
        <v>136.67532962522648</v>
      </c>
      <c r="BH375" s="80">
        <f t="shared" si="663"/>
        <v>726.7314872783312</v>
      </c>
      <c r="BI375" s="80" t="e">
        <f t="shared" si="663"/>
        <v>#DIV/0!</v>
      </c>
      <c r="BJ375" s="80" t="e">
        <f t="shared" si="663"/>
        <v>#DIV/0!</v>
      </c>
      <c r="BK375" s="80"/>
      <c r="BL375" s="80">
        <f t="shared" si="664"/>
        <v>1.0675323569570343</v>
      </c>
      <c r="BM375" s="80">
        <f t="shared" si="664"/>
        <v>1.0851407411969327</v>
      </c>
      <c r="BN375" s="80">
        <f t="shared" si="664"/>
        <v>1.1811392594530556</v>
      </c>
      <c r="BO375" s="80">
        <f t="shared" si="664"/>
        <v>0.95300010001199198</v>
      </c>
      <c r="BP375" s="80"/>
      <c r="BQ375" s="95">
        <v>0.91763518349761597</v>
      </c>
      <c r="BR375" s="95">
        <v>0.88974368258428926</v>
      </c>
      <c r="BS375" s="95">
        <v>0.89961688033593279</v>
      </c>
      <c r="BT375" s="95">
        <v>0.80349444264016368</v>
      </c>
      <c r="BU375" s="88"/>
      <c r="BV375" s="95">
        <v>0.99017799587654487</v>
      </c>
      <c r="BW375" s="95">
        <v>0.98735163974492379</v>
      </c>
      <c r="BX375" s="95">
        <v>1.0030656433555198</v>
      </c>
      <c r="BY375" s="95">
        <v>0.99568608867307373</v>
      </c>
      <c r="CA375" s="95">
        <v>1.1891282322821777</v>
      </c>
      <c r="CB375" s="95">
        <v>1.2461205318703295</v>
      </c>
      <c r="CC375" s="95">
        <v>1.2555532194381069</v>
      </c>
      <c r="CD375" s="95">
        <v>1.231994052473915</v>
      </c>
      <c r="CF375" s="95">
        <v>0.9880274927312156</v>
      </c>
      <c r="CG375" s="95">
        <v>0.99126381398283114</v>
      </c>
      <c r="CH375" s="95">
        <v>1.0425071154257453</v>
      </c>
      <c r="CI375" s="95">
        <v>0.96689434065931978</v>
      </c>
      <c r="CK375" s="89">
        <f t="shared" si="644"/>
        <v>1.2848948646040064</v>
      </c>
      <c r="CL375" s="89">
        <f t="shared" si="645"/>
        <v>1.0237115644643455</v>
      </c>
      <c r="CM375" s="89">
        <f t="shared" si="646"/>
        <v>0.84465740171473469</v>
      </c>
      <c r="CN375" s="89">
        <f t="shared" si="647"/>
        <v>0.99515176653553084</v>
      </c>
      <c r="CO375" s="89">
        <f t="shared" si="648"/>
        <v>1.2237140732973331</v>
      </c>
      <c r="CP375" s="89">
        <f t="shared" si="649"/>
        <v>1.0047120022700611</v>
      </c>
      <c r="CQ375" s="89">
        <f t="shared" si="650"/>
        <v>0.88352323371639085</v>
      </c>
      <c r="CR375" s="89">
        <f t="shared" si="651"/>
        <v>1.1732134232008913</v>
      </c>
      <c r="CS375" s="89">
        <f t="shared" si="652"/>
        <v>1.3153617320159707</v>
      </c>
      <c r="CT375" s="89"/>
      <c r="CU375" s="89">
        <f t="shared" si="653"/>
        <v>1.0334547255090007</v>
      </c>
      <c r="CX375" s="35"/>
      <c r="CZ375" s="80">
        <f t="shared" si="662"/>
        <v>0.17823440473803315</v>
      </c>
      <c r="DA375" s="80">
        <f t="shared" si="662"/>
        <v>0.25880049186576198</v>
      </c>
      <c r="DB375" s="80">
        <f t="shared" si="662"/>
        <v>0.39390076651452283</v>
      </c>
      <c r="DC375" s="80">
        <f t="shared" si="662"/>
        <v>0.16906433688168199</v>
      </c>
      <c r="DE375" s="80">
        <f t="shared" si="634"/>
        <v>0.18079317890564325</v>
      </c>
      <c r="DF375" s="80">
        <f t="shared" si="634"/>
        <v>0.25634272325409313</v>
      </c>
      <c r="DG375" s="80">
        <f t="shared" si="634"/>
        <v>0.39150413779383914</v>
      </c>
      <c r="DH375" s="80">
        <f t="shared" si="634"/>
        <v>0.17132506573029807</v>
      </c>
      <c r="DI375" s="80">
        <f t="shared" si="635"/>
        <v>0.99996510568387365</v>
      </c>
      <c r="DJ375" s="80"/>
      <c r="DK375" s="80">
        <f t="shared" si="636"/>
        <v>0.18079948778012533</v>
      </c>
      <c r="DL375" s="80">
        <f t="shared" si="636"/>
        <v>0.25635166847025226</v>
      </c>
      <c r="DM375" s="80">
        <f t="shared" si="636"/>
        <v>0.39151779953970539</v>
      </c>
      <c r="DN375" s="80">
        <f t="shared" si="636"/>
        <v>0.17133104420991699</v>
      </c>
      <c r="DQ375" s="80">
        <f t="shared" si="654"/>
        <v>-1.7860546599730562E-2</v>
      </c>
      <c r="DR375" s="80">
        <f t="shared" si="654"/>
        <v>7.7870297900743957E-3</v>
      </c>
      <c r="DS375" s="80">
        <f t="shared" si="654"/>
        <v>-1.5500627343908596E-2</v>
      </c>
      <c r="DT375" s="80">
        <f t="shared" si="654"/>
        <v>-1.2840543698248963E-2</v>
      </c>
      <c r="DV375" s="80">
        <f t="shared" si="637"/>
        <v>4.9239709911881618E-2</v>
      </c>
      <c r="DW375" s="80">
        <f t="shared" si="637"/>
        <v>1.1115114342057855E-2</v>
      </c>
      <c r="DX375" s="80">
        <f t="shared" si="637"/>
        <v>0.58416237816294747</v>
      </c>
      <c r="DY375" s="80">
        <f t="shared" si="637"/>
        <v>0.35548279758311302</v>
      </c>
      <c r="DZ375" s="80"/>
      <c r="EB375" s="80">
        <f t="shared" si="608"/>
        <v>2.6842887764667245E-2</v>
      </c>
      <c r="EC375" s="80">
        <f t="shared" si="608"/>
        <v>-9.4278680661833578E-2</v>
      </c>
      <c r="ED375" s="80">
        <f t="shared" si="608"/>
        <v>6.2338769360846991E-4</v>
      </c>
      <c r="EE375" s="80">
        <f t="shared" si="608"/>
        <v>-1.6001862214753454E-3</v>
      </c>
      <c r="EG375" s="80">
        <f t="shared" si="627"/>
        <v>2.1804088947408894E-4</v>
      </c>
      <c r="EH375" s="80">
        <f t="shared" si="609"/>
        <v>-1.6116256112910252E-3</v>
      </c>
      <c r="EI375" s="80">
        <f t="shared" si="609"/>
        <v>-5.6325291850686191E-4</v>
      </c>
      <c r="EJ375" s="80">
        <f t="shared" si="609"/>
        <v>-1.6319103412732051E-3</v>
      </c>
      <c r="EL375" s="80">
        <f t="shared" si="628"/>
        <v>7.327681313426814E-3</v>
      </c>
      <c r="EM375" s="80">
        <f t="shared" si="610"/>
        <v>1.2231747886141469E-2</v>
      </c>
      <c r="EN375" s="80">
        <f t="shared" si="610"/>
        <v>1.3072560109103197E-2</v>
      </c>
      <c r="EO375" s="80">
        <f t="shared" si="610"/>
        <v>1.5034925277974065E-2</v>
      </c>
      <c r="EQ375" s="80">
        <f t="shared" si="629"/>
        <v>1.4612331604849035E-2</v>
      </c>
      <c r="ER375" s="80">
        <f t="shared" si="611"/>
        <v>3.3285385302243516E-2</v>
      </c>
      <c r="ES375" s="80">
        <f t="shared" si="611"/>
        <v>4.1499565952443355E-2</v>
      </c>
      <c r="ET375" s="80">
        <f t="shared" si="611"/>
        <v>1.4428276438471319E-3</v>
      </c>
      <c r="EW375" s="80">
        <f t="shared" si="612"/>
        <v>0.99054328379164536</v>
      </c>
      <c r="EX375" s="80">
        <f t="shared" si="613"/>
        <v>0.74673414662615301</v>
      </c>
      <c r="EY375" s="80">
        <f t="shared" si="614"/>
        <v>0.88352323371639085</v>
      </c>
      <c r="EZ375" s="80"/>
      <c r="FA375" s="80">
        <f t="shared" si="615"/>
        <v>0.98084051069301659</v>
      </c>
      <c r="FB375" s="80">
        <f t="shared" si="616"/>
        <v>0.64024969562129419</v>
      </c>
      <c r="FC375" s="80">
        <f t="shared" si="617"/>
        <v>0.84465740171473469</v>
      </c>
      <c r="FD375" s="80"/>
      <c r="FE375" s="80">
        <f t="shared" si="618"/>
        <v>0.99912654000911649</v>
      </c>
      <c r="FF375" s="80">
        <f t="shared" si="619"/>
        <v>1.0056277069563122</v>
      </c>
      <c r="FG375" s="80">
        <f t="shared" si="620"/>
        <v>0.99515176653553084</v>
      </c>
      <c r="FH375" s="80"/>
      <c r="FI375" s="80">
        <f t="shared" si="621"/>
        <v>1.0122287262639653</v>
      </c>
      <c r="FJ375" s="80">
        <f t="shared" si="622"/>
        <v>1.2709391305616233</v>
      </c>
      <c r="FK375" s="80">
        <f t="shared" si="598"/>
        <v>1.2237140732973331</v>
      </c>
      <c r="FM375" s="80">
        <f t="shared" si="623"/>
        <v>1.0280560470646851</v>
      </c>
      <c r="FN375" s="80">
        <f t="shared" si="624"/>
        <v>0.98685046600645443</v>
      </c>
      <c r="FO375" s="80">
        <f t="shared" si="625"/>
        <v>1.0047120022700611</v>
      </c>
    </row>
    <row r="376" spans="1:171" x14ac:dyDescent="0.2">
      <c r="A376" s="74" t="s">
        <v>247</v>
      </c>
      <c r="B376" s="31">
        <f t="shared" si="607"/>
        <v>2003</v>
      </c>
      <c r="D376" s="85">
        <f>[4]Conversion_Factors!$M65*D229+D303</f>
        <v>3995.6553595478908</v>
      </c>
      <c r="E376" s="85">
        <f>[4]Conversion_Factors!$M65*E229+E303</f>
        <v>5484.7772126769441</v>
      </c>
      <c r="F376" s="85">
        <f>[4]Conversion_Factors!$M65*F229+F303</f>
        <v>8376.0569493547573</v>
      </c>
      <c r="G376" s="85">
        <f>[4]Conversion_Factors!$M65*G229+G303</f>
        <v>3635.1117183722408</v>
      </c>
      <c r="H376" s="85">
        <f t="shared" si="632"/>
        <v>21491.601239951833</v>
      </c>
      <c r="I376" s="80"/>
      <c r="J376" s="93">
        <f>J69</f>
        <v>3260.9160000000002</v>
      </c>
      <c r="K376" s="93">
        <f>K69</f>
        <v>841.60400000000004</v>
      </c>
      <c r="L376" s="93">
        <f>L69</f>
        <v>38504.056550069145</v>
      </c>
      <c r="M376" s="93">
        <f>M69</f>
        <v>23384.702520437164</v>
      </c>
      <c r="N376" s="93">
        <f t="shared" si="638"/>
        <v>65991.279070506309</v>
      </c>
      <c r="P376" s="92">
        <f>P69</f>
        <v>3260.9160000000002</v>
      </c>
      <c r="Q376" s="92">
        <f>Q69</f>
        <v>841.60400000000004</v>
      </c>
      <c r="R376" s="92">
        <f>R69</f>
        <v>38504.056550069145</v>
      </c>
      <c r="S376" s="92">
        <f>S69</f>
        <v>23384.702520437164</v>
      </c>
      <c r="T376" s="92">
        <f>T69</f>
        <v>65991.279070506309</v>
      </c>
      <c r="V376" s="96">
        <f t="shared" si="658"/>
        <v>1225.3168617492418</v>
      </c>
      <c r="W376" s="96">
        <f t="shared" si="658"/>
        <v>6517.0522153850789</v>
      </c>
      <c r="X376" s="96">
        <f t="shared" si="658"/>
        <v>217.53699999019236</v>
      </c>
      <c r="Y376" s="96">
        <f t="shared" si="658"/>
        <v>155.44827714593842</v>
      </c>
      <c r="Z376" s="96">
        <f t="shared" si="658"/>
        <v>325.67335476237406</v>
      </c>
      <c r="AC376" s="96">
        <f t="shared" si="659"/>
        <v>1.2253168617492418</v>
      </c>
      <c r="AD376" s="96">
        <f t="shared" si="659"/>
        <v>6.5170522153850792</v>
      </c>
      <c r="AE376" s="96">
        <f t="shared" si="659"/>
        <v>0.21753699999019235</v>
      </c>
      <c r="AF376" s="96">
        <f t="shared" si="659"/>
        <v>0.15544827714593842</v>
      </c>
      <c r="AG376" s="96">
        <f t="shared" si="659"/>
        <v>0.32567335476237408</v>
      </c>
      <c r="AI376" s="94">
        <f t="shared" si="660"/>
        <v>1.202446475944426</v>
      </c>
      <c r="AJ376" s="94">
        <f t="shared" si="660"/>
        <v>6.568696083443335</v>
      </c>
      <c r="AK376" s="94">
        <f t="shared" si="660"/>
        <v>0.21783170356179926</v>
      </c>
      <c r="AL376" s="94">
        <f t="shared" si="660"/>
        <v>0.15783622894337512</v>
      </c>
      <c r="AM376" s="94">
        <f t="shared" si="641"/>
        <v>0.32622000433254716</v>
      </c>
      <c r="AO376" s="90">
        <f>AO69</f>
        <v>1.0190198784414524</v>
      </c>
      <c r="AP376" s="90">
        <f>AP69</f>
        <v>0.99213788133866831</v>
      </c>
      <c r="AQ376" s="90">
        <f>AQ69</f>
        <v>0.9986471043159092</v>
      </c>
      <c r="AR376" s="90">
        <f>AR69</f>
        <v>0.9848706991200773</v>
      </c>
      <c r="AS376" s="90">
        <f t="shared" si="642"/>
        <v>0.99832429169605486</v>
      </c>
      <c r="AU376" s="32">
        <f t="shared" si="656"/>
        <v>1000000</v>
      </c>
      <c r="AV376" s="32">
        <f t="shared" si="656"/>
        <v>1000000</v>
      </c>
      <c r="AW376" s="32">
        <f t="shared" si="656"/>
        <v>1000000</v>
      </c>
      <c r="AX376" s="32">
        <f t="shared" si="656"/>
        <v>1000000</v>
      </c>
      <c r="AY376" s="32">
        <f t="shared" si="656"/>
        <v>1000000</v>
      </c>
      <c r="BB376" s="80">
        <f t="shared" si="661"/>
        <v>0.9126685157711556</v>
      </c>
      <c r="BC376" s="80">
        <f t="shared" si="661"/>
        <v>1.5784080606217226</v>
      </c>
      <c r="BD376" s="80">
        <f t="shared" si="661"/>
        <v>1.1503798288719675</v>
      </c>
      <c r="BE376" s="80">
        <f t="shared" si="661"/>
        <v>1.0077028198611171</v>
      </c>
      <c r="BF376" s="80"/>
      <c r="BG376" s="80">
        <f t="shared" si="663"/>
        <v>143.25143293431026</v>
      </c>
      <c r="BH376" s="80">
        <f t="shared" si="663"/>
        <v>629.81138146110084</v>
      </c>
      <c r="BI376" s="80" t="e">
        <f t="shared" si="663"/>
        <v>#DIV/0!</v>
      </c>
      <c r="BJ376" s="80" t="e">
        <f t="shared" si="663"/>
        <v>#DIV/0!</v>
      </c>
      <c r="BK376" s="80"/>
      <c r="BL376" s="80">
        <f t="shared" si="664"/>
        <v>1.1313137407821232</v>
      </c>
      <c r="BM376" s="80">
        <f t="shared" si="664"/>
        <v>1.086852146975317</v>
      </c>
      <c r="BN376" s="80">
        <f t="shared" si="664"/>
        <v>1.1798247083759894</v>
      </c>
      <c r="BO376" s="80">
        <f t="shared" si="664"/>
        <v>0.96445491907995418</v>
      </c>
      <c r="BP376" s="80"/>
      <c r="BQ376" s="95">
        <v>0.91724465680683442</v>
      </c>
      <c r="BR376" s="95">
        <v>0.88125640769472058</v>
      </c>
      <c r="BS376" s="95">
        <v>0.90236051353157309</v>
      </c>
      <c r="BT376" s="95">
        <v>0.81208438288550855</v>
      </c>
      <c r="BU376" s="88"/>
      <c r="BV376" s="95">
        <v>0.99032694648390174</v>
      </c>
      <c r="BW376" s="95">
        <v>0.98563967211449133</v>
      </c>
      <c r="BX376" s="95">
        <v>1.0023538213656418</v>
      </c>
      <c r="BY376" s="95">
        <v>0.99397852216240368</v>
      </c>
      <c r="CA376" s="95">
        <v>1.1977870441127645</v>
      </c>
      <c r="CB376" s="95">
        <v>1.2613675810339904</v>
      </c>
      <c r="CC376" s="95">
        <v>1.272133059191985</v>
      </c>
      <c r="CD376" s="95">
        <v>1.2506242089100799</v>
      </c>
      <c r="CF376" s="95">
        <v>1.0397757011226234</v>
      </c>
      <c r="CG376" s="95">
        <v>0.99199238754028496</v>
      </c>
      <c r="CH376" s="95">
        <v>1.0253775747651555</v>
      </c>
      <c r="CI376" s="95">
        <v>0.95538175275274451</v>
      </c>
      <c r="CK376" s="89">
        <f t="shared" si="644"/>
        <v>1.2996680334179544</v>
      </c>
      <c r="CL376" s="89">
        <f t="shared" si="645"/>
        <v>1.032277179519137</v>
      </c>
      <c r="CM376" s="89">
        <f t="shared" si="646"/>
        <v>0.87472646836224988</v>
      </c>
      <c r="CN376" s="89">
        <f t="shared" si="647"/>
        <v>0.99416998578774696</v>
      </c>
      <c r="CO376" s="89">
        <f t="shared" si="648"/>
        <v>1.2386417303826256</v>
      </c>
      <c r="CP376" s="89">
        <f t="shared" si="649"/>
        <v>1.0056824453334394</v>
      </c>
      <c r="CQ376" s="89">
        <f t="shared" si="650"/>
        <v>0.88392144484728186</v>
      </c>
      <c r="CR376" s="89">
        <f t="shared" si="651"/>
        <v>1.2444733481188039</v>
      </c>
      <c r="CS376" s="89">
        <f t="shared" si="652"/>
        <v>1.3416176518478695</v>
      </c>
      <c r="CT376" s="89"/>
      <c r="CU376" s="89">
        <f t="shared" si="653"/>
        <v>1.0832769254487986</v>
      </c>
      <c r="CX376" s="35"/>
      <c r="CZ376" s="80">
        <f t="shared" si="662"/>
        <v>0.18591706196931307</v>
      </c>
      <c r="DA376" s="80">
        <f t="shared" si="662"/>
        <v>0.25520561038890915</v>
      </c>
      <c r="DB376" s="80">
        <f t="shared" si="662"/>
        <v>0.38973629074152361</v>
      </c>
      <c r="DC376" s="80">
        <f t="shared" si="662"/>
        <v>0.16914103690025414</v>
      </c>
      <c r="DE376" s="80">
        <f t="shared" si="634"/>
        <v>0.18204871610268175</v>
      </c>
      <c r="DF376" s="80">
        <f t="shared" si="634"/>
        <v>0.25699886072915912</v>
      </c>
      <c r="DG376" s="80">
        <f t="shared" si="634"/>
        <v>0.39181484006052675</v>
      </c>
      <c r="DH376" s="80">
        <f t="shared" si="634"/>
        <v>0.16910268399191228</v>
      </c>
      <c r="DI376" s="80">
        <f t="shared" si="635"/>
        <v>0.99996510088427992</v>
      </c>
      <c r="DJ376" s="80"/>
      <c r="DK376" s="80">
        <f t="shared" si="636"/>
        <v>0.18205506966362536</v>
      </c>
      <c r="DL376" s="80">
        <f t="shared" si="636"/>
        <v>0.25700783007516187</v>
      </c>
      <c r="DM376" s="80">
        <f t="shared" si="636"/>
        <v>0.3918285145291977</v>
      </c>
      <c r="DN376" s="80">
        <f t="shared" si="636"/>
        <v>0.16910858573201501</v>
      </c>
      <c r="DQ376" s="80">
        <f t="shared" si="654"/>
        <v>-4.2567004999470695E-4</v>
      </c>
      <c r="DR376" s="80">
        <f t="shared" si="654"/>
        <v>-9.5847989077643917E-3</v>
      </c>
      <c r="DS376" s="80">
        <f t="shared" si="654"/>
        <v>3.0451384407923321E-3</v>
      </c>
      <c r="DT376" s="80">
        <f t="shared" si="654"/>
        <v>1.0633985858848342E-2</v>
      </c>
      <c r="DV376" s="80">
        <f t="shared" si="637"/>
        <v>4.9414347561228159E-2</v>
      </c>
      <c r="DW376" s="80">
        <f t="shared" si="637"/>
        <v>1.275326091347335E-2</v>
      </c>
      <c r="DX376" s="80">
        <f t="shared" si="637"/>
        <v>0.58347189344414274</v>
      </c>
      <c r="DY376" s="80">
        <f t="shared" si="637"/>
        <v>0.35436049808115572</v>
      </c>
      <c r="DZ376" s="80"/>
      <c r="EB376" s="80">
        <f t="shared" si="608"/>
        <v>3.5404084988656204E-3</v>
      </c>
      <c r="EC376" s="80">
        <f t="shared" si="608"/>
        <v>0.13748116227549292</v>
      </c>
      <c r="ED376" s="80">
        <f t="shared" si="608"/>
        <v>-1.1827073186909413E-3</v>
      </c>
      <c r="EE376" s="80">
        <f t="shared" si="608"/>
        <v>-3.1621075918056196E-3</v>
      </c>
      <c r="EG376" s="80">
        <f t="shared" si="627"/>
        <v>1.5041679972806874E-4</v>
      </c>
      <c r="EH376" s="80">
        <f t="shared" si="609"/>
        <v>-1.7354035466780188E-3</v>
      </c>
      <c r="EI376" s="80">
        <f t="shared" si="609"/>
        <v>-7.0989838514505217E-4</v>
      </c>
      <c r="EJ376" s="80">
        <f t="shared" si="609"/>
        <v>-1.7164369518365599E-3</v>
      </c>
      <c r="EL376" s="80">
        <f t="shared" si="628"/>
        <v>7.2552636439807902E-3</v>
      </c>
      <c r="EM376" s="80">
        <f t="shared" si="610"/>
        <v>1.2161363400317494E-2</v>
      </c>
      <c r="EN376" s="80">
        <f t="shared" si="610"/>
        <v>1.3118777974253776E-2</v>
      </c>
      <c r="EO376" s="80">
        <f t="shared" si="610"/>
        <v>1.5008756237733581E-2</v>
      </c>
      <c r="EQ376" s="80">
        <f t="shared" si="629"/>
        <v>5.1049772865649483E-2</v>
      </c>
      <c r="ER376" s="80">
        <f t="shared" si="611"/>
        <v>7.347246308058125E-4</v>
      </c>
      <c r="ES376" s="80">
        <f t="shared" si="611"/>
        <v>-1.6567589631009901E-2</v>
      </c>
      <c r="ET376" s="80">
        <f t="shared" si="611"/>
        <v>-1.1978222686933909E-2</v>
      </c>
      <c r="EW376" s="80">
        <f t="shared" si="612"/>
        <v>1.000450708159893</v>
      </c>
      <c r="EX376" s="80">
        <f t="shared" si="613"/>
        <v>0.74707070579930812</v>
      </c>
      <c r="EY376" s="80">
        <f t="shared" si="614"/>
        <v>0.88392144484728186</v>
      </c>
      <c r="EZ376" s="80"/>
      <c r="FA376" s="80">
        <f t="shared" si="615"/>
        <v>1.0355991276302938</v>
      </c>
      <c r="FB376" s="80">
        <f t="shared" si="616"/>
        <v>0.66304202625097342</v>
      </c>
      <c r="FC376" s="80">
        <f t="shared" si="617"/>
        <v>0.87472646836224988</v>
      </c>
      <c r="FD376" s="80"/>
      <c r="FE376" s="80">
        <f t="shared" si="618"/>
        <v>0.99901343616039406</v>
      </c>
      <c r="FF376" s="80">
        <f t="shared" si="619"/>
        <v>1.0046355910245233</v>
      </c>
      <c r="FG376" s="80">
        <f t="shared" si="620"/>
        <v>0.99416998578774696</v>
      </c>
      <c r="FH376" s="80"/>
      <c r="FI376" s="80">
        <f t="shared" si="621"/>
        <v>1.0121986478794589</v>
      </c>
      <c r="FJ376" s="80">
        <f t="shared" si="622"/>
        <v>1.2864428694915702</v>
      </c>
      <c r="FK376" s="80">
        <f t="shared" si="598"/>
        <v>1.2386417303826256</v>
      </c>
      <c r="FM376" s="80">
        <f t="shared" si="623"/>
        <v>1.0009658917791224</v>
      </c>
      <c r="FN376" s="80">
        <f t="shared" si="624"/>
        <v>0.98780365675879322</v>
      </c>
      <c r="FO376" s="80">
        <f t="shared" si="625"/>
        <v>1.0056824453334394</v>
      </c>
    </row>
    <row r="377" spans="1:171" x14ac:dyDescent="0.2">
      <c r="A377" s="74" t="s">
        <v>247</v>
      </c>
      <c r="B377" s="31">
        <f t="shared" si="607"/>
        <v>2004</v>
      </c>
      <c r="D377" s="85">
        <f>[4]Conversion_Factors!$M66*D230+D304</f>
        <v>3983.7883868046906</v>
      </c>
      <c r="E377" s="85">
        <f>[4]Conversion_Factors!$M66*E230+E304</f>
        <v>5329.5838813522969</v>
      </c>
      <c r="F377" s="85">
        <f>[4]Conversion_Factors!$M66*F230+F304</f>
        <v>8434.6336682619003</v>
      </c>
      <c r="G377" s="85">
        <f>[4]Conversion_Factors!$M66*G230+G304</f>
        <v>3709.0275313990687</v>
      </c>
      <c r="H377" s="85">
        <f t="shared" si="632"/>
        <v>21457.033467817953</v>
      </c>
      <c r="I377" s="80"/>
      <c r="J377" s="93">
        <f>J70</f>
        <v>3200.9720000000002</v>
      </c>
      <c r="K377" s="93">
        <f>K70</f>
        <v>808.93799999999999</v>
      </c>
      <c r="L377" s="93">
        <f>L70</f>
        <v>39214.292172181689</v>
      </c>
      <c r="M377" s="93">
        <f>M70</f>
        <v>23673.903498709267</v>
      </c>
      <c r="N377" s="93">
        <f t="shared" si="638"/>
        <v>66898.10567089096</v>
      </c>
      <c r="P377" s="92">
        <f>P70</f>
        <v>3200.9720000000002</v>
      </c>
      <c r="Q377" s="92">
        <f>Q70</f>
        <v>808.93799999999999</v>
      </c>
      <c r="R377" s="92">
        <f>R70</f>
        <v>39214.292172181689</v>
      </c>
      <c r="S377" s="92">
        <f>S70</f>
        <v>23673.903498709267</v>
      </c>
      <c r="T377" s="92">
        <f>T70</f>
        <v>66898.10567089096</v>
      </c>
      <c r="V377" s="96">
        <f t="shared" si="658"/>
        <v>1244.5558370409647</v>
      </c>
      <c r="W377" s="96">
        <f t="shared" si="658"/>
        <v>6588.3712736356765</v>
      </c>
      <c r="X377" s="96">
        <f t="shared" si="658"/>
        <v>215.09080493477231</v>
      </c>
      <c r="Y377" s="96">
        <f t="shared" si="658"/>
        <v>156.67156587004294</v>
      </c>
      <c r="Z377" s="96">
        <f t="shared" si="658"/>
        <v>320.74201881555587</v>
      </c>
      <c r="AC377" s="96">
        <f t="shared" si="659"/>
        <v>1.2445558370409646</v>
      </c>
      <c r="AD377" s="96">
        <f t="shared" si="659"/>
        <v>6.5883712736356763</v>
      </c>
      <c r="AE377" s="96">
        <f t="shared" si="659"/>
        <v>0.21509080493477231</v>
      </c>
      <c r="AF377" s="96">
        <f t="shared" si="659"/>
        <v>0.15667156587004294</v>
      </c>
      <c r="AG377" s="96">
        <f t="shared" si="659"/>
        <v>0.32074201881555586</v>
      </c>
      <c r="AI377" s="94">
        <f t="shared" si="660"/>
        <v>1.2578695366805419</v>
      </c>
      <c r="AJ377" s="94">
        <f t="shared" si="660"/>
        <v>6.8464624671744856</v>
      </c>
      <c r="AK377" s="94">
        <f t="shared" si="660"/>
        <v>0.21715917949588931</v>
      </c>
      <c r="AL377" s="94">
        <f t="shared" si="660"/>
        <v>0.15992917802767034</v>
      </c>
      <c r="AM377" s="94">
        <f t="shared" si="641"/>
        <v>0.32686516370569402</v>
      </c>
      <c r="AO377" s="90">
        <f>AO70</f>
        <v>0.98941567527367624</v>
      </c>
      <c r="AP377" s="90">
        <f>AP70</f>
        <v>0.96230298569863881</v>
      </c>
      <c r="AQ377" s="90">
        <f>AQ70</f>
        <v>0.9904753067960631</v>
      </c>
      <c r="AR377" s="90">
        <f>AR70</f>
        <v>0.97963090789434437</v>
      </c>
      <c r="AS377" s="90">
        <f t="shared" si="642"/>
        <v>0.98126706186514456</v>
      </c>
      <c r="AU377" s="32">
        <f t="shared" si="656"/>
        <v>1000000</v>
      </c>
      <c r="AV377" s="32">
        <f t="shared" si="656"/>
        <v>1000000</v>
      </c>
      <c r="AW377" s="32">
        <f t="shared" si="656"/>
        <v>1000000</v>
      </c>
      <c r="AX377" s="32">
        <f t="shared" si="656"/>
        <v>1000000</v>
      </c>
      <c r="AY377" s="32">
        <f t="shared" si="656"/>
        <v>1000000</v>
      </c>
      <c r="BB377" s="80">
        <f t="shared" si="661"/>
        <v>0.95473515540415599</v>
      </c>
      <c r="BC377" s="80">
        <f t="shared" si="661"/>
        <v>1.6451532248798273</v>
      </c>
      <c r="BD377" s="80">
        <f t="shared" si="661"/>
        <v>1.1468281965466285</v>
      </c>
      <c r="BE377" s="80">
        <f t="shared" si="661"/>
        <v>1.0210652190275764</v>
      </c>
      <c r="BF377" s="80"/>
      <c r="BG377" s="80">
        <f t="shared" si="663"/>
        <v>145.5006558616702</v>
      </c>
      <c r="BH377" s="80">
        <f t="shared" si="663"/>
        <v>636.70369306407906</v>
      </c>
      <c r="BI377" s="80" t="e">
        <f t="shared" si="663"/>
        <v>#DIV/0!</v>
      </c>
      <c r="BJ377" s="80" t="e">
        <f t="shared" si="663"/>
        <v>#DIV/0!</v>
      </c>
      <c r="BK377" s="80"/>
      <c r="BL377" s="80">
        <f t="shared" si="664"/>
        <v>1.127233560301061</v>
      </c>
      <c r="BM377" s="80">
        <f t="shared" si="664"/>
        <v>1.0492011329179523</v>
      </c>
      <c r="BN377" s="80">
        <f t="shared" si="664"/>
        <v>1.166557625681911</v>
      </c>
      <c r="BO377" s="80">
        <f t="shared" si="664"/>
        <v>0.97204462575975259</v>
      </c>
      <c r="BP377" s="80"/>
      <c r="BQ377" s="95">
        <v>0.93309978585514441</v>
      </c>
      <c r="BR377" s="95">
        <v>0.86794154165369797</v>
      </c>
      <c r="BS377" s="95">
        <v>0.88980374863339884</v>
      </c>
      <c r="BT377" s="95">
        <v>0.80948453950629595</v>
      </c>
      <c r="BU377" s="88"/>
      <c r="BV377" s="95">
        <v>0.99033063355711082</v>
      </c>
      <c r="BW377" s="95">
        <v>0.9843970553171798</v>
      </c>
      <c r="BX377" s="95">
        <v>1.0019857174609976</v>
      </c>
      <c r="BY377" s="95">
        <v>0.99374031009449926</v>
      </c>
      <c r="CA377" s="95">
        <v>1.2079165194340737</v>
      </c>
      <c r="CB377" s="95">
        <v>1.2769471318454375</v>
      </c>
      <c r="CC377" s="95">
        <v>1.2906390398298901</v>
      </c>
      <c r="CD377" s="95">
        <v>1.2711924563648689</v>
      </c>
      <c r="CF377" s="95">
        <v>1.0098774775917509</v>
      </c>
      <c r="CG377" s="95">
        <v>0.96166775174180641</v>
      </c>
      <c r="CH377" s="95">
        <v>1.0137844772895646</v>
      </c>
      <c r="CI377" s="95">
        <v>0.95059041545012213</v>
      </c>
      <c r="CK377" s="89">
        <f t="shared" si="644"/>
        <v>1.3175275682076015</v>
      </c>
      <c r="CL377" s="89">
        <f t="shared" si="645"/>
        <v>1.0166464701350146</v>
      </c>
      <c r="CM377" s="89">
        <f t="shared" si="646"/>
        <v>0.8592883570068911</v>
      </c>
      <c r="CN377" s="89">
        <f t="shared" si="647"/>
        <v>0.99367133839536503</v>
      </c>
      <c r="CO377" s="89">
        <f t="shared" si="648"/>
        <v>1.2549721180680822</v>
      </c>
      <c r="CP377" s="89">
        <f t="shared" si="649"/>
        <v>0.98720076282103908</v>
      </c>
      <c r="CQ377" s="89">
        <f t="shared" si="650"/>
        <v>0.87803432478526366</v>
      </c>
      <c r="CR377" s="89">
        <f t="shared" si="651"/>
        <v>1.2237492964390801</v>
      </c>
      <c r="CS377" s="89">
        <f t="shared" si="652"/>
        <v>1.3394597515238278</v>
      </c>
      <c r="CT377" s="89"/>
      <c r="CU377" s="89">
        <f t="shared" si="653"/>
        <v>1.0578430811183557</v>
      </c>
      <c r="CX377" s="35"/>
      <c r="CZ377" s="80">
        <f t="shared" si="662"/>
        <v>0.18566352113770632</v>
      </c>
      <c r="DA377" s="80">
        <f t="shared" si="662"/>
        <v>0.24838400375083547</v>
      </c>
      <c r="DB377" s="80">
        <f t="shared" si="662"/>
        <v>0.39309411904084846</v>
      </c>
      <c r="DC377" s="80">
        <f t="shared" si="662"/>
        <v>0.17285835607060987</v>
      </c>
      <c r="DE377" s="80">
        <f t="shared" si="634"/>
        <v>0.18579026272039215</v>
      </c>
      <c r="DF377" s="80">
        <f t="shared" si="634"/>
        <v>0.25177940544355071</v>
      </c>
      <c r="DG377" s="80">
        <f t="shared" si="634"/>
        <v>0.39141280439973897</v>
      </c>
      <c r="DH377" s="80">
        <f t="shared" si="634"/>
        <v>0.17099296211812237</v>
      </c>
      <c r="DI377" s="80">
        <f t="shared" si="635"/>
        <v>0.99997543468180417</v>
      </c>
      <c r="DJ377" s="80"/>
      <c r="DK377" s="80">
        <f t="shared" si="636"/>
        <v>0.18579482682943235</v>
      </c>
      <c r="DL377" s="80">
        <f t="shared" si="636"/>
        <v>0.25178559063670181</v>
      </c>
      <c r="DM377" s="80">
        <f t="shared" si="636"/>
        <v>0.39142241981603071</v>
      </c>
      <c r="DN377" s="80">
        <f t="shared" si="636"/>
        <v>0.17099716271783513</v>
      </c>
      <c r="DQ377" s="80">
        <f t="shared" si="654"/>
        <v>1.7137908754267614E-2</v>
      </c>
      <c r="DR377" s="80">
        <f t="shared" si="654"/>
        <v>-1.5224261175871945E-2</v>
      </c>
      <c r="DS377" s="80">
        <f t="shared" si="654"/>
        <v>-1.4013191360971235E-2</v>
      </c>
      <c r="DT377" s="80">
        <f t="shared" si="654"/>
        <v>-3.2065804554816291E-3</v>
      </c>
      <c r="DV377" s="80">
        <f t="shared" si="637"/>
        <v>4.7848469966359948E-2</v>
      </c>
      <c r="DW377" s="80">
        <f t="shared" si="637"/>
        <v>1.2092091276539527E-2</v>
      </c>
      <c r="DX377" s="80">
        <f t="shared" si="637"/>
        <v>0.58617941089540915</v>
      </c>
      <c r="DY377" s="80">
        <f t="shared" si="637"/>
        <v>0.35388002786169137</v>
      </c>
      <c r="DZ377" s="80"/>
      <c r="EB377" s="80">
        <f t="shared" si="608"/>
        <v>-3.2201676724410121E-2</v>
      </c>
      <c r="EC377" s="80">
        <f t="shared" si="608"/>
        <v>-5.3235371428299122E-2</v>
      </c>
      <c r="ED377" s="80">
        <f t="shared" si="608"/>
        <v>4.6296229947567205E-3</v>
      </c>
      <c r="EE377" s="80">
        <f t="shared" si="608"/>
        <v>-1.3567997751415292E-3</v>
      </c>
      <c r="EG377" s="80">
        <f t="shared" si="627"/>
        <v>3.7230798966080616E-6</v>
      </c>
      <c r="EH377" s="80">
        <f t="shared" si="609"/>
        <v>-1.2615165441364515E-3</v>
      </c>
      <c r="EI377" s="80">
        <f t="shared" si="609"/>
        <v>-3.6730693742455679E-4</v>
      </c>
      <c r="EJ377" s="80">
        <f t="shared" si="609"/>
        <v>-2.3968386793856735E-4</v>
      </c>
      <c r="EL377" s="80">
        <f t="shared" si="628"/>
        <v>8.4212663089577641E-3</v>
      </c>
      <c r="EM377" s="80">
        <f t="shared" si="610"/>
        <v>1.2275661780270048E-2</v>
      </c>
      <c r="EN377" s="80">
        <f t="shared" si="610"/>
        <v>1.4442409696569212E-2</v>
      </c>
      <c r="EO377" s="80">
        <f t="shared" si="610"/>
        <v>1.6312608159754553E-2</v>
      </c>
      <c r="EQ377" s="80">
        <f t="shared" si="629"/>
        <v>-2.9176003715754087E-2</v>
      </c>
      <c r="ER377" s="80">
        <f t="shared" si="611"/>
        <v>-3.1046414803754127E-2</v>
      </c>
      <c r="ES377" s="80">
        <f t="shared" si="611"/>
        <v>-1.1370574858999546E-2</v>
      </c>
      <c r="ET377" s="80">
        <f t="shared" si="611"/>
        <v>-5.0277202107060293E-3</v>
      </c>
      <c r="EW377" s="80">
        <f t="shared" si="612"/>
        <v>0.99333977007081742</v>
      </c>
      <c r="EX377" s="80">
        <f t="shared" si="613"/>
        <v>0.74209504312532804</v>
      </c>
      <c r="EY377" s="80">
        <f t="shared" si="614"/>
        <v>0.87803432478526366</v>
      </c>
      <c r="EZ377" s="80"/>
      <c r="FA377" s="80">
        <f t="shared" si="615"/>
        <v>0.98235092693117709</v>
      </c>
      <c r="FB377" s="80">
        <f t="shared" si="616"/>
        <v>0.65133994908196957</v>
      </c>
      <c r="FC377" s="80">
        <f t="shared" si="617"/>
        <v>0.8592883570068911</v>
      </c>
      <c r="FD377" s="80"/>
      <c r="FE377" s="80">
        <f t="shared" si="618"/>
        <v>0.99949842843828496</v>
      </c>
      <c r="FF377" s="80">
        <f t="shared" si="619"/>
        <v>1.0041316943821785</v>
      </c>
      <c r="FG377" s="80">
        <f t="shared" si="620"/>
        <v>0.99367133839536503</v>
      </c>
      <c r="FH377" s="80"/>
      <c r="FI377" s="80">
        <f t="shared" si="621"/>
        <v>1.0131841090808493</v>
      </c>
      <c r="FJ377" s="80">
        <f t="shared" si="622"/>
        <v>1.3034034726092278</v>
      </c>
      <c r="FK377" s="80">
        <f t="shared" si="598"/>
        <v>1.2549721180680822</v>
      </c>
      <c r="FM377" s="80">
        <f t="shared" si="623"/>
        <v>0.98162274523319071</v>
      </c>
      <c r="FN377" s="80">
        <f t="shared" si="624"/>
        <v>0.96965053729895101</v>
      </c>
      <c r="FO377" s="80">
        <f t="shared" si="625"/>
        <v>0.98720076282103908</v>
      </c>
    </row>
    <row r="378" spans="1:171" x14ac:dyDescent="0.2">
      <c r="A378" s="74" t="s">
        <v>247</v>
      </c>
      <c r="B378" s="31">
        <f t="shared" si="607"/>
        <v>2005</v>
      </c>
      <c r="D378" s="85">
        <f>[4]Conversion_Factors!$M67*D231+D305</f>
        <v>4038.294135842124</v>
      </c>
      <c r="E378" s="85">
        <f>[4]Conversion_Factors!$M67*E231+E305</f>
        <v>5586.0884644018133</v>
      </c>
      <c r="F378" s="85">
        <f>[4]Conversion_Factors!$M67*F231+F305</f>
        <v>8737.1499483779771</v>
      </c>
      <c r="G378" s="85">
        <f>[4]Conversion_Factors!$M67*G231+G305</f>
        <v>3761.8440445881761</v>
      </c>
      <c r="H378" s="85">
        <f t="shared" si="632"/>
        <v>22123.376593210091</v>
      </c>
      <c r="I378" s="80"/>
      <c r="J378" s="93">
        <f>J71</f>
        <v>3073.2159999999999</v>
      </c>
      <c r="K378" s="93">
        <f>K71</f>
        <v>760.82</v>
      </c>
      <c r="L378" s="93">
        <f>L71</f>
        <v>39964.061774724469</v>
      </c>
      <c r="M378" s="93">
        <f>M71</f>
        <v>23985.100869677877</v>
      </c>
      <c r="N378" s="93">
        <f t="shared" si="638"/>
        <v>67783.19864440235</v>
      </c>
      <c r="P378" s="92">
        <f>P71</f>
        <v>3073.2159999999999</v>
      </c>
      <c r="Q378" s="92">
        <f>Q71</f>
        <v>760.82</v>
      </c>
      <c r="R378" s="92">
        <f>R71</f>
        <v>39964.061774724469</v>
      </c>
      <c r="S378" s="92">
        <f>S71</f>
        <v>23985.100869677877</v>
      </c>
      <c r="T378" s="92">
        <f>T71</f>
        <v>67783.19864440235</v>
      </c>
      <c r="V378" s="96">
        <f t="shared" si="658"/>
        <v>1314.0287359697866</v>
      </c>
      <c r="W378" s="96">
        <f t="shared" si="658"/>
        <v>7342.1945590307996</v>
      </c>
      <c r="X378" s="96">
        <f t="shared" si="658"/>
        <v>218.62517372805794</v>
      </c>
      <c r="Y378" s="96">
        <f t="shared" si="658"/>
        <v>156.84086821348015</v>
      </c>
      <c r="Z378" s="96">
        <f t="shared" si="658"/>
        <v>326.38437010433228</v>
      </c>
      <c r="AC378" s="96">
        <f t="shared" si="659"/>
        <v>1.3140287359697866</v>
      </c>
      <c r="AD378" s="96">
        <f t="shared" si="659"/>
        <v>7.3421945590307995</v>
      </c>
      <c r="AE378" s="96">
        <f t="shared" si="659"/>
        <v>0.21862517372805795</v>
      </c>
      <c r="AF378" s="96">
        <f t="shared" si="659"/>
        <v>0.15684086821348014</v>
      </c>
      <c r="AG378" s="96">
        <f t="shared" si="659"/>
        <v>0.3263843701043323</v>
      </c>
      <c r="AI378" s="94">
        <f t="shared" si="660"/>
        <v>1.2961674894811732</v>
      </c>
      <c r="AJ378" s="94">
        <f t="shared" si="660"/>
        <v>7.3934586089524288</v>
      </c>
      <c r="AK378" s="94">
        <f t="shared" si="660"/>
        <v>0.21778407429140734</v>
      </c>
      <c r="AL378" s="94">
        <f t="shared" si="660"/>
        <v>0.16048866132911296</v>
      </c>
      <c r="AM378" s="94">
        <f t="shared" si="641"/>
        <v>0.32694483615960213</v>
      </c>
      <c r="AO378" s="90">
        <f>AO71</f>
        <v>1.0137800451203747</v>
      </c>
      <c r="AP378" s="90">
        <f>AP71</f>
        <v>0.99306629648814759</v>
      </c>
      <c r="AQ378" s="90">
        <f>AQ71</f>
        <v>1.0038620796281237</v>
      </c>
      <c r="AR378" s="90">
        <f>AR71</f>
        <v>0.97727071130494181</v>
      </c>
      <c r="AS378" s="90">
        <f t="shared" si="642"/>
        <v>0.99828574733935782</v>
      </c>
      <c r="AU378" s="32">
        <f t="shared" si="656"/>
        <v>1000000</v>
      </c>
      <c r="AV378" s="32">
        <f t="shared" si="656"/>
        <v>1000000</v>
      </c>
      <c r="AW378" s="32">
        <f t="shared" si="656"/>
        <v>1000000</v>
      </c>
      <c r="AX378" s="32">
        <f t="shared" si="656"/>
        <v>1000000</v>
      </c>
      <c r="AY378" s="32">
        <f t="shared" si="656"/>
        <v>1000000</v>
      </c>
      <c r="BB378" s="80">
        <f t="shared" si="661"/>
        <v>0.98380367233100963</v>
      </c>
      <c r="BC378" s="80">
        <f t="shared" si="661"/>
        <v>1.77659226671455</v>
      </c>
      <c r="BD378" s="80">
        <f t="shared" si="661"/>
        <v>1.1501282963768034</v>
      </c>
      <c r="BE378" s="80">
        <f t="shared" si="661"/>
        <v>1.0246372310067222</v>
      </c>
      <c r="BF378" s="80"/>
      <c r="BG378" s="80">
        <f t="shared" si="663"/>
        <v>153.62271198635847</v>
      </c>
      <c r="BH378" s="80">
        <f t="shared" si="663"/>
        <v>709.55357504468475</v>
      </c>
      <c r="BI378" s="80" t="e">
        <f t="shared" si="663"/>
        <v>#DIV/0!</v>
      </c>
      <c r="BJ378" s="80" t="e">
        <f t="shared" si="663"/>
        <v>#DIV/0!</v>
      </c>
      <c r="BK378" s="80"/>
      <c r="BL378" s="80">
        <f t="shared" si="664"/>
        <v>1.141249660459525</v>
      </c>
      <c r="BM378" s="80">
        <f t="shared" si="664"/>
        <v>1.0915550320003793</v>
      </c>
      <c r="BN378" s="80">
        <f t="shared" si="664"/>
        <v>1.1857264826166825</v>
      </c>
      <c r="BO378" s="80">
        <f t="shared" si="664"/>
        <v>0.97309503610162129</v>
      </c>
      <c r="BP378" s="80"/>
      <c r="BQ378" s="95">
        <v>0.91357866158514123</v>
      </c>
      <c r="BR378" s="95">
        <v>0.86465019360564177</v>
      </c>
      <c r="BS378" s="95">
        <v>0.87868042224175502</v>
      </c>
      <c r="BT378" s="95">
        <v>0.79904650333565796</v>
      </c>
      <c r="BU378" s="88"/>
      <c r="BV378" s="95">
        <v>0.99022859759027948</v>
      </c>
      <c r="BW378" s="95">
        <v>0.98305300371987947</v>
      </c>
      <c r="BX378" s="95">
        <v>1.001498598375177</v>
      </c>
      <c r="BY378" s="95">
        <v>0.99339417750823933</v>
      </c>
      <c r="CA378" s="95">
        <v>1.2187038733078728</v>
      </c>
      <c r="CB378" s="95">
        <v>1.2933122538550665</v>
      </c>
      <c r="CC378" s="95">
        <v>1.3101349096501715</v>
      </c>
      <c r="CD378" s="95">
        <v>1.2927871131076416</v>
      </c>
      <c r="CF378" s="95">
        <v>1.0351446888658988</v>
      </c>
      <c r="CG378" s="95">
        <v>0.99294425187981517</v>
      </c>
      <c r="CH378" s="95">
        <v>1.0284595254639277</v>
      </c>
      <c r="CI378" s="95">
        <v>0.94827560317549708</v>
      </c>
      <c r="CK378" s="89">
        <f t="shared" si="644"/>
        <v>1.3349590691646682</v>
      </c>
      <c r="CL378" s="89">
        <f t="shared" si="645"/>
        <v>1.0345308637738007</v>
      </c>
      <c r="CM378" s="89">
        <f t="shared" si="646"/>
        <v>0.83698464069214729</v>
      </c>
      <c r="CN378" s="89">
        <f t="shared" si="647"/>
        <v>0.99306293374441879</v>
      </c>
      <c r="CO378" s="89">
        <f t="shared" si="648"/>
        <v>1.2721835023168953</v>
      </c>
      <c r="CP378" s="89">
        <f t="shared" si="649"/>
        <v>1.0049398717187084</v>
      </c>
      <c r="CQ378" s="89">
        <f t="shared" si="650"/>
        <v>0.86753871667535454</v>
      </c>
      <c r="CR378" s="89">
        <f t="shared" si="651"/>
        <v>1.230668014127978</v>
      </c>
      <c r="CS378" s="89">
        <f t="shared" si="652"/>
        <v>1.3810563589255931</v>
      </c>
      <c r="CT378" s="89"/>
      <c r="CU378" s="89">
        <f t="shared" si="653"/>
        <v>1.0626349539985673</v>
      </c>
      <c r="CX378" s="35"/>
      <c r="CZ378" s="80">
        <f t="shared" si="662"/>
        <v>0.18253516224469646</v>
      </c>
      <c r="DA378" s="80">
        <f t="shared" si="662"/>
        <v>0.25249710146489329</v>
      </c>
      <c r="DB378" s="80">
        <f t="shared" si="662"/>
        <v>0.3949284102978885</v>
      </c>
      <c r="DC378" s="80">
        <f t="shared" si="662"/>
        <v>0.17003932599252175</v>
      </c>
      <c r="DE378" s="80">
        <f t="shared" si="634"/>
        <v>0.1840949116474016</v>
      </c>
      <c r="DF378" s="80">
        <f t="shared" si="634"/>
        <v>0.25043492323566019</v>
      </c>
      <c r="DG378" s="80">
        <f t="shared" si="634"/>
        <v>0.39401055305069632</v>
      </c>
      <c r="DH378" s="80">
        <f t="shared" si="634"/>
        <v>0.17144497832740621</v>
      </c>
      <c r="DI378" s="80">
        <f t="shared" si="635"/>
        <v>0.9999853662611643</v>
      </c>
      <c r="DJ378" s="80"/>
      <c r="DK378" s="80">
        <f t="shared" si="636"/>
        <v>0.18409760568368347</v>
      </c>
      <c r="DL378" s="80">
        <f t="shared" si="636"/>
        <v>0.25043858808855268</v>
      </c>
      <c r="DM378" s="80">
        <f t="shared" si="636"/>
        <v>0.39401631898260531</v>
      </c>
      <c r="DN378" s="80">
        <f t="shared" si="636"/>
        <v>0.1714474872451586</v>
      </c>
      <c r="DQ378" s="80">
        <f t="shared" si="654"/>
        <v>-2.1142664521236323E-2</v>
      </c>
      <c r="DR378" s="80">
        <f t="shared" si="654"/>
        <v>-3.7993393830594554E-3</v>
      </c>
      <c r="DS378" s="80">
        <f t="shared" si="654"/>
        <v>-1.2579669370566992E-2</v>
      </c>
      <c r="DT378" s="80">
        <f t="shared" si="654"/>
        <v>-1.2978528122063087E-2</v>
      </c>
      <c r="DV378" s="80">
        <f t="shared" si="637"/>
        <v>4.5338904941951884E-2</v>
      </c>
      <c r="DW378" s="80">
        <f t="shared" si="637"/>
        <v>1.1224315394015857E-2</v>
      </c>
      <c r="DX378" s="80">
        <f t="shared" si="637"/>
        <v>0.58958654318424919</v>
      </c>
      <c r="DY378" s="80">
        <f t="shared" si="637"/>
        <v>0.35385023647978298</v>
      </c>
      <c r="DZ378" s="80"/>
      <c r="EB378" s="80">
        <f t="shared" si="608"/>
        <v>-5.3873649115807817E-2</v>
      </c>
      <c r="EC378" s="80">
        <f t="shared" si="608"/>
        <v>-7.4469183023995175E-2</v>
      </c>
      <c r="ED378" s="80">
        <f t="shared" si="608"/>
        <v>5.7956123221539419E-3</v>
      </c>
      <c r="EE378" s="80">
        <f t="shared" si="608"/>
        <v>-8.4188520477397591E-5</v>
      </c>
      <c r="EG378" s="80">
        <f t="shared" si="627"/>
        <v>-1.0303753133656021E-4</v>
      </c>
      <c r="EH378" s="80">
        <f t="shared" si="609"/>
        <v>-1.3662881049610253E-3</v>
      </c>
      <c r="EI378" s="80">
        <f t="shared" si="609"/>
        <v>-4.8627193292112293E-4</v>
      </c>
      <c r="EJ378" s="80">
        <f t="shared" si="609"/>
        <v>-3.4837359214491418E-4</v>
      </c>
      <c r="EL378" s="80">
        <f t="shared" si="628"/>
        <v>8.8909043755083812E-3</v>
      </c>
      <c r="EM378" s="80">
        <f t="shared" si="610"/>
        <v>1.2734390352844637E-2</v>
      </c>
      <c r="EN378" s="80">
        <f t="shared" si="610"/>
        <v>1.4992640949652995E-2</v>
      </c>
      <c r="EO378" s="80">
        <f t="shared" si="610"/>
        <v>1.6845038572625287E-2</v>
      </c>
      <c r="EQ378" s="80">
        <f t="shared" si="629"/>
        <v>2.4712198772980684E-2</v>
      </c>
      <c r="ER378" s="80">
        <f t="shared" si="611"/>
        <v>3.2005502760105942E-2</v>
      </c>
      <c r="ES378" s="80">
        <f t="shared" si="611"/>
        <v>1.4371740834322791E-2</v>
      </c>
      <c r="ET378" s="80">
        <f t="shared" si="611"/>
        <v>-2.4381008439645444E-3</v>
      </c>
      <c r="EW378" s="80">
        <f t="shared" si="612"/>
        <v>0.98804647174530913</v>
      </c>
      <c r="EX378" s="80">
        <f t="shared" si="613"/>
        <v>0.73322438905966336</v>
      </c>
      <c r="EY378" s="80">
        <f t="shared" si="614"/>
        <v>0.86753871667535454</v>
      </c>
      <c r="EZ378" s="80"/>
      <c r="FA378" s="80">
        <f t="shared" si="615"/>
        <v>0.97404396774042989</v>
      </c>
      <c r="FB378" s="80">
        <f t="shared" si="616"/>
        <v>0.63443374835165123</v>
      </c>
      <c r="FC378" s="80">
        <f t="shared" si="617"/>
        <v>0.83698464069214729</v>
      </c>
      <c r="FD378" s="80"/>
      <c r="FE378" s="80">
        <f t="shared" si="618"/>
        <v>0.99938772043890411</v>
      </c>
      <c r="FF378" s="80">
        <f t="shared" si="619"/>
        <v>1.0035168850690597</v>
      </c>
      <c r="FG378" s="80">
        <f t="shared" si="620"/>
        <v>0.99306293374441879</v>
      </c>
      <c r="FH378" s="80"/>
      <c r="FI378" s="80">
        <f t="shared" si="621"/>
        <v>1.0137145550893263</v>
      </c>
      <c r="FJ378" s="80">
        <f t="shared" si="622"/>
        <v>1.3212790713379463</v>
      </c>
      <c r="FK378" s="80">
        <f t="shared" si="598"/>
        <v>1.2721835023168953</v>
      </c>
      <c r="FM378" s="80">
        <f t="shared" si="623"/>
        <v>1.0179690996661892</v>
      </c>
      <c r="FN378" s="80">
        <f t="shared" si="624"/>
        <v>0.98707428444504974</v>
      </c>
      <c r="FO378" s="80">
        <f t="shared" si="625"/>
        <v>1.0049398717187084</v>
      </c>
    </row>
    <row r="379" spans="1:171" x14ac:dyDescent="0.2">
      <c r="A379" s="74" t="s">
        <v>247</v>
      </c>
      <c r="B379" s="31">
        <f t="shared" si="607"/>
        <v>2006</v>
      </c>
      <c r="D379" s="85">
        <f>[4]Conversion_Factors!$M68*D232+D306</f>
        <v>3658.4163917816149</v>
      </c>
      <c r="E379" s="85">
        <f>[4]Conversion_Factors!$M68*E232+E306</f>
        <v>5215.1360536556876</v>
      </c>
      <c r="F379" s="85">
        <f>[4]Conversion_Factors!$M68*F232+F306</f>
        <v>8536.9238252288196</v>
      </c>
      <c r="G379" s="85">
        <f>[4]Conversion_Factors!$M68*G232+G306</f>
        <v>3882.3570298046957</v>
      </c>
      <c r="H379" s="85">
        <f t="shared" si="632"/>
        <v>21292.833300470815</v>
      </c>
      <c r="I379" s="80"/>
      <c r="J379" s="93">
        <f>J72</f>
        <v>2901.6869999999999</v>
      </c>
      <c r="K379" s="93">
        <f>K72</f>
        <v>660.86500000000001</v>
      </c>
      <c r="L379" s="93">
        <f>L72</f>
        <v>40436.471180989807</v>
      </c>
      <c r="M379" s="93">
        <f>M72</f>
        <v>24230.999652209866</v>
      </c>
      <c r="N379" s="93">
        <f t="shared" si="638"/>
        <v>68230.022833199677</v>
      </c>
      <c r="P379" s="92">
        <f>P72</f>
        <v>2901.6869999999999</v>
      </c>
      <c r="Q379" s="92">
        <f>Q72</f>
        <v>660.86500000000001</v>
      </c>
      <c r="R379" s="92">
        <f>R72</f>
        <v>40436.471180989807</v>
      </c>
      <c r="S379" s="92">
        <f>S72</f>
        <v>24230.999652209866</v>
      </c>
      <c r="T379" s="92">
        <f>T72</f>
        <v>68230.022833199677</v>
      </c>
      <c r="V379" s="96">
        <f t="shared" si="658"/>
        <v>1260.7894620548718</v>
      </c>
      <c r="W379" s="96">
        <f t="shared" si="658"/>
        <v>7891.3788045299534</v>
      </c>
      <c r="X379" s="96">
        <f t="shared" si="658"/>
        <v>211.11940720589487</v>
      </c>
      <c r="Y379" s="96">
        <f t="shared" si="658"/>
        <v>160.22273474180108</v>
      </c>
      <c r="Z379" s="96">
        <f t="shared" si="658"/>
        <v>312.07425142630979</v>
      </c>
      <c r="AC379" s="96">
        <f t="shared" si="659"/>
        <v>1.2607894620548719</v>
      </c>
      <c r="AD379" s="96">
        <f t="shared" si="659"/>
        <v>7.8913788045299533</v>
      </c>
      <c r="AE379" s="96">
        <f t="shared" si="659"/>
        <v>0.21111940720589487</v>
      </c>
      <c r="AF379" s="96">
        <f t="shared" si="659"/>
        <v>0.16022273474180107</v>
      </c>
      <c r="AG379" s="96">
        <f t="shared" si="659"/>
        <v>0.31207425142630979</v>
      </c>
      <c r="AI379" s="94">
        <f t="shared" si="660"/>
        <v>1.3462282050652887</v>
      </c>
      <c r="AJ379" s="94">
        <f t="shared" si="660"/>
        <v>8.3536697857776598</v>
      </c>
      <c r="AK379" s="94">
        <f t="shared" si="660"/>
        <v>0.21537419447686312</v>
      </c>
      <c r="AL379" s="94">
        <f t="shared" si="660"/>
        <v>0.15994251519228483</v>
      </c>
      <c r="AM379" s="94">
        <f t="shared" si="641"/>
        <v>0.32260754706986799</v>
      </c>
      <c r="AO379" s="90">
        <f>AO72</f>
        <v>0.93653472517590486</v>
      </c>
      <c r="AP379" s="90">
        <f>AP72</f>
        <v>0.94466013224095002</v>
      </c>
      <c r="AQ379" s="90">
        <f>AQ72</f>
        <v>0.98024467470997168</v>
      </c>
      <c r="AR379" s="90">
        <f>AR72</f>
        <v>1.0017520016437116</v>
      </c>
      <c r="AS379" s="90">
        <f t="shared" si="642"/>
        <v>0.96734950642280859</v>
      </c>
      <c r="AU379" s="32">
        <f t="shared" si="656"/>
        <v>1000000</v>
      </c>
      <c r="AV379" s="32">
        <f t="shared" si="656"/>
        <v>1000000</v>
      </c>
      <c r="AW379" s="32">
        <f t="shared" si="656"/>
        <v>1000000</v>
      </c>
      <c r="AX379" s="32">
        <f t="shared" si="656"/>
        <v>1000000</v>
      </c>
      <c r="AY379" s="32">
        <f t="shared" si="656"/>
        <v>1000000</v>
      </c>
      <c r="BB379" s="80">
        <f t="shared" si="661"/>
        <v>1.0218002400823614</v>
      </c>
      <c r="BC379" s="80">
        <f t="shared" si="661"/>
        <v>2.0073237607808014</v>
      </c>
      <c r="BD379" s="80">
        <f t="shared" si="661"/>
        <v>1.1374016037818897</v>
      </c>
      <c r="BE379" s="80">
        <f t="shared" si="661"/>
        <v>1.0211503699367241</v>
      </c>
      <c r="BF379" s="80"/>
      <c r="BG379" s="80">
        <f t="shared" si="663"/>
        <v>147.39852417439431</v>
      </c>
      <c r="BH379" s="80">
        <f t="shared" si="663"/>
        <v>762.62703170933366</v>
      </c>
      <c r="BI379" s="80" t="e">
        <f t="shared" si="663"/>
        <v>#DIV/0!</v>
      </c>
      <c r="BJ379" s="80" t="e">
        <f t="shared" si="663"/>
        <v>#DIV/0!</v>
      </c>
      <c r="BK379" s="80"/>
      <c r="BL379" s="80">
        <f t="shared" si="664"/>
        <v>1.0362380950749677</v>
      </c>
      <c r="BM379" s="80">
        <f t="shared" si="664"/>
        <v>1.0170070208902371</v>
      </c>
      <c r="BN379" s="80">
        <f t="shared" si="664"/>
        <v>1.1450185166221685</v>
      </c>
      <c r="BO379" s="80">
        <f t="shared" si="664"/>
        <v>0.9940773066600066</v>
      </c>
      <c r="BP379" s="80"/>
      <c r="BQ379" s="95">
        <v>0.88828468990723575</v>
      </c>
      <c r="BR379" s="95">
        <v>0.83884037224870156</v>
      </c>
      <c r="BS379" s="95">
        <v>0.86202260820001997</v>
      </c>
      <c r="BT379" s="95">
        <v>0.78349622899857596</v>
      </c>
      <c r="BU379" s="88"/>
      <c r="BV379" s="95">
        <v>0.9896014204314677</v>
      </c>
      <c r="BW379" s="95">
        <v>0.98337936670762283</v>
      </c>
      <c r="BX379" s="95">
        <v>1.0004996104801664</v>
      </c>
      <c r="BY379" s="95">
        <v>0.99235252062579882</v>
      </c>
      <c r="CA379" s="95">
        <v>1.2311592112275851</v>
      </c>
      <c r="CB379" s="95">
        <v>1.3059593513063972</v>
      </c>
      <c r="CC379" s="95">
        <v>1.330200697105631</v>
      </c>
      <c r="CD379" s="95">
        <v>1.313383891040359</v>
      </c>
      <c r="CF379" s="95">
        <v>0.95748691711833001</v>
      </c>
      <c r="CG379" s="95">
        <v>0.94404756329580242</v>
      </c>
      <c r="CH379" s="95">
        <v>0.9980671433826479</v>
      </c>
      <c r="CI379" s="95">
        <v>0.97347675700215008</v>
      </c>
      <c r="CK379" s="89">
        <f t="shared" si="644"/>
        <v>1.3437590670267698</v>
      </c>
      <c r="CL379" s="89">
        <f t="shared" si="645"/>
        <v>0.98917250475695229</v>
      </c>
      <c r="CM379" s="89">
        <f t="shared" si="646"/>
        <v>0.79991227798677089</v>
      </c>
      <c r="CN379" s="89">
        <f t="shared" si="647"/>
        <v>0.99245571173336022</v>
      </c>
      <c r="CO379" s="89">
        <f t="shared" si="648"/>
        <v>1.2889009214016545</v>
      </c>
      <c r="CP379" s="89">
        <f t="shared" si="649"/>
        <v>0.97164417320419727</v>
      </c>
      <c r="CQ379" s="89">
        <f t="shared" si="650"/>
        <v>0.84731262673613861</v>
      </c>
      <c r="CR379" s="89">
        <f t="shared" si="651"/>
        <v>1.1319972432286021</v>
      </c>
      <c r="CS379" s="89">
        <f t="shared" si="652"/>
        <v>1.3292095221207352</v>
      </c>
      <c r="CT379" s="89"/>
      <c r="CU379" s="89">
        <f t="shared" si="653"/>
        <v>0.99421493591076071</v>
      </c>
      <c r="CX379" s="35"/>
      <c r="CZ379" s="80">
        <f t="shared" si="662"/>
        <v>0.17181444761983469</v>
      </c>
      <c r="DA379" s="80">
        <f t="shared" si="662"/>
        <v>0.24492447670364156</v>
      </c>
      <c r="DB379" s="80">
        <f t="shared" si="662"/>
        <v>0.40092944441734091</v>
      </c>
      <c r="DC379" s="80">
        <f t="shared" si="662"/>
        <v>0.18233163125918292</v>
      </c>
      <c r="DE379" s="80">
        <f t="shared" si="634"/>
        <v>0.17712073319696667</v>
      </c>
      <c r="DF379" s="80">
        <f t="shared" si="634"/>
        <v>0.24869157393129498</v>
      </c>
      <c r="DG379" s="80">
        <f t="shared" si="634"/>
        <v>0.3979213856095688</v>
      </c>
      <c r="DH379" s="80">
        <f t="shared" si="634"/>
        <v>0.17611398681140109</v>
      </c>
      <c r="DI379" s="80">
        <f t="shared" si="635"/>
        <v>0.99984767954923159</v>
      </c>
      <c r="DJ379" s="80"/>
      <c r="DK379" s="80">
        <f t="shared" si="636"/>
        <v>0.1771477164169839</v>
      </c>
      <c r="DL379" s="80">
        <f t="shared" si="636"/>
        <v>0.24872946051483999</v>
      </c>
      <c r="DM379" s="80">
        <f t="shared" si="636"/>
        <v>0.3979820064081826</v>
      </c>
      <c r="DN379" s="80">
        <f t="shared" si="636"/>
        <v>0.17614081665999345</v>
      </c>
      <c r="DQ379" s="80">
        <f t="shared" si="654"/>
        <v>-2.8077193866024138E-2</v>
      </c>
      <c r="DR379" s="80">
        <f t="shared" si="654"/>
        <v>-3.0304595855201618E-2</v>
      </c>
      <c r="DS379" s="80">
        <f t="shared" si="654"/>
        <v>-1.9139763956869862E-2</v>
      </c>
      <c r="DT379" s="80">
        <f t="shared" si="654"/>
        <v>-1.9652897230414825E-2</v>
      </c>
      <c r="DV379" s="80">
        <f t="shared" si="637"/>
        <v>4.2528008631825986E-2</v>
      </c>
      <c r="DW379" s="80">
        <f t="shared" si="637"/>
        <v>9.6858387636129199E-3</v>
      </c>
      <c r="DX379" s="80">
        <f t="shared" si="637"/>
        <v>0.59264924005439501</v>
      </c>
      <c r="DY379" s="80">
        <f t="shared" si="637"/>
        <v>0.35513691255016605</v>
      </c>
      <c r="DZ379" s="80"/>
      <c r="EB379" s="80">
        <f t="shared" si="608"/>
        <v>-6.4002607148380838E-2</v>
      </c>
      <c r="EC379" s="80">
        <f t="shared" si="608"/>
        <v>-0.14741754486223488</v>
      </c>
      <c r="ED379" s="80">
        <f t="shared" si="608"/>
        <v>5.1812062619773424E-3</v>
      </c>
      <c r="EE379" s="80">
        <f t="shared" si="608"/>
        <v>3.6296214528439693E-3</v>
      </c>
      <c r="EG379" s="80">
        <f t="shared" si="627"/>
        <v>-6.3356669419313181E-4</v>
      </c>
      <c r="EH379" s="80">
        <f t="shared" si="609"/>
        <v>3.3193411138659654E-4</v>
      </c>
      <c r="EI379" s="80">
        <f t="shared" si="609"/>
        <v>-9.9799088081754112E-4</v>
      </c>
      <c r="EJ379" s="80">
        <f t="shared" si="609"/>
        <v>-1.0491337882759925E-3</v>
      </c>
      <c r="EL379" s="80">
        <f t="shared" si="628"/>
        <v>1.0168278639981944E-2</v>
      </c>
      <c r="EM379" s="80">
        <f t="shared" si="610"/>
        <v>9.7313395273121023E-3</v>
      </c>
      <c r="EN379" s="80">
        <f t="shared" si="610"/>
        <v>1.5199714552508643E-2</v>
      </c>
      <c r="EO379" s="80">
        <f t="shared" si="610"/>
        <v>1.5806489084418847E-2</v>
      </c>
      <c r="EQ379" s="80">
        <f t="shared" si="629"/>
        <v>-7.7984434557153939E-2</v>
      </c>
      <c r="ER379" s="80">
        <f t="shared" si="611"/>
        <v>-5.0497971637786021E-2</v>
      </c>
      <c r="ES379" s="80">
        <f t="shared" si="611"/>
        <v>-2.9996803355484013E-2</v>
      </c>
      <c r="ET379" s="80">
        <f t="shared" si="611"/>
        <v>2.6228768169998074E-2</v>
      </c>
      <c r="EW379" s="80">
        <f t="shared" si="612"/>
        <v>0.97668566307135218</v>
      </c>
      <c r="EX379" s="80">
        <f t="shared" si="613"/>
        <v>0.71612974860882439</v>
      </c>
      <c r="EY379" s="80">
        <f t="shared" si="614"/>
        <v>0.84731262673613861</v>
      </c>
      <c r="EZ379" s="80"/>
      <c r="FA379" s="80">
        <f t="shared" si="615"/>
        <v>0.95570723654532141</v>
      </c>
      <c r="FB379" s="80">
        <f t="shared" si="616"/>
        <v>0.60633292440824649</v>
      </c>
      <c r="FC379" s="80">
        <f t="shared" si="617"/>
        <v>0.79991227798677089</v>
      </c>
      <c r="FD379" s="80"/>
      <c r="FE379" s="80">
        <f t="shared" si="618"/>
        <v>0.99938853622421597</v>
      </c>
      <c r="FF379" s="80">
        <f t="shared" si="619"/>
        <v>1.0029032708454524</v>
      </c>
      <c r="FG379" s="80">
        <f t="shared" si="620"/>
        <v>0.99245571173336022</v>
      </c>
      <c r="FH379" s="80"/>
      <c r="FI379" s="80">
        <f t="shared" si="621"/>
        <v>1.0131407293478603</v>
      </c>
      <c r="FJ379" s="80">
        <f t="shared" si="622"/>
        <v>1.3386416420073903</v>
      </c>
      <c r="FK379" s="80">
        <f t="shared" si="598"/>
        <v>1.2889009214016545</v>
      </c>
      <c r="FM379" s="80">
        <f t="shared" si="623"/>
        <v>0.96686796946610676</v>
      </c>
      <c r="FN379" s="80">
        <f t="shared" si="624"/>
        <v>0.95437050911359556</v>
      </c>
      <c r="FO379" s="80">
        <f t="shared" si="625"/>
        <v>0.97164417320419727</v>
      </c>
    </row>
    <row r="380" spans="1:171" x14ac:dyDescent="0.2">
      <c r="A380" s="74" t="s">
        <v>247</v>
      </c>
      <c r="B380" s="31">
        <f>B379+1</f>
        <v>2007</v>
      </c>
      <c r="D380" s="85">
        <f>[4]Conversion_Factors!$M69*D233+D307</f>
        <v>3889.4964372018626</v>
      </c>
      <c r="E380" s="85">
        <f>[4]Conversion_Factors!$M69*E233+E307</f>
        <v>5531.2708370819619</v>
      </c>
      <c r="F380" s="85">
        <f>[4]Conversion_Factors!$M69*F233+F307</f>
        <v>8791.8386927175652</v>
      </c>
      <c r="G380" s="85">
        <f>[4]Conversion_Factors!$M69*G233+G307</f>
        <v>3975.461417661104</v>
      </c>
      <c r="H380" s="85">
        <f t="shared" si="632"/>
        <v>22188.067384662492</v>
      </c>
      <c r="I380" s="80"/>
      <c r="J380" s="93">
        <f>J73</f>
        <v>3085.0520000000001</v>
      </c>
      <c r="K380" s="93">
        <f>K73</f>
        <v>645.95000000000005</v>
      </c>
      <c r="L380" s="93">
        <f>L73</f>
        <v>40826.14944026991</v>
      </c>
      <c r="M380" s="93">
        <f>M73</f>
        <v>24430.626617439546</v>
      </c>
      <c r="N380" s="93">
        <f t="shared" si="638"/>
        <v>68987.778057709453</v>
      </c>
      <c r="P380" s="92">
        <f>P73</f>
        <v>3085.0520000000001</v>
      </c>
      <c r="Q380" s="92">
        <f>Q73</f>
        <v>645.95000000000005</v>
      </c>
      <c r="R380" s="92">
        <f>R73</f>
        <v>40826.14944026991</v>
      </c>
      <c r="S380" s="92">
        <f>S73</f>
        <v>24430.626617439546</v>
      </c>
      <c r="T380" s="92">
        <f>T73</f>
        <v>68987.778057709453</v>
      </c>
      <c r="V380" s="96">
        <f t="shared" si="658"/>
        <v>1260.7555519977825</v>
      </c>
      <c r="W380" s="96">
        <f t="shared" si="658"/>
        <v>8563.0015281089272</v>
      </c>
      <c r="X380" s="96">
        <f t="shared" si="658"/>
        <v>215.34822199140612</v>
      </c>
      <c r="Y380" s="96">
        <f t="shared" si="658"/>
        <v>162.72449658836268</v>
      </c>
      <c r="Z380" s="96">
        <f t="shared" si="658"/>
        <v>321.62316296231194</v>
      </c>
      <c r="AC380" s="96">
        <f t="shared" si="659"/>
        <v>1.2607555519977824</v>
      </c>
      <c r="AD380" s="96">
        <f t="shared" si="659"/>
        <v>8.5630015281089271</v>
      </c>
      <c r="AE380" s="96">
        <f t="shared" si="659"/>
        <v>0.21534822199140613</v>
      </c>
      <c r="AF380" s="96">
        <f t="shared" si="659"/>
        <v>0.16272449658836269</v>
      </c>
      <c r="AG380" s="96">
        <f t="shared" si="659"/>
        <v>0.32162316296231191</v>
      </c>
      <c r="AI380" s="94">
        <f t="shared" si="660"/>
        <v>1.2766622177586522</v>
      </c>
      <c r="AJ380" s="94">
        <f t="shared" si="660"/>
        <v>8.6804786618030061</v>
      </c>
      <c r="AK380" s="94">
        <f t="shared" si="660"/>
        <v>0.21231680840405848</v>
      </c>
      <c r="AL380" s="94">
        <f t="shared" si="660"/>
        <v>0.16617241590300005</v>
      </c>
      <c r="AM380" s="94">
        <f t="shared" si="641"/>
        <v>0.32286151464118135</v>
      </c>
      <c r="AO380" s="90">
        <f>AO73</f>
        <v>0.98754042726446778</v>
      </c>
      <c r="AP380" s="90">
        <f>AP73</f>
        <v>0.98646651431665655</v>
      </c>
      <c r="AQ380" s="90">
        <f>AQ73</f>
        <v>1.0142777842702806</v>
      </c>
      <c r="AR380" s="90">
        <f>AR73</f>
        <v>0.97925095271738716</v>
      </c>
      <c r="AS380" s="90">
        <f t="shared" si="642"/>
        <v>0.99616444939172855</v>
      </c>
      <c r="AU380" s="32">
        <f t="shared" si="656"/>
        <v>1000000</v>
      </c>
      <c r="AV380" s="32">
        <f t="shared" si="656"/>
        <v>1000000</v>
      </c>
      <c r="AW380" s="32">
        <f t="shared" si="656"/>
        <v>1000000</v>
      </c>
      <c r="AX380" s="32">
        <f t="shared" si="656"/>
        <v>1000000</v>
      </c>
      <c r="AY380" s="32">
        <f t="shared" si="656"/>
        <v>1000000</v>
      </c>
      <c r="BB380" s="80">
        <f t="shared" si="661"/>
        <v>0.96899898226883907</v>
      </c>
      <c r="BC380" s="80">
        <f t="shared" si="661"/>
        <v>2.0858534655575718</v>
      </c>
      <c r="BD380" s="80">
        <f t="shared" si="661"/>
        <v>1.1212553991215073</v>
      </c>
      <c r="BE380" s="80">
        <f t="shared" si="661"/>
        <v>1.0609250690388849</v>
      </c>
      <c r="BF380" s="80"/>
      <c r="BG380" s="80">
        <f t="shared" si="663"/>
        <v>147.39455975962082</v>
      </c>
      <c r="BH380" s="80">
        <f t="shared" si="663"/>
        <v>827.53300781297105</v>
      </c>
      <c r="BI380" s="80" t="e">
        <f t="shared" si="663"/>
        <v>#DIV/0!</v>
      </c>
      <c r="BJ380" s="80" t="e">
        <f t="shared" si="663"/>
        <v>#DIV/0!</v>
      </c>
      <c r="BK380" s="80"/>
      <c r="BL380" s="80">
        <f t="shared" si="664"/>
        <v>1.106273014580923</v>
      </c>
      <c r="BM380" s="80">
        <f t="shared" si="664"/>
        <v>1.0788827341697593</v>
      </c>
      <c r="BN380" s="80">
        <f t="shared" si="664"/>
        <v>1.167953742222029</v>
      </c>
      <c r="BO380" s="80">
        <f t="shared" si="664"/>
        <v>1.0095991031287939</v>
      </c>
      <c r="BP380" s="80"/>
      <c r="BQ380" s="95">
        <v>0.89523903276773187</v>
      </c>
      <c r="BR380" s="95">
        <v>0.84661643865530267</v>
      </c>
      <c r="BS380" s="95">
        <v>0.83912380742816173</v>
      </c>
      <c r="BT380" s="95">
        <v>0.7985491805656959</v>
      </c>
      <c r="BU380" s="88"/>
      <c r="BV380" s="95">
        <v>0.98933991420683964</v>
      </c>
      <c r="BW380" s="95">
        <v>0.98388730741192398</v>
      </c>
      <c r="BX380" s="95">
        <v>0.99961410235876935</v>
      </c>
      <c r="BY380" s="95">
        <v>0.99142373827680774</v>
      </c>
      <c r="CA380" s="95">
        <v>1.2386629514172414</v>
      </c>
      <c r="CB380" s="95">
        <v>1.3131951655096996</v>
      </c>
      <c r="CC380" s="95">
        <v>1.3450878694530015</v>
      </c>
      <c r="CD380" s="95">
        <v>1.3288172633667843</v>
      </c>
      <c r="CF380" s="95">
        <v>1.0083809457100346</v>
      </c>
      <c r="CG380" s="95">
        <v>0.98630881105737034</v>
      </c>
      <c r="CH380" s="95">
        <v>1.0351816598129246</v>
      </c>
      <c r="CI380" s="95">
        <v>0.95967175491776135</v>
      </c>
      <c r="CK380" s="89">
        <f t="shared" si="644"/>
        <v>1.3586827093068139</v>
      </c>
      <c r="CL380" s="89">
        <f t="shared" si="645"/>
        <v>1.0194394066195693</v>
      </c>
      <c r="CM380" s="89">
        <f t="shared" si="646"/>
        <v>0.79931653844811001</v>
      </c>
      <c r="CN380" s="89">
        <f t="shared" si="647"/>
        <v>0.992018681149201</v>
      </c>
      <c r="CO380" s="89">
        <f t="shared" si="648"/>
        <v>1.3005112655712296</v>
      </c>
      <c r="CP380" s="89">
        <f t="shared" si="649"/>
        <v>1.0030202179819547</v>
      </c>
      <c r="CQ380" s="89">
        <f t="shared" si="650"/>
        <v>0.84421881867051118</v>
      </c>
      <c r="CR380" s="89">
        <f t="shared" si="651"/>
        <v>1.1864120057544478</v>
      </c>
      <c r="CS380" s="89">
        <f t="shared" si="652"/>
        <v>1.3850946949600071</v>
      </c>
      <c r="CT380" s="89"/>
      <c r="CU380" s="89">
        <f t="shared" si="653"/>
        <v>1.0343379406562843</v>
      </c>
      <c r="CX380" s="35"/>
      <c r="CZ380" s="80">
        <f t="shared" si="662"/>
        <v>0.17529676513829581</v>
      </c>
      <c r="DA380" s="80">
        <f t="shared" si="662"/>
        <v>0.24929033886499977</v>
      </c>
      <c r="DB380" s="80">
        <f t="shared" si="662"/>
        <v>0.39624175194252953</v>
      </c>
      <c r="DC380" s="80">
        <f t="shared" si="662"/>
        <v>0.17917114405417495</v>
      </c>
      <c r="DE380" s="80">
        <f t="shared" ref="DE380:DH383" si="665">(CZ380-CZ379)/LN(CZ380/CZ379)</f>
        <v>0.17354978362431367</v>
      </c>
      <c r="DF380" s="80">
        <f t="shared" si="665"/>
        <v>0.24710097969256534</v>
      </c>
      <c r="DG380" s="80">
        <f t="shared" si="665"/>
        <v>0.39858100387959949</v>
      </c>
      <c r="DH380" s="80">
        <f t="shared" si="665"/>
        <v>0.18074678239790154</v>
      </c>
      <c r="DI380" s="80">
        <f t="shared" si="635"/>
        <v>0.99997854959438004</v>
      </c>
      <c r="DJ380" s="80"/>
      <c r="DK380" s="80">
        <f t="shared" si="636"/>
        <v>0.17355350641742309</v>
      </c>
      <c r="DL380" s="80">
        <f t="shared" si="636"/>
        <v>0.24710628022250736</v>
      </c>
      <c r="DM380" s="80">
        <f t="shared" si="636"/>
        <v>0.39858955378720412</v>
      </c>
      <c r="DN380" s="80">
        <f t="shared" si="636"/>
        <v>0.18075065957286546</v>
      </c>
      <c r="DQ380" s="80">
        <f t="shared" ref="DQ380:DT383" si="666">LN(BQ380/BQ379)</f>
        <v>7.7984699802225495E-3</v>
      </c>
      <c r="DR380" s="80">
        <f t="shared" si="666"/>
        <v>9.2273163329825089E-3</v>
      </c>
      <c r="DS380" s="80">
        <f t="shared" si="666"/>
        <v>-2.6923236880886426E-2</v>
      </c>
      <c r="DT380" s="80">
        <f t="shared" si="666"/>
        <v>1.9030308184841267E-2</v>
      </c>
      <c r="DV380" s="80">
        <f t="shared" si="637"/>
        <v>4.4718819577277899E-2</v>
      </c>
      <c r="DW380" s="80">
        <f t="shared" si="637"/>
        <v>9.3632527120912912E-3</v>
      </c>
      <c r="DX380" s="80">
        <f t="shared" si="637"/>
        <v>0.59178814841837835</v>
      </c>
      <c r="DY380" s="80">
        <f t="shared" si="637"/>
        <v>0.35412977929225248</v>
      </c>
      <c r="DZ380" s="80"/>
      <c r="EB380" s="80">
        <f t="shared" ref="EB380:EE383" si="667">LN(DV380/DV379)</f>
        <v>5.0231547142650629E-2</v>
      </c>
      <c r="EC380" s="80">
        <f t="shared" si="667"/>
        <v>-3.3872155412138331E-2</v>
      </c>
      <c r="ED380" s="80">
        <f t="shared" si="667"/>
        <v>-1.4540098043223676E-3</v>
      </c>
      <c r="EE380" s="80">
        <f t="shared" si="667"/>
        <v>-2.8399301599567172E-3</v>
      </c>
      <c r="EG380" s="80">
        <f t="shared" si="627"/>
        <v>-2.6428901309300407E-4</v>
      </c>
      <c r="EH380" s="80">
        <f t="shared" si="627"/>
        <v>5.1639233487846498E-4</v>
      </c>
      <c r="EI380" s="80">
        <f t="shared" si="627"/>
        <v>-8.854578352908458E-4</v>
      </c>
      <c r="EJ380" s="80">
        <f t="shared" si="627"/>
        <v>-9.3637819556148614E-4</v>
      </c>
      <c r="EL380" s="80">
        <f t="shared" si="628"/>
        <v>6.0763591735305822E-3</v>
      </c>
      <c r="EM380" s="80">
        <f t="shared" si="628"/>
        <v>5.5253193848955311E-3</v>
      </c>
      <c r="EN380" s="80">
        <f t="shared" si="628"/>
        <v>1.1129510439377302E-2</v>
      </c>
      <c r="EO380" s="80">
        <f t="shared" si="628"/>
        <v>1.1682341312613193E-2</v>
      </c>
      <c r="EQ380" s="80">
        <f t="shared" si="629"/>
        <v>5.1789242190576373E-2</v>
      </c>
      <c r="ER380" s="80">
        <f t="shared" si="629"/>
        <v>4.3792951642144341E-2</v>
      </c>
      <c r="ES380" s="80">
        <f t="shared" si="629"/>
        <v>3.651165503874431E-2</v>
      </c>
      <c r="ET380" s="80">
        <f t="shared" si="629"/>
        <v>-1.4282644790644292E-2</v>
      </c>
      <c r="EW380" s="80">
        <f t="shared" si="612"/>
        <v>0.99634868174035729</v>
      </c>
      <c r="EX380" s="80">
        <f>IF(ISERR(EW380),EX379,EW380*EX379)</f>
        <v>0.71351493098145569</v>
      </c>
      <c r="EY380" s="80">
        <f t="shared" si="614"/>
        <v>0.84421881867051118</v>
      </c>
      <c r="EZ380" s="80"/>
      <c r="FA380" s="80">
        <f t="shared" si="615"/>
        <v>0.9992552439122947</v>
      </c>
      <c r="FB380" s="80">
        <f>IF(ISERR(FA380),FB379,FA380*FB379)</f>
        <v>0.60588135427161727</v>
      </c>
      <c r="FC380" s="80">
        <f t="shared" si="617"/>
        <v>0.79931653844811001</v>
      </c>
      <c r="FD380" s="80"/>
      <c r="FE380" s="80">
        <f t="shared" si="618"/>
        <v>0.99955964726789071</v>
      </c>
      <c r="FF380" s="80">
        <f>IF(ISERR(FE380),FF379,FE380*FF379)</f>
        <v>1.0024616396500943</v>
      </c>
      <c r="FG380" s="80">
        <f t="shared" si="620"/>
        <v>0.992018681149201</v>
      </c>
      <c r="FH380" s="80"/>
      <c r="FI380" s="80">
        <f t="shared" si="621"/>
        <v>1.009007941554537</v>
      </c>
      <c r="FJ380" s="80">
        <f>IF(ISERR(FI380),FJ379,FI380*FJ379)</f>
        <v>1.3507000476810624</v>
      </c>
      <c r="FK380" s="80">
        <f t="shared" si="598"/>
        <v>1.3005112655712296</v>
      </c>
      <c r="FM380" s="80">
        <f t="shared" si="623"/>
        <v>1.0322917027066487</v>
      </c>
      <c r="FN380" s="80">
        <f>IF(ISERR(FM380),FN379,FM380*FN379)</f>
        <v>0.98518875786588478</v>
      </c>
      <c r="FO380" s="80">
        <f t="shared" si="625"/>
        <v>1.0030202179819547</v>
      </c>
    </row>
    <row r="381" spans="1:171" x14ac:dyDescent="0.2">
      <c r="A381" s="74" t="s">
        <v>247</v>
      </c>
      <c r="B381" s="31">
        <f>B380+1</f>
        <v>2008</v>
      </c>
      <c r="D381" s="85">
        <f>[4]Conversion_Factors!$M70*D234+D308</f>
        <v>3806.4435193262807</v>
      </c>
      <c r="E381" s="85">
        <f>[4]Conversion_Factors!$M70*E234+E308</f>
        <v>5633.5671305060132</v>
      </c>
      <c r="F381" s="85">
        <f>[4]Conversion_Factors!$M70*F234+F308</f>
        <v>8773.686550880393</v>
      </c>
      <c r="G381" s="85">
        <f>[4]Conversion_Factors!$M70*G234+G308</f>
        <v>4051.8136920431234</v>
      </c>
      <c r="H381" s="85">
        <f t="shared" si="632"/>
        <v>22265.51089275581</v>
      </c>
      <c r="I381" s="80"/>
      <c r="J381" s="93">
        <f>J74</f>
        <v>3228.4290000000001</v>
      </c>
      <c r="K381" s="93">
        <f>K74</f>
        <v>660.38800000000003</v>
      </c>
      <c r="L381" s="93">
        <f>L74</f>
        <v>41181.593138276592</v>
      </c>
      <c r="M381" s="93">
        <f>M74</f>
        <v>24410.01675070919</v>
      </c>
      <c r="N381" s="93">
        <f t="shared" si="638"/>
        <v>69480.426888985792</v>
      </c>
      <c r="P381" s="92">
        <f>P74</f>
        <v>3228.4290000000001</v>
      </c>
      <c r="Q381" s="92">
        <f>Q74</f>
        <v>660.38800000000003</v>
      </c>
      <c r="R381" s="92">
        <f>R74</f>
        <v>41181.593138276592</v>
      </c>
      <c r="S381" s="92">
        <f>S74</f>
        <v>24410.01675070919</v>
      </c>
      <c r="T381" s="92">
        <f>T74</f>
        <v>69480.426888985792</v>
      </c>
      <c r="V381" s="96">
        <f t="shared" si="658"/>
        <v>1179.0389441199668</v>
      </c>
      <c r="W381" s="96">
        <f t="shared" si="658"/>
        <v>8530.6927601743409</v>
      </c>
      <c r="X381" s="96">
        <f t="shared" si="658"/>
        <v>213.04874052397</v>
      </c>
      <c r="Y381" s="96">
        <f t="shared" si="658"/>
        <v>165.98979564098028</v>
      </c>
      <c r="Z381" s="96">
        <f t="shared" si="658"/>
        <v>320.45731279589177</v>
      </c>
      <c r="AC381" s="96">
        <f t="shared" si="659"/>
        <v>1.1790389441199669</v>
      </c>
      <c r="AD381" s="96">
        <f t="shared" si="659"/>
        <v>8.5306927601743414</v>
      </c>
      <c r="AE381" s="96">
        <f t="shared" si="659"/>
        <v>0.21304874052396999</v>
      </c>
      <c r="AF381" s="96">
        <f t="shared" si="659"/>
        <v>0.16598979564098026</v>
      </c>
      <c r="AG381" s="96">
        <f t="shared" si="659"/>
        <v>0.32045731279589179</v>
      </c>
      <c r="AI381" s="94">
        <f t="shared" si="660"/>
        <v>1.198135506177378</v>
      </c>
      <c r="AJ381" s="94">
        <f t="shared" si="660"/>
        <v>8.4190965599512566</v>
      </c>
      <c r="AK381" s="94">
        <f t="shared" si="660"/>
        <v>0.21404748892825701</v>
      </c>
      <c r="AL381" s="94">
        <f t="shared" si="660"/>
        <v>0.16562355905901102</v>
      </c>
      <c r="AM381" s="94">
        <f t="shared" si="641"/>
        <v>0.32074725506463991</v>
      </c>
      <c r="AO381" s="90">
        <f>AO74</f>
        <v>0.98406143382033784</v>
      </c>
      <c r="AP381" s="90">
        <f>AP74</f>
        <v>1.0132551277240287</v>
      </c>
      <c r="AQ381" s="90">
        <f>AQ74</f>
        <v>0.99533398682092566</v>
      </c>
      <c r="AR381" s="90">
        <f>AR74</f>
        <v>1.0022112589781913</v>
      </c>
      <c r="AS381" s="90">
        <f t="shared" si="642"/>
        <v>0.99909604130925556</v>
      </c>
      <c r="AU381" s="32">
        <f t="shared" si="656"/>
        <v>1000000</v>
      </c>
      <c r="AV381" s="32">
        <f t="shared" si="656"/>
        <v>1000000</v>
      </c>
      <c r="AW381" s="32">
        <f t="shared" si="656"/>
        <v>1000000</v>
      </c>
      <c r="AX381" s="32">
        <f t="shared" si="656"/>
        <v>1000000</v>
      </c>
      <c r="AY381" s="32">
        <f t="shared" si="656"/>
        <v>1000000</v>
      </c>
      <c r="BB381" s="80">
        <f t="shared" si="661"/>
        <v>0.90939644798474051</v>
      </c>
      <c r="BC381" s="80">
        <f t="shared" si="661"/>
        <v>2.0230453204974062</v>
      </c>
      <c r="BD381" s="80">
        <f t="shared" si="661"/>
        <v>1.1303952072059387</v>
      </c>
      <c r="BE381" s="80">
        <f t="shared" si="661"/>
        <v>1.0574209015033933</v>
      </c>
      <c r="BF381" s="80"/>
      <c r="BG381" s="80">
        <f t="shared" si="663"/>
        <v>137.84109523264377</v>
      </c>
      <c r="BH381" s="80">
        <f t="shared" si="663"/>
        <v>824.41067134953892</v>
      </c>
      <c r="BI381" s="80" t="e">
        <f t="shared" si="663"/>
        <v>#DIV/0!</v>
      </c>
      <c r="BJ381" s="80" t="e">
        <f t="shared" si="663"/>
        <v>#DIV/0!</v>
      </c>
      <c r="BK381" s="80"/>
      <c r="BL381" s="80">
        <f t="shared" si="664"/>
        <v>1.0810533752362479</v>
      </c>
      <c r="BM381" s="80">
        <f t="shared" si="664"/>
        <v>1.0942957563420659</v>
      </c>
      <c r="BN381" s="80">
        <f t="shared" si="664"/>
        <v>1.1554823692976244</v>
      </c>
      <c r="BO381" s="80">
        <f t="shared" si="664"/>
        <v>1.02985814871865</v>
      </c>
      <c r="BP381" s="80"/>
      <c r="BQ381" s="95">
        <v>0.87399787017972552</v>
      </c>
      <c r="BR381" s="95">
        <v>0.83199453308048499</v>
      </c>
      <c r="BS381" s="95">
        <v>0.83503220037641457</v>
      </c>
      <c r="BT381" s="95">
        <v>0.79203714043568318</v>
      </c>
      <c r="BU381" s="88"/>
      <c r="BV381" s="95">
        <v>0.98850965197826002</v>
      </c>
      <c r="BW381" s="95">
        <v>0.9834664384801628</v>
      </c>
      <c r="BX381" s="95">
        <v>0.99857781979445703</v>
      </c>
      <c r="BY381" s="95">
        <v>0.99052142947502708</v>
      </c>
      <c r="CA381" s="95">
        <v>1.2454167504297728</v>
      </c>
      <c r="CB381" s="95">
        <v>1.3197151481835956</v>
      </c>
      <c r="CC381" s="95">
        <v>1.3579175698872719</v>
      </c>
      <c r="CD381" s="95">
        <v>1.3421887132128465</v>
      </c>
      <c r="CF381" s="95">
        <v>1.004710974287911</v>
      </c>
      <c r="CG381" s="95">
        <v>1.0133850587827207</v>
      </c>
      <c r="CH381" s="95">
        <v>1.0204806572552618</v>
      </c>
      <c r="CI381" s="95">
        <v>0.97803501725618303</v>
      </c>
      <c r="CK381" s="89">
        <f t="shared" si="644"/>
        <v>1.3683852025260541</v>
      </c>
      <c r="CL381" s="89">
        <f t="shared" si="645"/>
        <v>1.0157440459032705</v>
      </c>
      <c r="CM381" s="89">
        <f t="shared" si="646"/>
        <v>0.80700557352530999</v>
      </c>
      <c r="CN381" s="89">
        <f t="shared" si="647"/>
        <v>0.99119854252958794</v>
      </c>
      <c r="CO381" s="89">
        <f t="shared" si="648"/>
        <v>1.3106220497846683</v>
      </c>
      <c r="CP381" s="89">
        <f t="shared" si="649"/>
        <v>1.006981176037306</v>
      </c>
      <c r="CQ381" s="89">
        <f t="shared" si="650"/>
        <v>0.83419647225045013</v>
      </c>
      <c r="CR381" s="89">
        <f t="shared" si="651"/>
        <v>1.2050712610710059</v>
      </c>
      <c r="CS381" s="89">
        <f t="shared" si="652"/>
        <v>1.3899291219679804</v>
      </c>
      <c r="CT381" s="89"/>
      <c r="CU381" s="89">
        <f t="shared" si="653"/>
        <v>1.0556890363702593</v>
      </c>
      <c r="CX381" s="35"/>
      <c r="CZ381" s="80">
        <f t="shared" si="662"/>
        <v>0.17095693593829572</v>
      </c>
      <c r="DA381" s="80">
        <f t="shared" si="662"/>
        <v>0.25301764498648538</v>
      </c>
      <c r="DB381" s="80">
        <f t="shared" si="662"/>
        <v>0.39404829258757113</v>
      </c>
      <c r="DC381" s="80">
        <f t="shared" si="662"/>
        <v>0.18197712648764777</v>
      </c>
      <c r="DE381" s="80">
        <f t="shared" si="665"/>
        <v>0.1731177844948715</v>
      </c>
      <c r="DF381" s="80">
        <f t="shared" si="665"/>
        <v>0.25114938219911997</v>
      </c>
      <c r="DG381" s="80">
        <f t="shared" si="665"/>
        <v>0.39514400760091062</v>
      </c>
      <c r="DH381" s="80">
        <f t="shared" si="665"/>
        <v>0.18057050164597682</v>
      </c>
      <c r="DI381" s="80">
        <f t="shared" si="635"/>
        <v>0.99998167594087883</v>
      </c>
      <c r="DJ381" s="80"/>
      <c r="DK381" s="80">
        <f t="shared" si="636"/>
        <v>0.17312095677351852</v>
      </c>
      <c r="DL381" s="80">
        <f t="shared" si="636"/>
        <v>0.25115398435957792</v>
      </c>
      <c r="DM381" s="80">
        <f t="shared" si="636"/>
        <v>0.39515124837574767</v>
      </c>
      <c r="DN381" s="80">
        <f t="shared" si="636"/>
        <v>0.18057381049115601</v>
      </c>
      <c r="DQ381" s="80">
        <f t="shared" si="666"/>
        <v>-2.4012819547357088E-2</v>
      </c>
      <c r="DR381" s="80">
        <f t="shared" si="666"/>
        <v>-1.7421875178942656E-2</v>
      </c>
      <c r="DS381" s="80">
        <f t="shared" si="666"/>
        <v>-4.8879736167439783E-3</v>
      </c>
      <c r="DT381" s="80">
        <f t="shared" si="666"/>
        <v>-8.1882717445972194E-3</v>
      </c>
      <c r="DV381" s="80">
        <f t="shared" si="637"/>
        <v>4.6465301733944565E-2</v>
      </c>
      <c r="DW381" s="80">
        <f t="shared" si="637"/>
        <v>9.5046623857845975E-3</v>
      </c>
      <c r="DX381" s="80">
        <f t="shared" si="637"/>
        <v>0.59270783128715632</v>
      </c>
      <c r="DY381" s="80">
        <f t="shared" si="637"/>
        <v>0.35132220459311436</v>
      </c>
      <c r="DZ381" s="80"/>
      <c r="EB381" s="80">
        <f t="shared" si="667"/>
        <v>3.8311402136517819E-2</v>
      </c>
      <c r="EC381" s="80">
        <f t="shared" si="667"/>
        <v>1.4989713568876139E-2</v>
      </c>
      <c r="ED381" s="80">
        <f t="shared" si="667"/>
        <v>1.5528681723627038E-3</v>
      </c>
      <c r="EE381" s="80">
        <f t="shared" si="667"/>
        <v>-7.9596899192858877E-3</v>
      </c>
      <c r="EG381" s="80">
        <f t="shared" ref="EG381:EJ383" si="668">LN(BV381/BV380)</f>
        <v>-8.3956059302264384E-4</v>
      </c>
      <c r="EH381" s="80">
        <f t="shared" si="668"/>
        <v>-4.2785283435707919E-4</v>
      </c>
      <c r="EI381" s="80">
        <f t="shared" si="668"/>
        <v>-1.0372203447811075E-3</v>
      </c>
      <c r="EJ381" s="80">
        <f t="shared" si="668"/>
        <v>-9.1052858454541692E-4</v>
      </c>
      <c r="EL381" s="80">
        <f t="shared" ref="EL381:EO383" si="669">LN(CA381/CA380)</f>
        <v>5.437680320055001E-3</v>
      </c>
      <c r="EM381" s="80">
        <f t="shared" si="669"/>
        <v>4.9526912993967942E-3</v>
      </c>
      <c r="EN381" s="80">
        <f t="shared" si="669"/>
        <v>9.4929862848326281E-3</v>
      </c>
      <c r="EO381" s="80">
        <f t="shared" si="669"/>
        <v>1.0012378607841696E-2</v>
      </c>
      <c r="EQ381" s="80">
        <f t="shared" ref="EQ381:ET383" si="670">LN(CF381/CF380)</f>
        <v>-3.646108209380927E-3</v>
      </c>
      <c r="ER381" s="80">
        <f t="shared" si="670"/>
        <v>2.708204791516319E-2</v>
      </c>
      <c r="ES381" s="80">
        <f t="shared" si="670"/>
        <v>-1.4303179139374343E-2</v>
      </c>
      <c r="ET381" s="80">
        <f t="shared" si="670"/>
        <v>1.8954170326682295E-2</v>
      </c>
      <c r="EW381" s="80">
        <f t="shared" si="612"/>
        <v>0.98812825987953645</v>
      </c>
      <c r="EX381" s="80">
        <f>IF(ISERR(EW381),EX380,EW381*EX380)</f>
        <v>0.70504426714877333</v>
      </c>
      <c r="EY381" s="80">
        <f t="shared" si="614"/>
        <v>0.83419647225045013</v>
      </c>
      <c r="EZ381" s="80"/>
      <c r="FA381" s="80">
        <f t="shared" si="615"/>
        <v>1.0096195120547968</v>
      </c>
      <c r="FB381" s="80">
        <f>IF(ISERR(FA381),FB380,FA381*FB380)</f>
        <v>0.61170963726280969</v>
      </c>
      <c r="FC381" s="80">
        <f t="shared" si="617"/>
        <v>0.80700557352530999</v>
      </c>
      <c r="FD381" s="80"/>
      <c r="FE381" s="80">
        <f t="shared" si="618"/>
        <v>0.99917326292821129</v>
      </c>
      <c r="FF381" s="80">
        <f>IF(ISERR(FE381),FF380,FE381*FF380)</f>
        <v>1.0016328674495494</v>
      </c>
      <c r="FG381" s="80">
        <f t="shared" si="620"/>
        <v>0.99119854252958794</v>
      </c>
      <c r="FH381" s="80"/>
      <c r="FI381" s="80">
        <f t="shared" si="621"/>
        <v>1.0077744687655572</v>
      </c>
      <c r="FJ381" s="80">
        <f>IF(ISERR(FI381),FJ380,FI381*FJ380)</f>
        <v>1.3612010230133955</v>
      </c>
      <c r="FK381" s="80">
        <f t="shared" si="598"/>
        <v>1.3106220497846683</v>
      </c>
      <c r="FM381" s="80">
        <f t="shared" si="623"/>
        <v>1.0039490311205497</v>
      </c>
      <c r="FN381" s="80">
        <f>IF(ISERR(FM381),FN380,FM381*FN380)</f>
        <v>0.98907929893031288</v>
      </c>
      <c r="FO381" s="80">
        <f t="shared" si="625"/>
        <v>1.006981176037306</v>
      </c>
    </row>
    <row r="382" spans="1:171" x14ac:dyDescent="0.2">
      <c r="A382" s="74" t="s">
        <v>247</v>
      </c>
      <c r="B382" s="31">
        <f>B381+1</f>
        <v>2009</v>
      </c>
      <c r="D382" s="85">
        <f>[4]Conversion_Factors!$M71*D235+D309</f>
        <v>3737.7956913169983</v>
      </c>
      <c r="E382" s="85">
        <f>[4]Conversion_Factors!$M71*E235+E309</f>
        <v>5398.9853573643486</v>
      </c>
      <c r="F382" s="85">
        <f>[4]Conversion_Factors!$M71*F235+F309</f>
        <v>8758.1996080452536</v>
      </c>
      <c r="G382" s="85">
        <f>[4]Conversion_Factors!$M71*G235+G309</f>
        <v>4005.0513787682239</v>
      </c>
      <c r="H382" s="85">
        <f>SUM(D382:G382)</f>
        <v>21900.032035494824</v>
      </c>
      <c r="I382" s="80"/>
      <c r="J382" s="93">
        <f>J75</f>
        <v>3186.5940000000001</v>
      </c>
      <c r="K382" s="93">
        <f>K75</f>
        <v>658.91899999999998</v>
      </c>
      <c r="L382" s="93">
        <f>L75</f>
        <v>41410.047013685966</v>
      </c>
      <c r="M382" s="93">
        <f>M75</f>
        <v>24317.926278182462</v>
      </c>
      <c r="N382" s="93">
        <f>SUM(J382:M382)</f>
        <v>69573.486291868423</v>
      </c>
      <c r="P382" s="92">
        <f>P75</f>
        <v>3186.5940000000001</v>
      </c>
      <c r="Q382" s="92">
        <f>Q75</f>
        <v>658.91899999999998</v>
      </c>
      <c r="R382" s="92">
        <f>R75</f>
        <v>41410.047013685966</v>
      </c>
      <c r="S382" s="92">
        <f>S75</f>
        <v>24317.926278182462</v>
      </c>
      <c r="T382" s="92">
        <f>T75</f>
        <v>69573.486291868423</v>
      </c>
      <c r="V382" s="96">
        <f t="shared" si="658"/>
        <v>1172.9751864583309</v>
      </c>
      <c r="W382" s="96">
        <f t="shared" si="658"/>
        <v>8193.7011337726617</v>
      </c>
      <c r="X382" s="96">
        <f t="shared" si="658"/>
        <v>211.49938818351691</v>
      </c>
      <c r="Y382" s="96">
        <f t="shared" si="658"/>
        <v>164.69543220720561</v>
      </c>
      <c r="Z382" s="96">
        <f t="shared" si="658"/>
        <v>314.77554457486553</v>
      </c>
      <c r="AC382" s="96">
        <f>D382/P382</f>
        <v>1.1729751864583309</v>
      </c>
      <c r="AD382" s="96">
        <f>E382/Q382</f>
        <v>8.1937011337726613</v>
      </c>
      <c r="AE382" s="96">
        <f>F382/R382</f>
        <v>0.21149938818351691</v>
      </c>
      <c r="AF382" s="96">
        <f>G382/S382</f>
        <v>0.16469543220720562</v>
      </c>
      <c r="AG382" s="96">
        <f>H382/T382</f>
        <v>0.31477554457486551</v>
      </c>
      <c r="AI382" s="94">
        <f>AC382/AO382</f>
        <v>1.1872206794904145</v>
      </c>
      <c r="AJ382" s="94">
        <f>AD382/AP382</f>
        <v>8.3094735761799683</v>
      </c>
      <c r="AK382" s="94">
        <f>AE382/AQ382</f>
        <v>0.21129613594182634</v>
      </c>
      <c r="AL382" s="94">
        <f>AF382/AR382</f>
        <v>0.16567090426362546</v>
      </c>
      <c r="AM382" s="94">
        <f t="shared" si="641"/>
        <v>0.31674445607510854</v>
      </c>
      <c r="AO382" s="90">
        <f>AO75</f>
        <v>0.98800097296300626</v>
      </c>
      <c r="AP382" s="90">
        <f>AP75</f>
        <v>0.98606741554131871</v>
      </c>
      <c r="AQ382" s="90">
        <f>AQ75</f>
        <v>1.0009619307082196</v>
      </c>
      <c r="AR382" s="90">
        <f>AR75</f>
        <v>0.99411198930339861</v>
      </c>
      <c r="AS382" s="90">
        <f>AG382/AM382</f>
        <v>0.99378391172290592</v>
      </c>
      <c r="AU382" s="32">
        <f t="shared" si="656"/>
        <v>1000000</v>
      </c>
      <c r="AV382" s="32">
        <f t="shared" si="656"/>
        <v>1000000</v>
      </c>
      <c r="AW382" s="32">
        <f t="shared" si="656"/>
        <v>1000000</v>
      </c>
      <c r="AX382" s="32">
        <f t="shared" si="656"/>
        <v>1000000</v>
      </c>
      <c r="AY382" s="32">
        <f t="shared" si="656"/>
        <v>1000000</v>
      </c>
      <c r="BB382" s="80">
        <f>AI382/AI$86</f>
        <v>0.90111198886612054</v>
      </c>
      <c r="BC382" s="80">
        <f>AJ382/AJ$86</f>
        <v>1.9967037453939189</v>
      </c>
      <c r="BD382" s="80">
        <f>AK382/AK$86</f>
        <v>1.1158651781700202</v>
      </c>
      <c r="BE382" s="80">
        <f>AL382/AL$86</f>
        <v>1.0577231761871984</v>
      </c>
      <c r="BF382" s="80"/>
      <c r="BG382" s="80">
        <f>V382/V$86</f>
        <v>137.13218311275691</v>
      </c>
      <c r="BH382" s="80">
        <f>W382/W$86</f>
        <v>791.84362189981709</v>
      </c>
      <c r="BI382" s="80" t="e">
        <f>X382/X$86</f>
        <v>#DIV/0!</v>
      </c>
      <c r="BJ382" s="80" t="e">
        <f>Y382/Y$86</f>
        <v>#DIV/0!</v>
      </c>
      <c r="BK382" s="80"/>
      <c r="BL382" s="80">
        <f>BQ382*BV382*CA382*CF382</f>
        <v>1.0627902925668058</v>
      </c>
      <c r="BM382" s="80">
        <f>BR382*BW382*CB382*CG382</f>
        <v>1.0477060549072974</v>
      </c>
      <c r="BN382" s="80">
        <f>BS382*BX382*CC382*CH382</f>
        <v>1.1470793657932592</v>
      </c>
      <c r="BO382" s="80">
        <f>BT382*BY382*CD382*CI382</f>
        <v>1.0218274699378924</v>
      </c>
      <c r="BP382" s="80"/>
      <c r="BQ382" s="95">
        <v>0.85454479355906565</v>
      </c>
      <c r="BR382" s="95">
        <v>0.81731309801422802</v>
      </c>
      <c r="BS382" s="95">
        <v>0.81843187477896107</v>
      </c>
      <c r="BT382" s="95">
        <v>0.78602718971471919</v>
      </c>
      <c r="BU382" s="88"/>
      <c r="BV382" s="95">
        <v>0.98801282781836097</v>
      </c>
      <c r="BW382" s="95">
        <v>0.98331180127414763</v>
      </c>
      <c r="BX382" s="95">
        <v>0.99771133913799037</v>
      </c>
      <c r="BY382" s="95">
        <v>0.9897783281457454</v>
      </c>
      <c r="CA382" s="95">
        <v>1.2485668339729421</v>
      </c>
      <c r="CB382" s="95">
        <v>1.3225699510978832</v>
      </c>
      <c r="CC382" s="95">
        <v>1.3671231837970577</v>
      </c>
      <c r="CD382" s="95">
        <v>1.3518357643326724</v>
      </c>
      <c r="CF382" s="95">
        <v>1.0081806753703866</v>
      </c>
      <c r="CG382" s="95">
        <v>0.98569168336356772</v>
      </c>
      <c r="CH382" s="95">
        <v>1.0275391461235968</v>
      </c>
      <c r="CI382" s="95">
        <v>0.9715790288701821</v>
      </c>
      <c r="CK382" s="89">
        <f>N382/N$86</f>
        <v>1.3702179648673674</v>
      </c>
      <c r="CL382" s="89">
        <f>Z382/Z$385</f>
        <v>0.99773471358266386</v>
      </c>
      <c r="CM382" s="89">
        <f>FC382</f>
        <v>0.80489716159564173</v>
      </c>
      <c r="CN382" s="89">
        <f>FG382</f>
        <v>0.99059738158459676</v>
      </c>
      <c r="CO382" s="89">
        <f>FK382</f>
        <v>1.3171387883387382</v>
      </c>
      <c r="CP382" s="89">
        <f>FO382</f>
        <v>1.0021558787968201</v>
      </c>
      <c r="CQ382" s="89">
        <f>EY382</f>
        <v>0.81959982279071997</v>
      </c>
      <c r="CR382" s="89">
        <f>CK382*CM382*CN382*CO382*CP382*CQ382</f>
        <v>1.1819412844782569</v>
      </c>
      <c r="CS382" s="89">
        <f>CK382*CL382</f>
        <v>1.3671140287227634</v>
      </c>
      <c r="CT382" s="89"/>
      <c r="CU382" s="89">
        <f>CM382*CN382*CO382*CP382</f>
        <v>1.0524570690391641</v>
      </c>
      <c r="CV382" s="80">
        <f>CQ382*CO382</f>
        <v>1.0795267175132135</v>
      </c>
      <c r="CX382" s="35"/>
      <c r="CZ382" s="80">
        <f>D382/$H382</f>
        <v>0.17067535267797357</v>
      </c>
      <c r="DA382" s="80">
        <f>E382/$H382</f>
        <v>0.24652865112771788</v>
      </c>
      <c r="DB382" s="80">
        <f>F382/$H382</f>
        <v>0.39991720531962066</v>
      </c>
      <c r="DC382" s="80">
        <f>G382/$H382</f>
        <v>0.18287879087468792</v>
      </c>
      <c r="DE382" s="80">
        <f>(CZ382-CZ381)/LN(CZ382/CZ381)</f>
        <v>0.17081610562660854</v>
      </c>
      <c r="DF382" s="80">
        <f>(DA382-DA381)/LN(DA382/DA381)</f>
        <v>0.24975909899683965</v>
      </c>
      <c r="DG382" s="80">
        <f>(DB382-DB381)/LN(DB382/DB381)</f>
        <v>0.39697551844659323</v>
      </c>
      <c r="DH382" s="80">
        <f>(DC382-DC381)/LN(DC382/DC381)</f>
        <v>0.18242758730169759</v>
      </c>
      <c r="DI382" s="80">
        <f>SUM(DE382:DH382)</f>
        <v>0.99997831037173901</v>
      </c>
      <c r="DJ382" s="80"/>
      <c r="DK382" s="80">
        <f>DE382/$DI382</f>
        <v>0.17081981064480103</v>
      </c>
      <c r="DL382" s="80">
        <f>DF382/$DI382</f>
        <v>0.24976451629635091</v>
      </c>
      <c r="DM382" s="80">
        <f>DG382/$DI382</f>
        <v>0.39698412888477425</v>
      </c>
      <c r="DN382" s="80">
        <f>DH382/$DI382</f>
        <v>0.18243154417407381</v>
      </c>
      <c r="DQ382" s="80">
        <f>LN(BQ382/BQ381)</f>
        <v>-2.2509016822548578E-2</v>
      </c>
      <c r="DR382" s="80">
        <f>LN(BR382/BR381)</f>
        <v>-1.7803619632749894E-2</v>
      </c>
      <c r="DS382" s="80">
        <f>LN(BS382/BS381)</f>
        <v>-2.0080125876253886E-2</v>
      </c>
      <c r="DT382" s="80">
        <f>LN(BT382/BT381)</f>
        <v>-7.6169008611478295E-3</v>
      </c>
      <c r="DV382" s="80">
        <f>J382/$N382</f>
        <v>4.5801844493344603E-2</v>
      </c>
      <c r="DW382" s="80">
        <f>K382/$N382</f>
        <v>9.4708348699928929E-3</v>
      </c>
      <c r="DX382" s="80">
        <f>L382/$N382</f>
        <v>0.59519867726573694</v>
      </c>
      <c r="DY382" s="80">
        <f>M382/$N382</f>
        <v>0.34952864337092565</v>
      </c>
      <c r="DZ382" s="80"/>
      <c r="EB382" s="80">
        <f>LN(DV382/DV381)</f>
        <v>-1.4381471688388062E-2</v>
      </c>
      <c r="EC382" s="80">
        <f>LN(DW382/DW381)</f>
        <v>-3.5653929033230077E-3</v>
      </c>
      <c r="ED382" s="80">
        <f>LN(DX382/DX381)</f>
        <v>4.193679571880703E-3</v>
      </c>
      <c r="EE382" s="80">
        <f>LN(DY382/DY381)</f>
        <v>-5.1182506030050283E-3</v>
      </c>
      <c r="EG382" s="80">
        <f>LN(BV382/BV381)</f>
        <v>-5.0272554493168537E-4</v>
      </c>
      <c r="EH382" s="80">
        <f>LN(BW382/BW381)</f>
        <v>-1.5724925485559451E-4</v>
      </c>
      <c r="EI382" s="80">
        <f>LN(BX382/BX381)</f>
        <v>-8.6809138546215523E-4</v>
      </c>
      <c r="EJ382" s="80">
        <f>LN(BY382/BY381)</f>
        <v>-7.5049381923190516E-4</v>
      </c>
      <c r="EL382" s="80">
        <f>LN(CA382/CA381)</f>
        <v>2.5261475159956831E-3</v>
      </c>
      <c r="EM382" s="80">
        <f>LN(CB382/CB381)</f>
        <v>2.1608599510288817E-3</v>
      </c>
      <c r="EN382" s="80">
        <f>LN(CC382/CC381)</f>
        <v>6.7563385358936495E-3</v>
      </c>
      <c r="EO382" s="80">
        <f>LN(CD382/CD381)</f>
        <v>7.1618446193977099E-3</v>
      </c>
      <c r="EQ382" s="80">
        <f>LN(CF382/CF381)</f>
        <v>3.4474826497026146E-3</v>
      </c>
      <c r="ER382" s="80">
        <f>LN(CG382/CG381)</f>
        <v>-2.770793793465811E-2</v>
      </c>
      <c r="ES382" s="80">
        <f>LN(CH382/CH381)</f>
        <v>6.8930161754893835E-3</v>
      </c>
      <c r="ET382" s="80">
        <f>LN(CI382/CI381)</f>
        <v>-6.6228615829717445E-3</v>
      </c>
      <c r="EW382" s="80">
        <f>EXP(SUMPRODUCT($DK382:$DN382,DQ382:DT382))</f>
        <v>0.98250214434454275</v>
      </c>
      <c r="EX382" s="80">
        <f>IF(ISERR(EW382),EX381,EW382*EX381)</f>
        <v>0.69270750433149642</v>
      </c>
      <c r="EY382" s="80">
        <f t="shared" si="614"/>
        <v>0.81959982279071997</v>
      </c>
      <c r="EZ382" s="80"/>
      <c r="FA382" s="80">
        <f>EXP(SUMPRODUCT($DK382:$DN382,EB382:EE382))</f>
        <v>0.99738736385616533</v>
      </c>
      <c r="FB382" s="80">
        <f>IF(ISERR(FA382),FB381,FA382*FB381)</f>
        <v>0.61011146255496485</v>
      </c>
      <c r="FC382" s="80">
        <f t="shared" si="617"/>
        <v>0.80489716159564173</v>
      </c>
      <c r="FD382" s="80"/>
      <c r="FE382" s="80">
        <f>EXP(SUMPRODUCT($DK382:$DN382,EG382:EJ382))</f>
        <v>0.99939350097967561</v>
      </c>
      <c r="FF382" s="80">
        <f>IF(ISERR(FE382),FF381,FE382*FF381)</f>
        <v>1.0010253780967164</v>
      </c>
      <c r="FG382" s="80">
        <f t="shared" si="620"/>
        <v>0.99059738158459676</v>
      </c>
      <c r="FH382" s="80"/>
      <c r="FI382" s="80">
        <f>EXP(SUMPRODUCT($DK382:$DN382,EL382:EO382))</f>
        <v>1.0049722485251491</v>
      </c>
      <c r="FJ382" s="80">
        <f>IF(ISERR(FI382),FJ381,FI382*FJ381)</f>
        <v>1.3679692527925054</v>
      </c>
      <c r="FK382" s="80">
        <f t="shared" si="598"/>
        <v>1.3171387883387382</v>
      </c>
      <c r="FM382" s="80">
        <f>EXP(SUMPRODUCT($DK382:$DN382,EQ382:ET382))</f>
        <v>0.99520815546972319</v>
      </c>
      <c r="FN382" s="80">
        <f>IF(ISERR(FM382),FN381,FM382*FN381)</f>
        <v>0.98433978470172367</v>
      </c>
      <c r="FO382" s="80">
        <f t="shared" si="625"/>
        <v>1.0021558787968201</v>
      </c>
    </row>
    <row r="383" spans="1:171" x14ac:dyDescent="0.2">
      <c r="A383" s="74" t="s">
        <v>247</v>
      </c>
      <c r="B383" s="31">
        <f>B382+1</f>
        <v>2010</v>
      </c>
      <c r="D383" s="85">
        <f>[4]Conversion_Factors!$M72*D236+D310</f>
        <v>3796.9618973425395</v>
      </c>
      <c r="E383" s="85">
        <f>[4]Conversion_Factors!$M72*E236+E310</f>
        <v>5500.6980601597988</v>
      </c>
      <c r="F383" s="85">
        <f>[4]Conversion_Factors!$M72*F236+F310</f>
        <v>9539.8507482492896</v>
      </c>
      <c r="G383" s="85">
        <f>[4]Conversion_Factors!$M72*G236+G310</f>
        <v>3951.0212086251177</v>
      </c>
      <c r="H383" s="85">
        <f t="shared" si="632"/>
        <v>22788.531914376748</v>
      </c>
      <c r="I383" s="80"/>
      <c r="J383" s="93">
        <f t="shared" ref="J383:M383" si="671">J76</f>
        <v>3164.6779999999999</v>
      </c>
      <c r="K383" s="93">
        <f t="shared" si="671"/>
        <v>646.56899999999996</v>
      </c>
      <c r="L383" s="93">
        <f t="shared" si="671"/>
        <v>41517.627178811759</v>
      </c>
      <c r="M383" s="93">
        <f t="shared" si="671"/>
        <v>24390.675149360894</v>
      </c>
      <c r="N383" s="93">
        <f t="shared" si="638"/>
        <v>69719.549328172652</v>
      </c>
      <c r="P383" s="92">
        <f t="shared" ref="P383:T383" si="672">P76</f>
        <v>3164.6779999999999</v>
      </c>
      <c r="Q383" s="92">
        <f t="shared" si="672"/>
        <v>646.56899999999996</v>
      </c>
      <c r="R383" s="92">
        <f t="shared" si="672"/>
        <v>41517.627178811759</v>
      </c>
      <c r="S383" s="92">
        <f t="shared" si="672"/>
        <v>24390.675149360894</v>
      </c>
      <c r="T383" s="92">
        <f t="shared" si="672"/>
        <v>69719.549328172652</v>
      </c>
      <c r="V383" s="96">
        <f t="shared" si="658"/>
        <v>1199.7940698366594</v>
      </c>
      <c r="W383" s="96">
        <f t="shared" si="658"/>
        <v>8507.5190121391515</v>
      </c>
      <c r="X383" s="96">
        <f t="shared" si="658"/>
        <v>229.77832300391887</v>
      </c>
      <c r="Y383" s="96">
        <f t="shared" si="658"/>
        <v>161.98900540597154</v>
      </c>
      <c r="Z383" s="96">
        <f t="shared" si="658"/>
        <v>326.8600003007798</v>
      </c>
      <c r="AC383" s="96">
        <f t="shared" si="659"/>
        <v>1.1997940698366594</v>
      </c>
      <c r="AD383" s="96">
        <f t="shared" si="659"/>
        <v>8.5075190121391522</v>
      </c>
      <c r="AE383" s="96">
        <f t="shared" si="659"/>
        <v>0.22977832300391887</v>
      </c>
      <c r="AF383" s="96">
        <f t="shared" si="659"/>
        <v>0.16198900540597155</v>
      </c>
      <c r="AG383" s="96">
        <f t="shared" si="659"/>
        <v>0.32686000030077983</v>
      </c>
      <c r="AI383" s="94">
        <f t="shared" si="660"/>
        <v>1.2248615699998877</v>
      </c>
      <c r="AJ383" s="94">
        <f t="shared" si="660"/>
        <v>8.5040439463851101</v>
      </c>
      <c r="AK383" s="94">
        <f t="shared" si="660"/>
        <v>0.21415571340756581</v>
      </c>
      <c r="AL383" s="94">
        <f t="shared" si="660"/>
        <v>0.16574357586479374</v>
      </c>
      <c r="AM383" s="94">
        <f t="shared" si="641"/>
        <v>0.31997594151772896</v>
      </c>
      <c r="AO383" s="90">
        <f t="shared" ref="AO383:AR383" si="673">AO76</f>
        <v>0.97953442186676609</v>
      </c>
      <c r="AP383" s="90">
        <f t="shared" si="673"/>
        <v>1.0004086368527669</v>
      </c>
      <c r="AQ383" s="90">
        <f t="shared" si="673"/>
        <v>1.0729497679411486</v>
      </c>
      <c r="AR383" s="90">
        <f t="shared" si="673"/>
        <v>0.97734711321852374</v>
      </c>
      <c r="AS383" s="90">
        <f t="shared" si="642"/>
        <v>1.0215143012015153</v>
      </c>
      <c r="AU383" s="32">
        <f t="shared" si="656"/>
        <v>1000000</v>
      </c>
      <c r="AV383" s="32">
        <f t="shared" si="656"/>
        <v>1000000</v>
      </c>
      <c r="AW383" s="32">
        <f t="shared" si="656"/>
        <v>1000000</v>
      </c>
      <c r="AX383" s="32">
        <f t="shared" si="656"/>
        <v>1000000</v>
      </c>
      <c r="AY383" s="32">
        <f t="shared" si="656"/>
        <v>1000000</v>
      </c>
      <c r="BB383" s="80">
        <f t="shared" si="661"/>
        <v>0.92968178915315902</v>
      </c>
      <c r="BC383" s="80">
        <f t="shared" si="661"/>
        <v>2.0434575359162168</v>
      </c>
      <c r="BD383" s="80">
        <f t="shared" si="661"/>
        <v>1.1309667459486987</v>
      </c>
      <c r="BE383" s="80">
        <f t="shared" si="661"/>
        <v>1.0581871468352007</v>
      </c>
      <c r="BF383" s="80"/>
      <c r="BG383" s="80">
        <f t="shared" si="663"/>
        <v>140.26757085904089</v>
      </c>
      <c r="BH383" s="80">
        <f t="shared" si="663"/>
        <v>822.17114805260735</v>
      </c>
      <c r="BI383" s="80" t="e">
        <f t="shared" si="663"/>
        <v>#DIV/0!</v>
      </c>
      <c r="BJ383" s="80" t="e">
        <f t="shared" si="663"/>
        <v>#DIV/0!</v>
      </c>
      <c r="BK383" s="80"/>
      <c r="BL383" s="80">
        <f t="shared" si="664"/>
        <v>1.0762524840581436</v>
      </c>
      <c r="BM383" s="80">
        <f t="shared" si="664"/>
        <v>1.0639564281124145</v>
      </c>
      <c r="BN383" s="80">
        <f t="shared" si="664"/>
        <v>1.2462162434043171</v>
      </c>
      <c r="BO383" s="80">
        <f t="shared" si="664"/>
        <v>1.0050358612465367</v>
      </c>
      <c r="BP383" s="80"/>
      <c r="BQ383" s="95">
        <v>0.87301655392386257</v>
      </c>
      <c r="BR383" s="95">
        <v>0.81728703348766019</v>
      </c>
      <c r="BS383" s="95">
        <v>0.81634226861239922</v>
      </c>
      <c r="BT383" s="95">
        <v>0.78280006765692201</v>
      </c>
      <c r="BU383" s="88"/>
      <c r="BV383" s="95">
        <v>0.98838077385801348</v>
      </c>
      <c r="BW383" s="95">
        <v>0.98285677387156811</v>
      </c>
      <c r="BX383" s="95">
        <v>0.99718000485492142</v>
      </c>
      <c r="BY383" s="95">
        <v>0.98930450559019201</v>
      </c>
      <c r="CA383" s="95">
        <v>1.247144161039389</v>
      </c>
      <c r="CB383" s="95">
        <v>1.3242613772376894</v>
      </c>
      <c r="CC383" s="95">
        <v>1.3737177811935126</v>
      </c>
      <c r="CD383" s="95">
        <v>1.3594943901432333</v>
      </c>
      <c r="CF383" s="95">
        <v>1.0001168433979029</v>
      </c>
      <c r="CG383" s="95">
        <v>1.0001963976550394</v>
      </c>
      <c r="CH383" s="95">
        <v>1.1144229374653403</v>
      </c>
      <c r="CI383" s="95">
        <v>0.95460410366214676</v>
      </c>
      <c r="CK383" s="89">
        <f t="shared" si="644"/>
        <v>1.3730946095062104</v>
      </c>
      <c r="CL383" s="89">
        <f t="shared" si="645"/>
        <v>1.0360384547096364</v>
      </c>
      <c r="CM383" s="89">
        <f t="shared" si="646"/>
        <v>0.79985541476337907</v>
      </c>
      <c r="CN383" s="89">
        <f t="shared" si="647"/>
        <v>0.99024734770143197</v>
      </c>
      <c r="CO383" s="89">
        <f t="shared" si="648"/>
        <v>1.3212217905154389</v>
      </c>
      <c r="CP383" s="89">
        <f t="shared" si="649"/>
        <v>1.0350429201881501</v>
      </c>
      <c r="CQ383" s="89">
        <f t="shared" si="650"/>
        <v>0.82109296005870602</v>
      </c>
      <c r="CR383" s="89">
        <f t="shared" si="651"/>
        <v>1.2211866688395843</v>
      </c>
      <c r="CS383" s="89">
        <f t="shared" si="652"/>
        <v>1.4225788174029459</v>
      </c>
      <c r="CT383" s="89"/>
      <c r="CU383" s="89">
        <f t="shared" si="653"/>
        <v>1.0831516456696171</v>
      </c>
      <c r="CX383" s="35"/>
      <c r="CZ383" s="80">
        <f t="shared" si="662"/>
        <v>0.1666172227157435</v>
      </c>
      <c r="DA383" s="80">
        <f t="shared" si="662"/>
        <v>0.24138009771000377</v>
      </c>
      <c r="DB383" s="80">
        <f t="shared" si="662"/>
        <v>0.41862506913974667</v>
      </c>
      <c r="DC383" s="80">
        <f t="shared" si="662"/>
        <v>0.17337761043450595</v>
      </c>
      <c r="DE383" s="80">
        <f t="shared" si="665"/>
        <v>0.16863814982895076</v>
      </c>
      <c r="DF383" s="80">
        <f t="shared" si="665"/>
        <v>0.24394531931395039</v>
      </c>
      <c r="DG383" s="80">
        <f t="shared" si="665"/>
        <v>0.40919986562405913</v>
      </c>
      <c r="DH383" s="80">
        <f t="shared" si="665"/>
        <v>0.17808596068465143</v>
      </c>
      <c r="DI383" s="80">
        <f t="shared" si="635"/>
        <v>0.99986929545161174</v>
      </c>
      <c r="DJ383" s="80"/>
      <c r="DK383" s="80">
        <f t="shared" si="636"/>
        <v>0.16866019448350181</v>
      </c>
      <c r="DL383" s="80">
        <f t="shared" si="636"/>
        <v>0.24397720824477104</v>
      </c>
      <c r="DM383" s="80">
        <f t="shared" si="636"/>
        <v>0.40925335689924902</v>
      </c>
      <c r="DN383" s="80">
        <f t="shared" si="636"/>
        <v>0.17810924037247811</v>
      </c>
      <c r="DQ383" s="80">
        <f t="shared" si="666"/>
        <v>2.1385595807207558E-2</v>
      </c>
      <c r="DR383" s="80">
        <f t="shared" si="666"/>
        <v>-3.1891012447304875E-5</v>
      </c>
      <c r="DS383" s="80">
        <f t="shared" si="666"/>
        <v>-2.556447706305792E-3</v>
      </c>
      <c r="DT383" s="80">
        <f t="shared" si="666"/>
        <v>-4.1140623919631225E-3</v>
      </c>
      <c r="DV383" s="80">
        <f t="shared" si="637"/>
        <v>4.5391544129233199E-2</v>
      </c>
      <c r="DW383" s="80">
        <f t="shared" si="637"/>
        <v>9.2738551271548571E-3</v>
      </c>
      <c r="DX383" s="80">
        <f t="shared" si="637"/>
        <v>0.59549477268400952</v>
      </c>
      <c r="DY383" s="80">
        <f t="shared" si="637"/>
        <v>0.34983982805960245</v>
      </c>
      <c r="DZ383" s="80"/>
      <c r="EB383" s="80">
        <f t="shared" si="667"/>
        <v>-8.9985280496024909E-3</v>
      </c>
      <c r="EC383" s="80">
        <f t="shared" si="667"/>
        <v>-2.1017898313074011E-2</v>
      </c>
      <c r="ED383" s="80">
        <f t="shared" si="667"/>
        <v>4.9734954767492333E-4</v>
      </c>
      <c r="EE383" s="80">
        <f t="shared" si="667"/>
        <v>8.899020242549954E-4</v>
      </c>
      <c r="EG383" s="80">
        <f t="shared" si="668"/>
        <v>3.723408571970941E-4</v>
      </c>
      <c r="EH383" s="80">
        <f t="shared" si="668"/>
        <v>-4.6285696603545951E-4</v>
      </c>
      <c r="EI383" s="80">
        <f t="shared" si="668"/>
        <v>-5.3269497332115111E-4</v>
      </c>
      <c r="EJ383" s="80">
        <f t="shared" si="668"/>
        <v>-4.7883045270226388E-4</v>
      </c>
      <c r="EL383" s="80">
        <f t="shared" si="669"/>
        <v>-1.1400944183820297E-3</v>
      </c>
      <c r="EM383" s="80">
        <f t="shared" si="669"/>
        <v>1.2780764319518247E-3</v>
      </c>
      <c r="EN383" s="80">
        <f t="shared" si="669"/>
        <v>4.8121070914110943E-3</v>
      </c>
      <c r="EO383" s="80">
        <f t="shared" si="669"/>
        <v>5.6493645134765794E-3</v>
      </c>
      <c r="EQ383" s="80">
        <f t="shared" si="670"/>
        <v>-8.0305584539802459E-3</v>
      </c>
      <c r="ER383" s="80">
        <f t="shared" si="670"/>
        <v>1.4608046007557171E-2</v>
      </c>
      <c r="ES383" s="80">
        <f t="shared" si="670"/>
        <v>8.1169960985720782E-2</v>
      </c>
      <c r="ET383" s="80">
        <f t="shared" si="670"/>
        <v>-1.7625909384746549E-2</v>
      </c>
      <c r="EW383" s="80">
        <f t="shared" si="612"/>
        <v>1.0018217881781648</v>
      </c>
      <c r="EX383" s="80">
        <f>IF(ISERR(EW383),EX382,EW383*EX382)</f>
        <v>0.69396947067381354</v>
      </c>
      <c r="EY383" s="80">
        <f t="shared" si="614"/>
        <v>0.82109296005870602</v>
      </c>
      <c r="EZ383" s="80"/>
      <c r="FA383" s="80">
        <f t="shared" si="615"/>
        <v>0.9937361602539786</v>
      </c>
      <c r="FB383" s="80">
        <f>IF(ISERR(FA383),FB382,FA383*FB382)</f>
        <v>0.60628982212630977</v>
      </c>
      <c r="FC383" s="80">
        <f t="shared" si="617"/>
        <v>0.79985541476337907</v>
      </c>
      <c r="FD383" s="80"/>
      <c r="FE383" s="80">
        <f t="shared" si="618"/>
        <v>0.99964664364183464</v>
      </c>
      <c r="FF383" s="80">
        <f>IF(ISERR(FE383),FF382,FE383*FF382)</f>
        <v>1.0006716594146812</v>
      </c>
      <c r="FG383" s="80">
        <f t="shared" si="620"/>
        <v>0.99024734770143197</v>
      </c>
      <c r="FH383" s="80"/>
      <c r="FI383" s="80">
        <f t="shared" si="621"/>
        <v>1.0030999027686751</v>
      </c>
      <c r="FJ383" s="80">
        <f>IF(ISERR(FI383),FJ382,FI383*FJ382)</f>
        <v>1.3722098244666994</v>
      </c>
      <c r="FK383" s="80">
        <f t="shared" si="598"/>
        <v>1.3212217905154389</v>
      </c>
      <c r="FM383" s="80">
        <f t="shared" si="623"/>
        <v>1.0328162934401124</v>
      </c>
      <c r="FN383" s="80">
        <f>IF(ISERR(FM383),FN382,FM383*FN382)</f>
        <v>1.0166421679212725</v>
      </c>
      <c r="FO383" s="80">
        <f t="shared" si="625"/>
        <v>1.0350429201881501</v>
      </c>
    </row>
    <row r="384" spans="1:171" x14ac:dyDescent="0.2">
      <c r="A384" s="74"/>
      <c r="B384" s="31"/>
      <c r="D384" s="85"/>
      <c r="E384" s="85"/>
      <c r="F384" s="85"/>
      <c r="G384" s="85"/>
      <c r="H384" s="85"/>
      <c r="J384" s="86"/>
      <c r="K384" s="86"/>
      <c r="L384" s="86"/>
      <c r="M384" s="86"/>
      <c r="N384" s="86"/>
      <c r="Z384" s="87"/>
      <c r="BB384" s="80"/>
      <c r="BC384" s="80"/>
      <c r="BD384" s="80"/>
      <c r="BE384" s="80"/>
      <c r="BF384" s="80"/>
      <c r="BG384" s="80"/>
      <c r="BH384" s="80"/>
      <c r="BI384" s="80"/>
      <c r="BJ384" s="80"/>
      <c r="BK384" s="80"/>
      <c r="BL384" s="80"/>
      <c r="BM384" s="80"/>
      <c r="BN384" s="80"/>
      <c r="BO384" s="80"/>
      <c r="BP384" s="80"/>
      <c r="BQ384" s="80"/>
      <c r="BR384" s="80"/>
      <c r="BS384" s="80"/>
      <c r="BT384" s="80"/>
      <c r="BU384" s="80"/>
      <c r="BV384" s="80"/>
      <c r="CK384" s="89"/>
      <c r="CL384" s="89"/>
      <c r="CM384" s="89"/>
      <c r="CN384" s="89"/>
      <c r="CO384" s="89"/>
      <c r="CP384" s="89"/>
      <c r="CQ384" s="89"/>
      <c r="CR384" s="89"/>
      <c r="CS384" s="89"/>
      <c r="CT384" s="89"/>
      <c r="CU384" s="89"/>
      <c r="CX384" s="35"/>
      <c r="CZ384" s="80"/>
      <c r="DA384" s="80"/>
      <c r="DB384" s="80"/>
      <c r="DC384" s="80"/>
      <c r="DE384" s="80"/>
      <c r="DF384" s="80"/>
      <c r="DG384" s="80"/>
      <c r="DH384" s="80"/>
      <c r="DI384" s="80"/>
      <c r="DJ384" s="80"/>
      <c r="DK384" s="80"/>
      <c r="DL384" s="80"/>
      <c r="DM384" s="80"/>
      <c r="DN384" s="80"/>
      <c r="DQ384" s="80"/>
      <c r="DR384" s="80"/>
      <c r="DS384" s="80"/>
      <c r="DT384" s="80"/>
      <c r="DV384" s="80"/>
      <c r="DW384" s="80"/>
      <c r="DX384" s="80"/>
      <c r="DY384" s="80"/>
      <c r="DZ384" s="80"/>
      <c r="EB384" s="80"/>
      <c r="EC384" s="80"/>
      <c r="ED384" s="80"/>
      <c r="EE384" s="80"/>
      <c r="EW384" s="80"/>
      <c r="EX384" s="80"/>
      <c r="EY384" s="80"/>
      <c r="EZ384" s="80"/>
      <c r="FA384" s="80"/>
      <c r="FB384" s="80"/>
      <c r="FC384" s="80"/>
      <c r="FD384" s="80"/>
      <c r="FE384" s="80"/>
      <c r="FF384" s="80"/>
      <c r="FG384" s="80"/>
      <c r="FH384" s="80"/>
      <c r="FI384" s="80"/>
      <c r="FJ384" s="80"/>
      <c r="FK384" s="80"/>
    </row>
    <row r="385" spans="1:170" x14ac:dyDescent="0.2">
      <c r="A385" s="97" t="s">
        <v>222</v>
      </c>
      <c r="B385" s="98">
        <f>Base_year</f>
        <v>1985</v>
      </c>
      <c r="D385" s="96"/>
      <c r="E385" s="96"/>
      <c r="F385" s="96"/>
      <c r="G385" s="96"/>
      <c r="H385" s="85"/>
      <c r="J385" s="86"/>
      <c r="K385" s="86"/>
      <c r="L385" s="86"/>
      <c r="M385" s="86"/>
      <c r="N385" s="94">
        <f>INDEX(N322:N383,base_row,1)</f>
        <v>50775.488335246657</v>
      </c>
      <c r="P385" s="96"/>
      <c r="Q385" s="96"/>
      <c r="R385" s="96"/>
      <c r="S385" s="96"/>
      <c r="T385" s="85"/>
      <c r="V385" s="94">
        <f>INDEX(V322:V383,base_row,1)</f>
        <v>1291.2418962026077</v>
      </c>
      <c r="W385" s="94">
        <f>INDEX(W322:W383,base_row,1)</f>
        <v>4162.4056348459753</v>
      </c>
      <c r="X385" s="94">
        <f>INDEX(X322:X383,base_row,1)</f>
        <v>184.38077999707994</v>
      </c>
      <c r="Y385" s="94">
        <f>INDEX(Y322:Y383,base_row,1)</f>
        <v>161.17733869223142</v>
      </c>
      <c r="Z385" s="94">
        <f>INDEX(Z322:Z383,base_row,1)</f>
        <v>315.49022028568106</v>
      </c>
      <c r="AC385" s="94">
        <f>INDEX(AC322:AC383,base_row,1)</f>
        <v>1.2912418962026078</v>
      </c>
      <c r="AD385" s="94">
        <f>INDEX(AD322:AD383,base_row,1)</f>
        <v>4.1624056348459755</v>
      </c>
      <c r="AE385" s="94">
        <f>INDEX(AE322:AE383,base_row,1)</f>
        <v>0.18438077999707994</v>
      </c>
      <c r="AF385" s="94">
        <f>INDEX(AF322:AF383,base_row,1)</f>
        <v>0.16117733869223141</v>
      </c>
      <c r="AG385" s="94">
        <f>INDEX(AG322:AG383,base_row,1)</f>
        <v>0.31549022028568108</v>
      </c>
      <c r="AI385" s="94">
        <f>INDEX(AI322:AI383,base_row,1)</f>
        <v>1.3175062524518266</v>
      </c>
      <c r="AJ385" s="94">
        <f>INDEX(AJ322:AJ383,base_row,1)</f>
        <v>4.1615956274678281</v>
      </c>
      <c r="AK385" s="94">
        <f>INDEX(AK322:AK383,base_row,1)</f>
        <v>0.18935633092193505</v>
      </c>
      <c r="AL385" s="94">
        <f>INDEX(AL322:AL383,base_row,1)</f>
        <v>0.15662973828447588</v>
      </c>
      <c r="AM385" s="94">
        <f>INDEX(AM322:AM383,base_row,1)</f>
        <v>0.31812271472496839</v>
      </c>
      <c r="BB385" s="80"/>
      <c r="BC385" s="80"/>
      <c r="BD385" s="80"/>
      <c r="BE385" s="80"/>
      <c r="BF385" s="80"/>
      <c r="BG385" s="80"/>
      <c r="BH385" s="80"/>
      <c r="BI385" s="80"/>
      <c r="BJ385" s="80"/>
      <c r="BK385" s="80"/>
      <c r="BL385" s="80"/>
      <c r="BM385" s="80"/>
      <c r="BN385" s="80"/>
      <c r="BO385" s="80"/>
      <c r="BP385" s="80"/>
      <c r="BQ385" s="80"/>
      <c r="BR385" s="80"/>
      <c r="BS385" s="80"/>
      <c r="BT385" s="80"/>
      <c r="BU385" s="80"/>
      <c r="BV385" s="80"/>
      <c r="CK385" s="89"/>
      <c r="CL385" s="89"/>
      <c r="CM385" s="89"/>
      <c r="CN385" s="89"/>
      <c r="CO385" s="89"/>
      <c r="CP385" s="89"/>
      <c r="CQ385" s="89"/>
      <c r="CR385" s="89"/>
      <c r="CS385" s="89"/>
      <c r="CT385" s="89"/>
      <c r="CU385" s="89"/>
      <c r="CX385" s="35"/>
      <c r="CZ385" s="80"/>
      <c r="DA385" s="80"/>
      <c r="DB385" s="80"/>
      <c r="DC385" s="80"/>
      <c r="DE385" s="80"/>
      <c r="DF385" s="80"/>
      <c r="DG385" s="80"/>
      <c r="DH385" s="80"/>
      <c r="DI385" s="80"/>
      <c r="DJ385" s="80"/>
      <c r="DK385" s="80"/>
      <c r="DL385" s="80"/>
      <c r="DM385" s="80"/>
      <c r="DN385" s="80"/>
      <c r="DQ385" s="80"/>
      <c r="DR385" s="80"/>
      <c r="DS385" s="80"/>
      <c r="DT385" s="80"/>
      <c r="DV385" s="80"/>
      <c r="DW385" s="80"/>
      <c r="DX385" s="80"/>
      <c r="DY385" s="80"/>
      <c r="DZ385" s="80"/>
      <c r="EB385" s="80"/>
      <c r="EC385" s="80"/>
      <c r="ED385" s="80"/>
      <c r="EE385" s="80"/>
      <c r="EW385" s="80"/>
      <c r="EX385" s="80">
        <f>INDEX(EX322:EX383,base_row,1)</f>
        <v>0.84517771364669414</v>
      </c>
      <c r="FB385" s="80">
        <f>INDEX(FB322:FB383,base_row,1)</f>
        <v>0.75799927203801987</v>
      </c>
      <c r="FF385" s="80">
        <f>INDEX(FF322:FF383,base_row,1)</f>
        <v>1.0105269776661823</v>
      </c>
      <c r="FJ385" s="80">
        <f>INDEX(FJ322:FJ383,base_row,1)</f>
        <v>1.0283611614951305</v>
      </c>
      <c r="FN385" s="80">
        <f>INDEX(FN322:FN383,base_row,1)</f>
        <v>0.9822222326166602</v>
      </c>
    </row>
    <row r="386" spans="1:170" x14ac:dyDescent="0.2">
      <c r="CX386" s="35"/>
    </row>
    <row r="387" spans="1:170" x14ac:dyDescent="0.2">
      <c r="CK387" s="80">
        <v>1.2704931265274093</v>
      </c>
      <c r="CL387" s="80">
        <v>1.0737580330375252</v>
      </c>
      <c r="CM387" s="80">
        <v>0.99686337170488248</v>
      </c>
      <c r="CN387" s="80">
        <v>0.99024701081611466</v>
      </c>
      <c r="CO387" s="80">
        <v>1.3342343709779505</v>
      </c>
      <c r="CP387" s="80">
        <v>1.0219464382853332</v>
      </c>
      <c r="CQ387" s="80">
        <v>0.79775032244543365</v>
      </c>
      <c r="CR387" s="80">
        <v>1.3642022005277668</v>
      </c>
      <c r="CS387" s="80">
        <v>1.3642022005277665</v>
      </c>
      <c r="CT387" s="80"/>
      <c r="CU387" s="80">
        <v>1.3459825747810596</v>
      </c>
      <c r="CX387" s="35"/>
    </row>
    <row r="388" spans="1:170" x14ac:dyDescent="0.2">
      <c r="CI388" s="47" t="s">
        <v>250</v>
      </c>
      <c r="CK388" s="80"/>
      <c r="CL388" s="80"/>
      <c r="CM388" s="80"/>
      <c r="CN388" s="80"/>
      <c r="CO388" s="80"/>
      <c r="CP388" s="80"/>
      <c r="CQ388" s="80"/>
      <c r="CR388" s="80"/>
      <c r="CS388" s="80"/>
      <c r="CT388" s="80"/>
      <c r="CU388" s="80"/>
      <c r="CX388" s="35"/>
    </row>
    <row r="389" spans="1:170" x14ac:dyDescent="0.2">
      <c r="CK389" s="80"/>
      <c r="CL389" s="80"/>
      <c r="CM389" s="80"/>
      <c r="CN389" s="80"/>
      <c r="CO389" s="80"/>
      <c r="CP389" s="80"/>
      <c r="CQ389" s="80"/>
      <c r="CR389" s="80"/>
      <c r="CS389" s="80"/>
      <c r="CX389" s="35"/>
    </row>
    <row r="390" spans="1:170" x14ac:dyDescent="0.2">
      <c r="CX390" s="35"/>
    </row>
    <row r="391" spans="1:170" x14ac:dyDescent="0.2">
      <c r="CX391" s="35"/>
    </row>
    <row r="392" spans="1:170" x14ac:dyDescent="0.2">
      <c r="CX392" s="35"/>
    </row>
    <row r="393" spans="1:170" x14ac:dyDescent="0.2">
      <c r="CX393" s="35"/>
    </row>
    <row r="394" spans="1:170" x14ac:dyDescent="0.2">
      <c r="CX394" s="35"/>
    </row>
    <row r="395" spans="1:170" x14ac:dyDescent="0.2">
      <c r="CX395" s="35"/>
    </row>
    <row r="396" spans="1:170" x14ac:dyDescent="0.2">
      <c r="CX396" s="35"/>
    </row>
    <row r="397" spans="1:170" x14ac:dyDescent="0.2">
      <c r="CX397" s="35"/>
    </row>
    <row r="398" spans="1:170" x14ac:dyDescent="0.2">
      <c r="CX398" s="35"/>
    </row>
    <row r="399" spans="1:170" x14ac:dyDescent="0.2">
      <c r="CX399" s="35"/>
    </row>
    <row r="400" spans="1:170" x14ac:dyDescent="0.2">
      <c r="CX400" s="35"/>
    </row>
    <row r="401" spans="102:102" x14ac:dyDescent="0.2">
      <c r="CX401" s="35"/>
    </row>
    <row r="402" spans="102:102" x14ac:dyDescent="0.2">
      <c r="CX402" s="35"/>
    </row>
    <row r="403" spans="102:102" x14ac:dyDescent="0.2">
      <c r="CX403" s="35"/>
    </row>
    <row r="404" spans="102:102" x14ac:dyDescent="0.2">
      <c r="CX404" s="35"/>
    </row>
    <row r="405" spans="102:102" x14ac:dyDescent="0.2">
      <c r="CX405" s="35"/>
    </row>
    <row r="406" spans="102:102" x14ac:dyDescent="0.2">
      <c r="CX406" s="35"/>
    </row>
    <row r="407" spans="102:102" x14ac:dyDescent="0.2">
      <c r="CX407" s="35"/>
    </row>
    <row r="408" spans="102:102" x14ac:dyDescent="0.2">
      <c r="CX408" s="35"/>
    </row>
    <row r="409" spans="102:102" x14ac:dyDescent="0.2">
      <c r="CX409" s="35"/>
    </row>
    <row r="410" spans="102:102" x14ac:dyDescent="0.2">
      <c r="CX410" s="35"/>
    </row>
    <row r="411" spans="102:102" x14ac:dyDescent="0.2">
      <c r="CX411" s="35"/>
    </row>
    <row r="412" spans="102:102" x14ac:dyDescent="0.2">
      <c r="CX412" s="35"/>
    </row>
    <row r="413" spans="102:102" x14ac:dyDescent="0.2">
      <c r="CX413" s="35"/>
    </row>
    <row r="414" spans="102:102" x14ac:dyDescent="0.2">
      <c r="CX414" s="35"/>
    </row>
    <row r="415" spans="102:102" x14ac:dyDescent="0.2">
      <c r="CX415" s="35"/>
    </row>
    <row r="416" spans="102:102" x14ac:dyDescent="0.2">
      <c r="CX416" s="35"/>
    </row>
    <row r="417" spans="102:102" x14ac:dyDescent="0.2">
      <c r="CX417" s="35"/>
    </row>
    <row r="418" spans="102:102" x14ac:dyDescent="0.2">
      <c r="CX418" s="35"/>
    </row>
    <row r="419" spans="102:102" x14ac:dyDescent="0.2">
      <c r="CX419" s="35"/>
    </row>
    <row r="420" spans="102:102" x14ac:dyDescent="0.2">
      <c r="CX420" s="35"/>
    </row>
    <row r="421" spans="102:102" x14ac:dyDescent="0.2">
      <c r="CX421" s="35"/>
    </row>
    <row r="422" spans="102:102" x14ac:dyDescent="0.2">
      <c r="CX422" s="35"/>
    </row>
    <row r="423" spans="102:102" x14ac:dyDescent="0.2">
      <c r="CX423" s="35"/>
    </row>
    <row r="424" spans="102:102" x14ac:dyDescent="0.2">
      <c r="CX424" s="35"/>
    </row>
    <row r="425" spans="102:102" x14ac:dyDescent="0.2">
      <c r="CX425" s="35"/>
    </row>
    <row r="426" spans="102:102" x14ac:dyDescent="0.2">
      <c r="CX426" s="35"/>
    </row>
    <row r="427" spans="102:102" x14ac:dyDescent="0.2">
      <c r="CX427" s="35"/>
    </row>
    <row r="428" spans="102:102" x14ac:dyDescent="0.2">
      <c r="CX428" s="35"/>
    </row>
    <row r="429" spans="102:102" x14ac:dyDescent="0.2">
      <c r="CX429" s="35"/>
    </row>
    <row r="430" spans="102:102" x14ac:dyDescent="0.2">
      <c r="CX430" s="35"/>
    </row>
    <row r="431" spans="102:102" x14ac:dyDescent="0.2">
      <c r="CX431" s="35"/>
    </row>
    <row r="432" spans="102:102" x14ac:dyDescent="0.2">
      <c r="CX432" s="35"/>
    </row>
    <row r="433" spans="102:102" x14ac:dyDescent="0.2">
      <c r="CX433" s="35"/>
    </row>
    <row r="434" spans="102:102" x14ac:dyDescent="0.2">
      <c r="CX434" s="35"/>
    </row>
    <row r="435" spans="102:102" x14ac:dyDescent="0.2">
      <c r="CX435" s="35"/>
    </row>
    <row r="436" spans="102:102" x14ac:dyDescent="0.2">
      <c r="CX436" s="35"/>
    </row>
    <row r="437" spans="102:102" x14ac:dyDescent="0.2">
      <c r="CX437" s="35"/>
    </row>
    <row r="438" spans="102:102" x14ac:dyDescent="0.2">
      <c r="CX438" s="35"/>
    </row>
    <row r="439" spans="102:102" x14ac:dyDescent="0.2">
      <c r="CX439" s="35"/>
    </row>
    <row r="440" spans="102:102" x14ac:dyDescent="0.2">
      <c r="CX440" s="35"/>
    </row>
    <row r="441" spans="102:102" x14ac:dyDescent="0.2">
      <c r="CX441" s="35"/>
    </row>
    <row r="442" spans="102:102" x14ac:dyDescent="0.2">
      <c r="CX442" s="35"/>
    </row>
    <row r="443" spans="102:102" x14ac:dyDescent="0.2">
      <c r="CX443" s="35"/>
    </row>
    <row r="444" spans="102:102" x14ac:dyDescent="0.2">
      <c r="CX444" s="35"/>
    </row>
    <row r="445" spans="102:102" x14ac:dyDescent="0.2">
      <c r="CX445" s="35"/>
    </row>
    <row r="446" spans="102:102" x14ac:dyDescent="0.2">
      <c r="CX446" s="35"/>
    </row>
    <row r="447" spans="102:102" x14ac:dyDescent="0.2">
      <c r="CX447" s="35"/>
    </row>
    <row r="448" spans="102:102" x14ac:dyDescent="0.2">
      <c r="CX448" s="35"/>
    </row>
    <row r="449" spans="102:102" x14ac:dyDescent="0.2">
      <c r="CX449" s="35"/>
    </row>
    <row r="450" spans="102:102" x14ac:dyDescent="0.2">
      <c r="CX450" s="35"/>
    </row>
    <row r="451" spans="102:102" x14ac:dyDescent="0.2">
      <c r="CX451" s="35"/>
    </row>
    <row r="452" spans="102:102" x14ac:dyDescent="0.2">
      <c r="CX452" s="35"/>
    </row>
    <row r="453" spans="102:102" x14ac:dyDescent="0.2">
      <c r="CX453" s="35"/>
    </row>
    <row r="454" spans="102:102" x14ac:dyDescent="0.2">
      <c r="CX454" s="35"/>
    </row>
    <row r="455" spans="102:102" x14ac:dyDescent="0.2">
      <c r="CX455" s="35"/>
    </row>
    <row r="456" spans="102:102" x14ac:dyDescent="0.2">
      <c r="CX456" s="35"/>
    </row>
    <row r="457" spans="102:102" x14ac:dyDescent="0.2">
      <c r="CX457" s="35"/>
    </row>
    <row r="458" spans="102:102" x14ac:dyDescent="0.2">
      <c r="CX458" s="35"/>
    </row>
    <row r="459" spans="102:102" x14ac:dyDescent="0.2">
      <c r="CX459" s="35"/>
    </row>
    <row r="460" spans="102:102" x14ac:dyDescent="0.2">
      <c r="CX460" s="35"/>
    </row>
    <row r="461" spans="102:102" x14ac:dyDescent="0.2">
      <c r="CX461" s="35"/>
    </row>
    <row r="462" spans="102:102" x14ac:dyDescent="0.2">
      <c r="CX462" s="35"/>
    </row>
    <row r="463" spans="102:102" x14ac:dyDescent="0.2">
      <c r="CX463" s="35"/>
    </row>
    <row r="464" spans="102:102" x14ac:dyDescent="0.2">
      <c r="CX464" s="35"/>
    </row>
    <row r="465" spans="102:102" x14ac:dyDescent="0.2">
      <c r="CX465" s="35"/>
    </row>
    <row r="466" spans="102:102" x14ac:dyDescent="0.2">
      <c r="CX466" s="35"/>
    </row>
    <row r="467" spans="102:102" x14ac:dyDescent="0.2">
      <c r="CX467" s="35"/>
    </row>
    <row r="468" spans="102:102" x14ac:dyDescent="0.2">
      <c r="CX468" s="35"/>
    </row>
    <row r="469" spans="102:102" x14ac:dyDescent="0.2">
      <c r="CX469" s="35"/>
    </row>
    <row r="470" spans="102:102" x14ac:dyDescent="0.2">
      <c r="CX470" s="35"/>
    </row>
    <row r="471" spans="102:102" x14ac:dyDescent="0.2">
      <c r="CX471" s="35"/>
    </row>
    <row r="472" spans="102:102" x14ac:dyDescent="0.2">
      <c r="CX472" s="35"/>
    </row>
    <row r="473" spans="102:102" x14ac:dyDescent="0.2">
      <c r="CX473" s="35"/>
    </row>
    <row r="474" spans="102:102" x14ac:dyDescent="0.2">
      <c r="CX474" s="35"/>
    </row>
    <row r="475" spans="102:102" x14ac:dyDescent="0.2">
      <c r="CX475" s="35"/>
    </row>
    <row r="476" spans="102:102" x14ac:dyDescent="0.2">
      <c r="CX476" s="35"/>
    </row>
    <row r="477" spans="102:102" x14ac:dyDescent="0.2">
      <c r="CX477" s="35"/>
    </row>
    <row r="478" spans="102:102" x14ac:dyDescent="0.2">
      <c r="CX478" s="35"/>
    </row>
    <row r="479" spans="102:102" x14ac:dyDescent="0.2">
      <c r="CX479" s="35"/>
    </row>
    <row r="480" spans="102:102" x14ac:dyDescent="0.2">
      <c r="CX480" s="35"/>
    </row>
    <row r="481" spans="102:102" x14ac:dyDescent="0.2">
      <c r="CX481" s="35"/>
    </row>
    <row r="482" spans="102:102" x14ac:dyDescent="0.2">
      <c r="CX482" s="35"/>
    </row>
    <row r="483" spans="102:102" x14ac:dyDescent="0.2">
      <c r="CX483" s="35"/>
    </row>
    <row r="484" spans="102:102" x14ac:dyDescent="0.2">
      <c r="CX484" s="35"/>
    </row>
    <row r="485" spans="102:102" x14ac:dyDescent="0.2">
      <c r="CX485" s="35"/>
    </row>
    <row r="486" spans="102:102" x14ac:dyDescent="0.2">
      <c r="CX486" s="35"/>
    </row>
    <row r="487" spans="102:102" x14ac:dyDescent="0.2">
      <c r="CX487" s="35"/>
    </row>
    <row r="488" spans="102:102" x14ac:dyDescent="0.2">
      <c r="CX488" s="35"/>
    </row>
    <row r="489" spans="102:102" x14ac:dyDescent="0.2">
      <c r="CX489" s="35"/>
    </row>
    <row r="490" spans="102:102" x14ac:dyDescent="0.2">
      <c r="CX490" s="35"/>
    </row>
    <row r="491" spans="102:102" x14ac:dyDescent="0.2">
      <c r="CX491" s="35"/>
    </row>
    <row r="492" spans="102:102" x14ac:dyDescent="0.2">
      <c r="CX492" s="35"/>
    </row>
    <row r="493" spans="102:102" x14ac:dyDescent="0.2">
      <c r="CX493" s="35"/>
    </row>
    <row r="494" spans="102:102" x14ac:dyDescent="0.2">
      <c r="CX494" s="35"/>
    </row>
    <row r="495" spans="102:102" x14ac:dyDescent="0.2">
      <c r="CX495" s="35"/>
    </row>
    <row r="496" spans="102:102" x14ac:dyDescent="0.2">
      <c r="CX496" s="35"/>
    </row>
    <row r="497" spans="102:102" x14ac:dyDescent="0.2">
      <c r="CX497" s="35"/>
    </row>
    <row r="498" spans="102:102" x14ac:dyDescent="0.2">
      <c r="CX498" s="35"/>
    </row>
    <row r="499" spans="102:102" x14ac:dyDescent="0.2">
      <c r="CX499" s="35"/>
    </row>
    <row r="500" spans="102:102" x14ac:dyDescent="0.2">
      <c r="CX500" s="35"/>
    </row>
    <row r="501" spans="102:102" x14ac:dyDescent="0.2">
      <c r="CX501" s="35"/>
    </row>
    <row r="502" spans="102:102" x14ac:dyDescent="0.2">
      <c r="CX502" s="35"/>
    </row>
    <row r="503" spans="102:102" x14ac:dyDescent="0.2">
      <c r="CX503" s="35"/>
    </row>
    <row r="504" spans="102:102" x14ac:dyDescent="0.2">
      <c r="CX504" s="35"/>
    </row>
    <row r="505" spans="102:102" x14ac:dyDescent="0.2">
      <c r="CX505" s="35"/>
    </row>
    <row r="506" spans="102:102" x14ac:dyDescent="0.2">
      <c r="CX506" s="35"/>
    </row>
    <row r="507" spans="102:102" x14ac:dyDescent="0.2">
      <c r="CX507" s="35"/>
    </row>
    <row r="508" spans="102:102" x14ac:dyDescent="0.2">
      <c r="CX508" s="35"/>
    </row>
    <row r="509" spans="102:102" x14ac:dyDescent="0.2">
      <c r="CX509" s="35"/>
    </row>
    <row r="510" spans="102:102" x14ac:dyDescent="0.2">
      <c r="CX510" s="35"/>
    </row>
    <row r="511" spans="102:102" x14ac:dyDescent="0.2">
      <c r="CX511" s="35"/>
    </row>
    <row r="512" spans="102:102" x14ac:dyDescent="0.2">
      <c r="CX512" s="35"/>
    </row>
    <row r="513" spans="102:102" x14ac:dyDescent="0.2">
      <c r="CX513" s="35"/>
    </row>
    <row r="514" spans="102:102" x14ac:dyDescent="0.2">
      <c r="CX514" s="35"/>
    </row>
    <row r="515" spans="102:102" x14ac:dyDescent="0.2">
      <c r="CX515" s="35"/>
    </row>
    <row r="516" spans="102:102" x14ac:dyDescent="0.2">
      <c r="CX516" s="35"/>
    </row>
    <row r="517" spans="102:102" x14ac:dyDescent="0.2">
      <c r="CX517" s="35"/>
    </row>
    <row r="518" spans="102:102" x14ac:dyDescent="0.2">
      <c r="CX518" s="35"/>
    </row>
    <row r="519" spans="102:102" x14ac:dyDescent="0.2">
      <c r="CX519" s="35"/>
    </row>
    <row r="520" spans="102:102" x14ac:dyDescent="0.2">
      <c r="CX520" s="35"/>
    </row>
    <row r="521" spans="102:102" x14ac:dyDescent="0.2">
      <c r="CX521" s="35"/>
    </row>
    <row r="522" spans="102:102" x14ac:dyDescent="0.2">
      <c r="CX522" s="35"/>
    </row>
    <row r="523" spans="102:102" x14ac:dyDescent="0.2">
      <c r="CX523" s="35"/>
    </row>
    <row r="524" spans="102:102" x14ac:dyDescent="0.2">
      <c r="CX524" s="35"/>
    </row>
    <row r="525" spans="102:102" x14ac:dyDescent="0.2">
      <c r="CX525" s="35"/>
    </row>
    <row r="526" spans="102:102" x14ac:dyDescent="0.2">
      <c r="CX526" s="35"/>
    </row>
    <row r="527" spans="102:102" x14ac:dyDescent="0.2">
      <c r="CX527" s="35"/>
    </row>
    <row r="528" spans="102:102" x14ac:dyDescent="0.2">
      <c r="CX528" s="35"/>
    </row>
    <row r="529" spans="102:102" x14ac:dyDescent="0.2">
      <c r="CX529" s="35"/>
    </row>
    <row r="530" spans="102:102" x14ac:dyDescent="0.2">
      <c r="CX530" s="35"/>
    </row>
    <row r="531" spans="102:102" x14ac:dyDescent="0.2">
      <c r="CX531" s="35"/>
    </row>
    <row r="532" spans="102:102" x14ac:dyDescent="0.2">
      <c r="CX532" s="35"/>
    </row>
    <row r="533" spans="102:102" x14ac:dyDescent="0.2">
      <c r="CX533" s="35"/>
    </row>
    <row r="534" spans="102:102" x14ac:dyDescent="0.2">
      <c r="CX534" s="35"/>
    </row>
    <row r="535" spans="102:102" x14ac:dyDescent="0.2">
      <c r="CX535" s="35"/>
    </row>
    <row r="536" spans="102:102" x14ac:dyDescent="0.2">
      <c r="CX536" s="35"/>
    </row>
    <row r="537" spans="102:102" x14ac:dyDescent="0.2">
      <c r="CX537" s="35"/>
    </row>
    <row r="538" spans="102:102" x14ac:dyDescent="0.2">
      <c r="CX538" s="35"/>
    </row>
    <row r="539" spans="102:102" x14ac:dyDescent="0.2">
      <c r="CX539" s="35"/>
    </row>
    <row r="540" spans="102:102" x14ac:dyDescent="0.2">
      <c r="CX540" s="35"/>
    </row>
    <row r="541" spans="102:102" x14ac:dyDescent="0.2">
      <c r="CX541" s="35"/>
    </row>
    <row r="542" spans="102:102" x14ac:dyDescent="0.2">
      <c r="CX542" s="35"/>
    </row>
    <row r="543" spans="102:102" x14ac:dyDescent="0.2">
      <c r="CX543" s="35"/>
    </row>
    <row r="544" spans="102:102" x14ac:dyDescent="0.2">
      <c r="CX544" s="35"/>
    </row>
    <row r="545" spans="102:102" x14ac:dyDescent="0.2">
      <c r="CX545" s="35"/>
    </row>
    <row r="546" spans="102:102" x14ac:dyDescent="0.2">
      <c r="CX546" s="35"/>
    </row>
    <row r="547" spans="102:102" x14ac:dyDescent="0.2">
      <c r="CX547" s="35"/>
    </row>
    <row r="548" spans="102:102" x14ac:dyDescent="0.2">
      <c r="CX548" s="35"/>
    </row>
    <row r="549" spans="102:102" x14ac:dyDescent="0.2">
      <c r="CX549" s="35"/>
    </row>
    <row r="550" spans="102:102" x14ac:dyDescent="0.2">
      <c r="CX550" s="35"/>
    </row>
    <row r="551" spans="102:102" x14ac:dyDescent="0.2">
      <c r="CX551" s="35"/>
    </row>
    <row r="552" spans="102:102" x14ac:dyDescent="0.2">
      <c r="CX552" s="35"/>
    </row>
    <row r="553" spans="102:102" x14ac:dyDescent="0.2">
      <c r="CX553" s="35"/>
    </row>
    <row r="554" spans="102:102" x14ac:dyDescent="0.2">
      <c r="CX554" s="35"/>
    </row>
    <row r="555" spans="102:102" x14ac:dyDescent="0.2">
      <c r="CX555" s="35"/>
    </row>
    <row r="556" spans="102:102" x14ac:dyDescent="0.2">
      <c r="CX556" s="35"/>
    </row>
    <row r="557" spans="102:102" x14ac:dyDescent="0.2">
      <c r="CX557" s="35"/>
    </row>
    <row r="558" spans="102:102" x14ac:dyDescent="0.2">
      <c r="CX558" s="35"/>
    </row>
    <row r="559" spans="102:102" x14ac:dyDescent="0.2">
      <c r="CX559" s="35"/>
    </row>
    <row r="560" spans="102:102" x14ac:dyDescent="0.2">
      <c r="CX560" s="35"/>
    </row>
    <row r="561" spans="102:102" x14ac:dyDescent="0.2">
      <c r="CX561" s="35"/>
    </row>
    <row r="562" spans="102:102" x14ac:dyDescent="0.2">
      <c r="CX562" s="35"/>
    </row>
    <row r="563" spans="102:102" x14ac:dyDescent="0.2">
      <c r="CX563" s="35"/>
    </row>
    <row r="564" spans="102:102" x14ac:dyDescent="0.2">
      <c r="CX564" s="35"/>
    </row>
    <row r="565" spans="102:102" x14ac:dyDescent="0.2">
      <c r="CX565" s="35"/>
    </row>
    <row r="566" spans="102:102" x14ac:dyDescent="0.2">
      <c r="CX566" s="35"/>
    </row>
    <row r="567" spans="102:102" x14ac:dyDescent="0.2">
      <c r="CX567" s="35"/>
    </row>
    <row r="568" spans="102:102" x14ac:dyDescent="0.2">
      <c r="CX568" s="35"/>
    </row>
    <row r="569" spans="102:102" x14ac:dyDescent="0.2">
      <c r="CX569" s="35"/>
    </row>
    <row r="570" spans="102:102" x14ac:dyDescent="0.2">
      <c r="CX570" s="35"/>
    </row>
    <row r="571" spans="102:102" x14ac:dyDescent="0.2">
      <c r="CX571" s="35"/>
    </row>
    <row r="572" spans="102:102" x14ac:dyDescent="0.2">
      <c r="CX572" s="35"/>
    </row>
    <row r="573" spans="102:102" x14ac:dyDescent="0.2">
      <c r="CX573" s="35"/>
    </row>
    <row r="574" spans="102:102" x14ac:dyDescent="0.2">
      <c r="CX574" s="35"/>
    </row>
    <row r="575" spans="102:102" x14ac:dyDescent="0.2">
      <c r="CX575" s="35"/>
    </row>
    <row r="576" spans="102:102" x14ac:dyDescent="0.2">
      <c r="CX576" s="35"/>
    </row>
    <row r="577" spans="102:102" x14ac:dyDescent="0.2">
      <c r="CX577" s="35"/>
    </row>
    <row r="578" spans="102:102" x14ac:dyDescent="0.2">
      <c r="CX578" s="35"/>
    </row>
    <row r="579" spans="102:102" x14ac:dyDescent="0.2">
      <c r="CX579" s="35"/>
    </row>
    <row r="580" spans="102:102" x14ac:dyDescent="0.2">
      <c r="CX580" s="35"/>
    </row>
    <row r="581" spans="102:102" x14ac:dyDescent="0.2">
      <c r="CX581" s="35"/>
    </row>
    <row r="582" spans="102:102" x14ac:dyDescent="0.2">
      <c r="CX582" s="35"/>
    </row>
    <row r="583" spans="102:102" x14ac:dyDescent="0.2">
      <c r="CX583" s="35"/>
    </row>
    <row r="584" spans="102:102" x14ac:dyDescent="0.2">
      <c r="CX584" s="35"/>
    </row>
    <row r="585" spans="102:102" x14ac:dyDescent="0.2">
      <c r="CX585" s="35"/>
    </row>
    <row r="586" spans="102:102" x14ac:dyDescent="0.2">
      <c r="CX586" s="35"/>
    </row>
    <row r="587" spans="102:102" x14ac:dyDescent="0.2">
      <c r="CX587" s="35"/>
    </row>
    <row r="588" spans="102:102" x14ac:dyDescent="0.2">
      <c r="CX588" s="35"/>
    </row>
    <row r="589" spans="102:102" x14ac:dyDescent="0.2">
      <c r="CX589" s="35"/>
    </row>
    <row r="590" spans="102:102" x14ac:dyDescent="0.2">
      <c r="CX590" s="35"/>
    </row>
    <row r="591" spans="102:102" x14ac:dyDescent="0.2">
      <c r="CX591" s="35"/>
    </row>
    <row r="592" spans="102:102" x14ac:dyDescent="0.2">
      <c r="CX592" s="35"/>
    </row>
    <row r="593" spans="102:102" x14ac:dyDescent="0.2">
      <c r="CX593" s="35"/>
    </row>
    <row r="594" spans="102:102" x14ac:dyDescent="0.2">
      <c r="CX594" s="35"/>
    </row>
    <row r="595" spans="102:102" x14ac:dyDescent="0.2">
      <c r="CX595" s="35"/>
    </row>
    <row r="596" spans="102:102" x14ac:dyDescent="0.2">
      <c r="CX596" s="35"/>
    </row>
    <row r="597" spans="102:102" x14ac:dyDescent="0.2">
      <c r="CX597" s="35"/>
    </row>
    <row r="598" spans="102:102" x14ac:dyDescent="0.2">
      <c r="CX598" s="35"/>
    </row>
    <row r="599" spans="102:102" x14ac:dyDescent="0.2">
      <c r="CX599" s="35"/>
    </row>
    <row r="600" spans="102:102" x14ac:dyDescent="0.2">
      <c r="CX600" s="35"/>
    </row>
    <row r="601" spans="102:102" x14ac:dyDescent="0.2">
      <c r="CX601" s="35"/>
    </row>
    <row r="602" spans="102:102" x14ac:dyDescent="0.2">
      <c r="CX602" s="35"/>
    </row>
    <row r="603" spans="102:102" x14ac:dyDescent="0.2">
      <c r="CX603" s="35"/>
    </row>
    <row r="604" spans="102:102" x14ac:dyDescent="0.2">
      <c r="CX604" s="35"/>
    </row>
    <row r="605" spans="102:102" x14ac:dyDescent="0.2">
      <c r="CX605" s="35"/>
    </row>
    <row r="606" spans="102:102" x14ac:dyDescent="0.2">
      <c r="CX606" s="35"/>
    </row>
    <row r="607" spans="102:102" x14ac:dyDescent="0.2">
      <c r="CX607" s="35"/>
    </row>
    <row r="608" spans="102:102" x14ac:dyDescent="0.2">
      <c r="CX608" s="35"/>
    </row>
    <row r="609" spans="102:102" x14ac:dyDescent="0.2">
      <c r="CX609" s="35"/>
    </row>
    <row r="610" spans="102:102" x14ac:dyDescent="0.2">
      <c r="CX610" s="35"/>
    </row>
    <row r="611" spans="102:102" x14ac:dyDescent="0.2">
      <c r="CX611" s="35"/>
    </row>
    <row r="612" spans="102:102" x14ac:dyDescent="0.2">
      <c r="CX612" s="35"/>
    </row>
    <row r="613" spans="102:102" x14ac:dyDescent="0.2">
      <c r="CX613" s="35"/>
    </row>
    <row r="614" spans="102:102" x14ac:dyDescent="0.2">
      <c r="CX614" s="35"/>
    </row>
    <row r="615" spans="102:102" x14ac:dyDescent="0.2">
      <c r="CX615" s="35"/>
    </row>
    <row r="616" spans="102:102" x14ac:dyDescent="0.2">
      <c r="CX616" s="35"/>
    </row>
    <row r="617" spans="102:102" x14ac:dyDescent="0.2">
      <c r="CX617" s="35"/>
    </row>
    <row r="618" spans="102:102" x14ac:dyDescent="0.2">
      <c r="CX618" s="35"/>
    </row>
    <row r="619" spans="102:102" x14ac:dyDescent="0.2">
      <c r="CX619" s="35"/>
    </row>
    <row r="620" spans="102:102" x14ac:dyDescent="0.2">
      <c r="CX620" s="35"/>
    </row>
    <row r="621" spans="102:102" x14ac:dyDescent="0.2">
      <c r="CX621" s="35"/>
    </row>
    <row r="622" spans="102:102" x14ac:dyDescent="0.2">
      <c r="CX622" s="35"/>
    </row>
    <row r="623" spans="102:102" x14ac:dyDescent="0.2">
      <c r="CX623" s="35"/>
    </row>
    <row r="624" spans="102:102" x14ac:dyDescent="0.2">
      <c r="CX624" s="35"/>
    </row>
    <row r="625" spans="102:102" x14ac:dyDescent="0.2">
      <c r="CX625" s="35"/>
    </row>
    <row r="626" spans="102:102" x14ac:dyDescent="0.2">
      <c r="CX626" s="35"/>
    </row>
    <row r="627" spans="102:102" x14ac:dyDescent="0.2">
      <c r="CX627" s="35"/>
    </row>
    <row r="628" spans="102:102" x14ac:dyDescent="0.2">
      <c r="CX628" s="35"/>
    </row>
    <row r="629" spans="102:102" x14ac:dyDescent="0.2">
      <c r="CX629" s="35"/>
    </row>
    <row r="630" spans="102:102" x14ac:dyDescent="0.2">
      <c r="CX630" s="35"/>
    </row>
    <row r="631" spans="102:102" x14ac:dyDescent="0.2">
      <c r="CX631" s="35"/>
    </row>
    <row r="632" spans="102:102" x14ac:dyDescent="0.2">
      <c r="CX632" s="35"/>
    </row>
    <row r="633" spans="102:102" x14ac:dyDescent="0.2">
      <c r="CX633" s="35"/>
    </row>
    <row r="634" spans="102:102" x14ac:dyDescent="0.2">
      <c r="CX634" s="35"/>
    </row>
    <row r="635" spans="102:102" x14ac:dyDescent="0.2">
      <c r="CX635" s="35"/>
    </row>
    <row r="636" spans="102:102" x14ac:dyDescent="0.2">
      <c r="CX636" s="35"/>
    </row>
    <row r="637" spans="102:102" x14ac:dyDescent="0.2">
      <c r="CX637" s="35"/>
    </row>
    <row r="638" spans="102:102" x14ac:dyDescent="0.2">
      <c r="CX638" s="35"/>
    </row>
    <row r="639" spans="102:102" x14ac:dyDescent="0.2">
      <c r="CX639" s="35"/>
    </row>
    <row r="640" spans="102:102" x14ac:dyDescent="0.2">
      <c r="CX640" s="35"/>
    </row>
    <row r="641" spans="102:102" x14ac:dyDescent="0.2">
      <c r="CX641" s="35"/>
    </row>
    <row r="642" spans="102:102" x14ac:dyDescent="0.2">
      <c r="CX642" s="35"/>
    </row>
    <row r="643" spans="102:102" x14ac:dyDescent="0.2">
      <c r="CX643" s="35"/>
    </row>
    <row r="644" spans="102:102" x14ac:dyDescent="0.2">
      <c r="CX644" s="35"/>
    </row>
    <row r="645" spans="102:102" x14ac:dyDescent="0.2">
      <c r="CX645" s="35"/>
    </row>
    <row r="646" spans="102:102" x14ac:dyDescent="0.2">
      <c r="CX646" s="35"/>
    </row>
    <row r="647" spans="102:102" x14ac:dyDescent="0.2">
      <c r="CX647" s="35"/>
    </row>
    <row r="648" spans="102:102" x14ac:dyDescent="0.2">
      <c r="CX648" s="35"/>
    </row>
    <row r="649" spans="102:102" x14ac:dyDescent="0.2">
      <c r="CX649" s="35"/>
    </row>
    <row r="650" spans="102:102" x14ac:dyDescent="0.2">
      <c r="CX650" s="35"/>
    </row>
    <row r="651" spans="102:102" x14ac:dyDescent="0.2">
      <c r="CX651" s="35"/>
    </row>
    <row r="652" spans="102:102" x14ac:dyDescent="0.2">
      <c r="CX652" s="35"/>
    </row>
    <row r="653" spans="102:102" x14ac:dyDescent="0.2">
      <c r="CX653" s="35"/>
    </row>
    <row r="654" spans="102:102" x14ac:dyDescent="0.2">
      <c r="CX654" s="35"/>
    </row>
    <row r="655" spans="102:102" x14ac:dyDescent="0.2">
      <c r="CX655" s="35"/>
    </row>
    <row r="656" spans="102:102" x14ac:dyDescent="0.2">
      <c r="CX656" s="35"/>
    </row>
    <row r="657" spans="102:102" x14ac:dyDescent="0.2">
      <c r="CX657" s="35"/>
    </row>
    <row r="658" spans="102:102" x14ac:dyDescent="0.2">
      <c r="CX658" s="35"/>
    </row>
    <row r="659" spans="102:102" x14ac:dyDescent="0.2">
      <c r="CX659" s="35"/>
    </row>
    <row r="660" spans="102:102" x14ac:dyDescent="0.2">
      <c r="CX660" s="35"/>
    </row>
    <row r="661" spans="102:102" x14ac:dyDescent="0.2">
      <c r="CX661" s="35"/>
    </row>
    <row r="662" spans="102:102" x14ac:dyDescent="0.2">
      <c r="CX662" s="35"/>
    </row>
    <row r="663" spans="102:102" x14ac:dyDescent="0.2">
      <c r="CX663" s="35"/>
    </row>
    <row r="664" spans="102:102" x14ac:dyDescent="0.2">
      <c r="CX664" s="35"/>
    </row>
    <row r="665" spans="102:102" x14ac:dyDescent="0.2">
      <c r="CX665" s="35"/>
    </row>
    <row r="666" spans="102:102" x14ac:dyDescent="0.2">
      <c r="CX666" s="35"/>
    </row>
    <row r="667" spans="102:102" x14ac:dyDescent="0.2">
      <c r="CX667" s="35"/>
    </row>
    <row r="668" spans="102:102" x14ac:dyDescent="0.2">
      <c r="CX668" s="35"/>
    </row>
    <row r="669" spans="102:102" x14ac:dyDescent="0.2">
      <c r="CX669" s="35"/>
    </row>
    <row r="670" spans="102:102" x14ac:dyDescent="0.2">
      <c r="CX670" s="35"/>
    </row>
    <row r="671" spans="102:102" x14ac:dyDescent="0.2">
      <c r="CX671" s="35"/>
    </row>
    <row r="672" spans="102:102" x14ac:dyDescent="0.2">
      <c r="CX672" s="35"/>
    </row>
    <row r="673" spans="102:102" x14ac:dyDescent="0.2">
      <c r="CX673" s="35"/>
    </row>
    <row r="674" spans="102:102" x14ac:dyDescent="0.2">
      <c r="CX674" s="35"/>
    </row>
    <row r="675" spans="102:102" x14ac:dyDescent="0.2">
      <c r="CX675" s="35"/>
    </row>
    <row r="676" spans="102:102" x14ac:dyDescent="0.2">
      <c r="CX676" s="35"/>
    </row>
    <row r="677" spans="102:102" x14ac:dyDescent="0.2">
      <c r="CX677" s="35"/>
    </row>
    <row r="678" spans="102:102" x14ac:dyDescent="0.2">
      <c r="CX678" s="35"/>
    </row>
    <row r="679" spans="102:102" x14ac:dyDescent="0.2">
      <c r="CX679" s="35"/>
    </row>
    <row r="680" spans="102:102" x14ac:dyDescent="0.2">
      <c r="CX680" s="35"/>
    </row>
    <row r="681" spans="102:102" x14ac:dyDescent="0.2">
      <c r="CX681" s="35"/>
    </row>
    <row r="682" spans="102:102" x14ac:dyDescent="0.2">
      <c r="CX682" s="35"/>
    </row>
    <row r="683" spans="102:102" x14ac:dyDescent="0.2">
      <c r="CX683" s="35"/>
    </row>
    <row r="684" spans="102:102" x14ac:dyDescent="0.2">
      <c r="CX684" s="35"/>
    </row>
    <row r="685" spans="102:102" x14ac:dyDescent="0.2">
      <c r="CX685" s="35"/>
    </row>
    <row r="686" spans="102:102" x14ac:dyDescent="0.2">
      <c r="CX686" s="35"/>
    </row>
    <row r="687" spans="102:102" x14ac:dyDescent="0.2">
      <c r="CX687" s="35"/>
    </row>
    <row r="688" spans="102:102" x14ac:dyDescent="0.2">
      <c r="CX688" s="35"/>
    </row>
    <row r="689" spans="102:102" x14ac:dyDescent="0.2">
      <c r="CX689" s="35"/>
    </row>
    <row r="690" spans="102:102" x14ac:dyDescent="0.2">
      <c r="CX690" s="35"/>
    </row>
    <row r="691" spans="102:102" x14ac:dyDescent="0.2">
      <c r="CX691" s="35"/>
    </row>
    <row r="692" spans="102:102" x14ac:dyDescent="0.2">
      <c r="CX692" s="35"/>
    </row>
    <row r="693" spans="102:102" x14ac:dyDescent="0.2">
      <c r="CX693" s="35"/>
    </row>
    <row r="694" spans="102:102" x14ac:dyDescent="0.2">
      <c r="CX694" s="35"/>
    </row>
    <row r="695" spans="102:102" x14ac:dyDescent="0.2">
      <c r="CX695" s="35"/>
    </row>
    <row r="696" spans="102:102" x14ac:dyDescent="0.2">
      <c r="CX696" s="35"/>
    </row>
    <row r="697" spans="102:102" x14ac:dyDescent="0.2">
      <c r="CX697" s="35"/>
    </row>
    <row r="698" spans="102:102" x14ac:dyDescent="0.2">
      <c r="CX698" s="35"/>
    </row>
    <row r="699" spans="102:102" x14ac:dyDescent="0.2">
      <c r="CX699" s="35"/>
    </row>
    <row r="700" spans="102:102" x14ac:dyDescent="0.2">
      <c r="CX700" s="35"/>
    </row>
    <row r="701" spans="102:102" x14ac:dyDescent="0.2">
      <c r="CX701" s="35"/>
    </row>
    <row r="702" spans="102:102" x14ac:dyDescent="0.2">
      <c r="CX702" s="35"/>
    </row>
    <row r="703" spans="102:102" x14ac:dyDescent="0.2">
      <c r="CX703" s="35"/>
    </row>
    <row r="704" spans="102:102" x14ac:dyDescent="0.2">
      <c r="CX704" s="35"/>
    </row>
    <row r="705" spans="102:102" x14ac:dyDescent="0.2">
      <c r="CX705" s="35"/>
    </row>
    <row r="706" spans="102:102" x14ac:dyDescent="0.2">
      <c r="CX706" s="35"/>
    </row>
    <row r="707" spans="102:102" x14ac:dyDescent="0.2">
      <c r="CX707" s="35"/>
    </row>
    <row r="708" spans="102:102" x14ac:dyDescent="0.2">
      <c r="CX708" s="35"/>
    </row>
    <row r="709" spans="102:102" x14ac:dyDescent="0.2">
      <c r="CX709" s="35"/>
    </row>
    <row r="710" spans="102:102" x14ac:dyDescent="0.2">
      <c r="CX710" s="35"/>
    </row>
    <row r="711" spans="102:102" x14ac:dyDescent="0.2">
      <c r="CX711" s="35"/>
    </row>
    <row r="712" spans="102:102" x14ac:dyDescent="0.2">
      <c r="CX712" s="35"/>
    </row>
    <row r="713" spans="102:102" x14ac:dyDescent="0.2">
      <c r="CX713" s="35"/>
    </row>
    <row r="714" spans="102:102" x14ac:dyDescent="0.2">
      <c r="CX714" s="35"/>
    </row>
    <row r="715" spans="102:102" x14ac:dyDescent="0.2">
      <c r="CX715" s="35"/>
    </row>
    <row r="716" spans="102:102" x14ac:dyDescent="0.2">
      <c r="CX716" s="35"/>
    </row>
    <row r="717" spans="102:102" x14ac:dyDescent="0.2">
      <c r="CX717" s="35"/>
    </row>
    <row r="718" spans="102:102" x14ac:dyDescent="0.2">
      <c r="CX718" s="35"/>
    </row>
    <row r="719" spans="102:102" x14ac:dyDescent="0.2">
      <c r="CX719" s="35"/>
    </row>
    <row r="720" spans="102:102" x14ac:dyDescent="0.2">
      <c r="CX720" s="35"/>
    </row>
    <row r="721" spans="102:102" x14ac:dyDescent="0.2">
      <c r="CX721" s="35"/>
    </row>
    <row r="722" spans="102:102" x14ac:dyDescent="0.2">
      <c r="CX722" s="35"/>
    </row>
    <row r="723" spans="102:102" x14ac:dyDescent="0.2">
      <c r="CX723" s="35"/>
    </row>
    <row r="724" spans="102:102" x14ac:dyDescent="0.2">
      <c r="CX724" s="35"/>
    </row>
    <row r="725" spans="102:102" x14ac:dyDescent="0.2">
      <c r="CX725" s="35"/>
    </row>
    <row r="726" spans="102:102" x14ac:dyDescent="0.2">
      <c r="CX726" s="35"/>
    </row>
    <row r="727" spans="102:102" x14ac:dyDescent="0.2">
      <c r="CX727" s="35"/>
    </row>
    <row r="728" spans="102:102" x14ac:dyDescent="0.2">
      <c r="CX728" s="35"/>
    </row>
    <row r="729" spans="102:102" x14ac:dyDescent="0.2">
      <c r="CX729" s="35"/>
    </row>
    <row r="730" spans="102:102" x14ac:dyDescent="0.2">
      <c r="CX730" s="35"/>
    </row>
    <row r="731" spans="102:102" x14ac:dyDescent="0.2">
      <c r="CX731" s="35"/>
    </row>
    <row r="732" spans="102:102" x14ac:dyDescent="0.2">
      <c r="CX732" s="35"/>
    </row>
    <row r="733" spans="102:102" x14ac:dyDescent="0.2">
      <c r="CX733" s="35"/>
    </row>
    <row r="734" spans="102:102" x14ac:dyDescent="0.2">
      <c r="CX734" s="35"/>
    </row>
    <row r="735" spans="102:102" x14ac:dyDescent="0.2">
      <c r="CX735" s="35"/>
    </row>
    <row r="736" spans="102:102" x14ac:dyDescent="0.2">
      <c r="CX736" s="35"/>
    </row>
    <row r="737" spans="102:102" x14ac:dyDescent="0.2">
      <c r="CX737" s="35"/>
    </row>
    <row r="738" spans="102:102" x14ac:dyDescent="0.2">
      <c r="CX738" s="35"/>
    </row>
    <row r="739" spans="102:102" x14ac:dyDescent="0.2">
      <c r="CX739" s="35"/>
    </row>
    <row r="740" spans="102:102" x14ac:dyDescent="0.2">
      <c r="CX740" s="35"/>
    </row>
    <row r="741" spans="102:102" x14ac:dyDescent="0.2">
      <c r="CX741" s="35"/>
    </row>
    <row r="742" spans="102:102" x14ac:dyDescent="0.2">
      <c r="CX742" s="35"/>
    </row>
    <row r="743" spans="102:102" x14ac:dyDescent="0.2">
      <c r="CX743" s="35"/>
    </row>
    <row r="744" spans="102:102" x14ac:dyDescent="0.2">
      <c r="CX744" s="35"/>
    </row>
    <row r="745" spans="102:102" x14ac:dyDescent="0.2">
      <c r="CX745" s="35"/>
    </row>
    <row r="746" spans="102:102" x14ac:dyDescent="0.2">
      <c r="CX746" s="35"/>
    </row>
    <row r="747" spans="102:102" x14ac:dyDescent="0.2">
      <c r="CX747" s="35"/>
    </row>
    <row r="748" spans="102:102" x14ac:dyDescent="0.2">
      <c r="CX748" s="35"/>
    </row>
    <row r="749" spans="102:102" x14ac:dyDescent="0.2">
      <c r="CX749" s="35"/>
    </row>
    <row r="750" spans="102:102" x14ac:dyDescent="0.2">
      <c r="CX750" s="35"/>
    </row>
    <row r="751" spans="102:102" x14ac:dyDescent="0.2">
      <c r="CX751" s="35"/>
    </row>
    <row r="752" spans="102:102" x14ac:dyDescent="0.2">
      <c r="CX752" s="35"/>
    </row>
    <row r="753" spans="102:102" x14ac:dyDescent="0.2">
      <c r="CX753" s="35"/>
    </row>
    <row r="754" spans="102:102" x14ac:dyDescent="0.2">
      <c r="CX754" s="35"/>
    </row>
    <row r="755" spans="102:102" x14ac:dyDescent="0.2">
      <c r="CX755" s="35"/>
    </row>
    <row r="756" spans="102:102" x14ac:dyDescent="0.2">
      <c r="CX756" s="35"/>
    </row>
    <row r="757" spans="102:102" x14ac:dyDescent="0.2">
      <c r="CX757" s="35"/>
    </row>
    <row r="758" spans="102:102" x14ac:dyDescent="0.2">
      <c r="CX758" s="35"/>
    </row>
    <row r="759" spans="102:102" x14ac:dyDescent="0.2">
      <c r="CX759" s="35"/>
    </row>
    <row r="760" spans="102:102" x14ac:dyDescent="0.2">
      <c r="CX760" s="35"/>
    </row>
    <row r="761" spans="102:102" x14ac:dyDescent="0.2">
      <c r="CX761" s="35"/>
    </row>
    <row r="762" spans="102:102" x14ac:dyDescent="0.2">
      <c r="CX762" s="35"/>
    </row>
    <row r="763" spans="102:102" x14ac:dyDescent="0.2">
      <c r="CX763" s="35"/>
    </row>
    <row r="764" spans="102:102" x14ac:dyDescent="0.2">
      <c r="CX764" s="35"/>
    </row>
    <row r="765" spans="102:102" x14ac:dyDescent="0.2">
      <c r="CX765" s="35"/>
    </row>
    <row r="766" spans="102:102" x14ac:dyDescent="0.2">
      <c r="CX766" s="35"/>
    </row>
    <row r="767" spans="102:102" x14ac:dyDescent="0.2">
      <c r="CX767" s="35"/>
    </row>
    <row r="768" spans="102:102" x14ac:dyDescent="0.2">
      <c r="CX768" s="35"/>
    </row>
    <row r="769" spans="102:102" x14ac:dyDescent="0.2">
      <c r="CX769" s="35"/>
    </row>
    <row r="770" spans="102:102" x14ac:dyDescent="0.2">
      <c r="CX770" s="35"/>
    </row>
    <row r="771" spans="102:102" x14ac:dyDescent="0.2">
      <c r="CX771" s="35"/>
    </row>
    <row r="772" spans="102:102" x14ac:dyDescent="0.2">
      <c r="CX772" s="35"/>
    </row>
    <row r="773" spans="102:102" x14ac:dyDescent="0.2">
      <c r="CX773" s="35"/>
    </row>
    <row r="774" spans="102:102" x14ac:dyDescent="0.2">
      <c r="CX774" s="35"/>
    </row>
    <row r="775" spans="102:102" x14ac:dyDescent="0.2">
      <c r="CX775" s="35"/>
    </row>
    <row r="776" spans="102:102" x14ac:dyDescent="0.2">
      <c r="CX776" s="35"/>
    </row>
    <row r="777" spans="102:102" x14ac:dyDescent="0.2">
      <c r="CX777" s="35"/>
    </row>
    <row r="778" spans="102:102" x14ac:dyDescent="0.2">
      <c r="CX778" s="35"/>
    </row>
    <row r="779" spans="102:102" x14ac:dyDescent="0.2">
      <c r="CX779" s="35"/>
    </row>
    <row r="780" spans="102:102" x14ac:dyDescent="0.2">
      <c r="CX780" s="35"/>
    </row>
    <row r="781" spans="102:102" x14ac:dyDescent="0.2">
      <c r="CX781" s="35"/>
    </row>
    <row r="782" spans="102:102" x14ac:dyDescent="0.2">
      <c r="CX782" s="35"/>
    </row>
    <row r="783" spans="102:102" x14ac:dyDescent="0.2">
      <c r="CX783" s="35"/>
    </row>
    <row r="784" spans="102:102" x14ac:dyDescent="0.2">
      <c r="CX784" s="35"/>
    </row>
    <row r="785" spans="102:102" x14ac:dyDescent="0.2">
      <c r="CX785" s="35"/>
    </row>
    <row r="786" spans="102:102" x14ac:dyDescent="0.2">
      <c r="CX786" s="35"/>
    </row>
    <row r="787" spans="102:102" x14ac:dyDescent="0.2">
      <c r="CX787" s="35"/>
    </row>
    <row r="788" spans="102:102" x14ac:dyDescent="0.2">
      <c r="CX788" s="35"/>
    </row>
    <row r="789" spans="102:102" x14ac:dyDescent="0.2">
      <c r="CX789" s="35"/>
    </row>
    <row r="790" spans="102:102" x14ac:dyDescent="0.2">
      <c r="CX790" s="35"/>
    </row>
    <row r="791" spans="102:102" x14ac:dyDescent="0.2">
      <c r="CX791" s="35"/>
    </row>
    <row r="792" spans="102:102" x14ac:dyDescent="0.2">
      <c r="CX792" s="35"/>
    </row>
    <row r="793" spans="102:102" x14ac:dyDescent="0.2">
      <c r="CX793" s="35"/>
    </row>
  </sheetData>
  <mergeCells count="1">
    <mergeCell ref="BQ1:BW1"/>
  </mergeCells>
  <pageMargins left="0.75" right="0.75" top="1" bottom="1" header="0.5" footer="0.5"/>
  <pageSetup scale="10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HD779"/>
  <sheetViews>
    <sheetView workbookViewId="0">
      <pane xSplit="2" ySplit="7" topLeftCell="Q172" activePane="bottomRight" state="frozen"/>
      <selection pane="topRight" activeCell="C1" sqref="C1"/>
      <selection pane="bottomLeft" activeCell="A7" sqref="A7"/>
      <selection pane="bottomRight" activeCell="X182" sqref="X182"/>
    </sheetView>
  </sheetViews>
  <sheetFormatPr defaultColWidth="9.140625" defaultRowHeight="12.75" x14ac:dyDescent="0.2"/>
  <cols>
    <col min="1" max="1" width="12" style="32" customWidth="1"/>
    <col min="2" max="2" width="6.85546875" style="32" customWidth="1"/>
    <col min="3" max="3" width="9.140625" style="32"/>
    <col min="4" max="4" width="11.5703125" style="32" customWidth="1"/>
    <col min="5" max="6" width="10.5703125" style="32" customWidth="1"/>
    <col min="7" max="7" width="11.28515625" style="32" customWidth="1"/>
    <col min="8" max="9" width="10.5703125" style="32" customWidth="1"/>
    <col min="10" max="10" width="9.140625" style="32"/>
    <col min="11" max="11" width="11.85546875" style="32" customWidth="1"/>
    <col min="12" max="12" width="12.42578125" style="32" customWidth="1"/>
    <col min="13" max="13" width="12.140625" style="32" customWidth="1"/>
    <col min="14" max="14" width="12.28515625" style="32" customWidth="1"/>
    <col min="15" max="16" width="12.7109375" style="32" customWidth="1"/>
    <col min="17" max="20" width="9.140625" style="32"/>
    <col min="21" max="21" width="11.42578125" style="32" customWidth="1"/>
    <col min="22" max="23" width="9.140625" style="32"/>
    <col min="24" max="24" width="10.7109375" style="32" customWidth="1"/>
    <col min="25" max="25" width="10.28515625" style="32" customWidth="1"/>
    <col min="26" max="26" width="10" style="32" customWidth="1"/>
    <col min="27" max="27" width="10.85546875" style="32" customWidth="1"/>
    <col min="28" max="28" width="9.85546875" style="32" customWidth="1"/>
    <col min="29" max="30" width="11.7109375" style="32" customWidth="1"/>
    <col min="31" max="31" width="9.140625" style="32"/>
    <col min="32" max="32" width="16.7109375" style="32" bestFit="1" customWidth="1"/>
    <col min="33" max="33" width="9.140625" style="32"/>
    <col min="34" max="34" width="10.140625" style="32" customWidth="1"/>
    <col min="35" max="35" width="11.5703125" style="32" customWidth="1"/>
    <col min="36" max="56" width="9.140625" style="32"/>
    <col min="57" max="57" width="11.7109375" style="32" customWidth="1"/>
    <col min="58" max="60" width="11.140625" style="32" customWidth="1"/>
    <col min="61" max="61" width="11.7109375" style="32" customWidth="1"/>
    <col min="62" max="65" width="11.140625" style="32" customWidth="1"/>
    <col min="66" max="66" width="5.5703125" style="32" customWidth="1"/>
    <col min="67" max="70" width="11.140625" style="32" customWidth="1"/>
    <col min="71" max="71" width="13" style="32" customWidth="1"/>
    <col min="72" max="72" width="10.42578125" style="32" customWidth="1"/>
    <col min="73" max="73" width="10.28515625" style="32" customWidth="1"/>
    <col min="74" max="74" width="9.28515625" style="32" customWidth="1"/>
    <col min="75" max="75" width="9.140625" style="32"/>
    <col min="76" max="76" width="11.140625" style="32" customWidth="1"/>
    <col min="77" max="77" width="11" style="32" customWidth="1"/>
    <col min="78" max="78" width="11.42578125" style="32" customWidth="1"/>
    <col min="79" max="79" width="10" style="32" customWidth="1"/>
    <col min="80" max="80" width="9.28515625" style="32" customWidth="1"/>
    <col min="81" max="91" width="9.140625" style="32"/>
    <col min="92" max="92" width="11.85546875" style="32" customWidth="1"/>
    <col min="93" max="94" width="10.28515625" style="32" customWidth="1"/>
    <col min="95" max="95" width="9.5703125" style="32" bestFit="1" customWidth="1"/>
    <col min="96" max="97" width="10.5703125" style="32" bestFit="1" customWidth="1"/>
    <col min="98" max="98" width="10.42578125" style="32" customWidth="1"/>
    <col min="99" max="99" width="10.28515625" style="32" customWidth="1"/>
    <col min="100" max="100" width="10.5703125" style="32" bestFit="1" customWidth="1"/>
    <col min="101" max="101" width="5.7109375" style="32" customWidth="1"/>
    <col min="102" max="102" width="9.5703125" style="32" bestFit="1" customWidth="1"/>
    <col min="103" max="104" width="9.140625" style="32"/>
    <col min="105" max="105" width="6.42578125" style="32" customWidth="1"/>
    <col min="106" max="106" width="9.140625" style="32"/>
    <col min="107" max="107" width="10.28515625" style="32" customWidth="1"/>
    <col min="108" max="108" width="9.85546875" style="32" customWidth="1"/>
    <col min="109" max="109" width="9.42578125" style="32" customWidth="1"/>
    <col min="110" max="111" width="10.5703125" style="32" customWidth="1"/>
    <col min="112" max="112" width="9.140625" style="32"/>
    <col min="113" max="113" width="11.140625" style="32" customWidth="1"/>
    <col min="114" max="114" width="9.140625" style="32"/>
    <col min="115" max="116" width="10.7109375" style="32" customWidth="1"/>
    <col min="117" max="118" width="9.5703125" style="32" customWidth="1"/>
    <col min="119" max="119" width="9.140625" style="32"/>
    <col min="120" max="120" width="11.42578125" style="32" customWidth="1"/>
    <col min="121" max="122" width="9.140625" style="32"/>
    <col min="123" max="124" width="10.28515625" style="32" customWidth="1"/>
    <col min="125" max="126" width="9.140625" style="32"/>
    <col min="127" max="127" width="11.7109375" style="32" customWidth="1"/>
    <col min="128" max="131" width="10.85546875" style="32" customWidth="1"/>
    <col min="132" max="132" width="7.140625" style="32" customWidth="1"/>
    <col min="133" max="133" width="12.85546875" style="32" customWidth="1"/>
    <col min="134" max="137" width="11" style="32" customWidth="1"/>
    <col min="138" max="138" width="9.140625" style="32"/>
    <col min="139" max="139" width="11.140625" style="32" customWidth="1"/>
    <col min="140" max="140" width="8.42578125" style="32" customWidth="1"/>
    <col min="141" max="141" width="9.140625" style="32"/>
    <col min="142" max="142" width="10.7109375" style="32" customWidth="1"/>
    <col min="143" max="148" width="9.140625" style="32"/>
    <col min="149" max="152" width="9.5703125" style="32" bestFit="1" customWidth="1"/>
    <col min="153" max="187" width="9.140625" style="32"/>
    <col min="188" max="188" width="11" style="32" customWidth="1"/>
    <col min="189" max="190" width="9.140625" style="32"/>
    <col min="191" max="191" width="9.5703125" style="32" bestFit="1" customWidth="1"/>
    <col min="192" max="192" width="10.5703125" style="32" customWidth="1"/>
    <col min="193" max="198" width="9.140625" style="32"/>
    <col min="199" max="199" width="10.42578125" style="32" customWidth="1"/>
    <col min="200" max="16384" width="9.140625" style="32"/>
  </cols>
  <sheetData>
    <row r="1" spans="1:212" ht="15.75" x14ac:dyDescent="0.25">
      <c r="A1" s="31"/>
      <c r="B1" s="31"/>
      <c r="D1" s="33" t="s">
        <v>127</v>
      </c>
      <c r="BT1" s="317" t="s">
        <v>128</v>
      </c>
      <c r="BU1" s="317"/>
      <c r="BV1" s="318"/>
      <c r="BW1" s="318"/>
      <c r="BX1" s="318"/>
      <c r="BY1" s="318"/>
      <c r="BZ1" s="318"/>
      <c r="CA1" s="128"/>
      <c r="CB1" s="128"/>
      <c r="CC1" s="128"/>
      <c r="CD1" s="128"/>
      <c r="CE1" s="128"/>
      <c r="CF1" s="128"/>
      <c r="CG1" s="128"/>
      <c r="CH1" s="128"/>
      <c r="CI1" s="128"/>
      <c r="CJ1" s="128"/>
      <c r="CK1" s="128"/>
      <c r="CL1" s="128"/>
      <c r="CM1" s="128"/>
      <c r="DA1" s="35"/>
      <c r="DC1" s="36" t="s">
        <v>129</v>
      </c>
      <c r="FX1" s="37"/>
    </row>
    <row r="2" spans="1:212" x14ac:dyDescent="0.2">
      <c r="A2" s="31"/>
      <c r="B2" s="31"/>
      <c r="BT2" s="38"/>
      <c r="BU2" s="38"/>
      <c r="BV2" s="39" t="s">
        <v>130</v>
      </c>
      <c r="BW2" s="38"/>
      <c r="BX2" s="38"/>
      <c r="BY2" s="38"/>
      <c r="BZ2" s="40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DA2" s="35"/>
      <c r="FX2" s="37"/>
    </row>
    <row r="3" spans="1:212" ht="15" x14ac:dyDescent="0.2">
      <c r="A3" s="31"/>
      <c r="B3" s="31"/>
      <c r="D3" s="42" t="s">
        <v>255</v>
      </c>
      <c r="K3" s="42" t="s">
        <v>252</v>
      </c>
      <c r="R3" s="42" t="s">
        <v>252</v>
      </c>
      <c r="X3" s="42" t="s">
        <v>256</v>
      </c>
      <c r="AF3" s="42" t="s">
        <v>134</v>
      </c>
      <c r="AL3" s="42" t="s">
        <v>135</v>
      </c>
      <c r="AR3" s="42" t="s">
        <v>136</v>
      </c>
      <c r="AX3" s="42" t="s">
        <v>137</v>
      </c>
      <c r="BE3" s="42" t="s">
        <v>138</v>
      </c>
      <c r="BT3" s="42" t="s">
        <v>139</v>
      </c>
      <c r="BY3" s="42" t="s">
        <v>140</v>
      </c>
      <c r="CD3" s="42" t="s">
        <v>141</v>
      </c>
      <c r="CI3" s="42" t="s">
        <v>142</v>
      </c>
      <c r="CN3" s="42" t="s">
        <v>143</v>
      </c>
      <c r="CO3" s="42"/>
      <c r="CP3" s="42"/>
      <c r="CQ3" s="42" t="str">
        <f>index_label</f>
        <v>1985 = 1</v>
      </c>
      <c r="DA3" s="35"/>
      <c r="DC3" s="42" t="s">
        <v>253</v>
      </c>
      <c r="DI3" s="42" t="s">
        <v>145</v>
      </c>
      <c r="DP3" s="42" t="s">
        <v>146</v>
      </c>
      <c r="DQ3" s="42"/>
      <c r="DR3" s="42"/>
      <c r="DS3" s="42"/>
      <c r="DT3" s="42"/>
      <c r="DW3" s="42" t="s">
        <v>347</v>
      </c>
      <c r="EC3" s="42" t="s">
        <v>148</v>
      </c>
      <c r="EI3" s="42" t="s">
        <v>149</v>
      </c>
      <c r="EN3" s="42" t="s">
        <v>150</v>
      </c>
      <c r="EO3" s="42"/>
      <c r="EP3" s="42"/>
      <c r="ES3" s="42" t="s">
        <v>151</v>
      </c>
      <c r="ET3" s="42"/>
      <c r="EU3" s="42"/>
      <c r="EX3" s="42" t="s">
        <v>152</v>
      </c>
      <c r="FD3" s="42" t="s">
        <v>254</v>
      </c>
      <c r="FH3" s="42" t="s">
        <v>154</v>
      </c>
      <c r="FL3" s="42" t="s">
        <v>155</v>
      </c>
      <c r="FP3" s="42" t="s">
        <v>156</v>
      </c>
      <c r="FT3" s="42" t="s">
        <v>157</v>
      </c>
      <c r="FX3" s="37"/>
      <c r="FZ3" s="43" t="s">
        <v>158</v>
      </c>
    </row>
    <row r="4" spans="1:212" ht="15" customHeight="1" x14ac:dyDescent="0.2">
      <c r="A4" s="31"/>
      <c r="B4" s="31"/>
      <c r="BS4" s="44"/>
      <c r="CN4" s="45" t="s">
        <v>159</v>
      </c>
      <c r="CO4" s="45" t="s">
        <v>160</v>
      </c>
      <c r="CP4" s="45" t="s">
        <v>161</v>
      </c>
      <c r="CQ4" s="45" t="s">
        <v>162</v>
      </c>
      <c r="CR4" s="45" t="s">
        <v>163</v>
      </c>
      <c r="CS4" s="45" t="s">
        <v>164</v>
      </c>
      <c r="CT4" s="45" t="s">
        <v>165</v>
      </c>
      <c r="CU4" s="45" t="s">
        <v>166</v>
      </c>
      <c r="CV4" s="46" t="s">
        <v>167</v>
      </c>
      <c r="CX4" s="46" t="s">
        <v>168</v>
      </c>
      <c r="DA4" s="35"/>
      <c r="DP4" s="42"/>
      <c r="DQ4" s="42"/>
      <c r="DR4" s="42"/>
      <c r="DS4" s="42"/>
      <c r="DT4" s="42"/>
      <c r="FH4" s="47" t="s">
        <v>169</v>
      </c>
      <c r="FL4" s="47" t="s">
        <v>170</v>
      </c>
      <c r="FP4" s="47" t="s">
        <v>171</v>
      </c>
      <c r="FT4" s="47" t="s">
        <v>172</v>
      </c>
      <c r="FX4" s="37"/>
    </row>
    <row r="5" spans="1:212" ht="41.25" customHeight="1" x14ac:dyDescent="0.2">
      <c r="A5" s="31"/>
      <c r="B5" s="31"/>
      <c r="D5" s="48" t="str">
        <f>D12</f>
        <v>Natural Gas</v>
      </c>
      <c r="E5" s="48" t="str">
        <f>E12</f>
        <v>Petroleum</v>
      </c>
      <c r="F5" s="48" t="str">
        <f>F12</f>
        <v>Electricity</v>
      </c>
      <c r="G5" s="48" t="str">
        <f>G12</f>
        <v>West</v>
      </c>
      <c r="H5" s="48" t="str">
        <f>H12</f>
        <v>Total</v>
      </c>
      <c r="I5" s="48"/>
      <c r="K5" s="48" t="str">
        <f>D5</f>
        <v>Natural Gas</v>
      </c>
      <c r="L5" s="48" t="str">
        <f>E5</f>
        <v>Petroleum</v>
      </c>
      <c r="M5" s="48" t="str">
        <f>F5</f>
        <v>Electricity</v>
      </c>
      <c r="N5" s="48" t="s">
        <v>44</v>
      </c>
      <c r="O5" s="48" t="s">
        <v>395</v>
      </c>
      <c r="P5" s="48"/>
      <c r="R5" s="48" t="str">
        <f>D5</f>
        <v>Natural Gas</v>
      </c>
      <c r="S5" s="48" t="str">
        <f>E5</f>
        <v>Petroleum</v>
      </c>
      <c r="T5" s="48" t="str">
        <f>F5</f>
        <v>Electricity</v>
      </c>
      <c r="U5" s="48" t="str">
        <f>G5</f>
        <v>West</v>
      </c>
      <c r="V5" s="48" t="str">
        <f>V12</f>
        <v>Total</v>
      </c>
      <c r="X5" s="48" t="str">
        <f>X12</f>
        <v>Natural Gas</v>
      </c>
      <c r="Y5" s="48" t="str">
        <f>Y12</f>
        <v>Petroleum</v>
      </c>
      <c r="Z5" s="48" t="str">
        <f>Z12</f>
        <v>Electricity</v>
      </c>
      <c r="AA5" s="48" t="s">
        <v>44</v>
      </c>
      <c r="AB5" s="48" t="s">
        <v>395</v>
      </c>
      <c r="AF5" s="48" t="str">
        <f>AF12</f>
        <v>Natural Gas</v>
      </c>
      <c r="AG5" s="48" t="str">
        <f>AG12</f>
        <v>Petroleum</v>
      </c>
      <c r="AH5" s="48" t="str">
        <f>AH12</f>
        <v>Electricity</v>
      </c>
      <c r="AI5" s="48" t="str">
        <f>AI12</f>
        <v>West</v>
      </c>
      <c r="AJ5" s="48" t="str">
        <f>AJ12</f>
        <v>Total</v>
      </c>
      <c r="AL5" s="48" t="str">
        <f>AL12</f>
        <v>Northeast</v>
      </c>
      <c r="AM5" s="48" t="str">
        <f>AM12</f>
        <v>Midwest</v>
      </c>
      <c r="AN5" s="48" t="str">
        <f>AN12</f>
        <v>South</v>
      </c>
      <c r="AO5" s="48" t="str">
        <f>AO12</f>
        <v>West</v>
      </c>
      <c r="AP5" s="48" t="str">
        <f>AP12</f>
        <v>Total</v>
      </c>
      <c r="AR5" s="48" t="str">
        <f>AR12</f>
        <v>Northeast</v>
      </c>
      <c r="AS5" s="48" t="str">
        <f>AS12</f>
        <v>Midwest</v>
      </c>
      <c r="AT5" s="48" t="str">
        <f>AT12</f>
        <v>South</v>
      </c>
      <c r="AU5" s="48" t="str">
        <f>AU12</f>
        <v>West</v>
      </c>
      <c r="AV5" s="48" t="str">
        <f>AV12</f>
        <v>Total</v>
      </c>
      <c r="AX5" s="48" t="str">
        <f>AX12</f>
        <v>Northeast</v>
      </c>
      <c r="AY5" s="48" t="str">
        <f>AY12</f>
        <v>Midwest</v>
      </c>
      <c r="AZ5" s="48" t="str">
        <f>AZ12</f>
        <v>South</v>
      </c>
      <c r="BA5" s="48" t="str">
        <f>BA12</f>
        <v>West</v>
      </c>
      <c r="BB5" s="48" t="str">
        <f>BB12</f>
        <v>Total</v>
      </c>
      <c r="BE5" s="48" t="str">
        <f>BE12</f>
        <v>Natural Gas</v>
      </c>
      <c r="BF5" s="48" t="str">
        <f>BF12</f>
        <v>Petroleum</v>
      </c>
      <c r="BG5" s="48" t="str">
        <f>BG12</f>
        <v>Electricity</v>
      </c>
      <c r="BH5" s="48" t="str">
        <f>BH12</f>
        <v>West</v>
      </c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50" t="str">
        <f>BE12</f>
        <v>Natural Gas</v>
      </c>
      <c r="BU5" s="50" t="str">
        <f>BF12</f>
        <v>Petroleum</v>
      </c>
      <c r="BV5" s="50" t="str">
        <f>BG12</f>
        <v>Electricity</v>
      </c>
      <c r="BW5" s="50" t="str">
        <f>BH12</f>
        <v>West</v>
      </c>
      <c r="BX5" s="49"/>
      <c r="BY5" s="50" t="str">
        <f>D5</f>
        <v>Natural Gas</v>
      </c>
      <c r="BZ5" s="50" t="str">
        <f>E5</f>
        <v>Petroleum</v>
      </c>
      <c r="CA5" s="50" t="str">
        <f>F5</f>
        <v>Electricity</v>
      </c>
      <c r="CB5" s="50" t="str">
        <f>G5</f>
        <v>West</v>
      </c>
      <c r="CD5" s="50" t="str">
        <f>D5</f>
        <v>Natural Gas</v>
      </c>
      <c r="CE5" s="50" t="str">
        <f>E5</f>
        <v>Petroleum</v>
      </c>
      <c r="CF5" s="50" t="str">
        <f>F5</f>
        <v>Electricity</v>
      </c>
      <c r="CG5" s="50" t="str">
        <f>G5</f>
        <v>West</v>
      </c>
      <c r="CI5" s="50" t="str">
        <f>D5</f>
        <v>Natural Gas</v>
      </c>
      <c r="CJ5" s="50" t="str">
        <f>E5</f>
        <v>Petroleum</v>
      </c>
      <c r="CK5" s="50" t="str">
        <f>F5</f>
        <v>Electricity</v>
      </c>
      <c r="CL5" s="50" t="str">
        <f>G5</f>
        <v>West</v>
      </c>
      <c r="CN5" s="51" t="s">
        <v>173</v>
      </c>
      <c r="CO5" s="52" t="s">
        <v>174</v>
      </c>
      <c r="CP5" s="53" t="s">
        <v>175</v>
      </c>
      <c r="CQ5" s="53" t="s">
        <v>176</v>
      </c>
      <c r="CR5" s="53" t="s">
        <v>177</v>
      </c>
      <c r="CS5" s="53" t="s">
        <v>178</v>
      </c>
      <c r="CT5" s="53" t="s">
        <v>179</v>
      </c>
      <c r="CU5" s="54" t="s">
        <v>180</v>
      </c>
      <c r="CV5" s="52" t="s">
        <v>181</v>
      </c>
      <c r="CW5" s="55"/>
      <c r="CX5" s="54" t="s">
        <v>182</v>
      </c>
      <c r="DA5" s="35"/>
      <c r="DC5" s="50" t="str">
        <f>D5</f>
        <v>Natural Gas</v>
      </c>
      <c r="DD5" s="50" t="str">
        <f>E5</f>
        <v>Petroleum</v>
      </c>
      <c r="DE5" s="50" t="str">
        <f>F5</f>
        <v>Electricity</v>
      </c>
      <c r="DF5" s="50" t="str">
        <f>G5</f>
        <v>West</v>
      </c>
      <c r="DG5" s="50"/>
      <c r="DI5" s="50" t="str">
        <f>D5</f>
        <v>Natural Gas</v>
      </c>
      <c r="DJ5" s="50" t="str">
        <f>E5</f>
        <v>Petroleum</v>
      </c>
      <c r="DK5" s="50" t="str">
        <f>F5</f>
        <v>Electricity</v>
      </c>
      <c r="DL5" s="50" t="str">
        <f>G5</f>
        <v>West</v>
      </c>
      <c r="DM5" s="50" t="s">
        <v>78</v>
      </c>
      <c r="DN5" s="50"/>
      <c r="DO5" s="56"/>
      <c r="DP5" s="50" t="str">
        <f>D5</f>
        <v>Natural Gas</v>
      </c>
      <c r="DQ5" s="50" t="str">
        <f>E5</f>
        <v>Petroleum</v>
      </c>
      <c r="DR5" s="50" t="str">
        <f>F5</f>
        <v>Electricity</v>
      </c>
      <c r="DS5" s="50" t="str">
        <f>G5</f>
        <v>West</v>
      </c>
      <c r="DT5" s="50"/>
      <c r="DU5" s="56"/>
      <c r="DV5" s="56"/>
      <c r="DW5" s="50" t="str">
        <f>D5</f>
        <v>Natural Gas</v>
      </c>
      <c r="DX5" s="50" t="str">
        <f>E5</f>
        <v>Petroleum</v>
      </c>
      <c r="DY5" s="50" t="str">
        <f>F5</f>
        <v>Electricity</v>
      </c>
      <c r="DZ5" s="50" t="s">
        <v>44</v>
      </c>
      <c r="EA5" s="50" t="s">
        <v>395</v>
      </c>
      <c r="EB5" s="56"/>
      <c r="EC5" s="50" t="str">
        <f>D5</f>
        <v>Natural Gas</v>
      </c>
      <c r="ED5" s="50" t="str">
        <f>E5</f>
        <v>Petroleum</v>
      </c>
      <c r="EE5" s="50" t="str">
        <f>F5</f>
        <v>Electricity</v>
      </c>
      <c r="EF5" s="50" t="str">
        <f>G5</f>
        <v>West</v>
      </c>
      <c r="EG5" s="57"/>
      <c r="EH5" s="56"/>
      <c r="EI5" s="50" t="str">
        <f>D5</f>
        <v>Natural Gas</v>
      </c>
      <c r="EJ5" s="50" t="str">
        <f>E5</f>
        <v>Petroleum</v>
      </c>
      <c r="EK5" s="50" t="str">
        <f>F5</f>
        <v>Electricity</v>
      </c>
      <c r="EL5" s="50" t="str">
        <f>G5</f>
        <v>West</v>
      </c>
      <c r="EM5" s="56"/>
      <c r="EN5" s="50" t="str">
        <f>D5</f>
        <v>Natural Gas</v>
      </c>
      <c r="EO5" s="50" t="str">
        <f>E5</f>
        <v>Petroleum</v>
      </c>
      <c r="EP5" s="50" t="str">
        <f>F5</f>
        <v>Electricity</v>
      </c>
      <c r="EQ5" s="50" t="str">
        <f>G5</f>
        <v>West</v>
      </c>
      <c r="ER5" s="56"/>
      <c r="ES5" s="50" t="str">
        <f>D5</f>
        <v>Natural Gas</v>
      </c>
      <c r="ET5" s="50" t="str">
        <f>E5</f>
        <v>Petroleum</v>
      </c>
      <c r="EU5" s="50" t="str">
        <f>F5</f>
        <v>Electricity</v>
      </c>
      <c r="EV5" s="50" t="str">
        <f>G5</f>
        <v>West</v>
      </c>
      <c r="EW5" s="58"/>
      <c r="EX5" s="50" t="s">
        <v>183</v>
      </c>
      <c r="EY5" s="50" t="s">
        <v>183</v>
      </c>
      <c r="EZ5" s="50" t="s">
        <v>184</v>
      </c>
      <c r="FA5" s="50" t="s">
        <v>185</v>
      </c>
      <c r="FB5" s="56"/>
      <c r="FD5" s="59" t="s">
        <v>186</v>
      </c>
      <c r="FE5" s="59" t="s">
        <v>187</v>
      </c>
      <c r="FF5" s="59" t="s">
        <v>187</v>
      </c>
      <c r="FG5" s="44"/>
      <c r="FH5" s="60" t="s">
        <v>186</v>
      </c>
      <c r="FI5" s="60" t="s">
        <v>187</v>
      </c>
      <c r="FJ5" s="60" t="s">
        <v>187</v>
      </c>
      <c r="FL5" s="60" t="s">
        <v>186</v>
      </c>
      <c r="FM5" s="60" t="s">
        <v>187</v>
      </c>
      <c r="FN5" s="60" t="s">
        <v>187</v>
      </c>
      <c r="FP5" s="60" t="s">
        <v>186</v>
      </c>
      <c r="FQ5" s="60" t="s">
        <v>187</v>
      </c>
      <c r="FR5" s="60" t="s">
        <v>187</v>
      </c>
      <c r="FT5" s="59" t="s">
        <v>186</v>
      </c>
      <c r="FU5" s="59" t="s">
        <v>187</v>
      </c>
      <c r="FV5" s="59" t="s">
        <v>187</v>
      </c>
      <c r="FX5" s="37"/>
    </row>
    <row r="6" spans="1:212" ht="24.75" customHeight="1" x14ac:dyDescent="0.2">
      <c r="A6" s="61" t="s">
        <v>188</v>
      </c>
      <c r="B6" s="31"/>
      <c r="D6" s="48"/>
      <c r="E6" s="48"/>
      <c r="F6" s="48"/>
      <c r="G6" s="48"/>
      <c r="H6" s="48"/>
      <c r="I6" s="48"/>
      <c r="K6" s="48"/>
      <c r="L6" s="48"/>
      <c r="M6" s="48"/>
      <c r="N6" s="48"/>
      <c r="O6" s="48"/>
      <c r="P6" s="48"/>
      <c r="R6" s="48"/>
      <c r="S6" s="48"/>
      <c r="T6" s="48"/>
      <c r="U6" s="48"/>
      <c r="V6" s="48"/>
      <c r="X6" s="48"/>
      <c r="Y6" s="48"/>
      <c r="Z6" s="48"/>
      <c r="AA6" s="48"/>
      <c r="AB6" s="48"/>
      <c r="AF6" s="48"/>
      <c r="AG6" s="48"/>
      <c r="AH6" s="48"/>
      <c r="AI6" s="48"/>
      <c r="AJ6" s="48"/>
      <c r="AL6" s="48"/>
      <c r="AM6" s="48"/>
      <c r="AN6" s="48"/>
      <c r="AO6" s="48"/>
      <c r="AP6" s="48"/>
      <c r="AR6" s="48"/>
      <c r="AS6" s="48"/>
      <c r="AT6" s="48"/>
      <c r="AU6" s="48"/>
      <c r="AV6" s="48"/>
      <c r="AX6" s="48"/>
      <c r="AY6" s="48"/>
      <c r="AZ6" s="48"/>
      <c r="BA6" s="48"/>
      <c r="BB6" s="48"/>
      <c r="BE6" s="48"/>
      <c r="BF6" s="48"/>
      <c r="BG6" s="48"/>
      <c r="BH6" s="48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8"/>
      <c r="BU6" s="48"/>
      <c r="BV6" s="48"/>
      <c r="BW6" s="48"/>
      <c r="BX6" s="49"/>
      <c r="BY6" s="48"/>
      <c r="BZ6" s="48"/>
      <c r="CA6" s="48"/>
      <c r="CB6" s="48"/>
      <c r="CD6" s="48"/>
      <c r="CE6" s="48"/>
      <c r="CF6" s="48"/>
      <c r="CG6" s="48"/>
      <c r="CI6" s="48"/>
      <c r="CJ6" s="48"/>
      <c r="CK6" s="48"/>
      <c r="CL6" s="48"/>
      <c r="CN6" s="62"/>
      <c r="CO6" s="51"/>
      <c r="CP6" s="51"/>
      <c r="CQ6" s="62"/>
      <c r="CR6" s="62"/>
      <c r="CS6" s="62"/>
      <c r="CT6" s="62"/>
      <c r="CU6" s="63" t="s">
        <v>189</v>
      </c>
      <c r="CV6" s="64" t="s">
        <v>190</v>
      </c>
      <c r="CW6" s="65"/>
      <c r="CX6" s="63" t="s">
        <v>191</v>
      </c>
      <c r="DA6" s="35"/>
      <c r="FD6" s="32" t="s">
        <v>192</v>
      </c>
      <c r="FE6" s="32" t="s">
        <v>192</v>
      </c>
      <c r="FF6" s="32" t="str">
        <f>index_label</f>
        <v>1985 = 1</v>
      </c>
      <c r="FH6" s="32" t="s">
        <v>192</v>
      </c>
      <c r="FI6" s="32" t="s">
        <v>192</v>
      </c>
      <c r="FJ6" s="32" t="str">
        <f>index_label</f>
        <v>1985 = 1</v>
      </c>
      <c r="FL6" s="32" t="s">
        <v>192</v>
      </c>
      <c r="FM6" s="32" t="s">
        <v>192</v>
      </c>
      <c r="FN6" s="32" t="str">
        <f>index_label</f>
        <v>1985 = 1</v>
      </c>
      <c r="FP6" s="32" t="s">
        <v>192</v>
      </c>
      <c r="FQ6" s="32" t="s">
        <v>192</v>
      </c>
      <c r="FR6" s="32" t="str">
        <f>index_label</f>
        <v>1985 = 1</v>
      </c>
      <c r="FT6" s="32" t="s">
        <v>192</v>
      </c>
      <c r="FU6" s="32" t="s">
        <v>192</v>
      </c>
      <c r="FV6" s="32" t="str">
        <f>index_label</f>
        <v>1985 = 1</v>
      </c>
      <c r="FX6" s="37"/>
    </row>
    <row r="7" spans="1:212" ht="16.5" customHeight="1" thickBot="1" x14ac:dyDescent="0.25">
      <c r="A7" s="31"/>
      <c r="B7" s="31"/>
      <c r="D7" s="66" t="str">
        <f>D14</f>
        <v xml:space="preserve"> (TBtu)</v>
      </c>
      <c r="E7" s="66" t="str">
        <f>E14</f>
        <v xml:space="preserve">   (TBtu)</v>
      </c>
      <c r="F7" s="66" t="str">
        <f>F14</f>
        <v xml:space="preserve">   (TBtu)</v>
      </c>
      <c r="G7" s="66" t="str">
        <f>G14</f>
        <v xml:space="preserve">   (TBtu)</v>
      </c>
      <c r="H7" s="66" t="str">
        <f>H14</f>
        <v xml:space="preserve">   (TBtu)</v>
      </c>
      <c r="I7" s="66"/>
      <c r="K7" s="67" t="s">
        <v>193</v>
      </c>
      <c r="L7" s="67" t="s">
        <v>193</v>
      </c>
      <c r="M7" s="67" t="s">
        <v>193</v>
      </c>
      <c r="N7" s="67" t="s">
        <v>193</v>
      </c>
      <c r="O7" s="67" t="s">
        <v>193</v>
      </c>
      <c r="P7" s="67"/>
      <c r="R7" s="66" t="str">
        <f>R14</f>
        <v>Billion SF</v>
      </c>
      <c r="S7" s="66" t="str">
        <f>S14</f>
        <v>Billion SF</v>
      </c>
      <c r="T7" s="66" t="str">
        <f>T14</f>
        <v>Billion SF</v>
      </c>
      <c r="U7" s="66" t="str">
        <f>U14</f>
        <v>Billion SF</v>
      </c>
      <c r="V7" s="66" t="str">
        <f>V14</f>
        <v>Billion SF</v>
      </c>
      <c r="X7" s="66" t="s">
        <v>338</v>
      </c>
      <c r="Y7" s="66" t="s">
        <v>338</v>
      </c>
      <c r="Z7" s="66" t="s">
        <v>338</v>
      </c>
      <c r="AA7" s="66" t="s">
        <v>338</v>
      </c>
      <c r="AB7" s="66" t="s">
        <v>338</v>
      </c>
      <c r="AC7" s="68" t="s">
        <v>194</v>
      </c>
      <c r="AD7" s="68"/>
      <c r="AF7" s="66" t="str">
        <f>AF14</f>
        <v xml:space="preserve"> kBtu/SF</v>
      </c>
      <c r="AG7" s="66" t="str">
        <f>AG14</f>
        <v xml:space="preserve"> kBtu/SF</v>
      </c>
      <c r="AH7" s="66" t="str">
        <f>AH14</f>
        <v xml:space="preserve"> kBtu/SF</v>
      </c>
      <c r="AI7" s="66" t="str">
        <f>AI14</f>
        <v xml:space="preserve"> kBtu/SF</v>
      </c>
      <c r="AJ7" s="66" t="str">
        <f>AJ14</f>
        <v xml:space="preserve"> kBtu/SF</v>
      </c>
      <c r="AL7" s="66" t="str">
        <f>AL14</f>
        <v xml:space="preserve"> kBtu/SF</v>
      </c>
      <c r="AM7" s="66" t="str">
        <f>AM14</f>
        <v xml:space="preserve"> kBtu/SF</v>
      </c>
      <c r="AN7" s="66" t="str">
        <f>AN14</f>
        <v xml:space="preserve"> kBtu/SF</v>
      </c>
      <c r="AO7" s="66" t="str">
        <f>AO14</f>
        <v xml:space="preserve"> kBtu/SF</v>
      </c>
      <c r="AP7" s="66" t="str">
        <f>AP14</f>
        <v xml:space="preserve"> kBtu/SF</v>
      </c>
      <c r="AR7" s="66" t="str">
        <f>AR14</f>
        <v xml:space="preserve">  Actual/    normal</v>
      </c>
      <c r="AS7" s="66" t="str">
        <f>AS14</f>
        <v xml:space="preserve">  Actual/    normal</v>
      </c>
      <c r="AT7" s="66" t="str">
        <f>AT14</f>
        <v xml:space="preserve">  Actual/    normal</v>
      </c>
      <c r="AU7" s="66" t="str">
        <f>AU14</f>
        <v xml:space="preserve">  Actual/    normal</v>
      </c>
      <c r="AV7" s="66" t="str">
        <f>AV14</f>
        <v xml:space="preserve"> kBtu/SF</v>
      </c>
      <c r="AX7" s="66" t="str">
        <f>AX14</f>
        <v>SF/HU</v>
      </c>
      <c r="AY7" s="66" t="str">
        <f>AY14</f>
        <v>SF/HU</v>
      </c>
      <c r="AZ7" s="66" t="str">
        <f>AZ14</f>
        <v>SF/HU</v>
      </c>
      <c r="BA7" s="66" t="str">
        <f>BA14</f>
        <v>SF/HU</v>
      </c>
      <c r="BB7" s="66" t="str">
        <f>BB14</f>
        <v>SF/HU</v>
      </c>
      <c r="BE7" s="66" t="str">
        <f>BE14</f>
        <v>1985 = 1</v>
      </c>
      <c r="BF7" s="66" t="str">
        <f>BF14</f>
        <v>1985 = 1</v>
      </c>
      <c r="BG7" s="66" t="str">
        <f>BG14</f>
        <v>1985 = 1</v>
      </c>
      <c r="BH7" s="66" t="str">
        <f>BH14</f>
        <v>1985 = 1</v>
      </c>
      <c r="BI7" s="57"/>
      <c r="BJ7" s="57"/>
      <c r="BK7" s="57"/>
      <c r="BL7" s="57"/>
      <c r="BM7" s="57"/>
      <c r="BN7" s="57"/>
      <c r="BO7" s="57"/>
      <c r="BP7" s="57"/>
      <c r="BQ7" s="57"/>
      <c r="BR7" s="57"/>
      <c r="BS7" s="57"/>
      <c r="BT7" s="66"/>
      <c r="BU7" s="66"/>
      <c r="BV7" s="66"/>
      <c r="BW7" s="66"/>
      <c r="BX7" s="57"/>
      <c r="BY7" s="66"/>
      <c r="BZ7" s="66"/>
      <c r="CA7" s="66"/>
      <c r="CB7" s="66"/>
      <c r="CD7" s="66"/>
      <c r="CE7" s="66"/>
      <c r="CF7" s="66"/>
      <c r="CG7" s="66"/>
      <c r="CI7" s="66"/>
      <c r="CJ7" s="66"/>
      <c r="CK7" s="66"/>
      <c r="CL7" s="66"/>
      <c r="CN7" s="69"/>
      <c r="CO7" s="70" t="s">
        <v>195</v>
      </c>
      <c r="CP7" s="70"/>
      <c r="CQ7" s="69"/>
      <c r="CR7" s="69"/>
      <c r="CS7" s="69"/>
      <c r="CT7" s="71" t="s">
        <v>196</v>
      </c>
      <c r="CU7" s="72"/>
      <c r="CV7" s="69"/>
      <c r="CW7" s="72"/>
      <c r="CX7" s="72"/>
      <c r="DA7" s="35"/>
      <c r="FX7" s="37"/>
    </row>
    <row r="8" spans="1:212" ht="14.25" x14ac:dyDescent="0.2">
      <c r="A8" s="31"/>
      <c r="B8" s="31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X8" s="44"/>
      <c r="BZ8" s="73"/>
      <c r="CA8" s="73"/>
      <c r="CB8" s="73"/>
      <c r="CC8" s="73"/>
      <c r="CD8" s="73"/>
      <c r="CE8" s="73"/>
      <c r="CF8" s="73"/>
      <c r="CG8" s="73"/>
      <c r="CH8" s="73"/>
      <c r="CI8" s="73"/>
      <c r="CJ8" s="73"/>
      <c r="CK8" s="73"/>
      <c r="CL8" s="73"/>
      <c r="CM8" s="73"/>
      <c r="CN8" s="73"/>
      <c r="CO8" s="73"/>
      <c r="CP8" s="73"/>
      <c r="CQ8" s="73"/>
      <c r="CR8" s="73"/>
      <c r="CS8" s="73"/>
      <c r="CT8" s="73"/>
      <c r="CU8" s="73"/>
      <c r="CV8" s="73"/>
      <c r="CW8" s="73"/>
      <c r="CX8" s="73"/>
      <c r="CY8" s="73"/>
      <c r="DA8" s="35"/>
      <c r="DC8" s="36" t="s">
        <v>129</v>
      </c>
      <c r="FX8" s="37"/>
    </row>
    <row r="9" spans="1:212" x14ac:dyDescent="0.2">
      <c r="A9" s="31"/>
      <c r="B9" s="31"/>
      <c r="BX9" s="44"/>
      <c r="BZ9" s="73"/>
      <c r="CA9" s="73"/>
      <c r="CB9" s="73"/>
      <c r="CC9" s="73"/>
      <c r="CD9" s="73"/>
      <c r="CE9" s="73"/>
      <c r="CF9" s="73"/>
      <c r="CG9" s="73"/>
      <c r="CH9" s="73"/>
      <c r="CI9" s="73"/>
      <c r="CJ9" s="73"/>
      <c r="CK9" s="73"/>
      <c r="CL9" s="73"/>
      <c r="CM9" s="73"/>
      <c r="CN9" s="73"/>
      <c r="CO9" s="73"/>
      <c r="CP9" s="73"/>
      <c r="CQ9" s="73"/>
      <c r="CR9" s="73"/>
      <c r="CS9" s="73"/>
      <c r="CT9" s="73"/>
      <c r="CU9" s="73"/>
      <c r="CV9" s="73"/>
      <c r="CW9" s="73"/>
      <c r="CX9" s="73"/>
      <c r="CY9" s="73"/>
      <c r="DA9" s="35"/>
      <c r="FX9" s="37"/>
    </row>
    <row r="10" spans="1:212" x14ac:dyDescent="0.2">
      <c r="A10" s="31"/>
      <c r="B10" s="31"/>
      <c r="D10" s="42" t="s">
        <v>131</v>
      </c>
      <c r="K10" s="42" t="s">
        <v>197</v>
      </c>
      <c r="R10" s="42" t="s">
        <v>132</v>
      </c>
      <c r="X10" s="42" t="s">
        <v>133</v>
      </c>
      <c r="AF10" s="42" t="s">
        <v>134</v>
      </c>
      <c r="AL10" s="42" t="s">
        <v>135</v>
      </c>
      <c r="AR10" s="42" t="s">
        <v>136</v>
      </c>
      <c r="AX10" s="42" t="s">
        <v>137</v>
      </c>
      <c r="BE10" s="42" t="s">
        <v>138</v>
      </c>
      <c r="BX10" s="44"/>
      <c r="CN10" s="42" t="s">
        <v>143</v>
      </c>
      <c r="CO10" s="42"/>
      <c r="CP10" s="42"/>
      <c r="CQ10" s="42" t="str">
        <f>index_label</f>
        <v>1985 = 1</v>
      </c>
      <c r="DA10" s="35"/>
      <c r="DC10" s="42" t="s">
        <v>144</v>
      </c>
      <c r="DI10" s="42" t="s">
        <v>145</v>
      </c>
      <c r="DP10" s="42" t="s">
        <v>198</v>
      </c>
      <c r="DQ10" s="42"/>
      <c r="DR10" s="42"/>
      <c r="DS10" s="42"/>
      <c r="DT10" s="42"/>
      <c r="DW10" s="42" t="s">
        <v>147</v>
      </c>
      <c r="EC10" s="42" t="s">
        <v>199</v>
      </c>
      <c r="EI10" s="42" t="s">
        <v>149</v>
      </c>
      <c r="ES10" s="42" t="s">
        <v>151</v>
      </c>
      <c r="ET10" s="42"/>
      <c r="EU10" s="42"/>
      <c r="EX10" s="42" t="s">
        <v>152</v>
      </c>
      <c r="FD10" s="42" t="s">
        <v>153</v>
      </c>
      <c r="FL10" s="42" t="s">
        <v>200</v>
      </c>
      <c r="FP10" s="42" t="s">
        <v>200</v>
      </c>
      <c r="FT10" s="42" t="s">
        <v>200</v>
      </c>
      <c r="FX10" s="37"/>
    </row>
    <row r="11" spans="1:212" x14ac:dyDescent="0.2">
      <c r="A11" s="74"/>
      <c r="B11" s="31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CN11" s="45" t="s">
        <v>159</v>
      </c>
      <c r="CO11" s="45" t="s">
        <v>160</v>
      </c>
      <c r="CP11" s="45" t="s">
        <v>161</v>
      </c>
      <c r="CQ11" s="45" t="s">
        <v>162</v>
      </c>
      <c r="CR11" s="45" t="s">
        <v>163</v>
      </c>
      <c r="CS11" s="45" t="s">
        <v>164</v>
      </c>
      <c r="CT11" s="45" t="s">
        <v>165</v>
      </c>
      <c r="CU11" s="45" t="s">
        <v>166</v>
      </c>
      <c r="CV11" s="46" t="s">
        <v>167</v>
      </c>
      <c r="CX11" s="46" t="s">
        <v>168</v>
      </c>
      <c r="DA11" s="35"/>
      <c r="DP11" s="42" t="s">
        <v>201</v>
      </c>
      <c r="DQ11" s="42"/>
      <c r="DR11" s="42"/>
      <c r="DS11" s="42"/>
      <c r="DT11" s="42"/>
      <c r="FL11" s="47" t="s">
        <v>170</v>
      </c>
      <c r="FP11" s="47" t="s">
        <v>171</v>
      </c>
      <c r="FT11" s="47" t="s">
        <v>202</v>
      </c>
      <c r="FX11" s="37"/>
    </row>
    <row r="12" spans="1:212" ht="48.75" customHeight="1" x14ac:dyDescent="0.2">
      <c r="A12" s="31"/>
      <c r="B12" s="31"/>
      <c r="D12" s="48" t="s">
        <v>251</v>
      </c>
      <c r="E12" s="48" t="s">
        <v>40</v>
      </c>
      <c r="F12" s="48" t="s">
        <v>80</v>
      </c>
      <c r="G12" s="48" t="s">
        <v>206</v>
      </c>
      <c r="H12" s="50" t="s">
        <v>78</v>
      </c>
      <c r="I12" s="50"/>
      <c r="J12" s="75"/>
      <c r="K12" s="50" t="str">
        <f>D12</f>
        <v>Natural Gas</v>
      </c>
      <c r="L12" s="50" t="str">
        <f>E12</f>
        <v>Petroleum</v>
      </c>
      <c r="M12" s="50" t="str">
        <f>F12</f>
        <v>Electricity</v>
      </c>
      <c r="N12" s="50" t="str">
        <f>G12</f>
        <v>West</v>
      </c>
      <c r="O12" s="50" t="s">
        <v>78</v>
      </c>
      <c r="P12" s="50"/>
      <c r="Q12" s="75"/>
      <c r="R12" s="76" t="str">
        <f>K12</f>
        <v>Natural Gas</v>
      </c>
      <c r="S12" s="76" t="str">
        <f>L12</f>
        <v>Petroleum</v>
      </c>
      <c r="T12" s="76" t="str">
        <f>M12</f>
        <v>Electricity</v>
      </c>
      <c r="U12" s="50" t="str">
        <f>N12</f>
        <v>West</v>
      </c>
      <c r="V12" s="76" t="s">
        <v>78</v>
      </c>
      <c r="W12" s="75"/>
      <c r="X12" s="50" t="str">
        <f>D12</f>
        <v>Natural Gas</v>
      </c>
      <c r="Y12" s="50" t="str">
        <f>E12</f>
        <v>Petroleum</v>
      </c>
      <c r="Z12" s="50" t="str">
        <f>F12</f>
        <v>Electricity</v>
      </c>
      <c r="AA12" s="50" t="str">
        <f>G12</f>
        <v>West</v>
      </c>
      <c r="AB12" s="50" t="s">
        <v>78</v>
      </c>
      <c r="AC12" s="75"/>
      <c r="AD12" s="75"/>
      <c r="AE12" s="75"/>
      <c r="AF12" s="50" t="str">
        <f>K12</f>
        <v>Natural Gas</v>
      </c>
      <c r="AG12" s="50" t="str">
        <f>L12</f>
        <v>Petroleum</v>
      </c>
      <c r="AH12" s="50" t="str">
        <f>M12</f>
        <v>Electricity</v>
      </c>
      <c r="AI12" s="50" t="str">
        <f>N12</f>
        <v>West</v>
      </c>
      <c r="AJ12" s="50" t="s">
        <v>78</v>
      </c>
      <c r="AK12" s="75"/>
      <c r="AL12" s="48" t="s">
        <v>203</v>
      </c>
      <c r="AM12" s="48" t="s">
        <v>204</v>
      </c>
      <c r="AN12" s="48" t="s">
        <v>205</v>
      </c>
      <c r="AO12" s="48" t="s">
        <v>206</v>
      </c>
      <c r="AP12" s="76" t="s">
        <v>78</v>
      </c>
      <c r="AQ12" s="75"/>
      <c r="AR12" s="48" t="s">
        <v>203</v>
      </c>
      <c r="AS12" s="48" t="s">
        <v>204</v>
      </c>
      <c r="AT12" s="48" t="s">
        <v>205</v>
      </c>
      <c r="AU12" s="48" t="s">
        <v>206</v>
      </c>
      <c r="AV12" s="50" t="s">
        <v>78</v>
      </c>
      <c r="AW12" s="75"/>
      <c r="AX12" s="48" t="s">
        <v>203</v>
      </c>
      <c r="AY12" s="48" t="s">
        <v>204</v>
      </c>
      <c r="AZ12" s="48" t="s">
        <v>205</v>
      </c>
      <c r="BA12" s="48" t="s">
        <v>206</v>
      </c>
      <c r="BB12" s="50" t="s">
        <v>78</v>
      </c>
      <c r="BC12" s="75"/>
      <c r="BD12" s="75"/>
      <c r="BE12" s="76" t="str">
        <f>D12</f>
        <v>Natural Gas</v>
      </c>
      <c r="BF12" s="76" t="str">
        <f>E12</f>
        <v>Petroleum</v>
      </c>
      <c r="BG12" s="76" t="str">
        <f>F12</f>
        <v>Electricity</v>
      </c>
      <c r="BH12" s="76" t="str">
        <f>G12</f>
        <v>West</v>
      </c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57"/>
      <c r="BU12" s="57"/>
      <c r="BV12" s="57"/>
      <c r="BW12" s="57"/>
      <c r="BX12" s="77"/>
      <c r="BY12" s="77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51" t="s">
        <v>197</v>
      </c>
      <c r="CO12" s="52" t="s">
        <v>174</v>
      </c>
      <c r="CP12" s="53" t="s">
        <v>175</v>
      </c>
      <c r="CQ12" s="53" t="s">
        <v>176</v>
      </c>
      <c r="CR12" s="53" t="s">
        <v>177</v>
      </c>
      <c r="CS12" s="51" t="s">
        <v>178</v>
      </c>
      <c r="CT12" s="53" t="s">
        <v>179</v>
      </c>
      <c r="CU12" s="55" t="s">
        <v>180</v>
      </c>
      <c r="CV12" s="52" t="s">
        <v>181</v>
      </c>
      <c r="CW12" s="55"/>
      <c r="CX12" s="54" t="s">
        <v>182</v>
      </c>
      <c r="DA12" s="35"/>
      <c r="DC12" s="50" t="str">
        <f>X12</f>
        <v>Natural Gas</v>
      </c>
      <c r="DD12" s="50" t="str">
        <f>E12</f>
        <v>Petroleum</v>
      </c>
      <c r="DE12" s="50" t="str">
        <f>F12</f>
        <v>Electricity</v>
      </c>
      <c r="DF12" s="50" t="str">
        <f>G12</f>
        <v>West</v>
      </c>
      <c r="DG12" s="50"/>
      <c r="DH12" s="58"/>
      <c r="DI12" s="50" t="str">
        <f>D12</f>
        <v>Natural Gas</v>
      </c>
      <c r="DJ12" s="50" t="str">
        <f>E12</f>
        <v>Petroleum</v>
      </c>
      <c r="DK12" s="50" t="str">
        <f>F12</f>
        <v>Electricity</v>
      </c>
      <c r="DL12" s="50" t="str">
        <f>G12</f>
        <v>West</v>
      </c>
      <c r="DM12" s="50" t="s">
        <v>78</v>
      </c>
      <c r="DN12" s="50"/>
      <c r="DO12" s="56"/>
      <c r="DP12" s="50" t="str">
        <f>D12</f>
        <v>Natural Gas</v>
      </c>
      <c r="DQ12" s="50" t="str">
        <f>E12</f>
        <v>Petroleum</v>
      </c>
      <c r="DR12" s="50" t="str">
        <f>F12</f>
        <v>Electricity</v>
      </c>
      <c r="DS12" s="50" t="str">
        <f>G12</f>
        <v>West</v>
      </c>
      <c r="DT12" s="50"/>
      <c r="DU12" s="56"/>
      <c r="DV12" s="56"/>
      <c r="DW12" s="50" t="str">
        <f>D12</f>
        <v>Natural Gas</v>
      </c>
      <c r="DX12" s="50" t="str">
        <f>E12</f>
        <v>Petroleum</v>
      </c>
      <c r="DY12" s="50" t="str">
        <f>F12</f>
        <v>Electricity</v>
      </c>
      <c r="DZ12" s="50" t="str">
        <f>G12</f>
        <v>West</v>
      </c>
      <c r="EA12" s="50"/>
      <c r="EB12" s="56"/>
      <c r="EC12" s="50" t="str">
        <f>D12</f>
        <v>Natural Gas</v>
      </c>
      <c r="ED12" s="50" t="str">
        <f>E12</f>
        <v>Petroleum</v>
      </c>
      <c r="EE12" s="50" t="str">
        <f>F12</f>
        <v>Electricity</v>
      </c>
      <c r="EF12" s="50" t="str">
        <f>G12</f>
        <v>West</v>
      </c>
      <c r="EG12" s="50"/>
      <c r="EH12" s="56"/>
      <c r="EI12" s="50" t="str">
        <f>D12</f>
        <v>Natural Gas</v>
      </c>
      <c r="EJ12" s="50" t="str">
        <f>E12</f>
        <v>Petroleum</v>
      </c>
      <c r="EK12" s="50" t="str">
        <f>F12</f>
        <v>Electricity</v>
      </c>
      <c r="EL12" s="50" t="str">
        <f>G12</f>
        <v>West</v>
      </c>
      <c r="EM12" s="56"/>
      <c r="EN12" s="56"/>
      <c r="EO12" s="56"/>
      <c r="EP12" s="56"/>
      <c r="EQ12" s="56"/>
      <c r="ER12" s="56"/>
      <c r="ES12" s="50" t="str">
        <f>D12</f>
        <v>Natural Gas</v>
      </c>
      <c r="ET12" s="50" t="str">
        <f>E12</f>
        <v>Petroleum</v>
      </c>
      <c r="EU12" s="50" t="str">
        <f>F12</f>
        <v>Electricity</v>
      </c>
      <c r="EV12" s="50" t="str">
        <f>G12</f>
        <v>West</v>
      </c>
      <c r="EW12" s="56"/>
      <c r="EX12" s="50" t="s">
        <v>183</v>
      </c>
      <c r="EY12" s="50" t="s">
        <v>183</v>
      </c>
      <c r="EZ12" s="50" t="s">
        <v>184</v>
      </c>
      <c r="FA12" s="50" t="s">
        <v>185</v>
      </c>
      <c r="FB12" s="56"/>
      <c r="FC12" s="56"/>
      <c r="FD12" s="60" t="s">
        <v>186</v>
      </c>
      <c r="FE12" s="60" t="s">
        <v>187</v>
      </c>
      <c r="FF12" s="60" t="s">
        <v>187</v>
      </c>
      <c r="FG12" s="60"/>
      <c r="FH12" s="60"/>
      <c r="FI12" s="60"/>
      <c r="FJ12" s="60"/>
      <c r="FK12" s="58"/>
      <c r="FL12" s="60" t="s">
        <v>186</v>
      </c>
      <c r="FM12" s="60" t="s">
        <v>187</v>
      </c>
      <c r="FN12" s="60" t="s">
        <v>187</v>
      </c>
      <c r="FO12" s="58"/>
      <c r="FP12" s="60" t="s">
        <v>186</v>
      </c>
      <c r="FQ12" s="60" t="s">
        <v>187</v>
      </c>
      <c r="FR12" s="60" t="s">
        <v>187</v>
      </c>
      <c r="FS12" s="58"/>
      <c r="FT12" s="60" t="s">
        <v>186</v>
      </c>
      <c r="FU12" s="60" t="s">
        <v>187</v>
      </c>
      <c r="FV12" s="60" t="s">
        <v>187</v>
      </c>
      <c r="FX12" s="37"/>
      <c r="HB12" s="47" t="s">
        <v>207</v>
      </c>
      <c r="HC12" s="47" t="s">
        <v>208</v>
      </c>
      <c r="HD12" s="47" t="s">
        <v>209</v>
      </c>
    </row>
    <row r="13" spans="1:212" ht="27" customHeight="1" x14ac:dyDescent="0.2">
      <c r="A13" s="61" t="s">
        <v>188</v>
      </c>
      <c r="B13" s="31"/>
      <c r="D13" s="67" t="s">
        <v>210</v>
      </c>
      <c r="E13" s="67" t="s">
        <v>210</v>
      </c>
      <c r="F13" s="67" t="s">
        <v>210</v>
      </c>
      <c r="G13" s="67" t="s">
        <v>210</v>
      </c>
      <c r="H13" s="67" t="s">
        <v>210</v>
      </c>
      <c r="I13" s="67"/>
      <c r="J13" s="75"/>
      <c r="K13" s="78"/>
      <c r="L13" s="78"/>
      <c r="M13" s="78"/>
      <c r="N13" s="78"/>
      <c r="O13" s="78"/>
      <c r="P13" s="78"/>
      <c r="Q13" s="75"/>
      <c r="R13" s="78"/>
      <c r="S13" s="78"/>
      <c r="T13" s="78"/>
      <c r="U13" s="78"/>
      <c r="V13" s="78"/>
      <c r="W13" s="75"/>
      <c r="X13" s="67" t="s">
        <v>210</v>
      </c>
      <c r="Y13" s="67" t="s">
        <v>210</v>
      </c>
      <c r="Z13" s="67" t="s">
        <v>210</v>
      </c>
      <c r="AA13" s="67" t="s">
        <v>210</v>
      </c>
      <c r="AB13" s="67" t="s">
        <v>210</v>
      </c>
      <c r="AC13" s="75"/>
      <c r="AD13" s="75"/>
      <c r="AE13" s="75"/>
      <c r="AF13" s="67" t="s">
        <v>210</v>
      </c>
      <c r="AG13" s="67" t="s">
        <v>210</v>
      </c>
      <c r="AH13" s="67" t="s">
        <v>210</v>
      </c>
      <c r="AI13" s="67" t="s">
        <v>210</v>
      </c>
      <c r="AJ13" s="67" t="s">
        <v>210</v>
      </c>
      <c r="AK13" s="75"/>
      <c r="AL13" s="67" t="s">
        <v>210</v>
      </c>
      <c r="AM13" s="67" t="s">
        <v>210</v>
      </c>
      <c r="AN13" s="67" t="s">
        <v>210</v>
      </c>
      <c r="AO13" s="67" t="s">
        <v>210</v>
      </c>
      <c r="AP13" s="67" t="s">
        <v>210</v>
      </c>
      <c r="AQ13" s="75"/>
      <c r="AR13" s="79"/>
      <c r="AS13" s="79"/>
      <c r="AT13" s="79"/>
      <c r="AU13" s="79"/>
      <c r="AV13" s="79"/>
      <c r="AW13" s="75"/>
      <c r="AX13" s="78"/>
      <c r="AY13" s="78"/>
      <c r="AZ13" s="78"/>
      <c r="BA13" s="78"/>
      <c r="BB13" s="78"/>
      <c r="BC13" s="75"/>
      <c r="BD13" s="75"/>
      <c r="BE13" s="67" t="s">
        <v>210</v>
      </c>
      <c r="BF13" s="67" t="s">
        <v>210</v>
      </c>
      <c r="BG13" s="67" t="s">
        <v>210</v>
      </c>
      <c r="BH13" s="67" t="s">
        <v>210</v>
      </c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62"/>
      <c r="CO13" s="51"/>
      <c r="CP13" s="51"/>
      <c r="CQ13" s="62"/>
      <c r="CR13" s="62"/>
      <c r="CS13" s="62"/>
      <c r="CT13" s="62"/>
      <c r="CU13" s="63" t="s">
        <v>189</v>
      </c>
      <c r="CV13" s="64" t="s">
        <v>190</v>
      </c>
      <c r="CW13" s="65"/>
      <c r="CX13" s="63" t="s">
        <v>191</v>
      </c>
      <c r="DA13" s="35"/>
      <c r="FD13" s="32" t="s">
        <v>192</v>
      </c>
      <c r="FE13" s="32" t="s">
        <v>192</v>
      </c>
      <c r="FF13" s="32" t="str">
        <f>index_label</f>
        <v>1985 = 1</v>
      </c>
      <c r="FL13" s="32" t="s">
        <v>192</v>
      </c>
      <c r="FM13" s="32" t="s">
        <v>192</v>
      </c>
      <c r="FN13" s="32" t="str">
        <f>index_label</f>
        <v>1985 = 1</v>
      </c>
      <c r="FP13" s="32" t="s">
        <v>192</v>
      </c>
      <c r="FQ13" s="32" t="s">
        <v>192</v>
      </c>
      <c r="FR13" s="32" t="str">
        <f>index_label</f>
        <v>1985 = 1</v>
      </c>
      <c r="FT13" s="32" t="s">
        <v>192</v>
      </c>
      <c r="FU13" s="32" t="s">
        <v>192</v>
      </c>
      <c r="FV13" s="32" t="str">
        <f>index_label</f>
        <v>1985 = 1</v>
      </c>
      <c r="FX13" s="37"/>
      <c r="HA13" s="32">
        <v>1985</v>
      </c>
      <c r="HB13" s="80">
        <f t="shared" ref="HB13:HB36" si="0">CV51</f>
        <v>1</v>
      </c>
      <c r="HC13" s="80">
        <f t="shared" ref="HC13:HC36" si="1">CN51</f>
        <v>1</v>
      </c>
      <c r="HD13" s="80">
        <f t="shared" ref="HD13:HD36" si="2">CO51</f>
        <v>1</v>
      </c>
    </row>
    <row r="14" spans="1:212" ht="27.75" customHeight="1" thickBot="1" x14ac:dyDescent="0.25">
      <c r="A14" s="74"/>
      <c r="B14" s="31"/>
      <c r="D14" s="66" t="s">
        <v>211</v>
      </c>
      <c r="E14" s="66" t="s">
        <v>212</v>
      </c>
      <c r="F14" s="66" t="s">
        <v>212</v>
      </c>
      <c r="G14" s="66" t="s">
        <v>212</v>
      </c>
      <c r="H14" s="66" t="s">
        <v>212</v>
      </c>
      <c r="I14" s="66"/>
      <c r="J14" s="75"/>
      <c r="K14" s="67" t="s">
        <v>193</v>
      </c>
      <c r="L14" s="67" t="s">
        <v>193</v>
      </c>
      <c r="M14" s="67" t="s">
        <v>193</v>
      </c>
      <c r="N14" s="67" t="s">
        <v>193</v>
      </c>
      <c r="O14" s="67" t="s">
        <v>193</v>
      </c>
      <c r="P14" s="67"/>
      <c r="Q14" s="75"/>
      <c r="R14" s="67" t="s">
        <v>213</v>
      </c>
      <c r="S14" s="67" t="s">
        <v>213</v>
      </c>
      <c r="T14" s="67" t="s">
        <v>213</v>
      </c>
      <c r="U14" s="67" t="s">
        <v>213</v>
      </c>
      <c r="V14" s="67" t="s">
        <v>213</v>
      </c>
      <c r="W14" s="75"/>
      <c r="X14" s="81" t="s">
        <v>214</v>
      </c>
      <c r="Y14" s="81" t="s">
        <v>214</v>
      </c>
      <c r="Z14" s="81" t="s">
        <v>214</v>
      </c>
      <c r="AA14" s="81" t="s">
        <v>214</v>
      </c>
      <c r="AB14" s="81" t="s">
        <v>214</v>
      </c>
      <c r="AC14" s="75"/>
      <c r="AD14" s="75"/>
      <c r="AE14" s="75"/>
      <c r="AF14" s="81" t="s">
        <v>215</v>
      </c>
      <c r="AG14" s="81" t="s">
        <v>215</v>
      </c>
      <c r="AH14" s="81" t="s">
        <v>215</v>
      </c>
      <c r="AI14" s="81" t="s">
        <v>215</v>
      </c>
      <c r="AJ14" s="81" t="s">
        <v>215</v>
      </c>
      <c r="AK14" s="75"/>
      <c r="AL14" s="78" t="s">
        <v>215</v>
      </c>
      <c r="AM14" s="78" t="s">
        <v>215</v>
      </c>
      <c r="AN14" s="78" t="s">
        <v>215</v>
      </c>
      <c r="AO14" s="78" t="s">
        <v>215</v>
      </c>
      <c r="AP14" s="78" t="s">
        <v>215</v>
      </c>
      <c r="AQ14" s="75"/>
      <c r="AR14" s="67" t="s">
        <v>216</v>
      </c>
      <c r="AS14" s="67" t="s">
        <v>216</v>
      </c>
      <c r="AT14" s="67" t="s">
        <v>216</v>
      </c>
      <c r="AU14" s="67" t="s">
        <v>216</v>
      </c>
      <c r="AV14" s="81" t="s">
        <v>215</v>
      </c>
      <c r="AW14" s="75"/>
      <c r="AX14" s="67" t="s">
        <v>217</v>
      </c>
      <c r="AY14" s="67" t="s">
        <v>217</v>
      </c>
      <c r="AZ14" s="67" t="s">
        <v>217</v>
      </c>
      <c r="BA14" s="67" t="s">
        <v>217</v>
      </c>
      <c r="BB14" s="67" t="s">
        <v>217</v>
      </c>
      <c r="BC14" s="75"/>
      <c r="BD14" s="75"/>
      <c r="BE14" s="66" t="str">
        <f>index_label</f>
        <v>1985 = 1</v>
      </c>
      <c r="BF14" s="66" t="str">
        <f>index_label</f>
        <v>1985 = 1</v>
      </c>
      <c r="BG14" s="66" t="str">
        <f>index_label</f>
        <v>1985 = 1</v>
      </c>
      <c r="BH14" s="66" t="str">
        <f>index_label</f>
        <v>1985 = 1</v>
      </c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69"/>
      <c r="CO14" s="70" t="s">
        <v>195</v>
      </c>
      <c r="CP14" s="70"/>
      <c r="CQ14" s="69"/>
      <c r="CR14" s="69"/>
      <c r="CS14" s="69"/>
      <c r="CT14" s="71" t="s">
        <v>196</v>
      </c>
      <c r="CU14" s="72"/>
      <c r="CV14" s="69"/>
      <c r="CW14" s="72"/>
      <c r="CX14" s="72"/>
      <c r="DA14" s="35"/>
      <c r="FD14" s="82"/>
      <c r="FE14" s="82"/>
      <c r="FF14" s="82"/>
      <c r="FG14" s="83"/>
      <c r="FH14" s="83"/>
      <c r="FI14" s="83"/>
      <c r="FJ14" s="83"/>
      <c r="FL14" s="82"/>
      <c r="FM14" s="82"/>
      <c r="FN14" s="82"/>
      <c r="FP14" s="82"/>
      <c r="FQ14" s="82"/>
      <c r="FR14" s="82"/>
      <c r="FX14" s="37"/>
      <c r="GI14" s="84" t="s">
        <v>207</v>
      </c>
      <c r="GJ14" s="84" t="s">
        <v>218</v>
      </c>
      <c r="GK14" s="84" t="s">
        <v>219</v>
      </c>
      <c r="GL14" s="84" t="s">
        <v>220</v>
      </c>
      <c r="GM14" s="84" t="s">
        <v>221</v>
      </c>
      <c r="GP14" s="84" t="s">
        <v>207</v>
      </c>
      <c r="GQ14" s="84" t="s">
        <v>218</v>
      </c>
      <c r="GR14" s="84" t="s">
        <v>219</v>
      </c>
      <c r="GS14" s="84" t="s">
        <v>220</v>
      </c>
      <c r="GT14" s="84" t="s">
        <v>221</v>
      </c>
      <c r="HA14" s="32">
        <f>HA13+1</f>
        <v>1986</v>
      </c>
      <c r="HB14" s="80">
        <f t="shared" si="0"/>
        <v>0.98106530866354569</v>
      </c>
      <c r="HC14" s="80">
        <f t="shared" si="1"/>
        <v>1.0221125551205175</v>
      </c>
      <c r="HD14" s="80">
        <f t="shared" si="2"/>
        <v>0.95984077658440281</v>
      </c>
    </row>
    <row r="15" spans="1:212" x14ac:dyDescent="0.2">
      <c r="A15" s="74" t="s">
        <v>36</v>
      </c>
      <c r="B15" s="31">
        <v>1949</v>
      </c>
      <c r="D15" s="85"/>
      <c r="E15" s="85"/>
      <c r="F15" s="85"/>
      <c r="G15" s="85"/>
      <c r="H15" s="85"/>
      <c r="I15" s="85"/>
      <c r="K15" s="86"/>
      <c r="L15" s="86"/>
      <c r="M15" s="86"/>
      <c r="N15" s="86"/>
      <c r="O15" s="86"/>
      <c r="P15" s="86"/>
      <c r="X15" s="87"/>
      <c r="Y15" s="87"/>
      <c r="Z15" s="87"/>
      <c r="AA15" s="87"/>
      <c r="AB15" s="87"/>
      <c r="BE15" s="80"/>
      <c r="BF15" s="80"/>
      <c r="BG15" s="80"/>
      <c r="BH15" s="80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CN15" s="89"/>
      <c r="CO15" s="89"/>
      <c r="CP15" s="89"/>
      <c r="CQ15" s="89"/>
      <c r="CR15" s="89"/>
      <c r="CS15" s="89"/>
      <c r="CT15" s="89"/>
      <c r="CU15" s="89"/>
      <c r="CV15" s="89"/>
      <c r="CW15" s="89"/>
      <c r="CX15" s="89"/>
      <c r="DA15" s="35"/>
      <c r="DC15" s="80"/>
      <c r="DD15" s="80"/>
      <c r="DE15" s="80"/>
      <c r="DF15" s="80"/>
      <c r="DG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EC15" s="80"/>
      <c r="ED15" s="80"/>
      <c r="EE15" s="80"/>
      <c r="EF15" s="80"/>
      <c r="EG15" s="80"/>
      <c r="EI15" s="80"/>
      <c r="EJ15" s="80"/>
      <c r="EK15" s="80"/>
      <c r="EL15" s="80"/>
      <c r="FD15" s="80"/>
      <c r="FE15" s="80">
        <v>1</v>
      </c>
      <c r="FF15" s="80">
        <f t="shared" ref="FF15:FF76" si="3">FE15/FE$78</f>
        <v>0.93839104393701034</v>
      </c>
      <c r="FG15" s="80"/>
      <c r="FH15" s="80"/>
      <c r="FI15" s="80">
        <v>1</v>
      </c>
      <c r="FJ15" s="80">
        <f t="shared" ref="FJ15:FJ76" si="4">FI15/FI$78</f>
        <v>0.8107354522626572</v>
      </c>
      <c r="FK15" s="80"/>
      <c r="FL15" s="80"/>
      <c r="FM15" s="80">
        <v>1</v>
      </c>
      <c r="FN15" s="80">
        <f t="shared" ref="FN15:FN76" si="5">FM15/FM$78</f>
        <v>0.97981376439401047</v>
      </c>
      <c r="FO15" s="80"/>
      <c r="FP15" s="80"/>
      <c r="FQ15" s="80">
        <v>1</v>
      </c>
      <c r="FR15" s="80">
        <f t="shared" ref="FR15:FR76" si="6">FQ15/FQ$78</f>
        <v>0.97922256430652277</v>
      </c>
      <c r="FT15" s="80"/>
      <c r="FU15" s="80">
        <v>1</v>
      </c>
      <c r="FV15" s="80">
        <f t="shared" ref="FV15:FV76" si="7">FU15/FU$78</f>
        <v>1.0433552828940247</v>
      </c>
      <c r="FX15" s="37"/>
      <c r="GH15" s="32">
        <v>1970</v>
      </c>
      <c r="GI15" s="90">
        <f>CU36</f>
        <v>0.3728985440504114</v>
      </c>
      <c r="GJ15" s="90">
        <f>CN36</f>
        <v>0.70481554058467832</v>
      </c>
      <c r="GK15" s="90">
        <f>CR36</f>
        <v>0.97922256430652277</v>
      </c>
      <c r="GL15" s="90">
        <f>CP36*CQ36*CS36</f>
        <v>0.82880988087737573</v>
      </c>
      <c r="GM15" s="90">
        <f>CT36</f>
        <v>0.651896852198383</v>
      </c>
      <c r="GO15" s="32">
        <f t="shared" ref="GO15:GO40" si="8">GO14+1</f>
        <v>1</v>
      </c>
      <c r="GP15" s="90">
        <f>CU43</f>
        <v>0.70908807036533683</v>
      </c>
      <c r="GQ15" s="90">
        <f>CN43</f>
        <v>0.85988024010164943</v>
      </c>
      <c r="GR15" s="90">
        <f>CR43</f>
        <v>0.98050299298471288</v>
      </c>
      <c r="GS15" s="90">
        <f>CP43*CQ43*CS43</f>
        <v>0.96347787276531294</v>
      </c>
      <c r="GT15" s="90">
        <f>CT43</f>
        <v>0.87291416521671472</v>
      </c>
      <c r="HA15" s="32">
        <f t="shared" ref="HA15:HA32" si="9">HA14+1</f>
        <v>1987</v>
      </c>
      <c r="HB15" s="80">
        <f t="shared" si="0"/>
        <v>0.97792116721316669</v>
      </c>
      <c r="HC15" s="80">
        <f t="shared" si="1"/>
        <v>1.0503419362088582</v>
      </c>
      <c r="HD15" s="80">
        <f t="shared" si="2"/>
        <v>0.93105029276743001</v>
      </c>
    </row>
    <row r="16" spans="1:212" x14ac:dyDescent="0.2">
      <c r="A16" s="74" t="s">
        <v>36</v>
      </c>
      <c r="B16" s="31">
        <f t="shared" ref="B16:B76" si="10">B15+1</f>
        <v>1950</v>
      </c>
      <c r="D16" s="85"/>
      <c r="E16" s="85"/>
      <c r="F16" s="85"/>
      <c r="G16" s="85"/>
      <c r="H16" s="85"/>
      <c r="I16" s="85"/>
      <c r="K16" s="86"/>
      <c r="L16" s="86"/>
      <c r="M16" s="86"/>
      <c r="N16" s="86"/>
      <c r="O16" s="86"/>
      <c r="P16" s="86"/>
      <c r="X16" s="87"/>
      <c r="Y16" s="87"/>
      <c r="Z16" s="87"/>
      <c r="AA16" s="87"/>
      <c r="AB16" s="87"/>
      <c r="BE16" s="80"/>
      <c r="BF16" s="80"/>
      <c r="BG16" s="80"/>
      <c r="BH16" s="80"/>
      <c r="BI16" s="80"/>
      <c r="BJ16" s="80"/>
      <c r="BK16" s="80"/>
      <c r="BL16" s="80"/>
      <c r="BM16" s="80"/>
      <c r="BN16" s="80"/>
      <c r="BO16" s="80"/>
      <c r="BP16" s="80"/>
      <c r="BQ16" s="80"/>
      <c r="BR16" s="80"/>
      <c r="BS16" s="80"/>
      <c r="BT16" s="88"/>
      <c r="BU16" s="88"/>
      <c r="BV16" s="88"/>
      <c r="BW16" s="88"/>
      <c r="BX16" s="88"/>
      <c r="BY16" s="80"/>
      <c r="CN16" s="89"/>
      <c r="CO16" s="89"/>
      <c r="CP16" s="89"/>
      <c r="CQ16" s="89"/>
      <c r="CR16" s="89"/>
      <c r="CS16" s="89"/>
      <c r="CT16" s="89"/>
      <c r="CU16" s="89"/>
      <c r="CV16" s="89"/>
      <c r="CW16" s="89"/>
      <c r="CX16" s="89"/>
      <c r="DA16" s="35"/>
      <c r="DC16" s="80"/>
      <c r="DD16" s="80"/>
      <c r="DE16" s="80"/>
      <c r="DF16" s="80"/>
      <c r="DG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W16" s="80"/>
      <c r="DX16" s="80"/>
      <c r="DY16" s="80"/>
      <c r="DZ16" s="80"/>
      <c r="EA16" s="80"/>
      <c r="EC16" s="80"/>
      <c r="ED16" s="80"/>
      <c r="EE16" s="80"/>
      <c r="EF16" s="80"/>
      <c r="EG16" s="80"/>
      <c r="EI16" s="80" t="e">
        <f t="shared" ref="EI16:EL47" si="11">LN(EC16/EC15)</f>
        <v>#DIV/0!</v>
      </c>
      <c r="EJ16" s="80" t="e">
        <f t="shared" si="11"/>
        <v>#DIV/0!</v>
      </c>
      <c r="EK16" s="80" t="e">
        <f t="shared" si="11"/>
        <v>#DIV/0!</v>
      </c>
      <c r="EL16" s="80" t="e">
        <f t="shared" si="11"/>
        <v>#DIV/0!</v>
      </c>
      <c r="EN16" s="80" t="e">
        <f t="shared" ref="EN16:EN47" si="12">LN(BY16/BY15)</f>
        <v>#DIV/0!</v>
      </c>
      <c r="EO16" s="80" t="e">
        <f t="shared" ref="EO16:EO47" si="13">LN(BZ16/BZ15)</f>
        <v>#DIV/0!</v>
      </c>
      <c r="EP16" s="80" t="e">
        <f t="shared" ref="EP16:EP47" si="14">LN(CA16/CA15)</f>
        <v>#DIV/0!</v>
      </c>
      <c r="EQ16" s="80" t="e">
        <f t="shared" ref="EQ16:EQ47" si="15">LN(CB16/CB15)</f>
        <v>#DIV/0!</v>
      </c>
      <c r="ES16" s="80" t="e">
        <f t="shared" ref="ES16:ES47" si="16">LN(CD16/CD15)</f>
        <v>#DIV/0!</v>
      </c>
      <c r="ET16" s="80" t="e">
        <f t="shared" ref="ET16:ET47" si="17">LN(CE16/CE15)</f>
        <v>#DIV/0!</v>
      </c>
      <c r="EU16" s="80" t="e">
        <f t="shared" ref="EU16:EU47" si="18">LN(CF16/CF15)</f>
        <v>#DIV/0!</v>
      </c>
      <c r="EV16" s="80" t="e">
        <f t="shared" ref="EV16:EV47" si="19">LN(CG16/CG15)</f>
        <v>#DIV/0!</v>
      </c>
      <c r="EX16" s="80" t="e">
        <f t="shared" ref="EX16:EX47" si="20">LN(CI16/CI15)</f>
        <v>#DIV/0!</v>
      </c>
      <c r="EY16" s="80" t="e">
        <f t="shared" ref="EY16:EY47" si="21">LN(CJ16/CJ15)</f>
        <v>#DIV/0!</v>
      </c>
      <c r="EZ16" s="80" t="e">
        <f t="shared" ref="EZ16:EZ47" si="22">LN(CK16/CK15)</f>
        <v>#DIV/0!</v>
      </c>
      <c r="FA16" s="80" t="e">
        <f t="shared" ref="FA16:FA47" si="23">LN(CL16/CL15)</f>
        <v>#DIV/0!</v>
      </c>
      <c r="FD16" s="80">
        <f t="shared" ref="FD16:FD76" si="24">EXP(SUMPRODUCT($DP16:$DS16,DW16:DZ16))</f>
        <v>1</v>
      </c>
      <c r="FE16" s="80">
        <f t="shared" ref="FE16:FE76" si="25">IF(ISERR(FD16),FE15,FD16*FE15)</f>
        <v>1</v>
      </c>
      <c r="FF16" s="80">
        <f t="shared" si="3"/>
        <v>0.93839104393701034</v>
      </c>
      <c r="FG16" s="80"/>
      <c r="FH16" s="80" t="e">
        <f t="shared" ref="FH16:FH76" si="26">EXP(SUMPRODUCT($DP16:$DS16,EI16:EL16))</f>
        <v>#DIV/0!</v>
      </c>
      <c r="FI16" s="80">
        <f t="shared" ref="FI16:FI76" si="27">IF(ISERR(FH16),FI15,FH16*FI15)</f>
        <v>1</v>
      </c>
      <c r="FJ16" s="80">
        <f t="shared" si="4"/>
        <v>0.8107354522626572</v>
      </c>
      <c r="FK16" s="80"/>
      <c r="FL16" s="80" t="e">
        <f t="shared" ref="FL16:FL76" si="28">EXP(SUMPRODUCT($DP16:$DS16,EN16:EQ16))</f>
        <v>#DIV/0!</v>
      </c>
      <c r="FM16" s="80">
        <f t="shared" ref="FM16:FM76" si="29">IF(ISERR(FL16),FM15,FL16*FM15)</f>
        <v>1</v>
      </c>
      <c r="FN16" s="80">
        <f t="shared" si="5"/>
        <v>0.97981376439401047</v>
      </c>
      <c r="FO16" s="80"/>
      <c r="FP16" s="80" t="e">
        <f t="shared" ref="FP16:FP76" si="30">EXP(SUMPRODUCT($DP16:$DS16,ES16:EV16))</f>
        <v>#DIV/0!</v>
      </c>
      <c r="FQ16" s="80">
        <f t="shared" ref="FQ16:FQ76" si="31">IF(ISERR(FP16),FQ15,FP16*FQ15)</f>
        <v>1</v>
      </c>
      <c r="FR16" s="80">
        <f t="shared" si="6"/>
        <v>0.97922256430652277</v>
      </c>
      <c r="FT16" s="80" t="e">
        <f t="shared" ref="FT16:FT76" si="32">EXP(SUMPRODUCT($DP16:$DS16,EX16:FA16))</f>
        <v>#DIV/0!</v>
      </c>
      <c r="FU16" s="80">
        <f t="shared" ref="FU16:FU76" si="33">IF(ISERR(FT16),FU15,FT16*FU15)</f>
        <v>1</v>
      </c>
      <c r="FV16" s="80">
        <f t="shared" si="7"/>
        <v>1.0433552828940247</v>
      </c>
      <c r="FX16" s="37"/>
      <c r="GH16" s="32">
        <v>1971</v>
      </c>
      <c r="GI16" s="90">
        <f t="shared" ref="GI16:GI55" si="34">CU37</f>
        <v>0.38649571270370708</v>
      </c>
      <c r="GJ16" s="90">
        <f t="shared" ref="GJ16:GJ55" si="35">CN37</f>
        <v>0.73058048040281187</v>
      </c>
      <c r="GK16" s="90">
        <f t="shared" ref="GK16:GK55" si="36">CR37</f>
        <v>0.98081134873171161</v>
      </c>
      <c r="GL16" s="90">
        <f t="shared" ref="GL16:GL55" si="37">CP37*CQ37*CS37</f>
        <v>0.81842600019713474</v>
      </c>
      <c r="GM16" s="90">
        <f t="shared" ref="GM16:GM55" si="38">CT37</f>
        <v>0.6590399111160602</v>
      </c>
      <c r="GO16" s="32">
        <f t="shared" si="8"/>
        <v>2</v>
      </c>
      <c r="GP16" s="90">
        <f t="shared" ref="GP16:GP47" si="39">CU44</f>
        <v>0.73748308993509581</v>
      </c>
      <c r="GQ16" s="90">
        <f t="shared" ref="GQ16:GQ47" si="40">CN44</f>
        <v>0.88622830239021366</v>
      </c>
      <c r="GR16" s="90">
        <f t="shared" ref="GR16:GR47" si="41">CR44</f>
        <v>0.98430826756522127</v>
      </c>
      <c r="GS16" s="90">
        <f t="shared" ref="GS16:GS47" si="42">CP44*CQ44*CS44</f>
        <v>0.9723925349647381</v>
      </c>
      <c r="GT16" s="90">
        <f t="shared" ref="GT16:GT47" si="43">CT44</f>
        <v>0.8694281593287102</v>
      </c>
      <c r="HA16" s="32">
        <f t="shared" si="9"/>
        <v>1988</v>
      </c>
      <c r="HB16" s="80">
        <f t="shared" si="0"/>
        <v>0.96726944308483587</v>
      </c>
      <c r="HC16" s="80">
        <f t="shared" si="1"/>
        <v>1.0781239166928307</v>
      </c>
      <c r="HD16" s="80">
        <f t="shared" si="2"/>
        <v>0.89717835594627804</v>
      </c>
    </row>
    <row r="17" spans="1:212" x14ac:dyDescent="0.2">
      <c r="A17" s="74" t="s">
        <v>36</v>
      </c>
      <c r="B17" s="31">
        <f t="shared" si="10"/>
        <v>1951</v>
      </c>
      <c r="D17" s="85"/>
      <c r="E17" s="85"/>
      <c r="F17" s="85"/>
      <c r="G17" s="85"/>
      <c r="H17" s="85"/>
      <c r="I17" s="85"/>
      <c r="K17" s="86"/>
      <c r="L17" s="86"/>
      <c r="M17" s="86"/>
      <c r="N17" s="86"/>
      <c r="O17" s="86"/>
      <c r="P17" s="86"/>
      <c r="X17" s="87"/>
      <c r="Y17" s="87"/>
      <c r="Z17" s="87"/>
      <c r="AA17" s="87"/>
      <c r="AB17" s="87"/>
      <c r="BE17" s="80"/>
      <c r="BF17" s="80"/>
      <c r="BG17" s="80"/>
      <c r="BH17" s="80"/>
      <c r="BI17" s="80"/>
      <c r="BJ17" s="80"/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CN17" s="89"/>
      <c r="CO17" s="89"/>
      <c r="CP17" s="89"/>
      <c r="CQ17" s="89"/>
      <c r="CR17" s="89"/>
      <c r="CS17" s="89"/>
      <c r="CT17" s="89"/>
      <c r="CU17" s="89"/>
      <c r="CV17" s="89"/>
      <c r="CW17" s="89"/>
      <c r="CX17" s="89"/>
      <c r="DA17" s="35"/>
      <c r="DC17" s="80"/>
      <c r="DD17" s="80"/>
      <c r="DE17" s="80"/>
      <c r="DF17" s="80"/>
      <c r="DG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W17" s="80"/>
      <c r="DX17" s="80"/>
      <c r="DY17" s="80"/>
      <c r="DZ17" s="80"/>
      <c r="EA17" s="80"/>
      <c r="EC17" s="80"/>
      <c r="ED17" s="80"/>
      <c r="EE17" s="80"/>
      <c r="EF17" s="80"/>
      <c r="EG17" s="80"/>
      <c r="EI17" s="80" t="e">
        <f t="shared" si="11"/>
        <v>#DIV/0!</v>
      </c>
      <c r="EJ17" s="80" t="e">
        <f t="shared" si="11"/>
        <v>#DIV/0!</v>
      </c>
      <c r="EK17" s="80" t="e">
        <f t="shared" si="11"/>
        <v>#DIV/0!</v>
      </c>
      <c r="EL17" s="80" t="e">
        <f t="shared" si="11"/>
        <v>#DIV/0!</v>
      </c>
      <c r="EN17" s="80" t="e">
        <f t="shared" si="12"/>
        <v>#DIV/0!</v>
      </c>
      <c r="EO17" s="80" t="e">
        <f t="shared" si="13"/>
        <v>#DIV/0!</v>
      </c>
      <c r="EP17" s="80" t="e">
        <f t="shared" si="14"/>
        <v>#DIV/0!</v>
      </c>
      <c r="EQ17" s="80" t="e">
        <f t="shared" si="15"/>
        <v>#DIV/0!</v>
      </c>
      <c r="ES17" s="80" t="e">
        <f t="shared" si="16"/>
        <v>#DIV/0!</v>
      </c>
      <c r="ET17" s="80" t="e">
        <f t="shared" si="17"/>
        <v>#DIV/0!</v>
      </c>
      <c r="EU17" s="80" t="e">
        <f t="shared" si="18"/>
        <v>#DIV/0!</v>
      </c>
      <c r="EV17" s="80" t="e">
        <f t="shared" si="19"/>
        <v>#DIV/0!</v>
      </c>
      <c r="EX17" s="80" t="e">
        <f t="shared" si="20"/>
        <v>#DIV/0!</v>
      </c>
      <c r="EY17" s="80" t="e">
        <f t="shared" si="21"/>
        <v>#DIV/0!</v>
      </c>
      <c r="EZ17" s="80" t="e">
        <f t="shared" si="22"/>
        <v>#DIV/0!</v>
      </c>
      <c r="FA17" s="80" t="e">
        <f t="shared" si="23"/>
        <v>#DIV/0!</v>
      </c>
      <c r="FD17" s="80">
        <f t="shared" si="24"/>
        <v>1</v>
      </c>
      <c r="FE17" s="80">
        <f t="shared" si="25"/>
        <v>1</v>
      </c>
      <c r="FF17" s="80">
        <f t="shared" si="3"/>
        <v>0.93839104393701034</v>
      </c>
      <c r="FG17" s="80"/>
      <c r="FH17" s="80" t="e">
        <f t="shared" si="26"/>
        <v>#DIV/0!</v>
      </c>
      <c r="FI17" s="80">
        <f t="shared" si="27"/>
        <v>1</v>
      </c>
      <c r="FJ17" s="80">
        <f t="shared" si="4"/>
        <v>0.8107354522626572</v>
      </c>
      <c r="FK17" s="80"/>
      <c r="FL17" s="80" t="e">
        <f t="shared" si="28"/>
        <v>#DIV/0!</v>
      </c>
      <c r="FM17" s="80">
        <f t="shared" si="29"/>
        <v>1</v>
      </c>
      <c r="FN17" s="80">
        <f t="shared" si="5"/>
        <v>0.97981376439401047</v>
      </c>
      <c r="FO17" s="80"/>
      <c r="FP17" s="80" t="e">
        <f t="shared" si="30"/>
        <v>#DIV/0!</v>
      </c>
      <c r="FQ17" s="80">
        <f t="shared" si="31"/>
        <v>1</v>
      </c>
      <c r="FR17" s="80">
        <f t="shared" si="6"/>
        <v>0.97922256430652277</v>
      </c>
      <c r="FT17" s="80" t="e">
        <f t="shared" si="32"/>
        <v>#DIV/0!</v>
      </c>
      <c r="FU17" s="80">
        <f t="shared" si="33"/>
        <v>1</v>
      </c>
      <c r="FV17" s="80">
        <f t="shared" si="7"/>
        <v>1.0433552828940247</v>
      </c>
      <c r="FX17" s="37"/>
      <c r="GH17" s="32">
        <v>1972</v>
      </c>
      <c r="GI17" s="90">
        <f t="shared" si="34"/>
        <v>0.42506162650581308</v>
      </c>
      <c r="GJ17" s="90">
        <f t="shared" si="35"/>
        <v>0.76265003237319318</v>
      </c>
      <c r="GK17" s="90">
        <f t="shared" si="36"/>
        <v>0.98239649425429365</v>
      </c>
      <c r="GL17" s="90">
        <f t="shared" si="37"/>
        <v>0.86052541627409851</v>
      </c>
      <c r="GM17" s="90">
        <f t="shared" si="38"/>
        <v>0.65928941120230722</v>
      </c>
      <c r="GO17" s="32">
        <f t="shared" si="8"/>
        <v>3</v>
      </c>
      <c r="GP17" s="90">
        <f t="shared" si="39"/>
        <v>0.745759731082971</v>
      </c>
      <c r="GQ17" s="90">
        <f t="shared" si="40"/>
        <v>0.90537628501350298</v>
      </c>
      <c r="GR17" s="90">
        <f t="shared" si="41"/>
        <v>0.99066212094953365</v>
      </c>
      <c r="GS17" s="90">
        <f t="shared" si="42"/>
        <v>0.9393423695493468</v>
      </c>
      <c r="GT17" s="90">
        <f t="shared" si="43"/>
        <v>0.88515707485170092</v>
      </c>
      <c r="HA17" s="32">
        <f t="shared" si="9"/>
        <v>1989</v>
      </c>
      <c r="HB17" s="80">
        <f t="shared" si="0"/>
        <v>0.70285323174885217</v>
      </c>
      <c r="HC17" s="80">
        <f t="shared" si="1"/>
        <v>1.093805820504723</v>
      </c>
      <c r="HD17" s="80">
        <f t="shared" si="2"/>
        <v>0.64257587459584864</v>
      </c>
    </row>
    <row r="18" spans="1:212" x14ac:dyDescent="0.2">
      <c r="A18" s="74" t="s">
        <v>36</v>
      </c>
      <c r="B18" s="31">
        <f t="shared" si="10"/>
        <v>1952</v>
      </c>
      <c r="D18" s="85"/>
      <c r="E18" s="85"/>
      <c r="F18" s="85"/>
      <c r="G18" s="85"/>
      <c r="H18" s="85"/>
      <c r="I18" s="85"/>
      <c r="K18" s="86"/>
      <c r="L18" s="86"/>
      <c r="M18" s="86"/>
      <c r="N18" s="86"/>
      <c r="O18" s="86"/>
      <c r="P18" s="86"/>
      <c r="X18" s="87"/>
      <c r="Y18" s="87"/>
      <c r="Z18" s="87"/>
      <c r="AA18" s="87"/>
      <c r="AB18" s="87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CN18" s="89"/>
      <c r="CO18" s="89"/>
      <c r="CP18" s="89"/>
      <c r="CQ18" s="89"/>
      <c r="CR18" s="89"/>
      <c r="CS18" s="89"/>
      <c r="CT18" s="89"/>
      <c r="CU18" s="89"/>
      <c r="CV18" s="89"/>
      <c r="CW18" s="89"/>
      <c r="CX18" s="89"/>
      <c r="DA18" s="35"/>
      <c r="DC18" s="80"/>
      <c r="DD18" s="80"/>
      <c r="DE18" s="80"/>
      <c r="DF18" s="80"/>
      <c r="DG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W18" s="80"/>
      <c r="DX18" s="80"/>
      <c r="DY18" s="80"/>
      <c r="DZ18" s="80"/>
      <c r="EA18" s="80"/>
      <c r="EC18" s="80"/>
      <c r="ED18" s="80"/>
      <c r="EE18" s="80"/>
      <c r="EF18" s="80"/>
      <c r="EG18" s="80"/>
      <c r="EI18" s="80" t="e">
        <f t="shared" si="11"/>
        <v>#DIV/0!</v>
      </c>
      <c r="EJ18" s="80" t="e">
        <f t="shared" si="11"/>
        <v>#DIV/0!</v>
      </c>
      <c r="EK18" s="80" t="e">
        <f t="shared" si="11"/>
        <v>#DIV/0!</v>
      </c>
      <c r="EL18" s="80" t="e">
        <f t="shared" si="11"/>
        <v>#DIV/0!</v>
      </c>
      <c r="EN18" s="80" t="e">
        <f t="shared" si="12"/>
        <v>#DIV/0!</v>
      </c>
      <c r="EO18" s="80" t="e">
        <f t="shared" si="13"/>
        <v>#DIV/0!</v>
      </c>
      <c r="EP18" s="80" t="e">
        <f t="shared" si="14"/>
        <v>#DIV/0!</v>
      </c>
      <c r="EQ18" s="80" t="e">
        <f t="shared" si="15"/>
        <v>#DIV/0!</v>
      </c>
      <c r="ES18" s="80" t="e">
        <f t="shared" si="16"/>
        <v>#DIV/0!</v>
      </c>
      <c r="ET18" s="80" t="e">
        <f t="shared" si="17"/>
        <v>#DIV/0!</v>
      </c>
      <c r="EU18" s="80" t="e">
        <f t="shared" si="18"/>
        <v>#DIV/0!</v>
      </c>
      <c r="EV18" s="80" t="e">
        <f t="shared" si="19"/>
        <v>#DIV/0!</v>
      </c>
      <c r="EX18" s="80" t="e">
        <f t="shared" si="20"/>
        <v>#DIV/0!</v>
      </c>
      <c r="EY18" s="80" t="e">
        <f t="shared" si="21"/>
        <v>#DIV/0!</v>
      </c>
      <c r="EZ18" s="80" t="e">
        <f t="shared" si="22"/>
        <v>#DIV/0!</v>
      </c>
      <c r="FA18" s="80" t="e">
        <f t="shared" si="23"/>
        <v>#DIV/0!</v>
      </c>
      <c r="FD18" s="80">
        <f t="shared" si="24"/>
        <v>1</v>
      </c>
      <c r="FE18" s="80">
        <f t="shared" si="25"/>
        <v>1</v>
      </c>
      <c r="FF18" s="80">
        <f t="shared" si="3"/>
        <v>0.93839104393701034</v>
      </c>
      <c r="FG18" s="80"/>
      <c r="FH18" s="80" t="e">
        <f t="shared" si="26"/>
        <v>#DIV/0!</v>
      </c>
      <c r="FI18" s="80">
        <f t="shared" si="27"/>
        <v>1</v>
      </c>
      <c r="FJ18" s="80">
        <f t="shared" si="4"/>
        <v>0.8107354522626572</v>
      </c>
      <c r="FK18" s="80"/>
      <c r="FL18" s="80" t="e">
        <f t="shared" si="28"/>
        <v>#DIV/0!</v>
      </c>
      <c r="FM18" s="80">
        <f t="shared" si="29"/>
        <v>1</v>
      </c>
      <c r="FN18" s="80">
        <f t="shared" si="5"/>
        <v>0.97981376439401047</v>
      </c>
      <c r="FO18" s="80"/>
      <c r="FP18" s="80" t="e">
        <f t="shared" si="30"/>
        <v>#DIV/0!</v>
      </c>
      <c r="FQ18" s="80">
        <f t="shared" si="31"/>
        <v>1</v>
      </c>
      <c r="FR18" s="80">
        <f t="shared" si="6"/>
        <v>0.97922256430652277</v>
      </c>
      <c r="FT18" s="80" t="e">
        <f t="shared" si="32"/>
        <v>#DIV/0!</v>
      </c>
      <c r="FU18" s="80">
        <f t="shared" si="33"/>
        <v>1</v>
      </c>
      <c r="FV18" s="80">
        <f t="shared" si="7"/>
        <v>1.0433552828940247</v>
      </c>
      <c r="FX18" s="37"/>
      <c r="GH18" s="32">
        <v>1973</v>
      </c>
      <c r="GI18" s="90">
        <f t="shared" si="34"/>
        <v>0.45590747904644591</v>
      </c>
      <c r="GJ18" s="90">
        <f t="shared" si="35"/>
        <v>0.78419592525566117</v>
      </c>
      <c r="GK18" s="90">
        <f t="shared" si="36"/>
        <v>0.97715146998062841</v>
      </c>
      <c r="GL18" s="90">
        <f t="shared" si="37"/>
        <v>0.90042362712261403</v>
      </c>
      <c r="GM18" s="90">
        <f t="shared" si="38"/>
        <v>0.66075942008618793</v>
      </c>
      <c r="GO18" s="32">
        <f t="shared" si="8"/>
        <v>4</v>
      </c>
      <c r="GP18" s="90">
        <f t="shared" si="39"/>
        <v>0.85298674490701232</v>
      </c>
      <c r="GQ18" s="90">
        <f t="shared" si="40"/>
        <v>0.91292014451521408</v>
      </c>
      <c r="GR18" s="90">
        <f t="shared" si="41"/>
        <v>0.99347980100037492</v>
      </c>
      <c r="GS18" s="90">
        <f t="shared" si="42"/>
        <v>0.97600407111345011</v>
      </c>
      <c r="GT18" s="90">
        <f t="shared" si="43"/>
        <v>0.96360450397190156</v>
      </c>
      <c r="HA18" s="32">
        <f t="shared" si="9"/>
        <v>1990</v>
      </c>
      <c r="HB18" s="80">
        <f t="shared" si="0"/>
        <v>0.56404880841591409</v>
      </c>
      <c r="HC18" s="80">
        <f t="shared" si="1"/>
        <v>1.1071925482593949</v>
      </c>
      <c r="HD18" s="80">
        <f t="shared" si="2"/>
        <v>0.50944057499542328</v>
      </c>
    </row>
    <row r="19" spans="1:212" x14ac:dyDescent="0.2">
      <c r="A19" s="74" t="s">
        <v>36</v>
      </c>
      <c r="B19" s="31">
        <f t="shared" si="10"/>
        <v>1953</v>
      </c>
      <c r="D19" s="85"/>
      <c r="E19" s="85"/>
      <c r="F19" s="85"/>
      <c r="G19" s="85"/>
      <c r="H19" s="85"/>
      <c r="I19" s="85"/>
      <c r="K19" s="86"/>
      <c r="L19" s="86"/>
      <c r="M19" s="86"/>
      <c r="N19" s="86"/>
      <c r="O19" s="86"/>
      <c r="P19" s="86"/>
      <c r="X19" s="87"/>
      <c r="Y19" s="87"/>
      <c r="Z19" s="87"/>
      <c r="AA19" s="87"/>
      <c r="AB19" s="87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CN19" s="89"/>
      <c r="CO19" s="89"/>
      <c r="CP19" s="89"/>
      <c r="CQ19" s="89"/>
      <c r="CR19" s="89"/>
      <c r="CS19" s="89"/>
      <c r="CT19" s="89"/>
      <c r="CU19" s="89"/>
      <c r="CV19" s="89"/>
      <c r="CW19" s="89"/>
      <c r="CX19" s="89"/>
      <c r="DA19" s="35"/>
      <c r="DC19" s="80"/>
      <c r="DD19" s="80"/>
      <c r="DE19" s="80"/>
      <c r="DF19" s="80"/>
      <c r="DG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W19" s="80"/>
      <c r="DX19" s="80"/>
      <c r="DY19" s="80"/>
      <c r="DZ19" s="80"/>
      <c r="EA19" s="80"/>
      <c r="EC19" s="80"/>
      <c r="ED19" s="80"/>
      <c r="EE19" s="80"/>
      <c r="EF19" s="80"/>
      <c r="EG19" s="80"/>
      <c r="EI19" s="80" t="e">
        <f t="shared" si="11"/>
        <v>#DIV/0!</v>
      </c>
      <c r="EJ19" s="80" t="e">
        <f t="shared" si="11"/>
        <v>#DIV/0!</v>
      </c>
      <c r="EK19" s="80" t="e">
        <f t="shared" si="11"/>
        <v>#DIV/0!</v>
      </c>
      <c r="EL19" s="80" t="e">
        <f t="shared" si="11"/>
        <v>#DIV/0!</v>
      </c>
      <c r="EN19" s="80" t="e">
        <f t="shared" si="12"/>
        <v>#DIV/0!</v>
      </c>
      <c r="EO19" s="80" t="e">
        <f t="shared" si="13"/>
        <v>#DIV/0!</v>
      </c>
      <c r="EP19" s="80" t="e">
        <f t="shared" si="14"/>
        <v>#DIV/0!</v>
      </c>
      <c r="EQ19" s="80" t="e">
        <f t="shared" si="15"/>
        <v>#DIV/0!</v>
      </c>
      <c r="ES19" s="80" t="e">
        <f t="shared" si="16"/>
        <v>#DIV/0!</v>
      </c>
      <c r="ET19" s="80" t="e">
        <f t="shared" si="17"/>
        <v>#DIV/0!</v>
      </c>
      <c r="EU19" s="80" t="e">
        <f t="shared" si="18"/>
        <v>#DIV/0!</v>
      </c>
      <c r="EV19" s="80" t="e">
        <f t="shared" si="19"/>
        <v>#DIV/0!</v>
      </c>
      <c r="EX19" s="80" t="e">
        <f t="shared" si="20"/>
        <v>#DIV/0!</v>
      </c>
      <c r="EY19" s="80" t="e">
        <f t="shared" si="21"/>
        <v>#DIV/0!</v>
      </c>
      <c r="EZ19" s="80" t="e">
        <f t="shared" si="22"/>
        <v>#DIV/0!</v>
      </c>
      <c r="FA19" s="80" t="e">
        <f t="shared" si="23"/>
        <v>#DIV/0!</v>
      </c>
      <c r="FD19" s="80">
        <f t="shared" si="24"/>
        <v>1</v>
      </c>
      <c r="FE19" s="80">
        <f t="shared" si="25"/>
        <v>1</v>
      </c>
      <c r="FF19" s="80">
        <f t="shared" si="3"/>
        <v>0.93839104393701034</v>
      </c>
      <c r="FG19" s="80"/>
      <c r="FH19" s="80" t="e">
        <f t="shared" si="26"/>
        <v>#DIV/0!</v>
      </c>
      <c r="FI19" s="80">
        <f t="shared" si="27"/>
        <v>1</v>
      </c>
      <c r="FJ19" s="80">
        <f t="shared" si="4"/>
        <v>0.8107354522626572</v>
      </c>
      <c r="FK19" s="80"/>
      <c r="FL19" s="80" t="e">
        <f t="shared" si="28"/>
        <v>#DIV/0!</v>
      </c>
      <c r="FM19" s="80">
        <f t="shared" si="29"/>
        <v>1</v>
      </c>
      <c r="FN19" s="80">
        <f t="shared" si="5"/>
        <v>0.97981376439401047</v>
      </c>
      <c r="FO19" s="80"/>
      <c r="FP19" s="80" t="e">
        <f t="shared" si="30"/>
        <v>#DIV/0!</v>
      </c>
      <c r="FQ19" s="80">
        <f t="shared" si="31"/>
        <v>1</v>
      </c>
      <c r="FR19" s="80">
        <f t="shared" si="6"/>
        <v>0.97922256430652277</v>
      </c>
      <c r="FT19" s="80" t="e">
        <f t="shared" si="32"/>
        <v>#DIV/0!</v>
      </c>
      <c r="FU19" s="80">
        <f t="shared" si="33"/>
        <v>1</v>
      </c>
      <c r="FV19" s="80">
        <f t="shared" si="7"/>
        <v>1.0433552828940247</v>
      </c>
      <c r="FX19" s="37"/>
      <c r="GH19" s="32">
        <v>1974</v>
      </c>
      <c r="GI19" s="90">
        <f t="shared" si="34"/>
        <v>0.51686220575834796</v>
      </c>
      <c r="GJ19" s="90">
        <f t="shared" si="35"/>
        <v>0.79338969451050834</v>
      </c>
      <c r="GK19" s="90">
        <f t="shared" si="36"/>
        <v>0.97473700636945115</v>
      </c>
      <c r="GL19" s="90">
        <f t="shared" si="37"/>
        <v>0.85713034373236929</v>
      </c>
      <c r="GM19" s="90">
        <f t="shared" si="38"/>
        <v>0.77974733112580197</v>
      </c>
      <c r="GO19" s="32">
        <f t="shared" si="8"/>
        <v>5</v>
      </c>
      <c r="GP19" s="90">
        <f t="shared" si="39"/>
        <v>0.91270493701504529</v>
      </c>
      <c r="GQ19" s="90">
        <f t="shared" si="40"/>
        <v>0.93272839351516479</v>
      </c>
      <c r="GR19" s="90">
        <f t="shared" si="41"/>
        <v>0.99246284938727114</v>
      </c>
      <c r="GS19" s="90">
        <f t="shared" si="42"/>
        <v>0.96868901112201378</v>
      </c>
      <c r="GT19" s="90">
        <f t="shared" si="43"/>
        <v>1.0178331004670993</v>
      </c>
      <c r="HA19" s="32">
        <f t="shared" si="9"/>
        <v>1991</v>
      </c>
      <c r="HB19" s="80">
        <f t="shared" si="0"/>
        <v>0.63633215568397627</v>
      </c>
      <c r="HC19" s="80">
        <f t="shared" si="1"/>
        <v>1.1266600291462063</v>
      </c>
      <c r="HD19" s="80">
        <f t="shared" si="2"/>
        <v>0.5647951815297777</v>
      </c>
    </row>
    <row r="20" spans="1:212" x14ac:dyDescent="0.2">
      <c r="A20" s="74" t="s">
        <v>36</v>
      </c>
      <c r="B20" s="31">
        <f t="shared" si="10"/>
        <v>1954</v>
      </c>
      <c r="D20" s="85"/>
      <c r="E20" s="85"/>
      <c r="F20" s="85"/>
      <c r="G20" s="85"/>
      <c r="H20" s="85"/>
      <c r="I20" s="85"/>
      <c r="K20" s="86"/>
      <c r="L20" s="86"/>
      <c r="M20" s="86"/>
      <c r="N20" s="86"/>
      <c r="O20" s="86"/>
      <c r="P20" s="86"/>
      <c r="X20" s="87"/>
      <c r="Y20" s="87"/>
      <c r="Z20" s="87"/>
      <c r="AA20" s="87"/>
      <c r="AB20" s="87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DA20" s="35"/>
      <c r="DC20" s="80"/>
      <c r="DD20" s="80"/>
      <c r="DE20" s="80"/>
      <c r="DF20" s="80"/>
      <c r="DG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W20" s="80"/>
      <c r="DX20" s="80"/>
      <c r="DY20" s="80"/>
      <c r="DZ20" s="80"/>
      <c r="EA20" s="80"/>
      <c r="EC20" s="80"/>
      <c r="ED20" s="80"/>
      <c r="EE20" s="80"/>
      <c r="EF20" s="80"/>
      <c r="EG20" s="80"/>
      <c r="EI20" s="80" t="e">
        <f t="shared" si="11"/>
        <v>#DIV/0!</v>
      </c>
      <c r="EJ20" s="80" t="e">
        <f t="shared" si="11"/>
        <v>#DIV/0!</v>
      </c>
      <c r="EK20" s="80" t="e">
        <f t="shared" si="11"/>
        <v>#DIV/0!</v>
      </c>
      <c r="EL20" s="80" t="e">
        <f t="shared" si="11"/>
        <v>#DIV/0!</v>
      </c>
      <c r="EN20" s="80" t="e">
        <f t="shared" si="12"/>
        <v>#DIV/0!</v>
      </c>
      <c r="EO20" s="80" t="e">
        <f t="shared" si="13"/>
        <v>#DIV/0!</v>
      </c>
      <c r="EP20" s="80" t="e">
        <f t="shared" si="14"/>
        <v>#DIV/0!</v>
      </c>
      <c r="EQ20" s="80" t="e">
        <f t="shared" si="15"/>
        <v>#DIV/0!</v>
      </c>
      <c r="ES20" s="80" t="e">
        <f t="shared" si="16"/>
        <v>#DIV/0!</v>
      </c>
      <c r="ET20" s="80" t="e">
        <f t="shared" si="17"/>
        <v>#DIV/0!</v>
      </c>
      <c r="EU20" s="80" t="e">
        <f t="shared" si="18"/>
        <v>#DIV/0!</v>
      </c>
      <c r="EV20" s="80" t="e">
        <f t="shared" si="19"/>
        <v>#DIV/0!</v>
      </c>
      <c r="EX20" s="80" t="e">
        <f t="shared" si="20"/>
        <v>#DIV/0!</v>
      </c>
      <c r="EY20" s="80" t="e">
        <f t="shared" si="21"/>
        <v>#DIV/0!</v>
      </c>
      <c r="EZ20" s="80" t="e">
        <f t="shared" si="22"/>
        <v>#DIV/0!</v>
      </c>
      <c r="FA20" s="80" t="e">
        <f t="shared" si="23"/>
        <v>#DIV/0!</v>
      </c>
      <c r="FD20" s="80">
        <f t="shared" si="24"/>
        <v>1</v>
      </c>
      <c r="FE20" s="80">
        <f t="shared" si="25"/>
        <v>1</v>
      </c>
      <c r="FF20" s="80">
        <f t="shared" si="3"/>
        <v>0.93839104393701034</v>
      </c>
      <c r="FG20" s="80"/>
      <c r="FH20" s="80" t="e">
        <f t="shared" si="26"/>
        <v>#DIV/0!</v>
      </c>
      <c r="FI20" s="80">
        <f t="shared" si="27"/>
        <v>1</v>
      </c>
      <c r="FJ20" s="80">
        <f t="shared" si="4"/>
        <v>0.8107354522626572</v>
      </c>
      <c r="FK20" s="80"/>
      <c r="FL20" s="80" t="e">
        <f t="shared" si="28"/>
        <v>#DIV/0!</v>
      </c>
      <c r="FM20" s="80">
        <f t="shared" si="29"/>
        <v>1</v>
      </c>
      <c r="FN20" s="80">
        <f t="shared" si="5"/>
        <v>0.97981376439401047</v>
      </c>
      <c r="FO20" s="80"/>
      <c r="FP20" s="80" t="e">
        <f t="shared" si="30"/>
        <v>#DIV/0!</v>
      </c>
      <c r="FQ20" s="80">
        <f t="shared" si="31"/>
        <v>1</v>
      </c>
      <c r="FR20" s="80">
        <f t="shared" si="6"/>
        <v>0.97922256430652277</v>
      </c>
      <c r="FT20" s="80" t="e">
        <f t="shared" si="32"/>
        <v>#DIV/0!</v>
      </c>
      <c r="FU20" s="80">
        <f t="shared" si="33"/>
        <v>1</v>
      </c>
      <c r="FV20" s="80">
        <f t="shared" si="7"/>
        <v>1.0433552828940247</v>
      </c>
      <c r="FX20" s="37"/>
      <c r="GH20" s="32">
        <v>1975</v>
      </c>
      <c r="GI20" s="90">
        <f t="shared" si="34"/>
        <v>0.57917848659575866</v>
      </c>
      <c r="GJ20" s="90">
        <f t="shared" si="35"/>
        <v>0.80858781923544321</v>
      </c>
      <c r="GK20" s="90">
        <f t="shared" si="36"/>
        <v>0.97912627360549997</v>
      </c>
      <c r="GL20" s="90">
        <f t="shared" si="37"/>
        <v>0.90190401485395055</v>
      </c>
      <c r="GM20" s="90">
        <f t="shared" si="38"/>
        <v>0.81112204008403355</v>
      </c>
      <c r="GO20" s="32">
        <f t="shared" si="8"/>
        <v>6</v>
      </c>
      <c r="GP20" s="90">
        <f t="shared" si="39"/>
        <v>0.95183050360621191</v>
      </c>
      <c r="GQ20" s="90">
        <f t="shared" si="40"/>
        <v>0.94313036744873024</v>
      </c>
      <c r="GR20" s="90">
        <f t="shared" si="41"/>
        <v>0.99262441136453561</v>
      </c>
      <c r="GS20" s="90">
        <f t="shared" si="42"/>
        <v>0.97192611574229204</v>
      </c>
      <c r="GT20" s="90">
        <f t="shared" si="43"/>
        <v>1.0460915321702609</v>
      </c>
      <c r="HA20" s="32">
        <f t="shared" si="9"/>
        <v>1992</v>
      </c>
      <c r="HB20" s="80">
        <f t="shared" si="0"/>
        <v>0.62267008598592122</v>
      </c>
      <c r="HC20" s="80">
        <f t="shared" si="1"/>
        <v>1.1418152397944299</v>
      </c>
      <c r="HD20" s="80">
        <f t="shared" si="2"/>
        <v>0.54533348678900584</v>
      </c>
    </row>
    <row r="21" spans="1:212" x14ac:dyDescent="0.2">
      <c r="A21" s="74" t="s">
        <v>36</v>
      </c>
      <c r="B21" s="31">
        <f t="shared" si="10"/>
        <v>1955</v>
      </c>
      <c r="D21" s="85"/>
      <c r="E21" s="85"/>
      <c r="F21" s="85"/>
      <c r="G21" s="85"/>
      <c r="H21" s="85"/>
      <c r="I21" s="85"/>
      <c r="K21" s="86"/>
      <c r="L21" s="86"/>
      <c r="M21" s="86"/>
      <c r="N21" s="86"/>
      <c r="O21" s="86"/>
      <c r="P21" s="86"/>
      <c r="X21" s="87"/>
      <c r="Y21" s="87"/>
      <c r="Z21" s="87"/>
      <c r="AA21" s="87"/>
      <c r="AB21" s="87"/>
      <c r="BE21" s="80"/>
      <c r="BF21" s="80"/>
      <c r="BG21" s="80"/>
      <c r="BH21" s="80"/>
      <c r="BI21" s="80"/>
      <c r="BJ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CN21" s="89"/>
      <c r="CO21" s="89"/>
      <c r="CP21" s="89"/>
      <c r="CQ21" s="89"/>
      <c r="CR21" s="89"/>
      <c r="CS21" s="89"/>
      <c r="CT21" s="89"/>
      <c r="CU21" s="89"/>
      <c r="CV21" s="89"/>
      <c r="CW21" s="89"/>
      <c r="CX21" s="89"/>
      <c r="DA21" s="35"/>
      <c r="DC21" s="80"/>
      <c r="DD21" s="80"/>
      <c r="DE21" s="80"/>
      <c r="DF21" s="80"/>
      <c r="DG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W21" s="80"/>
      <c r="DX21" s="80"/>
      <c r="DY21" s="80"/>
      <c r="DZ21" s="80"/>
      <c r="EA21" s="80"/>
      <c r="EC21" s="80"/>
      <c r="ED21" s="80"/>
      <c r="EE21" s="80"/>
      <c r="EF21" s="80"/>
      <c r="EG21" s="80"/>
      <c r="EI21" s="80" t="e">
        <f t="shared" si="11"/>
        <v>#DIV/0!</v>
      </c>
      <c r="EJ21" s="80" t="e">
        <f t="shared" si="11"/>
        <v>#DIV/0!</v>
      </c>
      <c r="EK21" s="80" t="e">
        <f t="shared" si="11"/>
        <v>#DIV/0!</v>
      </c>
      <c r="EL21" s="80" t="e">
        <f t="shared" si="11"/>
        <v>#DIV/0!</v>
      </c>
      <c r="EN21" s="80" t="e">
        <f t="shared" si="12"/>
        <v>#DIV/0!</v>
      </c>
      <c r="EO21" s="80" t="e">
        <f t="shared" si="13"/>
        <v>#DIV/0!</v>
      </c>
      <c r="EP21" s="80" t="e">
        <f t="shared" si="14"/>
        <v>#DIV/0!</v>
      </c>
      <c r="EQ21" s="80" t="e">
        <f t="shared" si="15"/>
        <v>#DIV/0!</v>
      </c>
      <c r="ES21" s="80" t="e">
        <f t="shared" si="16"/>
        <v>#DIV/0!</v>
      </c>
      <c r="ET21" s="80" t="e">
        <f t="shared" si="17"/>
        <v>#DIV/0!</v>
      </c>
      <c r="EU21" s="80" t="e">
        <f t="shared" si="18"/>
        <v>#DIV/0!</v>
      </c>
      <c r="EV21" s="80" t="e">
        <f t="shared" si="19"/>
        <v>#DIV/0!</v>
      </c>
      <c r="EX21" s="80" t="e">
        <f t="shared" si="20"/>
        <v>#DIV/0!</v>
      </c>
      <c r="EY21" s="80" t="e">
        <f t="shared" si="21"/>
        <v>#DIV/0!</v>
      </c>
      <c r="EZ21" s="80" t="e">
        <f t="shared" si="22"/>
        <v>#DIV/0!</v>
      </c>
      <c r="FA21" s="80" t="e">
        <f t="shared" si="23"/>
        <v>#DIV/0!</v>
      </c>
      <c r="FD21" s="80">
        <f t="shared" si="24"/>
        <v>1</v>
      </c>
      <c r="FE21" s="80">
        <f t="shared" si="25"/>
        <v>1</v>
      </c>
      <c r="FF21" s="80">
        <f t="shared" si="3"/>
        <v>0.93839104393701034</v>
      </c>
      <c r="FG21" s="80"/>
      <c r="FH21" s="80" t="e">
        <f t="shared" si="26"/>
        <v>#DIV/0!</v>
      </c>
      <c r="FI21" s="80">
        <f t="shared" si="27"/>
        <v>1</v>
      </c>
      <c r="FJ21" s="80">
        <f t="shared" si="4"/>
        <v>0.8107354522626572</v>
      </c>
      <c r="FK21" s="80"/>
      <c r="FL21" s="80" t="e">
        <f t="shared" si="28"/>
        <v>#DIV/0!</v>
      </c>
      <c r="FM21" s="80">
        <f t="shared" si="29"/>
        <v>1</v>
      </c>
      <c r="FN21" s="80">
        <f t="shared" si="5"/>
        <v>0.97981376439401047</v>
      </c>
      <c r="FO21" s="80"/>
      <c r="FP21" s="80" t="e">
        <f t="shared" si="30"/>
        <v>#DIV/0!</v>
      </c>
      <c r="FQ21" s="80">
        <f t="shared" si="31"/>
        <v>1</v>
      </c>
      <c r="FR21" s="80">
        <f t="shared" si="6"/>
        <v>0.97922256430652277</v>
      </c>
      <c r="FT21" s="80" t="e">
        <f t="shared" si="32"/>
        <v>#DIV/0!</v>
      </c>
      <c r="FU21" s="80">
        <f t="shared" si="33"/>
        <v>1</v>
      </c>
      <c r="FV21" s="80">
        <f t="shared" si="7"/>
        <v>1.0433552828940247</v>
      </c>
      <c r="FX21" s="37"/>
      <c r="GH21" s="32">
        <v>1976</v>
      </c>
      <c r="GI21" s="90">
        <f t="shared" si="34"/>
        <v>0.62876316631093399</v>
      </c>
      <c r="GJ21" s="90">
        <f t="shared" si="35"/>
        <v>0.8448659431397626</v>
      </c>
      <c r="GK21" s="90">
        <f t="shared" si="36"/>
        <v>0.97887782587560346</v>
      </c>
      <c r="GL21" s="90">
        <f t="shared" si="37"/>
        <v>0.91762087530484693</v>
      </c>
      <c r="GM21" s="90">
        <f t="shared" si="38"/>
        <v>0.82852861584822135</v>
      </c>
      <c r="GO21" s="32">
        <f t="shared" si="8"/>
        <v>7</v>
      </c>
      <c r="GP21" s="90">
        <f t="shared" si="39"/>
        <v>0.96557125564527768</v>
      </c>
      <c r="GQ21" s="90">
        <f t="shared" si="40"/>
        <v>0.95653464441384251</v>
      </c>
      <c r="GR21" s="90">
        <f t="shared" si="41"/>
        <v>0.99278139883239569</v>
      </c>
      <c r="GS21" s="90">
        <f t="shared" si="42"/>
        <v>0.97896029020701714</v>
      </c>
      <c r="GT21" s="90">
        <f t="shared" si="43"/>
        <v>1.0386396965829288</v>
      </c>
      <c r="HA21" s="32">
        <f t="shared" si="9"/>
        <v>1993</v>
      </c>
      <c r="HB21" s="80">
        <f t="shared" si="0"/>
        <v>0.61357004959211592</v>
      </c>
      <c r="HC21" s="80">
        <f t="shared" si="1"/>
        <v>1.1611452555815975</v>
      </c>
      <c r="HD21" s="80">
        <f t="shared" si="2"/>
        <v>0.52841799649328913</v>
      </c>
    </row>
    <row r="22" spans="1:212" x14ac:dyDescent="0.2">
      <c r="A22" s="74" t="s">
        <v>36</v>
      </c>
      <c r="B22" s="31">
        <f t="shared" si="10"/>
        <v>1956</v>
      </c>
      <c r="D22" s="85"/>
      <c r="E22" s="85"/>
      <c r="F22" s="85"/>
      <c r="G22" s="85"/>
      <c r="H22" s="85"/>
      <c r="I22" s="85"/>
      <c r="K22" s="86"/>
      <c r="L22" s="86"/>
      <c r="M22" s="86"/>
      <c r="N22" s="86"/>
      <c r="O22" s="86"/>
      <c r="P22" s="86"/>
      <c r="X22" s="87"/>
      <c r="Y22" s="87"/>
      <c r="Z22" s="87"/>
      <c r="AA22" s="87"/>
      <c r="AB22" s="87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CN22" s="89"/>
      <c r="CO22" s="89"/>
      <c r="CP22" s="89"/>
      <c r="CQ22" s="89"/>
      <c r="CR22" s="89"/>
      <c r="CS22" s="89"/>
      <c r="CT22" s="89"/>
      <c r="CU22" s="89"/>
      <c r="CV22" s="89"/>
      <c r="CW22" s="89"/>
      <c r="CX22" s="89"/>
      <c r="DA22" s="35"/>
      <c r="DC22" s="80"/>
      <c r="DD22" s="80"/>
      <c r="DE22" s="32" t="s">
        <v>440</v>
      </c>
      <c r="DF22" s="80"/>
      <c r="DG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W22" s="80"/>
      <c r="DX22" s="80"/>
      <c r="DY22" s="80"/>
      <c r="DZ22" s="80"/>
      <c r="EA22" s="80"/>
      <c r="EC22" s="80"/>
      <c r="ED22" s="80"/>
      <c r="EE22" s="80"/>
      <c r="EF22" s="80"/>
      <c r="EG22" s="80"/>
      <c r="EI22" s="80" t="e">
        <f t="shared" si="11"/>
        <v>#DIV/0!</v>
      </c>
      <c r="EJ22" s="80" t="e">
        <f t="shared" si="11"/>
        <v>#DIV/0!</v>
      </c>
      <c r="EK22" s="80" t="e">
        <f t="shared" si="11"/>
        <v>#DIV/0!</v>
      </c>
      <c r="EL22" s="80" t="e">
        <f t="shared" si="11"/>
        <v>#DIV/0!</v>
      </c>
      <c r="EN22" s="80" t="e">
        <f t="shared" si="12"/>
        <v>#DIV/0!</v>
      </c>
      <c r="EO22" s="80" t="e">
        <f t="shared" si="13"/>
        <v>#DIV/0!</v>
      </c>
      <c r="EP22" s="80" t="e">
        <f t="shared" si="14"/>
        <v>#DIV/0!</v>
      </c>
      <c r="EQ22" s="80" t="e">
        <f t="shared" si="15"/>
        <v>#DIV/0!</v>
      </c>
      <c r="ES22" s="80" t="e">
        <f t="shared" si="16"/>
        <v>#DIV/0!</v>
      </c>
      <c r="ET22" s="80" t="e">
        <f t="shared" si="17"/>
        <v>#DIV/0!</v>
      </c>
      <c r="EU22" s="80" t="e">
        <f t="shared" si="18"/>
        <v>#DIV/0!</v>
      </c>
      <c r="EV22" s="80" t="e">
        <f t="shared" si="19"/>
        <v>#DIV/0!</v>
      </c>
      <c r="EX22" s="80" t="e">
        <f t="shared" si="20"/>
        <v>#DIV/0!</v>
      </c>
      <c r="EY22" s="80" t="e">
        <f t="shared" si="21"/>
        <v>#DIV/0!</v>
      </c>
      <c r="EZ22" s="80" t="e">
        <f t="shared" si="22"/>
        <v>#DIV/0!</v>
      </c>
      <c r="FA22" s="80" t="e">
        <f t="shared" si="23"/>
        <v>#DIV/0!</v>
      </c>
      <c r="FD22" s="80">
        <f t="shared" si="24"/>
        <v>1</v>
      </c>
      <c r="FE22" s="80">
        <f t="shared" si="25"/>
        <v>1</v>
      </c>
      <c r="FF22" s="80">
        <f t="shared" si="3"/>
        <v>0.93839104393701034</v>
      </c>
      <c r="FG22" s="80"/>
      <c r="FH22" s="80" t="e">
        <f t="shared" si="26"/>
        <v>#DIV/0!</v>
      </c>
      <c r="FI22" s="80">
        <f t="shared" si="27"/>
        <v>1</v>
      </c>
      <c r="FJ22" s="80">
        <f t="shared" si="4"/>
        <v>0.8107354522626572</v>
      </c>
      <c r="FK22" s="80"/>
      <c r="FL22" s="80" t="e">
        <f t="shared" si="28"/>
        <v>#DIV/0!</v>
      </c>
      <c r="FM22" s="80">
        <f t="shared" si="29"/>
        <v>1</v>
      </c>
      <c r="FN22" s="80">
        <f t="shared" si="5"/>
        <v>0.97981376439401047</v>
      </c>
      <c r="FO22" s="80"/>
      <c r="FP22" s="80" t="e">
        <f t="shared" si="30"/>
        <v>#DIV/0!</v>
      </c>
      <c r="FQ22" s="80">
        <f t="shared" si="31"/>
        <v>1</v>
      </c>
      <c r="FR22" s="80">
        <f t="shared" si="6"/>
        <v>0.97922256430652277</v>
      </c>
      <c r="FT22" s="80" t="e">
        <f t="shared" si="32"/>
        <v>#DIV/0!</v>
      </c>
      <c r="FU22" s="80">
        <f t="shared" si="33"/>
        <v>1</v>
      </c>
      <c r="FV22" s="80">
        <f t="shared" si="7"/>
        <v>1.0433552828940247</v>
      </c>
      <c r="FX22" s="37"/>
      <c r="GH22" s="32">
        <v>1977</v>
      </c>
      <c r="GI22" s="90">
        <f t="shared" si="34"/>
        <v>0.70908807036533683</v>
      </c>
      <c r="GJ22" s="90">
        <f t="shared" si="35"/>
        <v>0.85988024010164943</v>
      </c>
      <c r="GK22" s="90">
        <f t="shared" si="36"/>
        <v>0.98050299298471288</v>
      </c>
      <c r="GL22" s="90">
        <f t="shared" si="37"/>
        <v>0.96347787276531294</v>
      </c>
      <c r="GM22" s="90">
        <f t="shared" si="38"/>
        <v>0.87291416521671472</v>
      </c>
      <c r="GO22" s="32">
        <f t="shared" si="8"/>
        <v>8</v>
      </c>
      <c r="GP22" s="90">
        <f t="shared" si="39"/>
        <v>0.99741869208610978</v>
      </c>
      <c r="GQ22" s="90">
        <f t="shared" si="40"/>
        <v>0.98731623791716105</v>
      </c>
      <c r="GR22" s="90">
        <f t="shared" si="41"/>
        <v>0.99626787687436691</v>
      </c>
      <c r="GS22" s="90">
        <f t="shared" si="42"/>
        <v>0.99869920607058427</v>
      </c>
      <c r="GT22" s="90">
        <f t="shared" si="43"/>
        <v>1.0153374172560561</v>
      </c>
      <c r="HA22" s="32">
        <f t="shared" si="9"/>
        <v>1994</v>
      </c>
      <c r="HB22" s="80">
        <f t="shared" si="0"/>
        <v>0.6230939193119116</v>
      </c>
      <c r="HC22" s="80">
        <f t="shared" si="1"/>
        <v>1.180127381823602</v>
      </c>
      <c r="HD22" s="80">
        <f t="shared" si="2"/>
        <v>0.52798869758370526</v>
      </c>
    </row>
    <row r="23" spans="1:212" x14ac:dyDescent="0.2">
      <c r="A23" s="74" t="s">
        <v>36</v>
      </c>
      <c r="B23" s="31">
        <f t="shared" si="10"/>
        <v>1957</v>
      </c>
      <c r="D23" s="85"/>
      <c r="E23" s="85"/>
      <c r="F23" s="85"/>
      <c r="G23" s="85"/>
      <c r="H23" s="85"/>
      <c r="I23" s="85"/>
      <c r="K23" s="86"/>
      <c r="L23" s="86"/>
      <c r="M23" s="86"/>
      <c r="N23" s="86"/>
      <c r="O23" s="86"/>
      <c r="P23" s="86"/>
      <c r="X23" s="87"/>
      <c r="Y23" s="87"/>
      <c r="Z23" s="87"/>
      <c r="AA23" s="87"/>
      <c r="AB23" s="87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CN23" s="89"/>
      <c r="CO23" s="89"/>
      <c r="CP23" s="89"/>
      <c r="CQ23" s="89"/>
      <c r="CR23" s="89"/>
      <c r="CS23" s="89"/>
      <c r="CT23" s="89"/>
      <c r="CU23" s="89"/>
      <c r="CV23" s="89"/>
      <c r="CW23" s="89"/>
      <c r="CX23" s="89"/>
      <c r="DA23" s="35"/>
      <c r="DC23" s="80"/>
      <c r="DD23" s="80"/>
      <c r="DE23" s="192">
        <v>3</v>
      </c>
      <c r="DF23" s="80"/>
      <c r="DG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W23" s="80"/>
      <c r="DX23" s="80"/>
      <c r="DY23" s="80"/>
      <c r="DZ23" s="80"/>
      <c r="EA23" s="80"/>
      <c r="EC23" s="80"/>
      <c r="ED23" s="80"/>
      <c r="EE23" s="80"/>
      <c r="EF23" s="80"/>
      <c r="EG23" s="80"/>
      <c r="EI23" s="80" t="e">
        <f t="shared" si="11"/>
        <v>#DIV/0!</v>
      </c>
      <c r="EJ23" s="80" t="e">
        <f t="shared" si="11"/>
        <v>#DIV/0!</v>
      </c>
      <c r="EK23" s="80" t="e">
        <f t="shared" si="11"/>
        <v>#DIV/0!</v>
      </c>
      <c r="EL23" s="80" t="e">
        <f t="shared" si="11"/>
        <v>#DIV/0!</v>
      </c>
      <c r="EN23" s="80" t="e">
        <f t="shared" si="12"/>
        <v>#DIV/0!</v>
      </c>
      <c r="EO23" s="80" t="e">
        <f t="shared" si="13"/>
        <v>#DIV/0!</v>
      </c>
      <c r="EP23" s="80" t="e">
        <f t="shared" si="14"/>
        <v>#DIV/0!</v>
      </c>
      <c r="EQ23" s="80" t="e">
        <f t="shared" si="15"/>
        <v>#DIV/0!</v>
      </c>
      <c r="ES23" s="80" t="e">
        <f t="shared" si="16"/>
        <v>#DIV/0!</v>
      </c>
      <c r="ET23" s="80" t="e">
        <f t="shared" si="17"/>
        <v>#DIV/0!</v>
      </c>
      <c r="EU23" s="80" t="e">
        <f t="shared" si="18"/>
        <v>#DIV/0!</v>
      </c>
      <c r="EV23" s="80" t="e">
        <f t="shared" si="19"/>
        <v>#DIV/0!</v>
      </c>
      <c r="EX23" s="80" t="e">
        <f t="shared" si="20"/>
        <v>#DIV/0!</v>
      </c>
      <c r="EY23" s="80" t="e">
        <f t="shared" si="21"/>
        <v>#DIV/0!</v>
      </c>
      <c r="EZ23" s="80" t="e">
        <f t="shared" si="22"/>
        <v>#DIV/0!</v>
      </c>
      <c r="FA23" s="80" t="e">
        <f t="shared" si="23"/>
        <v>#DIV/0!</v>
      </c>
      <c r="FD23" s="80">
        <f t="shared" si="24"/>
        <v>1</v>
      </c>
      <c r="FE23" s="80">
        <f t="shared" si="25"/>
        <v>1</v>
      </c>
      <c r="FF23" s="80">
        <f t="shared" si="3"/>
        <v>0.93839104393701034</v>
      </c>
      <c r="FG23" s="80"/>
      <c r="FH23" s="80" t="e">
        <f t="shared" si="26"/>
        <v>#DIV/0!</v>
      </c>
      <c r="FI23" s="80">
        <f t="shared" si="27"/>
        <v>1</v>
      </c>
      <c r="FJ23" s="80">
        <f t="shared" si="4"/>
        <v>0.8107354522626572</v>
      </c>
      <c r="FK23" s="80"/>
      <c r="FL23" s="80" t="e">
        <f t="shared" si="28"/>
        <v>#DIV/0!</v>
      </c>
      <c r="FM23" s="80">
        <f t="shared" si="29"/>
        <v>1</v>
      </c>
      <c r="FN23" s="80">
        <f t="shared" si="5"/>
        <v>0.97981376439401047</v>
      </c>
      <c r="FO23" s="80"/>
      <c r="FP23" s="80" t="e">
        <f t="shared" si="30"/>
        <v>#DIV/0!</v>
      </c>
      <c r="FQ23" s="80">
        <f t="shared" si="31"/>
        <v>1</v>
      </c>
      <c r="FR23" s="80">
        <f t="shared" si="6"/>
        <v>0.97922256430652277</v>
      </c>
      <c r="FT23" s="80" t="e">
        <f t="shared" si="32"/>
        <v>#DIV/0!</v>
      </c>
      <c r="FU23" s="80">
        <f t="shared" si="33"/>
        <v>1</v>
      </c>
      <c r="FV23" s="80">
        <f t="shared" si="7"/>
        <v>1.0433552828940247</v>
      </c>
      <c r="FX23" s="37"/>
      <c r="GH23" s="32">
        <v>1978</v>
      </c>
      <c r="GI23" s="90">
        <f t="shared" si="34"/>
        <v>0.73748308993509581</v>
      </c>
      <c r="GJ23" s="90">
        <f t="shared" si="35"/>
        <v>0.88622830239021366</v>
      </c>
      <c r="GK23" s="90">
        <f t="shared" si="36"/>
        <v>0.98430826756522127</v>
      </c>
      <c r="GL23" s="90">
        <f t="shared" si="37"/>
        <v>0.9723925349647381</v>
      </c>
      <c r="GM23" s="90">
        <f t="shared" si="38"/>
        <v>0.8694281593287102</v>
      </c>
      <c r="GO23" s="32">
        <f t="shared" si="8"/>
        <v>9</v>
      </c>
      <c r="GP23" s="90">
        <f t="shared" si="39"/>
        <v>1</v>
      </c>
      <c r="GQ23" s="90">
        <f t="shared" si="40"/>
        <v>1</v>
      </c>
      <c r="GR23" s="90">
        <f t="shared" si="41"/>
        <v>1</v>
      </c>
      <c r="GS23" s="90">
        <f t="shared" si="42"/>
        <v>1</v>
      </c>
      <c r="GT23" s="90">
        <f t="shared" si="43"/>
        <v>1</v>
      </c>
      <c r="HA23" s="32">
        <f t="shared" si="9"/>
        <v>1995</v>
      </c>
      <c r="HB23" s="80">
        <f t="shared" si="0"/>
        <v>0.6576240656812028</v>
      </c>
      <c r="HC23" s="80">
        <f t="shared" si="1"/>
        <v>1.2027962637666407</v>
      </c>
      <c r="HD23" s="80">
        <f t="shared" si="2"/>
        <v>0.54674601633846698</v>
      </c>
    </row>
    <row r="24" spans="1:212" x14ac:dyDescent="0.2">
      <c r="A24" s="74" t="s">
        <v>36</v>
      </c>
      <c r="B24" s="31">
        <f t="shared" si="10"/>
        <v>1958</v>
      </c>
      <c r="D24" s="85"/>
      <c r="E24" s="85"/>
      <c r="F24" s="85"/>
      <c r="G24" s="85"/>
      <c r="H24" s="85"/>
      <c r="I24" s="85"/>
      <c r="K24" s="86"/>
      <c r="L24" s="86"/>
      <c r="M24" s="86"/>
      <c r="N24" s="86"/>
      <c r="O24" s="86"/>
      <c r="P24" s="86"/>
      <c r="X24" s="87"/>
      <c r="Y24" s="87"/>
      <c r="Z24" s="87"/>
      <c r="AA24" s="87"/>
      <c r="AB24" s="87"/>
      <c r="BE24" s="80"/>
      <c r="BF24" s="80"/>
      <c r="BG24" s="80"/>
      <c r="BH24" s="80"/>
      <c r="BI24" s="80"/>
      <c r="BJ24" s="80"/>
      <c r="BK24" s="80"/>
      <c r="BL24" s="80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CN24" s="89"/>
      <c r="CO24" s="89"/>
      <c r="CP24" s="89"/>
      <c r="CQ24" s="89"/>
      <c r="CR24" s="89"/>
      <c r="CS24" s="89"/>
      <c r="CT24" s="89"/>
      <c r="CU24" s="89"/>
      <c r="CV24" s="89"/>
      <c r="CW24" s="89"/>
      <c r="CX24" s="89"/>
      <c r="DA24" s="35"/>
      <c r="DC24" s="80"/>
      <c r="DD24" s="80"/>
      <c r="DE24" s="80"/>
      <c r="DF24" s="80"/>
      <c r="DG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W24" s="80"/>
      <c r="DX24" s="80"/>
      <c r="DY24" s="80"/>
      <c r="DZ24" s="80"/>
      <c r="EA24" s="80"/>
      <c r="EC24" s="80"/>
      <c r="ED24" s="80"/>
      <c r="EE24" s="80"/>
      <c r="EF24" s="80"/>
      <c r="EG24" s="80"/>
      <c r="EI24" s="80" t="e">
        <f t="shared" si="11"/>
        <v>#DIV/0!</v>
      </c>
      <c r="EJ24" s="80" t="e">
        <f t="shared" si="11"/>
        <v>#DIV/0!</v>
      </c>
      <c r="EK24" s="80" t="e">
        <f t="shared" si="11"/>
        <v>#DIV/0!</v>
      </c>
      <c r="EL24" s="80" t="e">
        <f t="shared" si="11"/>
        <v>#DIV/0!</v>
      </c>
      <c r="EN24" s="80" t="e">
        <f t="shared" si="12"/>
        <v>#DIV/0!</v>
      </c>
      <c r="EO24" s="80" t="e">
        <f t="shared" si="13"/>
        <v>#DIV/0!</v>
      </c>
      <c r="EP24" s="80" t="e">
        <f t="shared" si="14"/>
        <v>#DIV/0!</v>
      </c>
      <c r="EQ24" s="80" t="e">
        <f t="shared" si="15"/>
        <v>#DIV/0!</v>
      </c>
      <c r="ES24" s="80" t="e">
        <f t="shared" si="16"/>
        <v>#DIV/0!</v>
      </c>
      <c r="ET24" s="80" t="e">
        <f t="shared" si="17"/>
        <v>#DIV/0!</v>
      </c>
      <c r="EU24" s="80" t="e">
        <f t="shared" si="18"/>
        <v>#DIV/0!</v>
      </c>
      <c r="EV24" s="80" t="e">
        <f t="shared" si="19"/>
        <v>#DIV/0!</v>
      </c>
      <c r="EX24" s="80" t="e">
        <f t="shared" si="20"/>
        <v>#DIV/0!</v>
      </c>
      <c r="EY24" s="80" t="e">
        <f t="shared" si="21"/>
        <v>#DIV/0!</v>
      </c>
      <c r="EZ24" s="80" t="e">
        <f t="shared" si="22"/>
        <v>#DIV/0!</v>
      </c>
      <c r="FA24" s="80" t="e">
        <f t="shared" si="23"/>
        <v>#DIV/0!</v>
      </c>
      <c r="FD24" s="80">
        <f t="shared" si="24"/>
        <v>1</v>
      </c>
      <c r="FE24" s="80">
        <f t="shared" si="25"/>
        <v>1</v>
      </c>
      <c r="FF24" s="80">
        <f t="shared" si="3"/>
        <v>0.93839104393701034</v>
      </c>
      <c r="FG24" s="80"/>
      <c r="FH24" s="80" t="e">
        <f t="shared" si="26"/>
        <v>#DIV/0!</v>
      </c>
      <c r="FI24" s="80">
        <f t="shared" si="27"/>
        <v>1</v>
      </c>
      <c r="FJ24" s="80">
        <f t="shared" si="4"/>
        <v>0.8107354522626572</v>
      </c>
      <c r="FK24" s="80"/>
      <c r="FL24" s="80" t="e">
        <f t="shared" si="28"/>
        <v>#DIV/0!</v>
      </c>
      <c r="FM24" s="80">
        <f t="shared" si="29"/>
        <v>1</v>
      </c>
      <c r="FN24" s="80">
        <f t="shared" si="5"/>
        <v>0.97981376439401047</v>
      </c>
      <c r="FO24" s="80"/>
      <c r="FP24" s="80" t="e">
        <f t="shared" si="30"/>
        <v>#DIV/0!</v>
      </c>
      <c r="FQ24" s="80">
        <f t="shared" si="31"/>
        <v>1</v>
      </c>
      <c r="FR24" s="80">
        <f t="shared" si="6"/>
        <v>0.97922256430652277</v>
      </c>
      <c r="FT24" s="80" t="e">
        <f t="shared" si="32"/>
        <v>#DIV/0!</v>
      </c>
      <c r="FU24" s="80">
        <f t="shared" si="33"/>
        <v>1</v>
      </c>
      <c r="FV24" s="80">
        <f t="shared" si="7"/>
        <v>1.0433552828940247</v>
      </c>
      <c r="FX24" s="37"/>
      <c r="GH24" s="32">
        <f>GH23+1</f>
        <v>1979</v>
      </c>
      <c r="GI24" s="90">
        <f t="shared" si="34"/>
        <v>0.745759731082971</v>
      </c>
      <c r="GJ24" s="90">
        <f t="shared" si="35"/>
        <v>0.90537628501350298</v>
      </c>
      <c r="GK24" s="90">
        <f t="shared" si="36"/>
        <v>0.99066212094953365</v>
      </c>
      <c r="GL24" s="90">
        <f t="shared" si="37"/>
        <v>0.9393423695493468</v>
      </c>
      <c r="GM24" s="90">
        <f t="shared" si="38"/>
        <v>0.88515707485170092</v>
      </c>
      <c r="GO24" s="32">
        <f t="shared" si="8"/>
        <v>10</v>
      </c>
      <c r="GP24" s="90">
        <f t="shared" si="39"/>
        <v>1.0101510232065369</v>
      </c>
      <c r="GQ24" s="90">
        <f t="shared" si="40"/>
        <v>1.0221125551205175</v>
      </c>
      <c r="GR24" s="90">
        <f t="shared" si="41"/>
        <v>1.0088701052045066</v>
      </c>
      <c r="GS24" s="90">
        <f t="shared" si="42"/>
        <v>1.0271337225872812</v>
      </c>
      <c r="GT24" s="90">
        <f t="shared" si="43"/>
        <v>0.95372978040303291</v>
      </c>
      <c r="HA24" s="32">
        <f t="shared" si="9"/>
        <v>1996</v>
      </c>
      <c r="HB24" s="80">
        <f t="shared" si="0"/>
        <v>0.55052814115743809</v>
      </c>
      <c r="HC24" s="80">
        <f t="shared" si="1"/>
        <v>1.2275288026154492</v>
      </c>
      <c r="HD24" s="80">
        <f t="shared" si="2"/>
        <v>0.44848490722535278</v>
      </c>
    </row>
    <row r="25" spans="1:212" x14ac:dyDescent="0.2">
      <c r="A25" s="74" t="s">
        <v>36</v>
      </c>
      <c r="B25" s="31">
        <f t="shared" si="10"/>
        <v>1959</v>
      </c>
      <c r="D25" s="85"/>
      <c r="E25" s="85"/>
      <c r="F25" s="85"/>
      <c r="G25" s="85"/>
      <c r="H25" s="85"/>
      <c r="I25" s="85"/>
      <c r="K25" s="86"/>
      <c r="L25" s="86"/>
      <c r="M25" s="86"/>
      <c r="N25" s="86"/>
      <c r="O25" s="86"/>
      <c r="P25" s="86"/>
      <c r="X25" s="87"/>
      <c r="Y25" s="87"/>
      <c r="Z25" s="87"/>
      <c r="AA25" s="87"/>
      <c r="AB25" s="87"/>
      <c r="BE25" s="80"/>
      <c r="BF25" s="80"/>
      <c r="BG25" s="80"/>
      <c r="BH25" s="80"/>
      <c r="BI25" s="80"/>
      <c r="BJ25" s="80"/>
      <c r="BK25" s="80"/>
      <c r="BL25" s="80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CN25" s="89"/>
      <c r="CO25" s="89"/>
      <c r="CP25" s="89"/>
      <c r="CQ25" s="89"/>
      <c r="CR25" s="89"/>
      <c r="CS25" s="89"/>
      <c r="CT25" s="89"/>
      <c r="CU25" s="89"/>
      <c r="CV25" s="89"/>
      <c r="CW25" s="89"/>
      <c r="CX25" s="89"/>
      <c r="DA25" s="35"/>
      <c r="DC25" s="80"/>
      <c r="DD25" s="80"/>
      <c r="DE25" s="80"/>
      <c r="DF25" s="80"/>
      <c r="DG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W25" s="80"/>
      <c r="DX25" s="80"/>
      <c r="DY25" s="80"/>
      <c r="DZ25" s="80"/>
      <c r="EA25" s="80"/>
      <c r="EC25" s="80"/>
      <c r="ED25" s="80"/>
      <c r="EE25" s="80"/>
      <c r="EF25" s="80"/>
      <c r="EG25" s="80"/>
      <c r="EI25" s="80" t="e">
        <f t="shared" si="11"/>
        <v>#DIV/0!</v>
      </c>
      <c r="EJ25" s="80" t="e">
        <f t="shared" si="11"/>
        <v>#DIV/0!</v>
      </c>
      <c r="EK25" s="80" t="e">
        <f t="shared" si="11"/>
        <v>#DIV/0!</v>
      </c>
      <c r="EL25" s="80" t="e">
        <f t="shared" si="11"/>
        <v>#DIV/0!</v>
      </c>
      <c r="EN25" s="80" t="e">
        <f t="shared" si="12"/>
        <v>#DIV/0!</v>
      </c>
      <c r="EO25" s="80" t="e">
        <f t="shared" si="13"/>
        <v>#DIV/0!</v>
      </c>
      <c r="EP25" s="80" t="e">
        <f t="shared" si="14"/>
        <v>#DIV/0!</v>
      </c>
      <c r="EQ25" s="80" t="e">
        <f t="shared" si="15"/>
        <v>#DIV/0!</v>
      </c>
      <c r="ES25" s="80" t="e">
        <f t="shared" si="16"/>
        <v>#DIV/0!</v>
      </c>
      <c r="ET25" s="80" t="e">
        <f t="shared" si="17"/>
        <v>#DIV/0!</v>
      </c>
      <c r="EU25" s="80" t="e">
        <f t="shared" si="18"/>
        <v>#DIV/0!</v>
      </c>
      <c r="EV25" s="80" t="e">
        <f t="shared" si="19"/>
        <v>#DIV/0!</v>
      </c>
      <c r="EX25" s="80" t="e">
        <f t="shared" si="20"/>
        <v>#DIV/0!</v>
      </c>
      <c r="EY25" s="80" t="e">
        <f t="shared" si="21"/>
        <v>#DIV/0!</v>
      </c>
      <c r="EZ25" s="80" t="e">
        <f t="shared" si="22"/>
        <v>#DIV/0!</v>
      </c>
      <c r="FA25" s="80" t="e">
        <f t="shared" si="23"/>
        <v>#DIV/0!</v>
      </c>
      <c r="FD25" s="80">
        <f t="shared" si="24"/>
        <v>1</v>
      </c>
      <c r="FE25" s="80">
        <f t="shared" si="25"/>
        <v>1</v>
      </c>
      <c r="FF25" s="80">
        <f t="shared" si="3"/>
        <v>0.93839104393701034</v>
      </c>
      <c r="FG25" s="80"/>
      <c r="FH25" s="80" t="e">
        <f t="shared" si="26"/>
        <v>#DIV/0!</v>
      </c>
      <c r="FI25" s="80">
        <f t="shared" si="27"/>
        <v>1</v>
      </c>
      <c r="FJ25" s="80">
        <f t="shared" si="4"/>
        <v>0.8107354522626572</v>
      </c>
      <c r="FK25" s="80"/>
      <c r="FL25" s="80" t="e">
        <f t="shared" si="28"/>
        <v>#DIV/0!</v>
      </c>
      <c r="FM25" s="80">
        <f t="shared" si="29"/>
        <v>1</v>
      </c>
      <c r="FN25" s="80">
        <f t="shared" si="5"/>
        <v>0.97981376439401047</v>
      </c>
      <c r="FO25" s="80"/>
      <c r="FP25" s="80" t="e">
        <f t="shared" si="30"/>
        <v>#DIV/0!</v>
      </c>
      <c r="FQ25" s="80">
        <f t="shared" si="31"/>
        <v>1</v>
      </c>
      <c r="FR25" s="80">
        <f t="shared" si="6"/>
        <v>0.97922256430652277</v>
      </c>
      <c r="FT25" s="80" t="e">
        <f t="shared" si="32"/>
        <v>#DIV/0!</v>
      </c>
      <c r="FU25" s="80">
        <f t="shared" si="33"/>
        <v>1</v>
      </c>
      <c r="FV25" s="80">
        <f t="shared" si="7"/>
        <v>1.0433552828940247</v>
      </c>
      <c r="FX25" s="37"/>
      <c r="GH25" s="32">
        <f t="shared" ref="GH25:GH47" si="44">GH24+1</f>
        <v>1980</v>
      </c>
      <c r="GI25" s="90">
        <f t="shared" si="34"/>
        <v>0.85298674490701232</v>
      </c>
      <c r="GJ25" s="90">
        <f t="shared" si="35"/>
        <v>0.91292014451521408</v>
      </c>
      <c r="GK25" s="90">
        <f t="shared" si="36"/>
        <v>0.99347980100037492</v>
      </c>
      <c r="GL25" s="90">
        <f t="shared" si="37"/>
        <v>0.97600407111345011</v>
      </c>
      <c r="GM25" s="90">
        <f t="shared" si="38"/>
        <v>0.96360450397190156</v>
      </c>
      <c r="GO25" s="32">
        <f t="shared" si="8"/>
        <v>11</v>
      </c>
      <c r="GP25" s="90">
        <f t="shared" si="39"/>
        <v>1.0240569859131792</v>
      </c>
      <c r="GQ25" s="90">
        <f t="shared" si="40"/>
        <v>1.0503419362088582</v>
      </c>
      <c r="GR25" s="90">
        <f t="shared" si="41"/>
        <v>1.0254855342060794</v>
      </c>
      <c r="GS25" s="90">
        <f t="shared" si="42"/>
        <v>1.0533396514862223</v>
      </c>
      <c r="GT25" s="90">
        <f t="shared" si="43"/>
        <v>0.90260024620639945</v>
      </c>
      <c r="HA25" s="32">
        <f t="shared" si="9"/>
        <v>1997</v>
      </c>
      <c r="HB25" s="80">
        <f t="shared" si="0"/>
        <v>0.54968365904154604</v>
      </c>
      <c r="HC25" s="80">
        <f t="shared" si="1"/>
        <v>1.2494465403402699</v>
      </c>
      <c r="HD25" s="80">
        <f t="shared" si="2"/>
        <v>0.43994171922861708</v>
      </c>
    </row>
    <row r="26" spans="1:212" x14ac:dyDescent="0.2">
      <c r="A26" s="74" t="s">
        <v>36</v>
      </c>
      <c r="B26" s="31">
        <f t="shared" si="10"/>
        <v>1960</v>
      </c>
      <c r="D26" s="85">
        <f t="shared" ref="D26" si="45">K26*X26</f>
        <v>3916.9854632606816</v>
      </c>
      <c r="E26" s="85">
        <f t="shared" ref="E26" si="46">L26*Y26</f>
        <v>4781.0302057598228</v>
      </c>
      <c r="F26" s="85">
        <f>M26*Z26</f>
        <v>19855.437795713166</v>
      </c>
      <c r="G26" s="123">
        <v>9.9999999999999995E-7</v>
      </c>
      <c r="H26" s="85">
        <f t="shared" ref="H26" si="47">SUM(D26:G26)</f>
        <v>28553.45346573367</v>
      </c>
      <c r="I26" s="85"/>
      <c r="K26" s="85">
        <f>AER11_Table2.1c!$D23*0.001</f>
        <v>1055.93</v>
      </c>
      <c r="L26" s="85">
        <f>AER11_Table2.1c!$F23*0.001</f>
        <v>1248.0450000000001</v>
      </c>
      <c r="M26" s="85">
        <f>AER11_Table2.1c!$W23*0.001</f>
        <v>542.99900000000002</v>
      </c>
      <c r="N26" s="91">
        <f>[4]West!I26</f>
        <v>0</v>
      </c>
      <c r="O26" s="91">
        <f t="shared" ref="O26" si="48">SUM(K26:N26)</f>
        <v>2846.9740000000002</v>
      </c>
      <c r="P26" s="86"/>
      <c r="R26" s="92">
        <f t="shared" ref="R26" si="49">K26</f>
        <v>1055.93</v>
      </c>
      <c r="S26" s="92">
        <f t="shared" ref="S26" si="50">L26</f>
        <v>1248.0450000000001</v>
      </c>
      <c r="T26" s="92">
        <f t="shared" ref="T26" si="51">M26</f>
        <v>542.99900000000002</v>
      </c>
      <c r="U26" s="92">
        <f t="shared" ref="U26" si="52">N26</f>
        <v>0</v>
      </c>
      <c r="V26" s="92">
        <f t="shared" ref="V26" si="53">O26</f>
        <v>2846.9740000000002</v>
      </c>
      <c r="X26" s="85">
        <f>AER_11_Table3.4_real!$I7</f>
        <v>3.7095124328891891</v>
      </c>
      <c r="Y26" s="85">
        <f>AER_11_Table3.4_real!$K7</f>
        <v>3.8308155601439231</v>
      </c>
      <c r="Z26" s="85">
        <f>AER_11_Table3.4_real!M7</f>
        <v>36.566251127006062</v>
      </c>
      <c r="AA26" s="85">
        <v>0</v>
      </c>
      <c r="AB26" s="85">
        <f>[4]Conversion_Factors!$O22*AB172+AB246</f>
        <v>36.274191611879807</v>
      </c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BQ26" s="80"/>
      <c r="BR26" s="80"/>
      <c r="BS26" s="80"/>
      <c r="BT26" s="80"/>
      <c r="BU26" s="80"/>
      <c r="BV26" s="80"/>
      <c r="BW26" s="80"/>
      <c r="BX26" s="80"/>
      <c r="BY26" s="80"/>
      <c r="CN26" s="89"/>
      <c r="CO26" s="89"/>
      <c r="CP26" s="89"/>
      <c r="CQ26" s="89"/>
      <c r="CR26" s="89"/>
      <c r="CS26" s="89"/>
      <c r="CT26" s="89"/>
      <c r="CU26" s="89"/>
      <c r="CV26" s="89"/>
      <c r="CW26" s="89"/>
      <c r="CX26" s="89"/>
      <c r="DA26" s="35"/>
      <c r="DC26" s="80">
        <f t="shared" ref="DC26" si="54">D26/$H26</f>
        <v>0.13718079558962507</v>
      </c>
      <c r="DD26" s="80">
        <f t="shared" ref="DD26" si="55">E26/$H26</f>
        <v>0.16744139939140548</v>
      </c>
      <c r="DE26" s="80">
        <f>F26/$H26*$DE$23</f>
        <v>2.086133414951842</v>
      </c>
      <c r="DF26" s="80">
        <f t="shared" ref="DF26" si="56">G26/$H26</f>
        <v>3.5022033366299334E-11</v>
      </c>
      <c r="DG26" s="80"/>
      <c r="DI26" s="80" t="e">
        <f t="shared" ref="DI26" si="57">(DC26-DC25)/LN(DC26/DC25)</f>
        <v>#DIV/0!</v>
      </c>
      <c r="DJ26" s="80" t="e">
        <f t="shared" ref="DJ26" si="58">(DD26-DD25)/LN(DD26/DD25)</f>
        <v>#DIV/0!</v>
      </c>
      <c r="DK26" s="80" t="e">
        <f t="shared" ref="DK26" si="59">(DE26-DE25)/LN(DE26/DE25)</f>
        <v>#DIV/0!</v>
      </c>
      <c r="DL26" s="80" t="e">
        <f t="shared" ref="DL26" si="60">(DF26-DF25)/LN(DF26/DF25)</f>
        <v>#DIV/0!</v>
      </c>
      <c r="DM26" s="80" t="e">
        <f t="shared" ref="DM26" si="61">SUM(DI26:DL26)</f>
        <v>#DIV/0!</v>
      </c>
      <c r="DN26" s="80"/>
      <c r="DO26" s="80"/>
      <c r="DP26" s="80" t="e">
        <f t="shared" ref="DP26" si="62">DI26/$DM26</f>
        <v>#DIV/0!</v>
      </c>
      <c r="DQ26" s="80" t="e">
        <f t="shared" ref="DQ26" si="63">DJ26/$DM26</f>
        <v>#DIV/0!</v>
      </c>
      <c r="DR26" s="80" t="e">
        <f t="shared" ref="DR26" si="64">DK26/$DM26</f>
        <v>#DIV/0!</v>
      </c>
      <c r="DS26" s="80" t="e">
        <f t="shared" ref="DS26" si="65">DL26/$DM26</f>
        <v>#DIV/0!</v>
      </c>
      <c r="DT26" s="80"/>
      <c r="DW26" s="80" t="e">
        <f t="shared" ref="DW26" si="66">LN(X26/X25)</f>
        <v>#DIV/0!</v>
      </c>
      <c r="DX26" s="80" t="e">
        <f t="shared" ref="DX26:DY41" si="67">LN(Y26/Y25)</f>
        <v>#DIV/0!</v>
      </c>
      <c r="DY26" s="80" t="e">
        <f t="shared" si="67"/>
        <v>#DIV/0!</v>
      </c>
      <c r="DZ26" s="80">
        <v>0</v>
      </c>
      <c r="EA26" s="80"/>
      <c r="EC26" s="80"/>
      <c r="ED26" s="80"/>
      <c r="EE26" s="80"/>
      <c r="EF26" s="80"/>
      <c r="EG26" s="80"/>
      <c r="EI26" s="80" t="e">
        <f t="shared" si="11"/>
        <v>#DIV/0!</v>
      </c>
      <c r="EJ26" s="80" t="e">
        <f t="shared" si="11"/>
        <v>#DIV/0!</v>
      </c>
      <c r="EK26" s="80" t="e">
        <f t="shared" si="11"/>
        <v>#DIV/0!</v>
      </c>
      <c r="EL26" s="80" t="e">
        <f t="shared" si="11"/>
        <v>#DIV/0!</v>
      </c>
      <c r="EN26" s="80" t="e">
        <f t="shared" si="12"/>
        <v>#DIV/0!</v>
      </c>
      <c r="EO26" s="80" t="e">
        <f t="shared" si="13"/>
        <v>#DIV/0!</v>
      </c>
      <c r="EP26" s="80" t="e">
        <f t="shared" si="14"/>
        <v>#DIV/0!</v>
      </c>
      <c r="EQ26" s="80" t="e">
        <f t="shared" si="15"/>
        <v>#DIV/0!</v>
      </c>
      <c r="ES26" s="80" t="e">
        <f t="shared" si="16"/>
        <v>#DIV/0!</v>
      </c>
      <c r="ET26" s="80" t="e">
        <f t="shared" si="17"/>
        <v>#DIV/0!</v>
      </c>
      <c r="EU26" s="80" t="e">
        <f t="shared" si="18"/>
        <v>#DIV/0!</v>
      </c>
      <c r="EV26" s="80" t="e">
        <f t="shared" si="19"/>
        <v>#DIV/0!</v>
      </c>
      <c r="EX26" s="80" t="e">
        <f t="shared" si="20"/>
        <v>#DIV/0!</v>
      </c>
      <c r="EY26" s="80" t="e">
        <f t="shared" si="21"/>
        <v>#DIV/0!</v>
      </c>
      <c r="EZ26" s="80" t="e">
        <f t="shared" si="22"/>
        <v>#DIV/0!</v>
      </c>
      <c r="FA26" s="80" t="e">
        <f t="shared" si="23"/>
        <v>#DIV/0!</v>
      </c>
      <c r="FD26" s="80" t="e">
        <f t="shared" si="24"/>
        <v>#DIV/0!</v>
      </c>
      <c r="FE26" s="80">
        <f t="shared" si="25"/>
        <v>1</v>
      </c>
      <c r="FF26" s="124">
        <f t="shared" si="3"/>
        <v>0.93839104393701034</v>
      </c>
      <c r="FG26" s="80"/>
      <c r="FH26" s="80" t="e">
        <f t="shared" si="26"/>
        <v>#DIV/0!</v>
      </c>
      <c r="FI26" s="80">
        <f t="shared" si="27"/>
        <v>1</v>
      </c>
      <c r="FJ26" s="80">
        <f t="shared" si="4"/>
        <v>0.8107354522626572</v>
      </c>
      <c r="FK26" s="80"/>
      <c r="FL26" s="80" t="e">
        <f t="shared" si="28"/>
        <v>#DIV/0!</v>
      </c>
      <c r="FM26" s="80">
        <f t="shared" si="29"/>
        <v>1</v>
      </c>
      <c r="FN26" s="80">
        <f t="shared" si="5"/>
        <v>0.97981376439401047</v>
      </c>
      <c r="FO26" s="80"/>
      <c r="FP26" s="80" t="e">
        <f t="shared" si="30"/>
        <v>#DIV/0!</v>
      </c>
      <c r="FQ26" s="80">
        <f t="shared" si="31"/>
        <v>1</v>
      </c>
      <c r="FR26" s="80">
        <f t="shared" si="6"/>
        <v>0.97922256430652277</v>
      </c>
      <c r="FT26" s="80" t="e">
        <f t="shared" si="32"/>
        <v>#DIV/0!</v>
      </c>
      <c r="FU26" s="80">
        <f t="shared" si="33"/>
        <v>1</v>
      </c>
      <c r="FV26" s="80">
        <f t="shared" si="7"/>
        <v>1.0433552828940247</v>
      </c>
      <c r="FX26" s="37"/>
      <c r="GH26" s="32">
        <f t="shared" si="44"/>
        <v>1981</v>
      </c>
      <c r="GI26" s="90">
        <f t="shared" si="34"/>
        <v>0.91270493701504529</v>
      </c>
      <c r="GJ26" s="90">
        <f t="shared" si="35"/>
        <v>0.93272839351516479</v>
      </c>
      <c r="GK26" s="90">
        <f t="shared" si="36"/>
        <v>0.99246284938727114</v>
      </c>
      <c r="GL26" s="90">
        <f t="shared" si="37"/>
        <v>0.96868901112201378</v>
      </c>
      <c r="GM26" s="90">
        <f t="shared" si="38"/>
        <v>1.0178331004670993</v>
      </c>
      <c r="GO26" s="32">
        <f t="shared" si="8"/>
        <v>12</v>
      </c>
      <c r="GP26" s="90">
        <f t="shared" si="39"/>
        <v>1.0578896974252583</v>
      </c>
      <c r="GQ26" s="90">
        <f t="shared" si="40"/>
        <v>1.0781239166928307</v>
      </c>
      <c r="GR26" s="90">
        <f t="shared" si="41"/>
        <v>1.0404801026104276</v>
      </c>
      <c r="GS26" s="90">
        <f t="shared" si="42"/>
        <v>1.090325179722301</v>
      </c>
      <c r="GT26" s="90">
        <f t="shared" si="43"/>
        <v>0.86493184271999357</v>
      </c>
      <c r="HA26" s="32">
        <f t="shared" si="9"/>
        <v>1998</v>
      </c>
      <c r="HB26" s="80">
        <f t="shared" si="0"/>
        <v>0.67342053873412289</v>
      </c>
      <c r="HC26" s="80">
        <f t="shared" si="1"/>
        <v>1.2599122721615179</v>
      </c>
      <c r="HD26" s="80">
        <f t="shared" si="2"/>
        <v>0.53449795959110391</v>
      </c>
    </row>
    <row r="27" spans="1:212" x14ac:dyDescent="0.2">
      <c r="A27" s="74" t="s">
        <v>36</v>
      </c>
      <c r="B27" s="31">
        <f t="shared" si="10"/>
        <v>1961</v>
      </c>
      <c r="D27" s="85">
        <f t="shared" ref="D27:D35" si="68">K27*X27</f>
        <v>4105.0379118178362</v>
      </c>
      <c r="E27" s="85">
        <f t="shared" ref="E27:E35" si="69">L27*Y27</f>
        <v>4885.4994590401275</v>
      </c>
      <c r="F27" s="85">
        <f t="shared" ref="F27:F35" si="70">M27*Z27</f>
        <v>20697.234843240152</v>
      </c>
      <c r="G27" s="123">
        <v>9.9999999999999995E-7</v>
      </c>
      <c r="H27" s="85">
        <f t="shared" ref="H27:H35" si="71">SUM(D27:G27)</f>
        <v>29687.772215098117</v>
      </c>
      <c r="I27" s="85"/>
      <c r="K27" s="85">
        <f>AER11_Table2.1c!$D24*0.001</f>
        <v>1114.539</v>
      </c>
      <c r="L27" s="85">
        <f>AER11_Table2.1c!$F24*0.001</f>
        <v>1268.4860000000001</v>
      </c>
      <c r="M27" s="85">
        <f>AER11_Table2.1c!$W24*0.001</f>
        <v>572.04200000000003</v>
      </c>
      <c r="N27" s="91">
        <f>[4]West!I27</f>
        <v>0</v>
      </c>
      <c r="O27" s="91">
        <f t="shared" ref="O27:O35" si="72">SUM(K27:N27)</f>
        <v>2955.067</v>
      </c>
      <c r="P27" s="86"/>
      <c r="R27" s="92">
        <f t="shared" ref="R27:R35" si="73">K27</f>
        <v>1114.539</v>
      </c>
      <c r="S27" s="92">
        <f t="shared" ref="S27:S35" si="74">L27</f>
        <v>1268.4860000000001</v>
      </c>
      <c r="T27" s="92">
        <f t="shared" ref="T27:T35" si="75">M27</f>
        <v>572.04200000000003</v>
      </c>
      <c r="U27" s="92">
        <f t="shared" ref="U27:U35" si="76">N27</f>
        <v>0</v>
      </c>
      <c r="V27" s="92">
        <f t="shared" ref="V27:V35" si="77">O27</f>
        <v>2955.067</v>
      </c>
      <c r="X27" s="85">
        <f>AER_11_Table3.4_real!$I8</f>
        <v>3.6831711692617635</v>
      </c>
      <c r="Y27" s="85">
        <f>AER_11_Table3.4_real!$K8</f>
        <v>3.8514413710834234</v>
      </c>
      <c r="Z27" s="85">
        <f>AER_11_Table3.4_real!M8</f>
        <v>36.181320328297836</v>
      </c>
      <c r="AA27" s="85">
        <v>0</v>
      </c>
      <c r="AB27" s="85">
        <f>[4]Conversion_Factors!$O23*AB173+AB247</f>
        <v>35.64760701198383</v>
      </c>
      <c r="BE27" s="80"/>
      <c r="BF27" s="80"/>
      <c r="BG27" s="80"/>
      <c r="BH27" s="80"/>
      <c r="BI27" s="80"/>
      <c r="BJ27" s="80"/>
      <c r="BK27" s="80"/>
      <c r="BL27" s="80"/>
      <c r="BM27" s="80"/>
      <c r="BN27" s="80"/>
      <c r="BO27" s="80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CN27" s="89"/>
      <c r="CO27" s="89"/>
      <c r="CP27" s="89"/>
      <c r="CQ27" s="89"/>
      <c r="CR27" s="89"/>
      <c r="CS27" s="89"/>
      <c r="CT27" s="89"/>
      <c r="CU27" s="89"/>
      <c r="CV27" s="89"/>
      <c r="CW27" s="89"/>
      <c r="CX27" s="89"/>
      <c r="DA27" s="35"/>
      <c r="DC27" s="80">
        <f t="shared" ref="DC27:DC36" si="78">D27/$H27</f>
        <v>0.1382736933601964</v>
      </c>
      <c r="DD27" s="80">
        <f t="shared" ref="DD27:DD36" si="79">E27/$H27</f>
        <v>0.16456268337155797</v>
      </c>
      <c r="DE27" s="80">
        <f t="shared" ref="DE27:DE76" si="80">F27/$H27*$DE$23</f>
        <v>2.0914908697036854</v>
      </c>
      <c r="DF27" s="80">
        <f t="shared" ref="DF27:DF36" si="81">G27/$H27</f>
        <v>3.3683901666809359E-11</v>
      </c>
      <c r="DG27" s="80"/>
      <c r="DI27" s="80">
        <f t="shared" ref="DI27:DI35" si="82">(DC27-DC26)/LN(DC27/DC26)</f>
        <v>0.13772652177200806</v>
      </c>
      <c r="DJ27" s="80">
        <f t="shared" ref="DJ27:DJ35" si="83">(DD27-DD26)/LN(DD27/DD26)</f>
        <v>0.16599788120569806</v>
      </c>
      <c r="DK27" s="80">
        <f t="shared" ref="DK27:DK35" si="84">(DE27-DE26)/LN(DE27/DE26)</f>
        <v>2.088810997245842</v>
      </c>
      <c r="DL27" s="80">
        <f t="shared" ref="DL27:DL35" si="85">(DF27-DF26)/LN(DF27/DF26)</f>
        <v>3.4348623453206231E-11</v>
      </c>
      <c r="DM27" s="80">
        <f t="shared" ref="DM27:DM35" si="86">SUM(DI27:DL27)</f>
        <v>2.3925354002578967</v>
      </c>
      <c r="DN27" s="80"/>
      <c r="DO27" s="80"/>
      <c r="DP27" s="80">
        <f t="shared" ref="DP27:DP35" si="87">DI27/$DM27</f>
        <v>5.7565092561289673E-2</v>
      </c>
      <c r="DQ27" s="80">
        <f t="shared" ref="DQ27:DQ35" si="88">DJ27/$DM27</f>
        <v>6.9381577880855916E-2</v>
      </c>
      <c r="DR27" s="80">
        <f t="shared" ref="DR27:DR35" si="89">DK27/$DM27</f>
        <v>0.87305332954349779</v>
      </c>
      <c r="DS27" s="80">
        <f t="shared" ref="DS27:DS35" si="90">DL27/$DM27</f>
        <v>1.4356578987087805E-11</v>
      </c>
      <c r="DT27" s="80"/>
      <c r="DW27" s="80">
        <f t="shared" ref="DW27:DW35" si="91">LN(X27/X26)</f>
        <v>-7.1263363949097512E-3</v>
      </c>
      <c r="DX27" s="80">
        <f t="shared" ref="DX27:DX35" si="92">LN(Y27/Y26)</f>
        <v>5.3697398263792204E-3</v>
      </c>
      <c r="DY27" s="80">
        <f t="shared" si="67"/>
        <v>-1.0582742035499441E-2</v>
      </c>
      <c r="DZ27" s="80">
        <v>0</v>
      </c>
      <c r="EA27" s="80"/>
      <c r="EC27" s="80"/>
      <c r="ED27" s="80"/>
      <c r="EE27" s="80"/>
      <c r="EF27" s="80"/>
      <c r="EG27" s="80"/>
      <c r="EI27" s="80" t="e">
        <f t="shared" si="11"/>
        <v>#DIV/0!</v>
      </c>
      <c r="EJ27" s="80" t="e">
        <f t="shared" si="11"/>
        <v>#DIV/0!</v>
      </c>
      <c r="EK27" s="80" t="e">
        <f t="shared" si="11"/>
        <v>#DIV/0!</v>
      </c>
      <c r="EL27" s="80" t="e">
        <f t="shared" si="11"/>
        <v>#DIV/0!</v>
      </c>
      <c r="EN27" s="80" t="e">
        <f t="shared" si="12"/>
        <v>#DIV/0!</v>
      </c>
      <c r="EO27" s="80" t="e">
        <f t="shared" si="13"/>
        <v>#DIV/0!</v>
      </c>
      <c r="EP27" s="80" t="e">
        <f t="shared" si="14"/>
        <v>#DIV/0!</v>
      </c>
      <c r="EQ27" s="80" t="e">
        <f t="shared" si="15"/>
        <v>#DIV/0!</v>
      </c>
      <c r="ES27" s="80" t="e">
        <f t="shared" si="16"/>
        <v>#DIV/0!</v>
      </c>
      <c r="ET27" s="80" t="e">
        <f t="shared" si="17"/>
        <v>#DIV/0!</v>
      </c>
      <c r="EU27" s="80" t="e">
        <f t="shared" si="18"/>
        <v>#DIV/0!</v>
      </c>
      <c r="EV27" s="80" t="e">
        <f t="shared" si="19"/>
        <v>#DIV/0!</v>
      </c>
      <c r="EX27" s="80" t="e">
        <f t="shared" si="20"/>
        <v>#DIV/0!</v>
      </c>
      <c r="EY27" s="80" t="e">
        <f t="shared" si="21"/>
        <v>#DIV/0!</v>
      </c>
      <c r="EZ27" s="80" t="e">
        <f t="shared" si="22"/>
        <v>#DIV/0!</v>
      </c>
      <c r="FA27" s="80" t="e">
        <f t="shared" si="23"/>
        <v>#DIV/0!</v>
      </c>
      <c r="FD27" s="80">
        <f t="shared" si="24"/>
        <v>0.99076593292334714</v>
      </c>
      <c r="FE27" s="80">
        <f t="shared" si="25"/>
        <v>0.99076593292334714</v>
      </c>
      <c r="FF27" s="124">
        <f t="shared" si="3"/>
        <v>0.92972587809316565</v>
      </c>
      <c r="FG27" s="80"/>
      <c r="FH27" s="80" t="e">
        <f t="shared" si="26"/>
        <v>#DIV/0!</v>
      </c>
      <c r="FI27" s="80">
        <f t="shared" si="27"/>
        <v>1</v>
      </c>
      <c r="FJ27" s="80">
        <f t="shared" si="4"/>
        <v>0.8107354522626572</v>
      </c>
      <c r="FK27" s="80"/>
      <c r="FL27" s="80" t="e">
        <f t="shared" si="28"/>
        <v>#DIV/0!</v>
      </c>
      <c r="FM27" s="80">
        <f t="shared" si="29"/>
        <v>1</v>
      </c>
      <c r="FN27" s="80">
        <f t="shared" si="5"/>
        <v>0.97981376439401047</v>
      </c>
      <c r="FO27" s="80"/>
      <c r="FP27" s="80" t="e">
        <f t="shared" si="30"/>
        <v>#DIV/0!</v>
      </c>
      <c r="FQ27" s="80">
        <f t="shared" si="31"/>
        <v>1</v>
      </c>
      <c r="FR27" s="80">
        <f t="shared" si="6"/>
        <v>0.97922256430652277</v>
      </c>
      <c r="FT27" s="80" t="e">
        <f t="shared" si="32"/>
        <v>#DIV/0!</v>
      </c>
      <c r="FU27" s="80">
        <f t="shared" si="33"/>
        <v>1</v>
      </c>
      <c r="FV27" s="80">
        <f t="shared" si="7"/>
        <v>1.0433552828940247</v>
      </c>
      <c r="FX27" s="37"/>
      <c r="GH27" s="32">
        <f t="shared" si="44"/>
        <v>1982</v>
      </c>
      <c r="GI27" s="90">
        <f t="shared" si="34"/>
        <v>0.95183050360621191</v>
      </c>
      <c r="GJ27" s="90">
        <f t="shared" si="35"/>
        <v>0.94313036744873024</v>
      </c>
      <c r="GK27" s="90">
        <f t="shared" si="36"/>
        <v>0.99262441136453561</v>
      </c>
      <c r="GL27" s="90">
        <f t="shared" si="37"/>
        <v>0.97192611574229204</v>
      </c>
      <c r="GM27" s="90">
        <f t="shared" si="38"/>
        <v>1.0460915321702609</v>
      </c>
      <c r="GO27" s="32">
        <f t="shared" si="8"/>
        <v>13</v>
      </c>
      <c r="GP27" s="90">
        <f t="shared" si="39"/>
        <v>1.0829833683479004</v>
      </c>
      <c r="GQ27" s="90">
        <f t="shared" si="40"/>
        <v>1.093805820504723</v>
      </c>
      <c r="GR27" s="90">
        <f t="shared" si="41"/>
        <v>1.0552417929925868</v>
      </c>
      <c r="GS27" s="90">
        <f t="shared" si="42"/>
        <v>1.1007927506794684</v>
      </c>
      <c r="GT27" s="90">
        <f t="shared" si="43"/>
        <v>0.85236186903648892</v>
      </c>
      <c r="HA27" s="32">
        <f t="shared" si="9"/>
        <v>1999</v>
      </c>
      <c r="HB27" s="80">
        <f t="shared" si="0"/>
        <v>0.75382777552898594</v>
      </c>
      <c r="HC27" s="80">
        <f t="shared" si="1"/>
        <v>1.279595001625109</v>
      </c>
      <c r="HD27" s="80">
        <f t="shared" si="2"/>
        <v>0.5891143483458523</v>
      </c>
    </row>
    <row r="28" spans="1:212" x14ac:dyDescent="0.2">
      <c r="A28" s="74" t="s">
        <v>36</v>
      </c>
      <c r="B28" s="31">
        <f t="shared" si="10"/>
        <v>1962</v>
      </c>
      <c r="D28" s="85">
        <f t="shared" si="68"/>
        <v>4629.3084945554283</v>
      </c>
      <c r="E28" s="85">
        <f t="shared" si="69"/>
        <v>4960.7275747648664</v>
      </c>
      <c r="F28" s="85">
        <f t="shared" si="70"/>
        <v>22193.060391172217</v>
      </c>
      <c r="G28" s="123">
        <v>9.9999999999999995E-7</v>
      </c>
      <c r="H28" s="85">
        <f t="shared" si="71"/>
        <v>31783.096461492511</v>
      </c>
      <c r="I28" s="85"/>
      <c r="K28" s="85">
        <f>AER11_Table2.1c!$D25*0.001</f>
        <v>1248.9010000000001</v>
      </c>
      <c r="L28" s="85">
        <f>AER11_Table2.1c!$F25*0.001</f>
        <v>1302.434</v>
      </c>
      <c r="M28" s="85">
        <f>AER11_Table2.1c!$W25*0.001</f>
        <v>620.86300000000006</v>
      </c>
      <c r="N28" s="91">
        <f>[4]West!I28</f>
        <v>0</v>
      </c>
      <c r="O28" s="91">
        <f t="shared" si="72"/>
        <v>3172.1980000000003</v>
      </c>
      <c r="P28" s="86"/>
      <c r="R28" s="92">
        <f t="shared" si="73"/>
        <v>1248.9010000000001</v>
      </c>
      <c r="S28" s="92">
        <f t="shared" si="74"/>
        <v>1302.434</v>
      </c>
      <c r="T28" s="92">
        <f t="shared" si="75"/>
        <v>620.86300000000006</v>
      </c>
      <c r="U28" s="92">
        <f t="shared" si="76"/>
        <v>0</v>
      </c>
      <c r="V28" s="92">
        <f t="shared" si="77"/>
        <v>3172.1980000000003</v>
      </c>
      <c r="X28" s="85">
        <f>AER_11_Table3.4_real!$I9</f>
        <v>3.7067057313233223</v>
      </c>
      <c r="Y28" s="85">
        <f>AER_11_Table3.4_real!$K9</f>
        <v>3.8088130183678146</v>
      </c>
      <c r="Z28" s="85">
        <f>AER_11_Table3.4_real!M9</f>
        <v>35.74550326106116</v>
      </c>
      <c r="AA28" s="85">
        <v>0</v>
      </c>
      <c r="AB28" s="85">
        <f>[4]Conversion_Factors!$O24*AB174+AB248</f>
        <v>35.097348109117547</v>
      </c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BQ28" s="80"/>
      <c r="BR28" s="80"/>
      <c r="BS28" s="80"/>
      <c r="BT28" s="80"/>
      <c r="BU28" s="80"/>
      <c r="BV28" s="80"/>
      <c r="BW28" s="80"/>
      <c r="BX28" s="80"/>
      <c r="BY28" s="80"/>
      <c r="CN28" s="89"/>
      <c r="CO28" s="89"/>
      <c r="CP28" s="89"/>
      <c r="CQ28" s="89"/>
      <c r="CR28" s="89"/>
      <c r="CS28" s="89"/>
      <c r="CT28" s="89"/>
      <c r="CU28" s="89"/>
      <c r="CV28" s="89"/>
      <c r="CW28" s="89"/>
      <c r="CX28" s="89"/>
      <c r="DA28" s="35"/>
      <c r="DC28" s="80">
        <f t="shared" si="78"/>
        <v>0.14565316189894104</v>
      </c>
      <c r="DD28" s="80">
        <f t="shared" si="79"/>
        <v>0.15608068838651834</v>
      </c>
      <c r="DE28" s="80">
        <f t="shared" si="80"/>
        <v>2.0947984490492324</v>
      </c>
      <c r="DF28" s="80">
        <f t="shared" si="81"/>
        <v>3.1463265425115871E-11</v>
      </c>
      <c r="DG28" s="80"/>
      <c r="DI28" s="80">
        <f t="shared" si="82"/>
        <v>0.14193145556347281</v>
      </c>
      <c r="DJ28" s="80">
        <f t="shared" si="83"/>
        <v>0.16028428312609025</v>
      </c>
      <c r="DK28" s="80">
        <f t="shared" si="84"/>
        <v>2.0931442238243214</v>
      </c>
      <c r="DL28" s="80">
        <f t="shared" si="85"/>
        <v>3.2560964030430737E-11</v>
      </c>
      <c r="DM28" s="80">
        <f t="shared" si="86"/>
        <v>2.3953599625464457</v>
      </c>
      <c r="DN28" s="80"/>
      <c r="DO28" s="80"/>
      <c r="DP28" s="80">
        <f t="shared" si="87"/>
        <v>5.9252662557066842E-2</v>
      </c>
      <c r="DQ28" s="80">
        <f t="shared" si="88"/>
        <v>6.6914487021690117E-2</v>
      </c>
      <c r="DR28" s="80">
        <f t="shared" si="89"/>
        <v>0.87383285040764958</v>
      </c>
      <c r="DS28" s="80">
        <f t="shared" si="90"/>
        <v>1.3593349032942845E-11</v>
      </c>
      <c r="DT28" s="80"/>
      <c r="DW28" s="80">
        <f t="shared" si="91"/>
        <v>6.3694272431780719E-3</v>
      </c>
      <c r="DX28" s="80">
        <f t="shared" si="92"/>
        <v>-1.1129863472495016E-2</v>
      </c>
      <c r="DY28" s="80">
        <f t="shared" si="67"/>
        <v>-1.2118494299434686E-2</v>
      </c>
      <c r="DZ28" s="80">
        <v>0</v>
      </c>
      <c r="EA28" s="80"/>
      <c r="EC28" s="80"/>
      <c r="ED28" s="80"/>
      <c r="EE28" s="80"/>
      <c r="EF28" s="80"/>
      <c r="EG28" s="80"/>
      <c r="EI28" s="80" t="e">
        <f t="shared" si="11"/>
        <v>#DIV/0!</v>
      </c>
      <c r="EJ28" s="80" t="e">
        <f t="shared" si="11"/>
        <v>#DIV/0!</v>
      </c>
      <c r="EK28" s="80" t="e">
        <f t="shared" si="11"/>
        <v>#DIV/0!</v>
      </c>
      <c r="EL28" s="80" t="e">
        <f t="shared" si="11"/>
        <v>#DIV/0!</v>
      </c>
      <c r="EN28" s="80" t="e">
        <f t="shared" si="12"/>
        <v>#DIV/0!</v>
      </c>
      <c r="EO28" s="80" t="e">
        <f t="shared" si="13"/>
        <v>#DIV/0!</v>
      </c>
      <c r="EP28" s="80" t="e">
        <f t="shared" si="14"/>
        <v>#DIV/0!</v>
      </c>
      <c r="EQ28" s="80" t="e">
        <f t="shared" si="15"/>
        <v>#DIV/0!</v>
      </c>
      <c r="ES28" s="80" t="e">
        <f t="shared" si="16"/>
        <v>#DIV/0!</v>
      </c>
      <c r="ET28" s="80" t="e">
        <f t="shared" si="17"/>
        <v>#DIV/0!</v>
      </c>
      <c r="EU28" s="80" t="e">
        <f t="shared" si="18"/>
        <v>#DIV/0!</v>
      </c>
      <c r="EV28" s="80" t="e">
        <f t="shared" si="19"/>
        <v>#DIV/0!</v>
      </c>
      <c r="EX28" s="80" t="e">
        <f t="shared" si="20"/>
        <v>#DIV/0!</v>
      </c>
      <c r="EY28" s="80" t="e">
        <f t="shared" si="21"/>
        <v>#DIV/0!</v>
      </c>
      <c r="EZ28" s="80" t="e">
        <f t="shared" si="22"/>
        <v>#DIV/0!</v>
      </c>
      <c r="FA28" s="80" t="e">
        <f t="shared" si="23"/>
        <v>#DIV/0!</v>
      </c>
      <c r="FD28" s="80">
        <f t="shared" si="24"/>
        <v>0.98910292599778737</v>
      </c>
      <c r="FE28" s="80">
        <f t="shared" si="25"/>
        <v>0.97996948323341015</v>
      </c>
      <c r="FF28" s="124">
        <f t="shared" si="3"/>
        <v>0.91959458639781233</v>
      </c>
      <c r="FG28" s="80"/>
      <c r="FH28" s="80" t="e">
        <f t="shared" si="26"/>
        <v>#DIV/0!</v>
      </c>
      <c r="FI28" s="80">
        <f t="shared" si="27"/>
        <v>1</v>
      </c>
      <c r="FJ28" s="80">
        <f t="shared" si="4"/>
        <v>0.8107354522626572</v>
      </c>
      <c r="FK28" s="80"/>
      <c r="FL28" s="80" t="e">
        <f t="shared" si="28"/>
        <v>#DIV/0!</v>
      </c>
      <c r="FM28" s="80">
        <f t="shared" si="29"/>
        <v>1</v>
      </c>
      <c r="FN28" s="80">
        <f t="shared" si="5"/>
        <v>0.97981376439401047</v>
      </c>
      <c r="FO28" s="80"/>
      <c r="FP28" s="80" t="e">
        <f t="shared" si="30"/>
        <v>#DIV/0!</v>
      </c>
      <c r="FQ28" s="80">
        <f t="shared" si="31"/>
        <v>1</v>
      </c>
      <c r="FR28" s="80">
        <f t="shared" si="6"/>
        <v>0.97922256430652277</v>
      </c>
      <c r="FT28" s="80" t="e">
        <f t="shared" si="32"/>
        <v>#DIV/0!</v>
      </c>
      <c r="FU28" s="80">
        <f t="shared" si="33"/>
        <v>1</v>
      </c>
      <c r="FV28" s="80">
        <f t="shared" si="7"/>
        <v>1.0433552828940247</v>
      </c>
      <c r="FX28" s="37"/>
      <c r="GH28" s="32">
        <f t="shared" si="44"/>
        <v>1983</v>
      </c>
      <c r="GI28" s="90">
        <f t="shared" si="34"/>
        <v>0.96557125564527768</v>
      </c>
      <c r="GJ28" s="90">
        <f t="shared" si="35"/>
        <v>0.95653464441384251</v>
      </c>
      <c r="GK28" s="90">
        <f t="shared" si="36"/>
        <v>0.99278139883239569</v>
      </c>
      <c r="GL28" s="90">
        <f t="shared" si="37"/>
        <v>0.97896029020701714</v>
      </c>
      <c r="GM28" s="90">
        <f t="shared" si="38"/>
        <v>1.0386396965829288</v>
      </c>
      <c r="GO28" s="32">
        <f t="shared" si="8"/>
        <v>14</v>
      </c>
      <c r="GP28" s="90">
        <f t="shared" si="39"/>
        <v>1.0636814550626532</v>
      </c>
      <c r="GQ28" s="90">
        <f t="shared" si="40"/>
        <v>1.1071925482593949</v>
      </c>
      <c r="GR28" s="90">
        <f t="shared" si="41"/>
        <v>1.0704594101411427</v>
      </c>
      <c r="GS28" s="90">
        <f t="shared" si="42"/>
        <v>1.0657661135230994</v>
      </c>
      <c r="GT28" s="90">
        <f t="shared" si="43"/>
        <v>0.84208575644583761</v>
      </c>
      <c r="HA28" s="32">
        <f t="shared" si="9"/>
        <v>2000</v>
      </c>
      <c r="HB28" s="80">
        <f t="shared" si="0"/>
        <v>0.78252474265394101</v>
      </c>
      <c r="HC28" s="80">
        <f t="shared" si="1"/>
        <v>1.3143296230636272</v>
      </c>
      <c r="HD28" s="80">
        <f t="shared" si="2"/>
        <v>0.59537936977325412</v>
      </c>
    </row>
    <row r="29" spans="1:212" x14ac:dyDescent="0.2">
      <c r="A29" s="74" t="s">
        <v>36</v>
      </c>
      <c r="B29" s="31">
        <f t="shared" si="10"/>
        <v>1963</v>
      </c>
      <c r="D29" s="85">
        <f t="shared" si="68"/>
        <v>4779.2662125128654</v>
      </c>
      <c r="E29" s="85">
        <f t="shared" si="69"/>
        <v>4944.8208491262158</v>
      </c>
      <c r="F29" s="85">
        <f t="shared" si="70"/>
        <v>23286.421149672937</v>
      </c>
      <c r="G29" s="123">
        <v>9.9999999999999995E-7</v>
      </c>
      <c r="H29" s="85">
        <f t="shared" si="71"/>
        <v>33010.508212312016</v>
      </c>
      <c r="I29" s="85"/>
      <c r="K29" s="85">
        <f>AER11_Table2.1c!$D26*0.001</f>
        <v>1307.0840000000001</v>
      </c>
      <c r="L29" s="85">
        <f>AER11_Table2.1c!$F26*0.001</f>
        <v>1286.4380000000001</v>
      </c>
      <c r="M29" s="85">
        <f>AER11_Table2.1c!$W26*0.001</f>
        <v>687.56299999999999</v>
      </c>
      <c r="N29" s="91">
        <f>[4]West!I29</f>
        <v>0</v>
      </c>
      <c r="O29" s="91">
        <f t="shared" si="72"/>
        <v>3281.085</v>
      </c>
      <c r="P29" s="86"/>
      <c r="R29" s="92">
        <f t="shared" si="73"/>
        <v>1307.0840000000001</v>
      </c>
      <c r="S29" s="92">
        <f t="shared" si="74"/>
        <v>1286.4380000000001</v>
      </c>
      <c r="T29" s="92">
        <f t="shared" si="75"/>
        <v>687.56299999999999</v>
      </c>
      <c r="U29" s="92">
        <f t="shared" si="76"/>
        <v>0</v>
      </c>
      <c r="V29" s="92">
        <f t="shared" si="77"/>
        <v>3281.085</v>
      </c>
      <c r="X29" s="85">
        <f>AER_11_Table3.4_real!$I10</f>
        <v>3.6564338730432517</v>
      </c>
      <c r="Y29" s="85">
        <f>AER_11_Table3.4_real!$K10</f>
        <v>3.8438081346525954</v>
      </c>
      <c r="Z29" s="85">
        <f>AER_11_Table3.4_real!M10</f>
        <v>33.868054490530959</v>
      </c>
      <c r="AA29" s="85">
        <v>0</v>
      </c>
      <c r="AB29" s="85">
        <f>[4]Conversion_Factors!$O25*AB175+AB249</f>
        <v>34.689222817238608</v>
      </c>
      <c r="BE29" s="80"/>
      <c r="BF29" s="80"/>
      <c r="BG29" s="80"/>
      <c r="BH29" s="80"/>
      <c r="BI29" s="80"/>
      <c r="BJ29" s="80"/>
      <c r="BK29" s="80"/>
      <c r="BL29" s="80"/>
      <c r="BM29" s="80"/>
      <c r="BN29" s="80"/>
      <c r="BO29" s="80"/>
      <c r="BP29" s="80"/>
      <c r="BQ29" s="80"/>
      <c r="BR29" s="80"/>
      <c r="BS29" s="80"/>
      <c r="BT29" s="80"/>
      <c r="BU29" s="80"/>
      <c r="BV29" s="80"/>
      <c r="BW29" s="80"/>
      <c r="BX29" s="80"/>
      <c r="BY29" s="80"/>
      <c r="CN29" s="89"/>
      <c r="CO29" s="89"/>
      <c r="CP29" s="89"/>
      <c r="CQ29" s="89"/>
      <c r="CR29" s="89"/>
      <c r="CS29" s="89"/>
      <c r="CT29" s="89"/>
      <c r="CU29" s="89"/>
      <c r="CV29" s="89"/>
      <c r="CW29" s="89"/>
      <c r="CX29" s="89"/>
      <c r="DA29" s="35"/>
      <c r="DC29" s="80">
        <f t="shared" si="78"/>
        <v>0.14478014642411141</v>
      </c>
      <c r="DD29" s="80">
        <f t="shared" si="79"/>
        <v>0.14979535659744653</v>
      </c>
      <c r="DE29" s="80">
        <f t="shared" si="80"/>
        <v>2.1162734908444465</v>
      </c>
      <c r="DF29" s="80">
        <f t="shared" si="81"/>
        <v>3.0293383960293813E-11</v>
      </c>
      <c r="DG29" s="80"/>
      <c r="DI29" s="80">
        <f t="shared" si="82"/>
        <v>0.14521621679327149</v>
      </c>
      <c r="DJ29" s="80">
        <f t="shared" si="83"/>
        <v>0.1529164942478915</v>
      </c>
      <c r="DK29" s="80">
        <f t="shared" si="84"/>
        <v>2.1055177172459945</v>
      </c>
      <c r="DL29" s="80">
        <f t="shared" si="85"/>
        <v>3.0874630748681447E-11</v>
      </c>
      <c r="DM29" s="80">
        <f t="shared" si="86"/>
        <v>2.403650428318032</v>
      </c>
      <c r="DN29" s="80"/>
      <c r="DO29" s="80"/>
      <c r="DP29" s="80">
        <f t="shared" si="87"/>
        <v>6.0414865274268419E-2</v>
      </c>
      <c r="DQ29" s="80">
        <f t="shared" si="88"/>
        <v>6.3618441536399145E-2</v>
      </c>
      <c r="DR29" s="80">
        <f t="shared" si="89"/>
        <v>0.87596669317648757</v>
      </c>
      <c r="DS29" s="80">
        <f t="shared" si="90"/>
        <v>1.2844892245951981E-11</v>
      </c>
      <c r="DT29" s="80"/>
      <c r="DW29" s="80">
        <f t="shared" si="91"/>
        <v>-1.3655218328229309E-2</v>
      </c>
      <c r="DX29" s="80">
        <f t="shared" si="92"/>
        <v>9.1459800574846643E-3</v>
      </c>
      <c r="DY29" s="80">
        <f t="shared" si="67"/>
        <v>-5.3952253633538713E-2</v>
      </c>
      <c r="DZ29" s="80">
        <v>0</v>
      </c>
      <c r="EA29" s="80"/>
      <c r="EC29" s="80"/>
      <c r="ED29" s="80"/>
      <c r="EE29" s="80"/>
      <c r="EF29" s="80"/>
      <c r="EG29" s="80"/>
      <c r="EI29" s="80" t="e">
        <f t="shared" si="11"/>
        <v>#DIV/0!</v>
      </c>
      <c r="EJ29" s="80" t="e">
        <f t="shared" si="11"/>
        <v>#DIV/0!</v>
      </c>
      <c r="EK29" s="80" t="e">
        <f t="shared" si="11"/>
        <v>#DIV/0!</v>
      </c>
      <c r="EL29" s="80" t="e">
        <f t="shared" si="11"/>
        <v>#DIV/0!</v>
      </c>
      <c r="EN29" s="80" t="e">
        <f t="shared" si="12"/>
        <v>#DIV/0!</v>
      </c>
      <c r="EO29" s="80" t="e">
        <f t="shared" si="13"/>
        <v>#DIV/0!</v>
      </c>
      <c r="EP29" s="80" t="e">
        <f t="shared" si="14"/>
        <v>#DIV/0!</v>
      </c>
      <c r="EQ29" s="80" t="e">
        <f t="shared" si="15"/>
        <v>#DIV/0!</v>
      </c>
      <c r="ES29" s="80" t="e">
        <f t="shared" si="16"/>
        <v>#DIV/0!</v>
      </c>
      <c r="ET29" s="80" t="e">
        <f t="shared" si="17"/>
        <v>#DIV/0!</v>
      </c>
      <c r="EU29" s="80" t="e">
        <f t="shared" si="18"/>
        <v>#DIV/0!</v>
      </c>
      <c r="EV29" s="80" t="e">
        <f t="shared" si="19"/>
        <v>#DIV/0!</v>
      </c>
      <c r="EX29" s="80" t="e">
        <f t="shared" si="20"/>
        <v>#DIV/0!</v>
      </c>
      <c r="EY29" s="80" t="e">
        <f t="shared" si="21"/>
        <v>#DIV/0!</v>
      </c>
      <c r="EZ29" s="80" t="e">
        <f t="shared" si="22"/>
        <v>#DIV/0!</v>
      </c>
      <c r="FA29" s="80" t="e">
        <f t="shared" si="23"/>
        <v>#DIV/0!</v>
      </c>
      <c r="FD29" s="80">
        <f t="shared" si="24"/>
        <v>0.95360713322955559</v>
      </c>
      <c r="FE29" s="80">
        <f t="shared" si="25"/>
        <v>0.93450588955866132</v>
      </c>
      <c r="FF29" s="124">
        <f t="shared" si="3"/>
        <v>0.87693195726823669</v>
      </c>
      <c r="FG29" s="80"/>
      <c r="FH29" s="80" t="e">
        <f t="shared" si="26"/>
        <v>#DIV/0!</v>
      </c>
      <c r="FI29" s="80">
        <f t="shared" si="27"/>
        <v>1</v>
      </c>
      <c r="FJ29" s="80">
        <f t="shared" si="4"/>
        <v>0.8107354522626572</v>
      </c>
      <c r="FK29" s="80"/>
      <c r="FL29" s="80" t="e">
        <f t="shared" si="28"/>
        <v>#DIV/0!</v>
      </c>
      <c r="FM29" s="80">
        <f t="shared" si="29"/>
        <v>1</v>
      </c>
      <c r="FN29" s="80">
        <f t="shared" si="5"/>
        <v>0.97981376439401047</v>
      </c>
      <c r="FO29" s="80"/>
      <c r="FP29" s="80" t="e">
        <f t="shared" si="30"/>
        <v>#DIV/0!</v>
      </c>
      <c r="FQ29" s="80">
        <f t="shared" si="31"/>
        <v>1</v>
      </c>
      <c r="FR29" s="80">
        <f t="shared" si="6"/>
        <v>0.97922256430652277</v>
      </c>
      <c r="FT29" s="80" t="e">
        <f t="shared" si="32"/>
        <v>#DIV/0!</v>
      </c>
      <c r="FU29" s="80">
        <f t="shared" si="33"/>
        <v>1</v>
      </c>
      <c r="FV29" s="80">
        <f t="shared" si="7"/>
        <v>1.0433552828940247</v>
      </c>
      <c r="FX29" s="37"/>
      <c r="GH29" s="32">
        <f t="shared" si="44"/>
        <v>1984</v>
      </c>
      <c r="GI29" s="90">
        <f t="shared" si="34"/>
        <v>0.99741869208610978</v>
      </c>
      <c r="GJ29" s="90">
        <f t="shared" si="35"/>
        <v>0.98731623791716105</v>
      </c>
      <c r="GK29" s="90">
        <f t="shared" si="36"/>
        <v>0.99626787687436691</v>
      </c>
      <c r="GL29" s="90">
        <f t="shared" si="37"/>
        <v>0.99869920607058427</v>
      </c>
      <c r="GM29" s="90">
        <f t="shared" si="38"/>
        <v>1.0153374172560561</v>
      </c>
      <c r="GO29" s="32">
        <f t="shared" si="8"/>
        <v>15</v>
      </c>
      <c r="GP29" s="90">
        <f t="shared" si="39"/>
        <v>1.1176451609192253</v>
      </c>
      <c r="GQ29" s="90">
        <f t="shared" si="40"/>
        <v>1.1266600291462063</v>
      </c>
      <c r="GR29" s="90">
        <f t="shared" si="41"/>
        <v>1.0837543398508913</v>
      </c>
      <c r="GS29" s="90">
        <f t="shared" si="42"/>
        <v>1.1010884908828968</v>
      </c>
      <c r="GT29" s="90">
        <f t="shared" si="43"/>
        <v>0.83130038624518388</v>
      </c>
      <c r="HA29" s="32">
        <f t="shared" si="9"/>
        <v>2001</v>
      </c>
      <c r="HB29" s="80">
        <f t="shared" si="0"/>
        <v>1.0424242233006742</v>
      </c>
      <c r="HC29" s="80">
        <f t="shared" si="1"/>
        <v>1.3275025885287841</v>
      </c>
      <c r="HD29" s="80">
        <f t="shared" si="2"/>
        <v>0.78525212101917596</v>
      </c>
    </row>
    <row r="30" spans="1:212" x14ac:dyDescent="0.2">
      <c r="A30" s="74" t="s">
        <v>36</v>
      </c>
      <c r="B30" s="31">
        <f t="shared" si="10"/>
        <v>1964</v>
      </c>
      <c r="D30" s="85">
        <f t="shared" si="68"/>
        <v>5059.8824108747212</v>
      </c>
      <c r="E30" s="85">
        <f t="shared" si="69"/>
        <v>4719.121559196562</v>
      </c>
      <c r="F30" s="85">
        <f t="shared" si="70"/>
        <v>23542.77335668345</v>
      </c>
      <c r="G30" s="123">
        <v>9.9999999999999995E-7</v>
      </c>
      <c r="H30" s="85">
        <f t="shared" si="71"/>
        <v>33321.777327754731</v>
      </c>
      <c r="I30" s="85"/>
      <c r="K30" s="85">
        <f>AER11_Table2.1c!$D27*0.001</f>
        <v>1418.7080000000001</v>
      </c>
      <c r="L30" s="85">
        <f>AER11_Table2.1c!$F27*0.001</f>
        <v>1274.79</v>
      </c>
      <c r="M30" s="85">
        <f>AER11_Table2.1c!$W27*0.001</f>
        <v>737.79</v>
      </c>
      <c r="N30" s="91">
        <f>[4]West!I30</f>
        <v>0</v>
      </c>
      <c r="O30" s="91">
        <f t="shared" si="72"/>
        <v>3431.288</v>
      </c>
      <c r="P30" s="86"/>
      <c r="R30" s="92">
        <f t="shared" si="73"/>
        <v>1418.7080000000001</v>
      </c>
      <c r="S30" s="92">
        <f t="shared" si="74"/>
        <v>1274.79</v>
      </c>
      <c r="T30" s="92">
        <f t="shared" si="75"/>
        <v>737.79</v>
      </c>
      <c r="U30" s="92">
        <f t="shared" si="76"/>
        <v>0</v>
      </c>
      <c r="V30" s="92">
        <f t="shared" si="77"/>
        <v>3431.288</v>
      </c>
      <c r="X30" s="85">
        <f>AER_11_Table3.4_real!$I11</f>
        <v>3.5665425238137241</v>
      </c>
      <c r="Y30" s="85">
        <f>AER_11_Table3.4_real!$K11</f>
        <v>3.701881532798784</v>
      </c>
      <c r="Z30" s="85">
        <f>AER_11_Table3.4_real!M11</f>
        <v>31.90985694666972</v>
      </c>
      <c r="AA30" s="85">
        <v>0</v>
      </c>
      <c r="AB30" s="85">
        <f>[4]Conversion_Factors!$O26*AB176+AB250</f>
        <v>34.157166381535816</v>
      </c>
      <c r="BE30" s="80"/>
      <c r="BF30" s="80"/>
      <c r="BG30" s="80"/>
      <c r="BH30" s="80"/>
      <c r="BI30" s="80"/>
      <c r="BJ30" s="80"/>
      <c r="BK30" s="80"/>
      <c r="BL30" s="80"/>
      <c r="BM30" s="80"/>
      <c r="BN30" s="80"/>
      <c r="BO30" s="80"/>
      <c r="BP30" s="80"/>
      <c r="BQ30" s="80"/>
      <c r="BR30" s="80"/>
      <c r="BS30" s="80"/>
      <c r="BT30" s="80"/>
      <c r="BU30" s="80"/>
      <c r="BV30" s="80"/>
      <c r="BW30" s="80"/>
      <c r="BX30" s="80"/>
      <c r="BY30" s="80"/>
      <c r="CN30" s="89"/>
      <c r="CO30" s="89"/>
      <c r="CP30" s="89"/>
      <c r="CQ30" s="89"/>
      <c r="CR30" s="89"/>
      <c r="CS30" s="89"/>
      <c r="CT30" s="89"/>
      <c r="CU30" s="89"/>
      <c r="CV30" s="89"/>
      <c r="CW30" s="89"/>
      <c r="CX30" s="89"/>
      <c r="DA30" s="35"/>
      <c r="DC30" s="80">
        <f t="shared" si="78"/>
        <v>0.15184911540298271</v>
      </c>
      <c r="DD30" s="80">
        <f t="shared" si="79"/>
        <v>0.14162274457268703</v>
      </c>
      <c r="DE30" s="80">
        <f t="shared" si="80"/>
        <v>2.1195844199829601</v>
      </c>
      <c r="DF30" s="80">
        <f t="shared" si="81"/>
        <v>3.0010404011885321E-11</v>
      </c>
      <c r="DG30" s="80"/>
      <c r="DI30" s="80">
        <f t="shared" si="82"/>
        <v>0.14828654990535056</v>
      </c>
      <c r="DJ30" s="80">
        <f t="shared" si="83"/>
        <v>0.14567084339471495</v>
      </c>
      <c r="DK30" s="80">
        <f t="shared" si="84"/>
        <v>2.1179285240862371</v>
      </c>
      <c r="DL30" s="80">
        <f t="shared" si="85"/>
        <v>3.0151672667429111E-11</v>
      </c>
      <c r="DM30" s="80">
        <f t="shared" si="86"/>
        <v>2.4118859174164546</v>
      </c>
      <c r="DN30" s="80"/>
      <c r="DO30" s="80"/>
      <c r="DP30" s="80">
        <f t="shared" si="87"/>
        <v>6.1481577065714207E-2</v>
      </c>
      <c r="DQ30" s="80">
        <f t="shared" si="88"/>
        <v>6.0397070335214492E-2</v>
      </c>
      <c r="DR30" s="80">
        <f t="shared" si="89"/>
        <v>0.87812135258656987</v>
      </c>
      <c r="DS30" s="80">
        <f t="shared" si="90"/>
        <v>1.250128476214445E-11</v>
      </c>
      <c r="DT30" s="80"/>
      <c r="DW30" s="80">
        <f t="shared" si="91"/>
        <v>-2.4891675010011716E-2</v>
      </c>
      <c r="DX30" s="80">
        <f t="shared" si="92"/>
        <v>-3.762236414624022E-2</v>
      </c>
      <c r="DY30" s="80">
        <f t="shared" si="67"/>
        <v>-5.9557267432740348E-2</v>
      </c>
      <c r="DZ30" s="80">
        <v>0</v>
      </c>
      <c r="EA30" s="80"/>
      <c r="EC30" s="80"/>
      <c r="ED30" s="80"/>
      <c r="EE30" s="80"/>
      <c r="EF30" s="80"/>
      <c r="EG30" s="80"/>
      <c r="EI30" s="80" t="e">
        <f t="shared" si="11"/>
        <v>#DIV/0!</v>
      </c>
      <c r="EJ30" s="80" t="e">
        <f t="shared" si="11"/>
        <v>#DIV/0!</v>
      </c>
      <c r="EK30" s="80" t="e">
        <f t="shared" si="11"/>
        <v>#DIV/0!</v>
      </c>
      <c r="EL30" s="80" t="e">
        <f t="shared" si="11"/>
        <v>#DIV/0!</v>
      </c>
      <c r="EN30" s="80" t="e">
        <f t="shared" si="12"/>
        <v>#DIV/0!</v>
      </c>
      <c r="EO30" s="80" t="e">
        <f t="shared" si="13"/>
        <v>#DIV/0!</v>
      </c>
      <c r="EP30" s="80" t="e">
        <f t="shared" si="14"/>
        <v>#DIV/0!</v>
      </c>
      <c r="EQ30" s="80" t="e">
        <f t="shared" si="15"/>
        <v>#DIV/0!</v>
      </c>
      <c r="ES30" s="80" t="e">
        <f t="shared" si="16"/>
        <v>#DIV/0!</v>
      </c>
      <c r="ET30" s="80" t="e">
        <f t="shared" si="17"/>
        <v>#DIV/0!</v>
      </c>
      <c r="EU30" s="80" t="e">
        <f t="shared" si="18"/>
        <v>#DIV/0!</v>
      </c>
      <c r="EV30" s="80" t="e">
        <f t="shared" si="19"/>
        <v>#DIV/0!</v>
      </c>
      <c r="EX30" s="80" t="e">
        <f t="shared" si="20"/>
        <v>#DIV/0!</v>
      </c>
      <c r="EY30" s="80" t="e">
        <f t="shared" si="21"/>
        <v>#DIV/0!</v>
      </c>
      <c r="EZ30" s="80" t="e">
        <f t="shared" si="22"/>
        <v>#DIV/0!</v>
      </c>
      <c r="FA30" s="80" t="e">
        <f t="shared" si="23"/>
        <v>#DIV/0!</v>
      </c>
      <c r="FD30" s="80">
        <f t="shared" si="24"/>
        <v>0.94544348219565033</v>
      </c>
      <c r="FE30" s="80">
        <f t="shared" si="25"/>
        <v>0.88352250235668461</v>
      </c>
      <c r="FF30" s="124">
        <f t="shared" si="3"/>
        <v>0.82908960332832893</v>
      </c>
      <c r="FG30" s="80"/>
      <c r="FH30" s="80" t="e">
        <f t="shared" si="26"/>
        <v>#DIV/0!</v>
      </c>
      <c r="FI30" s="80">
        <f t="shared" si="27"/>
        <v>1</v>
      </c>
      <c r="FJ30" s="80">
        <f t="shared" si="4"/>
        <v>0.8107354522626572</v>
      </c>
      <c r="FK30" s="80"/>
      <c r="FL30" s="80" t="e">
        <f t="shared" si="28"/>
        <v>#DIV/0!</v>
      </c>
      <c r="FM30" s="80">
        <f t="shared" si="29"/>
        <v>1</v>
      </c>
      <c r="FN30" s="80">
        <f t="shared" si="5"/>
        <v>0.97981376439401047</v>
      </c>
      <c r="FO30" s="80"/>
      <c r="FP30" s="80" t="e">
        <f t="shared" si="30"/>
        <v>#DIV/0!</v>
      </c>
      <c r="FQ30" s="80">
        <f t="shared" si="31"/>
        <v>1</v>
      </c>
      <c r="FR30" s="80">
        <f t="shared" si="6"/>
        <v>0.97922256430652277</v>
      </c>
      <c r="FT30" s="80" t="e">
        <f t="shared" si="32"/>
        <v>#DIV/0!</v>
      </c>
      <c r="FU30" s="80">
        <f t="shared" si="33"/>
        <v>1</v>
      </c>
      <c r="FV30" s="80">
        <f t="shared" si="7"/>
        <v>1.0433552828940247</v>
      </c>
      <c r="FX30" s="37"/>
      <c r="GH30" s="32">
        <f t="shared" si="44"/>
        <v>1985</v>
      </c>
      <c r="GI30" s="90">
        <f t="shared" si="34"/>
        <v>1</v>
      </c>
      <c r="GJ30" s="90">
        <f t="shared" si="35"/>
        <v>1</v>
      </c>
      <c r="GK30" s="90">
        <f t="shared" si="36"/>
        <v>1</v>
      </c>
      <c r="GL30" s="90">
        <f t="shared" si="37"/>
        <v>1</v>
      </c>
      <c r="GM30" s="90">
        <f t="shared" si="38"/>
        <v>1</v>
      </c>
      <c r="GO30" s="32">
        <f t="shared" si="8"/>
        <v>16</v>
      </c>
      <c r="GP30" s="90">
        <f t="shared" si="39"/>
        <v>1.1052889419984435</v>
      </c>
      <c r="GQ30" s="90">
        <f t="shared" si="40"/>
        <v>1.1418152397944299</v>
      </c>
      <c r="GR30" s="90">
        <f t="shared" si="41"/>
        <v>1.1002903680940972</v>
      </c>
      <c r="GS30" s="90">
        <f t="shared" si="42"/>
        <v>1.0638798715984925</v>
      </c>
      <c r="GT30" s="90">
        <f t="shared" si="43"/>
        <v>0.82695158984231809</v>
      </c>
      <c r="HA30" s="32">
        <f t="shared" si="9"/>
        <v>2002</v>
      </c>
      <c r="HB30" s="80">
        <f t="shared" si="0"/>
        <v>1.1217668473591136</v>
      </c>
      <c r="HC30" s="80">
        <f t="shared" si="1"/>
        <v>1.3397437444548934</v>
      </c>
      <c r="HD30" s="80">
        <f t="shared" si="2"/>
        <v>0.83729955971209336</v>
      </c>
    </row>
    <row r="31" spans="1:212" x14ac:dyDescent="0.2">
      <c r="A31" s="74" t="s">
        <v>36</v>
      </c>
      <c r="B31" s="31">
        <f t="shared" si="10"/>
        <v>1965</v>
      </c>
      <c r="D31" s="85">
        <f t="shared" si="68"/>
        <v>5224.7471557996923</v>
      </c>
      <c r="E31" s="85">
        <f t="shared" si="69"/>
        <v>5366.4008085693267</v>
      </c>
      <c r="F31" s="85">
        <f t="shared" si="70"/>
        <v>23588.45709956676</v>
      </c>
      <c r="G31" s="123">
        <v>9.9999999999999995E-7</v>
      </c>
      <c r="H31" s="85">
        <f t="shared" si="71"/>
        <v>34179.605064935779</v>
      </c>
      <c r="I31" s="85"/>
      <c r="K31" s="85">
        <f>AER11_Table2.1c!$D28*0.001</f>
        <v>1489.845</v>
      </c>
      <c r="L31" s="85">
        <f>AER11_Table2.1c!$F28*0.001</f>
        <v>1412.905</v>
      </c>
      <c r="M31" s="85">
        <f>AER11_Table2.1c!$W28*0.001</f>
        <v>788.60300000000007</v>
      </c>
      <c r="N31" s="91">
        <f>[4]West!I31</f>
        <v>0</v>
      </c>
      <c r="O31" s="91">
        <f t="shared" si="72"/>
        <v>3691.3530000000001</v>
      </c>
      <c r="P31" s="86"/>
      <c r="R31" s="92">
        <f t="shared" si="73"/>
        <v>1489.845</v>
      </c>
      <c r="S31" s="92">
        <f t="shared" si="74"/>
        <v>1412.905</v>
      </c>
      <c r="T31" s="92">
        <f t="shared" si="75"/>
        <v>788.60300000000007</v>
      </c>
      <c r="U31" s="92">
        <f t="shared" si="76"/>
        <v>0</v>
      </c>
      <c r="V31" s="92">
        <f t="shared" si="77"/>
        <v>3691.3530000000001</v>
      </c>
      <c r="X31" s="85">
        <f>AER_11_Table3.4_real!$I12</f>
        <v>3.5069065277258318</v>
      </c>
      <c r="Y31" s="85">
        <f>AER_11_Table3.4_real!$K12</f>
        <v>3.7981327892316377</v>
      </c>
      <c r="Z31" s="85">
        <f>AER_11_Table3.4_real!M12</f>
        <v>29.911700944032368</v>
      </c>
      <c r="AA31" s="85">
        <v>0</v>
      </c>
      <c r="AB31" s="85">
        <f>[4]Conversion_Factors!$O27*AB177+AB251</f>
        <v>33.725197705947856</v>
      </c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CN31" s="89"/>
      <c r="CO31" s="89"/>
      <c r="CP31" s="89"/>
      <c r="CQ31" s="89"/>
      <c r="CR31" s="89"/>
      <c r="CS31" s="89"/>
      <c r="CT31" s="89"/>
      <c r="CU31" s="89"/>
      <c r="CV31" s="89"/>
      <c r="CW31" s="89"/>
      <c r="CX31" s="89"/>
      <c r="DA31" s="35"/>
      <c r="DC31" s="80">
        <f t="shared" si="78"/>
        <v>0.1528615426033598</v>
      </c>
      <c r="DD31" s="80">
        <f t="shared" si="79"/>
        <v>0.15700593375417954</v>
      </c>
      <c r="DE31" s="80">
        <f t="shared" si="80"/>
        <v>2.0703975708396101</v>
      </c>
      <c r="DF31" s="80">
        <f t="shared" si="81"/>
        <v>2.9257213420112959E-11</v>
      </c>
      <c r="DG31" s="80"/>
      <c r="DI31" s="80">
        <f t="shared" si="82"/>
        <v>0.15235476835553757</v>
      </c>
      <c r="DJ31" s="80">
        <f t="shared" si="83"/>
        <v>0.14918217380665508</v>
      </c>
      <c r="DK31" s="80">
        <f t="shared" si="84"/>
        <v>2.0948947565313265</v>
      </c>
      <c r="DL31" s="80">
        <f t="shared" si="85"/>
        <v>2.9632213352105994E-11</v>
      </c>
      <c r="DM31" s="80">
        <f t="shared" si="86"/>
        <v>2.3964316987231515</v>
      </c>
      <c r="DN31" s="80"/>
      <c r="DO31" s="80"/>
      <c r="DP31" s="80">
        <f t="shared" si="87"/>
        <v>6.3575677302513595E-2</v>
      </c>
      <c r="DQ31" s="80">
        <f t="shared" si="88"/>
        <v>6.2251794568625174E-2</v>
      </c>
      <c r="DR31" s="80">
        <f t="shared" si="89"/>
        <v>0.87417252811649604</v>
      </c>
      <c r="DS31" s="80">
        <f t="shared" si="90"/>
        <v>1.2365139957001238E-11</v>
      </c>
      <c r="DT31" s="80"/>
      <c r="DW31" s="80">
        <f t="shared" si="91"/>
        <v>-1.6862328041716838E-2</v>
      </c>
      <c r="DX31" s="80">
        <f t="shared" si="92"/>
        <v>2.5668361940550687E-2</v>
      </c>
      <c r="DY31" s="80">
        <f t="shared" si="67"/>
        <v>-6.4665217489498786E-2</v>
      </c>
      <c r="DZ31" s="80">
        <v>0</v>
      </c>
      <c r="EA31" s="80"/>
      <c r="EC31" s="80"/>
      <c r="ED31" s="80"/>
      <c r="EE31" s="80"/>
      <c r="EF31" s="80"/>
      <c r="EG31" s="80"/>
      <c r="EI31" s="80" t="e">
        <f t="shared" si="11"/>
        <v>#DIV/0!</v>
      </c>
      <c r="EJ31" s="80" t="e">
        <f t="shared" si="11"/>
        <v>#DIV/0!</v>
      </c>
      <c r="EK31" s="80" t="e">
        <f t="shared" si="11"/>
        <v>#DIV/0!</v>
      </c>
      <c r="EL31" s="80" t="e">
        <f t="shared" si="11"/>
        <v>#DIV/0!</v>
      </c>
      <c r="EN31" s="80" t="e">
        <f t="shared" si="12"/>
        <v>#DIV/0!</v>
      </c>
      <c r="EO31" s="80" t="e">
        <f t="shared" si="13"/>
        <v>#DIV/0!</v>
      </c>
      <c r="EP31" s="80" t="e">
        <f t="shared" si="14"/>
        <v>#DIV/0!</v>
      </c>
      <c r="EQ31" s="80" t="e">
        <f t="shared" si="15"/>
        <v>#DIV/0!</v>
      </c>
      <c r="ES31" s="80" t="e">
        <f t="shared" si="16"/>
        <v>#DIV/0!</v>
      </c>
      <c r="ET31" s="80" t="e">
        <f t="shared" si="17"/>
        <v>#DIV/0!</v>
      </c>
      <c r="EU31" s="80" t="e">
        <f t="shared" si="18"/>
        <v>#DIV/0!</v>
      </c>
      <c r="EV31" s="80" t="e">
        <f t="shared" si="19"/>
        <v>#DIV/0!</v>
      </c>
      <c r="EX31" s="80" t="e">
        <f t="shared" si="20"/>
        <v>#DIV/0!</v>
      </c>
      <c r="EY31" s="80" t="e">
        <f t="shared" si="21"/>
        <v>#DIV/0!</v>
      </c>
      <c r="EZ31" s="80" t="e">
        <f t="shared" si="22"/>
        <v>#DIV/0!</v>
      </c>
      <c r="FA31" s="80" t="e">
        <f t="shared" si="23"/>
        <v>#DIV/0!</v>
      </c>
      <c r="FD31" s="80">
        <f t="shared" si="24"/>
        <v>0.94553659335258888</v>
      </c>
      <c r="FE31" s="80">
        <f t="shared" si="25"/>
        <v>0.83540285702869421</v>
      </c>
      <c r="FF31" s="124">
        <f t="shared" si="3"/>
        <v>0.78393455911511734</v>
      </c>
      <c r="FG31" s="80"/>
      <c r="FH31" s="80" t="e">
        <f t="shared" si="26"/>
        <v>#DIV/0!</v>
      </c>
      <c r="FI31" s="80">
        <f t="shared" si="27"/>
        <v>1</v>
      </c>
      <c r="FJ31" s="80">
        <f t="shared" si="4"/>
        <v>0.8107354522626572</v>
      </c>
      <c r="FK31" s="80"/>
      <c r="FL31" s="80" t="e">
        <f t="shared" si="28"/>
        <v>#DIV/0!</v>
      </c>
      <c r="FM31" s="80">
        <f t="shared" si="29"/>
        <v>1</v>
      </c>
      <c r="FN31" s="80">
        <f t="shared" si="5"/>
        <v>0.97981376439401047</v>
      </c>
      <c r="FO31" s="80"/>
      <c r="FP31" s="80" t="e">
        <f t="shared" si="30"/>
        <v>#DIV/0!</v>
      </c>
      <c r="FQ31" s="80">
        <f t="shared" si="31"/>
        <v>1</v>
      </c>
      <c r="FR31" s="80">
        <f t="shared" si="6"/>
        <v>0.97922256430652277</v>
      </c>
      <c r="FT31" s="80" t="e">
        <f t="shared" si="32"/>
        <v>#DIV/0!</v>
      </c>
      <c r="FU31" s="80">
        <f t="shared" si="33"/>
        <v>1</v>
      </c>
      <c r="FV31" s="80">
        <f t="shared" si="7"/>
        <v>1.0433552828940247</v>
      </c>
      <c r="FX31" s="37"/>
      <c r="GH31" s="32">
        <f t="shared" si="44"/>
        <v>1986</v>
      </c>
      <c r="GI31" s="90">
        <f t="shared" si="34"/>
        <v>1.0101510232065369</v>
      </c>
      <c r="GJ31" s="90">
        <f t="shared" si="35"/>
        <v>1.0221125551205175</v>
      </c>
      <c r="GK31" s="90">
        <f t="shared" si="36"/>
        <v>1.0088701052045066</v>
      </c>
      <c r="GL31" s="90">
        <f t="shared" si="37"/>
        <v>1.0271337225872812</v>
      </c>
      <c r="GM31" s="90">
        <f t="shared" si="38"/>
        <v>0.95372978040303291</v>
      </c>
      <c r="GO31" s="32">
        <f t="shared" si="8"/>
        <v>17</v>
      </c>
      <c r="GP31" s="90">
        <f t="shared" si="39"/>
        <v>1.2048244839288293</v>
      </c>
      <c r="GQ31" s="90">
        <f t="shared" si="40"/>
        <v>1.1611452555815975</v>
      </c>
      <c r="GR31" s="90">
        <f t="shared" si="41"/>
        <v>1.1166896257234336</v>
      </c>
      <c r="GS31" s="90">
        <f t="shared" si="42"/>
        <v>1.1345539928517487</v>
      </c>
      <c r="GT31" s="90">
        <f t="shared" si="43"/>
        <v>0.8189918546242001</v>
      </c>
      <c r="HA31" s="32">
        <f t="shared" si="9"/>
        <v>2003</v>
      </c>
      <c r="HB31" s="80">
        <f t="shared" si="0"/>
        <v>0.84957691601756324</v>
      </c>
      <c r="HC31" s="80">
        <f t="shared" si="1"/>
        <v>1.3536014522036552</v>
      </c>
      <c r="HD31" s="80">
        <f t="shared" si="2"/>
        <v>0.62764184733582917</v>
      </c>
    </row>
    <row r="32" spans="1:212" x14ac:dyDescent="0.2">
      <c r="A32" s="74" t="s">
        <v>36</v>
      </c>
      <c r="B32" s="31">
        <f t="shared" si="10"/>
        <v>1966</v>
      </c>
      <c r="D32" s="85">
        <f t="shared" si="68"/>
        <v>5696.3824399101231</v>
      </c>
      <c r="E32" s="85">
        <f t="shared" si="69"/>
        <v>5411.5426236665107</v>
      </c>
      <c r="F32" s="85">
        <f t="shared" si="70"/>
        <v>25000.117030925932</v>
      </c>
      <c r="G32" s="123">
        <v>9.9999999999999995E-7</v>
      </c>
      <c r="H32" s="85">
        <f t="shared" si="71"/>
        <v>36108.042095502569</v>
      </c>
      <c r="I32" s="85"/>
      <c r="K32" s="85">
        <f>AER11_Table2.1c!$D29*0.001</f>
        <v>1676.29</v>
      </c>
      <c r="L32" s="85">
        <f>AER11_Table2.1c!$F29*0.001</f>
        <v>1460.914</v>
      </c>
      <c r="M32" s="85">
        <f>AER11_Table2.1c!$W29*0.001</f>
        <v>859.23300000000006</v>
      </c>
      <c r="N32" s="91">
        <f>[4]West!I32</f>
        <v>0</v>
      </c>
      <c r="O32" s="91">
        <f t="shared" si="72"/>
        <v>3996.4369999999999</v>
      </c>
      <c r="P32" s="86"/>
      <c r="R32" s="92">
        <f t="shared" si="73"/>
        <v>1676.29</v>
      </c>
      <c r="S32" s="92">
        <f t="shared" si="74"/>
        <v>1460.914</v>
      </c>
      <c r="T32" s="92">
        <f t="shared" si="75"/>
        <v>859.23300000000006</v>
      </c>
      <c r="U32" s="92">
        <f t="shared" si="76"/>
        <v>0</v>
      </c>
      <c r="V32" s="92">
        <f t="shared" si="77"/>
        <v>3996.4369999999999</v>
      </c>
      <c r="X32" s="85">
        <f>AER_11_Table3.4_real!$I13</f>
        <v>3.398208209743018</v>
      </c>
      <c r="Y32" s="85">
        <f>AER_11_Table3.4_real!$K13</f>
        <v>3.7042171022158121</v>
      </c>
      <c r="Z32" s="85">
        <f>AER_11_Table3.4_real!M13</f>
        <v>29.095852965291058</v>
      </c>
      <c r="AA32" s="85">
        <v>0</v>
      </c>
      <c r="AB32" s="85">
        <f>[4]Conversion_Factors!$O28*AB178+AB252</f>
        <v>32.970167783237301</v>
      </c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CN32" s="89"/>
      <c r="CO32" s="89"/>
      <c r="CP32" s="89"/>
      <c r="CQ32" s="89"/>
      <c r="CR32" s="89"/>
      <c r="CS32" s="89"/>
      <c r="CT32" s="89"/>
      <c r="CU32" s="89"/>
      <c r="CV32" s="89"/>
      <c r="CW32" s="89"/>
      <c r="CX32" s="89"/>
      <c r="DA32" s="35"/>
      <c r="DC32" s="80">
        <f t="shared" si="78"/>
        <v>0.1577593829331343</v>
      </c>
      <c r="DD32" s="80">
        <f t="shared" si="79"/>
        <v>0.14987084066628317</v>
      </c>
      <c r="DE32" s="80">
        <f t="shared" si="80"/>
        <v>2.0771093291186631</v>
      </c>
      <c r="DF32" s="80">
        <f t="shared" si="81"/>
        <v>2.7694661409640783E-11</v>
      </c>
      <c r="DG32" s="80"/>
      <c r="DI32" s="80">
        <f t="shared" si="82"/>
        <v>0.15529759047032035</v>
      </c>
      <c r="DJ32" s="80">
        <f t="shared" si="83"/>
        <v>0.15341073393116508</v>
      </c>
      <c r="DK32" s="80">
        <f t="shared" si="84"/>
        <v>2.0737516397458329</v>
      </c>
      <c r="DL32" s="80">
        <f t="shared" si="85"/>
        <v>2.8468790857387965E-11</v>
      </c>
      <c r="DM32" s="80">
        <f t="shared" si="86"/>
        <v>2.3824599641757871</v>
      </c>
      <c r="DN32" s="80"/>
      <c r="DO32" s="80"/>
      <c r="DP32" s="80">
        <f t="shared" si="87"/>
        <v>6.5183714650183272E-2</v>
      </c>
      <c r="DQ32" s="80">
        <f t="shared" si="88"/>
        <v>6.4391736372467256E-2</v>
      </c>
      <c r="DR32" s="80">
        <f t="shared" si="89"/>
        <v>0.87042454896540011</v>
      </c>
      <c r="DS32" s="80">
        <f t="shared" si="90"/>
        <v>1.1949326026654451E-11</v>
      </c>
      <c r="DT32" s="80"/>
      <c r="DW32" s="80">
        <f t="shared" si="91"/>
        <v>-3.1486022168996645E-2</v>
      </c>
      <c r="DX32" s="80">
        <f t="shared" si="92"/>
        <v>-2.5037646739591777E-2</v>
      </c>
      <c r="DY32" s="80">
        <f t="shared" si="67"/>
        <v>-2.7654085527374993E-2</v>
      </c>
      <c r="DZ32" s="80">
        <v>0</v>
      </c>
      <c r="EA32" s="80"/>
      <c r="EC32" s="80"/>
      <c r="ED32" s="80"/>
      <c r="EE32" s="80"/>
      <c r="EF32" s="80"/>
      <c r="EG32" s="80"/>
      <c r="EI32" s="80" t="e">
        <f t="shared" si="11"/>
        <v>#DIV/0!</v>
      </c>
      <c r="EJ32" s="80" t="e">
        <f t="shared" si="11"/>
        <v>#DIV/0!</v>
      </c>
      <c r="EK32" s="80" t="e">
        <f t="shared" si="11"/>
        <v>#DIV/0!</v>
      </c>
      <c r="EL32" s="80" t="e">
        <f t="shared" si="11"/>
        <v>#DIV/0!</v>
      </c>
      <c r="EN32" s="80" t="e">
        <f t="shared" si="12"/>
        <v>#DIV/0!</v>
      </c>
      <c r="EO32" s="80" t="e">
        <f t="shared" si="13"/>
        <v>#DIV/0!</v>
      </c>
      <c r="EP32" s="80" t="e">
        <f t="shared" si="14"/>
        <v>#DIV/0!</v>
      </c>
      <c r="EQ32" s="80" t="e">
        <f t="shared" si="15"/>
        <v>#DIV/0!</v>
      </c>
      <c r="ES32" s="80" t="e">
        <f t="shared" si="16"/>
        <v>#DIV/0!</v>
      </c>
      <c r="ET32" s="80" t="e">
        <f t="shared" si="17"/>
        <v>#DIV/0!</v>
      </c>
      <c r="EU32" s="80" t="e">
        <f t="shared" si="18"/>
        <v>#DIV/0!</v>
      </c>
      <c r="EV32" s="80" t="e">
        <f t="shared" si="19"/>
        <v>#DIV/0!</v>
      </c>
      <c r="EX32" s="80" t="e">
        <f t="shared" si="20"/>
        <v>#DIV/0!</v>
      </c>
      <c r="EY32" s="80" t="e">
        <f t="shared" si="21"/>
        <v>#DIV/0!</v>
      </c>
      <c r="EZ32" s="80" t="e">
        <f t="shared" si="22"/>
        <v>#DIV/0!</v>
      </c>
      <c r="FA32" s="80" t="e">
        <f t="shared" si="23"/>
        <v>#DIV/0!</v>
      </c>
      <c r="FD32" s="80">
        <f t="shared" si="24"/>
        <v>0.97264570613256318</v>
      </c>
      <c r="FE32" s="80">
        <f t="shared" si="25"/>
        <v>0.81255100177983497</v>
      </c>
      <c r="FF32" s="124">
        <f t="shared" si="3"/>
        <v>0.76249058281224291</v>
      </c>
      <c r="FG32" s="80"/>
      <c r="FH32" s="80" t="e">
        <f t="shared" si="26"/>
        <v>#DIV/0!</v>
      </c>
      <c r="FI32" s="80">
        <f t="shared" si="27"/>
        <v>1</v>
      </c>
      <c r="FJ32" s="80">
        <f t="shared" si="4"/>
        <v>0.8107354522626572</v>
      </c>
      <c r="FK32" s="80"/>
      <c r="FL32" s="80" t="e">
        <f t="shared" si="28"/>
        <v>#DIV/0!</v>
      </c>
      <c r="FM32" s="80">
        <f t="shared" si="29"/>
        <v>1</v>
      </c>
      <c r="FN32" s="80">
        <f t="shared" si="5"/>
        <v>0.97981376439401047</v>
      </c>
      <c r="FO32" s="80"/>
      <c r="FP32" s="80" t="e">
        <f t="shared" si="30"/>
        <v>#DIV/0!</v>
      </c>
      <c r="FQ32" s="80">
        <f t="shared" si="31"/>
        <v>1</v>
      </c>
      <c r="FR32" s="80">
        <f t="shared" si="6"/>
        <v>0.97922256430652277</v>
      </c>
      <c r="FT32" s="80" t="e">
        <f t="shared" si="32"/>
        <v>#DIV/0!</v>
      </c>
      <c r="FU32" s="80">
        <f t="shared" si="33"/>
        <v>1</v>
      </c>
      <c r="FV32" s="80">
        <f t="shared" si="7"/>
        <v>1.0433552828940247</v>
      </c>
      <c r="FX32" s="37"/>
      <c r="GH32" s="32">
        <f t="shared" si="44"/>
        <v>1987</v>
      </c>
      <c r="GI32" s="90">
        <f t="shared" si="34"/>
        <v>1.0240569859131792</v>
      </c>
      <c r="GJ32" s="90">
        <f t="shared" si="35"/>
        <v>1.0503419362088582</v>
      </c>
      <c r="GK32" s="90">
        <f t="shared" si="36"/>
        <v>1.0254855342060794</v>
      </c>
      <c r="GL32" s="90">
        <f t="shared" si="37"/>
        <v>1.0533396514862223</v>
      </c>
      <c r="GM32" s="90">
        <f t="shared" si="38"/>
        <v>0.90260024620639945</v>
      </c>
      <c r="GO32" s="32">
        <f t="shared" si="8"/>
        <v>18</v>
      </c>
      <c r="GP32" s="90">
        <f t="shared" si="39"/>
        <v>1.1924887423806352</v>
      </c>
      <c r="GQ32" s="90">
        <f t="shared" si="40"/>
        <v>1.180127381823602</v>
      </c>
      <c r="GR32" s="90">
        <f t="shared" si="41"/>
        <v>1.1327470080665782</v>
      </c>
      <c r="GS32" s="90">
        <f t="shared" si="42"/>
        <v>1.1111454761238986</v>
      </c>
      <c r="GT32" s="90">
        <f t="shared" si="43"/>
        <v>0.80282623203325909</v>
      </c>
      <c r="HA32" s="32">
        <f t="shared" si="9"/>
        <v>2004</v>
      </c>
      <c r="HB32" s="80">
        <f t="shared" si="0"/>
        <v>0.9246971702271074</v>
      </c>
      <c r="HC32" s="80">
        <f t="shared" si="1"/>
        <v>1.3673030147106127</v>
      </c>
      <c r="HD32" s="80">
        <f t="shared" si="2"/>
        <v>0.67629278973162943</v>
      </c>
    </row>
    <row r="33" spans="1:212" x14ac:dyDescent="0.2">
      <c r="A33" s="74" t="s">
        <v>36</v>
      </c>
      <c r="B33" s="31">
        <f t="shared" si="10"/>
        <v>1967</v>
      </c>
      <c r="D33" s="85">
        <f t="shared" si="68"/>
        <v>6717.177248253226</v>
      </c>
      <c r="E33" s="85">
        <f t="shared" si="69"/>
        <v>5739.8474723232421</v>
      </c>
      <c r="F33" s="85">
        <f t="shared" si="70"/>
        <v>26160.96858890518</v>
      </c>
      <c r="G33" s="123">
        <v>9.9999999999999995E-7</v>
      </c>
      <c r="H33" s="85">
        <f t="shared" si="71"/>
        <v>38617.993310481652</v>
      </c>
      <c r="I33" s="85"/>
      <c r="K33" s="85">
        <f>AER11_Table2.1c!$D30*0.001</f>
        <v>2021.6570000000002</v>
      </c>
      <c r="L33" s="85">
        <f>AER11_Table2.1c!$F30*0.001</f>
        <v>1512.2860000000001</v>
      </c>
      <c r="M33" s="85">
        <f>AER11_Table2.1c!$W30*0.001</f>
        <v>925.178</v>
      </c>
      <c r="N33" s="91">
        <f>[4]West!I33</f>
        <v>0</v>
      </c>
      <c r="O33" s="91">
        <f t="shared" si="72"/>
        <v>4459.1210000000001</v>
      </c>
      <c r="P33" s="86"/>
      <c r="R33" s="92">
        <f t="shared" si="73"/>
        <v>2021.6570000000002</v>
      </c>
      <c r="S33" s="92">
        <f t="shared" si="74"/>
        <v>1512.2860000000001</v>
      </c>
      <c r="T33" s="92">
        <f t="shared" si="75"/>
        <v>925.178</v>
      </c>
      <c r="U33" s="92">
        <f t="shared" si="76"/>
        <v>0</v>
      </c>
      <c r="V33" s="92">
        <f t="shared" si="77"/>
        <v>4459.1210000000001</v>
      </c>
      <c r="X33" s="85">
        <f>AER_11_Table3.4_real!$I14</f>
        <v>3.3226097445082057</v>
      </c>
      <c r="Y33" s="85">
        <f>AER_11_Table3.4_real!$K14</f>
        <v>3.7954774905826292</v>
      </c>
      <c r="Z33" s="85">
        <f>AER_11_Table3.4_real!M14</f>
        <v>28.276686852589641</v>
      </c>
      <c r="AA33" s="85">
        <v>0</v>
      </c>
      <c r="AB33" s="85">
        <f>[4]Conversion_Factors!$O29*AB179+AB253</f>
        <v>32.080428739581983</v>
      </c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CN33" s="89"/>
      <c r="CO33" s="89"/>
      <c r="CP33" s="89"/>
      <c r="CQ33" s="89"/>
      <c r="CR33" s="89"/>
      <c r="CS33" s="89"/>
      <c r="CT33" s="89"/>
      <c r="CU33" s="89"/>
      <c r="CV33" s="89"/>
      <c r="CW33" s="89"/>
      <c r="CX33" s="89"/>
      <c r="DA33" s="35"/>
      <c r="DC33" s="80">
        <f t="shared" si="78"/>
        <v>0.17393905463311729</v>
      </c>
      <c r="DD33" s="80">
        <f t="shared" si="79"/>
        <v>0.1486314274844866</v>
      </c>
      <c r="DE33" s="80">
        <f t="shared" si="80"/>
        <v>2.0322885535695039</v>
      </c>
      <c r="DF33" s="80">
        <f t="shared" si="81"/>
        <v>2.589466500654712E-11</v>
      </c>
      <c r="DG33" s="80"/>
      <c r="DI33" s="80">
        <f t="shared" si="82"/>
        <v>0.16571759919006362</v>
      </c>
      <c r="DJ33" s="80">
        <f t="shared" si="83"/>
        <v>0.14925027637553792</v>
      </c>
      <c r="DK33" s="80">
        <f t="shared" si="84"/>
        <v>2.0546174628359513</v>
      </c>
      <c r="DL33" s="80">
        <f t="shared" si="85"/>
        <v>2.6784583581525935E-11</v>
      </c>
      <c r="DM33" s="80">
        <f t="shared" si="86"/>
        <v>2.3695853384283376</v>
      </c>
      <c r="DN33" s="80"/>
      <c r="DO33" s="80"/>
      <c r="DP33" s="80">
        <f t="shared" si="87"/>
        <v>6.9935273696442715E-2</v>
      </c>
      <c r="DQ33" s="80">
        <f t="shared" si="88"/>
        <v>6.2985820326914396E-2</v>
      </c>
      <c r="DR33" s="80">
        <f t="shared" si="89"/>
        <v>0.86707890596533932</v>
      </c>
      <c r="DS33" s="80">
        <f t="shared" si="90"/>
        <v>1.1303489748671051E-11</v>
      </c>
      <c r="DT33" s="80"/>
      <c r="DW33" s="80">
        <f t="shared" si="91"/>
        <v>-2.2497753813907409E-2</v>
      </c>
      <c r="DX33" s="80">
        <f t="shared" si="92"/>
        <v>2.4338295927688481E-2</v>
      </c>
      <c r="DY33" s="80">
        <f t="shared" si="67"/>
        <v>-2.8557975214786934E-2</v>
      </c>
      <c r="DZ33" s="80">
        <v>0</v>
      </c>
      <c r="EA33" s="80"/>
      <c r="EC33" s="80"/>
      <c r="ED33" s="80"/>
      <c r="EE33" s="80"/>
      <c r="EF33" s="80"/>
      <c r="EG33" s="80"/>
      <c r="EI33" s="80" t="e">
        <f t="shared" si="11"/>
        <v>#DIV/0!</v>
      </c>
      <c r="EJ33" s="80" t="e">
        <f t="shared" si="11"/>
        <v>#DIV/0!</v>
      </c>
      <c r="EK33" s="80" t="e">
        <f t="shared" si="11"/>
        <v>#DIV/0!</v>
      </c>
      <c r="EL33" s="80" t="e">
        <f t="shared" si="11"/>
        <v>#DIV/0!</v>
      </c>
      <c r="EN33" s="80" t="e">
        <f t="shared" si="12"/>
        <v>#DIV/0!</v>
      </c>
      <c r="EO33" s="80" t="e">
        <f t="shared" si="13"/>
        <v>#DIV/0!</v>
      </c>
      <c r="EP33" s="80" t="e">
        <f t="shared" si="14"/>
        <v>#DIV/0!</v>
      </c>
      <c r="EQ33" s="80" t="e">
        <f t="shared" si="15"/>
        <v>#DIV/0!</v>
      </c>
      <c r="ES33" s="80" t="e">
        <f t="shared" si="16"/>
        <v>#DIV/0!</v>
      </c>
      <c r="ET33" s="80" t="e">
        <f t="shared" si="17"/>
        <v>#DIV/0!</v>
      </c>
      <c r="EU33" s="80" t="e">
        <f t="shared" si="18"/>
        <v>#DIV/0!</v>
      </c>
      <c r="EV33" s="80" t="e">
        <f t="shared" si="19"/>
        <v>#DIV/0!</v>
      </c>
      <c r="EX33" s="80" t="e">
        <f t="shared" si="20"/>
        <v>#DIV/0!</v>
      </c>
      <c r="EY33" s="80" t="e">
        <f t="shared" si="21"/>
        <v>#DIV/0!</v>
      </c>
      <c r="EZ33" s="80" t="e">
        <f t="shared" si="22"/>
        <v>#DIV/0!</v>
      </c>
      <c r="FA33" s="80" t="e">
        <f t="shared" si="23"/>
        <v>#DIV/0!</v>
      </c>
      <c r="FD33" s="80">
        <f t="shared" si="24"/>
        <v>0.97550261627205459</v>
      </c>
      <c r="FE33" s="80">
        <f t="shared" si="25"/>
        <v>0.79264562809070793</v>
      </c>
      <c r="FF33" s="124">
        <f t="shared" si="3"/>
        <v>0.74381155841614666</v>
      </c>
      <c r="FG33" s="80"/>
      <c r="FH33" s="80" t="e">
        <f t="shared" si="26"/>
        <v>#DIV/0!</v>
      </c>
      <c r="FI33" s="80">
        <f t="shared" si="27"/>
        <v>1</v>
      </c>
      <c r="FJ33" s="80">
        <f t="shared" si="4"/>
        <v>0.8107354522626572</v>
      </c>
      <c r="FK33" s="80"/>
      <c r="FL33" s="80" t="e">
        <f t="shared" si="28"/>
        <v>#DIV/0!</v>
      </c>
      <c r="FM33" s="80">
        <f t="shared" si="29"/>
        <v>1</v>
      </c>
      <c r="FN33" s="80">
        <f t="shared" si="5"/>
        <v>0.97981376439401047</v>
      </c>
      <c r="FO33" s="80"/>
      <c r="FP33" s="80" t="e">
        <f t="shared" si="30"/>
        <v>#DIV/0!</v>
      </c>
      <c r="FQ33" s="80">
        <f t="shared" si="31"/>
        <v>1</v>
      </c>
      <c r="FR33" s="80">
        <f t="shared" si="6"/>
        <v>0.97922256430652277</v>
      </c>
      <c r="FT33" s="80" t="e">
        <f t="shared" si="32"/>
        <v>#DIV/0!</v>
      </c>
      <c r="FU33" s="80">
        <f t="shared" si="33"/>
        <v>1</v>
      </c>
      <c r="FV33" s="80">
        <f t="shared" si="7"/>
        <v>1.0433552828940247</v>
      </c>
      <c r="FX33" s="37"/>
      <c r="GH33" s="32">
        <f t="shared" si="44"/>
        <v>1988</v>
      </c>
      <c r="GI33" s="90">
        <f t="shared" si="34"/>
        <v>1.0578896974252583</v>
      </c>
      <c r="GJ33" s="90">
        <f t="shared" si="35"/>
        <v>1.0781239166928307</v>
      </c>
      <c r="GK33" s="90">
        <f t="shared" si="36"/>
        <v>1.0404801026104276</v>
      </c>
      <c r="GL33" s="90">
        <f t="shared" si="37"/>
        <v>1.090325179722301</v>
      </c>
      <c r="GM33" s="90">
        <f t="shared" si="38"/>
        <v>0.86493184271999357</v>
      </c>
      <c r="GO33" s="32">
        <f t="shared" si="8"/>
        <v>19</v>
      </c>
      <c r="GP33" s="90">
        <f t="shared" si="39"/>
        <v>1.2522297597926724</v>
      </c>
      <c r="GQ33" s="90">
        <f t="shared" si="40"/>
        <v>1.2027962637666407</v>
      </c>
      <c r="GR33" s="90">
        <f t="shared" si="41"/>
        <v>1.1464013190342275</v>
      </c>
      <c r="GS33" s="90">
        <f t="shared" si="42"/>
        <v>1.1636175721055289</v>
      </c>
      <c r="GT33" s="90">
        <f t="shared" si="43"/>
        <v>0.78044985143235523</v>
      </c>
      <c r="HA33" s="32">
        <f>HA32+1</f>
        <v>2005</v>
      </c>
      <c r="HB33" s="80">
        <f t="shared" si="0"/>
        <v>1.371957765824408</v>
      </c>
      <c r="HC33" s="80">
        <f t="shared" si="1"/>
        <v>1.3796432764370135</v>
      </c>
      <c r="HD33" s="80">
        <f t="shared" si="2"/>
        <v>0.99442934942396588</v>
      </c>
    </row>
    <row r="34" spans="1:212" x14ac:dyDescent="0.2">
      <c r="A34" s="74" t="s">
        <v>36</v>
      </c>
      <c r="B34" s="31">
        <f t="shared" si="10"/>
        <v>1968</v>
      </c>
      <c r="D34" s="85">
        <f t="shared" si="68"/>
        <v>6820.1074491860345</v>
      </c>
      <c r="E34" s="85">
        <f t="shared" si="69"/>
        <v>5793.3185963276701</v>
      </c>
      <c r="F34" s="85">
        <f t="shared" si="70"/>
        <v>27499.828102418611</v>
      </c>
      <c r="G34" s="123">
        <v>9.9999999999999995E-7</v>
      </c>
      <c r="H34" s="85">
        <f t="shared" si="71"/>
        <v>40113.254148932312</v>
      </c>
      <c r="I34" s="85"/>
      <c r="K34" s="85">
        <f>AER11_Table2.1c!$D31*0.001</f>
        <v>2140.0839999999998</v>
      </c>
      <c r="L34" s="85">
        <f>AER11_Table2.1c!$F31*0.001</f>
        <v>1543.5520000000001</v>
      </c>
      <c r="M34" s="85">
        <f>AER11_Table2.1c!$W31*0.001</f>
        <v>1013.9590000000001</v>
      </c>
      <c r="N34" s="91">
        <f>[4]West!I34</f>
        <v>0</v>
      </c>
      <c r="O34" s="91">
        <f t="shared" si="72"/>
        <v>4697.5950000000003</v>
      </c>
      <c r="P34" s="86"/>
      <c r="R34" s="92">
        <f t="shared" si="73"/>
        <v>2140.0839999999998</v>
      </c>
      <c r="S34" s="92">
        <f t="shared" si="74"/>
        <v>1543.5520000000001</v>
      </c>
      <c r="T34" s="92">
        <f t="shared" si="75"/>
        <v>1013.9590000000001</v>
      </c>
      <c r="U34" s="92">
        <f t="shared" si="76"/>
        <v>0</v>
      </c>
      <c r="V34" s="92">
        <f t="shared" si="77"/>
        <v>4697.5950000000003</v>
      </c>
      <c r="X34" s="85">
        <f>AER_11_Table3.4_real!$I15</f>
        <v>3.1868410067950768</v>
      </c>
      <c r="Y34" s="85">
        <f>AER_11_Table3.4_real!$K15</f>
        <v>3.7532383724861029</v>
      </c>
      <c r="Z34" s="85">
        <f>AER_11_Table3.4_real!M15</f>
        <v>27.121242675905641</v>
      </c>
      <c r="AA34" s="85">
        <v>0</v>
      </c>
      <c r="AB34" s="85">
        <f>[4]Conversion_Factors!$O30*AB180+AB254</f>
        <v>30.84519426233113</v>
      </c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CN34" s="89"/>
      <c r="CO34" s="89"/>
      <c r="CP34" s="89"/>
      <c r="CQ34" s="89"/>
      <c r="CR34" s="89"/>
      <c r="CS34" s="89"/>
      <c r="CT34" s="89"/>
      <c r="CU34" s="89"/>
      <c r="CV34" s="89"/>
      <c r="CW34" s="89"/>
      <c r="CX34" s="89"/>
      <c r="DA34" s="35"/>
      <c r="DC34" s="80">
        <f t="shared" si="78"/>
        <v>0.17002129580074382</v>
      </c>
      <c r="DD34" s="80">
        <f t="shared" si="79"/>
        <v>0.14442404933836239</v>
      </c>
      <c r="DE34" s="80">
        <f t="shared" si="80"/>
        <v>2.0566639645078935</v>
      </c>
      <c r="DF34" s="80">
        <f t="shared" si="81"/>
        <v>2.492941600517386E-11</v>
      </c>
      <c r="DG34" s="80"/>
      <c r="DI34" s="80">
        <f t="shared" si="82"/>
        <v>0.17197273765167256</v>
      </c>
      <c r="DJ34" s="80">
        <f t="shared" si="83"/>
        <v>0.1465176703495869</v>
      </c>
      <c r="DK34" s="80">
        <f t="shared" si="84"/>
        <v>2.0444520406809623</v>
      </c>
      <c r="DL34" s="80">
        <f t="shared" si="85"/>
        <v>2.5408984883245646E-11</v>
      </c>
      <c r="DM34" s="80">
        <f t="shared" si="86"/>
        <v>2.3629424487076309</v>
      </c>
      <c r="DN34" s="80"/>
      <c r="DO34" s="80"/>
      <c r="DP34" s="80">
        <f t="shared" si="87"/>
        <v>7.2779063131956506E-2</v>
      </c>
      <c r="DQ34" s="80">
        <f t="shared" si="88"/>
        <v>6.2006448963546325E-2</v>
      </c>
      <c r="DR34" s="80">
        <f t="shared" si="89"/>
        <v>0.865214487893744</v>
      </c>
      <c r="DS34" s="80">
        <f t="shared" si="90"/>
        <v>1.0753112035014917E-11</v>
      </c>
      <c r="DT34" s="80"/>
      <c r="DW34" s="80">
        <f t="shared" si="91"/>
        <v>-4.1720395617984719E-2</v>
      </c>
      <c r="DX34" s="80">
        <f t="shared" si="92"/>
        <v>-1.1191190583161963E-2</v>
      </c>
      <c r="DY34" s="80">
        <f t="shared" si="67"/>
        <v>-4.1720395617984601E-2</v>
      </c>
      <c r="DZ34" s="80">
        <v>0</v>
      </c>
      <c r="EA34" s="80"/>
      <c r="EC34" s="80"/>
      <c r="ED34" s="80"/>
      <c r="EE34" s="80"/>
      <c r="EF34" s="80"/>
      <c r="EG34" s="80"/>
      <c r="EI34" s="80" t="e">
        <f t="shared" si="11"/>
        <v>#DIV/0!</v>
      </c>
      <c r="EJ34" s="80" t="e">
        <f t="shared" si="11"/>
        <v>#DIV/0!</v>
      </c>
      <c r="EK34" s="80" t="e">
        <f t="shared" si="11"/>
        <v>#DIV/0!</v>
      </c>
      <c r="EL34" s="80" t="e">
        <f t="shared" si="11"/>
        <v>#DIV/0!</v>
      </c>
      <c r="EN34" s="80" t="e">
        <f t="shared" si="12"/>
        <v>#DIV/0!</v>
      </c>
      <c r="EO34" s="80" t="e">
        <f t="shared" si="13"/>
        <v>#DIV/0!</v>
      </c>
      <c r="EP34" s="80" t="e">
        <f t="shared" si="14"/>
        <v>#DIV/0!</v>
      </c>
      <c r="EQ34" s="80" t="e">
        <f t="shared" si="15"/>
        <v>#DIV/0!</v>
      </c>
      <c r="ES34" s="80" t="e">
        <f t="shared" si="16"/>
        <v>#DIV/0!</v>
      </c>
      <c r="ET34" s="80" t="e">
        <f t="shared" si="17"/>
        <v>#DIV/0!</v>
      </c>
      <c r="EU34" s="80" t="e">
        <f t="shared" si="18"/>
        <v>#DIV/0!</v>
      </c>
      <c r="EV34" s="80" t="e">
        <f t="shared" si="19"/>
        <v>#DIV/0!</v>
      </c>
      <c r="EX34" s="80" t="e">
        <f t="shared" si="20"/>
        <v>#DIV/0!</v>
      </c>
      <c r="EY34" s="80" t="e">
        <f t="shared" si="21"/>
        <v>#DIV/0!</v>
      </c>
      <c r="EZ34" s="80" t="e">
        <f t="shared" si="22"/>
        <v>#DIV/0!</v>
      </c>
      <c r="FA34" s="80" t="e">
        <f t="shared" si="23"/>
        <v>#DIV/0!</v>
      </c>
      <c r="FC34" s="124">
        <v>0.34581579039979243</v>
      </c>
      <c r="FD34" s="80">
        <f t="shared" si="24"/>
        <v>0.96095529723040829</v>
      </c>
      <c r="FE34" s="80">
        <f t="shared" si="25"/>
        <v>0.76169701514028987</v>
      </c>
      <c r="FF34" s="124">
        <f t="shared" si="3"/>
        <v>0.71476965720120134</v>
      </c>
      <c r="FG34" s="80"/>
      <c r="FH34" s="80" t="e">
        <f t="shared" si="26"/>
        <v>#DIV/0!</v>
      </c>
      <c r="FI34" s="80">
        <f t="shared" si="27"/>
        <v>1</v>
      </c>
      <c r="FJ34" s="80">
        <f t="shared" si="4"/>
        <v>0.8107354522626572</v>
      </c>
      <c r="FK34" s="80"/>
      <c r="FL34" s="80" t="e">
        <f t="shared" si="28"/>
        <v>#DIV/0!</v>
      </c>
      <c r="FM34" s="80">
        <f t="shared" si="29"/>
        <v>1</v>
      </c>
      <c r="FN34" s="80">
        <f t="shared" si="5"/>
        <v>0.97981376439401047</v>
      </c>
      <c r="FO34" s="80"/>
      <c r="FP34" s="80" t="e">
        <f t="shared" si="30"/>
        <v>#DIV/0!</v>
      </c>
      <c r="FQ34" s="80">
        <f t="shared" si="31"/>
        <v>1</v>
      </c>
      <c r="FR34" s="80">
        <f t="shared" si="6"/>
        <v>0.97922256430652277</v>
      </c>
      <c r="FT34" s="80" t="e">
        <f t="shared" si="32"/>
        <v>#DIV/0!</v>
      </c>
      <c r="FU34" s="80">
        <f t="shared" si="33"/>
        <v>1</v>
      </c>
      <c r="FV34" s="80">
        <f t="shared" si="7"/>
        <v>1.0433552828940247</v>
      </c>
      <c r="FX34" s="37"/>
      <c r="GH34" s="32">
        <f t="shared" si="44"/>
        <v>1989</v>
      </c>
      <c r="GI34" s="90">
        <f t="shared" si="34"/>
        <v>1.0829833683479004</v>
      </c>
      <c r="GJ34" s="90">
        <f t="shared" si="35"/>
        <v>1.093805820504723</v>
      </c>
      <c r="GK34" s="90">
        <f t="shared" si="36"/>
        <v>1.0552417929925868</v>
      </c>
      <c r="GL34" s="90">
        <f t="shared" si="37"/>
        <v>1.1007927506794684</v>
      </c>
      <c r="GM34" s="90">
        <f t="shared" si="38"/>
        <v>0.85236186903648892</v>
      </c>
      <c r="GO34" s="32">
        <f t="shared" si="8"/>
        <v>20</v>
      </c>
      <c r="GP34" s="90">
        <f t="shared" si="39"/>
        <v>1.2757330452188247</v>
      </c>
      <c r="GQ34" s="90">
        <f t="shared" si="40"/>
        <v>1.2275288026154492</v>
      </c>
      <c r="GR34" s="90">
        <f t="shared" si="41"/>
        <v>1.1606086223835843</v>
      </c>
      <c r="GS34" s="90">
        <f t="shared" si="42"/>
        <v>1.1652901631636721</v>
      </c>
      <c r="GT34" s="90">
        <f t="shared" si="43"/>
        <v>0.76843695244186583</v>
      </c>
      <c r="HA34" s="32">
        <f>HA33+1</f>
        <v>2006</v>
      </c>
      <c r="HB34" s="80">
        <f t="shared" si="0"/>
        <v>1.2871251935154875</v>
      </c>
      <c r="HC34" s="80">
        <f t="shared" si="1"/>
        <v>1.3822009643338136</v>
      </c>
      <c r="HD34" s="80">
        <f t="shared" si="2"/>
        <v>0.93121422045588709</v>
      </c>
    </row>
    <row r="35" spans="1:212" x14ac:dyDescent="0.2">
      <c r="A35" s="74" t="s">
        <v>36</v>
      </c>
      <c r="B35" s="31">
        <f t="shared" si="10"/>
        <v>1969</v>
      </c>
      <c r="D35" s="85">
        <f t="shared" si="68"/>
        <v>7124.812252014538</v>
      </c>
      <c r="E35" s="85">
        <f t="shared" si="69"/>
        <v>5714.426267779947</v>
      </c>
      <c r="F35" s="85">
        <f t="shared" si="70"/>
        <v>28637.971619028165</v>
      </c>
      <c r="G35" s="123">
        <v>9.9999999999999995E-7</v>
      </c>
      <c r="H35" s="85">
        <f t="shared" si="71"/>
        <v>41477.210139822651</v>
      </c>
      <c r="I35" s="85"/>
      <c r="K35" s="85">
        <f>AER11_Table2.1c!$D32*0.001</f>
        <v>2323.0549999999998</v>
      </c>
      <c r="L35" s="85">
        <f>AER11_Table2.1c!$F32*0.001</f>
        <v>1559.422</v>
      </c>
      <c r="M35" s="85">
        <f>AER11_Table2.1c!$W32*0.001</f>
        <v>1107.7329999999999</v>
      </c>
      <c r="N35" s="91">
        <f>[4]West!I35</f>
        <v>0</v>
      </c>
      <c r="O35" s="91">
        <f t="shared" si="72"/>
        <v>4990.21</v>
      </c>
      <c r="P35" s="86"/>
      <c r="R35" s="92">
        <f t="shared" si="73"/>
        <v>2323.0549999999998</v>
      </c>
      <c r="S35" s="92">
        <f t="shared" si="74"/>
        <v>1559.422</v>
      </c>
      <c r="T35" s="92">
        <f t="shared" si="75"/>
        <v>1107.7329999999999</v>
      </c>
      <c r="U35" s="92">
        <f t="shared" si="76"/>
        <v>0</v>
      </c>
      <c r="V35" s="92">
        <f t="shared" si="77"/>
        <v>4990.21</v>
      </c>
      <c r="X35" s="85">
        <f>AER_11_Table3.4_real!$I16</f>
        <v>3.0670011050166863</v>
      </c>
      <c r="Y35" s="85">
        <f>AER_11_Table3.4_real!$K16</f>
        <v>3.6644514876537251</v>
      </c>
      <c r="Z35" s="85">
        <f>AER_11_Table3.4_real!M16</f>
        <v>25.852774647887323</v>
      </c>
      <c r="AA35" s="85">
        <v>0</v>
      </c>
      <c r="AB35" s="85">
        <f>[4]Conversion_Factors!$O31*AB181+AB255</f>
        <v>29.498265428854403</v>
      </c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CN35" s="89"/>
      <c r="CO35" s="89"/>
      <c r="CP35" s="89"/>
      <c r="CQ35" s="89"/>
      <c r="CR35" s="89"/>
      <c r="CS35" s="89"/>
      <c r="CT35" s="89"/>
      <c r="CU35" s="89"/>
      <c r="CV35" s="89"/>
      <c r="CW35" s="89"/>
      <c r="CX35" s="89"/>
      <c r="DA35" s="35"/>
      <c r="DC35" s="80">
        <f t="shared" si="78"/>
        <v>0.17177655459459026</v>
      </c>
      <c r="DD35" s="80">
        <f t="shared" si="79"/>
        <v>0.1377726768149595</v>
      </c>
      <c r="DE35" s="80">
        <f t="shared" si="80"/>
        <v>2.0713523056990217</v>
      </c>
      <c r="DF35" s="80">
        <f t="shared" si="81"/>
        <v>2.4109625421500823E-11</v>
      </c>
      <c r="DG35" s="80"/>
      <c r="DI35" s="80">
        <f t="shared" si="82"/>
        <v>0.17089742286956169</v>
      </c>
      <c r="DJ35" s="80">
        <f t="shared" si="83"/>
        <v>0.14107223041322414</v>
      </c>
      <c r="DK35" s="80">
        <f t="shared" si="84"/>
        <v>2.0639994243780957</v>
      </c>
      <c r="DL35" s="80">
        <f t="shared" si="85"/>
        <v>2.4517236456166666E-11</v>
      </c>
      <c r="DM35" s="80">
        <f t="shared" si="86"/>
        <v>2.375969077685399</v>
      </c>
      <c r="DN35" s="80"/>
      <c r="DO35" s="80"/>
      <c r="DP35" s="80">
        <f t="shared" si="87"/>
        <v>7.1927460872531671E-2</v>
      </c>
      <c r="DQ35" s="80">
        <f t="shared" si="88"/>
        <v>5.9374607076390348E-2</v>
      </c>
      <c r="DR35" s="80">
        <f t="shared" si="89"/>
        <v>0.86869793204075907</v>
      </c>
      <c r="DS35" s="80">
        <f t="shared" si="90"/>
        <v>1.031883650609235E-11</v>
      </c>
      <c r="DT35" s="80"/>
      <c r="DW35" s="80">
        <f t="shared" si="91"/>
        <v>-3.8329900719605528E-2</v>
      </c>
      <c r="DX35" s="80">
        <f t="shared" si="92"/>
        <v>-2.394037148650914E-2</v>
      </c>
      <c r="DY35" s="80">
        <f t="shared" si="67"/>
        <v>-4.7899351735756247E-2</v>
      </c>
      <c r="DZ35" s="80">
        <v>0</v>
      </c>
      <c r="EA35" s="80"/>
      <c r="EC35" s="80"/>
      <c r="ED35" s="80"/>
      <c r="EE35" s="80"/>
      <c r="EF35" s="80"/>
      <c r="EG35" s="80"/>
      <c r="EI35" s="80" t="e">
        <f t="shared" si="11"/>
        <v>#DIV/0!</v>
      </c>
      <c r="EJ35" s="80" t="e">
        <f t="shared" si="11"/>
        <v>#DIV/0!</v>
      </c>
      <c r="EK35" s="80" t="e">
        <f t="shared" si="11"/>
        <v>#DIV/0!</v>
      </c>
      <c r="EL35" s="80" t="e">
        <f t="shared" si="11"/>
        <v>#DIV/0!</v>
      </c>
      <c r="EN35" s="80" t="e">
        <f t="shared" si="12"/>
        <v>#DIV/0!</v>
      </c>
      <c r="EO35" s="80" t="e">
        <f t="shared" si="13"/>
        <v>#DIV/0!</v>
      </c>
      <c r="EP35" s="80" t="e">
        <f t="shared" si="14"/>
        <v>#DIV/0!</v>
      </c>
      <c r="EQ35" s="80" t="e">
        <f t="shared" si="15"/>
        <v>#DIV/0!</v>
      </c>
      <c r="ES35" s="80" t="e">
        <f t="shared" si="16"/>
        <v>#DIV/0!</v>
      </c>
      <c r="ET35" s="80" t="e">
        <f t="shared" si="17"/>
        <v>#DIV/0!</v>
      </c>
      <c r="EU35" s="80" t="e">
        <f t="shared" si="18"/>
        <v>#DIV/0!</v>
      </c>
      <c r="EV35" s="80" t="e">
        <f t="shared" si="19"/>
        <v>#DIV/0!</v>
      </c>
      <c r="EX35" s="80" t="e">
        <f t="shared" si="20"/>
        <v>#DIV/0!</v>
      </c>
      <c r="EY35" s="80" t="e">
        <f t="shared" si="21"/>
        <v>#DIV/0!</v>
      </c>
      <c r="EZ35" s="80" t="e">
        <f t="shared" si="22"/>
        <v>#DIV/0!</v>
      </c>
      <c r="FA35" s="80" t="e">
        <f t="shared" si="23"/>
        <v>#DIV/0!</v>
      </c>
      <c r="FC35" s="124">
        <v>0.34581579039979243</v>
      </c>
      <c r="FD35" s="80">
        <f t="shared" si="24"/>
        <v>0.9552439841139384</v>
      </c>
      <c r="FE35" s="80">
        <f t="shared" si="25"/>
        <v>0.72760649143030531</v>
      </c>
      <c r="FF35" s="124">
        <f t="shared" si="3"/>
        <v>0.6827794150686296</v>
      </c>
      <c r="FG35" s="80"/>
      <c r="FH35" s="80" t="e">
        <f t="shared" si="26"/>
        <v>#DIV/0!</v>
      </c>
      <c r="FI35" s="80">
        <f t="shared" si="27"/>
        <v>1</v>
      </c>
      <c r="FJ35" s="80">
        <f t="shared" si="4"/>
        <v>0.8107354522626572</v>
      </c>
      <c r="FK35" s="80"/>
      <c r="FL35" s="80" t="e">
        <f t="shared" si="28"/>
        <v>#DIV/0!</v>
      </c>
      <c r="FM35" s="80">
        <f t="shared" si="29"/>
        <v>1</v>
      </c>
      <c r="FN35" s="80">
        <f t="shared" si="5"/>
        <v>0.97981376439401047</v>
      </c>
      <c r="FO35" s="80"/>
      <c r="FP35" s="80" t="e">
        <f t="shared" si="30"/>
        <v>#DIV/0!</v>
      </c>
      <c r="FQ35" s="80">
        <f t="shared" si="31"/>
        <v>1</v>
      </c>
      <c r="FR35" s="80">
        <f t="shared" si="6"/>
        <v>0.97922256430652277</v>
      </c>
      <c r="FT35" s="80" t="e">
        <f t="shared" si="32"/>
        <v>#DIV/0!</v>
      </c>
      <c r="FU35" s="80">
        <f t="shared" si="33"/>
        <v>1</v>
      </c>
      <c r="FV35" s="80">
        <f t="shared" si="7"/>
        <v>1.0433552828940247</v>
      </c>
      <c r="FX35" s="37"/>
      <c r="GH35" s="32">
        <f t="shared" si="44"/>
        <v>1990</v>
      </c>
      <c r="GI35" s="90">
        <f t="shared" si="34"/>
        <v>1.0636814550626532</v>
      </c>
      <c r="GJ35" s="90">
        <f t="shared" si="35"/>
        <v>1.1071925482593949</v>
      </c>
      <c r="GK35" s="90">
        <f t="shared" si="36"/>
        <v>1.0704594101411427</v>
      </c>
      <c r="GL35" s="90">
        <f t="shared" si="37"/>
        <v>1.0657661135230994</v>
      </c>
      <c r="GM35" s="90">
        <f t="shared" si="38"/>
        <v>0.84208575644583761</v>
      </c>
      <c r="GO35" s="32">
        <f t="shared" si="8"/>
        <v>21</v>
      </c>
      <c r="GP35" s="90">
        <f t="shared" si="39"/>
        <v>1.3089396597777723</v>
      </c>
      <c r="GQ35" s="90">
        <f t="shared" si="40"/>
        <v>1.2494465403402699</v>
      </c>
      <c r="GR35" s="90">
        <f t="shared" si="41"/>
        <v>1.1742000081339286</v>
      </c>
      <c r="GS35" s="90">
        <f t="shared" si="42"/>
        <v>1.181911284360817</v>
      </c>
      <c r="GT35" s="90">
        <f t="shared" si="43"/>
        <v>0.75487490794081291</v>
      </c>
      <c r="HA35" s="32">
        <f>HA34+1</f>
        <v>2007</v>
      </c>
      <c r="HB35" s="80">
        <f t="shared" si="0"/>
        <v>1.2086425379904411</v>
      </c>
      <c r="HC35" s="80">
        <f t="shared" si="1"/>
        <v>1.4034141965497138</v>
      </c>
      <c r="HD35" s="80">
        <f t="shared" si="2"/>
        <v>0.86121584131176832</v>
      </c>
    </row>
    <row r="36" spans="1:212" x14ac:dyDescent="0.2">
      <c r="A36" s="74" t="s">
        <v>36</v>
      </c>
      <c r="B36" s="31">
        <f t="shared" si="10"/>
        <v>1970</v>
      </c>
      <c r="D36" s="85">
        <f t="shared" ref="D36:D76" si="93">K36*X36</f>
        <v>7478.7422834471308</v>
      </c>
      <c r="E36" s="85">
        <f t="shared" ref="E36:E76" si="94">L36*Y36</f>
        <v>5776.7833097804032</v>
      </c>
      <c r="F36" s="85">
        <f>M36*Z36</f>
        <v>29497.574780249586</v>
      </c>
      <c r="G36" s="123">
        <v>9.9999999999999995E-7</v>
      </c>
      <c r="H36" s="85">
        <f t="shared" ref="H36:H76" si="95">SUM(D36:G36)</f>
        <v>42753.100374477122</v>
      </c>
      <c r="I36" s="85"/>
      <c r="K36" s="85">
        <f>AER11_Table2.1c!$D33*0.001</f>
        <v>2472.864</v>
      </c>
      <c r="L36" s="85">
        <f>AER11_Table2.1c!$F33*0.001</f>
        <v>1591.7560000000001</v>
      </c>
      <c r="M36" s="85">
        <f>AER11_Table2.1c!$W33*0.001</f>
        <v>1201.163</v>
      </c>
      <c r="N36" s="91">
        <f>[4]West!I36</f>
        <v>11169</v>
      </c>
      <c r="O36" s="91">
        <f t="shared" ref="O36:O76" si="96">SUM(K36:N36)</f>
        <v>16434.782999999999</v>
      </c>
      <c r="P36" s="91"/>
      <c r="R36" s="92">
        <f t="shared" ref="R36:R76" si="97">K36</f>
        <v>2472.864</v>
      </c>
      <c r="S36" s="92">
        <f t="shared" ref="S36:S76" si="98">L36</f>
        <v>1591.7560000000001</v>
      </c>
      <c r="T36" s="92">
        <f t="shared" ref="T36:T76" si="99">M36</f>
        <v>1201.163</v>
      </c>
      <c r="U36" s="92">
        <f t="shared" ref="U36:U76" si="100">N36</f>
        <v>11169</v>
      </c>
      <c r="V36" s="92">
        <f t="shared" ref="V36:V76" si="101">O36</f>
        <v>16434.782999999999</v>
      </c>
      <c r="X36" s="85">
        <f>AER_11_Table3.4_real!$I17</f>
        <v>3.0243241372947041</v>
      </c>
      <c r="Y36" s="85">
        <f>AER_11_Table3.4_real!$K17</f>
        <v>3.6291889647536451</v>
      </c>
      <c r="Z36" s="85">
        <f>AER_11_Table3.4_real!M17</f>
        <v>24.557511994832996</v>
      </c>
      <c r="AA36" s="85">
        <v>0</v>
      </c>
      <c r="AB36" s="85">
        <f>[4]Conversion_Factors!$O32*AB182+AB256</f>
        <v>28.347953030467274</v>
      </c>
      <c r="AF36" s="85" t="e">
        <f>[4]Conversion_Factors!$O32*AF182+AF256</f>
        <v>#DIV/0!</v>
      </c>
      <c r="AG36" s="85" t="e">
        <f>[4]Conversion_Factors!$O32*AG182+AG256</f>
        <v>#DIV/0!</v>
      </c>
      <c r="AH36" s="85">
        <f>[4]Conversion_Factors!$O32*AH182+AH256</f>
        <v>66.891590536621152</v>
      </c>
      <c r="AI36" s="85" t="e">
        <f>[4]Conversion_Factors!$O32*AI182+AI256</f>
        <v>#DIV/0!</v>
      </c>
      <c r="AJ36" s="85" t="e">
        <f>[4]Conversion_Factors!$O32*AJ182+AJ256</f>
        <v>#DIV/0!</v>
      </c>
      <c r="AL36" s="94" t="e">
        <f t="shared" ref="AL36:AO51" si="102">AF36/AR36</f>
        <v>#DIV/0!</v>
      </c>
      <c r="AM36" s="94" t="e">
        <f t="shared" si="102"/>
        <v>#DIV/0!</v>
      </c>
      <c r="AN36" s="94">
        <f t="shared" si="102"/>
        <v>65.615593298809259</v>
      </c>
      <c r="AO36" s="94" t="e">
        <f t="shared" si="102"/>
        <v>#DIV/0!</v>
      </c>
      <c r="AP36" s="94">
        <f t="shared" ref="AP36:AP76" si="103">(D36/AR36+E36/AS36+F36/AT36+G36/AU36)/V36</f>
        <v>2.5619506532864378</v>
      </c>
      <c r="AR36" s="90">
        <f>[4]Northeast!V36</f>
        <v>1.0075613039529028</v>
      </c>
      <c r="AS36" s="90">
        <f>[4]Midwest!V36</f>
        <v>1.0050784235490298</v>
      </c>
      <c r="AT36" s="90">
        <f>[4]South!V36</f>
        <v>1.0194465549065614</v>
      </c>
      <c r="AU36" s="90">
        <f>[4]West!V36</f>
        <v>0.99798574330093814</v>
      </c>
      <c r="AV36" s="90" t="e">
        <f t="shared" ref="AV36:AV76" si="104">AJ36/AP36</f>
        <v>#DIV/0!</v>
      </c>
      <c r="AX36" s="32">
        <f>R36/K36*1000000</f>
        <v>1000000</v>
      </c>
      <c r="AY36" s="32">
        <f>S36/L36*1000000</f>
        <v>1000000</v>
      </c>
      <c r="AZ36" s="32">
        <f>T36/M36*1000000</f>
        <v>1000000</v>
      </c>
      <c r="BA36" s="32">
        <f>U36/N36*1000000</f>
        <v>1000000</v>
      </c>
      <c r="BB36" s="32">
        <f>V36/O36*1000000</f>
        <v>1000000</v>
      </c>
      <c r="BE36" s="80" t="e">
        <f t="shared" ref="BE36:BH51" si="105">AL36/AL$78</f>
        <v>#DIV/0!</v>
      </c>
      <c r="BF36" s="80" t="e">
        <f t="shared" si="105"/>
        <v>#DIV/0!</v>
      </c>
      <c r="BG36" s="80">
        <f t="shared" si="105"/>
        <v>0.56197285593980317</v>
      </c>
      <c r="BH36" s="80" t="e">
        <f t="shared" si="105"/>
        <v>#DIV/0!</v>
      </c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95">
        <f>[4]Northeast!AK36</f>
        <v>1.2538476048777534</v>
      </c>
      <c r="BU36" s="95">
        <f>[4]Midwest!AK36</f>
        <v>1.2867322152710501</v>
      </c>
      <c r="BV36" s="95">
        <f>[4]South!AK36</f>
        <v>1.1023708769638882</v>
      </c>
      <c r="BW36" s="95">
        <f>[4]West!AK36</f>
        <v>1.2034996971781642</v>
      </c>
      <c r="BX36" s="88"/>
      <c r="BY36" s="95">
        <f>[4]Northeast!AH36</f>
        <v>1.0050223561472997</v>
      </c>
      <c r="BZ36" s="95">
        <f>[4]Midwest!AH36</f>
        <v>0.99297956220012595</v>
      </c>
      <c r="CA36" s="95">
        <f>[4]South!AH36</f>
        <v>0.97696314516114791</v>
      </c>
      <c r="CB36" s="95">
        <f>[4]West!AH36</f>
        <v>0.98400475007914823</v>
      </c>
      <c r="CD36" s="95">
        <f>[4]Northeast!AI36</f>
        <v>0.95943592876783412</v>
      </c>
      <c r="CE36" s="95">
        <f>[4]Midwest!AI36</f>
        <v>0.96532251666917357</v>
      </c>
      <c r="CF36" s="95">
        <f>[4]South!AI36</f>
        <v>0.98158668809323324</v>
      </c>
      <c r="CG36" s="95">
        <f>[4]West!AI36</f>
        <v>0.99153629336146432</v>
      </c>
      <c r="CI36" s="95">
        <f>[4]Northeast!AJ36</f>
        <v>1.0280554879689039</v>
      </c>
      <c r="CJ36" s="95">
        <f>[4]Midwest!AJ36</f>
        <v>1.0048828345050702</v>
      </c>
      <c r="CK36" s="95">
        <f>[4]South!AJ36</f>
        <v>1.0469565168949315</v>
      </c>
      <c r="CL36" s="95">
        <f>[4]West!AJ36</f>
        <v>0.96982768826668964</v>
      </c>
      <c r="CN36" s="89">
        <f t="shared" ref="CN36:CN76" si="106">O36/O$78</f>
        <v>0.70481554058467832</v>
      </c>
      <c r="CO36" s="89">
        <f t="shared" ref="CO36:CO76" si="107">AB36/AB$78</f>
        <v>2.4743256182642797</v>
      </c>
      <c r="CP36" s="89">
        <f t="shared" ref="CP36:CP76" si="108">FJ36</f>
        <v>0.8107354522626572</v>
      </c>
      <c r="CQ36" s="89">
        <f t="shared" ref="CQ36:CQ76" si="109">FN36</f>
        <v>0.97981376439401047</v>
      </c>
      <c r="CR36" s="89">
        <f t="shared" ref="CR36:CR76" si="110">FR36</f>
        <v>0.97922256430652277</v>
      </c>
      <c r="CS36" s="89">
        <f t="shared" ref="CS36:CS76" si="111">FV36</f>
        <v>1.0433552828940247</v>
      </c>
      <c r="CT36" s="89">
        <f t="shared" ref="CT36:CT76" si="112">FF36</f>
        <v>0.651896852198383</v>
      </c>
      <c r="CU36" s="89">
        <f t="shared" ref="CU36:CU76" si="113">CN36*CP36*CQ36*CR36*CS36*CT36</f>
        <v>0.3728985440504114</v>
      </c>
      <c r="CV36" s="89">
        <f t="shared" ref="CV36:CV76" si="114">CN36*CO36</f>
        <v>1.7439431482194567</v>
      </c>
      <c r="CW36" s="89"/>
      <c r="CX36" s="89">
        <f t="shared" ref="CX36:CX76" si="115">CP36*CQ36*CR36*CS36</f>
        <v>0.81158933687532753</v>
      </c>
      <c r="DA36" s="35"/>
      <c r="DC36" s="80">
        <f t="shared" si="78"/>
        <v>0.1749286535465347</v>
      </c>
      <c r="DD36" s="80">
        <f t="shared" si="79"/>
        <v>0.13511963481434541</v>
      </c>
      <c r="DE36" s="80">
        <f t="shared" si="80"/>
        <v>2.0698551348471894</v>
      </c>
      <c r="DF36" s="80">
        <f t="shared" si="81"/>
        <v>2.3390116535197128E-11</v>
      </c>
      <c r="DG36" s="80"/>
      <c r="DI36" s="80">
        <f t="shared" ref="DI36:DI76" si="116">(DC36-DC35)/LN(DC36/DC35)</f>
        <v>0.17334782770407905</v>
      </c>
      <c r="DJ36" s="80">
        <f t="shared" ref="DJ36:DJ76" si="117">(DD36-DD35)/LN(DD36/DD35)</f>
        <v>0.13644185692154223</v>
      </c>
      <c r="DK36" s="80">
        <f t="shared" ref="DK36:DK76" si="118">(DE36-DE35)/LN(DE36/DE35)</f>
        <v>2.0706036300611377</v>
      </c>
      <c r="DL36" s="80">
        <f t="shared" ref="DL36:DL76" si="119">(DF36-DF35)/LN(DF36/DF35)</f>
        <v>2.3748054390524905E-11</v>
      </c>
      <c r="DM36" s="80">
        <f t="shared" ref="DM36:DM76" si="120">SUM(DI36:DL36)</f>
        <v>2.3803933147105072</v>
      </c>
      <c r="DN36" s="80"/>
      <c r="DO36" s="80"/>
      <c r="DP36" s="80">
        <f t="shared" ref="DP36:DP76" si="121">DI36/$DM36</f>
        <v>7.2823187089634742E-2</v>
      </c>
      <c r="DQ36" s="80">
        <f t="shared" ref="DQ36:DQ76" si="122">DJ36/$DM36</f>
        <v>5.7319038865699251E-2</v>
      </c>
      <c r="DR36" s="80">
        <f t="shared" ref="DR36:DR76" si="123">DK36/$DM36</f>
        <v>0.86985777403468945</v>
      </c>
      <c r="DS36" s="80">
        <f t="shared" ref="DS36:DS76" si="124">DL36/$DM36</f>
        <v>9.9765254102190409E-12</v>
      </c>
      <c r="DT36" s="80"/>
      <c r="DW36" s="80">
        <f t="shared" ref="DW36:DW76" si="125">LN(X36/X35)</f>
        <v>-1.4012604592549197E-2</v>
      </c>
      <c r="DX36" s="80">
        <f t="shared" ref="DX36:DY76" si="126">LN(Y36/Y35)</f>
        <v>-9.6694642076965154E-3</v>
      </c>
      <c r="DY36" s="80">
        <f t="shared" si="67"/>
        <v>-5.1400136664169621E-2</v>
      </c>
      <c r="DZ36" s="80">
        <v>0</v>
      </c>
      <c r="EA36" s="80"/>
      <c r="EC36" s="80">
        <f t="shared" ref="EC36:EC76" si="127">K36/$O36</f>
        <v>0.1504652662587635</v>
      </c>
      <c r="ED36" s="80">
        <f t="shared" ref="ED36:ED76" si="128">L36/$O36</f>
        <v>9.6852876000857457E-2</v>
      </c>
      <c r="EE36" s="80">
        <f t="shared" ref="EE36:EE76" si="129">M36/$O36</f>
        <v>7.3086635825979573E-2</v>
      </c>
      <c r="EF36" s="80">
        <f t="shared" ref="EF36:EF76" si="130">N36/$O36</f>
        <v>0.67959522191439947</v>
      </c>
      <c r="EG36" s="80"/>
      <c r="EI36" s="80" t="e">
        <f t="shared" si="11"/>
        <v>#DIV/0!</v>
      </c>
      <c r="EJ36" s="80" t="e">
        <f t="shared" si="11"/>
        <v>#DIV/0!</v>
      </c>
      <c r="EK36" s="80" t="e">
        <f t="shared" si="11"/>
        <v>#DIV/0!</v>
      </c>
      <c r="EL36" s="80" t="e">
        <f t="shared" si="11"/>
        <v>#DIV/0!</v>
      </c>
      <c r="EN36" s="80" t="e">
        <f t="shared" si="12"/>
        <v>#DIV/0!</v>
      </c>
      <c r="EO36" s="80" t="e">
        <f t="shared" si="13"/>
        <v>#DIV/0!</v>
      </c>
      <c r="EP36" s="80" t="e">
        <f t="shared" si="14"/>
        <v>#DIV/0!</v>
      </c>
      <c r="EQ36" s="80" t="e">
        <f t="shared" si="15"/>
        <v>#DIV/0!</v>
      </c>
      <c r="ES36" s="80" t="e">
        <f t="shared" si="16"/>
        <v>#DIV/0!</v>
      </c>
      <c r="ET36" s="80" t="e">
        <f t="shared" si="17"/>
        <v>#DIV/0!</v>
      </c>
      <c r="EU36" s="80" t="e">
        <f t="shared" si="18"/>
        <v>#DIV/0!</v>
      </c>
      <c r="EV36" s="80" t="e">
        <f t="shared" si="19"/>
        <v>#DIV/0!</v>
      </c>
      <c r="EX36" s="80" t="e">
        <f t="shared" si="20"/>
        <v>#DIV/0!</v>
      </c>
      <c r="EY36" s="80" t="e">
        <f t="shared" si="21"/>
        <v>#DIV/0!</v>
      </c>
      <c r="EZ36" s="80" t="e">
        <f t="shared" si="22"/>
        <v>#DIV/0!</v>
      </c>
      <c r="FA36" s="80" t="e">
        <f t="shared" si="23"/>
        <v>#DIV/0!</v>
      </c>
      <c r="FC36" s="124">
        <v>0.34581579039979243</v>
      </c>
      <c r="FD36" s="80">
        <f t="shared" si="24"/>
        <v>0.95476934103653033</v>
      </c>
      <c r="FE36" s="80">
        <f t="shared" si="25"/>
        <v>0.69469637035681442</v>
      </c>
      <c r="FF36" s="124">
        <f t="shared" si="3"/>
        <v>0.651896852198383</v>
      </c>
      <c r="FG36" s="80"/>
      <c r="FH36" s="80" t="e">
        <f t="shared" si="26"/>
        <v>#DIV/0!</v>
      </c>
      <c r="FI36" s="80">
        <f t="shared" si="27"/>
        <v>1</v>
      </c>
      <c r="FJ36" s="80">
        <f t="shared" si="4"/>
        <v>0.8107354522626572</v>
      </c>
      <c r="FK36" s="80"/>
      <c r="FL36" s="80" t="e">
        <f t="shared" si="28"/>
        <v>#DIV/0!</v>
      </c>
      <c r="FM36" s="80">
        <f t="shared" si="29"/>
        <v>1</v>
      </c>
      <c r="FN36" s="80">
        <f t="shared" si="5"/>
        <v>0.97981376439401047</v>
      </c>
      <c r="FO36" s="80"/>
      <c r="FP36" s="80" t="e">
        <f t="shared" si="30"/>
        <v>#DIV/0!</v>
      </c>
      <c r="FQ36" s="80">
        <f t="shared" si="31"/>
        <v>1</v>
      </c>
      <c r="FR36" s="80">
        <f t="shared" si="6"/>
        <v>0.97922256430652277</v>
      </c>
      <c r="FT36" s="80" t="e">
        <f t="shared" si="32"/>
        <v>#DIV/0!</v>
      </c>
      <c r="FU36" s="80">
        <f t="shared" si="33"/>
        <v>1</v>
      </c>
      <c r="FV36" s="80">
        <f t="shared" si="7"/>
        <v>1.0433552828940247</v>
      </c>
      <c r="FX36" s="37"/>
      <c r="GH36" s="32">
        <f t="shared" si="44"/>
        <v>1991</v>
      </c>
      <c r="GI36" s="90">
        <f t="shared" si="34"/>
        <v>1.1176451609192253</v>
      </c>
      <c r="GJ36" s="90">
        <f t="shared" si="35"/>
        <v>1.1266600291462063</v>
      </c>
      <c r="GK36" s="90">
        <f t="shared" si="36"/>
        <v>1.0837543398508913</v>
      </c>
      <c r="GL36" s="90">
        <f t="shared" si="37"/>
        <v>1.1010884908828968</v>
      </c>
      <c r="GM36" s="90">
        <f t="shared" si="38"/>
        <v>0.83130038624518388</v>
      </c>
      <c r="GO36" s="32">
        <f t="shared" si="8"/>
        <v>22</v>
      </c>
      <c r="GP36" s="90">
        <f t="shared" si="39"/>
        <v>1.3231387168900595</v>
      </c>
      <c r="GQ36" s="90">
        <f t="shared" si="40"/>
        <v>1.2599122721615179</v>
      </c>
      <c r="GR36" s="90">
        <f t="shared" si="41"/>
        <v>1.1875530102880623</v>
      </c>
      <c r="GS36" s="90">
        <f t="shared" si="42"/>
        <v>1.2199955391617583</v>
      </c>
      <c r="GT36" s="90">
        <f t="shared" si="43"/>
        <v>0.72485948126041722</v>
      </c>
      <c r="HA36" s="32">
        <f>HA35+1</f>
        <v>2008</v>
      </c>
      <c r="HB36" s="80">
        <f t="shared" si="0"/>
        <v>1.3354022802420107</v>
      </c>
      <c r="HC36" s="80">
        <f t="shared" si="1"/>
        <v>1.4086921760232372</v>
      </c>
      <c r="HD36" s="80">
        <f t="shared" si="2"/>
        <v>0.94797309374704897</v>
      </c>
    </row>
    <row r="37" spans="1:212" x14ac:dyDescent="0.2">
      <c r="A37" s="74" t="s">
        <v>36</v>
      </c>
      <c r="B37" s="31">
        <f t="shared" si="10"/>
        <v>1971</v>
      </c>
      <c r="D37" s="85">
        <f t="shared" si="93"/>
        <v>7941.710371794873</v>
      </c>
      <c r="E37" s="85">
        <f t="shared" si="94"/>
        <v>6070.5114779715495</v>
      </c>
      <c r="F37" s="85">
        <f t="shared" ref="F37:F76" si="131">M37*Z37</f>
        <v>31832.703598073414</v>
      </c>
      <c r="G37" s="123">
        <v>9.9999999999999995E-7</v>
      </c>
      <c r="H37" s="85">
        <f t="shared" si="95"/>
        <v>45844.925448839836</v>
      </c>
      <c r="I37" s="85"/>
      <c r="K37" s="85">
        <f>AER11_Table2.1c!$D34*0.001</f>
        <v>2586.7550000000001</v>
      </c>
      <c r="L37" s="85">
        <f>AER11_Table2.1c!$F34*0.001</f>
        <v>1550.8020000000001</v>
      </c>
      <c r="M37" s="85">
        <f>AER11_Table2.1c!$W34*0.001</f>
        <v>1288.009</v>
      </c>
      <c r="N37" s="91">
        <f>[4]West!I37</f>
        <v>11610</v>
      </c>
      <c r="O37" s="91">
        <f t="shared" si="96"/>
        <v>17035.565999999999</v>
      </c>
      <c r="P37" s="91"/>
      <c r="R37" s="92">
        <f t="shared" si="97"/>
        <v>2586.7550000000001</v>
      </c>
      <c r="S37" s="92">
        <f t="shared" si="98"/>
        <v>1550.8020000000001</v>
      </c>
      <c r="T37" s="92">
        <f t="shared" si="99"/>
        <v>1288.009</v>
      </c>
      <c r="U37" s="92">
        <f t="shared" si="100"/>
        <v>11610</v>
      </c>
      <c r="V37" s="92">
        <f t="shared" si="101"/>
        <v>17035.565999999999</v>
      </c>
      <c r="X37" s="85">
        <f>AER_11_Table3.4_real!$I18</f>
        <v>3.0701440112399019</v>
      </c>
      <c r="Y37" s="85">
        <f>AER_11_Table3.4_real!$K18</f>
        <v>3.9144336143308749</v>
      </c>
      <c r="Z37" s="85">
        <f>AER_11_Table3.4_real!M18</f>
        <v>24.714659290481212</v>
      </c>
      <c r="AA37" s="85">
        <v>0</v>
      </c>
      <c r="AB37" s="85">
        <f>[4]Conversion_Factors!$O33*AB183+AB257</f>
        <v>26.933539553828759</v>
      </c>
      <c r="AF37" s="85" t="e">
        <f>[4]Conversion_Factors!$O33*AF183+AF257</f>
        <v>#DIV/0!</v>
      </c>
      <c r="AG37" s="85" t="e">
        <f>[4]Conversion_Factors!$O33*AG183+AG257</f>
        <v>#DIV/0!</v>
      </c>
      <c r="AH37" s="85">
        <f>[4]Conversion_Factors!$O33*AH183+AH257</f>
        <v>65.874552912495133</v>
      </c>
      <c r="AI37" s="85" t="e">
        <f>[4]Conversion_Factors!$O33*AI183+AI257</f>
        <v>#DIV/0!</v>
      </c>
      <c r="AJ37" s="85" t="e">
        <f>[4]Conversion_Factors!$O33*AJ183+AJ257</f>
        <v>#DIV/0!</v>
      </c>
      <c r="AL37" s="94" t="e">
        <f t="shared" si="102"/>
        <v>#DIV/0!</v>
      </c>
      <c r="AM37" s="94" t="e">
        <f t="shared" si="102"/>
        <v>#DIV/0!</v>
      </c>
      <c r="AN37" s="94">
        <f t="shared" si="102"/>
        <v>67.64690875253109</v>
      </c>
      <c r="AO37" s="94" t="e">
        <f t="shared" si="102"/>
        <v>#DIV/0!</v>
      </c>
      <c r="AP37" s="94">
        <f t="shared" si="103"/>
        <v>2.7465913338806307</v>
      </c>
      <c r="AR37" s="90">
        <f>[4]Northeast!V37</f>
        <v>0.99823944160826139</v>
      </c>
      <c r="AS37" s="90">
        <f>[4]Midwest!V37</f>
        <v>0.98790100297634154</v>
      </c>
      <c r="AT37" s="90">
        <f>[4]South!V37</f>
        <v>0.9737998990239205</v>
      </c>
      <c r="AU37" s="90">
        <f>[4]West!V37</f>
        <v>1.0368056522758489</v>
      </c>
      <c r="AV37" s="90" t="e">
        <f t="shared" si="104"/>
        <v>#DIV/0!</v>
      </c>
      <c r="AX37" s="32">
        <f t="shared" ref="AX37:AX50" si="132">R37/K37*1000000</f>
        <v>1000000</v>
      </c>
      <c r="AY37" s="32">
        <f t="shared" ref="AY37:AY76" si="133">S37/L37*1000000</f>
        <v>1000000</v>
      </c>
      <c r="AZ37" s="32">
        <f t="shared" ref="AZ37:AZ76" si="134">T37/M37*1000000</f>
        <v>1000000</v>
      </c>
      <c r="BA37" s="32">
        <f t="shared" ref="BA37:BA76" si="135">U37/N37*1000000</f>
        <v>1000000</v>
      </c>
      <c r="BB37" s="32">
        <f t="shared" ref="BB37:BB76" si="136">V37/O37*1000000</f>
        <v>1000000</v>
      </c>
      <c r="BE37" s="80" t="e">
        <f t="shared" si="105"/>
        <v>#DIV/0!</v>
      </c>
      <c r="BF37" s="80" t="e">
        <f t="shared" si="105"/>
        <v>#DIV/0!</v>
      </c>
      <c r="BG37" s="80">
        <f t="shared" si="105"/>
        <v>0.57937030812230794</v>
      </c>
      <c r="BH37" s="80" t="e">
        <f t="shared" si="105"/>
        <v>#DIV/0!</v>
      </c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95">
        <f>[4]Northeast!AK37</f>
        <v>1.2715520492119612</v>
      </c>
      <c r="BU37" s="95">
        <f>[4]Midwest!AK37</f>
        <v>1.3070916346519421</v>
      </c>
      <c r="BV37" s="95">
        <f>[4]South!AK37</f>
        <v>1.1377279172200743</v>
      </c>
      <c r="BW37" s="95">
        <f>[4]West!AK37</f>
        <v>1.2192272346236552</v>
      </c>
      <c r="BX37" s="88"/>
      <c r="BY37" s="95">
        <f>[4]Northeast!AH37</f>
        <v>1.0045832181168182</v>
      </c>
      <c r="BZ37" s="95">
        <f>[4]Midwest!AH37</f>
        <v>0.99357036133025123</v>
      </c>
      <c r="CA37" s="95">
        <f>[4]South!AH37</f>
        <v>0.9794510807244089</v>
      </c>
      <c r="CB37" s="95">
        <f>[4]West!AH37</f>
        <v>0.98743124204025456</v>
      </c>
      <c r="CD37" s="95">
        <f>[4]Northeast!AI37</f>
        <v>0.96343981175826521</v>
      </c>
      <c r="CE37" s="95">
        <f>[4]Midwest!AI37</f>
        <v>0.96818997063855405</v>
      </c>
      <c r="CF37" s="95">
        <f>[4]South!AI37</f>
        <v>0.98288454564714201</v>
      </c>
      <c r="CG37" s="95">
        <f>[4]West!AI37</f>
        <v>0.98968709209226835</v>
      </c>
      <c r="CI37" s="95">
        <f>[4]Northeast!AJ37</f>
        <v>1.0185440153628191</v>
      </c>
      <c r="CJ37" s="95">
        <f>[4]Midwest!AJ37</f>
        <v>0.9877087566718028</v>
      </c>
      <c r="CK37" s="95">
        <f>[4]South!AJ37</f>
        <v>1.0000780771956854</v>
      </c>
      <c r="CL37" s="95">
        <f>[4]West!AJ37</f>
        <v>1.0075522978942124</v>
      </c>
      <c r="CN37" s="89">
        <f t="shared" si="106"/>
        <v>0.73058048040281187</v>
      </c>
      <c r="CO37" s="89">
        <f t="shared" si="107"/>
        <v>2.3508698083755175</v>
      </c>
      <c r="CP37" s="89">
        <f t="shared" si="108"/>
        <v>0.83268721407493229</v>
      </c>
      <c r="CQ37" s="89">
        <f t="shared" si="109"/>
        <v>0.98198787824513478</v>
      </c>
      <c r="CR37" s="89">
        <f t="shared" si="110"/>
        <v>0.98081134873171161</v>
      </c>
      <c r="CS37" s="89">
        <f t="shared" si="111"/>
        <v>1.0009016262059451</v>
      </c>
      <c r="CT37" s="89">
        <f t="shared" si="112"/>
        <v>0.6590399111160602</v>
      </c>
      <c r="CU37" s="89">
        <f t="shared" si="113"/>
        <v>0.38649571270370708</v>
      </c>
      <c r="CV37" s="89">
        <f t="shared" si="114"/>
        <v>1.7174995939674518</v>
      </c>
      <c r="CW37" s="89"/>
      <c r="CX37" s="89">
        <f t="shared" si="115"/>
        <v>0.80272150909045181</v>
      </c>
      <c r="DA37" s="35"/>
      <c r="DC37" s="80">
        <f t="shared" ref="DC37:DC76" si="137">D37/$H37</f>
        <v>0.17322986773437643</v>
      </c>
      <c r="DD37" s="80">
        <f t="shared" ref="DD37:DD76" si="138">E37/$H37</f>
        <v>0.13241403314628297</v>
      </c>
      <c r="DE37" s="80">
        <f t="shared" si="80"/>
        <v>2.0830682972925838</v>
      </c>
      <c r="DF37" s="80">
        <f t="shared" ref="DF37:DF76" si="139">G37/$H37</f>
        <v>2.1812664983302012E-11</v>
      </c>
      <c r="DG37" s="80"/>
      <c r="DI37" s="80">
        <f t="shared" si="116"/>
        <v>0.17407787913778594</v>
      </c>
      <c r="DJ37" s="80">
        <f t="shared" si="117"/>
        <v>0.13376227350754441</v>
      </c>
      <c r="DK37" s="80">
        <f t="shared" si="118"/>
        <v>2.0764547094340116</v>
      </c>
      <c r="DL37" s="80">
        <f t="shared" si="119"/>
        <v>2.2592212998036436E-11</v>
      </c>
      <c r="DM37" s="80">
        <f t="shared" si="120"/>
        <v>2.384294862101934</v>
      </c>
      <c r="DN37" s="80"/>
      <c r="DO37" s="80"/>
      <c r="DP37" s="80">
        <f t="shared" si="121"/>
        <v>7.3010214426383196E-2</v>
      </c>
      <c r="DQ37" s="80">
        <f t="shared" si="122"/>
        <v>5.610139737063518E-2</v>
      </c>
      <c r="DR37" s="80">
        <f t="shared" si="123"/>
        <v>0.87088838819350622</v>
      </c>
      <c r="DS37" s="80">
        <f t="shared" si="124"/>
        <v>9.4754274553608326E-12</v>
      </c>
      <c r="DT37" s="80"/>
      <c r="DW37" s="80">
        <f t="shared" si="125"/>
        <v>1.5036828865702536E-2</v>
      </c>
      <c r="DX37" s="80">
        <f t="shared" si="126"/>
        <v>7.5661450682137366E-2</v>
      </c>
      <c r="DY37" s="80">
        <f t="shared" si="67"/>
        <v>6.378766122587972E-3</v>
      </c>
      <c r="DZ37" s="80">
        <v>0</v>
      </c>
      <c r="EA37" s="80"/>
      <c r="EC37" s="80">
        <f t="shared" si="127"/>
        <v>0.15184438251127086</v>
      </c>
      <c r="ED37" s="80">
        <f t="shared" si="128"/>
        <v>9.1033194905294032E-2</v>
      </c>
      <c r="EE37" s="80">
        <f t="shared" si="129"/>
        <v>7.5607056437103415E-2</v>
      </c>
      <c r="EF37" s="80">
        <f t="shared" si="130"/>
        <v>0.68151536614633179</v>
      </c>
      <c r="EG37" s="80"/>
      <c r="EI37" s="80">
        <f t="shared" si="11"/>
        <v>9.1239285631324225E-3</v>
      </c>
      <c r="EJ37" s="80">
        <f t="shared" si="11"/>
        <v>-6.1968865646068315E-2</v>
      </c>
      <c r="EK37" s="80">
        <f t="shared" si="11"/>
        <v>3.3904088340784275E-2</v>
      </c>
      <c r="EL37" s="80">
        <f t="shared" si="11"/>
        <v>2.8214393783340523E-3</v>
      </c>
      <c r="EN37" s="80">
        <f t="shared" si="12"/>
        <v>-4.3703903203203665E-4</v>
      </c>
      <c r="EO37" s="80">
        <f t="shared" si="13"/>
        <v>5.9479919487081677E-4</v>
      </c>
      <c r="EP37" s="80">
        <f t="shared" si="14"/>
        <v>2.5433641521158635E-3</v>
      </c>
      <c r="EQ37" s="80">
        <f t="shared" si="15"/>
        <v>3.4761416806375236E-3</v>
      </c>
      <c r="ES37" s="80">
        <f t="shared" si="16"/>
        <v>4.1644799948543469E-3</v>
      </c>
      <c r="ET37" s="80">
        <f t="shared" si="17"/>
        <v>2.9660590147794594E-3</v>
      </c>
      <c r="EU37" s="80">
        <f t="shared" si="18"/>
        <v>1.3213303615208522E-3</v>
      </c>
      <c r="EV37" s="80">
        <f t="shared" si="19"/>
        <v>-1.8667272148723774E-3</v>
      </c>
      <c r="EX37" s="80">
        <f t="shared" si="20"/>
        <v>-9.2949705795523502E-3</v>
      </c>
      <c r="EY37" s="80">
        <f t="shared" si="21"/>
        <v>-1.7238357519936881E-2</v>
      </c>
      <c r="EZ37" s="80">
        <f t="shared" si="22"/>
        <v>-4.5809325736716554E-2</v>
      </c>
      <c r="FA37" s="80">
        <f t="shared" si="23"/>
        <v>3.8160786298269481E-2</v>
      </c>
      <c r="FC37" s="124">
        <v>0.35897655469976264</v>
      </c>
      <c r="FD37" s="80">
        <f t="shared" si="24"/>
        <v>1.0109573453125118</v>
      </c>
      <c r="FE37" s="80">
        <f t="shared" si="25"/>
        <v>0.70230839837416259</v>
      </c>
      <c r="FF37" s="124">
        <f t="shared" si="3"/>
        <v>0.6590399111160602</v>
      </c>
      <c r="FG37" s="80"/>
      <c r="FH37" s="80">
        <f t="shared" si="26"/>
        <v>1.0270763561048313</v>
      </c>
      <c r="FI37" s="80">
        <f t="shared" si="27"/>
        <v>1.0270763561048313</v>
      </c>
      <c r="FJ37" s="80">
        <f t="shared" si="4"/>
        <v>0.83268721407493229</v>
      </c>
      <c r="FK37" s="80"/>
      <c r="FL37" s="80">
        <f t="shared" si="28"/>
        <v>1.002218905194161</v>
      </c>
      <c r="FM37" s="80">
        <f t="shared" si="29"/>
        <v>1.002218905194161</v>
      </c>
      <c r="FN37" s="80">
        <f t="shared" si="5"/>
        <v>0.98198787824513478</v>
      </c>
      <c r="FO37" s="80"/>
      <c r="FP37" s="80">
        <f t="shared" si="30"/>
        <v>1.0016224957257944</v>
      </c>
      <c r="FQ37" s="80">
        <f t="shared" si="31"/>
        <v>1.0016224957257944</v>
      </c>
      <c r="FR37" s="80">
        <f t="shared" si="6"/>
        <v>0.98081134873171161</v>
      </c>
      <c r="FT37" s="80">
        <f t="shared" si="32"/>
        <v>0.95931045025207229</v>
      </c>
      <c r="FU37" s="80">
        <f t="shared" si="33"/>
        <v>0.95931045025207229</v>
      </c>
      <c r="FV37" s="80">
        <f t="shared" si="7"/>
        <v>1.0009016262059451</v>
      </c>
      <c r="FX37" s="37"/>
      <c r="GH37" s="32">
        <f t="shared" si="44"/>
        <v>1992</v>
      </c>
      <c r="GI37" s="90">
        <f t="shared" si="34"/>
        <v>1.1052889419984435</v>
      </c>
      <c r="GJ37" s="90">
        <f t="shared" si="35"/>
        <v>1.1418152397944299</v>
      </c>
      <c r="GK37" s="90">
        <f t="shared" si="36"/>
        <v>1.1002903680940972</v>
      </c>
      <c r="GL37" s="90">
        <f t="shared" si="37"/>
        <v>1.0638798715984925</v>
      </c>
      <c r="GM37" s="90">
        <f t="shared" si="38"/>
        <v>0.82695158984231809</v>
      </c>
      <c r="GO37" s="32">
        <f t="shared" si="8"/>
        <v>23</v>
      </c>
      <c r="GP37" s="90">
        <f t="shared" si="39"/>
        <v>1.3065150448394787</v>
      </c>
      <c r="GQ37" s="90">
        <f t="shared" si="40"/>
        <v>1.279595001625109</v>
      </c>
      <c r="GR37" s="90">
        <f t="shared" si="41"/>
        <v>1.2018462354108581</v>
      </c>
      <c r="GS37" s="90">
        <f t="shared" si="42"/>
        <v>1.2140987817346678</v>
      </c>
      <c r="GT37" s="90">
        <f t="shared" si="43"/>
        <v>0.69974362312007088</v>
      </c>
    </row>
    <row r="38" spans="1:212" x14ac:dyDescent="0.2">
      <c r="A38" s="74" t="s">
        <v>36</v>
      </c>
      <c r="B38" s="31">
        <f t="shared" si="10"/>
        <v>1972</v>
      </c>
      <c r="D38" s="85">
        <f t="shared" si="93"/>
        <v>8473.705018011784</v>
      </c>
      <c r="E38" s="85">
        <f t="shared" si="94"/>
        <v>6075.5949043876262</v>
      </c>
      <c r="F38" s="85">
        <f t="shared" si="131"/>
        <v>34744.900014268518</v>
      </c>
      <c r="G38" s="123">
        <v>9.9999999999999995E-7</v>
      </c>
      <c r="H38" s="85">
        <f t="shared" si="95"/>
        <v>49294.19993766793</v>
      </c>
      <c r="I38" s="85"/>
      <c r="K38" s="85">
        <f>AER11_Table2.1c!$D35*0.001</f>
        <v>2678.3980000000001</v>
      </c>
      <c r="L38" s="85">
        <f>AER11_Table2.1c!$F35*0.001</f>
        <v>1572.895</v>
      </c>
      <c r="M38" s="85">
        <f>AER11_Table2.1c!$W35*0.001</f>
        <v>1407.566</v>
      </c>
      <c r="N38" s="91">
        <f>[4]West!I38</f>
        <v>12124.5</v>
      </c>
      <c r="O38" s="91">
        <f t="shared" si="96"/>
        <v>17783.359</v>
      </c>
      <c r="P38" s="91"/>
      <c r="R38" s="92">
        <f t="shared" si="97"/>
        <v>2678.3980000000001</v>
      </c>
      <c r="S38" s="92">
        <f t="shared" si="98"/>
        <v>1572.895</v>
      </c>
      <c r="T38" s="92">
        <f t="shared" si="99"/>
        <v>1407.566</v>
      </c>
      <c r="U38" s="92">
        <f t="shared" si="100"/>
        <v>12124.5</v>
      </c>
      <c r="V38" s="92">
        <f t="shared" si="101"/>
        <v>17783.359</v>
      </c>
      <c r="X38" s="85">
        <f>AER_11_Table3.4_real!$I19</f>
        <v>3.1637213804713804</v>
      </c>
      <c r="Y38" s="85">
        <f>AER_11_Table3.4_real!$K19</f>
        <v>3.8626830808080808</v>
      </c>
      <c r="Z38" s="85">
        <f>AER_11_Table3.4_real!M19</f>
        <v>24.684384259259257</v>
      </c>
      <c r="AA38" s="85">
        <v>0</v>
      </c>
      <c r="AB38" s="85">
        <f>[4]Conversion_Factors!$O34*AB184+AB258</f>
        <v>25.67720298874578</v>
      </c>
      <c r="AF38" s="85" t="e">
        <f>[4]Conversion_Factors!$O34*AF184+AF258</f>
        <v>#DIV/0!</v>
      </c>
      <c r="AG38" s="85" t="e">
        <f>[4]Conversion_Factors!$O34*AG184+AG258</f>
        <v>#DIV/0!</v>
      </c>
      <c r="AH38" s="85">
        <f>[4]Conversion_Factors!$O34*AH184+AH258</f>
        <v>65.878550085092087</v>
      </c>
      <c r="AI38" s="85" t="e">
        <f>[4]Conversion_Factors!$O34*AI184+AI258</f>
        <v>#DIV/0!</v>
      </c>
      <c r="AJ38" s="85" t="e">
        <f>[4]Conversion_Factors!$O34*AJ184+AJ258</f>
        <v>#DIV/0!</v>
      </c>
      <c r="AL38" s="94" t="e">
        <f t="shared" si="102"/>
        <v>#DIV/0!</v>
      </c>
      <c r="AM38" s="94" t="e">
        <f t="shared" si="102"/>
        <v>#DIV/0!</v>
      </c>
      <c r="AN38" s="94">
        <f t="shared" si="102"/>
        <v>67.052273655169003</v>
      </c>
      <c r="AO38" s="94" t="e">
        <f t="shared" si="102"/>
        <v>#DIV/0!</v>
      </c>
      <c r="AP38" s="94">
        <f t="shared" si="103"/>
        <v>2.7984896152250123</v>
      </c>
      <c r="AR38" s="90">
        <f>[4]Northeast!V38</f>
        <v>1.0078527546965341</v>
      </c>
      <c r="AS38" s="90">
        <f>[4]Midwest!V38</f>
        <v>1.0134551394565918</v>
      </c>
      <c r="AT38" s="90">
        <f>[4]South!V38</f>
        <v>0.98249539491959592</v>
      </c>
      <c r="AU38" s="90">
        <f>[4]West!V38</f>
        <v>1.0062815977320667</v>
      </c>
      <c r="AV38" s="90" t="e">
        <f t="shared" si="104"/>
        <v>#DIV/0!</v>
      </c>
      <c r="AX38" s="32">
        <f t="shared" si="132"/>
        <v>1000000</v>
      </c>
      <c r="AY38" s="32">
        <f t="shared" si="133"/>
        <v>1000000</v>
      </c>
      <c r="AZ38" s="32">
        <f t="shared" si="134"/>
        <v>1000000</v>
      </c>
      <c r="BA38" s="32">
        <f t="shared" si="135"/>
        <v>1000000</v>
      </c>
      <c r="BB38" s="32">
        <f t="shared" si="136"/>
        <v>1000000</v>
      </c>
      <c r="BE38" s="80" t="e">
        <f t="shared" si="105"/>
        <v>#DIV/0!</v>
      </c>
      <c r="BF38" s="80" t="e">
        <f t="shared" si="105"/>
        <v>#DIV/0!</v>
      </c>
      <c r="BG38" s="80">
        <f t="shared" si="105"/>
        <v>0.57427748236083342</v>
      </c>
      <c r="BH38" s="80" t="e">
        <f t="shared" si="105"/>
        <v>#DIV/0!</v>
      </c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95">
        <f>[4]Northeast!AK38</f>
        <v>1.2843563850136053</v>
      </c>
      <c r="BU38" s="95">
        <f>[4]Midwest!AK38</f>
        <v>1.2953393966275337</v>
      </c>
      <c r="BV38" s="95">
        <f>[4]South!AK38</f>
        <v>1.1295696991791153</v>
      </c>
      <c r="BW38" s="95">
        <f>[4]West!AK38</f>
        <v>1.2538879312570881</v>
      </c>
      <c r="BX38" s="88"/>
      <c r="BY38" s="95">
        <f>[4]Northeast!AH38</f>
        <v>1.0040900354834661</v>
      </c>
      <c r="BZ38" s="95">
        <f>[4]Midwest!AH38</f>
        <v>0.99423015703532591</v>
      </c>
      <c r="CA38" s="95">
        <f>[4]South!AH38</f>
        <v>0.98212380437894353</v>
      </c>
      <c r="CB38" s="95">
        <f>[4]West!AH38</f>
        <v>0.99111377769114306</v>
      </c>
      <c r="CD38" s="95">
        <f>[4]Northeast!AI38</f>
        <v>0.9678247078108162</v>
      </c>
      <c r="CE38" s="95">
        <f>[4]Midwest!AI38</f>
        <v>0.97106922671620644</v>
      </c>
      <c r="CF38" s="95">
        <f>[4]South!AI38</f>
        <v>0.98415504816446675</v>
      </c>
      <c r="CG38" s="95">
        <f>[4]West!AI38</f>
        <v>0.98757286980002279</v>
      </c>
      <c r="CI38" s="95">
        <f>[4]Northeast!AJ38</f>
        <v>1.0283528669326327</v>
      </c>
      <c r="CJ38" s="95">
        <f>[4]Midwest!AJ38</f>
        <v>1.013257920297193</v>
      </c>
      <c r="CK38" s="95">
        <f>[4]South!AJ38</f>
        <v>1.0090082227259187</v>
      </c>
      <c r="CL38" s="95">
        <f>[4]West!AJ38</f>
        <v>0.97788947610198174</v>
      </c>
      <c r="CN38" s="89">
        <f t="shared" si="106"/>
        <v>0.76265003237319318</v>
      </c>
      <c r="CO38" s="89">
        <f t="shared" si="107"/>
        <v>2.2412115997279307</v>
      </c>
      <c r="CP38" s="89">
        <f t="shared" si="108"/>
        <v>0.86489474170362024</v>
      </c>
      <c r="CQ38" s="89">
        <f t="shared" si="109"/>
        <v>0.9843316970581778</v>
      </c>
      <c r="CR38" s="89">
        <f t="shared" si="110"/>
        <v>0.98239649425429365</v>
      </c>
      <c r="CS38" s="89">
        <f t="shared" si="111"/>
        <v>1.0107854343841416</v>
      </c>
      <c r="CT38" s="89">
        <f t="shared" si="112"/>
        <v>0.65928941120230722</v>
      </c>
      <c r="CU38" s="89">
        <f t="shared" si="113"/>
        <v>0.42506162650581308</v>
      </c>
      <c r="CV38" s="89">
        <f t="shared" si="114"/>
        <v>1.7092600990876825</v>
      </c>
      <c r="CW38" s="89"/>
      <c r="CX38" s="89">
        <f t="shared" si="115"/>
        <v>0.84537715216439113</v>
      </c>
      <c r="DA38" s="35"/>
      <c r="DC38" s="80">
        <f t="shared" si="137"/>
        <v>0.17190065015208092</v>
      </c>
      <c r="DD38" s="80">
        <f t="shared" si="138"/>
        <v>0.12325171951406375</v>
      </c>
      <c r="DE38" s="80">
        <f t="shared" si="80"/>
        <v>2.1145428909407067</v>
      </c>
      <c r="DF38" s="80">
        <f t="shared" si="139"/>
        <v>2.0286362315738787E-11</v>
      </c>
      <c r="DG38" s="80"/>
      <c r="DI38" s="80">
        <f t="shared" si="116"/>
        <v>0.17256440572670304</v>
      </c>
      <c r="DJ38" s="80">
        <f t="shared" si="117"/>
        <v>0.12777813248330738</v>
      </c>
      <c r="DK38" s="80">
        <f t="shared" si="118"/>
        <v>2.0987662596454371</v>
      </c>
      <c r="DL38" s="80">
        <f t="shared" si="119"/>
        <v>2.1040287716034402E-11</v>
      </c>
      <c r="DM38" s="80">
        <f t="shared" si="120"/>
        <v>2.399108797876488</v>
      </c>
      <c r="DN38" s="80"/>
      <c r="DO38" s="80"/>
      <c r="DP38" s="80">
        <f t="shared" si="121"/>
        <v>7.1928545249571069E-2</v>
      </c>
      <c r="DQ38" s="80">
        <f t="shared" si="122"/>
        <v>5.3260666042493382E-2</v>
      </c>
      <c r="DR38" s="80">
        <f t="shared" si="123"/>
        <v>0.8748107886991654</v>
      </c>
      <c r="DS38" s="80">
        <f t="shared" si="124"/>
        <v>8.7700431654694842E-12</v>
      </c>
      <c r="DT38" s="80"/>
      <c r="DW38" s="80">
        <f t="shared" si="125"/>
        <v>3.0024517060918337E-2</v>
      </c>
      <c r="DX38" s="80">
        <f t="shared" si="126"/>
        <v>-1.3308607645455571E-2</v>
      </c>
      <c r="DY38" s="80">
        <f t="shared" si="67"/>
        <v>-1.225733651379805E-3</v>
      </c>
      <c r="DZ38" s="80">
        <v>0</v>
      </c>
      <c r="EA38" s="80"/>
      <c r="EC38" s="80">
        <f t="shared" si="127"/>
        <v>0.15061260361442402</v>
      </c>
      <c r="ED38" s="80">
        <f t="shared" si="128"/>
        <v>8.8447576186253679E-2</v>
      </c>
      <c r="EE38" s="80">
        <f t="shared" si="129"/>
        <v>7.9150738620302266E-2</v>
      </c>
      <c r="EF38" s="80">
        <f t="shared" si="130"/>
        <v>0.68178908157901996</v>
      </c>
      <c r="EG38" s="80"/>
      <c r="EI38" s="80">
        <f t="shared" si="11"/>
        <v>-8.1451959350317734E-3</v>
      </c>
      <c r="EJ38" s="80">
        <f t="shared" si="11"/>
        <v>-2.8814202157821794E-2</v>
      </c>
      <c r="EK38" s="80">
        <f t="shared" si="11"/>
        <v>4.5804500243963271E-2</v>
      </c>
      <c r="EL38" s="80">
        <f t="shared" si="11"/>
        <v>4.0154704522915038E-4</v>
      </c>
      <c r="EN38" s="80">
        <f t="shared" si="12"/>
        <v>-4.9105312910232863E-4</v>
      </c>
      <c r="EO38" s="80">
        <f t="shared" si="13"/>
        <v>6.6384501182013627E-4</v>
      </c>
      <c r="EP38" s="80">
        <f t="shared" si="14"/>
        <v>2.7250810854248693E-3</v>
      </c>
      <c r="EQ38" s="80">
        <f t="shared" si="15"/>
        <v>3.7224726923172258E-3</v>
      </c>
      <c r="ES38" s="80">
        <f t="shared" si="16"/>
        <v>4.5409663388596977E-3</v>
      </c>
      <c r="ET38" s="80">
        <f t="shared" si="17"/>
        <v>2.9694413178522443E-3</v>
      </c>
      <c r="EU38" s="80">
        <f t="shared" si="18"/>
        <v>1.291791683297462E-3</v>
      </c>
      <c r="EV38" s="80">
        <f t="shared" si="19"/>
        <v>-2.1385383194407553E-3</v>
      </c>
      <c r="EX38" s="80">
        <f t="shared" si="20"/>
        <v>9.5841922850496558E-3</v>
      </c>
      <c r="EY38" s="80">
        <f t="shared" si="21"/>
        <v>2.5538208608504503E-2</v>
      </c>
      <c r="EZ38" s="80">
        <f t="shared" si="22"/>
        <v>8.8898165719313079E-3</v>
      </c>
      <c r="FA38" s="80">
        <f t="shared" si="23"/>
        <v>-2.9882547525478347E-2</v>
      </c>
      <c r="FC38" s="124">
        <v>0.36319037623655182</v>
      </c>
      <c r="FD38" s="80">
        <f t="shared" si="24"/>
        <v>1.0003785811481805</v>
      </c>
      <c r="FE38" s="80">
        <f t="shared" si="25"/>
        <v>0.70257427909399583</v>
      </c>
      <c r="FF38" s="124">
        <f t="shared" si="3"/>
        <v>0.65928941120230722</v>
      </c>
      <c r="FG38" s="80"/>
      <c r="FH38" s="80">
        <f t="shared" si="26"/>
        <v>1.0386790226681559</v>
      </c>
      <c r="FI38" s="80">
        <f t="shared" si="27"/>
        <v>1.0668026657645371</v>
      </c>
      <c r="FJ38" s="80">
        <f t="shared" si="4"/>
        <v>0.86489474170362024</v>
      </c>
      <c r="FK38" s="80"/>
      <c r="FL38" s="80">
        <f t="shared" si="28"/>
        <v>1.0023868103313369</v>
      </c>
      <c r="FM38" s="80">
        <f t="shared" si="29"/>
        <v>1.0046110116313396</v>
      </c>
      <c r="FN38" s="80">
        <f t="shared" si="5"/>
        <v>0.9843316970581778</v>
      </c>
      <c r="FO38" s="80"/>
      <c r="FP38" s="80">
        <f t="shared" si="30"/>
        <v>1.0016161574033904</v>
      </c>
      <c r="FQ38" s="80">
        <f t="shared" si="31"/>
        <v>1.0032412753376641</v>
      </c>
      <c r="FR38" s="80">
        <f t="shared" si="6"/>
        <v>0.98239649425429365</v>
      </c>
      <c r="FT38" s="80">
        <f t="shared" si="32"/>
        <v>1.0098749047053328</v>
      </c>
      <c r="FU38" s="80">
        <f t="shared" si="33"/>
        <v>0.96878354953114143</v>
      </c>
      <c r="FV38" s="80">
        <f t="shared" si="7"/>
        <v>1.0107854343841416</v>
      </c>
      <c r="FX38" s="37"/>
      <c r="GH38" s="32">
        <f t="shared" si="44"/>
        <v>1993</v>
      </c>
      <c r="GI38" s="90">
        <f t="shared" si="34"/>
        <v>1.2048244839288293</v>
      </c>
      <c r="GJ38" s="90">
        <f t="shared" si="35"/>
        <v>1.1611452555815975</v>
      </c>
      <c r="GK38" s="90">
        <f t="shared" si="36"/>
        <v>1.1166896257234336</v>
      </c>
      <c r="GL38" s="90">
        <f t="shared" si="37"/>
        <v>1.1345539928517487</v>
      </c>
      <c r="GM38" s="90">
        <f t="shared" si="38"/>
        <v>0.8189918546242001</v>
      </c>
      <c r="GO38" s="32">
        <f t="shared" si="8"/>
        <v>24</v>
      </c>
      <c r="GP38" s="90">
        <f t="shared" si="39"/>
        <v>1.4532359343746142</v>
      </c>
      <c r="GQ38" s="90">
        <f t="shared" si="40"/>
        <v>1.3143296230636272</v>
      </c>
      <c r="GR38" s="90">
        <f t="shared" si="41"/>
        <v>1.2179039633144639</v>
      </c>
      <c r="GS38" s="90">
        <f t="shared" si="42"/>
        <v>1.2683293102909603</v>
      </c>
      <c r="GT38" s="90">
        <f t="shared" si="43"/>
        <v>0.71579186649468252</v>
      </c>
    </row>
    <row r="39" spans="1:212" x14ac:dyDescent="0.2">
      <c r="A39" s="74" t="s">
        <v>36</v>
      </c>
      <c r="B39" s="31">
        <f t="shared" si="10"/>
        <v>1973</v>
      </c>
      <c r="D39" s="85">
        <f t="shared" si="93"/>
        <v>8407.5132772778416</v>
      </c>
      <c r="E39" s="85">
        <f t="shared" si="94"/>
        <v>6726.6775392203026</v>
      </c>
      <c r="F39" s="85">
        <f t="shared" si="131"/>
        <v>37345.540350475239</v>
      </c>
      <c r="G39" s="123">
        <v>9.9999999999999995E-7</v>
      </c>
      <c r="H39" s="85">
        <f t="shared" si="95"/>
        <v>52479.731167973383</v>
      </c>
      <c r="I39" s="85"/>
      <c r="K39" s="85">
        <f>AER11_Table2.1c!$D36*0.001</f>
        <v>2648.9780000000001</v>
      </c>
      <c r="L39" s="85">
        <f>AER11_Table2.1c!$F36*0.001</f>
        <v>1607.2060000000001</v>
      </c>
      <c r="M39" s="85">
        <f>AER11_Table2.1c!$W36*0.001</f>
        <v>1516.653</v>
      </c>
      <c r="N39" s="91">
        <f>[4]West!I39</f>
        <v>12512.925896728584</v>
      </c>
      <c r="O39" s="91">
        <f t="shared" si="96"/>
        <v>18285.762896728585</v>
      </c>
      <c r="P39" s="91"/>
      <c r="R39" s="92">
        <f t="shared" si="97"/>
        <v>2648.9780000000001</v>
      </c>
      <c r="S39" s="92">
        <f t="shared" si="98"/>
        <v>1607.2060000000001</v>
      </c>
      <c r="T39" s="92">
        <f t="shared" si="99"/>
        <v>1516.653</v>
      </c>
      <c r="U39" s="92">
        <f t="shared" si="100"/>
        <v>12512.925896728584</v>
      </c>
      <c r="V39" s="92">
        <f t="shared" si="101"/>
        <v>18285.762896728585</v>
      </c>
      <c r="X39" s="85">
        <f>AER_11_Table3.4_real!$I20</f>
        <v>3.1738705558437412</v>
      </c>
      <c r="Y39" s="85">
        <f>AER_11_Table3.4_real!$K20</f>
        <v>4.1853238099038341</v>
      </c>
      <c r="Z39" s="85">
        <f>AER_11_Table3.4_real!M20</f>
        <v>24.623655081600891</v>
      </c>
      <c r="AA39" s="85">
        <v>0</v>
      </c>
      <c r="AB39" s="85">
        <f>[4]Conversion_Factors!$O35*AB185+AB259</f>
        <v>24.419769658781959</v>
      </c>
      <c r="AF39" s="85">
        <f>[4]Conversion_Factors!$O35*AF185+AF259</f>
        <v>28.248220795208312</v>
      </c>
      <c r="AG39" s="85">
        <f>[4]Conversion_Factors!$O35*AG185+AG259</f>
        <v>84.469007070204114</v>
      </c>
      <c r="AH39" s="85">
        <f>[4]Conversion_Factors!$O35*AH185+AH259</f>
        <v>80.828930310822358</v>
      </c>
      <c r="AI39" s="85">
        <f>[4]Conversion_Factors!$O35*AI185+AI259</f>
        <v>3.0338042690234146</v>
      </c>
      <c r="AJ39" s="85">
        <f>[4]Conversion_Factors!$O35*AJ185+AJ259</f>
        <v>1.5200570978194641</v>
      </c>
      <c r="AL39" s="94">
        <f t="shared" si="102"/>
        <v>28.879680891027277</v>
      </c>
      <c r="AM39" s="94">
        <f t="shared" si="102"/>
        <v>87.184001133471241</v>
      </c>
      <c r="AN39" s="94">
        <f t="shared" si="102"/>
        <v>81.731807649850282</v>
      </c>
      <c r="AO39" s="94">
        <f t="shared" si="102"/>
        <v>3.0159402765501073</v>
      </c>
      <c r="AP39" s="94">
        <f t="shared" si="103"/>
        <v>2.9148928099606448</v>
      </c>
      <c r="AR39" s="90">
        <f>[4]Northeast!V39</f>
        <v>0.97813479663429537</v>
      </c>
      <c r="AS39" s="90">
        <f>[4]Midwest!V39</f>
        <v>0.96885903344685098</v>
      </c>
      <c r="AT39" s="90">
        <f>[4]South!V39</f>
        <v>0.98895317055881149</v>
      </c>
      <c r="AU39" s="90">
        <f>[4]West!V39</f>
        <v>1.0059231917197451</v>
      </c>
      <c r="AV39" s="90">
        <f t="shared" si="104"/>
        <v>0.52147958670219063</v>
      </c>
      <c r="AX39" s="32">
        <f t="shared" si="132"/>
        <v>1000000</v>
      </c>
      <c r="AY39" s="32">
        <f t="shared" si="133"/>
        <v>1000000</v>
      </c>
      <c r="AZ39" s="32">
        <f t="shared" si="134"/>
        <v>1000000</v>
      </c>
      <c r="BA39" s="32">
        <f t="shared" si="135"/>
        <v>1000000</v>
      </c>
      <c r="BB39" s="32">
        <f t="shared" si="136"/>
        <v>1000000</v>
      </c>
      <c r="BE39" s="80">
        <f t="shared" si="105"/>
        <v>0.39574187310751463</v>
      </c>
      <c r="BF39" s="80">
        <f t="shared" si="105"/>
        <v>0.35512462805816813</v>
      </c>
      <c r="BG39" s="80">
        <f t="shared" si="105"/>
        <v>0.7000021649875493</v>
      </c>
      <c r="BH39" s="80">
        <f t="shared" si="105"/>
        <v>1.4498554583275047</v>
      </c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95">
        <f>[4]Northeast!AK39</f>
        <v>1.2913780292592805</v>
      </c>
      <c r="BU39" s="95">
        <f>[4]Midwest!AK39</f>
        <v>1.2838496421404695</v>
      </c>
      <c r="BV39" s="95">
        <f>[4]South!AK39</f>
        <v>1.1167758151715139</v>
      </c>
      <c r="BW39" s="95">
        <f>[4]West!AK39</f>
        <v>1.2197099348059408</v>
      </c>
      <c r="BX39" s="88"/>
      <c r="BY39" s="95">
        <f>[4]Northeast!AH39</f>
        <v>1.0031086697355989</v>
      </c>
      <c r="BZ39" s="95">
        <f>[4]Midwest!AH39</f>
        <v>0.99807855439265292</v>
      </c>
      <c r="CA39" s="95">
        <f>[4]South!AH39</f>
        <v>0.98849647098168369</v>
      </c>
      <c r="CB39" s="95">
        <f>[4]West!AH39</f>
        <v>0.99385430570869615</v>
      </c>
      <c r="CD39" s="95">
        <f>[4]Northeast!AI39</f>
        <v>0.97331822648160427</v>
      </c>
      <c r="CE39" s="95">
        <f>[4]Midwest!AI39</f>
        <v>0.96882139130486999</v>
      </c>
      <c r="CF39" s="95">
        <f>[4]South!AI39</f>
        <v>0.97788311691908592</v>
      </c>
      <c r="CG39" s="95">
        <f>[4]West!AI39</f>
        <v>0.98471531602130347</v>
      </c>
      <c r="CI39" s="95">
        <f>[4]Northeast!AJ39</f>
        <v>0.99803043418610649</v>
      </c>
      <c r="CJ39" s="95">
        <f>[4]Midwest!AJ39</f>
        <v>0.96867049272441219</v>
      </c>
      <c r="CK39" s="95">
        <f>[4]South!AJ39</f>
        <v>1.0156402626867991</v>
      </c>
      <c r="CL39" s="95">
        <f>[4]West!AJ39</f>
        <v>0.97754118247481914</v>
      </c>
      <c r="CN39" s="89">
        <f t="shared" si="106"/>
        <v>0.78419592525566117</v>
      </c>
      <c r="CO39" s="89">
        <f t="shared" si="107"/>
        <v>2.1314576609428291</v>
      </c>
      <c r="CP39" s="89">
        <f t="shared" si="108"/>
        <v>0.89851700149049474</v>
      </c>
      <c r="CQ39" s="89">
        <f t="shared" si="109"/>
        <v>0.99007797303328149</v>
      </c>
      <c r="CR39" s="89">
        <f t="shared" si="110"/>
        <v>0.97715146998062841</v>
      </c>
      <c r="CS39" s="89">
        <f t="shared" si="111"/>
        <v>1.0121646948522607</v>
      </c>
      <c r="CT39" s="89">
        <f t="shared" si="112"/>
        <v>0.66075942008618793</v>
      </c>
      <c r="CU39" s="89">
        <f t="shared" si="113"/>
        <v>0.45590747904644591</v>
      </c>
      <c r="CV39" s="89">
        <f t="shared" si="114"/>
        <v>1.6714804125663292</v>
      </c>
      <c r="CW39" s="89"/>
      <c r="CX39" s="89">
        <f t="shared" si="115"/>
        <v>0.87985027084815159</v>
      </c>
      <c r="DA39" s="35"/>
      <c r="DC39" s="80">
        <f t="shared" si="137"/>
        <v>0.16020496085179387</v>
      </c>
      <c r="DD39" s="80">
        <f t="shared" si="138"/>
        <v>0.12817667677622113</v>
      </c>
      <c r="DE39" s="80">
        <f t="shared" si="80"/>
        <v>2.1348550870587903</v>
      </c>
      <c r="DF39" s="80">
        <f t="shared" si="139"/>
        <v>1.9054975659064852E-11</v>
      </c>
      <c r="DG39" s="80"/>
      <c r="DI39" s="80">
        <f t="shared" si="116"/>
        <v>0.16598413536971846</v>
      </c>
      <c r="DJ39" s="80">
        <f t="shared" si="117"/>
        <v>0.12569811822829247</v>
      </c>
      <c r="DK39" s="80">
        <f t="shared" si="118"/>
        <v>2.1246828067927876</v>
      </c>
      <c r="DL39" s="80">
        <f t="shared" si="119"/>
        <v>1.9664243560106087E-11</v>
      </c>
      <c r="DM39" s="80">
        <f t="shared" si="120"/>
        <v>2.4163650604104627</v>
      </c>
      <c r="DN39" s="80"/>
      <c r="DO39" s="80"/>
      <c r="DP39" s="80">
        <f t="shared" si="121"/>
        <v>6.8691663395233457E-2</v>
      </c>
      <c r="DQ39" s="80">
        <f t="shared" si="122"/>
        <v>5.2019506608384912E-2</v>
      </c>
      <c r="DR39" s="80">
        <f t="shared" si="123"/>
        <v>0.87928882998824376</v>
      </c>
      <c r="DS39" s="80">
        <f t="shared" si="124"/>
        <v>8.1379440061783407E-12</v>
      </c>
      <c r="DT39" s="80"/>
      <c r="DW39" s="80">
        <f t="shared" si="125"/>
        <v>3.2028518561683862E-3</v>
      </c>
      <c r="DX39" s="80">
        <f t="shared" si="126"/>
        <v>8.0222034217348706E-2</v>
      </c>
      <c r="DY39" s="80">
        <f t="shared" si="67"/>
        <v>-2.4632578856135703E-3</v>
      </c>
      <c r="DZ39" s="80">
        <v>0</v>
      </c>
      <c r="EA39" s="80"/>
      <c r="EC39" s="80">
        <f t="shared" si="127"/>
        <v>0.14486559926214046</v>
      </c>
      <c r="ED39" s="80">
        <f t="shared" si="128"/>
        <v>8.7893844466699136E-2</v>
      </c>
      <c r="EE39" s="80">
        <f t="shared" si="129"/>
        <v>8.2941740443945977E-2</v>
      </c>
      <c r="EF39" s="80">
        <f t="shared" si="130"/>
        <v>0.68429881582721441</v>
      </c>
      <c r="EG39" s="80"/>
      <c r="EI39" s="80">
        <f t="shared" si="11"/>
        <v>-3.8904590261635355E-2</v>
      </c>
      <c r="EJ39" s="80">
        <f t="shared" si="11"/>
        <v>-6.2802436035951101E-3</v>
      </c>
      <c r="EK39" s="80">
        <f t="shared" si="11"/>
        <v>4.678432078291031E-2</v>
      </c>
      <c r="EL39" s="80">
        <f t="shared" si="11"/>
        <v>3.6743420047496869E-3</v>
      </c>
      <c r="EN39" s="80">
        <f t="shared" si="12"/>
        <v>-9.7784621274679966E-4</v>
      </c>
      <c r="EO39" s="80">
        <f t="shared" si="13"/>
        <v>3.8632588630681123E-3</v>
      </c>
      <c r="EP39" s="80">
        <f t="shared" si="14"/>
        <v>6.467698416640349E-3</v>
      </c>
      <c r="EQ39" s="80">
        <f t="shared" si="15"/>
        <v>2.7612834501242987E-3</v>
      </c>
      <c r="ES39" s="80">
        <f t="shared" si="16"/>
        <v>5.6601018296377941E-3</v>
      </c>
      <c r="ET39" s="80">
        <f t="shared" si="17"/>
        <v>-2.3174877969935679E-3</v>
      </c>
      <c r="EU39" s="80">
        <f t="shared" si="18"/>
        <v>-6.393303372377388E-3</v>
      </c>
      <c r="EV39" s="80">
        <f t="shared" si="19"/>
        <v>-2.8977061250621476E-3</v>
      </c>
      <c r="EX39" s="80">
        <f t="shared" si="20"/>
        <v>-2.9929871864414703E-2</v>
      </c>
      <c r="EY39" s="80">
        <f t="shared" si="21"/>
        <v>-4.5001576930396026E-2</v>
      </c>
      <c r="EZ39" s="80">
        <f t="shared" si="22"/>
        <v>6.5513235795295116E-3</v>
      </c>
      <c r="FA39" s="80">
        <f t="shared" si="23"/>
        <v>-3.5623214693726785E-4</v>
      </c>
      <c r="FC39" s="124">
        <v>0.37777168463993771</v>
      </c>
      <c r="FD39" s="80">
        <f t="shared" si="24"/>
        <v>1.0022296867792855</v>
      </c>
      <c r="FE39" s="80">
        <f t="shared" si="25"/>
        <v>0.70414079967555776</v>
      </c>
      <c r="FF39" s="124">
        <f t="shared" si="3"/>
        <v>0.66075942008618793</v>
      </c>
      <c r="FG39" s="80"/>
      <c r="FH39" s="80">
        <f t="shared" si="26"/>
        <v>1.0388743949589141</v>
      </c>
      <c r="FI39" s="80">
        <f t="shared" si="27"/>
        <v>1.10827397393669</v>
      </c>
      <c r="FJ39" s="80">
        <f t="shared" si="4"/>
        <v>0.89851700149049474</v>
      </c>
      <c r="FK39" s="80"/>
      <c r="FL39" s="80">
        <f t="shared" si="28"/>
        <v>1.0058377435088977</v>
      </c>
      <c r="FM39" s="80">
        <f t="shared" si="29"/>
        <v>1.0104756730434576</v>
      </c>
      <c r="FN39" s="80">
        <f t="shared" si="5"/>
        <v>0.99007797303328149</v>
      </c>
      <c r="FO39" s="80"/>
      <c r="FP39" s="80">
        <f t="shared" si="30"/>
        <v>0.99466099044088441</v>
      </c>
      <c r="FQ39" s="80">
        <f t="shared" si="31"/>
        <v>0.99788496057853693</v>
      </c>
      <c r="FR39" s="80">
        <f t="shared" si="6"/>
        <v>0.97715146998062841</v>
      </c>
      <c r="FT39" s="80">
        <f t="shared" si="32"/>
        <v>1.00136454327615</v>
      </c>
      <c r="FU39" s="80">
        <f t="shared" si="33"/>
        <v>0.97010549660969891</v>
      </c>
      <c r="FV39" s="80">
        <f t="shared" si="7"/>
        <v>1.0121646948522607</v>
      </c>
      <c r="FX39" s="37"/>
      <c r="GH39" s="32">
        <f t="shared" si="44"/>
        <v>1994</v>
      </c>
      <c r="GI39" s="90">
        <f t="shared" si="34"/>
        <v>1.1924887423806352</v>
      </c>
      <c r="GJ39" s="90">
        <f t="shared" si="35"/>
        <v>1.180127381823602</v>
      </c>
      <c r="GK39" s="90">
        <f t="shared" si="36"/>
        <v>1.1327470080665782</v>
      </c>
      <c r="GL39" s="90">
        <f t="shared" si="37"/>
        <v>1.1111454761238986</v>
      </c>
      <c r="GM39" s="90">
        <f t="shared" si="38"/>
        <v>0.80282623203325909</v>
      </c>
      <c r="GO39" s="32">
        <f t="shared" si="8"/>
        <v>25</v>
      </c>
      <c r="GP39" s="90">
        <f t="shared" si="39"/>
        <v>1.5467294274902428</v>
      </c>
      <c r="GQ39" s="90">
        <f t="shared" si="40"/>
        <v>1.3275025885287841</v>
      </c>
      <c r="GR39" s="90">
        <f t="shared" si="41"/>
        <v>1.2347921649544473</v>
      </c>
      <c r="GS39" s="90">
        <f t="shared" si="42"/>
        <v>1.2475279976705058</v>
      </c>
      <c r="GT39" s="90">
        <f t="shared" si="43"/>
        <v>0.75637088911279704</v>
      </c>
    </row>
    <row r="40" spans="1:212" x14ac:dyDescent="0.2">
      <c r="A40" s="74" t="s">
        <v>36</v>
      </c>
      <c r="B40" s="31">
        <f t="shared" si="10"/>
        <v>1974</v>
      </c>
      <c r="D40" s="85">
        <f t="shared" si="93"/>
        <v>8794.7899826870271</v>
      </c>
      <c r="E40" s="85">
        <f t="shared" si="94"/>
        <v>10518.488573464791</v>
      </c>
      <c r="F40" s="85">
        <f t="shared" si="131"/>
        <v>42814.949992953967</v>
      </c>
      <c r="G40" s="123">
        <v>9.9999999999999995E-7</v>
      </c>
      <c r="H40" s="85">
        <f t="shared" si="95"/>
        <v>62128.228550105785</v>
      </c>
      <c r="I40" s="85"/>
      <c r="K40" s="85">
        <f>AER11_Table2.1c!$D37*0.001</f>
        <v>2616.9520000000002</v>
      </c>
      <c r="L40" s="85">
        <f>AER11_Table2.1c!$F37*0.001</f>
        <v>1460.597</v>
      </c>
      <c r="M40" s="85">
        <f>AER11_Table2.1c!$W37*0.001</f>
        <v>1501.3340000000001</v>
      </c>
      <c r="N40" s="91">
        <f>[4]West!I40</f>
        <v>12921.258828456084</v>
      </c>
      <c r="O40" s="91">
        <f t="shared" si="96"/>
        <v>18500.141828456086</v>
      </c>
      <c r="P40" s="91"/>
      <c r="R40" s="92">
        <f t="shared" si="97"/>
        <v>2616.9520000000002</v>
      </c>
      <c r="S40" s="92">
        <f t="shared" si="98"/>
        <v>1460.597</v>
      </c>
      <c r="T40" s="92">
        <f t="shared" si="99"/>
        <v>1501.3340000000001</v>
      </c>
      <c r="U40" s="92">
        <f t="shared" si="100"/>
        <v>12921.258828456084</v>
      </c>
      <c r="V40" s="92">
        <f t="shared" si="101"/>
        <v>18500.141828456086</v>
      </c>
      <c r="X40" s="85">
        <f>AER_11_Table3.4_real!$I21</f>
        <v>3.3606997693068217</v>
      </c>
      <c r="Y40" s="85">
        <f>AER_11_Table3.4_real!$K21</f>
        <v>7.2014995056574742</v>
      </c>
      <c r="Z40" s="85">
        <f>AER_11_Table3.4_real!M21</f>
        <v>28.5179380424036</v>
      </c>
      <c r="AA40" s="85">
        <v>0</v>
      </c>
      <c r="AB40" s="85">
        <f>[4]Conversion_Factors!$O36*AB186+AB260</f>
        <v>22.634011263452514</v>
      </c>
      <c r="AF40" s="85">
        <f>[4]Conversion_Factors!$O36*AF186+AF260</f>
        <v>34.259026190765979</v>
      </c>
      <c r="AG40" s="85">
        <f>[4]Conversion_Factors!$O36*AG186+AG260</f>
        <v>159.01998559967478</v>
      </c>
      <c r="AH40" s="85">
        <f>[4]Conversion_Factors!$O36*AH186+AH260</f>
        <v>102.76453039539746</v>
      </c>
      <c r="AI40" s="85">
        <f>[4]Conversion_Factors!$O36*AI186+AI260</f>
        <v>5.080395221830182</v>
      </c>
      <c r="AJ40" s="85">
        <f>[4]Conversion_Factors!$O36*AJ186+AJ260</f>
        <v>1.3859852928219425</v>
      </c>
      <c r="AL40" s="94">
        <f t="shared" si="102"/>
        <v>34.662761845309639</v>
      </c>
      <c r="AM40" s="94">
        <f t="shared" si="102"/>
        <v>162.03770810112883</v>
      </c>
      <c r="AN40" s="94">
        <f t="shared" si="102"/>
        <v>107.2593051227049</v>
      </c>
      <c r="AO40" s="94">
        <f t="shared" si="102"/>
        <v>5.0868265844056957</v>
      </c>
      <c r="AP40" s="94">
        <f t="shared" si="103"/>
        <v>3.4758732384229929</v>
      </c>
      <c r="AR40" s="90">
        <f>[4]Northeast!V40</f>
        <v>0.98835246722850811</v>
      </c>
      <c r="AS40" s="90">
        <f>[4]Midwest!V40</f>
        <v>0.98137641826203403</v>
      </c>
      <c r="AT40" s="90">
        <f>[4]South!V40</f>
        <v>0.95809431431459102</v>
      </c>
      <c r="AU40" s="90">
        <f>[4]West!V40</f>
        <v>0.99873568275450353</v>
      </c>
      <c r="AV40" s="90">
        <f t="shared" si="104"/>
        <v>0.39874448742865126</v>
      </c>
      <c r="AX40" s="32">
        <f t="shared" si="132"/>
        <v>1000000</v>
      </c>
      <c r="AY40" s="32">
        <f t="shared" si="133"/>
        <v>1000000</v>
      </c>
      <c r="AZ40" s="32">
        <f t="shared" si="134"/>
        <v>1000000</v>
      </c>
      <c r="BA40" s="32">
        <f t="shared" si="135"/>
        <v>1000000</v>
      </c>
      <c r="BB40" s="32">
        <f t="shared" si="136"/>
        <v>1000000</v>
      </c>
      <c r="BE40" s="80">
        <f t="shared" si="105"/>
        <v>0.47498815348768153</v>
      </c>
      <c r="BF40" s="80">
        <f t="shared" si="105"/>
        <v>0.66002454662200116</v>
      </c>
      <c r="BG40" s="80">
        <f t="shared" si="105"/>
        <v>0.9186355711427987</v>
      </c>
      <c r="BH40" s="80">
        <f t="shared" si="105"/>
        <v>2.4453943422919515</v>
      </c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95">
        <f>[4]Northeast!AK40</f>
        <v>1.2032657490000616</v>
      </c>
      <c r="BU40" s="95">
        <f>[4]Midwest!AK40</f>
        <v>1.2513954511038574</v>
      </c>
      <c r="BV40" s="95">
        <f>[4]South!AK40</f>
        <v>1.0903590986326706</v>
      </c>
      <c r="BW40" s="95">
        <f>[4]West!AK40</f>
        <v>1.1627283157762593</v>
      </c>
      <c r="BX40" s="88"/>
      <c r="BY40" s="95">
        <f>[4]Northeast!AH40</f>
        <v>1.0015049187316036</v>
      </c>
      <c r="BZ40" s="95">
        <f>[4]Midwest!AH40</f>
        <v>0.9979256068241299</v>
      </c>
      <c r="CA40" s="95">
        <f>[4]South!AH40</f>
        <v>0.9934180117076028</v>
      </c>
      <c r="CB40" s="95">
        <f>[4]West!AH40</f>
        <v>0.99782945363356124</v>
      </c>
      <c r="CD40" s="95">
        <f>[4]Northeast!AI40</f>
        <v>0.98050218860326588</v>
      </c>
      <c r="CE40" s="95">
        <f>[4]Midwest!AI40</f>
        <v>0.97220250768951144</v>
      </c>
      <c r="CF40" s="95">
        <f>[4]South!AI40</f>
        <v>0.97437105471674823</v>
      </c>
      <c r="CG40" s="95">
        <f>[4]West!AI40</f>
        <v>0.98539583495472494</v>
      </c>
      <c r="CI40" s="95">
        <f>[4]Northeast!AJ40</f>
        <v>1.0084559361257184</v>
      </c>
      <c r="CJ40" s="95">
        <f>[4]Midwest!AJ40</f>
        <v>0.98118544164676191</v>
      </c>
      <c r="CK40" s="95">
        <f>[4]South!AJ40</f>
        <v>0.98394867425255128</v>
      </c>
      <c r="CL40" s="95">
        <f>[4]West!AJ40</f>
        <v>0.97055646826327124</v>
      </c>
      <c r="CN40" s="89">
        <f t="shared" si="106"/>
        <v>0.79338969451050834</v>
      </c>
      <c r="CO40" s="89">
        <f t="shared" si="107"/>
        <v>1.9755893433664147</v>
      </c>
      <c r="CP40" s="89">
        <f t="shared" si="108"/>
        <v>0.87440669834714335</v>
      </c>
      <c r="CQ40" s="89">
        <f t="shared" si="109"/>
        <v>0.99428355572206206</v>
      </c>
      <c r="CR40" s="89">
        <f t="shared" si="110"/>
        <v>0.97473700636945115</v>
      </c>
      <c r="CS40" s="89">
        <f t="shared" si="111"/>
        <v>0.98587791392954893</v>
      </c>
      <c r="CT40" s="89">
        <f t="shared" si="112"/>
        <v>0.77974733112580197</v>
      </c>
      <c r="CU40" s="89">
        <f t="shared" si="113"/>
        <v>0.51686220575834796</v>
      </c>
      <c r="CV40" s="89">
        <f t="shared" si="114"/>
        <v>1.5674122256116956</v>
      </c>
      <c r="CW40" s="89"/>
      <c r="CX40" s="89">
        <f t="shared" si="115"/>
        <v>0.83547666531810827</v>
      </c>
      <c r="DA40" s="35"/>
      <c r="DC40" s="80">
        <f t="shared" si="137"/>
        <v>0.14155867933034849</v>
      </c>
      <c r="DD40" s="80">
        <f t="shared" si="138"/>
        <v>0.16930288886285783</v>
      </c>
      <c r="DE40" s="80">
        <f t="shared" si="80"/>
        <v>2.0674152953720935</v>
      </c>
      <c r="DF40" s="80">
        <f t="shared" si="139"/>
        <v>1.6095743003416075E-11</v>
      </c>
      <c r="DG40" s="80"/>
      <c r="DI40" s="80">
        <f t="shared" si="116"/>
        <v>0.15068959540566101</v>
      </c>
      <c r="DJ40" s="80">
        <f t="shared" si="117"/>
        <v>0.14778729546583164</v>
      </c>
      <c r="DK40" s="80">
        <f t="shared" si="118"/>
        <v>2.1009547951636907</v>
      </c>
      <c r="DL40" s="80">
        <f t="shared" si="119"/>
        <v>1.7533759089543414E-11</v>
      </c>
      <c r="DM40" s="80">
        <f t="shared" si="120"/>
        <v>2.3994316860527172</v>
      </c>
      <c r="DN40" s="80"/>
      <c r="DO40" s="80"/>
      <c r="DP40" s="80">
        <f t="shared" si="121"/>
        <v>6.2802202822268755E-2</v>
      </c>
      <c r="DQ40" s="80">
        <f t="shared" si="122"/>
        <v>6.1592624755637509E-2</v>
      </c>
      <c r="DR40" s="80">
        <f t="shared" si="123"/>
        <v>0.87560517241478619</v>
      </c>
      <c r="DS40" s="80">
        <f t="shared" si="124"/>
        <v>7.3074633428668431E-12</v>
      </c>
      <c r="DT40" s="80"/>
      <c r="DW40" s="80">
        <f t="shared" si="125"/>
        <v>5.7197378351029879E-2</v>
      </c>
      <c r="DX40" s="80">
        <f t="shared" si="126"/>
        <v>0.54270519413273066</v>
      </c>
      <c r="DY40" s="80">
        <f t="shared" si="67"/>
        <v>0.14682572468792385</v>
      </c>
      <c r="DZ40" s="80">
        <v>0</v>
      </c>
      <c r="EA40" s="80"/>
      <c r="EC40" s="80">
        <f t="shared" si="127"/>
        <v>0.1414557804078411</v>
      </c>
      <c r="ED40" s="80">
        <f t="shared" si="128"/>
        <v>7.8950583922193257E-2</v>
      </c>
      <c r="EE40" s="80">
        <f t="shared" si="129"/>
        <v>8.1152567040903206E-2</v>
      </c>
      <c r="EF40" s="80">
        <f t="shared" si="130"/>
        <v>0.69844106862906241</v>
      </c>
      <c r="EG40" s="80"/>
      <c r="EI40" s="80">
        <f t="shared" si="11"/>
        <v>-2.3819248649726576E-2</v>
      </c>
      <c r="EJ40" s="80">
        <f t="shared" si="11"/>
        <v>-0.10730763664319425</v>
      </c>
      <c r="EK40" s="80">
        <f t="shared" si="11"/>
        <v>-2.1807512228533821E-2</v>
      </c>
      <c r="EL40" s="80">
        <f t="shared" si="11"/>
        <v>2.0456119206289373E-2</v>
      </c>
      <c r="EN40" s="80">
        <f t="shared" si="12"/>
        <v>-1.6000603361975856E-3</v>
      </c>
      <c r="EO40" s="80">
        <f t="shared" si="13"/>
        <v>-1.5325375747632144E-4</v>
      </c>
      <c r="EP40" s="80">
        <f t="shared" si="14"/>
        <v>4.9664613534247306E-3</v>
      </c>
      <c r="EQ40" s="80">
        <f t="shared" si="15"/>
        <v>3.9917513858088397E-3</v>
      </c>
      <c r="ES40" s="80">
        <f t="shared" si="16"/>
        <v>7.3537920280146093E-3</v>
      </c>
      <c r="ET40" s="80">
        <f t="shared" si="17"/>
        <v>3.4838518023119626E-3</v>
      </c>
      <c r="EU40" s="80">
        <f t="shared" si="18"/>
        <v>-3.5979597760297678E-3</v>
      </c>
      <c r="EV40" s="80">
        <f t="shared" si="19"/>
        <v>6.9084321475960844E-4</v>
      </c>
      <c r="EX40" s="80">
        <f t="shared" si="20"/>
        <v>1.0391892928634515E-2</v>
      </c>
      <c r="EY40" s="80">
        <f t="shared" si="21"/>
        <v>1.2836969706837715E-2</v>
      </c>
      <c r="EZ40" s="80">
        <f t="shared" si="22"/>
        <v>-3.1700757902008658E-2</v>
      </c>
      <c r="FA40" s="80">
        <f t="shared" si="23"/>
        <v>-7.170835752398381E-3</v>
      </c>
      <c r="FC40" s="124">
        <v>0.50747096832266536</v>
      </c>
      <c r="FD40" s="80">
        <f t="shared" si="24"/>
        <v>1.1800775099416569</v>
      </c>
      <c r="FE40" s="80">
        <f t="shared" si="25"/>
        <v>0.8309407215294593</v>
      </c>
      <c r="FF40" s="124">
        <f t="shared" si="3"/>
        <v>0.77974733112580197</v>
      </c>
      <c r="FG40" s="80"/>
      <c r="FH40" s="80">
        <f t="shared" si="26"/>
        <v>0.97316655878146296</v>
      </c>
      <c r="FI40" s="80">
        <f t="shared" si="27"/>
        <v>1.0785351694030254</v>
      </c>
      <c r="FJ40" s="80">
        <f t="shared" si="4"/>
        <v>0.87440669834714335</v>
      </c>
      <c r="FK40" s="80"/>
      <c r="FL40" s="80">
        <f t="shared" si="28"/>
        <v>1.0042477287681657</v>
      </c>
      <c r="FM40" s="80">
        <f t="shared" si="29"/>
        <v>1.0147678996293759</v>
      </c>
      <c r="FN40" s="80">
        <f t="shared" si="5"/>
        <v>0.99428355572206206</v>
      </c>
      <c r="FO40" s="80"/>
      <c r="FP40" s="80">
        <f t="shared" si="30"/>
        <v>0.99752907948731318</v>
      </c>
      <c r="FQ40" s="80">
        <f t="shared" si="31"/>
        <v>0.99541926616014176</v>
      </c>
      <c r="FR40" s="80">
        <f t="shared" si="6"/>
        <v>0.97473700636945115</v>
      </c>
      <c r="FT40" s="80">
        <f t="shared" si="32"/>
        <v>0.97402914658414486</v>
      </c>
      <c r="FU40" s="80">
        <f t="shared" si="33"/>
        <v>0.9449110289593331</v>
      </c>
      <c r="FV40" s="80">
        <f t="shared" si="7"/>
        <v>0.98587791392954893</v>
      </c>
      <c r="FX40" s="37"/>
      <c r="GH40" s="32">
        <f t="shared" si="44"/>
        <v>1995</v>
      </c>
      <c r="GI40" s="90">
        <f t="shared" si="34"/>
        <v>1.2522297597926724</v>
      </c>
      <c r="GJ40" s="90">
        <f t="shared" si="35"/>
        <v>1.2027962637666407</v>
      </c>
      <c r="GK40" s="90">
        <f t="shared" si="36"/>
        <v>1.1464013190342275</v>
      </c>
      <c r="GL40" s="90">
        <f t="shared" si="37"/>
        <v>1.1636175721055289</v>
      </c>
      <c r="GM40" s="90">
        <f t="shared" si="38"/>
        <v>0.78044985143235523</v>
      </c>
      <c r="GO40" s="32">
        <f t="shared" si="8"/>
        <v>26</v>
      </c>
      <c r="GP40" s="90">
        <f t="shared" si="39"/>
        <v>1.5773111810222993</v>
      </c>
      <c r="GQ40" s="90">
        <f t="shared" si="40"/>
        <v>1.3397437444548934</v>
      </c>
      <c r="GR40" s="90">
        <f t="shared" si="41"/>
        <v>1.2504821804025708</v>
      </c>
      <c r="GS40" s="90">
        <f t="shared" si="42"/>
        <v>1.299036643693652</v>
      </c>
      <c r="GT40" s="90">
        <f t="shared" si="43"/>
        <v>0.72476420268828545</v>
      </c>
    </row>
    <row r="41" spans="1:212" x14ac:dyDescent="0.2">
      <c r="A41" s="74" t="s">
        <v>36</v>
      </c>
      <c r="B41" s="31">
        <f t="shared" si="10"/>
        <v>1975</v>
      </c>
      <c r="D41" s="85">
        <f t="shared" si="93"/>
        <v>9890.3684940414132</v>
      </c>
      <c r="E41" s="85">
        <f t="shared" si="94"/>
        <v>9421.3339395285821</v>
      </c>
      <c r="F41" s="85">
        <f t="shared" si="131"/>
        <v>47308.667872077334</v>
      </c>
      <c r="G41" s="123">
        <v>9.9999999999999995E-7</v>
      </c>
      <c r="H41" s="85">
        <f t="shared" si="95"/>
        <v>66620.370306647324</v>
      </c>
      <c r="I41" s="85"/>
      <c r="K41" s="85">
        <f>AER11_Table2.1c!$D38*0.001</f>
        <v>2558.4589999999998</v>
      </c>
      <c r="L41" s="85">
        <f>AER11_Table2.1c!$F38*0.001</f>
        <v>1346.029</v>
      </c>
      <c r="M41" s="85">
        <f>AER11_Table2.1c!$W38*0.001</f>
        <v>1597.826</v>
      </c>
      <c r="N41" s="91">
        <f>[4]West!I41</f>
        <v>13352.215419930073</v>
      </c>
      <c r="O41" s="91">
        <f t="shared" si="96"/>
        <v>18854.529419930073</v>
      </c>
      <c r="P41" s="91"/>
      <c r="R41" s="92">
        <f t="shared" si="97"/>
        <v>2558.4589999999998</v>
      </c>
      <c r="S41" s="92">
        <f t="shared" si="98"/>
        <v>1346.029</v>
      </c>
      <c r="T41" s="92">
        <f t="shared" si="99"/>
        <v>1597.826</v>
      </c>
      <c r="U41" s="92">
        <f t="shared" si="100"/>
        <v>13352.215419930073</v>
      </c>
      <c r="V41" s="92">
        <f t="shared" si="101"/>
        <v>18854.529419930073</v>
      </c>
      <c r="X41" s="85">
        <f>AER_11_Table3.4_real!$I22</f>
        <v>3.8657521945989415</v>
      </c>
      <c r="Y41" s="85">
        <f>AER_11_Table3.4_real!$K22</f>
        <v>6.9993543523420234</v>
      </c>
      <c r="Z41" s="85">
        <f>AER_11_Table3.4_real!M22</f>
        <v>29.608147490450982</v>
      </c>
      <c r="AA41" s="85">
        <v>0</v>
      </c>
      <c r="AB41" s="85">
        <f>[4]Conversion_Factors!$O37*AB187+AB261</f>
        <v>20.619381172639997</v>
      </c>
      <c r="AF41" s="85">
        <f>[4]Conversion_Factors!$O37*AF187+AF261</f>
        <v>39.932177414160286</v>
      </c>
      <c r="AG41" s="85">
        <f>[4]Conversion_Factors!$O37*AG187+AG261</f>
        <v>164.12882389993942</v>
      </c>
      <c r="AH41" s="85">
        <f>[4]Conversion_Factors!$O37*AH187+AH261</f>
        <v>109.82010024392039</v>
      </c>
      <c r="AI41" s="85">
        <f>[4]Conversion_Factors!$O37*AI187+AI261</f>
        <v>5.3441434848956453</v>
      </c>
      <c r="AJ41" s="85">
        <f>[4]Conversion_Factors!$O37*AJ187+AJ261</f>
        <v>1.1363713256181731</v>
      </c>
      <c r="AL41" s="94">
        <f t="shared" si="102"/>
        <v>40.771284969784986</v>
      </c>
      <c r="AM41" s="94">
        <f t="shared" si="102"/>
        <v>165.81863089658566</v>
      </c>
      <c r="AN41" s="94">
        <f t="shared" si="102"/>
        <v>111.65676019227112</v>
      </c>
      <c r="AO41" s="94">
        <f t="shared" si="102"/>
        <v>5.2342493484984827</v>
      </c>
      <c r="AP41" s="94">
        <f t="shared" si="103"/>
        <v>3.5915190008105009</v>
      </c>
      <c r="AR41" s="90">
        <f>[4]Northeast!V41</f>
        <v>0.97941915354773468</v>
      </c>
      <c r="AS41" s="90">
        <f>[4]Midwest!V41</f>
        <v>0.98980930557978064</v>
      </c>
      <c r="AT41" s="90">
        <f>[4]South!V41</f>
        <v>0.9835508396877356</v>
      </c>
      <c r="AU41" s="90">
        <f>[4]West!V41</f>
        <v>1.0209952046760415</v>
      </c>
      <c r="AV41" s="90">
        <f t="shared" si="104"/>
        <v>0.31640409680743087</v>
      </c>
      <c r="AX41" s="32">
        <f t="shared" si="132"/>
        <v>1000000</v>
      </c>
      <c r="AY41" s="32">
        <f t="shared" si="133"/>
        <v>1000000</v>
      </c>
      <c r="AZ41" s="32">
        <f t="shared" si="134"/>
        <v>1000000</v>
      </c>
      <c r="BA41" s="32">
        <f t="shared" si="135"/>
        <v>1000000</v>
      </c>
      <c r="BB41" s="32">
        <f t="shared" si="136"/>
        <v>1000000</v>
      </c>
      <c r="BE41" s="80">
        <f t="shared" si="105"/>
        <v>0.55869400856004525</v>
      </c>
      <c r="BF41" s="80">
        <f t="shared" si="105"/>
        <v>0.67542529428208742</v>
      </c>
      <c r="BG41" s="80">
        <f t="shared" si="105"/>
        <v>0.95629811841349355</v>
      </c>
      <c r="BH41" s="80">
        <f t="shared" si="105"/>
        <v>2.5162650093484462</v>
      </c>
      <c r="BI41" s="80"/>
      <c r="BJ41" s="80"/>
      <c r="BK41" s="80"/>
      <c r="BL41" s="80"/>
      <c r="BM41" s="80"/>
      <c r="BN41" s="80"/>
      <c r="BO41" s="80"/>
      <c r="BP41" s="80"/>
      <c r="BQ41" s="80"/>
      <c r="BR41" s="80"/>
      <c r="BS41" s="80"/>
      <c r="BT41" s="95">
        <f>[4]Northeast!AK41</f>
        <v>1.1743893232471225</v>
      </c>
      <c r="BU41" s="95">
        <f>[4]Midwest!AK41</f>
        <v>1.2179519214042305</v>
      </c>
      <c r="BV41" s="95">
        <f>[4]South!AK41</f>
        <v>1.0452277382320276</v>
      </c>
      <c r="BW41" s="95">
        <f>[4]West!AK41</f>
        <v>1.1505615375014422</v>
      </c>
      <c r="BX41" s="88"/>
      <c r="BY41" s="95">
        <f>[4]Northeast!AH41</f>
        <v>1.0009360794912201</v>
      </c>
      <c r="BZ41" s="95">
        <f>[4]Midwest!AH41</f>
        <v>0.99820120241314125</v>
      </c>
      <c r="CA41" s="95">
        <f>[4]South!AH41</f>
        <v>0.99239994479579952</v>
      </c>
      <c r="CB41" s="95">
        <f>[4]West!AH41</f>
        <v>0.99489534797148049</v>
      </c>
      <c r="CD41" s="95">
        <f>[4]Northeast!AI41</f>
        <v>0.98378984674466008</v>
      </c>
      <c r="CE41" s="95">
        <f>[4]Midwest!AI41</f>
        <v>0.97583937285833322</v>
      </c>
      <c r="CF41" s="95">
        <f>[4]South!AI41</f>
        <v>0.97889098074705472</v>
      </c>
      <c r="CG41" s="95">
        <f>[4]West!AI41</f>
        <v>0.99202215734735988</v>
      </c>
      <c r="CI41" s="95">
        <f>[4]Northeast!AJ41</f>
        <v>0.99934091541260051</v>
      </c>
      <c r="CJ41" s="95">
        <f>[4]Midwest!AJ41</f>
        <v>0.98961668791806912</v>
      </c>
      <c r="CK41" s="95">
        <f>[4]South!AJ41</f>
        <v>1.0100921488747767</v>
      </c>
      <c r="CL41" s="95">
        <f>[4]West!AJ41</f>
        <v>0.99218794028779411</v>
      </c>
      <c r="CN41" s="89">
        <f t="shared" si="106"/>
        <v>0.80858781923544321</v>
      </c>
      <c r="CO41" s="89">
        <f t="shared" si="107"/>
        <v>1.7997441654212565</v>
      </c>
      <c r="CP41" s="89">
        <f t="shared" si="108"/>
        <v>0.90003101369282745</v>
      </c>
      <c r="CQ41" s="89">
        <f t="shared" si="109"/>
        <v>0.99337555849416725</v>
      </c>
      <c r="CR41" s="89">
        <f t="shared" si="110"/>
        <v>0.97912627360549997</v>
      </c>
      <c r="CS41" s="89">
        <f t="shared" si="111"/>
        <v>1.0087635357249227</v>
      </c>
      <c r="CT41" s="89">
        <f t="shared" si="112"/>
        <v>0.81112204008403355</v>
      </c>
      <c r="CU41" s="89">
        <f t="shared" si="113"/>
        <v>0.57917848659575866</v>
      </c>
      <c r="CV41" s="89">
        <f t="shared" si="114"/>
        <v>1.4552512098996866</v>
      </c>
      <c r="CW41" s="89"/>
      <c r="CX41" s="89">
        <f t="shared" si="115"/>
        <v>0.88307791721378814</v>
      </c>
      <c r="DA41" s="35"/>
      <c r="DC41" s="80">
        <f t="shared" si="137"/>
        <v>0.14845862381906574</v>
      </c>
      <c r="DD41" s="80">
        <f t="shared" si="138"/>
        <v>0.14141821632277132</v>
      </c>
      <c r="DE41" s="80">
        <f t="shared" si="80"/>
        <v>2.1303694795294579</v>
      </c>
      <c r="DF41" s="80">
        <f t="shared" si="139"/>
        <v>1.5010423919847544E-11</v>
      </c>
      <c r="DG41" s="80"/>
      <c r="DI41" s="80">
        <f t="shared" si="116"/>
        <v>0.14498128744744787</v>
      </c>
      <c r="DJ41" s="80">
        <f t="shared" si="117"/>
        <v>0.15494258294779936</v>
      </c>
      <c r="DK41" s="80">
        <f t="shared" si="118"/>
        <v>2.0987350240141818</v>
      </c>
      <c r="DL41" s="80">
        <f t="shared" si="119"/>
        <v>1.5546770136103875E-11</v>
      </c>
      <c r="DM41" s="80">
        <f t="shared" si="120"/>
        <v>2.3986588944249756</v>
      </c>
      <c r="DN41" s="80"/>
      <c r="DO41" s="80"/>
      <c r="DP41" s="80">
        <f t="shared" si="121"/>
        <v>6.0442644756374946E-2</v>
      </c>
      <c r="DQ41" s="80">
        <f t="shared" si="122"/>
        <v>6.4595505141610957E-2</v>
      </c>
      <c r="DR41" s="80">
        <f t="shared" si="123"/>
        <v>0.87496185009553273</v>
      </c>
      <c r="DS41" s="80">
        <f t="shared" si="124"/>
        <v>6.4814426812574628E-12</v>
      </c>
      <c r="DT41" s="80"/>
      <c r="DW41" s="80">
        <f t="shared" si="125"/>
        <v>0.14000706311083289</v>
      </c>
      <c r="DX41" s="80">
        <f t="shared" si="126"/>
        <v>-2.847135959092394E-2</v>
      </c>
      <c r="DY41" s="80">
        <f t="shared" si="67"/>
        <v>3.7516282231647463E-2</v>
      </c>
      <c r="DZ41" s="80">
        <v>0</v>
      </c>
      <c r="EA41" s="80"/>
      <c r="EC41" s="80">
        <f t="shared" si="127"/>
        <v>0.13569466216937748</v>
      </c>
      <c r="ED41" s="80">
        <f t="shared" si="128"/>
        <v>7.139021982575644E-2</v>
      </c>
      <c r="EE41" s="80">
        <f t="shared" si="129"/>
        <v>8.4744941887068631E-2</v>
      </c>
      <c r="EF41" s="80">
        <f t="shared" si="130"/>
        <v>0.70817017611779742</v>
      </c>
      <c r="EG41" s="80"/>
      <c r="EI41" s="80">
        <f t="shared" si="11"/>
        <v>-4.1579931748433253E-2</v>
      </c>
      <c r="EJ41" s="80">
        <f t="shared" si="11"/>
        <v>-0.10066125404254542</v>
      </c>
      <c r="EK41" s="80">
        <f t="shared" si="11"/>
        <v>4.3315134987893127E-2</v>
      </c>
      <c r="EL41" s="80">
        <f t="shared" si="11"/>
        <v>1.3833619884296738E-2</v>
      </c>
      <c r="EN41" s="80">
        <f t="shared" si="12"/>
        <v>-5.681458341989915E-4</v>
      </c>
      <c r="EO41" s="80">
        <f t="shared" si="13"/>
        <v>2.7613034351048224E-4</v>
      </c>
      <c r="EP41" s="80">
        <f t="shared" si="14"/>
        <v>-1.0253376928753908E-3</v>
      </c>
      <c r="EQ41" s="80">
        <f t="shared" si="15"/>
        <v>-2.9448198567997509E-3</v>
      </c>
      <c r="ES41" s="80">
        <f t="shared" si="16"/>
        <v>3.3474260977021781E-3</v>
      </c>
      <c r="ET41" s="80">
        <f t="shared" si="17"/>
        <v>3.733871874631681E-3</v>
      </c>
      <c r="EU41" s="80">
        <f t="shared" si="18"/>
        <v>4.6280877997976503E-3</v>
      </c>
      <c r="EV41" s="80">
        <f t="shared" si="19"/>
        <v>6.7020197260537675E-3</v>
      </c>
      <c r="EX41" s="80">
        <f t="shared" si="20"/>
        <v>-9.0796868485795712E-3</v>
      </c>
      <c r="EY41" s="80">
        <f t="shared" si="21"/>
        <v>8.5562092525573244E-3</v>
      </c>
      <c r="EZ41" s="80">
        <f t="shared" si="22"/>
        <v>2.6223106803778696E-2</v>
      </c>
      <c r="FA41" s="80">
        <f t="shared" si="23"/>
        <v>2.2042959646956087E-2</v>
      </c>
      <c r="FC41" s="124">
        <v>0.53413564769420196</v>
      </c>
      <c r="FD41" s="80">
        <f t="shared" si="24"/>
        <v>1.0402370200009954</v>
      </c>
      <c r="FE41" s="80">
        <f t="shared" si="25"/>
        <v>0.86437529996128171</v>
      </c>
      <c r="FF41" s="124">
        <f t="shared" si="3"/>
        <v>0.81112204008403355</v>
      </c>
      <c r="FG41" s="80"/>
      <c r="FH41" s="80">
        <f t="shared" si="26"/>
        <v>1.0293048022094533</v>
      </c>
      <c r="FI41" s="80">
        <f t="shared" si="27"/>
        <v>1.1101414292183203</v>
      </c>
      <c r="FJ41" s="80">
        <f t="shared" si="4"/>
        <v>0.90003101369282745</v>
      </c>
      <c r="FK41" s="80"/>
      <c r="FL41" s="80">
        <f t="shared" si="28"/>
        <v>0.99908678241466498</v>
      </c>
      <c r="FM41" s="80">
        <f t="shared" si="29"/>
        <v>1.0138411957384008</v>
      </c>
      <c r="FN41" s="80">
        <f t="shared" si="5"/>
        <v>0.99337555849416725</v>
      </c>
      <c r="FO41" s="80"/>
      <c r="FP41" s="80">
        <f t="shared" si="30"/>
        <v>1.0045030271830935</v>
      </c>
      <c r="FQ41" s="80">
        <f t="shared" si="31"/>
        <v>0.99990166617423581</v>
      </c>
      <c r="FR41" s="80">
        <f t="shared" si="6"/>
        <v>0.97912627360549997</v>
      </c>
      <c r="FT41" s="80">
        <f t="shared" si="32"/>
        <v>1.0232134440502429</v>
      </c>
      <c r="FU41" s="80">
        <f t="shared" si="33"/>
        <v>0.96684566826253804</v>
      </c>
      <c r="FV41" s="80">
        <f t="shared" si="7"/>
        <v>1.0087635357249227</v>
      </c>
      <c r="FX41" s="37"/>
      <c r="GH41" s="32">
        <f t="shared" si="44"/>
        <v>1996</v>
      </c>
      <c r="GI41" s="90">
        <f t="shared" si="34"/>
        <v>1.2757330452188247</v>
      </c>
      <c r="GJ41" s="90">
        <f t="shared" si="35"/>
        <v>1.2275288026154492</v>
      </c>
      <c r="GK41" s="90">
        <f t="shared" si="36"/>
        <v>1.1606086223835843</v>
      </c>
      <c r="GL41" s="90">
        <f t="shared" si="37"/>
        <v>1.1652901631636721</v>
      </c>
      <c r="GM41" s="90">
        <f t="shared" si="38"/>
        <v>0.76843695244186583</v>
      </c>
      <c r="GO41" s="32">
        <f>GO40+1</f>
        <v>27</v>
      </c>
      <c r="GP41" s="90">
        <f t="shared" si="39"/>
        <v>1.6233921916246403</v>
      </c>
      <c r="GQ41" s="90">
        <f t="shared" si="40"/>
        <v>1.3536014522036552</v>
      </c>
      <c r="GR41" s="90">
        <f t="shared" si="41"/>
        <v>1.2664180059730767</v>
      </c>
      <c r="GS41" s="90">
        <f t="shared" si="42"/>
        <v>1.2683454330968256</v>
      </c>
      <c r="GT41" s="90">
        <f t="shared" si="43"/>
        <v>0.74665162545607533</v>
      </c>
    </row>
    <row r="42" spans="1:212" x14ac:dyDescent="0.2">
      <c r="A42" s="74" t="s">
        <v>36</v>
      </c>
      <c r="B42" s="31">
        <f t="shared" si="10"/>
        <v>1976</v>
      </c>
      <c r="D42" s="85">
        <f t="shared" si="93"/>
        <v>12148.344666570025</v>
      </c>
      <c r="E42" s="85">
        <f t="shared" si="94"/>
        <v>10365.708962472216</v>
      </c>
      <c r="F42" s="85">
        <f t="shared" si="131"/>
        <v>50393.905631210546</v>
      </c>
      <c r="G42" s="123">
        <v>9.9999999999999995E-7</v>
      </c>
      <c r="H42" s="85">
        <f t="shared" si="95"/>
        <v>72907.959261252778</v>
      </c>
      <c r="I42" s="85"/>
      <c r="K42" s="85">
        <f>AER11_Table2.1c!$D39*0.001</f>
        <v>2718.4270000000001</v>
      </c>
      <c r="L42" s="85">
        <f>AER11_Table2.1c!$F39*0.001</f>
        <v>1499.7750000000001</v>
      </c>
      <c r="M42" s="85">
        <f>AER11_Table2.1c!$W39*0.001</f>
        <v>1677.943</v>
      </c>
      <c r="N42" s="91">
        <f>[4]West!I42</f>
        <v>13804.312268683247</v>
      </c>
      <c r="O42" s="91">
        <f t="shared" si="96"/>
        <v>19700.457268683247</v>
      </c>
      <c r="P42" s="91"/>
      <c r="R42" s="92">
        <f t="shared" si="97"/>
        <v>2718.4270000000001</v>
      </c>
      <c r="S42" s="92">
        <f t="shared" si="98"/>
        <v>1499.7750000000001</v>
      </c>
      <c r="T42" s="92">
        <f t="shared" si="99"/>
        <v>1677.943</v>
      </c>
      <c r="U42" s="92">
        <f t="shared" si="100"/>
        <v>13804.312268683247</v>
      </c>
      <c r="V42" s="92">
        <f t="shared" si="101"/>
        <v>19700.457268683247</v>
      </c>
      <c r="X42" s="85">
        <f>AER_11_Table3.4_real!$I23</f>
        <v>4.4688875833597974</v>
      </c>
      <c r="Y42" s="85">
        <f>AER_11_Table3.4_real!$K23</f>
        <v>6.911509368053351</v>
      </c>
      <c r="Z42" s="85">
        <f>AER_11_Table3.4_real!M23</f>
        <v>30.033145125436651</v>
      </c>
      <c r="AA42" s="85">
        <v>0</v>
      </c>
      <c r="AB42" s="85">
        <f>[4]Conversion_Factors!$O38*AB188+AB262</f>
        <v>19.506191540535298</v>
      </c>
      <c r="AF42" s="85">
        <f>[4]Conversion_Factors!$O38*AF188+AF262</f>
        <v>45.877035514709597</v>
      </c>
      <c r="AG42" s="85">
        <f>[4]Conversion_Factors!$O38*AG188+AG262</f>
        <v>161.00187369157959</v>
      </c>
      <c r="AH42" s="85">
        <f>[4]Conversion_Factors!$O38*AH188+AH262</f>
        <v>115.60810225819876</v>
      </c>
      <c r="AI42" s="85">
        <f>[4]Conversion_Factors!$O38*AI188+AI262</f>
        <v>4.9291610716954093</v>
      </c>
      <c r="AJ42" s="85">
        <f>[4]Conversion_Factors!$O38*AJ188+AJ262</f>
        <v>1.180346818423087</v>
      </c>
      <c r="AL42" s="94">
        <f t="shared" si="102"/>
        <v>45.446852376286685</v>
      </c>
      <c r="AM42" s="94">
        <f t="shared" si="102"/>
        <v>160.34864328112462</v>
      </c>
      <c r="AN42" s="94">
        <f t="shared" si="102"/>
        <v>117.21997139491634</v>
      </c>
      <c r="AO42" s="94">
        <f t="shared" si="102"/>
        <v>5.0252526225421539</v>
      </c>
      <c r="AP42" s="94">
        <f t="shared" si="103"/>
        <v>3.7285737358570592</v>
      </c>
      <c r="AR42" s="90">
        <f>[4]Northeast!V42</f>
        <v>1.0094656310817991</v>
      </c>
      <c r="AS42" s="90">
        <f>[4]Midwest!V42</f>
        <v>1.0040738131429632</v>
      </c>
      <c r="AT42" s="90">
        <f>[4]South!V42</f>
        <v>0.98624919356713392</v>
      </c>
      <c r="AU42" s="90">
        <f>[4]West!V42</f>
        <v>0.98087826462381222</v>
      </c>
      <c r="AV42" s="90">
        <f t="shared" si="104"/>
        <v>0.31656791632465048</v>
      </c>
      <c r="AX42" s="32">
        <f t="shared" si="132"/>
        <v>1000000</v>
      </c>
      <c r="AY42" s="32">
        <f t="shared" si="133"/>
        <v>1000000</v>
      </c>
      <c r="AZ42" s="32">
        <f t="shared" si="134"/>
        <v>1000000</v>
      </c>
      <c r="BA42" s="32">
        <f t="shared" si="135"/>
        <v>1000000</v>
      </c>
      <c r="BB42" s="32">
        <f t="shared" si="136"/>
        <v>1000000</v>
      </c>
      <c r="BE42" s="80">
        <f t="shared" si="105"/>
        <v>0.62276389251310194</v>
      </c>
      <c r="BF42" s="80">
        <f t="shared" si="105"/>
        <v>0.65314451693568476</v>
      </c>
      <c r="BG42" s="80">
        <f t="shared" si="105"/>
        <v>1.0039449281208985</v>
      </c>
      <c r="BH42" s="80">
        <f t="shared" si="105"/>
        <v>2.4157938407857262</v>
      </c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95">
        <f>[4]Northeast!AK42</f>
        <v>1.2119027579209367</v>
      </c>
      <c r="BU42" s="95">
        <f>[4]Midwest!AK42</f>
        <v>1.2094819543088755</v>
      </c>
      <c r="BV42" s="95">
        <f>[4]South!AK42</f>
        <v>1.0547407971055984</v>
      </c>
      <c r="BW42" s="95">
        <f>[4]West!AK42</f>
        <v>1.1688243290003806</v>
      </c>
      <c r="BX42" s="88"/>
      <c r="BY42" s="95">
        <f>[4]Northeast!AH42</f>
        <v>1.0002187166682484</v>
      </c>
      <c r="BZ42" s="95">
        <f>[4]Midwest!AH42</f>
        <v>0.99844338905119479</v>
      </c>
      <c r="CA42" s="95">
        <f>[4]South!AH42</f>
        <v>0.99555948434401642</v>
      </c>
      <c r="CB42" s="95">
        <f>[4]West!AH42</f>
        <v>0.9986994618764593</v>
      </c>
      <c r="CD42" s="95">
        <f>[4]Northeast!AI42</f>
        <v>0.98810557681133049</v>
      </c>
      <c r="CE42" s="95">
        <f>[4]Midwest!AI42</f>
        <v>0.97914431471853758</v>
      </c>
      <c r="CF42" s="95">
        <f>[4]South!AI42</f>
        <v>0.97806346413421141</v>
      </c>
      <c r="CG42" s="95">
        <f>[4]West!AI42</f>
        <v>0.99216033314932317</v>
      </c>
      <c r="CI42" s="95">
        <f>[4]Northeast!AJ42</f>
        <v>1.0299985498432229</v>
      </c>
      <c r="CJ42" s="95">
        <f>[4]Midwest!AJ42</f>
        <v>1.003878419596971</v>
      </c>
      <c r="CK42" s="95">
        <f>[4]South!AJ42</f>
        <v>1.0128633183542635</v>
      </c>
      <c r="CL42" s="95">
        <f>[4]West!AJ42</f>
        <v>0.95320289516831203</v>
      </c>
      <c r="CN42" s="89">
        <f t="shared" si="106"/>
        <v>0.8448659431397626</v>
      </c>
      <c r="CO42" s="89">
        <f t="shared" si="107"/>
        <v>1.7025804082447673</v>
      </c>
      <c r="CP42" s="89">
        <f t="shared" si="108"/>
        <v>0.90844254718185646</v>
      </c>
      <c r="CQ42" s="89">
        <f t="shared" si="109"/>
        <v>0.99611105720450699</v>
      </c>
      <c r="CR42" s="89">
        <f t="shared" si="110"/>
        <v>0.97887782587560346</v>
      </c>
      <c r="CS42" s="89">
        <f t="shared" si="111"/>
        <v>1.0140469371677687</v>
      </c>
      <c r="CT42" s="89">
        <f t="shared" si="112"/>
        <v>0.82852861584822135</v>
      </c>
      <c r="CU42" s="89">
        <f t="shared" si="113"/>
        <v>0.62876316631093399</v>
      </c>
      <c r="CV42" s="89">
        <f t="shared" si="114"/>
        <v>1.4384522023829973</v>
      </c>
      <c r="CW42" s="89"/>
      <c r="CX42" s="89">
        <f t="shared" si="115"/>
        <v>0.89823872739647681</v>
      </c>
      <c r="DA42" s="35"/>
      <c r="DC42" s="80">
        <f t="shared" si="137"/>
        <v>0.16662576746989421</v>
      </c>
      <c r="DD42" s="80">
        <f t="shared" si="138"/>
        <v>0.14217527232285479</v>
      </c>
      <c r="DE42" s="80">
        <f t="shared" si="80"/>
        <v>2.0735968805806055</v>
      </c>
      <c r="DF42" s="80">
        <f t="shared" si="139"/>
        <v>1.3715923612903179E-11</v>
      </c>
      <c r="DG42" s="80"/>
      <c r="DI42" s="80">
        <f t="shared" si="116"/>
        <v>0.15736746033568977</v>
      </c>
      <c r="DJ42" s="80">
        <f t="shared" si="117"/>
        <v>0.14179640749392453</v>
      </c>
      <c r="DK42" s="80">
        <f t="shared" si="118"/>
        <v>2.1018553926086256</v>
      </c>
      <c r="DL42" s="80">
        <f t="shared" si="119"/>
        <v>1.4353446114513834E-11</v>
      </c>
      <c r="DM42" s="80">
        <f t="shared" si="120"/>
        <v>2.4010192604525935</v>
      </c>
      <c r="DN42" s="80"/>
      <c r="DO42" s="80"/>
      <c r="DP42" s="80">
        <f t="shared" si="121"/>
        <v>6.5541940011770633E-2</v>
      </c>
      <c r="DQ42" s="80">
        <f t="shared" si="122"/>
        <v>5.9056755532729807E-2</v>
      </c>
      <c r="DR42" s="80">
        <f t="shared" si="123"/>
        <v>0.87540130444952147</v>
      </c>
      <c r="DS42" s="80">
        <f t="shared" si="124"/>
        <v>5.9780637127451449E-12</v>
      </c>
      <c r="DT42" s="80"/>
      <c r="DW42" s="80">
        <f t="shared" si="125"/>
        <v>0.14498323479443512</v>
      </c>
      <c r="DX42" s="80">
        <f t="shared" si="126"/>
        <v>-1.2629863070460077E-2</v>
      </c>
      <c r="DY42" s="80">
        <f t="shared" si="126"/>
        <v>1.4252032782298484E-2</v>
      </c>
      <c r="DZ42" s="80">
        <v>0</v>
      </c>
      <c r="EA42" s="80"/>
      <c r="EC42" s="80">
        <f t="shared" si="127"/>
        <v>0.13798801535035113</v>
      </c>
      <c r="ED42" s="80">
        <f t="shared" si="128"/>
        <v>7.6128943584680711E-2</v>
      </c>
      <c r="EE42" s="80">
        <f t="shared" si="129"/>
        <v>8.5172794576059682E-2</v>
      </c>
      <c r="EF42" s="80">
        <f t="shared" si="130"/>
        <v>0.70071024648890845</v>
      </c>
      <c r="EG42" s="80"/>
      <c r="EI42" s="80">
        <f t="shared" si="11"/>
        <v>1.6759605555578129E-2</v>
      </c>
      <c r="EJ42" s="80">
        <f t="shared" si="11"/>
        <v>6.426764602333282E-2</v>
      </c>
      <c r="EK42" s="80">
        <f t="shared" si="11"/>
        <v>5.0360086255994045E-3</v>
      </c>
      <c r="EL42" s="80">
        <f t="shared" si="11"/>
        <v>-1.0589968072114484E-2</v>
      </c>
      <c r="EN42" s="80">
        <f t="shared" si="12"/>
        <v>-7.1694888878810444E-4</v>
      </c>
      <c r="EO42" s="80">
        <f t="shared" si="13"/>
        <v>2.42593639625862E-4</v>
      </c>
      <c r="EP42" s="80">
        <f t="shared" si="14"/>
        <v>3.1786787619862305E-3</v>
      </c>
      <c r="EQ42" s="80">
        <f t="shared" si="15"/>
        <v>3.8163407160343608E-3</v>
      </c>
      <c r="ES42" s="80">
        <f t="shared" si="16"/>
        <v>4.3772472982095932E-3</v>
      </c>
      <c r="ET42" s="80">
        <f t="shared" si="17"/>
        <v>3.3810461228584135E-3</v>
      </c>
      <c r="EU42" s="80">
        <f t="shared" si="18"/>
        <v>-8.4571888153098576E-4</v>
      </c>
      <c r="EV42" s="80">
        <f t="shared" si="19"/>
        <v>1.3927731229214203E-4</v>
      </c>
      <c r="EX42" s="80">
        <f t="shared" si="20"/>
        <v>3.0216696200479402E-2</v>
      </c>
      <c r="EY42" s="80">
        <f t="shared" si="21"/>
        <v>1.4308512667560985E-2</v>
      </c>
      <c r="EZ42" s="80">
        <f t="shared" si="22"/>
        <v>2.7397253748456755E-3</v>
      </c>
      <c r="FA42" s="80">
        <f t="shared" si="23"/>
        <v>-4.0084762741028374E-2</v>
      </c>
      <c r="FC42" s="124">
        <v>0.57162654365872445</v>
      </c>
      <c r="FD42" s="80">
        <f t="shared" si="24"/>
        <v>1.0214598727490927</v>
      </c>
      <c r="FE42" s="80">
        <f t="shared" si="25"/>
        <v>0.88292468390590961</v>
      </c>
      <c r="FF42" s="124">
        <f t="shared" si="3"/>
        <v>0.82852861584822135</v>
      </c>
      <c r="FG42" s="80"/>
      <c r="FH42" s="80">
        <f t="shared" si="26"/>
        <v>1.00934582626716</v>
      </c>
      <c r="FI42" s="80">
        <f t="shared" si="27"/>
        <v>1.1205166181477713</v>
      </c>
      <c r="FJ42" s="80">
        <f t="shared" si="4"/>
        <v>0.90844254718185646</v>
      </c>
      <c r="FK42" s="80"/>
      <c r="FL42" s="80">
        <f t="shared" si="28"/>
        <v>1.0027537407045592</v>
      </c>
      <c r="FM42" s="80">
        <f t="shared" si="29"/>
        <v>1.0166330515070647</v>
      </c>
      <c r="FN42" s="80">
        <f t="shared" si="5"/>
        <v>0.99611105720450699</v>
      </c>
      <c r="FO42" s="80"/>
      <c r="FP42" s="80">
        <f t="shared" si="30"/>
        <v>0.99974625568060627</v>
      </c>
      <c r="FQ42" s="80">
        <f t="shared" si="31"/>
        <v>0.99964794680649183</v>
      </c>
      <c r="FR42" s="80">
        <f t="shared" si="6"/>
        <v>0.97887782587560346</v>
      </c>
      <c r="FT42" s="80">
        <f t="shared" si="32"/>
        <v>1.0052375024034241</v>
      </c>
      <c r="FU42" s="80">
        <f t="shared" si="33"/>
        <v>0.97190952477380332</v>
      </c>
      <c r="FV42" s="80">
        <f t="shared" si="7"/>
        <v>1.0140469371677687</v>
      </c>
      <c r="FX42" s="37"/>
      <c r="GH42" s="32">
        <f t="shared" si="44"/>
        <v>1997</v>
      </c>
      <c r="GI42" s="90">
        <f t="shared" si="34"/>
        <v>1.3089396597777723</v>
      </c>
      <c r="GJ42" s="90">
        <f t="shared" si="35"/>
        <v>1.2494465403402699</v>
      </c>
      <c r="GK42" s="90">
        <f t="shared" si="36"/>
        <v>1.1742000081339286</v>
      </c>
      <c r="GL42" s="90">
        <f t="shared" si="37"/>
        <v>1.181911284360817</v>
      </c>
      <c r="GM42" s="90">
        <f t="shared" si="38"/>
        <v>0.75487490794081291</v>
      </c>
      <c r="GO42" s="32">
        <f>GO41+1</f>
        <v>28</v>
      </c>
      <c r="GP42" s="90">
        <f t="shared" si="39"/>
        <v>1.6694356702663504</v>
      </c>
      <c r="GQ42" s="90">
        <f t="shared" si="40"/>
        <v>1.3673030147106127</v>
      </c>
      <c r="GR42" s="90">
        <f t="shared" si="41"/>
        <v>1.2841255353107717</v>
      </c>
      <c r="GS42" s="90">
        <f t="shared" si="42"/>
        <v>1.2686979911930012</v>
      </c>
      <c r="GT42" s="90">
        <f t="shared" si="43"/>
        <v>0.7494439929635226</v>
      </c>
    </row>
    <row r="43" spans="1:212" x14ac:dyDescent="0.2">
      <c r="A43" s="74" t="s">
        <v>36</v>
      </c>
      <c r="B43" s="31">
        <f t="shared" si="10"/>
        <v>1977</v>
      </c>
      <c r="D43" s="85">
        <f t="shared" si="93"/>
        <v>13319.776191119747</v>
      </c>
      <c r="E43" s="85">
        <f t="shared" si="94"/>
        <v>11517.803410248467</v>
      </c>
      <c r="F43" s="85">
        <f t="shared" si="131"/>
        <v>54957.960349510533</v>
      </c>
      <c r="G43" s="123">
        <v>9.9999999999999995E-7</v>
      </c>
      <c r="H43" s="85">
        <f t="shared" si="95"/>
        <v>79795.539951878731</v>
      </c>
      <c r="I43" s="85"/>
      <c r="K43" s="85">
        <f>AER11_Table2.1c!$D40*0.001</f>
        <v>2548.308</v>
      </c>
      <c r="L43" s="85">
        <f>AER11_Table2.1c!$F40*0.001</f>
        <v>1551.8020000000001</v>
      </c>
      <c r="M43" s="85">
        <f>AER11_Table2.1c!$W40*0.001</f>
        <v>1753.866</v>
      </c>
      <c r="N43" s="91">
        <f>[4]West!I43</f>
        <v>14196.582391966469</v>
      </c>
      <c r="O43" s="91">
        <f t="shared" si="96"/>
        <v>20050.558391966471</v>
      </c>
      <c r="P43" s="91"/>
      <c r="R43" s="92">
        <f t="shared" si="97"/>
        <v>2548.308</v>
      </c>
      <c r="S43" s="92">
        <f t="shared" si="98"/>
        <v>1551.8020000000001</v>
      </c>
      <c r="T43" s="92">
        <f t="shared" si="99"/>
        <v>1753.866</v>
      </c>
      <c r="U43" s="92">
        <f t="shared" si="100"/>
        <v>14196.582391966469</v>
      </c>
      <c r="V43" s="92">
        <f t="shared" si="101"/>
        <v>20050.558391966471</v>
      </c>
      <c r="X43" s="85">
        <f>AER_11_Table3.4_real!$I24</f>
        <v>5.2269098519958135</v>
      </c>
      <c r="Y43" s="85">
        <f>AER_11_Table3.4_real!$K24</f>
        <v>7.4222119898340546</v>
      </c>
      <c r="Z43" s="85">
        <f>AER_11_Table3.4_real!M24</f>
        <v>31.335324562714902</v>
      </c>
      <c r="AA43" s="85">
        <v>0</v>
      </c>
      <c r="AB43" s="85">
        <f>[4]Conversion_Factors!$O39*AB189+AB263</f>
        <v>18.251279200672236</v>
      </c>
      <c r="AF43" s="85">
        <f>[4]Conversion_Factors!$O39*AF189+AF263</f>
        <v>55.554536118621513</v>
      </c>
      <c r="AG43" s="85">
        <f>[4]Conversion_Factors!$O39*AG189+AG263</f>
        <v>174.16665703238914</v>
      </c>
      <c r="AH43" s="85">
        <f>[4]Conversion_Factors!$O39*AH189+AH263</f>
        <v>122.20661587173491</v>
      </c>
      <c r="AI43" s="85">
        <f>[4]Conversion_Factors!$O39*AI189+AI263</f>
        <v>4.4939049833096547</v>
      </c>
      <c r="AJ43" s="85">
        <f>[4]Conversion_Factors!$O39*AJ189+AJ263</f>
        <v>1.1397165146090038</v>
      </c>
      <c r="AL43" s="94">
        <f t="shared" si="102"/>
        <v>55.610999342955672</v>
      </c>
      <c r="AM43" s="94">
        <f t="shared" si="102"/>
        <v>173.42843711622317</v>
      </c>
      <c r="AN43" s="94">
        <f t="shared" si="102"/>
        <v>119.74443345450713</v>
      </c>
      <c r="AO43" s="94">
        <f t="shared" si="102"/>
        <v>4.5534823717607038</v>
      </c>
      <c r="AP43" s="94">
        <f t="shared" si="103"/>
        <v>3.9227327392455837</v>
      </c>
      <c r="AR43" s="90">
        <f>[4]Northeast!V43</f>
        <v>0.99898467524408352</v>
      </c>
      <c r="AS43" s="90">
        <f>[4]Midwest!V43</f>
        <v>1.0042566255479271</v>
      </c>
      <c r="AT43" s="90">
        <f>[4]South!V43</f>
        <v>1.0205619780911419</v>
      </c>
      <c r="AU43" s="90">
        <f>[4]West!V43</f>
        <v>0.98691608233282513</v>
      </c>
      <c r="AV43" s="90">
        <f t="shared" si="104"/>
        <v>0.29054146442517853</v>
      </c>
      <c r="AX43" s="32">
        <f t="shared" si="132"/>
        <v>1000000</v>
      </c>
      <c r="AY43" s="32">
        <f t="shared" si="133"/>
        <v>1000000</v>
      </c>
      <c r="AZ43" s="32">
        <f t="shared" si="134"/>
        <v>1000000</v>
      </c>
      <c r="BA43" s="32">
        <f t="shared" si="135"/>
        <v>1000000</v>
      </c>
      <c r="BB43" s="32">
        <f t="shared" si="136"/>
        <v>1000000</v>
      </c>
      <c r="BE43" s="80">
        <f t="shared" si="105"/>
        <v>0.76204446747192622</v>
      </c>
      <c r="BF43" s="80">
        <f t="shared" si="105"/>
        <v>0.70642214655096081</v>
      </c>
      <c r="BG43" s="80">
        <f t="shared" si="105"/>
        <v>1.0255659953400782</v>
      </c>
      <c r="BH43" s="80">
        <f t="shared" si="105"/>
        <v>2.1889993387558526</v>
      </c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95">
        <f>[4]Northeast!AK43</f>
        <v>1.205114518981236</v>
      </c>
      <c r="BU43" s="95">
        <f>[4]Midwest!AK43</f>
        <v>1.1948258658843494</v>
      </c>
      <c r="BV43" s="95">
        <f>[4]South!AK43</f>
        <v>1.0648013256692497</v>
      </c>
      <c r="BW43" s="95">
        <f>[4]West!AK43</f>
        <v>1.0963768442711328</v>
      </c>
      <c r="BX43" s="88"/>
      <c r="BY43" s="95">
        <f>[4]Northeast!AH43</f>
        <v>1.000756910255701</v>
      </c>
      <c r="BZ43" s="95">
        <f>[4]Midwest!AH43</f>
        <v>1.0006929945375986</v>
      </c>
      <c r="CA43" s="95">
        <f>[4]South!AH43</f>
        <v>0.99689964788920049</v>
      </c>
      <c r="CB43" s="95">
        <f>[4]West!AH43</f>
        <v>1.0001932933739102</v>
      </c>
      <c r="CD43" s="95">
        <f>[4]Northeast!AI43</f>
        <v>0.98886270195961012</v>
      </c>
      <c r="CE43" s="95">
        <f>[4]Midwest!AI43</f>
        <v>0.97983683667864385</v>
      </c>
      <c r="CF43" s="95">
        <f>[4]South!AI43</f>
        <v>0.97982230791616587</v>
      </c>
      <c r="CG43" s="95">
        <f>[4]West!AI43</f>
        <v>0.99071646683890602</v>
      </c>
      <c r="CI43" s="95">
        <f>[4]Northeast!AJ43</f>
        <v>1.019304407337104</v>
      </c>
      <c r="CJ43" s="95">
        <f>[4]Midwest!AJ43</f>
        <v>1.0040611964264985</v>
      </c>
      <c r="CK43" s="95">
        <f>[4]South!AJ43</f>
        <v>1.048102039989371</v>
      </c>
      <c r="CL43" s="95">
        <f>[4]West!AJ43</f>
        <v>0.9590703565325791</v>
      </c>
      <c r="CN43" s="89">
        <f t="shared" si="106"/>
        <v>0.85988024010164943</v>
      </c>
      <c r="CO43" s="89">
        <f t="shared" si="107"/>
        <v>1.5930465118162687</v>
      </c>
      <c r="CP43" s="89">
        <f t="shared" si="108"/>
        <v>0.92531072416208537</v>
      </c>
      <c r="CQ43" s="89">
        <f t="shared" si="109"/>
        <v>0.99744989173564225</v>
      </c>
      <c r="CR43" s="89">
        <f t="shared" si="110"/>
        <v>0.98050299298471288</v>
      </c>
      <c r="CS43" s="89">
        <f t="shared" si="111"/>
        <v>1.0439100098957772</v>
      </c>
      <c r="CT43" s="89">
        <f t="shared" si="112"/>
        <v>0.87291416521671472</v>
      </c>
      <c r="CU43" s="89">
        <f t="shared" si="113"/>
        <v>0.70908807036533683</v>
      </c>
      <c r="CV43" s="89">
        <f t="shared" si="114"/>
        <v>1.3698292170736681</v>
      </c>
      <c r="CW43" s="89"/>
      <c r="CX43" s="89">
        <f t="shared" si="115"/>
        <v>0.94469293792093367</v>
      </c>
      <c r="DA43" s="35"/>
      <c r="DC43" s="80">
        <f t="shared" si="137"/>
        <v>0.16692381803735312</v>
      </c>
      <c r="DD43" s="80">
        <f t="shared" si="138"/>
        <v>0.14434144335879373</v>
      </c>
      <c r="DE43" s="80">
        <f t="shared" si="80"/>
        <v>2.066204215773964</v>
      </c>
      <c r="DF43" s="80">
        <f t="shared" si="139"/>
        <v>1.2532028739990445E-11</v>
      </c>
      <c r="DG43" s="80"/>
      <c r="DI43" s="80">
        <f t="shared" si="116"/>
        <v>0.16677474836534537</v>
      </c>
      <c r="DJ43" s="80">
        <f t="shared" si="117"/>
        <v>0.14325562829182822</v>
      </c>
      <c r="DK43" s="80">
        <f t="shared" si="118"/>
        <v>2.0698983479291022</v>
      </c>
      <c r="DL43" s="80">
        <f t="shared" si="119"/>
        <v>1.3115071556369711E-11</v>
      </c>
      <c r="DM43" s="80">
        <f t="shared" si="120"/>
        <v>2.3799287245993912</v>
      </c>
      <c r="DN43" s="80"/>
      <c r="DO43" s="80"/>
      <c r="DP43" s="80">
        <f t="shared" si="121"/>
        <v>7.0075522279944846E-2</v>
      </c>
      <c r="DQ43" s="80">
        <f t="shared" si="122"/>
        <v>6.0193243104766578E-2</v>
      </c>
      <c r="DR43" s="80">
        <f t="shared" si="123"/>
        <v>0.86973123460977775</v>
      </c>
      <c r="DS43" s="80">
        <f t="shared" si="124"/>
        <v>5.5106992998613208E-12</v>
      </c>
      <c r="DT43" s="80"/>
      <c r="DW43" s="80">
        <f t="shared" si="125"/>
        <v>0.15668073810613531</v>
      </c>
      <c r="DX43" s="80">
        <f t="shared" si="126"/>
        <v>7.1289078239060097E-2</v>
      </c>
      <c r="DY43" s="80">
        <f t="shared" si="126"/>
        <v>4.2444432163649133E-2</v>
      </c>
      <c r="DZ43" s="80">
        <v>0</v>
      </c>
      <c r="EA43" s="80"/>
      <c r="EC43" s="80">
        <f t="shared" si="127"/>
        <v>0.12709411629259235</v>
      </c>
      <c r="ED43" s="80">
        <f t="shared" si="128"/>
        <v>7.7394453045345146E-2</v>
      </c>
      <c r="EE43" s="80">
        <f t="shared" si="129"/>
        <v>8.7472177368522072E-2</v>
      </c>
      <c r="EF43" s="80">
        <f t="shared" si="130"/>
        <v>0.70803925329354034</v>
      </c>
      <c r="EG43" s="80"/>
      <c r="EI43" s="80">
        <f t="shared" si="11"/>
        <v>-8.2238950929147764E-2</v>
      </c>
      <c r="EJ43" s="80">
        <f t="shared" si="11"/>
        <v>1.6486583190401024E-2</v>
      </c>
      <c r="EK43" s="80">
        <f t="shared" si="11"/>
        <v>2.663869951166083E-2</v>
      </c>
      <c r="EL43" s="80">
        <f t="shared" si="11"/>
        <v>1.0405076174191688E-2</v>
      </c>
      <c r="EN43" s="80">
        <f t="shared" si="12"/>
        <v>5.3793119035450707E-4</v>
      </c>
      <c r="EO43" s="80">
        <f t="shared" si="13"/>
        <v>2.2505782541015055E-3</v>
      </c>
      <c r="EP43" s="80">
        <f t="shared" si="14"/>
        <v>1.3452358701935424E-3</v>
      </c>
      <c r="EQ43" s="80">
        <f t="shared" si="15"/>
        <v>1.4946592523580951E-3</v>
      </c>
      <c r="ES43" s="80">
        <f t="shared" si="16"/>
        <v>7.6594570932180515E-4</v>
      </c>
      <c r="ET43" s="80">
        <f t="shared" si="17"/>
        <v>7.0702261577212239E-4</v>
      </c>
      <c r="EU43" s="80">
        <f t="shared" si="18"/>
        <v>1.796677089336562E-3</v>
      </c>
      <c r="EV43" s="80">
        <f t="shared" si="19"/>
        <v>-1.4563351244197033E-3</v>
      </c>
      <c r="EX43" s="80">
        <f t="shared" si="20"/>
        <v>-1.0436953252367884E-2</v>
      </c>
      <c r="EY43" s="80">
        <f t="shared" si="21"/>
        <v>1.8205411016723261E-4</v>
      </c>
      <c r="EZ43" s="80">
        <f t="shared" si="22"/>
        <v>3.4199658985225152E-2</v>
      </c>
      <c r="FA43" s="80">
        <f t="shared" si="23"/>
        <v>6.1366541338844366E-3</v>
      </c>
      <c r="FC43" s="124">
        <v>0.64152288398684343</v>
      </c>
      <c r="FD43" s="80">
        <f t="shared" si="24"/>
        <v>1.0535715345486925</v>
      </c>
      <c r="FE43" s="80">
        <f t="shared" si="25"/>
        <v>0.93022431411366846</v>
      </c>
      <c r="FF43" s="124">
        <f t="shared" si="3"/>
        <v>0.87291416521671472</v>
      </c>
      <c r="FG43" s="80"/>
      <c r="FH43" s="80">
        <f t="shared" si="26"/>
        <v>1.0185682375099634</v>
      </c>
      <c r="FI43" s="80">
        <f t="shared" si="27"/>
        <v>1.1413226368474001</v>
      </c>
      <c r="FJ43" s="80">
        <f t="shared" si="4"/>
        <v>0.92531072416208537</v>
      </c>
      <c r="FK43" s="80"/>
      <c r="FL43" s="80">
        <f t="shared" si="28"/>
        <v>1.0013440615094591</v>
      </c>
      <c r="FM43" s="80">
        <f t="shared" si="29"/>
        <v>1.0179994688608394</v>
      </c>
      <c r="FN43" s="80">
        <f t="shared" si="5"/>
        <v>0.99744989173564225</v>
      </c>
      <c r="FO43" s="80"/>
      <c r="FP43" s="80">
        <f t="shared" si="30"/>
        <v>1.0016602348793178</v>
      </c>
      <c r="FQ43" s="80">
        <f t="shared" si="31"/>
        <v>1.0013075971948184</v>
      </c>
      <c r="FR43" s="80">
        <f t="shared" si="6"/>
        <v>0.98050299298471288</v>
      </c>
      <c r="FT43" s="80">
        <f t="shared" si="32"/>
        <v>1.0294493988724192</v>
      </c>
      <c r="FU43" s="80">
        <f t="shared" si="33"/>
        <v>1.0005316760367704</v>
      </c>
      <c r="FV43" s="80">
        <f t="shared" si="7"/>
        <v>1.0439100098957772</v>
      </c>
      <c r="FX43" s="37"/>
      <c r="GH43" s="32">
        <f t="shared" si="44"/>
        <v>1998</v>
      </c>
      <c r="GI43" s="90">
        <f t="shared" si="34"/>
        <v>1.3231387168900595</v>
      </c>
      <c r="GJ43" s="90">
        <f t="shared" si="35"/>
        <v>1.2599122721615179</v>
      </c>
      <c r="GK43" s="90">
        <f t="shared" si="36"/>
        <v>1.1875530102880623</v>
      </c>
      <c r="GL43" s="90">
        <f t="shared" si="37"/>
        <v>1.2199955391617583</v>
      </c>
      <c r="GM43" s="90">
        <f t="shared" si="38"/>
        <v>0.72485948126041722</v>
      </c>
      <c r="GO43" s="32">
        <f>GO42+1</f>
        <v>29</v>
      </c>
      <c r="GP43" s="90">
        <f t="shared" si="39"/>
        <v>1.8447496860639545</v>
      </c>
      <c r="GQ43" s="90">
        <f t="shared" si="40"/>
        <v>1.3796432764370135</v>
      </c>
      <c r="GR43" s="90">
        <f t="shared" si="41"/>
        <v>1.3027451876661502</v>
      </c>
      <c r="GS43" s="90">
        <f t="shared" si="42"/>
        <v>1.3096905155762522</v>
      </c>
      <c r="GT43" s="90">
        <f t="shared" si="43"/>
        <v>0.7836866997942743</v>
      </c>
    </row>
    <row r="44" spans="1:212" x14ac:dyDescent="0.2">
      <c r="A44" s="74" t="s">
        <v>36</v>
      </c>
      <c r="B44" s="31">
        <f t="shared" si="10"/>
        <v>1978</v>
      </c>
      <c r="D44" s="85">
        <f t="shared" si="93"/>
        <v>14195.867609073133</v>
      </c>
      <c r="E44" s="85">
        <f t="shared" si="94"/>
        <v>10622.188732548188</v>
      </c>
      <c r="F44" s="85">
        <f t="shared" si="131"/>
        <v>56582.323972685619</v>
      </c>
      <c r="G44" s="123">
        <v>9.9999999999999995E-7</v>
      </c>
      <c r="H44" s="85">
        <f t="shared" si="95"/>
        <v>81400.380315306931</v>
      </c>
      <c r="I44" s="85"/>
      <c r="J44" s="80"/>
      <c r="K44" s="85">
        <f>AER11_Table2.1c!$D41*0.001</f>
        <v>2642.7240000000002</v>
      </c>
      <c r="L44" s="85">
        <f>AER11_Table2.1c!$F41*0.001</f>
        <v>1489.854</v>
      </c>
      <c r="M44" s="85">
        <f>AER11_Table2.1c!$W41*0.001</f>
        <v>1813.27</v>
      </c>
      <c r="N44" s="91">
        <f>[4]West!I44</f>
        <v>14719.090554219732</v>
      </c>
      <c r="O44" s="91">
        <f t="shared" si="96"/>
        <v>20664.938554219734</v>
      </c>
      <c r="P44" s="91"/>
      <c r="R44" s="92">
        <f t="shared" si="97"/>
        <v>2642.7240000000002</v>
      </c>
      <c r="S44" s="92">
        <f t="shared" si="98"/>
        <v>1489.854</v>
      </c>
      <c r="T44" s="92">
        <f t="shared" si="99"/>
        <v>1813.27</v>
      </c>
      <c r="U44" s="92">
        <f t="shared" si="100"/>
        <v>14719.090554219732</v>
      </c>
      <c r="V44" s="92">
        <f t="shared" si="101"/>
        <v>20664.938554219734</v>
      </c>
      <c r="X44" s="85">
        <f>AER_11_Table3.4_real!$I25</f>
        <v>5.3716799821219059</v>
      </c>
      <c r="Y44" s="85">
        <f>AER_11_Table3.4_real!$K25</f>
        <v>7.1296843399072571</v>
      </c>
      <c r="Z44" s="85">
        <f>AER_11_Table3.4_real!M25</f>
        <v>31.204577350689981</v>
      </c>
      <c r="AA44" s="85">
        <v>0</v>
      </c>
      <c r="AB44" s="85">
        <f>[4]Conversion_Factors!$O40*AB190+AB264</f>
        <v>17.270857567410189</v>
      </c>
      <c r="AF44" s="85">
        <f>[4]Conversion_Factors!$O40*AF190+AF264</f>
        <v>55.665096885741001</v>
      </c>
      <c r="AG44" s="85">
        <f>[4]Conversion_Factors!$O40*AG190+AG264</f>
        <v>174.44837302493445</v>
      </c>
      <c r="AH44" s="85">
        <f>[4]Conversion_Factors!$O40*AH190+AH264</f>
        <v>126.0468506531536</v>
      </c>
      <c r="AI44" s="85">
        <f>[4]Conversion_Factors!$O40*AI190+AI264</f>
        <v>4.2774294376868669</v>
      </c>
      <c r="AJ44" s="85">
        <f>[4]Conversion_Factors!$O40*AJ190+AJ264</f>
        <v>1.1439387077678818</v>
      </c>
      <c r="AL44" s="94">
        <f t="shared" si="102"/>
        <v>54.234635387713432</v>
      </c>
      <c r="AM44" s="94">
        <f t="shared" si="102"/>
        <v>169.55948694603418</v>
      </c>
      <c r="AN44" s="94">
        <f t="shared" si="102"/>
        <v>122.56969204665155</v>
      </c>
      <c r="AO44" s="94">
        <f t="shared" si="102"/>
        <v>4.2913361064474103</v>
      </c>
      <c r="AP44" s="94">
        <f t="shared" si="103"/>
        <v>3.831465613420725</v>
      </c>
      <c r="AR44" s="90">
        <f>[4]Northeast!V44</f>
        <v>1.0263754238928955</v>
      </c>
      <c r="AS44" s="90">
        <f>[4]Midwest!V44</f>
        <v>1.0288328666649968</v>
      </c>
      <c r="AT44" s="90">
        <f>[4]South!V44</f>
        <v>1.0283688287735813</v>
      </c>
      <c r="AU44" s="90">
        <f>[4]West!V44</f>
        <v>0.99675936155649769</v>
      </c>
      <c r="AV44" s="90">
        <f t="shared" si="104"/>
        <v>0.29856426317932566</v>
      </c>
      <c r="AX44" s="32">
        <f t="shared" si="132"/>
        <v>1000000</v>
      </c>
      <c r="AY44" s="32">
        <f t="shared" si="133"/>
        <v>1000000</v>
      </c>
      <c r="AZ44" s="32">
        <f t="shared" si="134"/>
        <v>1000000</v>
      </c>
      <c r="BA44" s="32">
        <f t="shared" si="135"/>
        <v>1000000</v>
      </c>
      <c r="BB44" s="32">
        <f t="shared" si="136"/>
        <v>1000000</v>
      </c>
      <c r="BE44" s="80">
        <f t="shared" si="105"/>
        <v>0.74318398034325917</v>
      </c>
      <c r="BF44" s="80">
        <f t="shared" si="105"/>
        <v>0.69066283896813341</v>
      </c>
      <c r="BG44" s="80">
        <f t="shared" si="105"/>
        <v>1.0497632716272178</v>
      </c>
      <c r="BH44" s="80">
        <f t="shared" si="105"/>
        <v>2.0629775482715229</v>
      </c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95">
        <f>[4]Northeast!AK44</f>
        <v>1.1557585543804287</v>
      </c>
      <c r="BU44" s="95">
        <f>[4]Midwest!AK44</f>
        <v>1.1905636154676031</v>
      </c>
      <c r="BV44" s="95">
        <f>[4]South!AK44</f>
        <v>1.0521249835844604</v>
      </c>
      <c r="BW44" s="95">
        <f>[4]West!AK44</f>
        <v>1.0939449207620768</v>
      </c>
      <c r="BX44" s="88"/>
      <c r="BY44" s="95">
        <f>[4]Northeast!AH44</f>
        <v>1.0017637838606599</v>
      </c>
      <c r="BZ44" s="95">
        <f>[4]Midwest!AH44</f>
        <v>1.002065828761713</v>
      </c>
      <c r="CA44" s="95">
        <f>[4]South!AH44</f>
        <v>0.99691294716902457</v>
      </c>
      <c r="CB44" s="95">
        <f>[4]West!AH44</f>
        <v>1.0007960215467164</v>
      </c>
      <c r="CD44" s="95">
        <f>[4]Northeast!AI44</f>
        <v>0.98815132658266236</v>
      </c>
      <c r="CE44" s="95">
        <f>[4]Midwest!AI44</f>
        <v>0.98182262919518204</v>
      </c>
      <c r="CF44" s="95">
        <f>[4]South!AI44</f>
        <v>0.98411673206119066</v>
      </c>
      <c r="CG44" s="95">
        <f>[4]West!AI44</f>
        <v>0.98937893012085865</v>
      </c>
      <c r="CI44" s="95">
        <f>[4]Northeast!AJ44</f>
        <v>1.0472522943366471</v>
      </c>
      <c r="CJ44" s="95">
        <f>[4]Midwest!AJ44</f>
        <v>1.0286326549879072</v>
      </c>
      <c r="CK44" s="95">
        <f>[4]South!AJ44</f>
        <v>1.0561195600438231</v>
      </c>
      <c r="CL44" s="95">
        <f>[4]West!AJ44</f>
        <v>0.96863590874466043</v>
      </c>
      <c r="CN44" s="89">
        <f t="shared" si="106"/>
        <v>0.88622830239021366</v>
      </c>
      <c r="CO44" s="89">
        <f t="shared" si="107"/>
        <v>1.507471290167159</v>
      </c>
      <c r="CP44" s="89">
        <f t="shared" si="108"/>
        <v>0.92446218376426992</v>
      </c>
      <c r="CQ44" s="89">
        <f t="shared" si="109"/>
        <v>0.99761205884211812</v>
      </c>
      <c r="CR44" s="89">
        <f t="shared" si="110"/>
        <v>0.98430826756522127</v>
      </c>
      <c r="CS44" s="89">
        <f t="shared" si="111"/>
        <v>1.054364501165503</v>
      </c>
      <c r="CT44" s="89">
        <f t="shared" si="112"/>
        <v>0.8694281593287102</v>
      </c>
      <c r="CU44" s="89">
        <f t="shared" si="113"/>
        <v>0.73748308993509581</v>
      </c>
      <c r="CV44" s="89">
        <f t="shared" si="114"/>
        <v>1.3359637223868266</v>
      </c>
      <c r="CW44" s="89"/>
      <c r="CX44" s="89">
        <f t="shared" si="115"/>
        <v>0.95713401148449528</v>
      </c>
      <c r="DA44" s="35"/>
      <c r="DC44" s="80">
        <f t="shared" si="137"/>
        <v>0.17439559316657974</v>
      </c>
      <c r="DD44" s="80">
        <f t="shared" si="138"/>
        <v>0.1304931093860103</v>
      </c>
      <c r="DE44" s="80">
        <f t="shared" si="80"/>
        <v>2.0853338923053752</v>
      </c>
      <c r="DF44" s="80">
        <f t="shared" si="139"/>
        <v>1.2284954887513651E-11</v>
      </c>
      <c r="DG44" s="80"/>
      <c r="DI44" s="80">
        <f t="shared" si="116"/>
        <v>0.17063244152141865</v>
      </c>
      <c r="DJ44" s="80">
        <f t="shared" si="117"/>
        <v>0.13730089946663288</v>
      </c>
      <c r="DK44" s="80">
        <f t="shared" si="118"/>
        <v>2.0757543628341857</v>
      </c>
      <c r="DL44" s="80">
        <f t="shared" si="119"/>
        <v>1.2408081831733876E-11</v>
      </c>
      <c r="DM44" s="80">
        <f t="shared" si="120"/>
        <v>2.3836877038346453</v>
      </c>
      <c r="DN44" s="80"/>
      <c r="DO44" s="80"/>
      <c r="DP44" s="80">
        <f t="shared" si="121"/>
        <v>7.1583387893859485E-2</v>
      </c>
      <c r="DQ44" s="80">
        <f t="shared" si="122"/>
        <v>5.7600204609755096E-2</v>
      </c>
      <c r="DR44" s="80">
        <f t="shared" si="123"/>
        <v>0.87081640749117994</v>
      </c>
      <c r="DS44" s="80">
        <f t="shared" si="124"/>
        <v>5.2054142041228634E-12</v>
      </c>
      <c r="DT44" s="80"/>
      <c r="DW44" s="80">
        <f t="shared" si="125"/>
        <v>2.7320452450388104E-2</v>
      </c>
      <c r="DX44" s="80">
        <f t="shared" si="126"/>
        <v>-4.0210163246861018E-2</v>
      </c>
      <c r="DY44" s="80">
        <f t="shared" si="126"/>
        <v>-4.1812474439709233E-3</v>
      </c>
      <c r="DZ44" s="80">
        <v>0</v>
      </c>
      <c r="EA44" s="80"/>
      <c r="EC44" s="80">
        <f t="shared" si="127"/>
        <v>0.12788443542022349</v>
      </c>
      <c r="ED44" s="80">
        <f t="shared" si="128"/>
        <v>7.209573820367228E-2</v>
      </c>
      <c r="EE44" s="80">
        <f t="shared" si="129"/>
        <v>8.7746208160378703E-2</v>
      </c>
      <c r="EF44" s="80">
        <f t="shared" si="130"/>
        <v>0.71227361821572543</v>
      </c>
      <c r="EG44" s="80"/>
      <c r="EI44" s="80">
        <f t="shared" si="11"/>
        <v>6.1991226576487406E-3</v>
      </c>
      <c r="EJ44" s="80">
        <f t="shared" si="11"/>
        <v>-7.0920178921974678E-2</v>
      </c>
      <c r="EK44" s="80">
        <f t="shared" si="11"/>
        <v>3.1278796964993088E-3</v>
      </c>
      <c r="EL44" s="80">
        <f t="shared" si="11"/>
        <v>5.9625981744338141E-3</v>
      </c>
      <c r="EN44" s="80">
        <f t="shared" si="12"/>
        <v>1.0056062768957097E-3</v>
      </c>
      <c r="EO44" s="80">
        <f t="shared" si="13"/>
        <v>1.3709433439133794E-3</v>
      </c>
      <c r="EP44" s="80">
        <f t="shared" si="14"/>
        <v>1.3340551521400453E-5</v>
      </c>
      <c r="EQ44" s="80">
        <f t="shared" si="15"/>
        <v>6.0243019444478909E-4</v>
      </c>
      <c r="ES44" s="80">
        <f t="shared" si="16"/>
        <v>-7.1964629221527823E-4</v>
      </c>
      <c r="ET44" s="80">
        <f t="shared" si="17"/>
        <v>2.0246054214834021E-3</v>
      </c>
      <c r="EU44" s="80">
        <f t="shared" si="18"/>
        <v>4.3732833881932704E-3</v>
      </c>
      <c r="EV44" s="80">
        <f t="shared" si="19"/>
        <v>-1.3509823047264914E-3</v>
      </c>
      <c r="EX44" s="80">
        <f t="shared" si="20"/>
        <v>2.7049430594006905E-2</v>
      </c>
      <c r="EY44" s="80">
        <f t="shared" si="21"/>
        <v>2.4177428849764142E-2</v>
      </c>
      <c r="EZ44" s="80">
        <f t="shared" si="22"/>
        <v>7.620451052546248E-3</v>
      </c>
      <c r="FA44" s="80">
        <f t="shared" si="23"/>
        <v>9.9243654450243031E-3</v>
      </c>
      <c r="FC44" s="124">
        <v>0.63978369832215742</v>
      </c>
      <c r="FD44" s="80">
        <f t="shared" si="24"/>
        <v>0.99600647345762894</v>
      </c>
      <c r="FE44" s="80">
        <f t="shared" si="25"/>
        <v>0.92650943862489665</v>
      </c>
      <c r="FF44" s="124">
        <f t="shared" si="3"/>
        <v>0.8694281593287102</v>
      </c>
      <c r="FG44" s="80"/>
      <c r="FH44" s="80">
        <f t="shared" si="26"/>
        <v>0.99908296707726607</v>
      </c>
      <c r="FI44" s="80">
        <f t="shared" si="27"/>
        <v>1.1402760064139494</v>
      </c>
      <c r="FJ44" s="80">
        <f t="shared" si="4"/>
        <v>0.92446218376426992</v>
      </c>
      <c r="FK44" s="80"/>
      <c r="FL44" s="80">
        <f t="shared" si="28"/>
        <v>1.0001625817074318</v>
      </c>
      <c r="FM44" s="80">
        <f t="shared" si="29"/>
        <v>1.0181649769526513</v>
      </c>
      <c r="FN44" s="80">
        <f t="shared" si="5"/>
        <v>0.99761205884211812</v>
      </c>
      <c r="FO44" s="80"/>
      <c r="FP44" s="80">
        <f t="shared" si="30"/>
        <v>1.0038809413206633</v>
      </c>
      <c r="FQ44" s="80">
        <f t="shared" si="31"/>
        <v>1.0051936132234658</v>
      </c>
      <c r="FR44" s="80">
        <f t="shared" si="6"/>
        <v>0.98430826756522127</v>
      </c>
      <c r="FT44" s="80">
        <f t="shared" si="32"/>
        <v>1.0100147437716107</v>
      </c>
      <c r="FU44" s="80">
        <f t="shared" si="33"/>
        <v>1.0105517444076588</v>
      </c>
      <c r="FV44" s="80">
        <f t="shared" si="7"/>
        <v>1.054364501165503</v>
      </c>
      <c r="FX44" s="37"/>
      <c r="GH44" s="32">
        <f t="shared" si="44"/>
        <v>1999</v>
      </c>
      <c r="GI44" s="90">
        <f t="shared" si="34"/>
        <v>1.3065150448394787</v>
      </c>
      <c r="GJ44" s="90">
        <f t="shared" si="35"/>
        <v>1.279595001625109</v>
      </c>
      <c r="GK44" s="90">
        <f t="shared" si="36"/>
        <v>1.2018462354108581</v>
      </c>
      <c r="GL44" s="90">
        <f t="shared" si="37"/>
        <v>1.2140987817346678</v>
      </c>
      <c r="GM44" s="90">
        <f t="shared" si="38"/>
        <v>0.69974362312007088</v>
      </c>
      <c r="GO44" s="32">
        <f>GO43+1</f>
        <v>30</v>
      </c>
      <c r="GP44" s="90">
        <f t="shared" si="39"/>
        <v>1.9380962965764401</v>
      </c>
      <c r="GQ44" s="90">
        <f t="shared" si="40"/>
        <v>1.3822009643338136</v>
      </c>
      <c r="GR44" s="90">
        <f t="shared" si="41"/>
        <v>1.3219367608889063</v>
      </c>
      <c r="GS44" s="90">
        <f t="shared" si="42"/>
        <v>1.279117928829514</v>
      </c>
      <c r="GT44" s="90">
        <f t="shared" si="43"/>
        <v>0.82924506186799785</v>
      </c>
    </row>
    <row r="45" spans="1:212" x14ac:dyDescent="0.2">
      <c r="A45" s="74" t="s">
        <v>36</v>
      </c>
      <c r="B45" s="31">
        <f t="shared" si="10"/>
        <v>1979</v>
      </c>
      <c r="D45" s="85">
        <f t="shared" si="93"/>
        <v>17201.656383471087</v>
      </c>
      <c r="E45" s="85">
        <f t="shared" si="94"/>
        <v>12757.322759159573</v>
      </c>
      <c r="F45" s="85">
        <f t="shared" si="131"/>
        <v>57357.129347078378</v>
      </c>
      <c r="G45" s="123">
        <v>9.9999999999999995E-7</v>
      </c>
      <c r="H45" s="85">
        <f t="shared" si="95"/>
        <v>87316.108490709026</v>
      </c>
      <c r="I45" s="85"/>
      <c r="J45" s="80"/>
      <c r="K45" s="85">
        <f>AER11_Table2.1c!$D42*0.001</f>
        <v>2836.1080000000002</v>
      </c>
      <c r="L45" s="85">
        <f>AER11_Table2.1c!$F42*0.001</f>
        <v>1366.671</v>
      </c>
      <c r="M45" s="85">
        <f>AER11_Table2.1c!$W42*0.001</f>
        <v>1854.1210000000001</v>
      </c>
      <c r="N45" s="91">
        <f>[4]West!I45</f>
        <v>15054.52833939172</v>
      </c>
      <c r="O45" s="91">
        <f t="shared" si="96"/>
        <v>21111.428339391721</v>
      </c>
      <c r="P45" s="91"/>
      <c r="R45" s="92">
        <f t="shared" si="97"/>
        <v>2836.1080000000002</v>
      </c>
      <c r="S45" s="92">
        <f t="shared" si="98"/>
        <v>1366.671</v>
      </c>
      <c r="T45" s="92">
        <f t="shared" si="99"/>
        <v>1854.1210000000001</v>
      </c>
      <c r="U45" s="92">
        <f t="shared" si="100"/>
        <v>15054.52833939172</v>
      </c>
      <c r="V45" s="92">
        <f t="shared" si="101"/>
        <v>21111.428339391721</v>
      </c>
      <c r="X45" s="85">
        <f>AER_11_Table3.4_real!$I26</f>
        <v>6.0652331940360114</v>
      </c>
      <c r="Y45" s="85">
        <f>AER_11_Table3.4_real!$K26</f>
        <v>9.3345968116390647</v>
      </c>
      <c r="Z45" s="85">
        <f>AER_11_Table3.4_real!M26</f>
        <v>30.93494402311304</v>
      </c>
      <c r="AA45" s="85">
        <v>0</v>
      </c>
      <c r="AB45" s="85">
        <f>[4]Conversion_Factors!$O41*AB191+AB265</f>
        <v>15.830847864897425</v>
      </c>
      <c r="AF45" s="85">
        <f>[4]Conversion_Factors!$O41*AF191+AF265</f>
        <v>57.388127354676037</v>
      </c>
      <c r="AG45" s="85">
        <f>[4]Conversion_Factors!$O41*AG191+AG265</f>
        <v>248.36210607398593</v>
      </c>
      <c r="AH45" s="85">
        <f>[4]Conversion_Factors!$O41*AH191+AH265</f>
        <v>129.14356812567445</v>
      </c>
      <c r="AI45" s="85">
        <f>[4]Conversion_Factors!$O41*AI191+AI265</f>
        <v>4.1585408686738559</v>
      </c>
      <c r="AJ45" s="85">
        <f>[4]Conversion_Factors!$O41*AJ191+AJ265</f>
        <v>1.0294586387475624</v>
      </c>
      <c r="AL45" s="94">
        <f t="shared" si="102"/>
        <v>58.02153467880521</v>
      </c>
      <c r="AM45" s="94">
        <f t="shared" si="102"/>
        <v>244.65044139824408</v>
      </c>
      <c r="AN45" s="94">
        <f t="shared" si="102"/>
        <v>129.72794274786344</v>
      </c>
      <c r="AO45" s="94">
        <f t="shared" si="102"/>
        <v>4.1386143843903929</v>
      </c>
      <c r="AP45" s="94">
        <f t="shared" si="103"/>
        <v>4.1482203116078473</v>
      </c>
      <c r="AR45" s="90">
        <f>[4]Northeast!V45</f>
        <v>0.98908323732497627</v>
      </c>
      <c r="AS45" s="90">
        <f>[4]Midwest!V45</f>
        <v>1.0151712976871354</v>
      </c>
      <c r="AT45" s="90">
        <f>[4]South!V45</f>
        <v>0.99549538357110345</v>
      </c>
      <c r="AU45" s="90">
        <f>[4]West!V45</f>
        <v>1.0048147719098015</v>
      </c>
      <c r="AV45" s="90">
        <f t="shared" si="104"/>
        <v>0.24816874741846701</v>
      </c>
      <c r="AX45" s="32">
        <f t="shared" si="132"/>
        <v>1000000</v>
      </c>
      <c r="AY45" s="32">
        <f t="shared" si="133"/>
        <v>1000000</v>
      </c>
      <c r="AZ45" s="32">
        <f t="shared" si="134"/>
        <v>1000000</v>
      </c>
      <c r="BA45" s="32">
        <f t="shared" si="135"/>
        <v>1000000</v>
      </c>
      <c r="BB45" s="32">
        <f t="shared" si="136"/>
        <v>1000000</v>
      </c>
      <c r="BE45" s="80">
        <f t="shared" si="105"/>
        <v>0.79507633415357415</v>
      </c>
      <c r="BF45" s="80">
        <f t="shared" si="105"/>
        <v>0.99652913236695928</v>
      </c>
      <c r="BG45" s="80">
        <f t="shared" si="105"/>
        <v>1.111070994195142</v>
      </c>
      <c r="BH45" s="80">
        <f t="shared" si="105"/>
        <v>1.9895595087794324</v>
      </c>
      <c r="BI45" s="80"/>
      <c r="BJ45" s="80"/>
      <c r="BK45" s="80"/>
      <c r="BL45" s="80"/>
      <c r="BM45" s="80"/>
      <c r="BN45" s="80"/>
      <c r="BO45" s="80"/>
      <c r="BP45" s="80"/>
      <c r="BQ45" s="80"/>
      <c r="BR45" s="80"/>
      <c r="BS45" s="80"/>
      <c r="BT45" s="95">
        <f>[4]Northeast!AK45</f>
        <v>1.0956935807870971</v>
      </c>
      <c r="BU45" s="95">
        <f>[4]Midwest!AK45</f>
        <v>1.1308191564071874</v>
      </c>
      <c r="BV45" s="95">
        <f>[4]South!AK45</f>
        <v>1.0496212264164193</v>
      </c>
      <c r="BW45" s="95">
        <f>[4]West!AK45</f>
        <v>1.1318028261688822</v>
      </c>
      <c r="BX45" s="88"/>
      <c r="BY45" s="95">
        <f>[4]Northeast!AH45</f>
        <v>1.0001457224029322</v>
      </c>
      <c r="BZ45" s="95">
        <f>[4]Midwest!AH45</f>
        <v>0.99762929863482463</v>
      </c>
      <c r="CA45" s="95">
        <f>[4]South!AH45</f>
        <v>0.99598186918975096</v>
      </c>
      <c r="CB45" s="95">
        <f>[4]West!AH45</f>
        <v>0.99815152357481918</v>
      </c>
      <c r="CD45" s="95">
        <f>[4]Northeast!AI45</f>
        <v>0.99517776263500579</v>
      </c>
      <c r="CE45" s="95">
        <f>[4]Midwest!AI45</f>
        <v>0.99149021778604607</v>
      </c>
      <c r="CF45" s="95">
        <f>[4]South!AI45</f>
        <v>0.99018335327269147</v>
      </c>
      <c r="CG45" s="95">
        <f>[4]West!AI45</f>
        <v>0.99399273051160097</v>
      </c>
      <c r="CI45" s="95">
        <f>[4]Northeast!AJ45</f>
        <v>1.0092015703667023</v>
      </c>
      <c r="CJ45" s="95">
        <f>[4]Midwest!AJ45</f>
        <v>1.0149737445620084</v>
      </c>
      <c r="CK45" s="95">
        <f>[4]South!AJ45</f>
        <v>1.0223590185795606</v>
      </c>
      <c r="CL45" s="95">
        <f>[4]West!AJ45</f>
        <v>0.97646403660462766</v>
      </c>
      <c r="CN45" s="89">
        <f t="shared" si="106"/>
        <v>0.90537628501350298</v>
      </c>
      <c r="CO45" s="89">
        <f t="shared" si="107"/>
        <v>1.3817813366933747</v>
      </c>
      <c r="CP45" s="89">
        <f t="shared" si="108"/>
        <v>0.92292544140393595</v>
      </c>
      <c r="CQ45" s="89">
        <f t="shared" si="109"/>
        <v>0.99642158390595659</v>
      </c>
      <c r="CR45" s="89">
        <f t="shared" si="110"/>
        <v>0.99066212094953365</v>
      </c>
      <c r="CS45" s="89">
        <f t="shared" si="111"/>
        <v>1.0214430729120751</v>
      </c>
      <c r="CT45" s="89">
        <f t="shared" si="112"/>
        <v>0.88515707485170092</v>
      </c>
      <c r="CU45" s="89">
        <f t="shared" si="113"/>
        <v>0.745759731082971</v>
      </c>
      <c r="CV45" s="89">
        <f t="shared" si="114"/>
        <v>1.2510320533164399</v>
      </c>
      <c r="CW45" s="89"/>
      <c r="CX45" s="89">
        <f t="shared" si="115"/>
        <v>0.93057090411551657</v>
      </c>
      <c r="DA45" s="35"/>
      <c r="DC45" s="80">
        <f t="shared" si="137"/>
        <v>0.19700438648501439</v>
      </c>
      <c r="DD45" s="80">
        <f t="shared" si="138"/>
        <v>0.14610503124422947</v>
      </c>
      <c r="DE45" s="80">
        <f t="shared" si="80"/>
        <v>1.9706717467779109</v>
      </c>
      <c r="DF45" s="80">
        <f t="shared" si="139"/>
        <v>1.1452640495383577E-11</v>
      </c>
      <c r="DG45" s="80"/>
      <c r="DI45" s="80">
        <f t="shared" si="116"/>
        <v>0.18547037949276202</v>
      </c>
      <c r="DJ45" s="80">
        <f t="shared" si="117"/>
        <v>0.13815208239638371</v>
      </c>
      <c r="DK45" s="80">
        <f t="shared" si="118"/>
        <v>2.0274624598932656</v>
      </c>
      <c r="DL45" s="80">
        <f t="shared" si="119"/>
        <v>1.1863932171183784E-11</v>
      </c>
      <c r="DM45" s="80">
        <f t="shared" si="120"/>
        <v>2.3510849217942753</v>
      </c>
      <c r="DN45" s="80"/>
      <c r="DO45" s="80"/>
      <c r="DP45" s="80">
        <f t="shared" si="121"/>
        <v>7.8887146003733782E-2</v>
      </c>
      <c r="DQ45" s="80">
        <f t="shared" si="122"/>
        <v>5.8760992049130371E-2</v>
      </c>
      <c r="DR45" s="80">
        <f t="shared" si="123"/>
        <v>0.86235186194208968</v>
      </c>
      <c r="DS45" s="80">
        <f t="shared" si="124"/>
        <v>5.0461521237308592E-12</v>
      </c>
      <c r="DT45" s="80"/>
      <c r="DW45" s="80">
        <f t="shared" si="125"/>
        <v>0.12143228536970252</v>
      </c>
      <c r="DX45" s="80">
        <f t="shared" si="126"/>
        <v>0.26946062367725743</v>
      </c>
      <c r="DY45" s="80">
        <f t="shared" si="126"/>
        <v>-8.6783745314245996E-3</v>
      </c>
      <c r="DZ45" s="80">
        <v>0</v>
      </c>
      <c r="EA45" s="80"/>
      <c r="EC45" s="80">
        <f t="shared" si="127"/>
        <v>0.1343399392218346</v>
      </c>
      <c r="ED45" s="80">
        <f t="shared" si="128"/>
        <v>6.4736074605143357E-2</v>
      </c>
      <c r="EE45" s="80">
        <f t="shared" si="129"/>
        <v>8.7825464492158681E-2</v>
      </c>
      <c r="EF45" s="80">
        <f t="shared" si="130"/>
        <v>0.7130985216808633</v>
      </c>
      <c r="EG45" s="80"/>
      <c r="EI45" s="80">
        <f t="shared" si="11"/>
        <v>4.924643959102544E-2</v>
      </c>
      <c r="EJ45" s="80">
        <f t="shared" si="11"/>
        <v>-0.10767631958792255</v>
      </c>
      <c r="EK45" s="80">
        <f t="shared" si="11"/>
        <v>9.028374106842354E-4</v>
      </c>
      <c r="EL45" s="80">
        <f t="shared" si="11"/>
        <v>1.1574571077160769E-3</v>
      </c>
      <c r="EN45" s="80">
        <f t="shared" si="12"/>
        <v>-1.6165184340408475E-3</v>
      </c>
      <c r="EO45" s="80">
        <f t="shared" si="13"/>
        <v>-4.4372137985347624E-3</v>
      </c>
      <c r="EP45" s="80">
        <f t="shared" si="14"/>
        <v>-9.3439758021785977E-4</v>
      </c>
      <c r="EQ45" s="80">
        <f t="shared" si="15"/>
        <v>-2.6458918555804256E-3</v>
      </c>
      <c r="ES45" s="80">
        <f t="shared" si="16"/>
        <v>7.0855265393790197E-3</v>
      </c>
      <c r="ET45" s="80">
        <f t="shared" si="17"/>
        <v>9.7984117960692278E-3</v>
      </c>
      <c r="EU45" s="80">
        <f t="shared" si="18"/>
        <v>6.1456111464566338E-3</v>
      </c>
      <c r="EV45" s="80">
        <f t="shared" si="19"/>
        <v>4.6524903070023762E-3</v>
      </c>
      <c r="EX45" s="80">
        <f t="shared" si="20"/>
        <v>-3.7010377828403572E-2</v>
      </c>
      <c r="EY45" s="80">
        <f t="shared" si="21"/>
        <v>-1.3367656145210483E-2</v>
      </c>
      <c r="EZ45" s="80">
        <f t="shared" si="22"/>
        <v>-3.2488678324844471E-2</v>
      </c>
      <c r="FA45" s="80">
        <f t="shared" si="23"/>
        <v>8.0491186511046382E-3</v>
      </c>
      <c r="FC45" s="124">
        <v>0.7690619050630022</v>
      </c>
      <c r="FD45" s="80">
        <f t="shared" si="24"/>
        <v>1.0180911043129028</v>
      </c>
      <c r="FE45" s="80">
        <f t="shared" si="25"/>
        <v>0.94327101752594866</v>
      </c>
      <c r="FF45" s="124">
        <f t="shared" si="3"/>
        <v>0.88515707485170092</v>
      </c>
      <c r="FG45" s="80"/>
      <c r="FH45" s="80">
        <f t="shared" si="26"/>
        <v>0.99833769040278464</v>
      </c>
      <c r="FI45" s="80">
        <f t="shared" si="27"/>
        <v>1.1383805146650132</v>
      </c>
      <c r="FJ45" s="80">
        <f t="shared" si="4"/>
        <v>0.92292544140393595</v>
      </c>
      <c r="FK45" s="80"/>
      <c r="FL45" s="80">
        <f t="shared" si="28"/>
        <v>0.99880667547509072</v>
      </c>
      <c r="FM45" s="80">
        <f t="shared" si="29"/>
        <v>1.01694997571525</v>
      </c>
      <c r="FN45" s="80">
        <f t="shared" si="5"/>
        <v>0.99642158390595659</v>
      </c>
      <c r="FO45" s="80"/>
      <c r="FP45" s="80">
        <f t="shared" si="30"/>
        <v>1.0064551458051139</v>
      </c>
      <c r="FQ45" s="80">
        <f t="shared" si="31"/>
        <v>1.0116822845591924</v>
      </c>
      <c r="FR45" s="80">
        <f t="shared" si="6"/>
        <v>0.99066212094953365</v>
      </c>
      <c r="FT45" s="80">
        <f t="shared" si="32"/>
        <v>0.96877604640801518</v>
      </c>
      <c r="FU45" s="80">
        <f t="shared" si="33"/>
        <v>0.97899832363797479</v>
      </c>
      <c r="FV45" s="80">
        <f t="shared" si="7"/>
        <v>1.0214430729120751</v>
      </c>
      <c r="FX45" s="37"/>
      <c r="GH45" s="32">
        <f t="shared" si="44"/>
        <v>2000</v>
      </c>
      <c r="GI45" s="90">
        <f t="shared" si="34"/>
        <v>1.4532359343746142</v>
      </c>
      <c r="GJ45" s="90">
        <f t="shared" si="35"/>
        <v>1.3143296230636272</v>
      </c>
      <c r="GK45" s="90">
        <f t="shared" si="36"/>
        <v>1.2179039633144639</v>
      </c>
      <c r="GL45" s="90">
        <f t="shared" si="37"/>
        <v>1.2683293102909603</v>
      </c>
      <c r="GM45" s="90">
        <f t="shared" si="38"/>
        <v>0.71579186649468252</v>
      </c>
      <c r="GO45" s="32">
        <v>2007</v>
      </c>
      <c r="GP45" s="90">
        <f t="shared" si="39"/>
        <v>2.0714750440122995</v>
      </c>
      <c r="GQ45" s="90">
        <f t="shared" si="40"/>
        <v>1.4034141965497138</v>
      </c>
      <c r="GR45" s="90">
        <f t="shared" si="41"/>
        <v>1.3359895530124903</v>
      </c>
      <c r="GS45" s="90">
        <f t="shared" si="42"/>
        <v>1.3434955550967806</v>
      </c>
      <c r="GT45" s="90">
        <f t="shared" si="43"/>
        <v>0.82234592382212746</v>
      </c>
    </row>
    <row r="46" spans="1:212" x14ac:dyDescent="0.2">
      <c r="A46" s="74" t="s">
        <v>36</v>
      </c>
      <c r="B46" s="31">
        <f t="shared" si="10"/>
        <v>1980</v>
      </c>
      <c r="D46" s="85">
        <f t="shared" si="93"/>
        <v>18195.247457219357</v>
      </c>
      <c r="E46" s="85">
        <f t="shared" si="94"/>
        <v>15316.29371170396</v>
      </c>
      <c r="F46" s="85">
        <f t="shared" si="131"/>
        <v>63287.872435814832</v>
      </c>
      <c r="G46" s="123">
        <v>9.9999999999999995E-7</v>
      </c>
      <c r="H46" s="85">
        <f t="shared" si="95"/>
        <v>96799.41360573814</v>
      </c>
      <c r="I46" s="85"/>
      <c r="J46" s="80"/>
      <c r="K46" s="85">
        <f>AER11_Table2.1c!$D43*0.001</f>
        <v>2650.8679999999999</v>
      </c>
      <c r="L46" s="85">
        <f>AER11_Table2.1c!$F43*0.001</f>
        <v>1318.213</v>
      </c>
      <c r="M46" s="85">
        <f>AER11_Table2.1c!$W43*0.001</f>
        <v>1906.0889999999999</v>
      </c>
      <c r="N46" s="91">
        <f>[4]West!I46</f>
        <v>15412.164923106178</v>
      </c>
      <c r="O46" s="91">
        <f t="shared" si="96"/>
        <v>21287.33492310618</v>
      </c>
      <c r="P46" s="91"/>
      <c r="R46" s="92">
        <f t="shared" si="97"/>
        <v>2650.8679999999999</v>
      </c>
      <c r="S46" s="92">
        <f t="shared" si="98"/>
        <v>1318.213</v>
      </c>
      <c r="T46" s="92">
        <f t="shared" si="99"/>
        <v>1906.0889999999999</v>
      </c>
      <c r="U46" s="92">
        <f t="shared" si="100"/>
        <v>15412.164923106178</v>
      </c>
      <c r="V46" s="92">
        <f t="shared" si="101"/>
        <v>21287.33492310618</v>
      </c>
      <c r="X46" s="85">
        <f>AER_11_Table3.4_real!$I27</f>
        <v>6.8638828705236765</v>
      </c>
      <c r="Y46" s="85">
        <f>AER_11_Table3.4_real!$K27</f>
        <v>11.618982449500923</v>
      </c>
      <c r="Z46" s="85">
        <f>AER_11_Table3.4_real!M27</f>
        <v>33.202999668858503</v>
      </c>
      <c r="AA46" s="85">
        <v>0</v>
      </c>
      <c r="AB46" s="85">
        <f>[4]Conversion_Factors!$O42*AB192+AB266</f>
        <v>15.178053209483942</v>
      </c>
      <c r="AF46" s="85">
        <f>[4]Conversion_Factors!$O42*AF192+AF266</f>
        <v>71.029879458448164</v>
      </c>
      <c r="AG46" s="85">
        <f>[4]Conversion_Factors!$O42*AG192+AG266</f>
        <v>306.40505954947031</v>
      </c>
      <c r="AH46" s="85">
        <f>[4]Conversion_Factors!$O42*AH192+AH266</f>
        <v>137.0302212984559</v>
      </c>
      <c r="AI46" s="85">
        <f>[4]Conversion_Factors!$O42*AI192+AI266</f>
        <v>3.6728596999732099</v>
      </c>
      <c r="AJ46" s="85">
        <f>[4]Conversion_Factors!$O42*AJ192+AJ266</f>
        <v>1.1148632130747798</v>
      </c>
      <c r="AL46" s="94">
        <f t="shared" si="102"/>
        <v>69.307982569310866</v>
      </c>
      <c r="AM46" s="94">
        <f t="shared" si="102"/>
        <v>301.48031536909167</v>
      </c>
      <c r="AN46" s="94">
        <f t="shared" si="102"/>
        <v>133.33747326149447</v>
      </c>
      <c r="AO46" s="94">
        <f t="shared" si="102"/>
        <v>3.7546830825023711</v>
      </c>
      <c r="AP46" s="94">
        <f t="shared" si="103"/>
        <v>4.434873853427427</v>
      </c>
      <c r="AR46" s="90">
        <f>[4]Northeast!V46</f>
        <v>1.0248441351963367</v>
      </c>
      <c r="AS46" s="90">
        <f>[4]Midwest!V46</f>
        <v>1.0163352097278704</v>
      </c>
      <c r="AT46" s="90">
        <f>[4]South!V46</f>
        <v>1.0276947503701335</v>
      </c>
      <c r="AU46" s="90">
        <f>[4]West!V46</f>
        <v>0.97820764609655719</v>
      </c>
      <c r="AV46" s="90">
        <f t="shared" si="104"/>
        <v>0.25138555231129611</v>
      </c>
      <c r="AX46" s="32">
        <f t="shared" si="132"/>
        <v>1000000</v>
      </c>
      <c r="AY46" s="32">
        <f t="shared" si="133"/>
        <v>1000000</v>
      </c>
      <c r="AZ46" s="32">
        <f t="shared" si="134"/>
        <v>1000000</v>
      </c>
      <c r="BA46" s="32">
        <f t="shared" si="135"/>
        <v>1000000</v>
      </c>
      <c r="BB46" s="32">
        <f t="shared" si="136"/>
        <v>1000000</v>
      </c>
      <c r="BE46" s="80">
        <f t="shared" si="105"/>
        <v>0.94973593879992546</v>
      </c>
      <c r="BF46" s="80">
        <f t="shared" si="105"/>
        <v>1.2280129779591498</v>
      </c>
      <c r="BG46" s="80">
        <f t="shared" si="105"/>
        <v>1.1419852642545412</v>
      </c>
      <c r="BH46" s="80">
        <f t="shared" si="105"/>
        <v>1.8049918971482526</v>
      </c>
      <c r="BI46" s="80"/>
      <c r="BJ46" s="80"/>
      <c r="BK46" s="80"/>
      <c r="BL46" s="80"/>
      <c r="BM46" s="80"/>
      <c r="BN46" s="80"/>
      <c r="BO46" s="80"/>
      <c r="BP46" s="80"/>
      <c r="BQ46" s="80"/>
      <c r="BR46" s="80"/>
      <c r="BS46" s="80"/>
      <c r="BT46" s="95">
        <f>[4]Northeast!AK46</f>
        <v>1.0552673241498811</v>
      </c>
      <c r="BU46" s="95">
        <f>[4]Midwest!AK46</f>
        <v>1.0869792858308998</v>
      </c>
      <c r="BV46" s="95">
        <f>[4]South!AK46</f>
        <v>0.99836845794782703</v>
      </c>
      <c r="BW46" s="95">
        <f>[4]West!AK46</f>
        <v>1.0861578122445879</v>
      </c>
      <c r="BX46" s="88"/>
      <c r="BY46" s="95">
        <f>[4]Northeast!AH46</f>
        <v>0.99912331855774827</v>
      </c>
      <c r="BZ46" s="95">
        <f>[4]Midwest!AH46</f>
        <v>0.99795350383911874</v>
      </c>
      <c r="CA46" s="95">
        <f>[4]South!AH46</f>
        <v>0.99716435984993246</v>
      </c>
      <c r="CB46" s="95">
        <f>[4]West!AH46</f>
        <v>0.9992205769203244</v>
      </c>
      <c r="CD46" s="95">
        <f>[4]Northeast!AI46</f>
        <v>1.0003916356610432</v>
      </c>
      <c r="CE46" s="95">
        <f>[4]Midwest!AI46</f>
        <v>0.99455649260236612</v>
      </c>
      <c r="CF46" s="95">
        <f>[4]South!AI46</f>
        <v>0.9927488293991974</v>
      </c>
      <c r="CG46" s="95">
        <f>[4]West!AI46</f>
        <v>0.99588982139160853</v>
      </c>
      <c r="CI46" s="95">
        <f>[4]Northeast!AJ46</f>
        <v>1.0456898586396965</v>
      </c>
      <c r="CJ46" s="95">
        <f>[4]Midwest!AJ46</f>
        <v>1.0161374301045538</v>
      </c>
      <c r="CK46" s="95">
        <f>[4]South!AJ46</f>
        <v>1.0554272915045935</v>
      </c>
      <c r="CL46" s="95">
        <f>[4]West!AJ46</f>
        <v>0.95060762784118258</v>
      </c>
      <c r="CN46" s="89">
        <f t="shared" si="106"/>
        <v>0.91292014451521408</v>
      </c>
      <c r="CO46" s="89">
        <f t="shared" si="107"/>
        <v>1.3248027415327435</v>
      </c>
      <c r="CP46" s="89">
        <f t="shared" si="108"/>
        <v>0.92961393890518218</v>
      </c>
      <c r="CQ46" s="89">
        <f t="shared" si="109"/>
        <v>0.99736446946417712</v>
      </c>
      <c r="CR46" s="89">
        <f t="shared" si="110"/>
        <v>0.99347980100037492</v>
      </c>
      <c r="CS46" s="89">
        <f t="shared" si="111"/>
        <v>1.0526769403412835</v>
      </c>
      <c r="CT46" s="89">
        <f t="shared" si="112"/>
        <v>0.96360450397190156</v>
      </c>
      <c r="CU46" s="89">
        <f t="shared" si="113"/>
        <v>0.85298674490701232</v>
      </c>
      <c r="CV46" s="89">
        <f t="shared" si="114"/>
        <v>1.2094391102542239</v>
      </c>
      <c r="CW46" s="89"/>
      <c r="CX46" s="89">
        <f t="shared" si="115"/>
        <v>0.96964033034534614</v>
      </c>
      <c r="DA46" s="35"/>
      <c r="DC46" s="80">
        <f t="shared" si="137"/>
        <v>0.18796857108378978</v>
      </c>
      <c r="DD46" s="80">
        <f t="shared" si="138"/>
        <v>0.15822713321474119</v>
      </c>
      <c r="DE46" s="80">
        <f t="shared" si="80"/>
        <v>1.9614128870734155</v>
      </c>
      <c r="DF46" s="80">
        <f t="shared" si="139"/>
        <v>1.0330641093271264E-11</v>
      </c>
      <c r="DG46" s="80"/>
      <c r="DI46" s="80">
        <f t="shared" si="116"/>
        <v>0.19245112653597396</v>
      </c>
      <c r="DJ46" s="80">
        <f t="shared" si="117"/>
        <v>0.15208557393644842</v>
      </c>
      <c r="DK46" s="80">
        <f t="shared" si="118"/>
        <v>1.9660386832886356</v>
      </c>
      <c r="DL46" s="80">
        <f t="shared" si="119"/>
        <v>1.0882002098757264E-11</v>
      </c>
      <c r="DM46" s="80">
        <f t="shared" si="120"/>
        <v>2.3105753837719401</v>
      </c>
      <c r="DN46" s="80"/>
      <c r="DO46" s="80"/>
      <c r="DP46" s="80">
        <f t="shared" si="121"/>
        <v>8.3291429436854678E-2</v>
      </c>
      <c r="DQ46" s="80">
        <f t="shared" si="122"/>
        <v>6.5821515716216805E-2</v>
      </c>
      <c r="DR46" s="80">
        <f t="shared" si="123"/>
        <v>0.85088705484221883</v>
      </c>
      <c r="DS46" s="80">
        <f t="shared" si="124"/>
        <v>4.709650321381311E-12</v>
      </c>
      <c r="DT46" s="80"/>
      <c r="DW46" s="80">
        <f t="shared" si="125"/>
        <v>0.12370030692523848</v>
      </c>
      <c r="DX46" s="80">
        <f t="shared" si="126"/>
        <v>0.21891259367896582</v>
      </c>
      <c r="DY46" s="80">
        <f t="shared" si="126"/>
        <v>7.0753803831465387E-2</v>
      </c>
      <c r="DZ46" s="80">
        <v>0</v>
      </c>
      <c r="EA46" s="80"/>
      <c r="EC46" s="80">
        <f t="shared" si="127"/>
        <v>0.12452794159416522</v>
      </c>
      <c r="ED46" s="80">
        <f t="shared" si="128"/>
        <v>6.1924755013327448E-2</v>
      </c>
      <c r="EE46" s="80">
        <f t="shared" si="129"/>
        <v>8.9540987957635307E-2</v>
      </c>
      <c r="EF46" s="80">
        <f t="shared" si="130"/>
        <v>0.72400631543487193</v>
      </c>
      <c r="EG46" s="80"/>
      <c r="EI46" s="80">
        <f t="shared" si="11"/>
        <v>-7.5843326218916818E-2</v>
      </c>
      <c r="EJ46" s="80">
        <f t="shared" si="11"/>
        <v>-4.4398594252888821E-2</v>
      </c>
      <c r="EK46" s="80">
        <f t="shared" si="11"/>
        <v>1.9344999478017499E-2</v>
      </c>
      <c r="EL46" s="80">
        <f t="shared" si="11"/>
        <v>1.518052538002246E-2</v>
      </c>
      <c r="EN46" s="80">
        <f t="shared" si="12"/>
        <v>-1.0227777386263689E-3</v>
      </c>
      <c r="EO46" s="80">
        <f t="shared" si="13"/>
        <v>3.2492283130965469E-4</v>
      </c>
      <c r="EP46" s="80">
        <f t="shared" si="14"/>
        <v>1.1865569938526207E-3</v>
      </c>
      <c r="EQ46" s="80">
        <f t="shared" si="15"/>
        <v>1.0704599782127809E-3</v>
      </c>
      <c r="ES46" s="80">
        <f t="shared" si="16"/>
        <v>5.2254608578476318E-3</v>
      </c>
      <c r="ET46" s="80">
        <f t="shared" si="17"/>
        <v>3.0878198751295304E-3</v>
      </c>
      <c r="EU46" s="80">
        <f t="shared" si="18"/>
        <v>2.5875595548306369E-3</v>
      </c>
      <c r="EV46" s="80">
        <f t="shared" si="19"/>
        <v>1.9067371116508035E-3</v>
      </c>
      <c r="EX46" s="80">
        <f t="shared" si="20"/>
        <v>3.5517325586154225E-2</v>
      </c>
      <c r="EY46" s="80">
        <f t="shared" si="21"/>
        <v>1.145861127038344E-3</v>
      </c>
      <c r="EZ46" s="80">
        <f t="shared" si="22"/>
        <v>3.1832980286674056E-2</v>
      </c>
      <c r="FA46" s="80">
        <f t="shared" si="23"/>
        <v>-2.6836532378341972E-2</v>
      </c>
      <c r="FC46" s="124">
        <v>0.90772230721554092</v>
      </c>
      <c r="FD46" s="80">
        <f t="shared" si="24"/>
        <v>1.0886254330999316</v>
      </c>
      <c r="FE46" s="80">
        <f t="shared" si="25"/>
        <v>1.0268688199847991</v>
      </c>
      <c r="FF46" s="124">
        <f t="shared" si="3"/>
        <v>0.96360450397190156</v>
      </c>
      <c r="FG46" s="80"/>
      <c r="FH46" s="80">
        <f t="shared" si="26"/>
        <v>1.0072470615731124</v>
      </c>
      <c r="FI46" s="80">
        <f t="shared" si="27"/>
        <v>1.1466304283484219</v>
      </c>
      <c r="FJ46" s="80">
        <f t="shared" si="4"/>
        <v>0.92961393890518218</v>
      </c>
      <c r="FK46" s="80"/>
      <c r="FL46" s="80">
        <f t="shared" si="28"/>
        <v>1.0009462717121447</v>
      </c>
      <c r="FM46" s="80">
        <f t="shared" si="29"/>
        <v>1.0179122867099355</v>
      </c>
      <c r="FN46" s="80">
        <f t="shared" si="5"/>
        <v>0.99736446946417712</v>
      </c>
      <c r="FO46" s="80"/>
      <c r="FP46" s="80">
        <f t="shared" si="30"/>
        <v>1.0028442392125991</v>
      </c>
      <c r="FQ46" s="80">
        <f t="shared" si="31"/>
        <v>1.0145597509836275</v>
      </c>
      <c r="FR46" s="80">
        <f t="shared" si="6"/>
        <v>0.99347980100037492</v>
      </c>
      <c r="FT46" s="80">
        <f t="shared" si="32"/>
        <v>1.0305781773429254</v>
      </c>
      <c r="FU46" s="80">
        <f t="shared" si="33"/>
        <v>1.0089343079966036</v>
      </c>
      <c r="FV46" s="80">
        <f t="shared" si="7"/>
        <v>1.0526769403412835</v>
      </c>
      <c r="FX46" s="37"/>
      <c r="GH46" s="32">
        <f t="shared" si="44"/>
        <v>2001</v>
      </c>
      <c r="GI46" s="90">
        <f t="shared" si="34"/>
        <v>1.5467294274902428</v>
      </c>
      <c r="GJ46" s="90">
        <f t="shared" si="35"/>
        <v>1.3275025885287841</v>
      </c>
      <c r="GK46" s="90">
        <f t="shared" si="36"/>
        <v>1.2347921649544473</v>
      </c>
      <c r="GL46" s="90">
        <f t="shared" si="37"/>
        <v>1.2475279976705058</v>
      </c>
      <c r="GM46" s="90">
        <f t="shared" si="38"/>
        <v>0.75637088911279704</v>
      </c>
      <c r="GO46" s="32">
        <v>2008</v>
      </c>
      <c r="GP46" s="90">
        <f t="shared" si="39"/>
        <v>2.1873923706223062</v>
      </c>
      <c r="GQ46" s="90">
        <f t="shared" si="40"/>
        <v>1.4086921760232372</v>
      </c>
      <c r="GR46" s="90">
        <f t="shared" si="41"/>
        <v>1.3481046589741965</v>
      </c>
      <c r="GS46" s="90">
        <f t="shared" si="42"/>
        <v>1.3202665970397713</v>
      </c>
      <c r="GT46" s="90">
        <f t="shared" si="43"/>
        <v>0.87241946183800012</v>
      </c>
    </row>
    <row r="47" spans="1:212" x14ac:dyDescent="0.2">
      <c r="A47" s="74" t="s">
        <v>36</v>
      </c>
      <c r="B47" s="31">
        <f t="shared" si="10"/>
        <v>1981</v>
      </c>
      <c r="D47" s="85">
        <f t="shared" si="93"/>
        <v>18889.537745700149</v>
      </c>
      <c r="E47" s="85">
        <f t="shared" si="94"/>
        <v>14729.423976040114</v>
      </c>
      <c r="F47" s="85">
        <f t="shared" si="131"/>
        <v>70828.076774387169</v>
      </c>
      <c r="G47" s="123">
        <v>9.9999999999999995E-7</v>
      </c>
      <c r="H47" s="85">
        <f t="shared" si="95"/>
        <v>104447.03849712743</v>
      </c>
      <c r="I47" s="85"/>
      <c r="J47" s="80"/>
      <c r="K47" s="85">
        <f>AER11_Table2.1c!$D44*0.001</f>
        <v>2557.34</v>
      </c>
      <c r="L47" s="85">
        <f>AER11_Table2.1c!$F44*0.001</f>
        <v>1121.876</v>
      </c>
      <c r="M47" s="85">
        <f>AER11_Table2.1c!$W44*0.001</f>
        <v>2033.239</v>
      </c>
      <c r="N47" s="91">
        <f>[4]West!I47</f>
        <v>16036.76570055953</v>
      </c>
      <c r="O47" s="91">
        <f t="shared" si="96"/>
        <v>21749.22070055953</v>
      </c>
      <c r="P47" s="91"/>
      <c r="R47" s="92">
        <f t="shared" si="97"/>
        <v>2557.34</v>
      </c>
      <c r="S47" s="92">
        <f t="shared" si="98"/>
        <v>1121.876</v>
      </c>
      <c r="T47" s="92">
        <f t="shared" si="99"/>
        <v>2033.239</v>
      </c>
      <c r="U47" s="92">
        <f t="shared" si="100"/>
        <v>16036.76570055953</v>
      </c>
      <c r="V47" s="92">
        <f t="shared" si="101"/>
        <v>21749.22070055953</v>
      </c>
      <c r="X47" s="85">
        <f>AER_11_Table3.4_real!$I28</f>
        <v>7.3864006138018983</v>
      </c>
      <c r="Y47" s="85">
        <f>AER_11_Table3.4_real!$K28</f>
        <v>13.129279863407467</v>
      </c>
      <c r="Z47" s="85">
        <f>AER_11_Table3.4_real!M28</f>
        <v>34.835096500896931</v>
      </c>
      <c r="AA47" s="85">
        <v>0</v>
      </c>
      <c r="AB47" s="85">
        <f>[4]Conversion_Factors!$O43*AB193+AB267</f>
        <v>13.672999587241627</v>
      </c>
      <c r="AF47" s="85">
        <f>[4]Conversion_Factors!$O43*AF193+AF267</f>
        <v>80.301813116781631</v>
      </c>
      <c r="AG47" s="85">
        <f>[4]Conversion_Factors!$O43*AG193+AG267</f>
        <v>338.3757408223567</v>
      </c>
      <c r="AH47" s="85">
        <f>[4]Conversion_Factors!$O43*AH193+AH267</f>
        <v>136.36894183827016</v>
      </c>
      <c r="AI47" s="85">
        <f>[4]Conversion_Factors!$O43*AI193+AI267</f>
        <v>3.44611736882276</v>
      </c>
      <c r="AJ47" s="85">
        <f>[4]Conversion_Factors!$O43*AJ193+AJ267</f>
        <v>1.0407968327557899</v>
      </c>
      <c r="AL47" s="94">
        <f t="shared" si="102"/>
        <v>79.924694433553697</v>
      </c>
      <c r="AM47" s="94">
        <f t="shared" si="102"/>
        <v>343.01394918772951</v>
      </c>
      <c r="AN47" s="94">
        <f t="shared" si="102"/>
        <v>136.7816571159841</v>
      </c>
      <c r="AO47" s="94">
        <f t="shared" si="102"/>
        <v>3.5476885998047258</v>
      </c>
      <c r="AP47" s="94">
        <f t="shared" si="103"/>
        <v>4.8173949897089141</v>
      </c>
      <c r="AR47" s="90">
        <f>[4]Northeast!V47</f>
        <v>1.0047184250862724</v>
      </c>
      <c r="AS47" s="90">
        <f>[4]Midwest!V47</f>
        <v>0.9864780765436616</v>
      </c>
      <c r="AT47" s="90">
        <f>[4]South!V47</f>
        <v>0.9969826708754963</v>
      </c>
      <c r="AU47" s="90">
        <f>[4]West!V47</f>
        <v>0.97136974451828817</v>
      </c>
      <c r="AV47" s="90">
        <f t="shared" si="104"/>
        <v>0.21604971877522522</v>
      </c>
      <c r="AX47" s="32">
        <f t="shared" si="132"/>
        <v>1000000</v>
      </c>
      <c r="AY47" s="32">
        <f t="shared" si="133"/>
        <v>1000000</v>
      </c>
      <c r="AZ47" s="32">
        <f t="shared" si="134"/>
        <v>1000000</v>
      </c>
      <c r="BA47" s="32">
        <f t="shared" si="135"/>
        <v>1000000</v>
      </c>
      <c r="BB47" s="32">
        <f t="shared" si="136"/>
        <v>1000000</v>
      </c>
      <c r="BE47" s="80">
        <f t="shared" si="105"/>
        <v>1.0952180670565297</v>
      </c>
      <c r="BF47" s="80">
        <f t="shared" si="105"/>
        <v>1.3971909930764821</v>
      </c>
      <c r="BG47" s="80">
        <f t="shared" si="105"/>
        <v>1.1714834024223237</v>
      </c>
      <c r="BH47" s="80">
        <f t="shared" si="105"/>
        <v>1.7054832686398149</v>
      </c>
      <c r="BI47" s="80"/>
      <c r="BJ47" s="80"/>
      <c r="BK47" s="80"/>
      <c r="BL47" s="80"/>
      <c r="BM47" s="80"/>
      <c r="BN47" s="80"/>
      <c r="BO47" s="80"/>
      <c r="BP47" s="80"/>
      <c r="BQ47" s="80"/>
      <c r="BR47" s="80"/>
      <c r="BS47" s="80"/>
      <c r="BT47" s="95">
        <f>[4]Northeast!AK47</f>
        <v>1.0109175526785272</v>
      </c>
      <c r="BU47" s="95">
        <f>[4]Midwest!AK47</f>
        <v>1.0239408549223767</v>
      </c>
      <c r="BV47" s="95">
        <f>[4]South!AK47</f>
        <v>0.95420085192876547</v>
      </c>
      <c r="BW47" s="95">
        <f>[4]West!AK47</f>
        <v>1.0538304386196145</v>
      </c>
      <c r="BX47" s="88"/>
      <c r="BY47" s="95">
        <f>[4]Northeast!AH47</f>
        <v>0.99798556505231328</v>
      </c>
      <c r="BZ47" s="95">
        <f>[4]Midwest!AH47</f>
        <v>0.99875054665345253</v>
      </c>
      <c r="CA47" s="95">
        <f>[4]South!AH47</f>
        <v>0.99868569164545695</v>
      </c>
      <c r="CB47" s="95">
        <f>[4]West!AH47</f>
        <v>0.99978033923709508</v>
      </c>
      <c r="CD47" s="95">
        <f>[4]Northeast!AI47</f>
        <v>1.0040903838654596</v>
      </c>
      <c r="CE47" s="95">
        <f>[4]Midwest!AI47</f>
        <v>0.99455611216078266</v>
      </c>
      <c r="CF47" s="95">
        <f>[4]South!AI47</f>
        <v>0.99122522435194726</v>
      </c>
      <c r="CG47" s="95">
        <f>[4]West!AI47</f>
        <v>0.99356662307284282</v>
      </c>
      <c r="CI47" s="95">
        <f>[4]Northeast!AJ47</f>
        <v>1.0251547838539246</v>
      </c>
      <c r="CJ47" s="95">
        <f>[4]Midwest!AJ47</f>
        <v>0.98628610714171483</v>
      </c>
      <c r="CK47" s="95">
        <f>[4]South!AJ47</f>
        <v>1.0238864406188375</v>
      </c>
      <c r="CL47" s="95">
        <f>[4]West!AJ47</f>
        <v>0.94396265688366854</v>
      </c>
      <c r="CN47" s="89">
        <f t="shared" si="106"/>
        <v>0.93272839351516479</v>
      </c>
      <c r="CO47" s="89">
        <f t="shared" si="107"/>
        <v>1.1934354879475124</v>
      </c>
      <c r="CP47" s="89">
        <f t="shared" si="108"/>
        <v>0.94904347634298847</v>
      </c>
      <c r="CQ47" s="89">
        <f t="shared" si="109"/>
        <v>0.99862920392487398</v>
      </c>
      <c r="CR47" s="89">
        <f t="shared" si="110"/>
        <v>0.99246284938727114</v>
      </c>
      <c r="CS47" s="89">
        <f t="shared" si="111"/>
        <v>1.02210144544578</v>
      </c>
      <c r="CT47" s="89">
        <f t="shared" si="112"/>
        <v>1.0178331004670993</v>
      </c>
      <c r="CU47" s="89">
        <f t="shared" si="113"/>
        <v>0.91270493701504529</v>
      </c>
      <c r="CV47" s="89">
        <f t="shared" si="114"/>
        <v>1.1131511654372701</v>
      </c>
      <c r="CW47" s="89"/>
      <c r="CX47" s="89">
        <f t="shared" si="115"/>
        <v>0.96138785614829181</v>
      </c>
      <c r="DA47" s="35"/>
      <c r="DC47" s="80">
        <f t="shared" si="137"/>
        <v>0.18085278450685474</v>
      </c>
      <c r="DD47" s="80">
        <f t="shared" si="138"/>
        <v>0.14102289723078373</v>
      </c>
      <c r="DE47" s="80">
        <f t="shared" si="80"/>
        <v>2.034372954758362</v>
      </c>
      <c r="DF47" s="80">
        <f t="shared" si="139"/>
        <v>9.5742302930638158E-12</v>
      </c>
      <c r="DG47" s="80"/>
      <c r="DI47" s="80">
        <f t="shared" si="116"/>
        <v>0.18438779433838207</v>
      </c>
      <c r="DJ47" s="80">
        <f t="shared" si="117"/>
        <v>0.14946002104902173</v>
      </c>
      <c r="DK47" s="80">
        <f t="shared" si="118"/>
        <v>1.9976708684404456</v>
      </c>
      <c r="DL47" s="80">
        <f t="shared" si="119"/>
        <v>9.9476430824538594E-12</v>
      </c>
      <c r="DM47" s="80">
        <f t="shared" si="120"/>
        <v>2.331518683837797</v>
      </c>
      <c r="DN47" s="80"/>
      <c r="DO47" s="80"/>
      <c r="DP47" s="80">
        <f t="shared" si="121"/>
        <v>7.9084845262689676E-2</v>
      </c>
      <c r="DQ47" s="80">
        <f t="shared" si="122"/>
        <v>6.4104148975981184E-2</v>
      </c>
      <c r="DR47" s="80">
        <f t="shared" si="123"/>
        <v>0.85681100575706259</v>
      </c>
      <c r="DS47" s="80">
        <f t="shared" si="124"/>
        <v>4.266593766291222E-12</v>
      </c>
      <c r="DT47" s="80"/>
      <c r="DW47" s="80">
        <f t="shared" si="125"/>
        <v>7.3367256852784585E-2</v>
      </c>
      <c r="DX47" s="80">
        <f t="shared" si="126"/>
        <v>0.12220466145500855</v>
      </c>
      <c r="DY47" s="80">
        <f t="shared" si="126"/>
        <v>4.7985175393739643E-2</v>
      </c>
      <c r="DZ47" s="80">
        <v>0</v>
      </c>
      <c r="EA47" s="80"/>
      <c r="EC47" s="80">
        <f t="shared" si="127"/>
        <v>0.1175830635593398</v>
      </c>
      <c r="ED47" s="80">
        <f t="shared" si="128"/>
        <v>5.158235393561196E-2</v>
      </c>
      <c r="EE47" s="80">
        <f t="shared" si="129"/>
        <v>9.3485602449548552E-2</v>
      </c>
      <c r="EF47" s="80">
        <f t="shared" si="130"/>
        <v>0.73734898005549965</v>
      </c>
      <c r="EG47" s="80"/>
      <c r="EI47" s="80">
        <f t="shared" si="11"/>
        <v>-5.7385113458754237E-2</v>
      </c>
      <c r="EJ47" s="80">
        <f t="shared" si="11"/>
        <v>-0.18274038317625457</v>
      </c>
      <c r="EK47" s="80">
        <f t="shared" si="11"/>
        <v>4.3110953487522419E-2</v>
      </c>
      <c r="EL47" s="80">
        <f t="shared" si="11"/>
        <v>1.8261179115045163E-2</v>
      </c>
      <c r="EN47" s="80">
        <f t="shared" si="12"/>
        <v>-1.1394006985412648E-3</v>
      </c>
      <c r="EO47" s="80">
        <f t="shared" si="13"/>
        <v>7.9835853137250946E-4</v>
      </c>
      <c r="EP47" s="80">
        <f t="shared" si="14"/>
        <v>1.5244953788254494E-3</v>
      </c>
      <c r="EQ47" s="80">
        <f t="shared" si="15"/>
        <v>5.6004209590584367E-4</v>
      </c>
      <c r="ES47" s="80">
        <f t="shared" si="16"/>
        <v>3.690481996204426E-3</v>
      </c>
      <c r="ET47" s="80">
        <f t="shared" si="17"/>
        <v>-3.8252392808714505E-7</v>
      </c>
      <c r="EU47" s="80">
        <f t="shared" si="18"/>
        <v>-1.5359125729373924E-3</v>
      </c>
      <c r="EV47" s="80">
        <f t="shared" si="19"/>
        <v>-2.3355116732939056E-3</v>
      </c>
      <c r="EX47" s="80">
        <f t="shared" si="20"/>
        <v>-1.9833209593052067E-2</v>
      </c>
      <c r="EY47" s="80">
        <f t="shared" si="21"/>
        <v>-2.981740281523805E-2</v>
      </c>
      <c r="EZ47" s="80">
        <f t="shared" si="22"/>
        <v>-3.0340077940967304E-2</v>
      </c>
      <c r="FA47" s="80">
        <f t="shared" si="23"/>
        <v>-7.0147814091801198E-3</v>
      </c>
      <c r="FC47" s="124">
        <v>0.99878805177557173</v>
      </c>
      <c r="FD47" s="80">
        <f t="shared" si="24"/>
        <v>1.0562768192465599</v>
      </c>
      <c r="FE47" s="80">
        <f t="shared" si="25"/>
        <v>1.0846577309570118</v>
      </c>
      <c r="FF47" s="124">
        <f t="shared" si="3"/>
        <v>1.0178331004670993</v>
      </c>
      <c r="FG47" s="80"/>
      <c r="FH47" s="80">
        <f t="shared" si="26"/>
        <v>1.0209006520068844</v>
      </c>
      <c r="FI47" s="80">
        <f t="shared" si="27"/>
        <v>1.1705957519118371</v>
      </c>
      <c r="FJ47" s="80">
        <f t="shared" si="4"/>
        <v>0.94904347634298847</v>
      </c>
      <c r="FK47" s="80"/>
      <c r="FL47" s="80">
        <f t="shared" si="28"/>
        <v>1.0012680765150741</v>
      </c>
      <c r="FM47" s="80">
        <f t="shared" si="29"/>
        <v>1.0192030773751177</v>
      </c>
      <c r="FN47" s="80">
        <f t="shared" si="5"/>
        <v>0.99862920392487398</v>
      </c>
      <c r="FO47" s="80"/>
      <c r="FP47" s="80">
        <f t="shared" si="30"/>
        <v>0.99897637414260476</v>
      </c>
      <c r="FQ47" s="80">
        <f t="shared" si="31"/>
        <v>1.0135212213886482</v>
      </c>
      <c r="FR47" s="80">
        <f t="shared" si="6"/>
        <v>0.99246284938727114</v>
      </c>
      <c r="FT47" s="80">
        <f t="shared" si="32"/>
        <v>0.97095453151506239</v>
      </c>
      <c r="FU47" s="80">
        <f t="shared" si="33"/>
        <v>0.97962933835031585</v>
      </c>
      <c r="FV47" s="80">
        <f t="shared" si="7"/>
        <v>1.02210144544578</v>
      </c>
      <c r="FX47" s="37"/>
      <c r="GH47" s="32">
        <f t="shared" si="44"/>
        <v>2002</v>
      </c>
      <c r="GI47" s="90">
        <f t="shared" si="34"/>
        <v>1.5773111810222993</v>
      </c>
      <c r="GJ47" s="90">
        <f t="shared" si="35"/>
        <v>1.3397437444548934</v>
      </c>
      <c r="GK47" s="90">
        <f t="shared" si="36"/>
        <v>1.2504821804025708</v>
      </c>
      <c r="GL47" s="90">
        <f t="shared" si="37"/>
        <v>1.299036643693652</v>
      </c>
      <c r="GM47" s="90">
        <f t="shared" si="38"/>
        <v>0.72476420268828545</v>
      </c>
      <c r="GO47" s="32">
        <v>2009</v>
      </c>
      <c r="GP47" s="90">
        <f t="shared" si="39"/>
        <v>2.0599092701314987</v>
      </c>
      <c r="GQ47" s="90">
        <f t="shared" si="40"/>
        <v>1.4000889182969054</v>
      </c>
      <c r="GR47" s="90">
        <f t="shared" si="41"/>
        <v>1.3566225937246248</v>
      </c>
      <c r="GS47" s="90">
        <f t="shared" si="42"/>
        <v>1.3080509283949064</v>
      </c>
      <c r="GT47" s="90">
        <f t="shared" si="43"/>
        <v>0.8291035501914702</v>
      </c>
    </row>
    <row r="48" spans="1:212" x14ac:dyDescent="0.2">
      <c r="A48" s="74" t="s">
        <v>36</v>
      </c>
      <c r="B48" s="31">
        <f t="shared" si="10"/>
        <v>1982</v>
      </c>
      <c r="D48" s="85">
        <f t="shared" si="93"/>
        <v>22154.546848748218</v>
      </c>
      <c r="E48" s="85">
        <f t="shared" si="94"/>
        <v>12215.238269313655</v>
      </c>
      <c r="F48" s="85">
        <f t="shared" si="131"/>
        <v>74311.846723365757</v>
      </c>
      <c r="G48" s="123">
        <v>9.9999999999999995E-7</v>
      </c>
      <c r="H48" s="85">
        <f t="shared" si="95"/>
        <v>108681.63184242763</v>
      </c>
      <c r="I48" s="85"/>
      <c r="J48" s="80"/>
      <c r="K48" s="85">
        <f>AER11_Table2.1c!$D45*0.001</f>
        <v>2649.51</v>
      </c>
      <c r="L48" s="85">
        <f>AER11_Table2.1c!$F45*0.001</f>
        <v>1037.1569999999999</v>
      </c>
      <c r="M48" s="85">
        <f>AER11_Table2.1c!$W45*0.001</f>
        <v>2077.0480000000002</v>
      </c>
      <c r="N48" s="91">
        <f>[4]West!I48</f>
        <v>16228.057367663791</v>
      </c>
      <c r="O48" s="91">
        <f t="shared" si="96"/>
        <v>21991.772367663791</v>
      </c>
      <c r="P48" s="91"/>
      <c r="R48" s="92">
        <f t="shared" si="97"/>
        <v>2649.51</v>
      </c>
      <c r="S48" s="92">
        <f t="shared" si="98"/>
        <v>1037.1569999999999</v>
      </c>
      <c r="T48" s="92">
        <f t="shared" si="99"/>
        <v>2077.0480000000002</v>
      </c>
      <c r="U48" s="92">
        <f t="shared" si="100"/>
        <v>16228.057367663791</v>
      </c>
      <c r="V48" s="92">
        <f t="shared" si="101"/>
        <v>21991.772367663791</v>
      </c>
      <c r="X48" s="85">
        <f>AER_11_Table3.4_real!$I29</f>
        <v>8.3617524933848966</v>
      </c>
      <c r="Y48" s="85">
        <f>AER_11_Table3.4_real!$K29</f>
        <v>11.777617341746385</v>
      </c>
      <c r="Z48" s="85">
        <f>AER_11_Table3.4_real!M29</f>
        <v>35.777626094036222</v>
      </c>
      <c r="AA48" s="85">
        <v>0</v>
      </c>
      <c r="AB48" s="85">
        <f>[4]Conversion_Factors!$O44*AB194+AB268</f>
        <v>12.97890678274022</v>
      </c>
      <c r="AF48" s="85">
        <f>[4]Conversion_Factors!$O44*AF194+AF268</f>
        <v>81.191903627400904</v>
      </c>
      <c r="AG48" s="85">
        <f>[4]Conversion_Factors!$O44*AG194+AG268</f>
        <v>310.166192698798</v>
      </c>
      <c r="AH48" s="85">
        <f>[4]Conversion_Factors!$O44*AH194+AH268</f>
        <v>135.07086303756145</v>
      </c>
      <c r="AI48" s="85">
        <f>[4]Conversion_Factors!$O44*AI194+AI268</f>
        <v>2.8653623973084317</v>
      </c>
      <c r="AJ48" s="85">
        <f>[4]Conversion_Factors!$O44*AJ194+AJ268</f>
        <v>0.95130729126610947</v>
      </c>
      <c r="AL48" s="94">
        <f t="shared" si="102"/>
        <v>81.793244252227737</v>
      </c>
      <c r="AM48" s="94">
        <f t="shared" si="102"/>
        <v>310.57453724695029</v>
      </c>
      <c r="AN48" s="94">
        <f t="shared" si="102"/>
        <v>136.01285716268308</v>
      </c>
      <c r="AO48" s="94">
        <f t="shared" si="102"/>
        <v>2.8259341434082668</v>
      </c>
      <c r="AP48" s="94">
        <f t="shared" si="103"/>
        <v>4.9736807821926448</v>
      </c>
      <c r="AR48" s="90">
        <f>[4]Northeast!V48</f>
        <v>0.9926480404301794</v>
      </c>
      <c r="AS48" s="90">
        <f>[4]Midwest!V48</f>
        <v>0.99868519630819697</v>
      </c>
      <c r="AT48" s="90">
        <f>[4]South!V48</f>
        <v>0.99307422735782314</v>
      </c>
      <c r="AU48" s="90">
        <f>[4]West!V48</f>
        <v>1.0139522904283296</v>
      </c>
      <c r="AV48" s="90">
        <f t="shared" si="104"/>
        <v>0.19126826447569603</v>
      </c>
      <c r="AX48" s="32">
        <f t="shared" si="132"/>
        <v>1000000</v>
      </c>
      <c r="AY48" s="32">
        <f t="shared" si="133"/>
        <v>1000000</v>
      </c>
      <c r="AZ48" s="32">
        <f t="shared" si="134"/>
        <v>1000000</v>
      </c>
      <c r="BA48" s="32">
        <f t="shared" si="135"/>
        <v>1000000</v>
      </c>
      <c r="BB48" s="32">
        <f t="shared" si="136"/>
        <v>1000000</v>
      </c>
      <c r="BE48" s="80">
        <f t="shared" si="105"/>
        <v>1.1208230385251208</v>
      </c>
      <c r="BF48" s="80">
        <f t="shared" si="105"/>
        <v>1.2650562670932282</v>
      </c>
      <c r="BG48" s="80">
        <f t="shared" si="105"/>
        <v>1.1648989202332278</v>
      </c>
      <c r="BH48" s="80">
        <f t="shared" si="105"/>
        <v>1.3585136531222242</v>
      </c>
      <c r="BI48" s="80"/>
      <c r="BJ48" s="80"/>
      <c r="BK48" s="80"/>
      <c r="BL48" s="80"/>
      <c r="BM48" s="80"/>
      <c r="BN48" s="80"/>
      <c r="BO48" s="80"/>
      <c r="BP48" s="80"/>
      <c r="BQ48" s="80"/>
      <c r="BR48" s="80"/>
      <c r="BS48" s="80"/>
      <c r="BT48" s="95">
        <f>[4]Northeast!AK48</f>
        <v>0.98664439289039096</v>
      </c>
      <c r="BU48" s="95">
        <f>[4]Midwest!AK48</f>
        <v>1.0323187519977837</v>
      </c>
      <c r="BV48" s="95">
        <f>[4]South!AK48</f>
        <v>0.97555788880349836</v>
      </c>
      <c r="BW48" s="95">
        <f>[4]West!AK48</f>
        <v>1.0403801268826776</v>
      </c>
      <c r="BX48" s="88"/>
      <c r="BY48" s="95">
        <f>[4]Northeast!AH48</f>
        <v>0.99894158776501174</v>
      </c>
      <c r="BZ48" s="95">
        <f>[4]Midwest!AH48</f>
        <v>0.99999100639210159</v>
      </c>
      <c r="CA48" s="95">
        <f>[4]South!AH48</f>
        <v>0.99969967538765303</v>
      </c>
      <c r="CB48" s="95">
        <f>[4]West!AH48</f>
        <v>0.99961640856614276</v>
      </c>
      <c r="CD48" s="95">
        <f>[4]Northeast!AI48</f>
        <v>1.001234757081144</v>
      </c>
      <c r="CE48" s="95">
        <f>[4]Midwest!AI48</f>
        <v>0.99425405518352117</v>
      </c>
      <c r="CF48" s="95">
        <f>[4]South!AI48</f>
        <v>0.99169591996489215</v>
      </c>
      <c r="CG48" s="95">
        <f>[4]West!AI48</f>
        <v>0.9945349777894309</v>
      </c>
      <c r="CI48" s="95">
        <f>[4]Northeast!AJ48</f>
        <v>1.0128388829366222</v>
      </c>
      <c r="CJ48" s="95">
        <f>[4]Midwest!AJ48</f>
        <v>0.99849085139123728</v>
      </c>
      <c r="CK48" s="95">
        <f>[4]South!AJ48</f>
        <v>1.0198725269986981</v>
      </c>
      <c r="CL48" s="95">
        <f>[4]West!AJ48</f>
        <v>0.98534374107015121</v>
      </c>
      <c r="CN48" s="89">
        <f t="shared" si="106"/>
        <v>0.94313036744873024</v>
      </c>
      <c r="CO48" s="89">
        <f t="shared" si="107"/>
        <v>1.132852220937548</v>
      </c>
      <c r="CP48" s="89">
        <f t="shared" si="108"/>
        <v>0.95479177803084114</v>
      </c>
      <c r="CQ48" s="89">
        <f t="shared" si="109"/>
        <v>0.99965056442725952</v>
      </c>
      <c r="CR48" s="89">
        <f t="shared" si="110"/>
        <v>0.99262441136453561</v>
      </c>
      <c r="CS48" s="89">
        <f t="shared" si="111"/>
        <v>1.0183014583819956</v>
      </c>
      <c r="CT48" s="89">
        <f t="shared" si="112"/>
        <v>1.0460915321702609</v>
      </c>
      <c r="CU48" s="89">
        <f t="shared" si="113"/>
        <v>0.95183050360621191</v>
      </c>
      <c r="CV48" s="89">
        <f t="shared" si="114"/>
        <v>1.0684273313979398</v>
      </c>
      <c r="CW48" s="89"/>
      <c r="CX48" s="89">
        <f t="shared" si="115"/>
        <v>0.96475758852851223</v>
      </c>
      <c r="DA48" s="35"/>
      <c r="DC48" s="80">
        <f t="shared" si="137"/>
        <v>0.20384812477667846</v>
      </c>
      <c r="DD48" s="80">
        <f t="shared" si="138"/>
        <v>0.11239468953708713</v>
      </c>
      <c r="DE48" s="80">
        <f t="shared" si="80"/>
        <v>2.0512715570310998</v>
      </c>
      <c r="DF48" s="80">
        <f t="shared" si="139"/>
        <v>9.2011868339431348E-12</v>
      </c>
      <c r="DG48" s="80"/>
      <c r="DI48" s="80">
        <f t="shared" si="116"/>
        <v>0.19212114643819023</v>
      </c>
      <c r="DJ48" s="80">
        <f t="shared" si="117"/>
        <v>0.12616793232475185</v>
      </c>
      <c r="DK48" s="80">
        <f t="shared" si="118"/>
        <v>2.0428106068121687</v>
      </c>
      <c r="DL48" s="80">
        <f t="shared" si="119"/>
        <v>9.3864731175820655E-12</v>
      </c>
      <c r="DM48" s="80">
        <f t="shared" si="120"/>
        <v>2.361099685584497</v>
      </c>
      <c r="DN48" s="80"/>
      <c r="DO48" s="80"/>
      <c r="DP48" s="80">
        <f t="shared" si="121"/>
        <v>8.1369349888600784E-2</v>
      </c>
      <c r="DQ48" s="80">
        <f t="shared" si="122"/>
        <v>5.3436088740793093E-2</v>
      </c>
      <c r="DR48" s="80">
        <f t="shared" si="123"/>
        <v>0.86519456136663075</v>
      </c>
      <c r="DS48" s="80">
        <f t="shared" si="124"/>
        <v>3.9754666755031212E-12</v>
      </c>
      <c r="DT48" s="80"/>
      <c r="DW48" s="80">
        <f t="shared" si="125"/>
        <v>0.12402747894776839</v>
      </c>
      <c r="DX48" s="80">
        <f t="shared" si="126"/>
        <v>-0.10864394539875416</v>
      </c>
      <c r="DY48" s="80">
        <f t="shared" si="126"/>
        <v>2.6697329885142666E-2</v>
      </c>
      <c r="DZ48" s="80">
        <v>0</v>
      </c>
      <c r="EA48" s="80"/>
      <c r="EC48" s="80">
        <f t="shared" si="127"/>
        <v>0.12047732923499065</v>
      </c>
      <c r="ED48" s="80">
        <f t="shared" si="128"/>
        <v>4.7161137477260008E-2</v>
      </c>
      <c r="EE48" s="80">
        <f t="shared" si="129"/>
        <v>9.4446594175103649E-2</v>
      </c>
      <c r="EF48" s="80">
        <f t="shared" si="130"/>
        <v>0.73791493911264572</v>
      </c>
      <c r="EG48" s="80"/>
      <c r="EI48" s="80">
        <f t="shared" ref="EI48:EL67" si="140">LN(EC48/EC47)</f>
        <v>2.4316588361136347E-2</v>
      </c>
      <c r="EJ48" s="80">
        <f t="shared" si="140"/>
        <v>-8.96094410946182E-2</v>
      </c>
      <c r="EK48" s="80">
        <f t="shared" si="140"/>
        <v>1.0227093802129788E-2</v>
      </c>
      <c r="EL48" s="80">
        <f t="shared" si="140"/>
        <v>7.6726486367256199E-4</v>
      </c>
      <c r="EN48" s="80">
        <f t="shared" ref="EN48:EN76" si="141">LN(BY48/BY47)</f>
        <v>9.5749390195779232E-4</v>
      </c>
      <c r="EO48" s="80">
        <f t="shared" ref="EO48:EO76" si="142">LN(BZ48/BZ47)</f>
        <v>1.2412409158367836E-3</v>
      </c>
      <c r="EP48" s="80">
        <f t="shared" ref="EP48:EP76" si="143">LN(CA48/CA47)</f>
        <v>1.0148030964821412E-3</v>
      </c>
      <c r="EQ48" s="80">
        <f t="shared" ref="EQ48:EQ76" si="144">LN(CB48/CB47)</f>
        <v>-1.6398013200710318E-4</v>
      </c>
      <c r="ES48" s="80">
        <f t="shared" ref="ES48:ES76" si="145">LN(CD48/CD47)</f>
        <v>-2.8480455924664674E-3</v>
      </c>
      <c r="ET48" s="80">
        <f t="shared" ref="ET48:ET76" si="146">LN(CE48/CE47)</f>
        <v>-3.0375647162680491E-4</v>
      </c>
      <c r="EU48" s="80">
        <f t="shared" ref="EU48:EU76" si="147">LN(CF48/CF47)</f>
        <v>4.7474971270009214E-4</v>
      </c>
      <c r="EV48" s="80">
        <f t="shared" ref="EV48:EV76" si="148">LN(CG48/CG47)</f>
        <v>9.7415020715861417E-4</v>
      </c>
      <c r="EX48" s="80">
        <f t="shared" ref="EX48:EX76" si="149">LN(CI48/CI47)</f>
        <v>-1.208644663175021E-2</v>
      </c>
      <c r="EY48" s="80">
        <f t="shared" ref="EY48:EY76" si="150">LN(CJ48/CJ47)</f>
        <v>1.2298508435076568E-2</v>
      </c>
      <c r="EZ48" s="80">
        <f t="shared" ref="EZ48:EZ76" si="151">LN(CK48/CK47)</f>
        <v>-3.9279766788809217E-3</v>
      </c>
      <c r="FA48" s="80">
        <f t="shared" ref="FA48:FA76" si="152">LN(CL48/CL47)</f>
        <v>4.2903949022864707E-2</v>
      </c>
      <c r="FC48" s="124">
        <v>1.0323378301710373</v>
      </c>
      <c r="FD48" s="80">
        <f t="shared" si="24"/>
        <v>1.0277633255296901</v>
      </c>
      <c r="FE48" s="80">
        <f t="shared" si="25"/>
        <v>1.1147714366298662</v>
      </c>
      <c r="FF48" s="124">
        <f t="shared" si="3"/>
        <v>1.0460915321702609</v>
      </c>
      <c r="FG48" s="80"/>
      <c r="FH48" s="80">
        <f t="shared" si="26"/>
        <v>1.0060569424174359</v>
      </c>
      <c r="FI48" s="80">
        <f t="shared" si="27"/>
        <v>1.1776859829752622</v>
      </c>
      <c r="FJ48" s="80">
        <f t="shared" si="4"/>
        <v>0.95479177803084114</v>
      </c>
      <c r="FK48" s="80"/>
      <c r="FL48" s="80">
        <f t="shared" si="28"/>
        <v>1.001022762501208</v>
      </c>
      <c r="FM48" s="80">
        <f t="shared" si="29"/>
        <v>1.0202454800637728</v>
      </c>
      <c r="FN48" s="80">
        <f t="shared" si="5"/>
        <v>0.99965056442725952</v>
      </c>
      <c r="FO48" s="80"/>
      <c r="FP48" s="80">
        <f t="shared" si="30"/>
        <v>1.0001627889420388</v>
      </c>
      <c r="FQ48" s="80">
        <f t="shared" si="31"/>
        <v>1.0136862114360119</v>
      </c>
      <c r="FR48" s="80">
        <f t="shared" si="6"/>
        <v>0.99262441136453561</v>
      </c>
      <c r="FT48" s="80">
        <f t="shared" si="32"/>
        <v>0.99628218208601871</v>
      </c>
      <c r="FU48" s="80">
        <f t="shared" si="33"/>
        <v>0.97598725484713544</v>
      </c>
      <c r="FV48" s="80">
        <f t="shared" si="7"/>
        <v>1.0183014583819956</v>
      </c>
      <c r="FX48" s="37"/>
      <c r="GH48" s="32">
        <f>GH47+1</f>
        <v>2003</v>
      </c>
      <c r="GI48" s="90">
        <f t="shared" si="34"/>
        <v>1.6233921916246403</v>
      </c>
      <c r="GJ48" s="90">
        <f t="shared" si="35"/>
        <v>1.3536014522036552</v>
      </c>
      <c r="GK48" s="90">
        <f t="shared" si="36"/>
        <v>1.2664180059730767</v>
      </c>
      <c r="GL48" s="90">
        <f t="shared" si="37"/>
        <v>1.2683454330968256</v>
      </c>
      <c r="GM48" s="90">
        <f t="shared" si="38"/>
        <v>0.74665162545607533</v>
      </c>
    </row>
    <row r="49" spans="1:195" x14ac:dyDescent="0.2">
      <c r="A49" s="74" t="s">
        <v>36</v>
      </c>
      <c r="B49" s="31">
        <f t="shared" si="10"/>
        <v>1983</v>
      </c>
      <c r="D49" s="85">
        <f t="shared" si="93"/>
        <v>23116.284332614443</v>
      </c>
      <c r="E49" s="85">
        <f t="shared" si="94"/>
        <v>13000.517529808232</v>
      </c>
      <c r="F49" s="85">
        <f t="shared" si="131"/>
        <v>74538.662910219777</v>
      </c>
      <c r="G49" s="123">
        <v>9.9999999999999995E-7</v>
      </c>
      <c r="H49" s="85">
        <f t="shared" si="95"/>
        <v>110655.46477364244</v>
      </c>
      <c r="I49" s="85"/>
      <c r="J49" s="80"/>
      <c r="K49" s="85">
        <f>AER11_Table2.1c!$D46*0.001</f>
        <v>2486.4299999999998</v>
      </c>
      <c r="L49" s="85">
        <f>AER11_Table2.1c!$F46*0.001</f>
        <v>1169.9680000000001</v>
      </c>
      <c r="M49" s="85">
        <f>AER11_Table2.1c!$W46*0.001</f>
        <v>2116.4369999999999</v>
      </c>
      <c r="N49" s="91">
        <f>[4]West!I49</f>
        <v>16531.496286286347</v>
      </c>
      <c r="O49" s="91">
        <f t="shared" si="96"/>
        <v>22304.331286286346</v>
      </c>
      <c r="P49" s="91"/>
      <c r="R49" s="92">
        <f t="shared" si="97"/>
        <v>2486.4299999999998</v>
      </c>
      <c r="S49" s="92">
        <f t="shared" si="98"/>
        <v>1169.9680000000001</v>
      </c>
      <c r="T49" s="92">
        <f t="shared" si="99"/>
        <v>2116.4369999999999</v>
      </c>
      <c r="U49" s="92">
        <f t="shared" si="100"/>
        <v>16531.496286286347</v>
      </c>
      <c r="V49" s="92">
        <f t="shared" si="101"/>
        <v>22304.331286286346</v>
      </c>
      <c r="X49" s="85">
        <f>AER_11_Table3.4_real!$I30</f>
        <v>9.2969777281541983</v>
      </c>
      <c r="Y49" s="85">
        <f>AER_11_Table3.4_real!$K30</f>
        <v>11.111857358327947</v>
      </c>
      <c r="Z49" s="85">
        <f>AER_11_Table3.4_real!M30</f>
        <v>35.218937728937732</v>
      </c>
      <c r="AA49" s="85">
        <v>0</v>
      </c>
      <c r="AB49" s="85">
        <f>[4]Conversion_Factors!$O45*AB195+AB269</f>
        <v>12.448754573890991</v>
      </c>
      <c r="AF49" s="85">
        <f>[4]Conversion_Factors!$O45*AF195+AF269</f>
        <v>84.440754898044844</v>
      </c>
      <c r="AG49" s="85">
        <f>[4]Conversion_Factors!$O45*AG195+AG269</f>
        <v>250.91534576287492</v>
      </c>
      <c r="AH49" s="85">
        <f>[4]Conversion_Factors!$O45*AH195+AH269</f>
        <v>130.60843425011694</v>
      </c>
      <c r="AI49" s="85">
        <f>[4]Conversion_Factors!$O45*AI195+AI269</f>
        <v>2.3620975968361635</v>
      </c>
      <c r="AJ49" s="85">
        <f>[4]Conversion_Factors!$O45*AJ195+AJ269</f>
        <v>1.0221523964179202</v>
      </c>
      <c r="AL49" s="94">
        <f t="shared" si="102"/>
        <v>85.602304664146217</v>
      </c>
      <c r="AM49" s="94">
        <f t="shared" si="102"/>
        <v>247.48773005425926</v>
      </c>
      <c r="AN49" s="94">
        <f t="shared" si="102"/>
        <v>130.99063609798475</v>
      </c>
      <c r="AO49" s="94">
        <f t="shared" si="102"/>
        <v>2.3741269275505106</v>
      </c>
      <c r="AP49" s="94">
        <f t="shared" si="103"/>
        <v>4.9772386002495423</v>
      </c>
      <c r="AR49" s="90">
        <f>[4]Northeast!V49</f>
        <v>0.9864308587174303</v>
      </c>
      <c r="AS49" s="90">
        <f>[4]Midwest!V49</f>
        <v>1.0138496389613505</v>
      </c>
      <c r="AT49" s="90">
        <f>[4]South!V49</f>
        <v>0.9970822200788314</v>
      </c>
      <c r="AU49" s="90">
        <f>[4]West!V49</f>
        <v>0.99493315602685217</v>
      </c>
      <c r="AV49" s="90">
        <f t="shared" si="104"/>
        <v>0.20536535989387225</v>
      </c>
      <c r="AX49" s="32">
        <f t="shared" si="132"/>
        <v>1000000</v>
      </c>
      <c r="AY49" s="32">
        <f t="shared" si="133"/>
        <v>1000000</v>
      </c>
      <c r="AZ49" s="32">
        <f t="shared" si="134"/>
        <v>1000000</v>
      </c>
      <c r="BA49" s="32">
        <f t="shared" si="135"/>
        <v>1000000</v>
      </c>
      <c r="BB49" s="32">
        <f t="shared" si="136"/>
        <v>1000000</v>
      </c>
      <c r="BE49" s="80">
        <f t="shared" si="105"/>
        <v>1.1730190689411162</v>
      </c>
      <c r="BF49" s="80">
        <f t="shared" si="105"/>
        <v>1.0080861963415584</v>
      </c>
      <c r="BG49" s="80">
        <f t="shared" si="105"/>
        <v>1.121885487404285</v>
      </c>
      <c r="BH49" s="80">
        <f t="shared" si="105"/>
        <v>1.1413159973475449</v>
      </c>
      <c r="BI49" s="80"/>
      <c r="BJ49" s="80"/>
      <c r="BK49" s="80"/>
      <c r="BL49" s="80"/>
      <c r="BM49" s="80"/>
      <c r="BN49" s="80"/>
      <c r="BO49" s="80"/>
      <c r="BP49" s="80"/>
      <c r="BQ49" s="80"/>
      <c r="BR49" s="80"/>
      <c r="BS49" s="80"/>
      <c r="BT49" s="95">
        <f>[4]Northeast!AK49</f>
        <v>0.9807257047607183</v>
      </c>
      <c r="BU49" s="95">
        <f>[4]Midwest!AK49</f>
        <v>0.99778940365273916</v>
      </c>
      <c r="BV49" s="95">
        <f>[4]South!AK49</f>
        <v>0.95653723591467632</v>
      </c>
      <c r="BW49" s="95">
        <f>[4]West!AK49</f>
        <v>1.0346297703994518</v>
      </c>
      <c r="BX49" s="88"/>
      <c r="BY49" s="95">
        <f>[4]Northeast!AH49</f>
        <v>0.99954444958382138</v>
      </c>
      <c r="BZ49" s="95">
        <f>[4]Midwest!AH49</f>
        <v>1.0014481343959658</v>
      </c>
      <c r="CA49" s="95">
        <f>[4]South!AH49</f>
        <v>1.0008551244917445</v>
      </c>
      <c r="CB49" s="95">
        <f>[4]West!AH49</f>
        <v>0.99925286224562015</v>
      </c>
      <c r="CD49" s="95">
        <f>[4]Northeast!AI49</f>
        <v>0.9995885880999692</v>
      </c>
      <c r="CE49" s="95">
        <f>[4]Midwest!AI49</f>
        <v>0.99375147959461585</v>
      </c>
      <c r="CF49" s="95">
        <f>[4]South!AI49</f>
        <v>0.99207126690054181</v>
      </c>
      <c r="CG49" s="95">
        <f>[4]West!AI49</f>
        <v>0.99622351971939815</v>
      </c>
      <c r="CI49" s="95">
        <f>[4]Northeast!AJ49</f>
        <v>1.0064952413592652</v>
      </c>
      <c r="CJ49" s="95">
        <f>[4]Midwest!AJ49</f>
        <v>1.0136523430320408</v>
      </c>
      <c r="CK49" s="95">
        <f>[4]South!AJ49</f>
        <v>1.0239886761766328</v>
      </c>
      <c r="CL49" s="95">
        <f>[4]West!AJ49</f>
        <v>0.9668612293977813</v>
      </c>
      <c r="CN49" s="89">
        <f t="shared" si="106"/>
        <v>0.95653464441384251</v>
      </c>
      <c r="CO49" s="89">
        <f t="shared" si="107"/>
        <v>1.0865783615684004</v>
      </c>
      <c r="CP49" s="89">
        <f t="shared" si="108"/>
        <v>0.95711117773625143</v>
      </c>
      <c r="CQ49" s="89">
        <f t="shared" si="109"/>
        <v>1.0007722948790063</v>
      </c>
      <c r="CR49" s="89">
        <f t="shared" si="110"/>
        <v>0.99278139883239569</v>
      </c>
      <c r="CS49" s="89">
        <f t="shared" si="111"/>
        <v>1.0220388711180448</v>
      </c>
      <c r="CT49" s="89">
        <f t="shared" si="112"/>
        <v>1.0386396965829288</v>
      </c>
      <c r="CU49" s="89">
        <f t="shared" si="113"/>
        <v>0.96557125564527768</v>
      </c>
      <c r="CV49" s="89">
        <f t="shared" si="114"/>
        <v>1.0393498467106055</v>
      </c>
      <c r="CW49" s="89"/>
      <c r="CX49" s="89">
        <f t="shared" si="115"/>
        <v>0.97189356631309054</v>
      </c>
      <c r="DA49" s="35"/>
      <c r="DC49" s="80">
        <f t="shared" si="137"/>
        <v>0.20890323293026034</v>
      </c>
      <c r="DD49" s="80">
        <f t="shared" si="138"/>
        <v>0.11748644819668128</v>
      </c>
      <c r="DE49" s="80">
        <f t="shared" si="80"/>
        <v>2.0208309565920644</v>
      </c>
      <c r="DF49" s="80">
        <f t="shared" si="139"/>
        <v>9.037059326853912E-12</v>
      </c>
      <c r="DG49" s="80"/>
      <c r="DI49" s="80">
        <f t="shared" si="116"/>
        <v>0.20636535983202381</v>
      </c>
      <c r="DJ49" s="80">
        <f t="shared" si="117"/>
        <v>0.11492176973210878</v>
      </c>
      <c r="DK49" s="80">
        <f t="shared" si="118"/>
        <v>2.0360133302957006</v>
      </c>
      <c r="DL49" s="80">
        <f t="shared" si="119"/>
        <v>9.1188769088815524E-12</v>
      </c>
      <c r="DM49" s="80">
        <f t="shared" si="120"/>
        <v>2.3573004598689522</v>
      </c>
      <c r="DN49" s="80"/>
      <c r="DO49" s="80"/>
      <c r="DP49" s="80">
        <f t="shared" si="121"/>
        <v>8.7543087249682267E-2</v>
      </c>
      <c r="DQ49" s="80">
        <f t="shared" si="122"/>
        <v>4.8751430582802138E-2</v>
      </c>
      <c r="DR49" s="80">
        <f t="shared" si="123"/>
        <v>0.86370548216364718</v>
      </c>
      <c r="DS49" s="80">
        <f t="shared" si="124"/>
        <v>3.8683558011050029E-12</v>
      </c>
      <c r="DT49" s="80"/>
      <c r="DW49" s="80">
        <f t="shared" si="125"/>
        <v>0.10602133835297886</v>
      </c>
      <c r="DX49" s="80">
        <f t="shared" si="126"/>
        <v>-5.8188126109770436E-2</v>
      </c>
      <c r="DY49" s="80">
        <f t="shared" si="126"/>
        <v>-1.573878699654703E-2</v>
      </c>
      <c r="DZ49" s="80">
        <v>0</v>
      </c>
      <c r="EA49" s="80"/>
      <c r="EC49" s="80">
        <f t="shared" si="127"/>
        <v>0.11147745108721385</v>
      </c>
      <c r="ED49" s="80">
        <f t="shared" si="128"/>
        <v>5.2454744550864268E-2</v>
      </c>
      <c r="EE49" s="80">
        <f t="shared" si="129"/>
        <v>9.4889058669123866E-2</v>
      </c>
      <c r="EF49" s="80">
        <f t="shared" si="130"/>
        <v>0.74117874569279807</v>
      </c>
      <c r="EG49" s="80"/>
      <c r="EI49" s="80">
        <f t="shared" si="140"/>
        <v>-7.7639258054840871E-2</v>
      </c>
      <c r="EJ49" s="80">
        <f t="shared" si="140"/>
        <v>0.10638059438651724</v>
      </c>
      <c r="EK49" s="80">
        <f t="shared" si="140"/>
        <v>4.6738719606773133E-3</v>
      </c>
      <c r="EL49" s="80">
        <f t="shared" si="140"/>
        <v>4.4132591614315453E-3</v>
      </c>
      <c r="EN49" s="80">
        <f t="shared" si="141"/>
        <v>6.0331853796266426E-4</v>
      </c>
      <c r="EO49" s="80">
        <f t="shared" si="142"/>
        <v>1.4560805088853301E-3</v>
      </c>
      <c r="EP49" s="80">
        <f t="shared" si="143"/>
        <v>1.1551287999104207E-3</v>
      </c>
      <c r="EQ49" s="80">
        <f t="shared" si="144"/>
        <v>-3.6375197701996791E-4</v>
      </c>
      <c r="ES49" s="80">
        <f t="shared" si="145"/>
        <v>-1.6454919486780706E-3</v>
      </c>
      <c r="ET49" s="80">
        <f t="shared" si="146"/>
        <v>-5.0560784748313102E-4</v>
      </c>
      <c r="EU49" s="80">
        <f t="shared" si="147"/>
        <v>3.78418337206183E-4</v>
      </c>
      <c r="EV49" s="80">
        <f t="shared" si="148"/>
        <v>1.6963808890005411E-3</v>
      </c>
      <c r="EX49" s="80">
        <f t="shared" si="149"/>
        <v>-6.2829250187314929E-3</v>
      </c>
      <c r="EY49" s="80">
        <f t="shared" si="150"/>
        <v>1.5070277930261434E-2</v>
      </c>
      <c r="EZ49" s="80">
        <f t="shared" si="151"/>
        <v>4.0278221792650294E-3</v>
      </c>
      <c r="FA49" s="80">
        <f t="shared" si="152"/>
        <v>-1.8935577155152872E-2</v>
      </c>
      <c r="FC49" s="124">
        <v>1.0817171467845628</v>
      </c>
      <c r="FD49" s="80">
        <f t="shared" si="24"/>
        <v>0.99287649755478624</v>
      </c>
      <c r="FE49" s="80">
        <f t="shared" si="25"/>
        <v>1.1068303595751789</v>
      </c>
      <c r="FF49" s="124">
        <f t="shared" si="3"/>
        <v>1.0386396965829288</v>
      </c>
      <c r="FG49" s="80"/>
      <c r="FH49" s="80">
        <f t="shared" si="26"/>
        <v>1.0024292204423815</v>
      </c>
      <c r="FI49" s="80">
        <f t="shared" si="27"/>
        <v>1.1805468418398117</v>
      </c>
      <c r="FJ49" s="80">
        <f t="shared" si="4"/>
        <v>0.95711117773625143</v>
      </c>
      <c r="FK49" s="80"/>
      <c r="FL49" s="80">
        <f t="shared" si="28"/>
        <v>1.0011221225612867</v>
      </c>
      <c r="FM49" s="80">
        <f t="shared" si="29"/>
        <v>1.0213903205350032</v>
      </c>
      <c r="FN49" s="80">
        <f t="shared" si="5"/>
        <v>1.0007722948790063</v>
      </c>
      <c r="FO49" s="80"/>
      <c r="FP49" s="80">
        <f t="shared" si="30"/>
        <v>1.0001581539463091</v>
      </c>
      <c r="FQ49" s="80">
        <f t="shared" si="31"/>
        <v>1.0138465299106696</v>
      </c>
      <c r="FR49" s="80">
        <f t="shared" si="6"/>
        <v>0.99278139883239569</v>
      </c>
      <c r="FT49" s="80">
        <f t="shared" si="32"/>
        <v>1.003670241955646</v>
      </c>
      <c r="FU49" s="80">
        <f t="shared" si="33"/>
        <v>0.97956936421805119</v>
      </c>
      <c r="FV49" s="80">
        <f t="shared" si="7"/>
        <v>1.0220388711180448</v>
      </c>
      <c r="FX49" s="37"/>
      <c r="GH49" s="32">
        <f>GH48+1</f>
        <v>2004</v>
      </c>
      <c r="GI49" s="90">
        <f t="shared" si="34"/>
        <v>1.6694356702663504</v>
      </c>
      <c r="GJ49" s="90">
        <f t="shared" si="35"/>
        <v>1.3673030147106127</v>
      </c>
      <c r="GK49" s="90">
        <f t="shared" si="36"/>
        <v>1.2841255353107717</v>
      </c>
      <c r="GL49" s="90">
        <f t="shared" si="37"/>
        <v>1.2686979911930012</v>
      </c>
      <c r="GM49" s="90">
        <f t="shared" si="38"/>
        <v>0.7494439929635226</v>
      </c>
    </row>
    <row r="50" spans="1:195" x14ac:dyDescent="0.2">
      <c r="A50" s="74" t="s">
        <v>36</v>
      </c>
      <c r="B50" s="31">
        <f t="shared" si="10"/>
        <v>1984</v>
      </c>
      <c r="D50" s="85">
        <f t="shared" si="93"/>
        <v>23044.645187556245</v>
      </c>
      <c r="E50" s="85">
        <f t="shared" si="94"/>
        <v>13139.071665602907</v>
      </c>
      <c r="F50" s="85">
        <f t="shared" si="131"/>
        <v>78171.01914261069</v>
      </c>
      <c r="G50" s="123">
        <v>9.9999999999999995E-7</v>
      </c>
      <c r="H50" s="85">
        <f t="shared" si="95"/>
        <v>114354.73599676984</v>
      </c>
      <c r="I50" s="85"/>
      <c r="J50" s="80"/>
      <c r="K50" s="85">
        <f>AER11_Table2.1c!$D47*0.001</f>
        <v>2582.4769999999999</v>
      </c>
      <c r="L50" s="85">
        <f>AER11_Table2.1c!$F47*0.001</f>
        <v>1227.0150000000001</v>
      </c>
      <c r="M50" s="85">
        <f>AER11_Table2.1c!$W47*0.001</f>
        <v>2264.4749999999999</v>
      </c>
      <c r="N50" s="91">
        <f>[4]West!I50</f>
        <v>16948.124864042038</v>
      </c>
      <c r="O50" s="91">
        <f t="shared" si="96"/>
        <v>23022.091864042039</v>
      </c>
      <c r="P50" s="91"/>
      <c r="R50" s="92">
        <f t="shared" si="97"/>
        <v>2582.4769999999999</v>
      </c>
      <c r="S50" s="92">
        <f t="shared" si="98"/>
        <v>1227.0150000000001</v>
      </c>
      <c r="T50" s="92">
        <f t="shared" si="99"/>
        <v>2264.4749999999999</v>
      </c>
      <c r="U50" s="92">
        <f t="shared" si="100"/>
        <v>16948.124864042038</v>
      </c>
      <c r="V50" s="92">
        <f t="shared" si="101"/>
        <v>23022.091864042039</v>
      </c>
      <c r="X50" s="85">
        <f>AER_11_Table3.4_real!$I31</f>
        <v>8.9234657995235764</v>
      </c>
      <c r="Y50" s="85">
        <f>AER_11_Table3.4_real!$K31</f>
        <v>10.708158959428292</v>
      </c>
      <c r="Z50" s="85">
        <f>AER_11_Table3.4_real!M31</f>
        <v>34.520592694823613</v>
      </c>
      <c r="AA50" s="85">
        <v>0</v>
      </c>
      <c r="AB50" s="85">
        <f>[4]Conversion_Factors!$O46*AB196+AB270</f>
        <v>11.830416837629119</v>
      </c>
      <c r="AF50" s="85">
        <f>[4]Conversion_Factors!$O46*AF196+AF270</f>
        <v>81.499148652775176</v>
      </c>
      <c r="AG50" s="85">
        <f>[4]Conversion_Factors!$O46*AG196+AG270</f>
        <v>242.21798940718421</v>
      </c>
      <c r="AH50" s="85">
        <f>[4]Conversion_Factors!$O46*AH196+AH270</f>
        <v>120.33833756107539</v>
      </c>
      <c r="AI50" s="85">
        <f>[4]Conversion_Factors!$O46*AI196+AI270</f>
        <v>2.4237220141662505</v>
      </c>
      <c r="AJ50" s="85">
        <f>[4]Conversion_Factors!$O46*AJ196+AJ270</f>
        <v>0.96274356038098696</v>
      </c>
      <c r="AL50" s="94">
        <f t="shared" si="102"/>
        <v>82.655720677356001</v>
      </c>
      <c r="AM50" s="94">
        <f t="shared" si="102"/>
        <v>243.09430000757476</v>
      </c>
      <c r="AN50" s="94">
        <f t="shared" si="102"/>
        <v>122.25858855501524</v>
      </c>
      <c r="AO50" s="94">
        <f t="shared" si="102"/>
        <v>2.4163866584086957</v>
      </c>
      <c r="AP50" s="94">
        <f t="shared" si="103"/>
        <v>5.0376258756860564</v>
      </c>
      <c r="AR50" s="90">
        <f>[4]Northeast!V50</f>
        <v>0.98600735659791217</v>
      </c>
      <c r="AS50" s="90">
        <f>[4]Midwest!V50</f>
        <v>0.99639518244416569</v>
      </c>
      <c r="AT50" s="90">
        <f>[4]South!V50</f>
        <v>0.98429352885032084</v>
      </c>
      <c r="AU50" s="90">
        <f>[4]West!V50</f>
        <v>1.0030356713533526</v>
      </c>
      <c r="AV50" s="90">
        <f t="shared" si="104"/>
        <v>0.19111057155467592</v>
      </c>
      <c r="AX50" s="32">
        <f t="shared" si="132"/>
        <v>1000000</v>
      </c>
      <c r="AY50" s="32">
        <f t="shared" si="133"/>
        <v>1000000</v>
      </c>
      <c r="AZ50" s="32">
        <f t="shared" si="134"/>
        <v>1000000</v>
      </c>
      <c r="BA50" s="32">
        <f t="shared" si="135"/>
        <v>1000000</v>
      </c>
      <c r="BB50" s="32">
        <f t="shared" si="136"/>
        <v>1000000</v>
      </c>
      <c r="BE50" s="80">
        <f t="shared" si="105"/>
        <v>1.1326416606656922</v>
      </c>
      <c r="BF50" s="80">
        <f t="shared" si="105"/>
        <v>0.99019053669134516</v>
      </c>
      <c r="BG50" s="80">
        <f t="shared" si="105"/>
        <v>1.0470987873347184</v>
      </c>
      <c r="BH50" s="80">
        <f t="shared" si="105"/>
        <v>1.1616315526417225</v>
      </c>
      <c r="BI50" s="80"/>
      <c r="BJ50" s="80"/>
      <c r="BK50" s="80"/>
      <c r="BL50" s="80"/>
      <c r="BM50" s="80"/>
      <c r="BN50" s="80"/>
      <c r="BO50" s="80"/>
      <c r="BP50" s="80"/>
      <c r="BQ50" s="80"/>
      <c r="BR50" s="80"/>
      <c r="BS50" s="80"/>
      <c r="BT50" s="95">
        <f>[4]Northeast!AK50</f>
        <v>1.0104366108638243</v>
      </c>
      <c r="BU50" s="95">
        <f>[4]Midwest!AK50</f>
        <v>1.0183371968859447</v>
      </c>
      <c r="BV50" s="95">
        <f>[4]South!AK50</f>
        <v>1.0103954958701495</v>
      </c>
      <c r="BW50" s="95">
        <f>[4]West!AK50</f>
        <v>1.0064572468888415</v>
      </c>
      <c r="BX50" s="88"/>
      <c r="BY50" s="95">
        <f>[4]Northeast!AH50</f>
        <v>0.99979543013490124</v>
      </c>
      <c r="BZ50" s="95">
        <f>[4]Midwest!AH50</f>
        <v>1.0007879478422859</v>
      </c>
      <c r="CA50" s="95">
        <f>[4]South!AH50</f>
        <v>1.0004519592172241</v>
      </c>
      <c r="CB50" s="95">
        <f>[4]West!AH50</f>
        <v>0.99958877372473987</v>
      </c>
      <c r="CD50" s="95">
        <f>[4]Northeast!AI50</f>
        <v>0.99968732703148089</v>
      </c>
      <c r="CE50" s="95">
        <f>[4]Midwest!AI50</f>
        <v>0.99676836215558606</v>
      </c>
      <c r="CF50" s="95">
        <f>[4]South!AI50</f>
        <v>0.99592414011884811</v>
      </c>
      <c r="CG50" s="95">
        <f>[4]West!AI50</f>
        <v>0.998290494920267</v>
      </c>
      <c r="CI50" s="95">
        <f>[4]Northeast!AJ50</f>
        <v>1.0060631250439314</v>
      </c>
      <c r="CJ50" s="95">
        <f>[4]Midwest!AJ50</f>
        <v>0.99620128316568746</v>
      </c>
      <c r="CK50" s="95">
        <f>[4]South!AJ50</f>
        <v>1.0108548796477177</v>
      </c>
      <c r="CL50" s="95">
        <f>[4]West!AJ50</f>
        <v>0.97473513316944649</v>
      </c>
      <c r="CN50" s="89">
        <f t="shared" si="106"/>
        <v>0.98731623791716105</v>
      </c>
      <c r="CO50" s="89">
        <f t="shared" si="107"/>
        <v>1.0326073076468725</v>
      </c>
      <c r="CP50" s="89">
        <f t="shared" si="108"/>
        <v>0.98859341885578822</v>
      </c>
      <c r="CQ50" s="89">
        <f t="shared" si="109"/>
        <v>1.0004134625175347</v>
      </c>
      <c r="CR50" s="89">
        <f t="shared" si="110"/>
        <v>0.99626787687436691</v>
      </c>
      <c r="CS50" s="89">
        <f t="shared" si="111"/>
        <v>1.0098048732676506</v>
      </c>
      <c r="CT50" s="89">
        <f t="shared" si="112"/>
        <v>1.0153374172560561</v>
      </c>
      <c r="CU50" s="89">
        <f t="shared" si="113"/>
        <v>0.99741869208610978</v>
      </c>
      <c r="CV50" s="89">
        <f t="shared" si="114"/>
        <v>1.0195099622316786</v>
      </c>
      <c r="CW50" s="89"/>
      <c r="CX50" s="89">
        <f t="shared" si="115"/>
        <v>0.99497193766805681</v>
      </c>
      <c r="DA50" s="35"/>
      <c r="DC50" s="80">
        <f t="shared" si="137"/>
        <v>0.20151894004816018</v>
      </c>
      <c r="DD50" s="80">
        <f t="shared" si="138"/>
        <v>0.1148974858896447</v>
      </c>
      <c r="DE50" s="80">
        <f t="shared" si="80"/>
        <v>2.0507507221603509</v>
      </c>
      <c r="DF50" s="80">
        <f t="shared" si="139"/>
        <v>8.7447187148265262E-12</v>
      </c>
      <c r="DG50" s="80"/>
      <c r="DI50" s="80">
        <f t="shared" si="116"/>
        <v>0.20518894161305512</v>
      </c>
      <c r="DJ50" s="80">
        <f t="shared" si="117"/>
        <v>0.11618715966285491</v>
      </c>
      <c r="DK50" s="80">
        <f t="shared" si="118"/>
        <v>2.0357541949247793</v>
      </c>
      <c r="DL50" s="80">
        <f t="shared" si="119"/>
        <v>8.8900879274022159E-12</v>
      </c>
      <c r="DM50" s="80">
        <f t="shared" si="120"/>
        <v>2.3571302962095797</v>
      </c>
      <c r="DN50" s="80"/>
      <c r="DO50" s="80"/>
      <c r="DP50" s="80">
        <f t="shared" si="121"/>
        <v>8.7050317898426072E-2</v>
      </c>
      <c r="DQ50" s="80">
        <f t="shared" si="122"/>
        <v>4.9291784951256828E-2</v>
      </c>
      <c r="DR50" s="80">
        <f t="shared" si="123"/>
        <v>0.86365789714654539</v>
      </c>
      <c r="DS50" s="80">
        <f t="shared" si="124"/>
        <v>3.7715725523099254E-12</v>
      </c>
      <c r="DT50" s="80"/>
      <c r="DW50" s="80">
        <f t="shared" si="125"/>
        <v>-4.1004958199654613E-2</v>
      </c>
      <c r="DX50" s="80">
        <f t="shared" si="126"/>
        <v>-3.7006798175854637E-2</v>
      </c>
      <c r="DY50" s="80">
        <f t="shared" si="126"/>
        <v>-2.0027905920430827E-2</v>
      </c>
      <c r="DZ50" s="80">
        <v>0</v>
      </c>
      <c r="EA50" s="80"/>
      <c r="EC50" s="80">
        <f t="shared" si="127"/>
        <v>0.11217386392387493</v>
      </c>
      <c r="ED50" s="80">
        <f t="shared" si="128"/>
        <v>5.3297285374682299E-2</v>
      </c>
      <c r="EE50" s="80">
        <f t="shared" si="129"/>
        <v>9.8360957526056073E-2</v>
      </c>
      <c r="EF50" s="80">
        <f t="shared" si="130"/>
        <v>0.73616789317538667</v>
      </c>
      <c r="EG50" s="80"/>
      <c r="EI50" s="80">
        <f t="shared" si="140"/>
        <v>6.2276860517064096E-3</v>
      </c>
      <c r="EJ50" s="80">
        <f t="shared" si="140"/>
        <v>1.5934609518559829E-2</v>
      </c>
      <c r="EK50" s="80">
        <f t="shared" si="140"/>
        <v>3.5935546509932456E-2</v>
      </c>
      <c r="EL50" s="80">
        <f t="shared" si="140"/>
        <v>-6.7836100222959496E-3</v>
      </c>
      <c r="EN50" s="80">
        <f t="shared" si="141"/>
        <v>2.5106341842546809E-4</v>
      </c>
      <c r="EO50" s="80">
        <f t="shared" si="142"/>
        <v>-6.5944928618680461E-4</v>
      </c>
      <c r="EP50" s="80">
        <f t="shared" si="143"/>
        <v>-4.0290196667576986E-4</v>
      </c>
      <c r="EQ50" s="80">
        <f t="shared" si="144"/>
        <v>3.3610614891851898E-4</v>
      </c>
      <c r="ES50" s="80">
        <f t="shared" si="145"/>
        <v>9.8774692221916845E-5</v>
      </c>
      <c r="ET50" s="80">
        <f t="shared" si="146"/>
        <v>3.0312532512796523E-3</v>
      </c>
      <c r="EU50" s="80">
        <f t="shared" si="147"/>
        <v>3.8761438066264075E-3</v>
      </c>
      <c r="EV50" s="80">
        <f t="shared" si="148"/>
        <v>2.0726612354301632E-3</v>
      </c>
      <c r="EX50" s="80">
        <f t="shared" si="149"/>
        <v>-4.2941991565322089E-4</v>
      </c>
      <c r="EY50" s="80">
        <f t="shared" si="150"/>
        <v>-1.7365939693195442E-2</v>
      </c>
      <c r="EZ50" s="80">
        <f t="shared" si="151"/>
        <v>-1.2909079796548321E-2</v>
      </c>
      <c r="FA50" s="80">
        <f t="shared" si="152"/>
        <v>8.1107969594888443E-3</v>
      </c>
      <c r="FC50" s="124">
        <v>1.0377363178115746</v>
      </c>
      <c r="FD50" s="80">
        <f t="shared" si="24"/>
        <v>0.97756461706255215</v>
      </c>
      <c r="FE50" s="80">
        <f t="shared" si="25"/>
        <v>1.0819981966113168</v>
      </c>
      <c r="FF50" s="124">
        <f t="shared" si="3"/>
        <v>1.0153374172560561</v>
      </c>
      <c r="FG50" s="80"/>
      <c r="FH50" s="80">
        <f t="shared" si="26"/>
        <v>1.0328929823952095</v>
      </c>
      <c r="FI50" s="80">
        <f t="shared" si="27"/>
        <v>1.2193785483251689</v>
      </c>
      <c r="FJ50" s="80">
        <f t="shared" si="4"/>
        <v>0.98859341885578822</v>
      </c>
      <c r="FK50" s="80"/>
      <c r="FL50" s="80">
        <f t="shared" si="28"/>
        <v>0.99964144454906689</v>
      </c>
      <c r="FM50" s="80">
        <f t="shared" si="29"/>
        <v>1.0210240954680452</v>
      </c>
      <c r="FN50" s="80">
        <f t="shared" si="5"/>
        <v>1.0004134625175347</v>
      </c>
      <c r="FO50" s="80"/>
      <c r="FP50" s="80">
        <f t="shared" si="30"/>
        <v>1.0035118285315092</v>
      </c>
      <c r="FQ50" s="80">
        <f t="shared" si="31"/>
        <v>1.0174069850809815</v>
      </c>
      <c r="FR50" s="80">
        <f t="shared" si="6"/>
        <v>0.99626787687436691</v>
      </c>
      <c r="FT50" s="80">
        <f t="shared" si="32"/>
        <v>0.98802981158924907</v>
      </c>
      <c r="FU50" s="80">
        <f t="shared" si="33"/>
        <v>0.96784373436696158</v>
      </c>
      <c r="FV50" s="80">
        <f t="shared" si="7"/>
        <v>1.0098048732676506</v>
      </c>
      <c r="FX50" s="37"/>
      <c r="GH50" s="32">
        <f>GH49+1</f>
        <v>2005</v>
      </c>
      <c r="GI50" s="90">
        <f t="shared" si="34"/>
        <v>1.8447496860639545</v>
      </c>
      <c r="GJ50" s="90">
        <f t="shared" si="35"/>
        <v>1.3796432764370135</v>
      </c>
      <c r="GK50" s="90">
        <f t="shared" si="36"/>
        <v>1.3027451876661502</v>
      </c>
      <c r="GL50" s="90">
        <f t="shared" si="37"/>
        <v>1.3096905155762522</v>
      </c>
      <c r="GM50" s="90">
        <f t="shared" si="38"/>
        <v>0.7836866997942743</v>
      </c>
    </row>
    <row r="51" spans="1:195" x14ac:dyDescent="0.2">
      <c r="A51" s="74" t="s">
        <v>36</v>
      </c>
      <c r="B51" s="31">
        <f t="shared" si="10"/>
        <v>1985</v>
      </c>
      <c r="D51" s="85">
        <f t="shared" si="93"/>
        <v>21279.191478058932</v>
      </c>
      <c r="E51" s="85">
        <f t="shared" si="94"/>
        <v>11202.61858783426</v>
      </c>
      <c r="F51" s="85">
        <f t="shared" si="131"/>
        <v>80221.818153243672</v>
      </c>
      <c r="G51" s="123">
        <v>9.9999999999999995E-7</v>
      </c>
      <c r="H51" s="85">
        <f t="shared" si="95"/>
        <v>112703.62822013686</v>
      </c>
      <c r="I51" s="85"/>
      <c r="J51" s="80"/>
      <c r="K51" s="85">
        <f>AER11_Table2.1c!$D48*0.001</f>
        <v>2487.7440000000001</v>
      </c>
      <c r="L51" s="85">
        <f>AER11_Table2.1c!$F48*0.001</f>
        <v>1082.627</v>
      </c>
      <c r="M51" s="85">
        <f>AER11_Table2.1c!$W48*0.001</f>
        <v>2351.2820000000002</v>
      </c>
      <c r="N51" s="91">
        <f>[4]West!I51</f>
        <v>17396.196924771179</v>
      </c>
      <c r="O51" s="91">
        <f t="shared" si="96"/>
        <v>23317.849924771181</v>
      </c>
      <c r="P51" s="91"/>
      <c r="R51" s="92">
        <f t="shared" si="97"/>
        <v>2487.7440000000001</v>
      </c>
      <c r="S51" s="92">
        <f t="shared" si="98"/>
        <v>1082.627</v>
      </c>
      <c r="T51" s="92">
        <f t="shared" si="99"/>
        <v>2351.2820000000002</v>
      </c>
      <c r="U51" s="92">
        <f t="shared" si="100"/>
        <v>17396.196924771179</v>
      </c>
      <c r="V51" s="92">
        <f t="shared" si="101"/>
        <v>23317.849924771181</v>
      </c>
      <c r="X51" s="85">
        <f>AER_11_Table3.4_real!$I32</f>
        <v>8.5536098079460476</v>
      </c>
      <c r="Y51" s="85">
        <f>AER_11_Table3.4_real!$K32</f>
        <v>10.347625348189414</v>
      </c>
      <c r="Z51" s="85">
        <f>AER_11_Table3.4_real!M32</f>
        <v>34.118331256414017</v>
      </c>
      <c r="AA51" s="85">
        <v>0</v>
      </c>
      <c r="AB51" s="85">
        <f>[4]Conversion_Factors!$O47*AB197+AB271</f>
        <v>11.45684012694867</v>
      </c>
      <c r="AF51" s="85">
        <f>[4]Conversion_Factors!$O47*AF197+AF271</f>
        <v>71.521285072487117</v>
      </c>
      <c r="AG51" s="85">
        <f>[4]Conversion_Factors!$O47*AG197+AG271</f>
        <v>245.5503325327239</v>
      </c>
      <c r="AH51" s="85">
        <f>[4]Conversion_Factors!$O47*AH197+AH271</f>
        <v>113.69138026274976</v>
      </c>
      <c r="AI51" s="85">
        <f>[4]Conversion_Factors!$O47*AI197+AI271</f>
        <v>2.1405618822675874</v>
      </c>
      <c r="AJ51" s="85">
        <f>[4]Conversion_Factors!$O47*AJ197+AJ271</f>
        <v>0.92021801704235084</v>
      </c>
      <c r="AL51" s="94">
        <f t="shared" si="102"/>
        <v>72.976055488526185</v>
      </c>
      <c r="AM51" s="94">
        <f t="shared" si="102"/>
        <v>245.50254824678285</v>
      </c>
      <c r="AN51" s="94">
        <f t="shared" si="102"/>
        <v>116.75936409611535</v>
      </c>
      <c r="AO51" s="94">
        <f t="shared" si="102"/>
        <v>2.0801661705154908</v>
      </c>
      <c r="AP51" s="94">
        <f t="shared" si="103"/>
        <v>4.9446701443528767</v>
      </c>
      <c r="AR51" s="90">
        <f>[4]Northeast!V51</f>
        <v>0.98006509934936403</v>
      </c>
      <c r="AS51" s="90">
        <f>[4]Midwest!V51</f>
        <v>1.000194638655616</v>
      </c>
      <c r="AT51" s="90">
        <f>[4]South!V51</f>
        <v>0.97372387339451383</v>
      </c>
      <c r="AU51" s="90">
        <f>[4]West!V51</f>
        <v>1.0290340803576907</v>
      </c>
      <c r="AV51" s="90">
        <f t="shared" si="104"/>
        <v>0.18610301398836432</v>
      </c>
      <c r="AX51" s="32">
        <f t="shared" ref="AX51:AX76" si="153">R51/K51*1000000</f>
        <v>1000000</v>
      </c>
      <c r="AY51" s="32">
        <f t="shared" si="133"/>
        <v>1000000</v>
      </c>
      <c r="AZ51" s="32">
        <f t="shared" si="134"/>
        <v>1000000</v>
      </c>
      <c r="BA51" s="32">
        <f t="shared" si="135"/>
        <v>1000000</v>
      </c>
      <c r="BB51" s="32">
        <f t="shared" si="136"/>
        <v>1000000</v>
      </c>
      <c r="BE51" s="80">
        <f t="shared" si="105"/>
        <v>1</v>
      </c>
      <c r="BF51" s="80">
        <f t="shared" si="105"/>
        <v>1</v>
      </c>
      <c r="BG51" s="80">
        <f t="shared" si="105"/>
        <v>1</v>
      </c>
      <c r="BH51" s="80">
        <f t="shared" si="105"/>
        <v>1</v>
      </c>
      <c r="BI51" s="80"/>
      <c r="BJ51" s="80"/>
      <c r="BK51" s="80"/>
      <c r="BL51" s="80"/>
      <c r="BM51" s="80"/>
      <c r="BN51" s="80"/>
      <c r="BO51" s="80"/>
      <c r="BP51" s="80"/>
      <c r="BQ51" s="80"/>
      <c r="BR51" s="80"/>
      <c r="BS51" s="80"/>
      <c r="BT51" s="95">
        <f>[4]Northeast!AK51</f>
        <v>1</v>
      </c>
      <c r="BU51" s="95">
        <f>[4]Midwest!AK51</f>
        <v>1</v>
      </c>
      <c r="BV51" s="95">
        <f>[4]South!AK51</f>
        <v>1</v>
      </c>
      <c r="BW51" s="95">
        <f>[4]West!AK51</f>
        <v>1</v>
      </c>
      <c r="BX51" s="88"/>
      <c r="BY51" s="95">
        <f>[4]Northeast!AH51</f>
        <v>1</v>
      </c>
      <c r="BZ51" s="95">
        <f>[4]Midwest!AH51</f>
        <v>1</v>
      </c>
      <c r="CA51" s="95">
        <f>[4]South!AH51</f>
        <v>1</v>
      </c>
      <c r="CB51" s="95">
        <f>[4]West!AH51</f>
        <v>1</v>
      </c>
      <c r="CD51" s="95">
        <f>[4]Northeast!AI51</f>
        <v>1</v>
      </c>
      <c r="CE51" s="95">
        <f>[4]Midwest!AI51</f>
        <v>1</v>
      </c>
      <c r="CF51" s="95">
        <f>[4]South!AI51</f>
        <v>1</v>
      </c>
      <c r="CG51" s="95">
        <f>[4]West!AI51</f>
        <v>1</v>
      </c>
      <c r="CI51" s="95">
        <f>[4]Northeast!AJ51</f>
        <v>1</v>
      </c>
      <c r="CJ51" s="95">
        <f>[4]Midwest!AJ51</f>
        <v>1</v>
      </c>
      <c r="CK51" s="95">
        <f>[4]South!AJ51</f>
        <v>1</v>
      </c>
      <c r="CL51" s="95">
        <f>[4]West!AJ51</f>
        <v>1</v>
      </c>
      <c r="CN51" s="89">
        <f t="shared" si="106"/>
        <v>1</v>
      </c>
      <c r="CO51" s="89">
        <f t="shared" si="107"/>
        <v>1</v>
      </c>
      <c r="CP51" s="89">
        <f t="shared" si="108"/>
        <v>1</v>
      </c>
      <c r="CQ51" s="89">
        <f t="shared" si="109"/>
        <v>1</v>
      </c>
      <c r="CR51" s="89">
        <f t="shared" si="110"/>
        <v>1</v>
      </c>
      <c r="CS51" s="89">
        <f t="shared" si="111"/>
        <v>1</v>
      </c>
      <c r="CT51" s="89">
        <f t="shared" si="112"/>
        <v>1</v>
      </c>
      <c r="CU51" s="89">
        <f t="shared" si="113"/>
        <v>1</v>
      </c>
      <c r="CV51" s="89">
        <f t="shared" si="114"/>
        <v>1</v>
      </c>
      <c r="CW51" s="89"/>
      <c r="CX51" s="89">
        <f t="shared" si="115"/>
        <v>1</v>
      </c>
      <c r="DA51" s="35"/>
      <c r="DC51" s="80">
        <f t="shared" si="137"/>
        <v>0.18880662330138684</v>
      </c>
      <c r="DD51" s="80">
        <f t="shared" si="138"/>
        <v>9.9398917006938717E-2</v>
      </c>
      <c r="DE51" s="80">
        <f t="shared" si="80"/>
        <v>2.1353833790484051</v>
      </c>
      <c r="DF51" s="80">
        <f t="shared" si="139"/>
        <v>8.8728288147632954E-12</v>
      </c>
      <c r="DG51" s="80"/>
      <c r="DI51" s="80">
        <f t="shared" si="116"/>
        <v>0.1950937586386596</v>
      </c>
      <c r="DJ51" s="80">
        <f t="shared" si="117"/>
        <v>0.10696112286462851</v>
      </c>
      <c r="DK51" s="80">
        <f t="shared" si="118"/>
        <v>2.092781844440236</v>
      </c>
      <c r="DL51" s="80">
        <f t="shared" si="119"/>
        <v>8.8086184988674932E-12</v>
      </c>
      <c r="DM51" s="80">
        <f t="shared" si="120"/>
        <v>2.3948367259523327</v>
      </c>
      <c r="DN51" s="80"/>
      <c r="DO51" s="80"/>
      <c r="DP51" s="80">
        <f t="shared" si="121"/>
        <v>8.1464325531870427E-2</v>
      </c>
      <c r="DQ51" s="80">
        <f t="shared" si="122"/>
        <v>4.4663221381864467E-2</v>
      </c>
      <c r="DR51" s="80">
        <f t="shared" si="123"/>
        <v>0.87387245308258699</v>
      </c>
      <c r="DS51" s="80">
        <f t="shared" si="124"/>
        <v>3.6781707927769696E-12</v>
      </c>
      <c r="DT51" s="80"/>
      <c r="DW51" s="80">
        <f t="shared" si="125"/>
        <v>-4.2331020069094893E-2</v>
      </c>
      <c r="DX51" s="80">
        <f t="shared" si="126"/>
        <v>-3.4248912040642544E-2</v>
      </c>
      <c r="DY51" s="80">
        <f t="shared" si="126"/>
        <v>-1.1721222324064485E-2</v>
      </c>
      <c r="DZ51" s="80">
        <v>0</v>
      </c>
      <c r="EA51" s="80"/>
      <c r="EC51" s="80">
        <f t="shared" si="127"/>
        <v>0.10668839571512992</v>
      </c>
      <c r="ED51" s="80">
        <f t="shared" si="128"/>
        <v>4.6429109179997596E-2</v>
      </c>
      <c r="EE51" s="80">
        <f t="shared" si="129"/>
        <v>0.10083614087858804</v>
      </c>
      <c r="EF51" s="80">
        <f t="shared" si="130"/>
        <v>0.7460463542262844</v>
      </c>
      <c r="EG51" s="80"/>
      <c r="EI51" s="80">
        <f t="shared" si="140"/>
        <v>-5.0137627889505314E-2</v>
      </c>
      <c r="EJ51" s="80">
        <f t="shared" si="140"/>
        <v>-0.13795878327239203</v>
      </c>
      <c r="EK51" s="80">
        <f t="shared" si="140"/>
        <v>2.4852879625435129E-2</v>
      </c>
      <c r="EL51" s="80">
        <f t="shared" si="140"/>
        <v>1.3329526864020952E-2</v>
      </c>
      <c r="EN51" s="80">
        <f t="shared" si="141"/>
        <v>2.0459079236769253E-4</v>
      </c>
      <c r="EO51" s="80">
        <f t="shared" si="142"/>
        <v>-7.8763757435733924E-4</v>
      </c>
      <c r="EP51" s="80">
        <f t="shared" si="143"/>
        <v>-4.518571144200707E-4</v>
      </c>
      <c r="EQ51" s="80">
        <f t="shared" si="144"/>
        <v>4.1131085197237304E-4</v>
      </c>
      <c r="ES51" s="80">
        <f t="shared" si="145"/>
        <v>3.1272186090359387E-4</v>
      </c>
      <c r="ET51" s="80">
        <f t="shared" si="146"/>
        <v>3.2368708631817108E-3</v>
      </c>
      <c r="EU51" s="80">
        <f t="shared" si="147"/>
        <v>4.0841888375136859E-3</v>
      </c>
      <c r="EV51" s="80">
        <f t="shared" si="148"/>
        <v>1.7109679509700159E-3</v>
      </c>
      <c r="EX51" s="80">
        <f t="shared" si="149"/>
        <v>-6.0448182615550758E-3</v>
      </c>
      <c r="EY51" s="80">
        <f t="shared" si="150"/>
        <v>3.8059502834669147E-3</v>
      </c>
      <c r="EZ51" s="80">
        <f t="shared" si="151"/>
        <v>-1.0796388338365817E-2</v>
      </c>
      <c r="FA51" s="80">
        <f t="shared" si="152"/>
        <v>2.5589503177833761E-2</v>
      </c>
      <c r="FC51" s="124">
        <v>1</v>
      </c>
      <c r="FD51" s="80">
        <f t="shared" si="24"/>
        <v>0.98489426569395488</v>
      </c>
      <c r="FE51" s="80">
        <f t="shared" si="25"/>
        <v>1.0656538193336862</v>
      </c>
      <c r="FF51" s="124">
        <f t="shared" si="3"/>
        <v>1</v>
      </c>
      <c r="FG51" s="80"/>
      <c r="FH51" s="80">
        <f t="shared" si="26"/>
        <v>1.0115381924729117</v>
      </c>
      <c r="FI51" s="80">
        <f t="shared" si="27"/>
        <v>1.2334479727130843</v>
      </c>
      <c r="FJ51" s="80">
        <f t="shared" si="4"/>
        <v>1</v>
      </c>
      <c r="FK51" s="80"/>
      <c r="FL51" s="80">
        <f t="shared" si="28"/>
        <v>0.99958670836306585</v>
      </c>
      <c r="FM51" s="80">
        <f t="shared" si="29"/>
        <v>1.02060211474828</v>
      </c>
      <c r="FN51" s="80">
        <f t="shared" si="5"/>
        <v>1</v>
      </c>
      <c r="FO51" s="80"/>
      <c r="FP51" s="80">
        <f t="shared" si="30"/>
        <v>1.0037461040471787</v>
      </c>
      <c r="FQ51" s="80">
        <f t="shared" si="31"/>
        <v>1.0212182975054211</v>
      </c>
      <c r="FR51" s="80">
        <f t="shared" si="6"/>
        <v>1</v>
      </c>
      <c r="FT51" s="80">
        <f t="shared" si="32"/>
        <v>0.99029032882766477</v>
      </c>
      <c r="FU51" s="80">
        <f t="shared" si="33"/>
        <v>0.95844628996005343</v>
      </c>
      <c r="FV51" s="80">
        <f t="shared" si="7"/>
        <v>1</v>
      </c>
      <c r="FX51" s="37"/>
      <c r="GH51" s="32">
        <f>GH50+1</f>
        <v>2006</v>
      </c>
      <c r="GI51" s="90">
        <f t="shared" si="34"/>
        <v>1.9380962965764401</v>
      </c>
      <c r="GJ51" s="90">
        <f t="shared" si="35"/>
        <v>1.3822009643338136</v>
      </c>
      <c r="GK51" s="90">
        <f t="shared" si="36"/>
        <v>1.3219367608889063</v>
      </c>
      <c r="GL51" s="90">
        <f t="shared" si="37"/>
        <v>1.279117928829514</v>
      </c>
      <c r="GM51" s="90">
        <f t="shared" si="38"/>
        <v>0.82924506186799785</v>
      </c>
    </row>
    <row r="52" spans="1:195" x14ac:dyDescent="0.2">
      <c r="A52" s="74" t="s">
        <v>36</v>
      </c>
      <c r="B52" s="31">
        <f t="shared" si="10"/>
        <v>1986</v>
      </c>
      <c r="D52" s="85">
        <f t="shared" si="93"/>
        <v>18360.689739489877</v>
      </c>
      <c r="E52" s="85">
        <f t="shared" si="94"/>
        <v>8103.2983823871546</v>
      </c>
      <c r="F52" s="85">
        <f t="shared" si="131"/>
        <v>80784.823335607929</v>
      </c>
      <c r="G52" s="123">
        <v>9.9999999999999995E-7</v>
      </c>
      <c r="H52" s="85">
        <f t="shared" si="95"/>
        <v>107248.81145848495</v>
      </c>
      <c r="I52" s="85"/>
      <c r="J52" s="80"/>
      <c r="K52" s="85">
        <f>AER11_Table2.1c!$D49*0.001</f>
        <v>2367.3389999999999</v>
      </c>
      <c r="L52" s="85">
        <f>AER11_Table2.1c!$F49*0.001</f>
        <v>1162.4580000000001</v>
      </c>
      <c r="M52" s="85">
        <f>AER11_Table2.1c!$W49*0.001</f>
        <v>2438.6289999999999</v>
      </c>
      <c r="N52" s="91">
        <f>[4]West!I52</f>
        <v>17865.041166524636</v>
      </c>
      <c r="O52" s="91">
        <f t="shared" si="96"/>
        <v>23833.467166524635</v>
      </c>
      <c r="P52" s="91"/>
      <c r="R52" s="92">
        <f t="shared" si="97"/>
        <v>2367.3389999999999</v>
      </c>
      <c r="S52" s="92">
        <f t="shared" si="98"/>
        <v>1162.4580000000001</v>
      </c>
      <c r="T52" s="92">
        <f t="shared" si="99"/>
        <v>2438.6289999999999</v>
      </c>
      <c r="U52" s="92">
        <f t="shared" si="100"/>
        <v>17865.041166524636</v>
      </c>
      <c r="V52" s="92">
        <f t="shared" si="101"/>
        <v>23833.467166524635</v>
      </c>
      <c r="X52" s="85">
        <f>AER_11_Table3.4_real!$I33</f>
        <v>7.7558346056436696</v>
      </c>
      <c r="Y52" s="85">
        <f>AER_11_Table3.4_real!$K33</f>
        <v>6.9708311030481562</v>
      </c>
      <c r="Z52" s="85">
        <f>AER_11_Table3.4_real!M33</f>
        <v>33.127147809530655</v>
      </c>
      <c r="AA52" s="85">
        <v>0</v>
      </c>
      <c r="AB52" s="85">
        <f>[4]Conversion_Factors!$O48*AB198+AB272</f>
        <v>10.996742324653759</v>
      </c>
      <c r="AF52" s="85">
        <f>[4]Conversion_Factors!$O48*AF198+AF272</f>
        <v>58.544085984581415</v>
      </c>
      <c r="AG52" s="85">
        <f>[4]Conversion_Factors!$O48*AG198+AG272</f>
        <v>176.50551322242438</v>
      </c>
      <c r="AH52" s="85">
        <f>[4]Conversion_Factors!$O48*AH198+AH272</f>
        <v>105.15777615192516</v>
      </c>
      <c r="AI52" s="85">
        <f>[4]Conversion_Factors!$O48*AI198+AI272</f>
        <v>1.8807579652247677</v>
      </c>
      <c r="AJ52" s="85">
        <f>[4]Conversion_Factors!$O48*AJ198+AJ272</f>
        <v>0.87649788210678126</v>
      </c>
      <c r="AL52" s="94">
        <f t="shared" ref="AL52:AO68" si="154">AF52/AR52</f>
        <v>59.842936955109145</v>
      </c>
      <c r="AM52" s="94">
        <f t="shared" si="154"/>
        <v>179.97715774483203</v>
      </c>
      <c r="AN52" s="94">
        <f t="shared" si="154"/>
        <v>105.78510477711416</v>
      </c>
      <c r="AO52" s="94">
        <f t="shared" si="154"/>
        <v>1.9667296146536193</v>
      </c>
      <c r="AP52" s="94">
        <f t="shared" si="103"/>
        <v>4.5439242945180753</v>
      </c>
      <c r="AR52" s="90">
        <f>[4]Northeast!V52</f>
        <v>0.97829566801672763</v>
      </c>
      <c r="AS52" s="90">
        <f>[4]Midwest!V52</f>
        <v>0.98071063813925952</v>
      </c>
      <c r="AT52" s="90">
        <f>[4]South!V52</f>
        <v>0.99406978301424609</v>
      </c>
      <c r="AU52" s="90">
        <f>[4]West!V52</f>
        <v>0.95628700112699883</v>
      </c>
      <c r="AV52" s="90">
        <f t="shared" si="104"/>
        <v>0.1928944729920378</v>
      </c>
      <c r="AX52" s="32">
        <f t="shared" si="153"/>
        <v>1000000</v>
      </c>
      <c r="AY52" s="32">
        <f t="shared" si="133"/>
        <v>1000000</v>
      </c>
      <c r="AZ52" s="32">
        <f t="shared" si="134"/>
        <v>1000000</v>
      </c>
      <c r="BA52" s="32">
        <f t="shared" si="135"/>
        <v>1000000</v>
      </c>
      <c r="BB52" s="32">
        <f t="shared" si="136"/>
        <v>1000000</v>
      </c>
      <c r="BE52" s="80">
        <f t="shared" ref="BE52:BH73" si="155">AL52/AL$78</f>
        <v>0.82003523696232217</v>
      </c>
      <c r="BF52" s="80">
        <f t="shared" si="155"/>
        <v>0.73309690278210993</v>
      </c>
      <c r="BG52" s="80">
        <f t="shared" si="155"/>
        <v>0.90600960013821874</v>
      </c>
      <c r="BH52" s="80">
        <f t="shared" si="155"/>
        <v>0.94546755087659151</v>
      </c>
      <c r="BI52" s="80"/>
      <c r="BJ52" s="80"/>
      <c r="BK52" s="80"/>
      <c r="BL52" s="80"/>
      <c r="BM52" s="80"/>
      <c r="BN52" s="80"/>
      <c r="BO52" s="80"/>
      <c r="BP52" s="80"/>
      <c r="BQ52" s="80"/>
      <c r="BR52" s="80"/>
      <c r="BS52" s="80"/>
      <c r="BT52" s="95">
        <f>[4]Northeast!AK52</f>
        <v>1.0079959784367449</v>
      </c>
      <c r="BU52" s="95">
        <f>[4]Midwest!AK52</f>
        <v>1.0014383466850427</v>
      </c>
      <c r="BV52" s="95">
        <f>[4]South!AK52</f>
        <v>0.96551585929443695</v>
      </c>
      <c r="BW52" s="95">
        <f>[4]West!AK52</f>
        <v>0.97667520574617339</v>
      </c>
      <c r="BX52" s="88"/>
      <c r="BY52" s="95">
        <f>[4]Northeast!AH52</f>
        <v>1.0005832667453023</v>
      </c>
      <c r="BZ52" s="95">
        <f>[4]Midwest!AH52</f>
        <v>0.99895358883476082</v>
      </c>
      <c r="CA52" s="95">
        <f>[4]South!AH52</f>
        <v>0.99956220986264455</v>
      </c>
      <c r="CB52" s="95">
        <f>[4]West!AH52</f>
        <v>1.0003383488997548</v>
      </c>
      <c r="CD52" s="95">
        <f>[4]Northeast!AI52</f>
        <v>1.0036349803445095</v>
      </c>
      <c r="CE52" s="95">
        <f>[4]Midwest!AI52</f>
        <v>1.0084264248494383</v>
      </c>
      <c r="CF52" s="95">
        <f>[4]South!AI52</f>
        <v>1.0093174605427093</v>
      </c>
      <c r="CG52" s="95">
        <f>[4]West!AI52</f>
        <v>1.006102062379391</v>
      </c>
      <c r="CI52" s="95">
        <f>[4]Northeast!AJ52</f>
        <v>0.99819457775426235</v>
      </c>
      <c r="CJ52" s="95">
        <f>[4]Midwest!AJ52</f>
        <v>0.98051979108531784</v>
      </c>
      <c r="CK52" s="95">
        <f>[4]South!AJ52</f>
        <v>1.0208949479166041</v>
      </c>
      <c r="CL52" s="95">
        <f>[4]West!AJ52</f>
        <v>0.92930547139371211</v>
      </c>
      <c r="CN52" s="89">
        <f t="shared" si="106"/>
        <v>1.0221125551205175</v>
      </c>
      <c r="CO52" s="89">
        <f t="shared" si="107"/>
        <v>0.95984077658440281</v>
      </c>
      <c r="CP52" s="89">
        <f t="shared" si="108"/>
        <v>1.0095883768953016</v>
      </c>
      <c r="CQ52" s="89">
        <f t="shared" si="109"/>
        <v>0.99961523018353748</v>
      </c>
      <c r="CR52" s="89">
        <f t="shared" si="110"/>
        <v>1.0088701052045066</v>
      </c>
      <c r="CS52" s="89">
        <f t="shared" si="111"/>
        <v>1.0177703193498582</v>
      </c>
      <c r="CT52" s="89">
        <f t="shared" si="112"/>
        <v>0.95372978040303291</v>
      </c>
      <c r="CU52" s="89">
        <f t="shared" si="113"/>
        <v>1.0101510232065369</v>
      </c>
      <c r="CV52" s="89">
        <f t="shared" si="114"/>
        <v>0.98106530866354569</v>
      </c>
      <c r="CW52" s="89"/>
      <c r="CX52" s="89">
        <f t="shared" si="115"/>
        <v>1.0362445067657269</v>
      </c>
      <c r="DA52" s="35"/>
      <c r="DC52" s="80">
        <f t="shared" si="137"/>
        <v>0.17119713952818147</v>
      </c>
      <c r="DD52" s="80">
        <f t="shared" si="138"/>
        <v>7.5556066982838954E-2</v>
      </c>
      <c r="DE52" s="80">
        <f t="shared" si="80"/>
        <v>2.2597403804389664</v>
      </c>
      <c r="DF52" s="80">
        <f t="shared" si="139"/>
        <v>9.3241126535662445E-12</v>
      </c>
      <c r="DG52" s="80"/>
      <c r="DI52" s="80">
        <f t="shared" si="116"/>
        <v>0.17985822920358041</v>
      </c>
      <c r="DJ52" s="80">
        <f t="shared" si="117"/>
        <v>8.6933233252505168E-2</v>
      </c>
      <c r="DK52" s="80">
        <f t="shared" si="118"/>
        <v>2.1969753218711676</v>
      </c>
      <c r="DL52" s="80">
        <f t="shared" si="119"/>
        <v>9.0966051228826377E-12</v>
      </c>
      <c r="DM52" s="80">
        <f t="shared" si="120"/>
        <v>2.4637667843363498</v>
      </c>
      <c r="DN52" s="80"/>
      <c r="DO52" s="80"/>
      <c r="DP52" s="80">
        <f t="shared" si="121"/>
        <v>7.3001320720389437E-2</v>
      </c>
      <c r="DQ52" s="80">
        <f t="shared" si="122"/>
        <v>3.5284684331809375E-2</v>
      </c>
      <c r="DR52" s="80">
        <f t="shared" si="123"/>
        <v>0.89171399494410908</v>
      </c>
      <c r="DS52" s="80">
        <f t="shared" si="124"/>
        <v>3.6921534865699293E-12</v>
      </c>
      <c r="DT52" s="80"/>
      <c r="DW52" s="80">
        <f t="shared" si="125"/>
        <v>-9.7907981151994269E-2</v>
      </c>
      <c r="DX52" s="80">
        <f t="shared" si="126"/>
        <v>-0.39502260073009915</v>
      </c>
      <c r="DY52" s="80">
        <f t="shared" si="126"/>
        <v>-2.9481691613080667E-2</v>
      </c>
      <c r="DZ52" s="80">
        <v>0</v>
      </c>
      <c r="EA52" s="80"/>
      <c r="EC52" s="80">
        <f t="shared" si="127"/>
        <v>9.932835132460513E-2</v>
      </c>
      <c r="ED52" s="80">
        <f t="shared" si="128"/>
        <v>4.8774187652929228E-2</v>
      </c>
      <c r="EE52" s="80">
        <f t="shared" si="129"/>
        <v>0.10231952333923044</v>
      </c>
      <c r="EF52" s="80">
        <f t="shared" si="130"/>
        <v>0.74957793768323522</v>
      </c>
      <c r="EG52" s="80"/>
      <c r="EI52" s="80">
        <f t="shared" si="140"/>
        <v>-7.1481354079741363E-2</v>
      </c>
      <c r="EJ52" s="80">
        <f t="shared" si="140"/>
        <v>4.9274615836082773E-2</v>
      </c>
      <c r="EK52" s="80">
        <f t="shared" si="140"/>
        <v>1.4603666890752983E-2</v>
      </c>
      <c r="EL52" s="80">
        <f t="shared" si="140"/>
        <v>4.7225630657075244E-3</v>
      </c>
      <c r="EN52" s="80">
        <f t="shared" si="141"/>
        <v>5.8309671136775037E-4</v>
      </c>
      <c r="EO52" s="80">
        <f t="shared" si="142"/>
        <v>-1.0469590356343616E-3</v>
      </c>
      <c r="EP52" s="80">
        <f t="shared" si="143"/>
        <v>-4.3788599543580567E-4</v>
      </c>
      <c r="EQ52" s="80">
        <f t="shared" si="144"/>
        <v>3.3829167267394785E-4</v>
      </c>
      <c r="ES52" s="80">
        <f t="shared" si="145"/>
        <v>3.6283897697017369E-3</v>
      </c>
      <c r="ET52" s="80">
        <f t="shared" si="146"/>
        <v>8.3911207179985636E-3</v>
      </c>
      <c r="EU52" s="80">
        <f t="shared" si="147"/>
        <v>9.2743207689488065E-3</v>
      </c>
      <c r="EV52" s="80">
        <f t="shared" si="148"/>
        <v>6.0835201889195747E-3</v>
      </c>
      <c r="EX52" s="80">
        <f t="shared" si="149"/>
        <v>-1.8070539847614142E-3</v>
      </c>
      <c r="EY52" s="80">
        <f t="shared" si="150"/>
        <v>-1.9672448862735475E-2</v>
      </c>
      <c r="EZ52" s="80">
        <f t="shared" si="151"/>
        <v>2.0679642524112449E-2</v>
      </c>
      <c r="FA52" s="80">
        <f t="shared" si="152"/>
        <v>-7.3317776785565308E-2</v>
      </c>
      <c r="FC52" s="124">
        <v>0.82095735344152343</v>
      </c>
      <c r="FD52" s="80">
        <f t="shared" si="24"/>
        <v>0.95372978040303291</v>
      </c>
      <c r="FE52" s="80">
        <f t="shared" si="25"/>
        <v>1.0163457830987699</v>
      </c>
      <c r="FF52" s="124">
        <f t="shared" si="3"/>
        <v>0.95372978040303291</v>
      </c>
      <c r="FG52" s="80"/>
      <c r="FH52" s="80">
        <f t="shared" si="26"/>
        <v>1.0095883768953016</v>
      </c>
      <c r="FI52" s="80">
        <f t="shared" si="27"/>
        <v>1.2452747367562029</v>
      </c>
      <c r="FJ52" s="80">
        <f t="shared" si="4"/>
        <v>1.0095883768953016</v>
      </c>
      <c r="FK52" s="80"/>
      <c r="FL52" s="80">
        <f t="shared" si="28"/>
        <v>0.99961523018353737</v>
      </c>
      <c r="FM52" s="80">
        <f t="shared" si="29"/>
        <v>1.020209417859907</v>
      </c>
      <c r="FN52" s="80">
        <f t="shared" si="5"/>
        <v>0.99961523018353748</v>
      </c>
      <c r="FO52" s="80"/>
      <c r="FP52" s="80">
        <f t="shared" si="30"/>
        <v>1.0088701052045066</v>
      </c>
      <c r="FQ52" s="80">
        <f t="shared" si="31"/>
        <v>1.0302766112410613</v>
      </c>
      <c r="FR52" s="80">
        <f t="shared" si="6"/>
        <v>1.0088701052045066</v>
      </c>
      <c r="FT52" s="80">
        <f t="shared" si="32"/>
        <v>1.0177703193498582</v>
      </c>
      <c r="FU52" s="80">
        <f t="shared" si="33"/>
        <v>0.97547818661233032</v>
      </c>
      <c r="FV52" s="80">
        <f t="shared" si="7"/>
        <v>1.0177703193498582</v>
      </c>
      <c r="FX52" s="37"/>
      <c r="GH52" s="32">
        <f>GH51+1</f>
        <v>2007</v>
      </c>
      <c r="GI52" s="90">
        <f t="shared" si="34"/>
        <v>2.0714750440122995</v>
      </c>
      <c r="GJ52" s="90">
        <f t="shared" si="35"/>
        <v>1.4034141965497138</v>
      </c>
      <c r="GK52" s="90">
        <f t="shared" si="36"/>
        <v>1.3359895530124903</v>
      </c>
      <c r="GL52" s="90">
        <f t="shared" si="37"/>
        <v>1.3434955550967806</v>
      </c>
      <c r="GM52" s="90">
        <f t="shared" si="38"/>
        <v>0.82234592382212746</v>
      </c>
    </row>
    <row r="53" spans="1:195" x14ac:dyDescent="0.2">
      <c r="A53" s="74" t="s">
        <v>36</v>
      </c>
      <c r="B53" s="31">
        <f t="shared" si="10"/>
        <v>1987</v>
      </c>
      <c r="D53" s="85">
        <f t="shared" si="93"/>
        <v>17697.470974377025</v>
      </c>
      <c r="E53" s="85">
        <f t="shared" si="94"/>
        <v>8231.5914995091262</v>
      </c>
      <c r="F53" s="85">
        <f t="shared" si="131"/>
        <v>79517.174207052463</v>
      </c>
      <c r="G53" s="123">
        <v>9.9999999999999995E-7</v>
      </c>
      <c r="H53" s="85">
        <f t="shared" si="95"/>
        <v>105446.23668193861</v>
      </c>
      <c r="I53" s="85"/>
      <c r="J53" s="80"/>
      <c r="K53" s="85">
        <f>AER11_Table2.1c!$D50*0.001</f>
        <v>2489.0529999999999</v>
      </c>
      <c r="L53" s="85">
        <f>AER11_Table2.1c!$F50*0.001</f>
        <v>1130.9180000000001</v>
      </c>
      <c r="M53" s="85">
        <f>AER11_Table2.1c!$W50*0.001</f>
        <v>2538.7559999999999</v>
      </c>
      <c r="N53" s="91">
        <f>[4]West!I53</f>
        <v>18332.98863821174</v>
      </c>
      <c r="O53" s="91">
        <f t="shared" si="96"/>
        <v>24491.715638211739</v>
      </c>
      <c r="P53" s="91"/>
      <c r="R53" s="92">
        <f t="shared" si="97"/>
        <v>2489.0529999999999</v>
      </c>
      <c r="S53" s="92">
        <f t="shared" si="98"/>
        <v>1130.9180000000001</v>
      </c>
      <c r="T53" s="92">
        <f t="shared" si="99"/>
        <v>2538.7559999999999</v>
      </c>
      <c r="U53" s="92">
        <f t="shared" si="100"/>
        <v>18332.98863821174</v>
      </c>
      <c r="V53" s="92">
        <f t="shared" si="101"/>
        <v>24491.715638211739</v>
      </c>
      <c r="X53" s="85">
        <f>AER_11_Table3.4_real!$I34</f>
        <v>7.1101221928086806</v>
      </c>
      <c r="Y53" s="85">
        <f>AER_11_Table3.4_real!$K34</f>
        <v>7.2786811241037146</v>
      </c>
      <c r="Z53" s="85">
        <f>AER_11_Table3.4_real!M34</f>
        <v>31.321314142458935</v>
      </c>
      <c r="AA53" s="85">
        <v>0</v>
      </c>
      <c r="AB53" s="85">
        <f>[4]Conversion_Factors!$O49*AB199+AB273</f>
        <v>10.6668943543852</v>
      </c>
      <c r="AF53" s="85">
        <f>[4]Conversion_Factors!$O49*AF199+AF273</f>
        <v>52.545721958376177</v>
      </c>
      <c r="AG53" s="85">
        <f>[4]Conversion_Factors!$O49*AG199+AG273</f>
        <v>181.6406001333618</v>
      </c>
      <c r="AH53" s="85">
        <f>[4]Conversion_Factors!$O49*AH199+AH273</f>
        <v>98.898905143740123</v>
      </c>
      <c r="AI53" s="85">
        <f>[4]Conversion_Factors!$O49*AI199+AI273</f>
        <v>1.6667220604770052</v>
      </c>
      <c r="AJ53" s="85">
        <f>[4]Conversion_Factors!$O49*AJ199+AJ273</f>
        <v>0.83264212571486984</v>
      </c>
      <c r="AL53" s="94">
        <f t="shared" si="154"/>
        <v>53.197224332904284</v>
      </c>
      <c r="AM53" s="94">
        <f t="shared" si="154"/>
        <v>187.28939603879687</v>
      </c>
      <c r="AN53" s="94">
        <f t="shared" si="154"/>
        <v>97.970573854484286</v>
      </c>
      <c r="AO53" s="94">
        <f t="shared" si="154"/>
        <v>1.6994348292090975</v>
      </c>
      <c r="AP53" s="94">
        <f t="shared" si="103"/>
        <v>4.2943195956259377</v>
      </c>
      <c r="AR53" s="90">
        <f>[4]Northeast!V53</f>
        <v>0.98775307579111549</v>
      </c>
      <c r="AS53" s="90">
        <f>[4]Midwest!V53</f>
        <v>0.96983921126925454</v>
      </c>
      <c r="AT53" s="90">
        <f>[4]South!V53</f>
        <v>1.0094756134697618</v>
      </c>
      <c r="AU53" s="90">
        <f>[4]West!V53</f>
        <v>0.98075079539983501</v>
      </c>
      <c r="AV53" s="90">
        <f t="shared" si="104"/>
        <v>0.19389384212646249</v>
      </c>
      <c r="AX53" s="32">
        <f t="shared" si="153"/>
        <v>1000000</v>
      </c>
      <c r="AY53" s="32">
        <f t="shared" si="133"/>
        <v>1000000</v>
      </c>
      <c r="AZ53" s="32">
        <f t="shared" si="134"/>
        <v>1000000</v>
      </c>
      <c r="BA53" s="32">
        <f t="shared" si="135"/>
        <v>1000000</v>
      </c>
      <c r="BB53" s="32">
        <f t="shared" si="136"/>
        <v>1000000</v>
      </c>
      <c r="BE53" s="80">
        <f t="shared" si="155"/>
        <v>0.72896820713019117</v>
      </c>
      <c r="BF53" s="80">
        <f t="shared" si="155"/>
        <v>0.76288167832185083</v>
      </c>
      <c r="BG53" s="80">
        <f t="shared" si="155"/>
        <v>0.83908108452728225</v>
      </c>
      <c r="BH53" s="80">
        <f t="shared" si="155"/>
        <v>0.8169707080602876</v>
      </c>
      <c r="BI53" s="80"/>
      <c r="BJ53" s="80"/>
      <c r="BK53" s="80"/>
      <c r="BL53" s="80"/>
      <c r="BM53" s="80"/>
      <c r="BN53" s="80"/>
      <c r="BO53" s="80"/>
      <c r="BP53" s="80"/>
      <c r="BQ53" s="80"/>
      <c r="BR53" s="80"/>
      <c r="BS53" s="80"/>
      <c r="BT53" s="95">
        <f>[4]Northeast!AK53</f>
        <v>1.0057849460694077</v>
      </c>
      <c r="BU53" s="95">
        <f>[4]Midwest!AK53</f>
        <v>0.98524374012963389</v>
      </c>
      <c r="BV53" s="95">
        <f>[4]South!AK53</f>
        <v>0.94593895759180813</v>
      </c>
      <c r="BW53" s="95">
        <f>[4]West!AK53</f>
        <v>0.94104234280789789</v>
      </c>
      <c r="BX53" s="88"/>
      <c r="BY53" s="95">
        <f>[4]Northeast!AH53</f>
        <v>1.0004764626844007</v>
      </c>
      <c r="BZ53" s="95">
        <f>[4]Midwest!AH53</f>
        <v>0.99774666883901009</v>
      </c>
      <c r="CA53" s="95">
        <f>[4]South!AH53</f>
        <v>0.99897794022543551</v>
      </c>
      <c r="CB53" s="95">
        <f>[4]West!AH53</f>
        <v>1.0005078070001121</v>
      </c>
      <c r="CD53" s="95">
        <f>[4]Northeast!AI53</f>
        <v>1.0143399322439894</v>
      </c>
      <c r="CE53" s="95">
        <f>[4]Midwest!AI53</f>
        <v>1.0247286413010395</v>
      </c>
      <c r="CF53" s="95">
        <f>[4]South!AI53</f>
        <v>1.0263911363628295</v>
      </c>
      <c r="CG53" s="95">
        <f>[4]West!AI53</f>
        <v>1.0196152780820338</v>
      </c>
      <c r="CI53" s="95">
        <f>[4]Northeast!AJ53</f>
        <v>1.0078443528362098</v>
      </c>
      <c r="CJ53" s="95">
        <f>[4]Midwest!AJ53</f>
        <v>0.96965047980344821</v>
      </c>
      <c r="CK53" s="95">
        <f>[4]South!AJ53</f>
        <v>1.036716507679547</v>
      </c>
      <c r="CL53" s="95">
        <f>[4]West!AJ53</f>
        <v>0.95307902247409282</v>
      </c>
      <c r="CN53" s="89">
        <f t="shared" si="106"/>
        <v>1.0503419362088582</v>
      </c>
      <c r="CO53" s="89">
        <f t="shared" si="107"/>
        <v>0.93105029276743001</v>
      </c>
      <c r="CP53" s="89">
        <f t="shared" si="108"/>
        <v>1.0213555854574434</v>
      </c>
      <c r="CQ53" s="89">
        <f t="shared" si="109"/>
        <v>0.99904410818032552</v>
      </c>
      <c r="CR53" s="89">
        <f t="shared" si="110"/>
        <v>1.0254855342060794</v>
      </c>
      <c r="CS53" s="89">
        <f t="shared" si="111"/>
        <v>1.0323020783777848</v>
      </c>
      <c r="CT53" s="89">
        <f t="shared" si="112"/>
        <v>0.90260024620639945</v>
      </c>
      <c r="CU53" s="89">
        <f t="shared" si="113"/>
        <v>1.0240569859131792</v>
      </c>
      <c r="CV53" s="89">
        <f t="shared" si="114"/>
        <v>0.97792116721316669</v>
      </c>
      <c r="CW53" s="89"/>
      <c r="CX53" s="89">
        <f t="shared" si="115"/>
        <v>1.0801845752047941</v>
      </c>
      <c r="DA53" s="35"/>
      <c r="DC53" s="80">
        <f t="shared" si="137"/>
        <v>0.16783406910726045</v>
      </c>
      <c r="DD53" s="80">
        <f t="shared" si="138"/>
        <v>7.8064345950423816E-2</v>
      </c>
      <c r="DE53" s="80">
        <f t="shared" si="80"/>
        <v>2.2623047547984969</v>
      </c>
      <c r="DF53" s="80">
        <f t="shared" si="139"/>
        <v>9.4835058269204721E-12</v>
      </c>
      <c r="DG53" s="80"/>
      <c r="DI53" s="80">
        <f t="shared" si="116"/>
        <v>0.16951004409240758</v>
      </c>
      <c r="DJ53" s="80">
        <f t="shared" si="117"/>
        <v>7.6803380213752367E-2</v>
      </c>
      <c r="DK53" s="80">
        <f t="shared" si="118"/>
        <v>2.2610223252498076</v>
      </c>
      <c r="DL53" s="80">
        <f t="shared" si="119"/>
        <v>9.4035840950416102E-12</v>
      </c>
      <c r="DM53" s="80">
        <f t="shared" si="120"/>
        <v>2.507335749565371</v>
      </c>
      <c r="DN53" s="80"/>
      <c r="DO53" s="80"/>
      <c r="DP53" s="80">
        <f t="shared" si="121"/>
        <v>6.7605642412186306E-2</v>
      </c>
      <c r="DQ53" s="80">
        <f t="shared" si="122"/>
        <v>3.063147016791257E-2</v>
      </c>
      <c r="DR53" s="80">
        <f t="shared" si="123"/>
        <v>0.90176288741615074</v>
      </c>
      <c r="DS53" s="80">
        <f t="shared" si="124"/>
        <v>3.7504287555711893E-12</v>
      </c>
      <c r="DT53" s="80"/>
      <c r="DW53" s="80">
        <f t="shared" si="125"/>
        <v>-8.6925982738693813E-2</v>
      </c>
      <c r="DX53" s="80">
        <f t="shared" si="126"/>
        <v>4.3215223825389878E-2</v>
      </c>
      <c r="DY53" s="80">
        <f t="shared" si="126"/>
        <v>-5.6054292923543629E-2</v>
      </c>
      <c r="DZ53" s="80">
        <v>0</v>
      </c>
      <c r="EA53" s="80"/>
      <c r="EC53" s="80">
        <f t="shared" si="127"/>
        <v>0.1016283643321664</v>
      </c>
      <c r="ED53" s="80">
        <f t="shared" si="128"/>
        <v>4.6175532033188915E-2</v>
      </c>
      <c r="EE53" s="80">
        <f t="shared" si="129"/>
        <v>0.10365774441864975</v>
      </c>
      <c r="EF53" s="80">
        <f t="shared" si="130"/>
        <v>0.74853835921599499</v>
      </c>
      <c r="EG53" s="80"/>
      <c r="EI53" s="80">
        <f t="shared" si="140"/>
        <v>2.2891630550341074E-2</v>
      </c>
      <c r="EJ53" s="80">
        <f t="shared" si="140"/>
        <v>-5.475118325812213E-2</v>
      </c>
      <c r="EK53" s="80">
        <f t="shared" si="140"/>
        <v>1.2994054376113432E-2</v>
      </c>
      <c r="EL53" s="80">
        <f t="shared" si="140"/>
        <v>-1.3878477074908055E-3</v>
      </c>
      <c r="EN53" s="80">
        <f t="shared" si="141"/>
        <v>-1.067474992697061E-4</v>
      </c>
      <c r="EO53" s="80">
        <f t="shared" si="142"/>
        <v>-1.2089146962369643E-3</v>
      </c>
      <c r="EP53" s="80">
        <f t="shared" si="143"/>
        <v>-5.8469643837642945E-4</v>
      </c>
      <c r="EQ53" s="80">
        <f t="shared" si="144"/>
        <v>1.6938643709589517E-4</v>
      </c>
      <c r="ES53" s="80">
        <f t="shared" si="145"/>
        <v>1.060969811868312E-2</v>
      </c>
      <c r="ET53" s="80">
        <f t="shared" si="146"/>
        <v>1.603671662839375E-2</v>
      </c>
      <c r="EU53" s="80">
        <f t="shared" si="147"/>
        <v>1.6774577857197548E-2</v>
      </c>
      <c r="EV53" s="80">
        <f t="shared" si="148"/>
        <v>1.3341857606667253E-2</v>
      </c>
      <c r="EX53" s="80">
        <f t="shared" si="149"/>
        <v>9.6207998423587168E-3</v>
      </c>
      <c r="EY53" s="80">
        <f t="shared" si="150"/>
        <v>-1.1147153656000336E-2</v>
      </c>
      <c r="EZ53" s="80">
        <f t="shared" si="151"/>
        <v>1.537887199067664E-2</v>
      </c>
      <c r="FA53" s="80">
        <f t="shared" si="152"/>
        <v>2.5260317719974584E-2</v>
      </c>
      <c r="FC53" s="124">
        <v>0.78040612294963774</v>
      </c>
      <c r="FD53" s="80">
        <f t="shared" si="24"/>
        <v>0.94638991541710382</v>
      </c>
      <c r="FE53" s="80">
        <f t="shared" si="25"/>
        <v>0.96185939970137502</v>
      </c>
      <c r="FF53" s="124">
        <f t="shared" si="3"/>
        <v>0.90260024620639945</v>
      </c>
      <c r="FG53" s="80"/>
      <c r="FH53" s="80">
        <f t="shared" si="26"/>
        <v>1.0116554516983729</v>
      </c>
      <c r="FI53" s="80">
        <f t="shared" si="27"/>
        <v>1.259788976301669</v>
      </c>
      <c r="FJ53" s="80">
        <f t="shared" si="4"/>
        <v>1.0213555854574434</v>
      </c>
      <c r="FK53" s="80"/>
      <c r="FL53" s="80">
        <f t="shared" si="28"/>
        <v>0.99942865816169379</v>
      </c>
      <c r="FM53" s="80">
        <f t="shared" si="29"/>
        <v>1.0196265295356497</v>
      </c>
      <c r="FN53" s="80">
        <f t="shared" si="5"/>
        <v>0.99904410818032552</v>
      </c>
      <c r="FO53" s="80"/>
      <c r="FP53" s="80">
        <f t="shared" si="30"/>
        <v>1.0164693441859938</v>
      </c>
      <c r="FQ53" s="80">
        <f t="shared" si="31"/>
        <v>1.0472445913583697</v>
      </c>
      <c r="FR53" s="80">
        <f t="shared" si="6"/>
        <v>1.0254855342060794</v>
      </c>
      <c r="FT53" s="80">
        <f t="shared" si="32"/>
        <v>1.0142780338074795</v>
      </c>
      <c r="FU53" s="80">
        <f t="shared" si="33"/>
        <v>0.98940609713923999</v>
      </c>
      <c r="FV53" s="80">
        <f t="shared" si="7"/>
        <v>1.0323020783777848</v>
      </c>
      <c r="FX53" s="37"/>
      <c r="GH53" s="32">
        <v>2008</v>
      </c>
      <c r="GI53" s="90">
        <f t="shared" si="34"/>
        <v>2.1873923706223062</v>
      </c>
      <c r="GJ53" s="90">
        <f t="shared" si="35"/>
        <v>1.4086921760232372</v>
      </c>
      <c r="GK53" s="90">
        <f t="shared" si="36"/>
        <v>1.3481046589741965</v>
      </c>
      <c r="GL53" s="90">
        <f t="shared" si="37"/>
        <v>1.3202665970397713</v>
      </c>
      <c r="GM53" s="90">
        <f t="shared" si="38"/>
        <v>0.87241946183800012</v>
      </c>
    </row>
    <row r="54" spans="1:195" x14ac:dyDescent="0.2">
      <c r="A54" s="74" t="s">
        <v>36</v>
      </c>
      <c r="B54" s="31">
        <f t="shared" si="10"/>
        <v>1988</v>
      </c>
      <c r="D54" s="85">
        <f t="shared" si="93"/>
        <v>18229.245737051901</v>
      </c>
      <c r="E54" s="85">
        <f t="shared" si="94"/>
        <v>7322.4331743459488</v>
      </c>
      <c r="F54" s="85">
        <f t="shared" si="131"/>
        <v>80534.470835747023</v>
      </c>
      <c r="G54" s="123">
        <v>9.9999999999999995E-7</v>
      </c>
      <c r="H54" s="85">
        <f t="shared" si="95"/>
        <v>106086.14974814486</v>
      </c>
      <c r="I54" s="85"/>
      <c r="J54" s="80"/>
      <c r="K54" s="85">
        <f>AER11_Table2.1c!$D51*0.001</f>
        <v>2730.88</v>
      </c>
      <c r="L54" s="85">
        <f>AER11_Table2.1c!$F51*0.001</f>
        <v>1099.394</v>
      </c>
      <c r="M54" s="85">
        <f>AER11_Table2.1c!$W51*0.001</f>
        <v>2675.1080000000002</v>
      </c>
      <c r="N54" s="91">
        <f>[4]West!I54</f>
        <v>18634.149689749931</v>
      </c>
      <c r="O54" s="91">
        <f t="shared" si="96"/>
        <v>25139.531689749932</v>
      </c>
      <c r="P54" s="91"/>
      <c r="R54" s="92">
        <f t="shared" si="97"/>
        <v>2730.88</v>
      </c>
      <c r="S54" s="92">
        <f t="shared" si="98"/>
        <v>1099.394</v>
      </c>
      <c r="T54" s="92">
        <f t="shared" si="99"/>
        <v>2675.1080000000002</v>
      </c>
      <c r="U54" s="92">
        <f t="shared" si="100"/>
        <v>18634.149689749931</v>
      </c>
      <c r="V54" s="92">
        <f t="shared" si="101"/>
        <v>25139.531689749932</v>
      </c>
      <c r="X54" s="85">
        <f>AER_11_Table3.4_real!$I35</f>
        <v>6.6752276691220045</v>
      </c>
      <c r="Y54" s="85">
        <f>AER_11_Table3.4_real!$K35</f>
        <v>6.660426720853442</v>
      </c>
      <c r="Z54" s="85">
        <f>AER_11_Table3.4_real!M35</f>
        <v>30.105128778257559</v>
      </c>
      <c r="AA54" s="85">
        <v>0</v>
      </c>
      <c r="AB54" s="85">
        <f>[4]Conversion_Factors!$O50*AB200+AB274</f>
        <v>10.278828989435155</v>
      </c>
      <c r="AF54" s="85">
        <f>[4]Conversion_Factors!$O50*AF200+AF274</f>
        <v>47.753522109863603</v>
      </c>
      <c r="AG54" s="85">
        <f>[4]Conversion_Factors!$O50*AG200+AG274</f>
        <v>172.41966880429061</v>
      </c>
      <c r="AH54" s="85">
        <f>[4]Conversion_Factors!$O50*AH200+AH274</f>
        <v>91.775939360301763</v>
      </c>
      <c r="AI54" s="85">
        <f>[4]Conversion_Factors!$O50*AI200+AI274</f>
        <v>1.619097601087121</v>
      </c>
      <c r="AJ54" s="85">
        <f>[4]Conversion_Factors!$O50*AJ200+AJ274</f>
        <v>0.7939634562856176</v>
      </c>
      <c r="AL54" s="94">
        <f t="shared" si="154"/>
        <v>46.765057348959886</v>
      </c>
      <c r="AM54" s="94">
        <f t="shared" si="154"/>
        <v>168.88393669947993</v>
      </c>
      <c r="AN54" s="94">
        <f t="shared" si="154"/>
        <v>90.537293233289162</v>
      </c>
      <c r="AO54" s="94">
        <f t="shared" si="154"/>
        <v>1.6535744447063776</v>
      </c>
      <c r="AP54" s="94">
        <f t="shared" si="103"/>
        <v>4.1556753671514999</v>
      </c>
      <c r="AR54" s="90">
        <f>[4]Northeast!V54</f>
        <v>1.0211368234519165</v>
      </c>
      <c r="AS54" s="90">
        <f>[4]Midwest!V54</f>
        <v>1.0209358697689663</v>
      </c>
      <c r="AT54" s="90">
        <f>[4]South!V54</f>
        <v>1.013681059845924</v>
      </c>
      <c r="AU54" s="90">
        <f>[4]West!V54</f>
        <v>0.97915011100369376</v>
      </c>
      <c r="AV54" s="90">
        <f t="shared" si="104"/>
        <v>0.19105521633414749</v>
      </c>
      <c r="AX54" s="32">
        <f t="shared" si="153"/>
        <v>1000000</v>
      </c>
      <c r="AY54" s="32">
        <f t="shared" si="133"/>
        <v>1000000</v>
      </c>
      <c r="AZ54" s="32">
        <f t="shared" si="134"/>
        <v>1000000</v>
      </c>
      <c r="BA54" s="32">
        <f t="shared" si="135"/>
        <v>1000000</v>
      </c>
      <c r="BB54" s="32">
        <f t="shared" si="136"/>
        <v>1000000</v>
      </c>
      <c r="BE54" s="80">
        <f t="shared" si="155"/>
        <v>0.64082741984201408</v>
      </c>
      <c r="BF54" s="80">
        <f t="shared" si="155"/>
        <v>0.68791113536514192</v>
      </c>
      <c r="BG54" s="80">
        <f t="shared" si="155"/>
        <v>0.77541783422835031</v>
      </c>
      <c r="BH54" s="80">
        <f t="shared" si="155"/>
        <v>0.79492420756780291</v>
      </c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95">
        <f>[4]Northeast!AK54</f>
        <v>1.0036700365141371</v>
      </c>
      <c r="BU54" s="95">
        <f>[4]Midwest!AK54</f>
        <v>0.98510831820281686</v>
      </c>
      <c r="BV54" s="95">
        <f>[4]South!AK54</f>
        <v>0.94284834713399557</v>
      </c>
      <c r="BW54" s="95">
        <f>[4]West!AK54</f>
        <v>0.95693168982540655</v>
      </c>
      <c r="BX54" s="88"/>
      <c r="BY54" s="95">
        <f>[4]Northeast!AH54</f>
        <v>0.99965392083367344</v>
      </c>
      <c r="BZ54" s="95">
        <f>[4]Midwest!AH54</f>
        <v>0.99804784805381996</v>
      </c>
      <c r="CA54" s="95">
        <f>[4]South!AH54</f>
        <v>0.99949930190012992</v>
      </c>
      <c r="CB54" s="95">
        <f>[4]West!AH54</f>
        <v>1.0014897413878752</v>
      </c>
      <c r="CD54" s="95">
        <f>[4]Northeast!AI54</f>
        <v>1.0273775573938055</v>
      </c>
      <c r="CE54" s="95">
        <f>[4]Midwest!AI54</f>
        <v>1.0387861124944431</v>
      </c>
      <c r="CF54" s="95">
        <f>[4]South!AI54</f>
        <v>1.0415649221912642</v>
      </c>
      <c r="CG54" s="95">
        <f>[4]West!AI54</f>
        <v>1.0308745264275609</v>
      </c>
      <c r="CI54" s="95">
        <f>[4]Northeast!AJ54</f>
        <v>1.0419071387500878</v>
      </c>
      <c r="CJ54" s="95">
        <f>[4]Midwest!AJ54</f>
        <v>1.0207371948536228</v>
      </c>
      <c r="CK54" s="95">
        <f>[4]South!AJ54</f>
        <v>1.0410354388376193</v>
      </c>
      <c r="CL54" s="95">
        <f>[4]West!AJ54</f>
        <v>0.9515235012074067</v>
      </c>
      <c r="CN54" s="89">
        <f t="shared" si="106"/>
        <v>1.0781239166928307</v>
      </c>
      <c r="CO54" s="89">
        <f t="shared" si="107"/>
        <v>0.89717835594627804</v>
      </c>
      <c r="CP54" s="89">
        <f t="shared" si="108"/>
        <v>1.048871504049167</v>
      </c>
      <c r="CQ54" s="89">
        <f t="shared" si="109"/>
        <v>0.99946828487041506</v>
      </c>
      <c r="CR54" s="89">
        <f t="shared" si="110"/>
        <v>1.0404801026104276</v>
      </c>
      <c r="CS54" s="89">
        <f t="shared" si="111"/>
        <v>1.0400751916005759</v>
      </c>
      <c r="CT54" s="89">
        <f t="shared" si="112"/>
        <v>0.86493184271999357</v>
      </c>
      <c r="CU54" s="89">
        <f t="shared" si="113"/>
        <v>1.0578896974252583</v>
      </c>
      <c r="CV54" s="89">
        <f t="shared" si="114"/>
        <v>0.96726944308483587</v>
      </c>
      <c r="CW54" s="89"/>
      <c r="CX54" s="89">
        <f t="shared" si="115"/>
        <v>1.1344616548761928</v>
      </c>
      <c r="DA54" s="35"/>
      <c r="DC54" s="80">
        <f t="shared" si="137"/>
        <v>0.17183436085039627</v>
      </c>
      <c r="DD54" s="80">
        <f t="shared" si="138"/>
        <v>6.9023460571713297E-2</v>
      </c>
      <c r="DE54" s="80">
        <f t="shared" si="80"/>
        <v>2.2774265357053927</v>
      </c>
      <c r="DF54" s="80">
        <f t="shared" si="139"/>
        <v>9.4263011936436782E-12</v>
      </c>
      <c r="DG54" s="80"/>
      <c r="DI54" s="80">
        <f t="shared" si="116"/>
        <v>0.16982636274974805</v>
      </c>
      <c r="DJ54" s="80">
        <f t="shared" si="117"/>
        <v>7.3451192062560039E-2</v>
      </c>
      <c r="DK54" s="80">
        <f t="shared" si="118"/>
        <v>2.2698572501539576</v>
      </c>
      <c r="DL54" s="80">
        <f t="shared" si="119"/>
        <v>9.4548746682985873E-12</v>
      </c>
      <c r="DM54" s="80">
        <f t="shared" si="120"/>
        <v>2.5131348049757203</v>
      </c>
      <c r="DN54" s="80"/>
      <c r="DO54" s="80"/>
      <c r="DP54" s="80">
        <f t="shared" si="121"/>
        <v>6.7575508649003316E-2</v>
      </c>
      <c r="DQ54" s="80">
        <f t="shared" si="122"/>
        <v>2.9226920862794568E-2</v>
      </c>
      <c r="DR54" s="80">
        <f t="shared" si="123"/>
        <v>0.90319757048444005</v>
      </c>
      <c r="DS54" s="80">
        <f t="shared" si="124"/>
        <v>3.7621836479201251E-12</v>
      </c>
      <c r="DT54" s="80"/>
      <c r="DW54" s="80">
        <f t="shared" si="125"/>
        <v>-6.3116118278220654E-2</v>
      </c>
      <c r="DX54" s="80">
        <f t="shared" si="126"/>
        <v>-8.8766126824919397E-2</v>
      </c>
      <c r="DY54" s="80">
        <f t="shared" si="126"/>
        <v>-3.9603280269733504E-2</v>
      </c>
      <c r="DZ54" s="80">
        <v>0</v>
      </c>
      <c r="EA54" s="80"/>
      <c r="EC54" s="80">
        <f t="shared" si="127"/>
        <v>0.10862891296871111</v>
      </c>
      <c r="ED54" s="80">
        <f t="shared" si="128"/>
        <v>4.3731681781815079E-2</v>
      </c>
      <c r="EE54" s="80">
        <f t="shared" si="129"/>
        <v>0.106410414999525</v>
      </c>
      <c r="EF54" s="80">
        <f t="shared" si="130"/>
        <v>0.74122899024994882</v>
      </c>
      <c r="EG54" s="80"/>
      <c r="EI54" s="80">
        <f t="shared" si="140"/>
        <v>6.6614932984092601E-2</v>
      </c>
      <c r="EJ54" s="80">
        <f t="shared" si="140"/>
        <v>-5.4377225130249694E-2</v>
      </c>
      <c r="EK54" s="80">
        <f t="shared" si="140"/>
        <v>2.6208904344923289E-2</v>
      </c>
      <c r="EL54" s="80">
        <f t="shared" si="140"/>
        <v>-9.812844430150949E-3</v>
      </c>
      <c r="EN54" s="80">
        <f t="shared" si="141"/>
        <v>-8.2248827763953865E-4</v>
      </c>
      <c r="EO54" s="80">
        <f t="shared" si="142"/>
        <v>3.0181385362758881E-4</v>
      </c>
      <c r="EP54" s="80">
        <f t="shared" si="143"/>
        <v>5.2175894279130877E-4</v>
      </c>
      <c r="EQ54" s="80">
        <f t="shared" si="144"/>
        <v>9.8095471424976873E-4</v>
      </c>
      <c r="ES54" s="80">
        <f t="shared" si="145"/>
        <v>1.2771406845615155E-2</v>
      </c>
      <c r="ET54" s="80">
        <f t="shared" si="146"/>
        <v>1.3624994574438882E-2</v>
      </c>
      <c r="EU54" s="80">
        <f t="shared" si="147"/>
        <v>1.4675416427238686E-2</v>
      </c>
      <c r="EV54" s="80">
        <f t="shared" si="148"/>
        <v>1.0982118986880385E-2</v>
      </c>
      <c r="EX54" s="80">
        <f t="shared" si="149"/>
        <v>3.3239075220242387E-2</v>
      </c>
      <c r="EY54" s="80">
        <f t="shared" si="150"/>
        <v>5.1344708816668846E-2</v>
      </c>
      <c r="EZ54" s="80">
        <f t="shared" si="151"/>
        <v>4.1573176102709074E-3</v>
      </c>
      <c r="FA54" s="80">
        <f t="shared" si="152"/>
        <v>-1.6334343709022623E-3</v>
      </c>
      <c r="FC54" s="124">
        <v>0.72773563209640613</v>
      </c>
      <c r="FD54" s="80">
        <f t="shared" si="24"/>
        <v>0.95826679236492018</v>
      </c>
      <c r="FE54" s="80">
        <f t="shared" si="25"/>
        <v>0.92171792165788435</v>
      </c>
      <c r="FF54" s="124">
        <f t="shared" si="3"/>
        <v>0.86493184271999357</v>
      </c>
      <c r="FG54" s="80"/>
      <c r="FH54" s="80">
        <f t="shared" si="26"/>
        <v>1.0269405865924741</v>
      </c>
      <c r="FI54" s="80">
        <f t="shared" si="27"/>
        <v>1.2937284303059684</v>
      </c>
      <c r="FJ54" s="80">
        <f t="shared" si="4"/>
        <v>1.048871504049167</v>
      </c>
      <c r="FK54" s="80"/>
      <c r="FL54" s="80">
        <f t="shared" si="28"/>
        <v>1.0004245825450711</v>
      </c>
      <c r="FM54" s="80">
        <f t="shared" si="29"/>
        <v>1.020059445162582</v>
      </c>
      <c r="FN54" s="80">
        <f t="shared" si="5"/>
        <v>0.99946828487041506</v>
      </c>
      <c r="FO54" s="80"/>
      <c r="FP54" s="80">
        <f t="shared" si="30"/>
        <v>1.0146219209381211</v>
      </c>
      <c r="FQ54" s="80">
        <f t="shared" si="31"/>
        <v>1.0625573189760866</v>
      </c>
      <c r="FR54" s="80">
        <f t="shared" si="6"/>
        <v>1.0404801026104276</v>
      </c>
      <c r="FT54" s="80">
        <f t="shared" si="32"/>
        <v>1.0075298823722281</v>
      </c>
      <c r="FU54" s="80">
        <f t="shared" si="33"/>
        <v>0.99685620866906377</v>
      </c>
      <c r="FV54" s="80">
        <f t="shared" si="7"/>
        <v>1.0400751916005759</v>
      </c>
      <c r="FX54" s="37"/>
      <c r="GH54" s="32">
        <v>2009</v>
      </c>
      <c r="GI54" s="90">
        <f t="shared" si="34"/>
        <v>2.0599092701314987</v>
      </c>
      <c r="GJ54" s="90">
        <f t="shared" si="35"/>
        <v>1.4000889182969054</v>
      </c>
      <c r="GK54" s="90">
        <f t="shared" si="36"/>
        <v>1.3566225937246248</v>
      </c>
      <c r="GL54" s="90">
        <f t="shared" si="37"/>
        <v>1.3080509283949064</v>
      </c>
      <c r="GM54" s="90">
        <f t="shared" si="38"/>
        <v>0.8291035501914702</v>
      </c>
    </row>
    <row r="55" spans="1:195" x14ac:dyDescent="0.2">
      <c r="A55" s="74" t="s">
        <v>36</v>
      </c>
      <c r="B55" s="31">
        <f t="shared" si="10"/>
        <v>1989</v>
      </c>
      <c r="D55" s="85">
        <f t="shared" si="93"/>
        <v>18284.588164286622</v>
      </c>
      <c r="E55" s="85">
        <f t="shared" si="94"/>
        <v>7545.05172809956</v>
      </c>
      <c r="F55" s="85">
        <f t="shared" si="131"/>
        <v>81842.566408825151</v>
      </c>
      <c r="G55" s="123">
        <v>9.9999999999999995E-7</v>
      </c>
      <c r="H55" s="85">
        <f t="shared" si="95"/>
        <v>107672.20630221133</v>
      </c>
      <c r="I55" s="85"/>
      <c r="J55" s="80"/>
      <c r="K55" s="85">
        <f>AER11_Table2.1c!$D52*0.001</f>
        <v>2784.8009999999999</v>
      </c>
      <c r="L55" s="85">
        <f>AER11_Table2.1c!$F52*0.001</f>
        <v>1040.769</v>
      </c>
      <c r="M55" s="85">
        <f>AER11_Table2.1c!$W52*0.001</f>
        <v>2766.64</v>
      </c>
      <c r="N55" s="91">
        <f>[4]West!I55</f>
        <v>18912.989969370334</v>
      </c>
      <c r="O55" s="91">
        <f t="shared" si="96"/>
        <v>25505.199969370333</v>
      </c>
      <c r="P55" s="91"/>
      <c r="R55" s="92">
        <f t="shared" si="97"/>
        <v>2784.8009999999999</v>
      </c>
      <c r="S55" s="92">
        <f t="shared" si="98"/>
        <v>1040.769</v>
      </c>
      <c r="T55" s="92">
        <f t="shared" si="99"/>
        <v>2766.64</v>
      </c>
      <c r="U55" s="92">
        <f t="shared" si="100"/>
        <v>18912.989969370334</v>
      </c>
      <c r="V55" s="92">
        <f t="shared" si="101"/>
        <v>25505.199969370333</v>
      </c>
      <c r="X55" s="85">
        <f>AER_11_Table3.4_real!$I36</f>
        <v>6.5658509043506603</v>
      </c>
      <c r="Y55" s="85">
        <f>AER_11_Table3.4_real!$K36</f>
        <v>7.2494969854978004</v>
      </c>
      <c r="Z55" s="85">
        <f>AER_11_Table3.4_real!M36</f>
        <v>29.581935636304383</v>
      </c>
      <c r="AA55" s="85">
        <v>0</v>
      </c>
      <c r="AB55" s="85">
        <f>[4]Conversion_Factors!$O51*AB201+AB275</f>
        <v>7.3618890646788557</v>
      </c>
      <c r="AF55" s="85">
        <f>[4]Conversion_Factors!$O51*AF201+AF275</f>
        <v>49.46787359961931</v>
      </c>
      <c r="AG55" s="85">
        <f>[4]Conversion_Factors!$O51*AG201+AG275</f>
        <v>178.3050988455534</v>
      </c>
      <c r="AH55" s="85">
        <f>[4]Conversion_Factors!$O51*AH201+AH275</f>
        <v>90.357993600133128</v>
      </c>
      <c r="AI55" s="85">
        <f>[4]Conversion_Factors!$O51*AI201+AI275</f>
        <v>1.5529268235599647</v>
      </c>
      <c r="AJ55" s="85">
        <f>[4]Conversion_Factors!$O51*AJ201+AJ275</f>
        <v>0.52081919999537374</v>
      </c>
      <c r="AL55" s="94">
        <f t="shared" si="154"/>
        <v>48.51009109181576</v>
      </c>
      <c r="AM55" s="94">
        <f t="shared" si="154"/>
        <v>176.31212579537583</v>
      </c>
      <c r="AN55" s="94">
        <f t="shared" si="154"/>
        <v>89.753735518285652</v>
      </c>
      <c r="AO55" s="94">
        <f t="shared" si="154"/>
        <v>1.5758054775072179</v>
      </c>
      <c r="AP55" s="94">
        <f t="shared" si="103"/>
        <v>4.1829328892440518</v>
      </c>
      <c r="AR55" s="90">
        <f>[4]Northeast!V55</f>
        <v>1.0197439849368812</v>
      </c>
      <c r="AS55" s="90">
        <f>[4]Midwest!V55</f>
        <v>1.0113036641194524</v>
      </c>
      <c r="AT55" s="90">
        <f>[4]South!V55</f>
        <v>1.0067324003659366</v>
      </c>
      <c r="AU55" s="90">
        <f>[4]West!V55</f>
        <v>0.98548129558259612</v>
      </c>
      <c r="AV55" s="90">
        <f t="shared" si="104"/>
        <v>0.12451053215187903</v>
      </c>
      <c r="AX55" s="32">
        <f t="shared" si="153"/>
        <v>1000000</v>
      </c>
      <c r="AY55" s="32">
        <f t="shared" si="133"/>
        <v>1000000</v>
      </c>
      <c r="AZ55" s="32">
        <f t="shared" si="134"/>
        <v>1000000</v>
      </c>
      <c r="BA55" s="32">
        <f t="shared" si="135"/>
        <v>1000000</v>
      </c>
      <c r="BB55" s="32">
        <f t="shared" si="136"/>
        <v>1000000</v>
      </c>
      <c r="BE55" s="80">
        <f t="shared" si="155"/>
        <v>0.66473983510170487</v>
      </c>
      <c r="BF55" s="80">
        <f t="shared" si="155"/>
        <v>0.71816821069467773</v>
      </c>
      <c r="BG55" s="80">
        <f t="shared" si="155"/>
        <v>0.76870695736575878</v>
      </c>
      <c r="BH55" s="80">
        <f t="shared" si="155"/>
        <v>0.75753826778017153</v>
      </c>
      <c r="BI55" s="80"/>
      <c r="BJ55" s="80"/>
      <c r="BK55" s="80"/>
      <c r="BL55" s="80"/>
      <c r="BM55" s="80"/>
      <c r="BN55" s="80"/>
      <c r="BO55" s="80"/>
      <c r="BP55" s="80"/>
      <c r="BQ55" s="80"/>
      <c r="BR55" s="80"/>
      <c r="BS55" s="80"/>
      <c r="BT55" s="95">
        <f>[4]Northeast!AK55</f>
        <v>1.0069831262300029</v>
      </c>
      <c r="BU55" s="95">
        <f>[4]Midwest!AK55</f>
        <v>0.99770991824768984</v>
      </c>
      <c r="BV55" s="95">
        <f>[4]South!AK55</f>
        <v>0.96198225248089175</v>
      </c>
      <c r="BW55" s="95">
        <f>[4]West!AK55</f>
        <v>0.97794313474727479</v>
      </c>
      <c r="BX55" s="88"/>
      <c r="BY55" s="95">
        <f>[4]Northeast!AH55</f>
        <v>0.99878236534636133</v>
      </c>
      <c r="BZ55" s="95">
        <f>[4]Midwest!AH55</f>
        <v>0.99822483915533711</v>
      </c>
      <c r="CA55" s="95">
        <f>[4]South!AH55</f>
        <v>0.99991852814823734</v>
      </c>
      <c r="CB55" s="95">
        <f>[4]West!AH55</f>
        <v>1.002369118082882</v>
      </c>
      <c r="CD55" s="95">
        <f>[4]Northeast!AI55</f>
        <v>1.0402587249676984</v>
      </c>
      <c r="CE55" s="95">
        <f>[4]Midwest!AI55</f>
        <v>1.0525753300200384</v>
      </c>
      <c r="CF55" s="95">
        <f>[4]South!AI55</f>
        <v>1.0564999385207363</v>
      </c>
      <c r="CG55" s="95">
        <f>[4]West!AI55</f>
        <v>1.0418505595853329</v>
      </c>
      <c r="CI55" s="95">
        <f>[4]Northeast!AJ55</f>
        <v>1.0404859693645441</v>
      </c>
      <c r="CJ55" s="95">
        <f>[4]Midwest!AJ55</f>
        <v>1.0111068636388296</v>
      </c>
      <c r="CK55" s="95">
        <f>[4]South!AJ55</f>
        <v>1.0338992684408068</v>
      </c>
      <c r="CL55" s="95">
        <f>[4]West!AJ55</f>
        <v>0.9576760521284623</v>
      </c>
      <c r="CN55" s="89">
        <f t="shared" si="106"/>
        <v>1.093805820504723</v>
      </c>
      <c r="CO55" s="89">
        <f t="shared" si="107"/>
        <v>0.64257587459584864</v>
      </c>
      <c r="CP55" s="89">
        <f t="shared" si="108"/>
        <v>1.0655816351926104</v>
      </c>
      <c r="CQ55" s="89">
        <f t="shared" si="109"/>
        <v>0.99979325248108264</v>
      </c>
      <c r="CR55" s="89">
        <f t="shared" si="110"/>
        <v>1.0552417929925868</v>
      </c>
      <c r="CS55" s="89">
        <f t="shared" si="111"/>
        <v>1.0332576571790331</v>
      </c>
      <c r="CT55" s="89">
        <f t="shared" si="112"/>
        <v>0.85236186903648892</v>
      </c>
      <c r="CU55" s="89">
        <f t="shared" si="113"/>
        <v>1.0829833683479004</v>
      </c>
      <c r="CV55" s="89">
        <f t="shared" si="114"/>
        <v>0.70285323174885217</v>
      </c>
      <c r="CW55" s="89"/>
      <c r="CX55" s="89">
        <f t="shared" si="115"/>
        <v>1.1616025159402437</v>
      </c>
      <c r="DA55" s="35"/>
      <c r="DC55" s="80">
        <f t="shared" si="137"/>
        <v>0.16981715887724966</v>
      </c>
      <c r="DD55" s="80">
        <f t="shared" si="138"/>
        <v>7.0074274385372212E-2</v>
      </c>
      <c r="DE55" s="80">
        <f t="shared" si="80"/>
        <v>2.2803257001842718</v>
      </c>
      <c r="DF55" s="80">
        <f t="shared" si="139"/>
        <v>9.287447841397696E-12</v>
      </c>
      <c r="DG55" s="80"/>
      <c r="DI55" s="80">
        <f t="shared" si="116"/>
        <v>0.1708237748286861</v>
      </c>
      <c r="DJ55" s="80">
        <f t="shared" si="117"/>
        <v>6.9547544396279318E-2</v>
      </c>
      <c r="DK55" s="80">
        <f t="shared" si="118"/>
        <v>2.2788758105872371</v>
      </c>
      <c r="DL55" s="80">
        <f t="shared" si="119"/>
        <v>9.3567028029837926E-12</v>
      </c>
      <c r="DM55" s="80">
        <f t="shared" si="120"/>
        <v>2.5192471298215589</v>
      </c>
      <c r="DN55" s="80"/>
      <c r="DO55" s="80"/>
      <c r="DP55" s="80">
        <f t="shared" si="121"/>
        <v>6.7807470258301236E-2</v>
      </c>
      <c r="DQ55" s="80">
        <f t="shared" si="122"/>
        <v>2.7606479560107883E-2</v>
      </c>
      <c r="DR55" s="80">
        <f t="shared" si="123"/>
        <v>0.90458605017787697</v>
      </c>
      <c r="DS55" s="80">
        <f t="shared" si="124"/>
        <v>3.714086915977369E-12</v>
      </c>
      <c r="DT55" s="80"/>
      <c r="DW55" s="80">
        <f t="shared" si="125"/>
        <v>-1.6521199843224772E-2</v>
      </c>
      <c r="DX55" s="80">
        <f t="shared" si="126"/>
        <v>8.4748530448962203E-2</v>
      </c>
      <c r="DY55" s="80">
        <f t="shared" si="126"/>
        <v>-1.7531656069588175E-2</v>
      </c>
      <c r="DZ55" s="80">
        <v>0</v>
      </c>
      <c r="EA55" s="80"/>
      <c r="EC55" s="80">
        <f t="shared" si="127"/>
        <v>0.10918561718176369</v>
      </c>
      <c r="ED55" s="80">
        <f t="shared" si="128"/>
        <v>4.0806149383258265E-2</v>
      </c>
      <c r="EE55" s="80">
        <f t="shared" si="129"/>
        <v>0.10847356630500875</v>
      </c>
      <c r="EF55" s="80">
        <f t="shared" si="130"/>
        <v>0.74153466712996929</v>
      </c>
      <c r="EG55" s="80"/>
      <c r="EI55" s="80">
        <f t="shared" si="140"/>
        <v>5.1117381827991719E-3</v>
      </c>
      <c r="EJ55" s="80">
        <f t="shared" si="140"/>
        <v>-6.9240032762600337E-2</v>
      </c>
      <c r="EK55" s="80">
        <f t="shared" si="140"/>
        <v>1.920305732203019E-2</v>
      </c>
      <c r="EL55" s="80">
        <f t="shared" si="140"/>
        <v>4.1230695509621786E-4</v>
      </c>
      <c r="EN55" s="80">
        <f t="shared" si="141"/>
        <v>-8.7223750749095669E-4</v>
      </c>
      <c r="EO55" s="80">
        <f t="shared" si="142"/>
        <v>1.7732156845606039E-4</v>
      </c>
      <c r="EP55" s="80">
        <f t="shared" si="143"/>
        <v>4.193483202465341E-4</v>
      </c>
      <c r="EQ55" s="80">
        <f t="shared" si="144"/>
        <v>8.7768332315555047E-4</v>
      </c>
      <c r="ES55" s="80">
        <f t="shared" si="145"/>
        <v>1.2459961487561297E-2</v>
      </c>
      <c r="ET55" s="80">
        <f t="shared" si="146"/>
        <v>1.3187024557976292E-2</v>
      </c>
      <c r="EU55" s="80">
        <f t="shared" si="147"/>
        <v>1.4237184829140747E-2</v>
      </c>
      <c r="EV55" s="80">
        <f t="shared" si="148"/>
        <v>1.0591019358849292E-2</v>
      </c>
      <c r="EX55" s="80">
        <f t="shared" si="149"/>
        <v>-1.3649388298963513E-3</v>
      </c>
      <c r="EY55" s="80">
        <f t="shared" si="150"/>
        <v>-9.4794709169332553E-3</v>
      </c>
      <c r="EZ55" s="80">
        <f t="shared" si="151"/>
        <v>-6.8784800872858636E-3</v>
      </c>
      <c r="FA55" s="80">
        <f t="shared" si="152"/>
        <v>6.4451850604946336E-3</v>
      </c>
      <c r="FC55" s="124">
        <v>0.73806763135368181</v>
      </c>
      <c r="FD55" s="80">
        <f t="shared" si="24"/>
        <v>0.98546709340244054</v>
      </c>
      <c r="FE55" s="80">
        <f t="shared" si="25"/>
        <v>0.90832268119313364</v>
      </c>
      <c r="FF55" s="124">
        <f t="shared" si="3"/>
        <v>0.85236186903648892</v>
      </c>
      <c r="FG55" s="80"/>
      <c r="FH55" s="80">
        <f t="shared" si="26"/>
        <v>1.0159315331562866</v>
      </c>
      <c r="FI55" s="80">
        <f t="shared" si="27"/>
        <v>1.3143395076886186</v>
      </c>
      <c r="FJ55" s="80">
        <f t="shared" si="4"/>
        <v>1.0655816351926104</v>
      </c>
      <c r="FK55" s="80"/>
      <c r="FL55" s="80">
        <f t="shared" si="28"/>
        <v>1.0003251404927869</v>
      </c>
      <c r="FM55" s="80">
        <f t="shared" si="29"/>
        <v>1.0203911077932539</v>
      </c>
      <c r="FN55" s="80">
        <f t="shared" si="5"/>
        <v>0.99979325248108264</v>
      </c>
      <c r="FO55" s="80"/>
      <c r="FP55" s="80">
        <f t="shared" si="30"/>
        <v>1.0141873836367694</v>
      </c>
      <c r="FQ55" s="80">
        <f t="shared" si="31"/>
        <v>1.0776322272964576</v>
      </c>
      <c r="FR55" s="80">
        <f t="shared" si="6"/>
        <v>1.0552417929925868</v>
      </c>
      <c r="FT55" s="80">
        <f t="shared" si="32"/>
        <v>0.99344515235379161</v>
      </c>
      <c r="FU55" s="80">
        <f t="shared" si="33"/>
        <v>0.9903219680960611</v>
      </c>
      <c r="FV55" s="80">
        <f t="shared" si="7"/>
        <v>1.0332576571790331</v>
      </c>
      <c r="FX55" s="37"/>
      <c r="GH55" s="32">
        <v>2010</v>
      </c>
      <c r="GI55" s="90">
        <f t="shared" si="34"/>
        <v>2.2153771458696623</v>
      </c>
      <c r="GJ55" s="90">
        <f t="shared" si="35"/>
        <v>1.4056885285354002</v>
      </c>
      <c r="GK55" s="90">
        <f t="shared" si="36"/>
        <v>1.362476184723457</v>
      </c>
      <c r="GL55" s="90">
        <f t="shared" si="37"/>
        <v>1.4078093955684865</v>
      </c>
      <c r="GM55" s="90">
        <f t="shared" si="38"/>
        <v>0.82164797900788289</v>
      </c>
    </row>
    <row r="56" spans="1:195" x14ac:dyDescent="0.2">
      <c r="A56" s="74" t="s">
        <v>36</v>
      </c>
      <c r="B56" s="31">
        <f t="shared" si="10"/>
        <v>1990</v>
      </c>
      <c r="D56" s="85">
        <f t="shared" si="93"/>
        <v>17304.522444765691</v>
      </c>
      <c r="E56" s="85">
        <f t="shared" si="94"/>
        <v>8216.1078833230731</v>
      </c>
      <c r="F56" s="85">
        <f t="shared" si="131"/>
        <v>83233.032702644632</v>
      </c>
      <c r="G56" s="123">
        <v>9.9999999999999995E-7</v>
      </c>
      <c r="H56" s="85">
        <f t="shared" si="95"/>
        <v>108753.66303173339</v>
      </c>
      <c r="I56" s="85"/>
      <c r="J56" s="80"/>
      <c r="K56" s="85">
        <f>AER11_Table2.1c!$D53*0.001</f>
        <v>2682.201</v>
      </c>
      <c r="L56" s="85">
        <f>AER11_Table2.1c!$F53*0.001</f>
        <v>990.96600000000001</v>
      </c>
      <c r="M56" s="85">
        <f>AER11_Table2.1c!$W53*0.001</f>
        <v>2860.154</v>
      </c>
      <c r="N56" s="91">
        <f>[4]West!I56</f>
        <v>19284.028678137543</v>
      </c>
      <c r="O56" s="91">
        <f t="shared" si="96"/>
        <v>25817.349678137543</v>
      </c>
      <c r="P56" s="91"/>
      <c r="R56" s="92">
        <f t="shared" si="97"/>
        <v>2682.201</v>
      </c>
      <c r="S56" s="92">
        <f t="shared" si="98"/>
        <v>990.96600000000001</v>
      </c>
      <c r="T56" s="92">
        <f t="shared" si="99"/>
        <v>2860.154</v>
      </c>
      <c r="U56" s="92">
        <f t="shared" si="100"/>
        <v>19284.028678137543</v>
      </c>
      <c r="V56" s="92">
        <f t="shared" si="101"/>
        <v>25817.349678137543</v>
      </c>
      <c r="X56" s="85">
        <f>AER_11_Table3.4_real!$I37</f>
        <v>6.4516128525661163</v>
      </c>
      <c r="Y56" s="85">
        <f>AER_11_Table3.4_real!$K37</f>
        <v>8.2910088573402856</v>
      </c>
      <c r="Z56" s="85">
        <f>AER_11_Table3.4_real!M37</f>
        <v>29.100892015830137</v>
      </c>
      <c r="AA56" s="85">
        <v>0</v>
      </c>
      <c r="AB56" s="85">
        <f>[4]Conversion_Factors!$O52*AB202+AB276</f>
        <v>5.836579221903369</v>
      </c>
      <c r="AF56" s="85">
        <f>[4]Conversion_Factors!$O52*AF202+AF276</f>
        <v>52.081905820918877</v>
      </c>
      <c r="AG56" s="85">
        <f>[4]Conversion_Factors!$O52*AG202+AG276</f>
        <v>213.92229075800884</v>
      </c>
      <c r="AH56" s="85">
        <f>[4]Conversion_Factors!$O52*AH202+AH276</f>
        <v>86.739686171492281</v>
      </c>
      <c r="AI56" s="85">
        <f>[4]Conversion_Factors!$O52*AI202+AI276</f>
        <v>1.4548602167348914</v>
      </c>
      <c r="AJ56" s="85">
        <f>[4]Conversion_Factors!$O52*AJ202+AJ276</f>
        <v>0.37363233817759933</v>
      </c>
      <c r="AL56" s="94">
        <f t="shared" si="154"/>
        <v>56.267166987080536</v>
      </c>
      <c r="AM56" s="94">
        <f t="shared" si="154"/>
        <v>224.86053475451936</v>
      </c>
      <c r="AN56" s="94">
        <f t="shared" si="154"/>
        <v>89.949509004740406</v>
      </c>
      <c r="AO56" s="94">
        <f t="shared" si="154"/>
        <v>1.4634563750429976</v>
      </c>
      <c r="AP56" s="94">
        <f t="shared" si="103"/>
        <v>4.4018617502516149</v>
      </c>
      <c r="AR56" s="90">
        <f>[4]Northeast!V56</f>
        <v>0.92561805773653694</v>
      </c>
      <c r="AS56" s="90">
        <f>[4]Midwest!V56</f>
        <v>0.95135543011826496</v>
      </c>
      <c r="AT56" s="90">
        <f>[4]South!V56</f>
        <v>0.96431528233156938</v>
      </c>
      <c r="AU56" s="90">
        <f>[4]West!V56</f>
        <v>0.99412612602965111</v>
      </c>
      <c r="AV56" s="90">
        <f t="shared" si="104"/>
        <v>8.4880525417737648E-2</v>
      </c>
      <c r="AX56" s="32">
        <f t="shared" si="153"/>
        <v>1000000</v>
      </c>
      <c r="AY56" s="32">
        <f t="shared" si="133"/>
        <v>1000000</v>
      </c>
      <c r="AZ56" s="32">
        <f t="shared" si="134"/>
        <v>1000000</v>
      </c>
      <c r="BA56" s="32">
        <f t="shared" si="135"/>
        <v>1000000</v>
      </c>
      <c r="BB56" s="32">
        <f t="shared" si="136"/>
        <v>1000000</v>
      </c>
      <c r="BE56" s="80">
        <f t="shared" si="155"/>
        <v>0.77103601462711646</v>
      </c>
      <c r="BF56" s="80">
        <f t="shared" si="155"/>
        <v>0.91591935138891578</v>
      </c>
      <c r="BG56" s="80">
        <f t="shared" si="155"/>
        <v>0.77038368357928633</v>
      </c>
      <c r="BH56" s="80">
        <f t="shared" si="155"/>
        <v>0.70352859102613674</v>
      </c>
      <c r="BI56" s="80"/>
      <c r="BJ56" s="80"/>
      <c r="BK56" s="80"/>
      <c r="BL56" s="80"/>
      <c r="BM56" s="80"/>
      <c r="BN56" s="80"/>
      <c r="BO56" s="80"/>
      <c r="BP56" s="80"/>
      <c r="BQ56" s="80"/>
      <c r="BR56" s="80"/>
      <c r="BS56" s="80"/>
      <c r="BT56" s="95">
        <f>[4]Northeast!AK56</f>
        <v>1.0090973750688044</v>
      </c>
      <c r="BU56" s="95">
        <f>[4]Midwest!AK56</f>
        <v>0.96528399485399696</v>
      </c>
      <c r="BV56" s="95">
        <f>[4]South!AK56</f>
        <v>0.96386434782043884</v>
      </c>
      <c r="BW56" s="95">
        <f>[4]West!AK56</f>
        <v>0.9271531846490193</v>
      </c>
      <c r="BX56" s="88"/>
      <c r="BY56" s="95">
        <f>[4]Northeast!AH56</f>
        <v>0.99789217631195937</v>
      </c>
      <c r="BZ56" s="95">
        <f>[4]Midwest!AH56</f>
        <v>0.99965093579895026</v>
      </c>
      <c r="CA56" s="95">
        <f>[4]South!AH56</f>
        <v>1.0006379292072327</v>
      </c>
      <c r="CB56" s="95">
        <f>[4]West!AH56</f>
        <v>1.0005832560411136</v>
      </c>
      <c r="CD56" s="95">
        <f>[4]Northeast!AI56</f>
        <v>1.0528806708707641</v>
      </c>
      <c r="CE56" s="95">
        <f>[4]Midwest!AI56</f>
        <v>1.06464897891633</v>
      </c>
      <c r="CF56" s="95">
        <f>[4]South!AI56</f>
        <v>1.0720088652813675</v>
      </c>
      <c r="CG56" s="95">
        <f>[4]West!AI56</f>
        <v>1.0590011765869545</v>
      </c>
      <c r="CI56" s="95">
        <f>[4]Northeast!AJ56</f>
        <v>0.94444548464283351</v>
      </c>
      <c r="CJ56" s="95">
        <f>[4]Midwest!AJ56</f>
        <v>0.95117029561066546</v>
      </c>
      <c r="CK56" s="95">
        <f>[4]South!AJ56</f>
        <v>0.99033751629181588</v>
      </c>
      <c r="CL56" s="95">
        <f>[4]West!AJ56</f>
        <v>0.96607696966080492</v>
      </c>
      <c r="CN56" s="89">
        <f t="shared" si="106"/>
        <v>1.1071925482593949</v>
      </c>
      <c r="CO56" s="89">
        <f t="shared" si="107"/>
        <v>0.50944057499542328</v>
      </c>
      <c r="CP56" s="89">
        <f t="shared" si="108"/>
        <v>1.0807109553016561</v>
      </c>
      <c r="CQ56" s="89">
        <f t="shared" si="109"/>
        <v>1.0004280655112459</v>
      </c>
      <c r="CR56" s="89">
        <f t="shared" si="110"/>
        <v>1.0704594101411427</v>
      </c>
      <c r="CS56" s="89">
        <f t="shared" si="111"/>
        <v>0.98574932158154793</v>
      </c>
      <c r="CT56" s="89">
        <f t="shared" si="112"/>
        <v>0.84208575644583761</v>
      </c>
      <c r="CU56" s="89">
        <f t="shared" si="113"/>
        <v>1.0636814550626532</v>
      </c>
      <c r="CV56" s="89">
        <f t="shared" si="114"/>
        <v>0.56404880841591409</v>
      </c>
      <c r="CW56" s="89"/>
      <c r="CX56" s="89">
        <f t="shared" si="115"/>
        <v>1.1408593652303551</v>
      </c>
      <c r="DA56" s="35"/>
      <c r="DC56" s="80">
        <f t="shared" si="137"/>
        <v>0.15911668593375453</v>
      </c>
      <c r="DD56" s="80">
        <f t="shared" si="138"/>
        <v>7.5547872635110078E-2</v>
      </c>
      <c r="DE56" s="80">
        <f t="shared" si="80"/>
        <v>2.2960063242658211</v>
      </c>
      <c r="DF56" s="80">
        <f t="shared" si="139"/>
        <v>9.1950925800835641E-12</v>
      </c>
      <c r="DG56" s="80"/>
      <c r="DI56" s="80">
        <f t="shared" si="116"/>
        <v>0.16440889024446637</v>
      </c>
      <c r="DJ56" s="80">
        <f t="shared" si="117"/>
        <v>7.2776770607745137E-2</v>
      </c>
      <c r="DK56" s="80">
        <f t="shared" si="118"/>
        <v>2.2881570573553405</v>
      </c>
      <c r="DL56" s="80">
        <f t="shared" si="119"/>
        <v>9.2411932953483555E-12</v>
      </c>
      <c r="DM56" s="80">
        <f t="shared" si="120"/>
        <v>2.5253427182167929</v>
      </c>
      <c r="DN56" s="80"/>
      <c r="DO56" s="80"/>
      <c r="DP56" s="80">
        <f t="shared" si="121"/>
        <v>6.5103595269856901E-2</v>
      </c>
      <c r="DQ56" s="80">
        <f t="shared" si="122"/>
        <v>2.8818571864627791E-2</v>
      </c>
      <c r="DR56" s="80">
        <f t="shared" si="123"/>
        <v>0.90607783286185606</v>
      </c>
      <c r="DS56" s="80">
        <f t="shared" si="124"/>
        <v>3.659381844961539E-12</v>
      </c>
      <c r="DT56" s="80"/>
      <c r="DW56" s="80">
        <f t="shared" si="125"/>
        <v>-1.7551957384428083E-2</v>
      </c>
      <c r="DX56" s="80">
        <f t="shared" si="126"/>
        <v>0.13423957229240829</v>
      </c>
      <c r="DY56" s="80">
        <f t="shared" si="126"/>
        <v>-1.6395065301938065E-2</v>
      </c>
      <c r="DZ56" s="80">
        <v>0</v>
      </c>
      <c r="EA56" s="80"/>
      <c r="EC56" s="80">
        <f t="shared" si="127"/>
        <v>0.10389141540238429</v>
      </c>
      <c r="ED56" s="80">
        <f t="shared" si="128"/>
        <v>3.8383723052686641E-2</v>
      </c>
      <c r="EE56" s="80">
        <f t="shared" si="129"/>
        <v>0.11078418333629399</v>
      </c>
      <c r="EF56" s="80">
        <f t="shared" si="130"/>
        <v>0.74694067820863508</v>
      </c>
      <c r="EG56" s="80"/>
      <c r="EI56" s="80">
        <f t="shared" si="140"/>
        <v>-4.9703072808471631E-2</v>
      </c>
      <c r="EJ56" s="80">
        <f t="shared" si="140"/>
        <v>-6.1199299335502583E-2</v>
      </c>
      <c r="EK56" s="80">
        <f t="shared" si="140"/>
        <v>2.1077499678043354E-2</v>
      </c>
      <c r="EL56" s="80">
        <f t="shared" si="140"/>
        <v>7.2638554150368318E-3</v>
      </c>
      <c r="EN56" s="80">
        <f t="shared" si="141"/>
        <v>-8.9167170193242096E-4</v>
      </c>
      <c r="EO56" s="80">
        <f t="shared" si="142"/>
        <v>1.4276131716486793E-3</v>
      </c>
      <c r="EP56" s="80">
        <f t="shared" si="143"/>
        <v>7.1920098766471924E-4</v>
      </c>
      <c r="EQ56" s="80">
        <f t="shared" si="144"/>
        <v>-1.7832301337562773E-3</v>
      </c>
      <c r="ES56" s="80">
        <f t="shared" si="145"/>
        <v>1.2060447499018826E-2</v>
      </c>
      <c r="ET56" s="80">
        <f t="shared" si="146"/>
        <v>1.1405291091803507E-2</v>
      </c>
      <c r="EU56" s="80">
        <f t="shared" si="147"/>
        <v>1.457283258391141E-2</v>
      </c>
      <c r="EV56" s="80">
        <f t="shared" si="148"/>
        <v>1.6327661513175575E-2</v>
      </c>
      <c r="EX56" s="80">
        <f t="shared" si="149"/>
        <v>-9.6845194701968867E-2</v>
      </c>
      <c r="EY56" s="80">
        <f t="shared" si="150"/>
        <v>-6.110779780611203E-2</v>
      </c>
      <c r="EZ56" s="80">
        <f t="shared" si="151"/>
        <v>-4.3046820445896E-2</v>
      </c>
      <c r="FA56" s="80">
        <f t="shared" si="152"/>
        <v>8.7339391700906356E-3</v>
      </c>
      <c r="FC56" s="124">
        <v>0.75941367503783874</v>
      </c>
      <c r="FD56" s="80">
        <f t="shared" si="24"/>
        <v>0.98794395553819481</v>
      </c>
      <c r="FE56" s="80">
        <f t="shared" si="25"/>
        <v>0.89737190256300314</v>
      </c>
      <c r="FF56" s="124">
        <f t="shared" si="3"/>
        <v>0.84208575644583761</v>
      </c>
      <c r="FG56" s="80"/>
      <c r="FH56" s="80">
        <f t="shared" si="26"/>
        <v>1.0141981802326303</v>
      </c>
      <c r="FI56" s="80">
        <f t="shared" si="27"/>
        <v>1.3330007369056482</v>
      </c>
      <c r="FJ56" s="80">
        <f t="shared" si="4"/>
        <v>1.0807109553016561</v>
      </c>
      <c r="FK56" s="80"/>
      <c r="FL56" s="80">
        <f t="shared" si="28"/>
        <v>1.0006349443033227</v>
      </c>
      <c r="FM56" s="80">
        <f t="shared" si="29"/>
        <v>1.0210389993143083</v>
      </c>
      <c r="FN56" s="80">
        <f t="shared" si="5"/>
        <v>1.0004280655112459</v>
      </c>
      <c r="FO56" s="80"/>
      <c r="FP56" s="80">
        <f t="shared" si="30"/>
        <v>1.0144209765473748</v>
      </c>
      <c r="FQ56" s="80">
        <f t="shared" si="31"/>
        <v>1.0931727363729951</v>
      </c>
      <c r="FR56" s="80">
        <f t="shared" si="6"/>
        <v>1.0704594101411427</v>
      </c>
      <c r="FT56" s="80">
        <f t="shared" si="32"/>
        <v>0.95402082407287359</v>
      </c>
      <c r="FU56" s="80">
        <f t="shared" si="33"/>
        <v>0.94478778010047426</v>
      </c>
      <c r="FV56" s="80">
        <f t="shared" si="7"/>
        <v>0.98574932158154793</v>
      </c>
      <c r="FX56" s="37"/>
    </row>
    <row r="57" spans="1:195" x14ac:dyDescent="0.2">
      <c r="A57" s="74" t="s">
        <v>36</v>
      </c>
      <c r="B57" s="31">
        <f t="shared" si="10"/>
        <v>1991</v>
      </c>
      <c r="D57" s="85">
        <f t="shared" si="93"/>
        <v>17410.526068776948</v>
      </c>
      <c r="E57" s="85">
        <f t="shared" si="94"/>
        <v>6938.5729274758041</v>
      </c>
      <c r="F57" s="85">
        <f t="shared" si="131"/>
        <v>84208.055934579985</v>
      </c>
      <c r="G57" s="123">
        <v>9.9999999999999995E-7</v>
      </c>
      <c r="H57" s="85">
        <f t="shared" si="95"/>
        <v>108557.15493183273</v>
      </c>
      <c r="I57" s="85"/>
      <c r="J57" s="80"/>
      <c r="K57" s="85">
        <f>AER11_Table2.1c!$D54*0.001</f>
        <v>2795.4009999999998</v>
      </c>
      <c r="L57" s="85">
        <f>AER11_Table2.1c!$F54*0.001</f>
        <v>934.68100000000004</v>
      </c>
      <c r="M57" s="85">
        <f>AER11_Table2.1c!$W54*0.001</f>
        <v>2918.0920000000001</v>
      </c>
      <c r="N57" s="91">
        <f>[4]West!I57</f>
        <v>19623.115475869567</v>
      </c>
      <c r="O57" s="91">
        <f t="shared" si="96"/>
        <v>26271.289475869566</v>
      </c>
      <c r="P57" s="91"/>
      <c r="R57" s="92">
        <f t="shared" si="97"/>
        <v>2795.4009999999998</v>
      </c>
      <c r="S57" s="92">
        <f t="shared" si="98"/>
        <v>934.68100000000004</v>
      </c>
      <c r="T57" s="92">
        <f t="shared" si="99"/>
        <v>2918.0920000000001</v>
      </c>
      <c r="U57" s="92">
        <f t="shared" si="100"/>
        <v>19623.115475869567</v>
      </c>
      <c r="V57" s="92">
        <f t="shared" si="101"/>
        <v>26271.289475869566</v>
      </c>
      <c r="X57" s="85">
        <f>AER_11_Table3.4_real!$I38</f>
        <v>6.2282749661951717</v>
      </c>
      <c r="Y57" s="85">
        <f>AER_11_Table3.4_real!$K38</f>
        <v>7.4234663243136474</v>
      </c>
      <c r="Z57" s="85">
        <f>AER_11_Table3.4_real!M38</f>
        <v>28.857231346571659</v>
      </c>
      <c r="AA57" s="85">
        <v>0</v>
      </c>
      <c r="AB57" s="85">
        <f>[4]Conversion_Factors!$O53*AB203+AB277</f>
        <v>6.470768099257616</v>
      </c>
      <c r="AF57" s="85">
        <f>[4]Conversion_Factors!$O53*AF203+AF277</f>
        <v>47.248466260128858</v>
      </c>
      <c r="AG57" s="85">
        <f>[4]Conversion_Factors!$O53*AG203+AG277</f>
        <v>204.06144463734506</v>
      </c>
      <c r="AH57" s="85">
        <f>[4]Conversion_Factors!$O53*AH203+AH277</f>
        <v>84.195133509488471</v>
      </c>
      <c r="AI57" s="85">
        <f>[4]Conversion_Factors!$O53*AI203+AI277</f>
        <v>1.3164918915524493</v>
      </c>
      <c r="AJ57" s="85">
        <f>[4]Conversion_Factors!$O53*AJ203+AJ277</f>
        <v>0.39737357936872431</v>
      </c>
      <c r="AL57" s="94">
        <f t="shared" si="154"/>
        <v>49.700720671630222</v>
      </c>
      <c r="AM57" s="94">
        <f t="shared" si="154"/>
        <v>207.19502008499839</v>
      </c>
      <c r="AN57" s="94">
        <f t="shared" si="154"/>
        <v>84.707624644118653</v>
      </c>
      <c r="AO57" s="94">
        <f t="shared" si="154"/>
        <v>1.330412074553432</v>
      </c>
      <c r="AP57" s="94">
        <f t="shared" si="103"/>
        <v>4.1901217627227787</v>
      </c>
      <c r="AR57" s="90">
        <f>[4]Northeast!V57</f>
        <v>0.95065958041728882</v>
      </c>
      <c r="AS57" s="90">
        <f>[4]Midwest!V57</f>
        <v>0.98487620288186539</v>
      </c>
      <c r="AT57" s="90">
        <f>[4]South!V57</f>
        <v>0.99394988188155076</v>
      </c>
      <c r="AU57" s="90">
        <f>[4]West!V57</f>
        <v>0.98953693876714466</v>
      </c>
      <c r="AV57" s="90">
        <f t="shared" si="104"/>
        <v>9.4835807136665978E-2</v>
      </c>
      <c r="AX57" s="32">
        <f t="shared" si="153"/>
        <v>1000000</v>
      </c>
      <c r="AY57" s="32">
        <f t="shared" si="133"/>
        <v>1000000</v>
      </c>
      <c r="AZ57" s="32">
        <f t="shared" si="134"/>
        <v>1000000</v>
      </c>
      <c r="BA57" s="32">
        <f t="shared" si="135"/>
        <v>1000000</v>
      </c>
      <c r="BB57" s="32">
        <f t="shared" si="136"/>
        <v>1000000</v>
      </c>
      <c r="BE57" s="80">
        <f t="shared" si="155"/>
        <v>0.68105518089347161</v>
      </c>
      <c r="BF57" s="80">
        <f t="shared" si="155"/>
        <v>0.84396280838894933</v>
      </c>
      <c r="BG57" s="80">
        <f t="shared" si="155"/>
        <v>0.72548891731191711</v>
      </c>
      <c r="BH57" s="80">
        <f t="shared" si="155"/>
        <v>0.63957009464476555</v>
      </c>
      <c r="BI57" s="80"/>
      <c r="BJ57" s="80"/>
      <c r="BK57" s="80"/>
      <c r="BL57" s="80"/>
      <c r="BM57" s="80"/>
      <c r="BN57" s="80"/>
      <c r="BO57" s="80"/>
      <c r="BP57" s="80"/>
      <c r="BQ57" s="80"/>
      <c r="BR57" s="80"/>
      <c r="BS57" s="80"/>
      <c r="BT57" s="95">
        <f>[4]Northeast!AK57</f>
        <v>0.97965039726201097</v>
      </c>
      <c r="BU57" s="95">
        <f>[4]Midwest!AK57</f>
        <v>0.9764971322981798</v>
      </c>
      <c r="BV57" s="95">
        <f>[4]South!AK57</f>
        <v>0.94062747098830513</v>
      </c>
      <c r="BW57" s="95">
        <f>[4]West!AK57</f>
        <v>0.92138654472817527</v>
      </c>
      <c r="BX57" s="88"/>
      <c r="BY57" s="95">
        <f>[4]Northeast!AH57</f>
        <v>0.99696492287903671</v>
      </c>
      <c r="BZ57" s="95">
        <f>[4]Midwest!AH57</f>
        <v>1.0010457947392215</v>
      </c>
      <c r="CA57" s="95">
        <f>[4]South!AH57</f>
        <v>1.0013530877167984</v>
      </c>
      <c r="CB57" s="95">
        <f>[4]West!AH57</f>
        <v>0.99876341416769809</v>
      </c>
      <c r="CD57" s="95">
        <f>[4]Northeast!AI57</f>
        <v>1.0640526876890442</v>
      </c>
      <c r="CE57" s="95">
        <f>[4]Midwest!AI57</f>
        <v>1.0749730959599604</v>
      </c>
      <c r="CF57" s="95">
        <f>[4]South!AI57</f>
        <v>1.0855451602751831</v>
      </c>
      <c r="CG57" s="95">
        <f>[4]West!AI57</f>
        <v>1.0743982238967942</v>
      </c>
      <c r="CI57" s="95">
        <f>[4]Northeast!AJ57</f>
        <v>0.96999636151558033</v>
      </c>
      <c r="CJ57" s="95">
        <f>[4]Midwest!AJ57</f>
        <v>0.98468454520578075</v>
      </c>
      <c r="CK57" s="95">
        <f>[4]South!AJ57</f>
        <v>1.0207718112287076</v>
      </c>
      <c r="CL57" s="95">
        <f>[4]West!AJ57</f>
        <v>0.96161726579860507</v>
      </c>
      <c r="CN57" s="89">
        <f t="shared" si="106"/>
        <v>1.1266600291462063</v>
      </c>
      <c r="CO57" s="89">
        <f t="shared" si="107"/>
        <v>0.5647951815297777</v>
      </c>
      <c r="CP57" s="89">
        <f t="shared" si="108"/>
        <v>1.0826715079363045</v>
      </c>
      <c r="CQ57" s="89">
        <f t="shared" si="109"/>
        <v>1.0010582300682738</v>
      </c>
      <c r="CR57" s="89">
        <f t="shared" si="110"/>
        <v>1.0837543398508913</v>
      </c>
      <c r="CS57" s="89">
        <f t="shared" si="111"/>
        <v>1.0159355904562708</v>
      </c>
      <c r="CT57" s="89">
        <f t="shared" si="112"/>
        <v>0.83130038624518388</v>
      </c>
      <c r="CU57" s="89">
        <f t="shared" si="113"/>
        <v>1.1176451609192253</v>
      </c>
      <c r="CV57" s="89">
        <f t="shared" si="114"/>
        <v>0.63633215568397627</v>
      </c>
      <c r="CW57" s="89"/>
      <c r="CX57" s="89">
        <f t="shared" si="115"/>
        <v>1.193309430554208</v>
      </c>
      <c r="DA57" s="35"/>
      <c r="DC57" s="80">
        <f t="shared" si="137"/>
        <v>0.16038119348015059</v>
      </c>
      <c r="DD57" s="80">
        <f t="shared" si="138"/>
        <v>6.3916311475119295E-2</v>
      </c>
      <c r="DE57" s="80">
        <f t="shared" si="80"/>
        <v>2.3271074851065556</v>
      </c>
      <c r="DF57" s="80">
        <f t="shared" si="139"/>
        <v>9.2117373620185508E-12</v>
      </c>
      <c r="DG57" s="80"/>
      <c r="DI57" s="80">
        <f t="shared" si="116"/>
        <v>0.15974810559290809</v>
      </c>
      <c r="DJ57" s="80">
        <f t="shared" si="117"/>
        <v>6.9570108903761418E-2</v>
      </c>
      <c r="DK57" s="80">
        <f t="shared" si="118"/>
        <v>2.3115220330275679</v>
      </c>
      <c r="DL57" s="80">
        <f t="shared" si="119"/>
        <v>9.2034124624820069E-12</v>
      </c>
      <c r="DM57" s="80">
        <f t="shared" si="120"/>
        <v>2.5408402475334406</v>
      </c>
      <c r="DN57" s="80"/>
      <c r="DO57" s="80"/>
      <c r="DP57" s="80">
        <f t="shared" si="121"/>
        <v>6.2872156463983128E-2</v>
      </c>
      <c r="DQ57" s="80">
        <f t="shared" si="122"/>
        <v>2.7380748935828477E-2</v>
      </c>
      <c r="DR57" s="80">
        <f t="shared" si="123"/>
        <v>0.90974709459656622</v>
      </c>
      <c r="DS57" s="80">
        <f t="shared" si="124"/>
        <v>3.6221924898333769E-12</v>
      </c>
      <c r="DT57" s="80"/>
      <c r="DW57" s="80">
        <f t="shared" si="125"/>
        <v>-3.5230751214244314E-2</v>
      </c>
      <c r="DX57" s="80">
        <f t="shared" si="126"/>
        <v>-0.11052554973613529</v>
      </c>
      <c r="DY57" s="80">
        <f t="shared" si="126"/>
        <v>-8.408212366047732E-3</v>
      </c>
      <c r="DZ57" s="80">
        <v>0</v>
      </c>
      <c r="EA57" s="80"/>
      <c r="EC57" s="80">
        <f t="shared" si="127"/>
        <v>0.10640516913216623</v>
      </c>
      <c r="ED57" s="80">
        <f t="shared" si="128"/>
        <v>3.5578040463469206E-2</v>
      </c>
      <c r="EE57" s="80">
        <f t="shared" si="129"/>
        <v>0.11107532436427592</v>
      </c>
      <c r="EF57" s="80">
        <f t="shared" si="130"/>
        <v>0.74694146604008871</v>
      </c>
      <c r="EG57" s="80"/>
      <c r="EI57" s="80">
        <f t="shared" si="140"/>
        <v>2.3907886758709591E-2</v>
      </c>
      <c r="EJ57" s="80">
        <f t="shared" si="140"/>
        <v>-7.5904884275795961E-2</v>
      </c>
      <c r="EK57" s="80">
        <f t="shared" si="140"/>
        <v>2.6245545942232607E-3</v>
      </c>
      <c r="EL57" s="80">
        <f t="shared" si="140"/>
        <v>1.0547437849576985E-6</v>
      </c>
      <c r="EN57" s="80">
        <f t="shared" si="141"/>
        <v>-9.2964403322857634E-4</v>
      </c>
      <c r="EO57" s="80">
        <f t="shared" si="142"/>
        <v>1.394373415000782E-3</v>
      </c>
      <c r="EP57" s="80">
        <f t="shared" si="143"/>
        <v>7.1444730165137272E-4</v>
      </c>
      <c r="EQ57" s="80">
        <f t="shared" si="144"/>
        <v>-1.8204370488722852E-3</v>
      </c>
      <c r="ES57" s="80">
        <f t="shared" si="145"/>
        <v>1.0555004477612285E-2</v>
      </c>
      <c r="ET57" s="80">
        <f t="shared" si="146"/>
        <v>9.6504866818438589E-3</v>
      </c>
      <c r="EU57" s="80">
        <f t="shared" si="147"/>
        <v>1.254798020584149E-2</v>
      </c>
      <c r="EV57" s="80">
        <f t="shared" si="148"/>
        <v>1.4434535459336614E-2</v>
      </c>
      <c r="EX57" s="80">
        <f t="shared" si="149"/>
        <v>2.669435394741633E-2</v>
      </c>
      <c r="EY57" s="80">
        <f t="shared" si="150"/>
        <v>3.4628214646968768E-2</v>
      </c>
      <c r="EZ57" s="80">
        <f t="shared" si="151"/>
        <v>3.0268487243285899E-2</v>
      </c>
      <c r="FA57" s="80">
        <f t="shared" si="152"/>
        <v>-4.6269908750689592E-3</v>
      </c>
      <c r="FC57" s="124">
        <v>0.71574348297410639</v>
      </c>
      <c r="FD57" s="80">
        <f t="shared" si="24"/>
        <v>0.98719207620115179</v>
      </c>
      <c r="FE57" s="80">
        <f t="shared" si="25"/>
        <v>0.88587843161574875</v>
      </c>
      <c r="FF57" s="124">
        <f t="shared" si="3"/>
        <v>0.83130038624518388</v>
      </c>
      <c r="FG57" s="80"/>
      <c r="FH57" s="80">
        <f t="shared" si="26"/>
        <v>1.0018141322848912</v>
      </c>
      <c r="FI57" s="80">
        <f t="shared" si="27"/>
        <v>1.3354189765782527</v>
      </c>
      <c r="FJ57" s="80">
        <f t="shared" si="4"/>
        <v>1.0826715079363045</v>
      </c>
      <c r="FK57" s="80"/>
      <c r="FL57" s="80">
        <f t="shared" si="28"/>
        <v>1.0006298949207366</v>
      </c>
      <c r="FM57" s="80">
        <f t="shared" si="29"/>
        <v>1.0216821465938504</v>
      </c>
      <c r="FN57" s="80">
        <f t="shared" si="5"/>
        <v>1.0010582300682738</v>
      </c>
      <c r="FO57" s="80"/>
      <c r="FP57" s="80">
        <f t="shared" si="30"/>
        <v>1.0124198354312153</v>
      </c>
      <c r="FQ57" s="80">
        <f t="shared" si="31"/>
        <v>1.1067497618566389</v>
      </c>
      <c r="FR57" s="80">
        <f t="shared" si="6"/>
        <v>1.0837543398508913</v>
      </c>
      <c r="FT57" s="80">
        <f t="shared" si="32"/>
        <v>1.0306226625916328</v>
      </c>
      <c r="FU57" s="80">
        <f t="shared" si="33"/>
        <v>0.97371969751118892</v>
      </c>
      <c r="FV57" s="80">
        <f t="shared" si="7"/>
        <v>1.0159355904562708</v>
      </c>
      <c r="FX57" s="37"/>
    </row>
    <row r="58" spans="1:195" x14ac:dyDescent="0.2">
      <c r="A58" s="74" t="s">
        <v>36</v>
      </c>
      <c r="B58" s="31">
        <f t="shared" si="10"/>
        <v>1992</v>
      </c>
      <c r="D58" s="85">
        <f t="shared" si="93"/>
        <v>17707.222406845562</v>
      </c>
      <c r="E58" s="85">
        <f t="shared" si="94"/>
        <v>6229.2020450685523</v>
      </c>
      <c r="F58" s="85">
        <f t="shared" si="131"/>
        <v>83406.698111602629</v>
      </c>
      <c r="G58" s="123">
        <v>9.9999999999999995E-7</v>
      </c>
      <c r="H58" s="85">
        <f t="shared" si="95"/>
        <v>107343.12256451674</v>
      </c>
      <c r="I58" s="85"/>
      <c r="J58" s="80"/>
      <c r="K58" s="85">
        <f>AER11_Table2.1c!$D55*0.001</f>
        <v>2871.1849999999999</v>
      </c>
      <c r="L58" s="85">
        <f>AER11_Table2.1c!$F55*0.001</f>
        <v>893.43399999999997</v>
      </c>
      <c r="M58" s="85">
        <f>AER11_Table2.1c!$W55*0.001</f>
        <v>2900.2240000000002</v>
      </c>
      <c r="N58" s="91">
        <f>[4]West!I58</f>
        <v>19959.833403343135</v>
      </c>
      <c r="O58" s="91">
        <f t="shared" si="96"/>
        <v>26624.676403343135</v>
      </c>
      <c r="P58" s="91"/>
      <c r="R58" s="92">
        <f t="shared" si="97"/>
        <v>2871.1849999999999</v>
      </c>
      <c r="S58" s="92">
        <f t="shared" si="98"/>
        <v>893.43399999999997</v>
      </c>
      <c r="T58" s="92">
        <f t="shared" si="99"/>
        <v>2900.2240000000002</v>
      </c>
      <c r="U58" s="92">
        <f t="shared" si="100"/>
        <v>19959.833403343135</v>
      </c>
      <c r="V58" s="92">
        <f t="shared" si="101"/>
        <v>26624.676403343135</v>
      </c>
      <c r="X58" s="85">
        <f>AER_11_Table3.4_real!$I39</f>
        <v>6.1672175101379958</v>
      </c>
      <c r="Y58" s="85">
        <f>AER_11_Table3.4_real!$K39</f>
        <v>6.9722016904086397</v>
      </c>
      <c r="Z58" s="85">
        <f>AER_11_Table3.4_real!M39</f>
        <v>28.758709020959284</v>
      </c>
      <c r="AA58" s="85">
        <v>0</v>
      </c>
      <c r="AB58" s="85">
        <f>[4]Conversion_Factors!$O54*AB204+AB278</f>
        <v>6.2477985740131139</v>
      </c>
      <c r="AF58" s="85">
        <f>[4]Conversion_Factors!$O54*AF204+AF278</f>
        <v>48.111710870785103</v>
      </c>
      <c r="AG58" s="85">
        <f>[4]Conversion_Factors!$O54*AG204+AG278</f>
        <v>209.70409871337168</v>
      </c>
      <c r="AH58" s="85">
        <f>[4]Conversion_Factors!$O54*AH204+AH278</f>
        <v>84.524626994850436</v>
      </c>
      <c r="AI58" s="85">
        <f>[4]Conversion_Factors!$O54*AI204+AI278</f>
        <v>1.2463193217356585</v>
      </c>
      <c r="AJ58" s="85">
        <f>[4]Conversion_Factors!$O54*AJ204+AJ278</f>
        <v>0.39295734759351725</v>
      </c>
      <c r="AL58" s="94">
        <f t="shared" si="154"/>
        <v>48.359578170062605</v>
      </c>
      <c r="AM58" s="94">
        <f t="shared" si="154"/>
        <v>218.52760016763688</v>
      </c>
      <c r="AN58" s="94">
        <f t="shared" si="154"/>
        <v>86.717238171861027</v>
      </c>
      <c r="AO58" s="94">
        <f t="shared" si="154"/>
        <v>1.2911551064393285</v>
      </c>
      <c r="AP58" s="94">
        <f t="shared" si="103"/>
        <v>4.1262495796973422</v>
      </c>
      <c r="AR58" s="90">
        <f>[4]Northeast!V58</f>
        <v>0.99487449418177631</v>
      </c>
      <c r="AS58" s="90">
        <f>[4]Midwest!V58</f>
        <v>0.95962294260543513</v>
      </c>
      <c r="AT58" s="90">
        <f>[4]South!V58</f>
        <v>0.9747153942718384</v>
      </c>
      <c r="AU58" s="90">
        <f>[4]West!V58</f>
        <v>0.96527467189645755</v>
      </c>
      <c r="AV58" s="90">
        <f t="shared" si="104"/>
        <v>9.5233538350906158E-2</v>
      </c>
      <c r="AX58" s="32">
        <f t="shared" si="153"/>
        <v>1000000</v>
      </c>
      <c r="AY58" s="32">
        <f t="shared" si="133"/>
        <v>1000000</v>
      </c>
      <c r="AZ58" s="32">
        <f t="shared" si="134"/>
        <v>1000000</v>
      </c>
      <c r="BA58" s="32">
        <f t="shared" si="135"/>
        <v>1000000</v>
      </c>
      <c r="BB58" s="32">
        <f t="shared" si="136"/>
        <v>1000000</v>
      </c>
      <c r="BE58" s="80">
        <f t="shared" si="155"/>
        <v>0.6626773377421864</v>
      </c>
      <c r="BF58" s="80">
        <f t="shared" si="155"/>
        <v>0.89012355158110068</v>
      </c>
      <c r="BG58" s="80">
        <f t="shared" si="155"/>
        <v>0.7427005006679902</v>
      </c>
      <c r="BH58" s="80">
        <f t="shared" si="155"/>
        <v>0.62069805996285599</v>
      </c>
      <c r="BI58" s="80"/>
      <c r="BJ58" s="80"/>
      <c r="BK58" s="80"/>
      <c r="BL58" s="80"/>
      <c r="BM58" s="80"/>
      <c r="BN58" s="80"/>
      <c r="BO58" s="80"/>
      <c r="BP58" s="80"/>
      <c r="BQ58" s="80"/>
      <c r="BR58" s="80"/>
      <c r="BS58" s="80"/>
      <c r="BT58" s="95">
        <f>[4]Northeast!AK58</f>
        <v>0.96743458021899542</v>
      </c>
      <c r="BU58" s="95">
        <f>[4]Midwest!AK58</f>
        <v>0.94150378319317407</v>
      </c>
      <c r="BV58" s="95">
        <f>[4]South!AK58</f>
        <v>0.92379154093008187</v>
      </c>
      <c r="BW58" s="95">
        <f>[4]West!AK58</f>
        <v>0.89808203138440201</v>
      </c>
      <c r="BX58" s="88"/>
      <c r="BY58" s="95">
        <f>[4]Northeast!AH58</f>
        <v>0.99671703691559166</v>
      </c>
      <c r="BZ58" s="95">
        <f>[4]Midwest!AH58</f>
        <v>1.0004040076907652</v>
      </c>
      <c r="CA58" s="95">
        <f>[4]South!AH58</f>
        <v>1.0008546645790413</v>
      </c>
      <c r="CB58" s="95">
        <f>[4]West!AH58</f>
        <v>0.99876284458268816</v>
      </c>
      <c r="CD58" s="95">
        <f>[4]Northeast!AI58</f>
        <v>1.0746298741241893</v>
      </c>
      <c r="CE58" s="95">
        <f>[4]Midwest!AI58</f>
        <v>1.0906795551991721</v>
      </c>
      <c r="CF58" s="95">
        <f>[4]South!AI58</f>
        <v>1.1025311802142841</v>
      </c>
      <c r="CG58" s="95">
        <f>[4]West!AI58</f>
        <v>1.0887543644147744</v>
      </c>
      <c r="CI58" s="95">
        <f>[4]Northeast!AJ58</f>
        <v>1.0151106236129046</v>
      </c>
      <c r="CJ58" s="95">
        <f>[4]Midwest!AJ58</f>
        <v>0.95943619923346701</v>
      </c>
      <c r="CK58" s="95">
        <f>[4]South!AJ58</f>
        <v>1.0010182772595151</v>
      </c>
      <c r="CL58" s="95">
        <f>[4]West!AJ58</f>
        <v>0.93803955604748246</v>
      </c>
      <c r="CN58" s="89">
        <f t="shared" si="106"/>
        <v>1.1418152397944299</v>
      </c>
      <c r="CO58" s="89">
        <f t="shared" si="107"/>
        <v>0.54533348678900584</v>
      </c>
      <c r="CP58" s="89">
        <f t="shared" si="108"/>
        <v>1.0629978571120786</v>
      </c>
      <c r="CQ58" s="89">
        <f t="shared" si="109"/>
        <v>1.000572416521406</v>
      </c>
      <c r="CR58" s="89">
        <f t="shared" si="110"/>
        <v>1.1002903680940972</v>
      </c>
      <c r="CS58" s="89">
        <f t="shared" si="111"/>
        <v>1.0002571787529588</v>
      </c>
      <c r="CT58" s="89">
        <f t="shared" si="112"/>
        <v>0.82695158984231809</v>
      </c>
      <c r="CU58" s="89">
        <f t="shared" si="113"/>
        <v>1.1052889419984435</v>
      </c>
      <c r="CV58" s="89">
        <f t="shared" si="114"/>
        <v>0.62267008598592122</v>
      </c>
      <c r="CW58" s="89"/>
      <c r="CX58" s="89">
        <f t="shared" si="115"/>
        <v>1.1705767755290062</v>
      </c>
      <c r="DA58" s="35"/>
      <c r="DC58" s="80">
        <f t="shared" si="137"/>
        <v>0.16495907687241854</v>
      </c>
      <c r="DD58" s="80">
        <f t="shared" si="138"/>
        <v>5.8030751260515989E-2</v>
      </c>
      <c r="DE58" s="80">
        <f t="shared" si="80"/>
        <v>2.3310305155732487</v>
      </c>
      <c r="DF58" s="80">
        <f t="shared" si="139"/>
        <v>9.3159205369581749E-12</v>
      </c>
      <c r="DG58" s="80"/>
      <c r="DI58" s="80">
        <f t="shared" si="116"/>
        <v>0.16265939866189277</v>
      </c>
      <c r="DJ58" s="80">
        <f t="shared" si="117"/>
        <v>6.0926159224890933E-2</v>
      </c>
      <c r="DK58" s="80">
        <f t="shared" si="118"/>
        <v>2.3290684496846494</v>
      </c>
      <c r="DL58" s="80">
        <f t="shared" si="119"/>
        <v>9.2637313096470788E-12</v>
      </c>
      <c r="DM58" s="80">
        <f t="shared" si="120"/>
        <v>2.5526540075806969</v>
      </c>
      <c r="DN58" s="80"/>
      <c r="DO58" s="80"/>
      <c r="DP58" s="80">
        <f t="shared" si="121"/>
        <v>6.3721678762118969E-2</v>
      </c>
      <c r="DQ58" s="80">
        <f t="shared" si="122"/>
        <v>2.3867770188970617E-2</v>
      </c>
      <c r="DR58" s="80">
        <f t="shared" si="123"/>
        <v>0.91241055104528135</v>
      </c>
      <c r="DS58" s="80">
        <f t="shared" si="124"/>
        <v>3.6290587295169203E-12</v>
      </c>
      <c r="DT58" s="80"/>
      <c r="DW58" s="80">
        <f t="shared" si="125"/>
        <v>-9.8516376012277411E-3</v>
      </c>
      <c r="DX58" s="80">
        <f t="shared" si="126"/>
        <v>-6.2715051835823932E-2</v>
      </c>
      <c r="DY58" s="80">
        <f t="shared" si="126"/>
        <v>-3.419970966783344E-3</v>
      </c>
      <c r="DZ58" s="80">
        <v>0</v>
      </c>
      <c r="EA58" s="80"/>
      <c r="EC58" s="80">
        <f t="shared" si="127"/>
        <v>0.10783924493593014</v>
      </c>
      <c r="ED58" s="80">
        <f t="shared" si="128"/>
        <v>3.3556614415332975E-2</v>
      </c>
      <c r="EE58" s="80">
        <f t="shared" si="129"/>
        <v>0.1089299248585734</v>
      </c>
      <c r="EF58" s="80">
        <f t="shared" si="130"/>
        <v>0.74967421579016347</v>
      </c>
      <c r="EG58" s="80"/>
      <c r="EI58" s="80">
        <f t="shared" si="140"/>
        <v>1.3387487635900589E-2</v>
      </c>
      <c r="EJ58" s="80">
        <f t="shared" si="140"/>
        <v>-5.8494611654952566E-2</v>
      </c>
      <c r="EK58" s="80">
        <f t="shared" si="140"/>
        <v>-1.9503784765035306E-2</v>
      </c>
      <c r="EL58" s="80">
        <f t="shared" si="140"/>
        <v>3.6519098661714649E-3</v>
      </c>
      <c r="EN58" s="80">
        <f t="shared" si="141"/>
        <v>-2.4867152306272785E-4</v>
      </c>
      <c r="EO58" s="80">
        <f t="shared" si="142"/>
        <v>-6.4132217522922127E-4</v>
      </c>
      <c r="EP58" s="80">
        <f t="shared" si="143"/>
        <v>-4.9787355730830218E-4</v>
      </c>
      <c r="EQ58" s="80">
        <f t="shared" si="144"/>
        <v>-5.7029038532779722E-7</v>
      </c>
      <c r="ES58" s="80">
        <f t="shared" si="145"/>
        <v>9.8913909552096457E-3</v>
      </c>
      <c r="ET58" s="80">
        <f t="shared" si="146"/>
        <v>1.4505312864269917E-2</v>
      </c>
      <c r="EU58" s="80">
        <f t="shared" si="147"/>
        <v>1.5526296640175042E-2</v>
      </c>
      <c r="EV58" s="80">
        <f t="shared" si="148"/>
        <v>1.3273544710036562E-2</v>
      </c>
      <c r="EX58" s="80">
        <f t="shared" si="149"/>
        <v>4.5460553842701069E-2</v>
      </c>
      <c r="EY58" s="80">
        <f t="shared" si="150"/>
        <v>-2.597551173102124E-2</v>
      </c>
      <c r="EZ58" s="80">
        <f t="shared" si="151"/>
        <v>-1.9541259668259391E-2</v>
      </c>
      <c r="FA58" s="80">
        <f t="shared" si="152"/>
        <v>-2.4824400157777548E-2</v>
      </c>
      <c r="FC58" s="124">
        <v>0.69763559772781603</v>
      </c>
      <c r="FD58" s="80">
        <f t="shared" si="24"/>
        <v>0.99476868232612226</v>
      </c>
      <c r="FE58" s="80">
        <f t="shared" si="25"/>
        <v>0.88124412011953024</v>
      </c>
      <c r="FF58" s="124">
        <f t="shared" si="3"/>
        <v>0.82695158984231809</v>
      </c>
      <c r="FG58" s="80"/>
      <c r="FH58" s="80">
        <f t="shared" si="26"/>
        <v>0.98182860574051123</v>
      </c>
      <c r="FI58" s="80">
        <f t="shared" si="27"/>
        <v>1.3111525518532463</v>
      </c>
      <c r="FJ58" s="80">
        <f t="shared" si="4"/>
        <v>1.0629978571120786</v>
      </c>
      <c r="FK58" s="80"/>
      <c r="FL58" s="80">
        <f t="shared" si="28"/>
        <v>0.99951470001217169</v>
      </c>
      <c r="FM58" s="80">
        <f t="shared" si="29"/>
        <v>1.0211863242605439</v>
      </c>
      <c r="FN58" s="80">
        <f t="shared" si="5"/>
        <v>1.000572416521406</v>
      </c>
      <c r="FO58" s="80"/>
      <c r="FP58" s="80">
        <f t="shared" si="30"/>
        <v>1.0152580964478362</v>
      </c>
      <c r="FQ58" s="80">
        <f t="shared" si="31"/>
        <v>1.1236366564666671</v>
      </c>
      <c r="FR58" s="80">
        <f t="shared" si="6"/>
        <v>1.1002903680940972</v>
      </c>
      <c r="FT58" s="80">
        <f t="shared" si="32"/>
        <v>0.98456751407215648</v>
      </c>
      <c r="FU58" s="80">
        <f t="shared" si="33"/>
        <v>0.9586927819816834</v>
      </c>
      <c r="FV58" s="80">
        <f t="shared" si="7"/>
        <v>1.0002571787529588</v>
      </c>
      <c r="FX58" s="37"/>
    </row>
    <row r="59" spans="1:195" x14ac:dyDescent="0.2">
      <c r="A59" s="74" t="s">
        <v>36</v>
      </c>
      <c r="B59" s="31">
        <f t="shared" si="10"/>
        <v>1993</v>
      </c>
      <c r="D59" s="85">
        <f t="shared" si="93"/>
        <v>18834.366049677148</v>
      </c>
      <c r="E59" s="85">
        <f t="shared" si="94"/>
        <v>5336.4061238333061</v>
      </c>
      <c r="F59" s="85">
        <f t="shared" si="131"/>
        <v>85762.165062089174</v>
      </c>
      <c r="G59" s="123">
        <v>9.9999999999999995E-7</v>
      </c>
      <c r="H59" s="85">
        <f t="shared" si="95"/>
        <v>109932.93723659962</v>
      </c>
      <c r="I59" s="85"/>
      <c r="J59" s="80"/>
      <c r="K59" s="85">
        <f>AER11_Table2.1c!$D56*0.001</f>
        <v>2923.26</v>
      </c>
      <c r="L59" s="85">
        <f>AER11_Table2.1c!$F56*0.001</f>
        <v>818.58900000000006</v>
      </c>
      <c r="M59" s="85">
        <f>AER11_Table2.1c!$W56*0.001</f>
        <v>3018.7550000000001</v>
      </c>
      <c r="N59" s="91">
        <f>[4]West!I59</f>
        <v>20314.806810511767</v>
      </c>
      <c r="O59" s="91">
        <f t="shared" si="96"/>
        <v>27075.410810511767</v>
      </c>
      <c r="P59" s="91"/>
      <c r="R59" s="92">
        <f t="shared" si="97"/>
        <v>2923.26</v>
      </c>
      <c r="S59" s="92">
        <f t="shared" si="98"/>
        <v>818.58900000000006</v>
      </c>
      <c r="T59" s="92">
        <f t="shared" si="99"/>
        <v>3018.7550000000001</v>
      </c>
      <c r="U59" s="92">
        <f t="shared" si="100"/>
        <v>20314.806810511767</v>
      </c>
      <c r="V59" s="92">
        <f t="shared" si="101"/>
        <v>27075.410810511767</v>
      </c>
      <c r="X59" s="85">
        <f>AER_11_Table3.4_real!$I40</f>
        <v>6.4429322228187527</v>
      </c>
      <c r="Y59" s="85">
        <f>AER_11_Table3.4_real!$K40</f>
        <v>6.5190298474977135</v>
      </c>
      <c r="Z59" s="85">
        <f>AER_11_Table3.4_real!M40</f>
        <v>28.409779880145678</v>
      </c>
      <c r="AA59" s="85">
        <v>0</v>
      </c>
      <c r="AB59" s="85">
        <f>[4]Conversion_Factors!$O55*AB205+AB279</f>
        <v>6.0540005060261368</v>
      </c>
      <c r="AF59" s="85">
        <f>[4]Conversion_Factors!$O55*AF205+AF279</f>
        <v>50.22662062455413</v>
      </c>
      <c r="AG59" s="85">
        <f>[4]Conversion_Factors!$O55*AG205+AG279</f>
        <v>216.42955551817403</v>
      </c>
      <c r="AH59" s="85">
        <f>[4]Conversion_Factors!$O55*AH205+AH279</f>
        <v>80.291801183095615</v>
      </c>
      <c r="AI59" s="85">
        <f>[4]Conversion_Factors!$O55*AI205+AI279</f>
        <v>1.1478992132746773</v>
      </c>
      <c r="AJ59" s="85">
        <f>[4]Conversion_Factors!$O55*AJ205+AJ279</f>
        <v>0.38499069497093941</v>
      </c>
      <c r="AL59" s="94">
        <f t="shared" si="154"/>
        <v>49.680873211486663</v>
      </c>
      <c r="AM59" s="94">
        <f t="shared" si="154"/>
        <v>214.25983262734007</v>
      </c>
      <c r="AN59" s="94">
        <f t="shared" si="154"/>
        <v>78.538821705566249</v>
      </c>
      <c r="AO59" s="94">
        <f t="shared" si="154"/>
        <v>1.1572134075274048</v>
      </c>
      <c r="AP59" s="94">
        <f t="shared" si="103"/>
        <v>3.9815602333677025</v>
      </c>
      <c r="AR59" s="90">
        <f>[4]Northeast!V59</f>
        <v>1.0109850608048749</v>
      </c>
      <c r="AS59" s="90">
        <f>[4]Midwest!V59</f>
        <v>1.0101265965917547</v>
      </c>
      <c r="AT59" s="90">
        <f>[4]South!V59</f>
        <v>1.0223199105800327</v>
      </c>
      <c r="AU59" s="90">
        <f>[4]West!V59</f>
        <v>0.99195118705664753</v>
      </c>
      <c r="AV59" s="90">
        <f t="shared" si="104"/>
        <v>9.669342478973493E-2</v>
      </c>
      <c r="AX59" s="32">
        <f t="shared" si="153"/>
        <v>1000000</v>
      </c>
      <c r="AY59" s="32">
        <f t="shared" si="133"/>
        <v>1000000</v>
      </c>
      <c r="AZ59" s="32">
        <f t="shared" si="134"/>
        <v>1000000</v>
      </c>
      <c r="BA59" s="32">
        <f t="shared" si="135"/>
        <v>1000000</v>
      </c>
      <c r="BB59" s="32">
        <f t="shared" si="136"/>
        <v>1000000</v>
      </c>
      <c r="BE59" s="80">
        <f t="shared" si="155"/>
        <v>0.68078320866901121</v>
      </c>
      <c r="BF59" s="80">
        <f t="shared" si="155"/>
        <v>0.87273975018769612</v>
      </c>
      <c r="BG59" s="80">
        <f t="shared" si="155"/>
        <v>0.67265544235847108</v>
      </c>
      <c r="BH59" s="80">
        <f t="shared" si="155"/>
        <v>0.55630815649724419</v>
      </c>
      <c r="BI59" s="80"/>
      <c r="BJ59" s="80"/>
      <c r="BK59" s="80"/>
      <c r="BL59" s="80"/>
      <c r="BM59" s="80"/>
      <c r="BN59" s="80"/>
      <c r="BO59" s="80"/>
      <c r="BP59" s="80"/>
      <c r="BQ59" s="80"/>
      <c r="BR59" s="80"/>
      <c r="BS59" s="80"/>
      <c r="BT59" s="95">
        <f>[4]Northeast!AK59</f>
        <v>0.95649212744084622</v>
      </c>
      <c r="BU59" s="95">
        <f>[4]Midwest!AK59</f>
        <v>0.91559058862285347</v>
      </c>
      <c r="BV59" s="95">
        <f>[4]South!AK59</f>
        <v>0.90818571308476737</v>
      </c>
      <c r="BW59" s="95">
        <f>[4]West!AK59</f>
        <v>0.88393590835270541</v>
      </c>
      <c r="BX59" s="88"/>
      <c r="BY59" s="95">
        <f>[4]Northeast!AH59</f>
        <v>0.99637331393682038</v>
      </c>
      <c r="BZ59" s="95">
        <f>[4]Midwest!AH59</f>
        <v>0.99960750433790013</v>
      </c>
      <c r="CA59" s="95">
        <f>[4]South!AH59</f>
        <v>1.0003180563065976</v>
      </c>
      <c r="CB59" s="95">
        <f>[4]West!AH59</f>
        <v>0.99874026496760304</v>
      </c>
      <c r="CD59" s="95">
        <f>[4]Northeast!AI59</f>
        <v>1.085191897750444</v>
      </c>
      <c r="CE59" s="95">
        <f>[4]Midwest!AI59</f>
        <v>1.1063169420791263</v>
      </c>
      <c r="CF59" s="95">
        <f>[4]South!AI59</f>
        <v>1.1193819820856068</v>
      </c>
      <c r="CG59" s="95">
        <f>[4]West!AI59</f>
        <v>1.1030692733958838</v>
      </c>
      <c r="CI59" s="95">
        <f>[4]Northeast!AJ59</f>
        <v>1.0315488853506136</v>
      </c>
      <c r="CJ59" s="95">
        <f>[4]Midwest!AJ59</f>
        <v>1.0099300251693895</v>
      </c>
      <c r="CK59" s="95">
        <f>[4]South!AJ59</f>
        <v>1.0499074106256709</v>
      </c>
      <c r="CL59" s="95">
        <f>[4]West!AJ59</f>
        <v>0.96396339634528605</v>
      </c>
      <c r="CN59" s="89">
        <f t="shared" si="106"/>
        <v>1.1611452555815975</v>
      </c>
      <c r="CO59" s="89">
        <f t="shared" si="107"/>
        <v>0.52841799649328913</v>
      </c>
      <c r="CP59" s="89">
        <f t="shared" si="108"/>
        <v>1.083567907603747</v>
      </c>
      <c r="CQ59" s="89">
        <f t="shared" si="109"/>
        <v>1.0000431349025662</v>
      </c>
      <c r="CR59" s="89">
        <f t="shared" si="110"/>
        <v>1.1166896257234336</v>
      </c>
      <c r="CS59" s="89">
        <f t="shared" si="111"/>
        <v>1.047008727487686</v>
      </c>
      <c r="CT59" s="89">
        <f t="shared" si="112"/>
        <v>0.8189918546242001</v>
      </c>
      <c r="CU59" s="89">
        <f t="shared" si="113"/>
        <v>1.2048244839288293</v>
      </c>
      <c r="CV59" s="89">
        <f t="shared" si="114"/>
        <v>0.61357004959211592</v>
      </c>
      <c r="CW59" s="89"/>
      <c r="CX59" s="89">
        <f t="shared" si="115"/>
        <v>1.2669446736406464</v>
      </c>
      <c r="DA59" s="35"/>
      <c r="DC59" s="80">
        <f t="shared" si="137"/>
        <v>0.17132596038202355</v>
      </c>
      <c r="DD59" s="80">
        <f t="shared" si="138"/>
        <v>4.8542377361829217E-2</v>
      </c>
      <c r="DE59" s="80">
        <f t="shared" si="80"/>
        <v>2.3403949867411522</v>
      </c>
      <c r="DF59" s="80">
        <f t="shared" si="139"/>
        <v>9.0964548490847845E-12</v>
      </c>
      <c r="DG59" s="80"/>
      <c r="DI59" s="80">
        <f t="shared" si="116"/>
        <v>0.1681224260089714</v>
      </c>
      <c r="DJ59" s="80">
        <f t="shared" si="117"/>
        <v>5.3145471311836188E-2</v>
      </c>
      <c r="DK59" s="80">
        <f t="shared" si="118"/>
        <v>2.3357096224400404</v>
      </c>
      <c r="DL59" s="80">
        <f t="shared" si="119"/>
        <v>9.2057516908573373E-12</v>
      </c>
      <c r="DM59" s="80">
        <f t="shared" si="120"/>
        <v>2.5569775197700539</v>
      </c>
      <c r="DN59" s="80"/>
      <c r="DO59" s="80"/>
      <c r="DP59" s="80">
        <f t="shared" si="121"/>
        <v>6.5750451346983471E-2</v>
      </c>
      <c r="DQ59" s="80">
        <f t="shared" si="122"/>
        <v>2.0784489069976455E-2</v>
      </c>
      <c r="DR59" s="80">
        <f t="shared" si="123"/>
        <v>0.9134650595794398</v>
      </c>
      <c r="DS59" s="80">
        <f t="shared" si="124"/>
        <v>3.6002474091697138E-12</v>
      </c>
      <c r="DT59" s="80"/>
      <c r="DW59" s="80">
        <f t="shared" si="125"/>
        <v>4.3735985199374036E-2</v>
      </c>
      <c r="DX59" s="80">
        <f t="shared" si="126"/>
        <v>-6.7205487398166466E-2</v>
      </c>
      <c r="DY59" s="80">
        <f t="shared" si="126"/>
        <v>-1.2207195974617221E-2</v>
      </c>
      <c r="DZ59" s="80">
        <v>0</v>
      </c>
      <c r="EA59" s="80"/>
      <c r="EC59" s="80">
        <f t="shared" si="127"/>
        <v>0.1079673368747215</v>
      </c>
      <c r="ED59" s="80">
        <f t="shared" si="128"/>
        <v>3.0233668686651682E-2</v>
      </c>
      <c r="EE59" s="80">
        <f t="shared" si="129"/>
        <v>0.11149433783763671</v>
      </c>
      <c r="EF59" s="80">
        <f t="shared" si="130"/>
        <v>0.75030465660099011</v>
      </c>
      <c r="EG59" s="80"/>
      <c r="EI59" s="80">
        <f t="shared" si="140"/>
        <v>1.1870996033481332E-3</v>
      </c>
      <c r="EJ59" s="80">
        <f t="shared" si="140"/>
        <v>-0.10427783440165528</v>
      </c>
      <c r="EK59" s="80">
        <f t="shared" si="140"/>
        <v>2.3269023605276419E-2</v>
      </c>
      <c r="EL59" s="80">
        <f t="shared" si="140"/>
        <v>8.4059963717285585E-4</v>
      </c>
      <c r="EN59" s="80">
        <f t="shared" si="141"/>
        <v>-3.4491460162042566E-4</v>
      </c>
      <c r="EO59" s="80">
        <f t="shared" si="142"/>
        <v>-7.9649881031570579E-4</v>
      </c>
      <c r="EP59" s="80">
        <f t="shared" si="143"/>
        <v>-5.3629382382083053E-4</v>
      </c>
      <c r="EQ59" s="80">
        <f t="shared" si="144"/>
        <v>-2.2607839735661461E-5</v>
      </c>
      <c r="ES59" s="80">
        <f t="shared" si="145"/>
        <v>9.7805364865000567E-3</v>
      </c>
      <c r="ET59" s="80">
        <f t="shared" si="146"/>
        <v>1.4235481006362644E-2</v>
      </c>
      <c r="EU59" s="80">
        <f t="shared" si="147"/>
        <v>1.5168121986678263E-2</v>
      </c>
      <c r="EV59" s="80">
        <f t="shared" si="148"/>
        <v>1.306228500473805E-2</v>
      </c>
      <c r="EX59" s="80">
        <f t="shared" si="149"/>
        <v>1.6063849557353956E-2</v>
      </c>
      <c r="EY59" s="80">
        <f t="shared" si="150"/>
        <v>5.1290505951717892E-2</v>
      </c>
      <c r="EZ59" s="80">
        <f t="shared" si="151"/>
        <v>4.7684220757907403E-2</v>
      </c>
      <c r="FA59" s="80">
        <f t="shared" si="152"/>
        <v>2.7261204550085252E-2</v>
      </c>
      <c r="FC59" s="124">
        <v>0.71106183708903936</v>
      </c>
      <c r="FD59" s="80">
        <f t="shared" si="24"/>
        <v>0.99037460558043566</v>
      </c>
      <c r="FE59" s="80">
        <f t="shared" si="25"/>
        <v>0.87276179788345787</v>
      </c>
      <c r="FF59" s="124">
        <f t="shared" si="3"/>
        <v>0.8189918546242001</v>
      </c>
      <c r="FG59" s="80"/>
      <c r="FH59" s="80">
        <f t="shared" si="26"/>
        <v>1.0193509802056915</v>
      </c>
      <c r="FI59" s="80">
        <f t="shared" si="27"/>
        <v>1.3365246389308003</v>
      </c>
      <c r="FJ59" s="80">
        <f t="shared" si="4"/>
        <v>1.083567907603747</v>
      </c>
      <c r="FK59" s="80"/>
      <c r="FL59" s="80">
        <f t="shared" si="28"/>
        <v>0.99947102117737774</v>
      </c>
      <c r="FM59" s="80">
        <f t="shared" si="29"/>
        <v>1.0206461383210585</v>
      </c>
      <c r="FN59" s="80">
        <f t="shared" si="5"/>
        <v>1.0000431349025662</v>
      </c>
      <c r="FO59" s="80"/>
      <c r="FP59" s="80">
        <f t="shared" si="30"/>
        <v>1.0149044816758168</v>
      </c>
      <c r="FQ59" s="80">
        <f t="shared" si="31"/>
        <v>1.1403838784232507</v>
      </c>
      <c r="FR59" s="80">
        <f t="shared" si="6"/>
        <v>1.1166896257234336</v>
      </c>
      <c r="FT59" s="80">
        <f t="shared" si="32"/>
        <v>1.0467395283211196</v>
      </c>
      <c r="FU59" s="80">
        <f t="shared" si="33"/>
        <v>1.0035016304163693</v>
      </c>
      <c r="FV59" s="80">
        <f t="shared" si="7"/>
        <v>1.047008727487686</v>
      </c>
      <c r="FX59" s="37"/>
    </row>
    <row r="60" spans="1:195" x14ac:dyDescent="0.2">
      <c r="A60" s="74" t="s">
        <v>36</v>
      </c>
      <c r="B60" s="31">
        <f t="shared" si="10"/>
        <v>1994</v>
      </c>
      <c r="D60" s="85">
        <f t="shared" si="93"/>
        <v>19678.680731657576</v>
      </c>
      <c r="E60" s="85">
        <f t="shared" si="94"/>
        <v>5172.3430646946836</v>
      </c>
      <c r="F60" s="85">
        <f t="shared" si="131"/>
        <v>86470.422744077674</v>
      </c>
      <c r="G60" s="123">
        <v>9.9999999999999995E-7</v>
      </c>
      <c r="H60" s="85">
        <f t="shared" si="95"/>
        <v>111321.44654142992</v>
      </c>
      <c r="I60" s="85"/>
      <c r="J60" s="80"/>
      <c r="K60" s="85">
        <f>AER11_Table2.1c!$D57*0.001</f>
        <v>2961.9810000000002</v>
      </c>
      <c r="L60" s="85">
        <f>AER11_Table2.1c!$F57*0.001</f>
        <v>824.77600000000007</v>
      </c>
      <c r="M60" s="85">
        <f>AER11_Table2.1c!$W57*0.001</f>
        <v>3115.5170000000003</v>
      </c>
      <c r="N60" s="91">
        <f>[4]West!I60</f>
        <v>20615.759181475889</v>
      </c>
      <c r="O60" s="91">
        <f t="shared" si="96"/>
        <v>27518.03318147589</v>
      </c>
      <c r="P60" s="91"/>
      <c r="R60" s="92">
        <f t="shared" si="97"/>
        <v>2961.9810000000002</v>
      </c>
      <c r="S60" s="92">
        <f t="shared" si="98"/>
        <v>824.77600000000007</v>
      </c>
      <c r="T60" s="92">
        <f t="shared" si="99"/>
        <v>3115.5170000000003</v>
      </c>
      <c r="U60" s="92">
        <f t="shared" si="100"/>
        <v>20615.759181475889</v>
      </c>
      <c r="V60" s="92">
        <f t="shared" si="101"/>
        <v>27518.03318147589</v>
      </c>
      <c r="X60" s="85">
        <f>AER_11_Table3.4_real!$I41</f>
        <v>6.6437565709089874</v>
      </c>
      <c r="Y60" s="85">
        <f>AER_11_Table3.4_real!$K41</f>
        <v>6.2712094734748387</v>
      </c>
      <c r="Z60" s="85">
        <f>AER_11_Table3.4_real!M41</f>
        <v>27.75475875884409</v>
      </c>
      <c r="AA60" s="85">
        <v>0</v>
      </c>
      <c r="AB60" s="85">
        <f>[4]Conversion_Factors!$O56*AB206+AB280</f>
        <v>6.0490820970523602</v>
      </c>
      <c r="AF60" s="85">
        <f>[4]Conversion_Factors!$O56*AF206+AF280</f>
        <v>47.638235802053607</v>
      </c>
      <c r="AG60" s="85">
        <f>[4]Conversion_Factors!$O56*AG206+AG280</f>
        <v>222.44497147518098</v>
      </c>
      <c r="AH60" s="85">
        <f>[4]Conversion_Factors!$O56*AH206+AH280</f>
        <v>76.340020888196079</v>
      </c>
      <c r="AI60" s="85">
        <f>[4]Conversion_Factors!$O56*AI206+AI280</f>
        <v>1.0863437007054579</v>
      </c>
      <c r="AJ60" s="85">
        <f>[4]Conversion_Factors!$O56*AJ206+AJ280</f>
        <v>0.39972846876732254</v>
      </c>
      <c r="AL60" s="94">
        <f t="shared" si="154"/>
        <v>47.289214562358858</v>
      </c>
      <c r="AM60" s="94">
        <f t="shared" si="154"/>
        <v>225.79631810220934</v>
      </c>
      <c r="AN60" s="94">
        <f t="shared" si="154"/>
        <v>77.49176846723168</v>
      </c>
      <c r="AO60" s="94">
        <f t="shared" si="154"/>
        <v>1.0943613018221345</v>
      </c>
      <c r="AP60" s="94">
        <f t="shared" si="103"/>
        <v>4.0904007229268258</v>
      </c>
      <c r="AR60" s="90">
        <f>[4]Northeast!V60</f>
        <v>1.0073805674914416</v>
      </c>
      <c r="AS60" s="90">
        <f>[4]Midwest!V60</f>
        <v>0.98515765600078853</v>
      </c>
      <c r="AT60" s="90">
        <f>[4]South!V60</f>
        <v>0.98513716228424153</v>
      </c>
      <c r="AU60" s="90">
        <f>[4]West!V60</f>
        <v>0.99267371652915071</v>
      </c>
      <c r="AV60" s="90">
        <f t="shared" si="104"/>
        <v>9.7723547359756663E-2</v>
      </c>
      <c r="AX60" s="32">
        <f t="shared" si="153"/>
        <v>1000000</v>
      </c>
      <c r="AY60" s="32">
        <f t="shared" si="133"/>
        <v>1000000</v>
      </c>
      <c r="AZ60" s="32">
        <f t="shared" si="134"/>
        <v>1000000</v>
      </c>
      <c r="BA60" s="32">
        <f t="shared" si="135"/>
        <v>1000000</v>
      </c>
      <c r="BB60" s="32">
        <f t="shared" si="136"/>
        <v>1000000</v>
      </c>
      <c r="BE60" s="80">
        <f t="shared" si="155"/>
        <v>0.64801001158241556</v>
      </c>
      <c r="BF60" s="80">
        <f t="shared" si="155"/>
        <v>0.91973105662119436</v>
      </c>
      <c r="BG60" s="80">
        <f t="shared" si="155"/>
        <v>0.66368782553013128</v>
      </c>
      <c r="BH60" s="80">
        <f t="shared" si="155"/>
        <v>0.52609321184707969</v>
      </c>
      <c r="BI60" s="80"/>
      <c r="BJ60" s="80"/>
      <c r="BK60" s="80"/>
      <c r="BL60" s="80"/>
      <c r="BM60" s="80"/>
      <c r="BN60" s="80"/>
      <c r="BO60" s="80"/>
      <c r="BP60" s="80"/>
      <c r="BQ60" s="80"/>
      <c r="BR60" s="80"/>
      <c r="BS60" s="80"/>
      <c r="BT60" s="95">
        <f>[4]Northeast!AK60</f>
        <v>0.94720197326295419</v>
      </c>
      <c r="BU60" s="95">
        <f>[4]Midwest!AK60</f>
        <v>0.89627683476757214</v>
      </c>
      <c r="BV60" s="95">
        <f>[4]South!AK60</f>
        <v>0.91039141076946195</v>
      </c>
      <c r="BW60" s="95">
        <f>[4]West!AK60</f>
        <v>0.86338285374760404</v>
      </c>
      <c r="BX60" s="88"/>
      <c r="BY60" s="95">
        <f>[4]Northeast!AH60</f>
        <v>0.99614204341997314</v>
      </c>
      <c r="BZ60" s="95">
        <f>[4]Midwest!AH60</f>
        <v>0.99688749146551914</v>
      </c>
      <c r="CA60" s="95">
        <f>[4]South!AH60</f>
        <v>1.0004584673389378</v>
      </c>
      <c r="CB60" s="95">
        <f>[4]West!AH60</f>
        <v>0.99904586601046608</v>
      </c>
      <c r="CD60" s="95">
        <f>[4]Northeast!AI60</f>
        <v>1.0953729898858076</v>
      </c>
      <c r="CE60" s="95">
        <f>[4]Midwest!AI60</f>
        <v>1.1252657661858085</v>
      </c>
      <c r="CF60" s="95">
        <f>[4]South!AI60</f>
        <v>1.1358335781918334</v>
      </c>
      <c r="CG60" s="95">
        <f>[4]West!AI60</f>
        <v>1.1138149048604638</v>
      </c>
      <c r="CI60" s="95">
        <f>[4]Northeast!AJ60</f>
        <v>1.0278710752583797</v>
      </c>
      <c r="CJ60" s="95">
        <f>[4]Midwest!AJ60</f>
        <v>0.9849659435537077</v>
      </c>
      <c r="CK60" s="95">
        <f>[4]South!AJ60</f>
        <v>1.0117212786926335</v>
      </c>
      <c r="CL60" s="95">
        <f>[4]West!AJ60</f>
        <v>0.96466553973032532</v>
      </c>
      <c r="CN60" s="89">
        <f t="shared" si="106"/>
        <v>1.180127381823602</v>
      </c>
      <c r="CO60" s="89">
        <f t="shared" si="107"/>
        <v>0.52798869758370526</v>
      </c>
      <c r="CP60" s="89">
        <f t="shared" si="108"/>
        <v>1.0984457241720038</v>
      </c>
      <c r="CQ60" s="89">
        <f t="shared" si="109"/>
        <v>1.0001049202008387</v>
      </c>
      <c r="CR60" s="89">
        <f t="shared" si="110"/>
        <v>1.1327470080665782</v>
      </c>
      <c r="CS60" s="89">
        <f t="shared" si="111"/>
        <v>1.0114554431766269</v>
      </c>
      <c r="CT60" s="89">
        <f t="shared" si="112"/>
        <v>0.80282623203325909</v>
      </c>
      <c r="CU60" s="89">
        <f t="shared" si="113"/>
        <v>1.1924887423806352</v>
      </c>
      <c r="CV60" s="89">
        <f t="shared" si="114"/>
        <v>0.6230939193119116</v>
      </c>
      <c r="CW60" s="89"/>
      <c r="CX60" s="89">
        <f t="shared" si="115"/>
        <v>1.2586467136060597</v>
      </c>
      <c r="DA60" s="35"/>
      <c r="DC60" s="80">
        <f t="shared" si="137"/>
        <v>0.17677349103017506</v>
      </c>
      <c r="DD60" s="80">
        <f t="shared" si="138"/>
        <v>4.646313199649018E-2</v>
      </c>
      <c r="DE60" s="80">
        <f t="shared" si="80"/>
        <v>2.3302901308930553</v>
      </c>
      <c r="DF60" s="80">
        <f t="shared" si="139"/>
        <v>8.9829950208905638E-12</v>
      </c>
      <c r="DG60" s="80"/>
      <c r="DI60" s="80">
        <f t="shared" si="116"/>
        <v>0.17403551639114512</v>
      </c>
      <c r="DJ60" s="80">
        <f t="shared" si="117"/>
        <v>4.7495169481111398E-2</v>
      </c>
      <c r="DK60" s="80">
        <f t="shared" si="118"/>
        <v>2.3353389152317789</v>
      </c>
      <c r="DL60" s="80">
        <f t="shared" si="119"/>
        <v>9.0396062618725984E-12</v>
      </c>
      <c r="DM60" s="80">
        <f t="shared" si="120"/>
        <v>2.5568696011130747</v>
      </c>
      <c r="DN60" s="80"/>
      <c r="DO60" s="80"/>
      <c r="DP60" s="80">
        <f t="shared" si="121"/>
        <v>6.8065855339428633E-2</v>
      </c>
      <c r="DQ60" s="80">
        <f t="shared" si="122"/>
        <v>1.8575514942348041E-2</v>
      </c>
      <c r="DR60" s="80">
        <f t="shared" si="123"/>
        <v>0.91335862971468806</v>
      </c>
      <c r="DS60" s="80">
        <f t="shared" si="124"/>
        <v>3.5354193494800878E-12</v>
      </c>
      <c r="DT60" s="80"/>
      <c r="DW60" s="80">
        <f t="shared" si="125"/>
        <v>3.069380154925163E-2</v>
      </c>
      <c r="DX60" s="80">
        <f t="shared" si="126"/>
        <v>-3.8756333948078307E-2</v>
      </c>
      <c r="DY60" s="80">
        <f t="shared" si="126"/>
        <v>-2.3326135569689242E-2</v>
      </c>
      <c r="DZ60" s="80">
        <v>0</v>
      </c>
      <c r="EA60" s="80"/>
      <c r="EC60" s="80">
        <f t="shared" si="127"/>
        <v>0.10763781628092138</v>
      </c>
      <c r="ED60" s="80">
        <f t="shared" si="128"/>
        <v>2.9972200213611501E-2</v>
      </c>
      <c r="EE60" s="80">
        <f t="shared" si="129"/>
        <v>0.11321728480570514</v>
      </c>
      <c r="EF60" s="80">
        <f t="shared" si="130"/>
        <v>0.749172698699762</v>
      </c>
      <c r="EG60" s="80"/>
      <c r="EI60" s="80">
        <f t="shared" si="140"/>
        <v>-3.056706628286842E-3</v>
      </c>
      <c r="EJ60" s="80">
        <f t="shared" si="140"/>
        <v>-8.685868061473449E-3</v>
      </c>
      <c r="EK60" s="80">
        <f t="shared" si="140"/>
        <v>1.5335038857146904E-2</v>
      </c>
      <c r="EL60" s="80">
        <f t="shared" si="140"/>
        <v>-1.509803548885955E-3</v>
      </c>
      <c r="EN60" s="80">
        <f t="shared" si="141"/>
        <v>-2.321392575789977E-4</v>
      </c>
      <c r="EO60" s="80">
        <f t="shared" si="142"/>
        <v>-2.7247897550337686E-3</v>
      </c>
      <c r="EP60" s="80">
        <f t="shared" si="143"/>
        <v>1.4035653748570141E-4</v>
      </c>
      <c r="EQ60" s="80">
        <f t="shared" si="144"/>
        <v>3.0593970045939234E-4</v>
      </c>
      <c r="ES60" s="80">
        <f t="shared" si="145"/>
        <v>9.3380996600240188E-3</v>
      </c>
      <c r="ET60" s="80">
        <f t="shared" si="146"/>
        <v>1.6982816243429618E-2</v>
      </c>
      <c r="EU60" s="80">
        <f t="shared" si="147"/>
        <v>1.4590080197367811E-2</v>
      </c>
      <c r="EV60" s="80">
        <f t="shared" si="148"/>
        <v>9.6944312452914624E-3</v>
      </c>
      <c r="EX60" s="80">
        <f t="shared" si="149"/>
        <v>-3.5716988981442958E-3</v>
      </c>
      <c r="EY60" s="80">
        <f t="shared" si="150"/>
        <v>-2.5029259922711003E-2</v>
      </c>
      <c r="EZ60" s="80">
        <f t="shared" si="151"/>
        <v>-3.7048863305202726E-2</v>
      </c>
      <c r="FA60" s="80">
        <f t="shared" si="152"/>
        <v>7.2812701596113949E-4</v>
      </c>
      <c r="FC60" s="124">
        <v>0.7222204823463112</v>
      </c>
      <c r="FD60" s="80">
        <f t="shared" si="24"/>
        <v>0.98026155876927656</v>
      </c>
      <c r="FE60" s="80">
        <f t="shared" si="25"/>
        <v>0.85553484042751471</v>
      </c>
      <c r="FF60" s="124">
        <f t="shared" si="3"/>
        <v>0.80282623203325909</v>
      </c>
      <c r="FG60" s="80"/>
      <c r="FH60" s="80">
        <f t="shared" si="26"/>
        <v>1.0137303960959478</v>
      </c>
      <c r="FI60" s="80">
        <f t="shared" si="27"/>
        <v>1.3548756516153138</v>
      </c>
      <c r="FJ60" s="80">
        <f t="shared" si="4"/>
        <v>1.0984457241720038</v>
      </c>
      <c r="FK60" s="80"/>
      <c r="FL60" s="80">
        <f t="shared" si="28"/>
        <v>1.0000617826332845</v>
      </c>
      <c r="FM60" s="80">
        <f t="shared" si="29"/>
        <v>1.0207091965271358</v>
      </c>
      <c r="FN60" s="80">
        <f t="shared" si="5"/>
        <v>1.0001049202008387</v>
      </c>
      <c r="FO60" s="80"/>
      <c r="FP60" s="80">
        <f t="shared" si="30"/>
        <v>1.0143794497354106</v>
      </c>
      <c r="FQ60" s="80">
        <f t="shared" si="31"/>
        <v>1.1567819710821106</v>
      </c>
      <c r="FR60" s="80">
        <f t="shared" si="6"/>
        <v>1.1327470080665782</v>
      </c>
      <c r="FT60" s="80">
        <f t="shared" si="32"/>
        <v>0.96604299145015737</v>
      </c>
      <c r="FU60" s="80">
        <f t="shared" si="33"/>
        <v>0.96942571697253965</v>
      </c>
      <c r="FV60" s="80">
        <f t="shared" si="7"/>
        <v>1.0114554431766269</v>
      </c>
      <c r="FX60" s="37"/>
    </row>
    <row r="61" spans="1:195" x14ac:dyDescent="0.2">
      <c r="A61" s="74" t="s">
        <v>36</v>
      </c>
      <c r="B61" s="31">
        <f t="shared" si="10"/>
        <v>1995</v>
      </c>
      <c r="D61" s="85">
        <f t="shared" si="93"/>
        <v>18602.060199725038</v>
      </c>
      <c r="E61" s="85">
        <f t="shared" si="94"/>
        <v>4809.4057821173328</v>
      </c>
      <c r="F61" s="85">
        <f t="shared" si="131"/>
        <v>88165.817939901477</v>
      </c>
      <c r="G61" s="123">
        <v>9.9999999999999995E-7</v>
      </c>
      <c r="H61" s="85">
        <f t="shared" si="95"/>
        <v>111577.28392274384</v>
      </c>
      <c r="I61" s="85"/>
      <c r="J61" s="80"/>
      <c r="K61" s="85">
        <f>AER11_Table2.1c!$D58*0.001</f>
        <v>3095.9880000000003</v>
      </c>
      <c r="L61" s="85">
        <f>AER11_Table2.1c!$F58*0.001</f>
        <v>769.29600000000005</v>
      </c>
      <c r="M61" s="85">
        <f>AER11_Table2.1c!$W58*0.001</f>
        <v>3252.0360000000001</v>
      </c>
      <c r="N61" s="91">
        <f>[4]West!I61</f>
        <v>20929.302768586022</v>
      </c>
      <c r="O61" s="91">
        <f t="shared" si="96"/>
        <v>28046.622768586021</v>
      </c>
      <c r="P61" s="91"/>
      <c r="R61" s="92">
        <f t="shared" si="97"/>
        <v>3095.9880000000003</v>
      </c>
      <c r="S61" s="92">
        <f t="shared" si="98"/>
        <v>769.29600000000005</v>
      </c>
      <c r="T61" s="92">
        <f t="shared" si="99"/>
        <v>3252.0360000000001</v>
      </c>
      <c r="U61" s="92">
        <f t="shared" si="100"/>
        <v>20929.302768586022</v>
      </c>
      <c r="V61" s="92">
        <f t="shared" si="101"/>
        <v>28046.622768586021</v>
      </c>
      <c r="X61" s="85">
        <f>AER_11_Table3.4_real!$I42</f>
        <v>6.0084406657018814</v>
      </c>
      <c r="Y61" s="85">
        <f>AER_11_Table3.4_real!$K42</f>
        <v>6.2516973728153173</v>
      </c>
      <c r="Z61" s="85">
        <f>AER_11_Table3.4_real!M42</f>
        <v>27.110960007792496</v>
      </c>
      <c r="AA61" s="85">
        <v>0</v>
      </c>
      <c r="AB61" s="85">
        <f>[4]Conversion_Factors!$O57*AB207+AB281</f>
        <v>6.2639816992358819</v>
      </c>
      <c r="AF61" s="85">
        <f>[4]Conversion_Factors!$O57*AF207+AF281</f>
        <v>42.71315045215853</v>
      </c>
      <c r="AG61" s="85">
        <f>[4]Conversion_Factors!$O57*AG207+AG281</f>
        <v>237.95374264269128</v>
      </c>
      <c r="AH61" s="85">
        <f>[4]Conversion_Factors!$O57*AH207+AH281</f>
        <v>70.660237816450206</v>
      </c>
      <c r="AI61" s="85">
        <f>[4]Conversion_Factors!$O57*AI207+AI281</f>
        <v>1.053650278809126</v>
      </c>
      <c r="AJ61" s="85">
        <f>[4]Conversion_Factors!$O57*AJ207+AJ281</f>
        <v>0.41875676380254112</v>
      </c>
      <c r="AL61" s="94">
        <f t="shared" si="154"/>
        <v>42.610161903901805</v>
      </c>
      <c r="AM61" s="94">
        <f t="shared" si="154"/>
        <v>233.3813844624645</v>
      </c>
      <c r="AN61" s="94">
        <f t="shared" si="154"/>
        <v>69.896465671482204</v>
      </c>
      <c r="AO61" s="94">
        <f t="shared" si="154"/>
        <v>1.0954578899721494</v>
      </c>
      <c r="AP61" s="94">
        <f t="shared" si="103"/>
        <v>3.9394056999846438</v>
      </c>
      <c r="AR61" s="90">
        <f>[4]Northeast!V61</f>
        <v>1.0024169949996669</v>
      </c>
      <c r="AS61" s="90">
        <f>[4]Midwest!V61</f>
        <v>1.0195917861690558</v>
      </c>
      <c r="AT61" s="90">
        <f>[4]South!V61</f>
        <v>1.0109271926360022</v>
      </c>
      <c r="AU61" s="90">
        <f>[4]West!V61</f>
        <v>0.9618354922213519</v>
      </c>
      <c r="AV61" s="90">
        <f t="shared" si="104"/>
        <v>0.10629947654392984</v>
      </c>
      <c r="AX61" s="32">
        <f t="shared" si="153"/>
        <v>1000000</v>
      </c>
      <c r="AY61" s="32">
        <f t="shared" si="133"/>
        <v>1000000</v>
      </c>
      <c r="AZ61" s="32">
        <f t="shared" si="134"/>
        <v>1000000</v>
      </c>
      <c r="BA61" s="32">
        <f t="shared" si="135"/>
        <v>1000000</v>
      </c>
      <c r="BB61" s="32">
        <f t="shared" si="136"/>
        <v>1000000</v>
      </c>
      <c r="BE61" s="80">
        <f t="shared" si="155"/>
        <v>0.58389236878665329</v>
      </c>
      <c r="BF61" s="80">
        <f t="shared" si="155"/>
        <v>0.95062713657809372</v>
      </c>
      <c r="BG61" s="80">
        <f t="shared" si="155"/>
        <v>0.59863691629858495</v>
      </c>
      <c r="BH61" s="80">
        <f t="shared" si="155"/>
        <v>0.52662037557349639</v>
      </c>
      <c r="BI61" s="80"/>
      <c r="BJ61" s="80"/>
      <c r="BK61" s="80"/>
      <c r="BL61" s="80"/>
      <c r="BM61" s="80"/>
      <c r="BN61" s="80"/>
      <c r="BO61" s="80"/>
      <c r="BP61" s="80"/>
      <c r="BQ61" s="80"/>
      <c r="BR61" s="80"/>
      <c r="BS61" s="80"/>
      <c r="BT61" s="95">
        <f>[4]Northeast!AK61</f>
        <v>0.91678558884664263</v>
      </c>
      <c r="BU61" s="95">
        <f>[4]Midwest!AK61</f>
        <v>0.88762232950541964</v>
      </c>
      <c r="BV61" s="95">
        <f>[4]South!AK61</f>
        <v>0.89872003390044153</v>
      </c>
      <c r="BW61" s="95">
        <f>[4]West!AK61</f>
        <v>0.86311812060297621</v>
      </c>
      <c r="BX61" s="88"/>
      <c r="BY61" s="95">
        <f>[4]Northeast!AH61</f>
        <v>0.99617261914520649</v>
      </c>
      <c r="BZ61" s="95">
        <f>[4]Midwest!AH61</f>
        <v>0.99430993606145868</v>
      </c>
      <c r="CA61" s="95">
        <f>[4]South!AH61</f>
        <v>1.000748361829124</v>
      </c>
      <c r="CB61" s="95">
        <f>[4]West!AH61</f>
        <v>0.99945589743901819</v>
      </c>
      <c r="CD61" s="95">
        <f>[4]Northeast!AI61</f>
        <v>1.103235210654429</v>
      </c>
      <c r="CE61" s="95">
        <f>[4]Midwest!AI61</f>
        <v>1.141917266319922</v>
      </c>
      <c r="CF61" s="95">
        <f>[4]South!AI61</f>
        <v>1.1498714791303224</v>
      </c>
      <c r="CG61" s="95">
        <f>[4]West!AI61</f>
        <v>1.1222114325263348</v>
      </c>
      <c r="CI61" s="95">
        <f>[4]Northeast!AJ61</f>
        <v>1.0228065417951742</v>
      </c>
      <c r="CJ61" s="95">
        <f>[4]Midwest!AJ61</f>
        <v>1.0193933728134275</v>
      </c>
      <c r="CK61" s="95">
        <f>[4]South!AJ61</f>
        <v>1.0382072579896735</v>
      </c>
      <c r="CL61" s="95">
        <f>[4]West!AJ61</f>
        <v>0.93469741243848725</v>
      </c>
      <c r="CN61" s="89">
        <f t="shared" si="106"/>
        <v>1.2027962637666407</v>
      </c>
      <c r="CO61" s="89">
        <f t="shared" si="107"/>
        <v>0.54674601633846698</v>
      </c>
      <c r="CP61" s="89">
        <f t="shared" si="108"/>
        <v>1.1228662343005218</v>
      </c>
      <c r="CQ61" s="89">
        <f t="shared" si="109"/>
        <v>1.0003271603774611</v>
      </c>
      <c r="CR61" s="89">
        <f t="shared" si="110"/>
        <v>1.1464013190342275</v>
      </c>
      <c r="CS61" s="89">
        <f t="shared" si="111"/>
        <v>1.0359533233019989</v>
      </c>
      <c r="CT61" s="89">
        <f t="shared" si="112"/>
        <v>0.78044985143235523</v>
      </c>
      <c r="CU61" s="89">
        <f t="shared" si="113"/>
        <v>1.2522297597926724</v>
      </c>
      <c r="CV61" s="89">
        <f t="shared" si="114"/>
        <v>0.6576240656812028</v>
      </c>
      <c r="CW61" s="89"/>
      <c r="CX61" s="89">
        <f t="shared" si="115"/>
        <v>1.3339727195131836</v>
      </c>
      <c r="DA61" s="35"/>
      <c r="DC61" s="80">
        <f t="shared" si="137"/>
        <v>0.16671906274941334</v>
      </c>
      <c r="DD61" s="80">
        <f t="shared" si="138"/>
        <v>4.3103807630300153E-2</v>
      </c>
      <c r="DE61" s="80">
        <f t="shared" si="80"/>
        <v>2.3705313888339727</v>
      </c>
      <c r="DF61" s="80">
        <f t="shared" si="139"/>
        <v>8.962397764516301E-12</v>
      </c>
      <c r="DG61" s="80"/>
      <c r="DI61" s="80">
        <f t="shared" si="116"/>
        <v>0.17169721486756656</v>
      </c>
      <c r="DJ61" s="80">
        <f t="shared" si="117"/>
        <v>4.4762462626506454E-2</v>
      </c>
      <c r="DK61" s="80">
        <f t="shared" si="118"/>
        <v>2.350353344704621</v>
      </c>
      <c r="DL61" s="80">
        <f t="shared" si="119"/>
        <v>8.9726924525357359E-12</v>
      </c>
      <c r="DM61" s="80">
        <f t="shared" si="120"/>
        <v>2.566813022207667</v>
      </c>
      <c r="DN61" s="80"/>
      <c r="DO61" s="80"/>
      <c r="DP61" s="80">
        <f t="shared" si="121"/>
        <v>6.689120453343074E-2</v>
      </c>
      <c r="DQ61" s="80">
        <f t="shared" si="122"/>
        <v>1.7438926107678505E-2</v>
      </c>
      <c r="DR61" s="80">
        <f t="shared" si="123"/>
        <v>0.91566986935539496</v>
      </c>
      <c r="DS61" s="80">
        <f t="shared" si="124"/>
        <v>3.4956548743151122E-12</v>
      </c>
      <c r="DT61" s="80"/>
      <c r="DW61" s="80">
        <f t="shared" si="125"/>
        <v>-0.10051229388335128</v>
      </c>
      <c r="DX61" s="80">
        <f t="shared" si="126"/>
        <v>-3.1162279954620271E-3</v>
      </c>
      <c r="DY61" s="80">
        <f t="shared" si="126"/>
        <v>-2.3469237837067686E-2</v>
      </c>
      <c r="DZ61" s="80">
        <v>0</v>
      </c>
      <c r="EA61" s="80"/>
      <c r="EC61" s="80">
        <f t="shared" si="127"/>
        <v>0.11038719440644031</v>
      </c>
      <c r="ED61" s="80">
        <f t="shared" si="128"/>
        <v>2.7429184837957029E-2</v>
      </c>
      <c r="EE61" s="80">
        <f t="shared" si="129"/>
        <v>0.11595107285581936</v>
      </c>
      <c r="EF61" s="80">
        <f t="shared" si="130"/>
        <v>0.74623254789978333</v>
      </c>
      <c r="EG61" s="80"/>
      <c r="EI61" s="80">
        <f t="shared" si="140"/>
        <v>2.5222096012367974E-2</v>
      </c>
      <c r="EJ61" s="80">
        <f t="shared" si="140"/>
        <v>-8.8662705895239641E-2</v>
      </c>
      <c r="EK61" s="80">
        <f t="shared" si="140"/>
        <v>2.3859469661396376E-2</v>
      </c>
      <c r="EL61" s="80">
        <f t="shared" si="140"/>
        <v>-3.9322512679351796E-3</v>
      </c>
      <c r="EN61" s="80">
        <f t="shared" si="141"/>
        <v>3.0693670844621646E-5</v>
      </c>
      <c r="EO61" s="80">
        <f t="shared" si="142"/>
        <v>-2.5889515606397667E-3</v>
      </c>
      <c r="EP61" s="80">
        <f t="shared" si="143"/>
        <v>2.8971967113907522E-4</v>
      </c>
      <c r="EQ61" s="80">
        <f t="shared" si="144"/>
        <v>4.103388266196396E-4</v>
      </c>
      <c r="ES61" s="80">
        <f t="shared" si="145"/>
        <v>7.1520285245616488E-3</v>
      </c>
      <c r="ET61" s="80">
        <f t="shared" si="146"/>
        <v>1.4689417938144229E-2</v>
      </c>
      <c r="EU61" s="80">
        <f t="shared" si="147"/>
        <v>1.2283367355368374E-2</v>
      </c>
      <c r="EV61" s="80">
        <f t="shared" si="148"/>
        <v>7.5102578103855636E-3</v>
      </c>
      <c r="EX61" s="80">
        <f t="shared" si="149"/>
        <v>-4.9393856137373501E-3</v>
      </c>
      <c r="EY61" s="80">
        <f t="shared" si="150"/>
        <v>3.4355931316935762E-2</v>
      </c>
      <c r="EZ61" s="80">
        <f t="shared" si="151"/>
        <v>2.5842318702867177E-2</v>
      </c>
      <c r="FA61" s="80">
        <f t="shared" si="152"/>
        <v>-3.1558596458426832E-2</v>
      </c>
      <c r="FC61" s="124">
        <v>0.66687934767613954</v>
      </c>
      <c r="FD61" s="80">
        <f t="shared" si="24"/>
        <v>0.97212799020750373</v>
      </c>
      <c r="FE61" s="80">
        <f t="shared" si="25"/>
        <v>0.83168936497729729</v>
      </c>
      <c r="FF61" s="124">
        <f t="shared" si="3"/>
        <v>0.78044985143235523</v>
      </c>
      <c r="FG61" s="80"/>
      <c r="FH61" s="80">
        <f t="shared" si="26"/>
        <v>1.022231876906732</v>
      </c>
      <c r="FI61" s="80">
        <f t="shared" si="27"/>
        <v>1.3849970803259537</v>
      </c>
      <c r="FJ61" s="80">
        <f t="shared" si="4"/>
        <v>1.1228662343005218</v>
      </c>
      <c r="FK61" s="80"/>
      <c r="FL61" s="80">
        <f t="shared" si="28"/>
        <v>1.0002222168615846</v>
      </c>
      <c r="FM61" s="80">
        <f t="shared" si="29"/>
        <v>1.0209360153213787</v>
      </c>
      <c r="FN61" s="80">
        <f t="shared" si="5"/>
        <v>1.0003271603774611</v>
      </c>
      <c r="FO61" s="80"/>
      <c r="FP61" s="80">
        <f t="shared" si="30"/>
        <v>1.0120541576101403</v>
      </c>
      <c r="FQ61" s="80">
        <f t="shared" si="31"/>
        <v>1.170726003282103</v>
      </c>
      <c r="FR61" s="80">
        <f t="shared" si="6"/>
        <v>1.1464013190342275</v>
      </c>
      <c r="FT61" s="80">
        <f t="shared" si="32"/>
        <v>1.0242204244296049</v>
      </c>
      <c r="FU61" s="80">
        <f t="shared" si="33"/>
        <v>0.99290561929058863</v>
      </c>
      <c r="FV61" s="80">
        <f t="shared" si="7"/>
        <v>1.0359533233019989</v>
      </c>
      <c r="FX61" s="37"/>
    </row>
    <row r="62" spans="1:195" x14ac:dyDescent="0.2">
      <c r="A62" s="74" t="s">
        <v>36</v>
      </c>
      <c r="B62" s="31">
        <f t="shared" si="10"/>
        <v>1996</v>
      </c>
      <c r="D62" s="85">
        <f t="shared" si="93"/>
        <v>20270.226150766077</v>
      </c>
      <c r="E62" s="85">
        <f t="shared" si="94"/>
        <v>5822.3495346146383</v>
      </c>
      <c r="F62" s="85">
        <f t="shared" si="131"/>
        <v>88551.029478137018</v>
      </c>
      <c r="G62" s="123">
        <v>9.9999999999999995E-7</v>
      </c>
      <c r="H62" s="85">
        <f t="shared" si="95"/>
        <v>114643.60516451772</v>
      </c>
      <c r="I62" s="85"/>
      <c r="J62" s="80"/>
      <c r="K62" s="85">
        <f>AER11_Table2.1c!$D59*0.001</f>
        <v>3226.3180000000002</v>
      </c>
      <c r="L62" s="85">
        <f>AER11_Table2.1c!$F59*0.001</f>
        <v>790.03700000000003</v>
      </c>
      <c r="M62" s="85">
        <f>AER11_Table2.1c!$W59*0.001</f>
        <v>3343.9690000000001</v>
      </c>
      <c r="N62" s="91">
        <f>[4]West!I62</f>
        <v>21263.008397721111</v>
      </c>
      <c r="O62" s="91">
        <f t="shared" si="96"/>
        <v>28623.332397721111</v>
      </c>
      <c r="P62" s="91"/>
      <c r="R62" s="92">
        <f t="shared" si="97"/>
        <v>3226.3180000000002</v>
      </c>
      <c r="S62" s="92">
        <f t="shared" si="98"/>
        <v>790.03700000000003</v>
      </c>
      <c r="T62" s="92">
        <f t="shared" si="99"/>
        <v>3343.9690000000001</v>
      </c>
      <c r="U62" s="92">
        <f t="shared" si="100"/>
        <v>21263.008397721111</v>
      </c>
      <c r="V62" s="92">
        <f t="shared" si="101"/>
        <v>28623.332397721111</v>
      </c>
      <c r="X62" s="85">
        <f>AER_11_Table3.4_real!$I43</f>
        <v>6.2827737844707423</v>
      </c>
      <c r="Y62" s="85">
        <f>AER_11_Table3.4_real!$K43</f>
        <v>7.3697175380578859</v>
      </c>
      <c r="Z62" s="85">
        <f>AER_11_Table3.4_real!M43</f>
        <v>26.480816502227448</v>
      </c>
      <c r="AA62" s="85">
        <v>0</v>
      </c>
      <c r="AB62" s="85">
        <f>[4]Conversion_Factors!$O58*AB208+AB282</f>
        <v>5.1382198814302731</v>
      </c>
      <c r="AF62" s="85">
        <f>[4]Conversion_Factors!$O58*AF208+AF282</f>
        <v>49.132408438595164</v>
      </c>
      <c r="AG62" s="85">
        <f>[4]Conversion_Factors!$O58*AG208+AG282</f>
        <v>277.74293739772276</v>
      </c>
      <c r="AH62" s="85">
        <f>[4]Conversion_Factors!$O58*AH208+AH282</f>
        <v>68.05746998174547</v>
      </c>
      <c r="AI62" s="85">
        <f>[4]Conversion_Factors!$O58*AI208+AI282</f>
        <v>0.99691282407857118</v>
      </c>
      <c r="AJ62" s="85">
        <f>[4]Conversion_Factors!$O58*AJ208+AJ282</f>
        <v>0.34138797987856767</v>
      </c>
      <c r="AL62" s="94">
        <f t="shared" si="154"/>
        <v>48.963671354558578</v>
      </c>
      <c r="AM62" s="94">
        <f t="shared" si="154"/>
        <v>271.76856463370132</v>
      </c>
      <c r="AN62" s="94">
        <f t="shared" si="154"/>
        <v>67.868488828007699</v>
      </c>
      <c r="AO62" s="94">
        <f t="shared" si="154"/>
        <v>1.022815626155801</v>
      </c>
      <c r="AP62" s="94">
        <f t="shared" si="103"/>
        <v>3.9898520597754801</v>
      </c>
      <c r="AR62" s="90">
        <f>[4]Northeast!V62</f>
        <v>1.0034461689527878</v>
      </c>
      <c r="AS62" s="90">
        <f>[4]Midwest!V62</f>
        <v>1.0219833105866158</v>
      </c>
      <c r="AT62" s="90">
        <f>[4]South!V62</f>
        <v>1.0027845198412577</v>
      </c>
      <c r="AU62" s="90">
        <f>[4]West!V62</f>
        <v>0.97467500357363124</v>
      </c>
      <c r="AV62" s="90">
        <f t="shared" si="104"/>
        <v>8.5564069735903567E-2</v>
      </c>
      <c r="AX62" s="32">
        <f t="shared" si="153"/>
        <v>1000000</v>
      </c>
      <c r="AY62" s="32">
        <f t="shared" si="133"/>
        <v>1000000</v>
      </c>
      <c r="AZ62" s="32">
        <f t="shared" si="134"/>
        <v>1000000</v>
      </c>
      <c r="BA62" s="32">
        <f t="shared" si="135"/>
        <v>1000000</v>
      </c>
      <c r="BB62" s="32">
        <f t="shared" si="136"/>
        <v>1000000</v>
      </c>
      <c r="BE62" s="80">
        <f t="shared" si="155"/>
        <v>0.67095530207517173</v>
      </c>
      <c r="BF62" s="80">
        <f t="shared" si="155"/>
        <v>1.1069887729251409</v>
      </c>
      <c r="BG62" s="80">
        <f t="shared" si="155"/>
        <v>0.5812680580560452</v>
      </c>
      <c r="BH62" s="80">
        <f t="shared" si="155"/>
        <v>0.49169900013436652</v>
      </c>
      <c r="BI62" s="80"/>
      <c r="BJ62" s="80"/>
      <c r="BK62" s="80"/>
      <c r="BL62" s="80"/>
      <c r="BM62" s="80"/>
      <c r="BN62" s="80"/>
      <c r="BO62" s="80"/>
      <c r="BP62" s="80"/>
      <c r="BQ62" s="80"/>
      <c r="BR62" s="80"/>
      <c r="BS62" s="80"/>
      <c r="BT62" s="95">
        <f>[4]Northeast!AK62</f>
        <v>0.93854643196083654</v>
      </c>
      <c r="BU62" s="95">
        <f>[4]Midwest!AK62</f>
        <v>0.91458431507989479</v>
      </c>
      <c r="BV62" s="95">
        <f>[4]South!AK62</f>
        <v>0.94613920564222931</v>
      </c>
      <c r="BW62" s="95">
        <f>[4]West!AK62</f>
        <v>0.8747366766242477</v>
      </c>
      <c r="BX62" s="88"/>
      <c r="BY62" s="95">
        <f>[4]Northeast!AH62</f>
        <v>0.99566136477504552</v>
      </c>
      <c r="BZ62" s="95">
        <f>[4]Midwest!AH62</f>
        <v>0.99345385141602538</v>
      </c>
      <c r="CA62" s="95">
        <f>[4]South!AH62</f>
        <v>1.0011612718714826</v>
      </c>
      <c r="CB62" s="95">
        <f>[4]West!AH62</f>
        <v>0.99954805224205856</v>
      </c>
      <c r="CD62" s="95">
        <f>[4]Northeast!AI62</f>
        <v>1.113792343793014</v>
      </c>
      <c r="CE62" s="95">
        <f>[4]Midwest!AI62</f>
        <v>1.1569417379480149</v>
      </c>
      <c r="CF62" s="95">
        <f>[4]South!AI62</f>
        <v>1.1643424680296062</v>
      </c>
      <c r="CG62" s="95">
        <f>[4]West!AI62</f>
        <v>1.1332221398591573</v>
      </c>
      <c r="CI62" s="95">
        <f>[4]Northeast!AJ62</f>
        <v>1.0238566495418986</v>
      </c>
      <c r="CJ62" s="95">
        <f>[4]Midwest!AJ62</f>
        <v>1.0217844318384735</v>
      </c>
      <c r="CK62" s="95">
        <f>[4]South!AJ62</f>
        <v>1.0298448535984182</v>
      </c>
      <c r="CL62" s="95">
        <f>[4]West!AJ62</f>
        <v>0.94717465842806259</v>
      </c>
      <c r="CN62" s="89">
        <f t="shared" si="106"/>
        <v>1.2275288026154492</v>
      </c>
      <c r="CO62" s="89">
        <f t="shared" si="107"/>
        <v>0.44848490722535278</v>
      </c>
      <c r="CP62" s="89">
        <f t="shared" si="108"/>
        <v>1.1323324388349887</v>
      </c>
      <c r="CQ62" s="89">
        <f t="shared" si="109"/>
        <v>1.0006545028952178</v>
      </c>
      <c r="CR62" s="89">
        <f t="shared" si="110"/>
        <v>1.1606086223835843</v>
      </c>
      <c r="CS62" s="89">
        <f t="shared" si="111"/>
        <v>1.028432937441766</v>
      </c>
      <c r="CT62" s="89">
        <f t="shared" si="112"/>
        <v>0.76843695244186583</v>
      </c>
      <c r="CU62" s="89">
        <f t="shared" si="113"/>
        <v>1.2757330452188247</v>
      </c>
      <c r="CV62" s="89">
        <f t="shared" si="114"/>
        <v>0.55052814115743809</v>
      </c>
      <c r="CW62" s="89"/>
      <c r="CX62" s="89">
        <f t="shared" si="115"/>
        <v>1.3524458109465318</v>
      </c>
      <c r="DA62" s="35"/>
      <c r="DC62" s="80">
        <f t="shared" si="137"/>
        <v>0.17681078784706369</v>
      </c>
      <c r="DD62" s="80">
        <f t="shared" si="138"/>
        <v>5.07865181512685E-2</v>
      </c>
      <c r="DE62" s="80">
        <f t="shared" si="80"/>
        <v>2.3172080819788357</v>
      </c>
      <c r="DF62" s="80">
        <f t="shared" si="139"/>
        <v>8.7226845192539409E-12</v>
      </c>
      <c r="DG62" s="80"/>
      <c r="DI62" s="80">
        <f t="shared" si="116"/>
        <v>0.17171550389529619</v>
      </c>
      <c r="DJ62" s="80">
        <f t="shared" si="117"/>
        <v>4.6840200357520519E-2</v>
      </c>
      <c r="DK62" s="80">
        <f t="shared" si="118"/>
        <v>2.3437686393028532</v>
      </c>
      <c r="DL62" s="80">
        <f t="shared" si="119"/>
        <v>8.8419995813522465E-12</v>
      </c>
      <c r="DM62" s="80">
        <f t="shared" si="120"/>
        <v>2.5623243435645118</v>
      </c>
      <c r="DN62" s="80"/>
      <c r="DO62" s="80"/>
      <c r="DP62" s="80">
        <f t="shared" si="121"/>
        <v>6.7015522186554488E-2</v>
      </c>
      <c r="DQ62" s="80">
        <f t="shared" si="122"/>
        <v>1.8280355675956299E-2</v>
      </c>
      <c r="DR62" s="80">
        <f t="shared" si="123"/>
        <v>0.91470412213403851</v>
      </c>
      <c r="DS62" s="80">
        <f t="shared" si="124"/>
        <v>3.4507729685196392E-12</v>
      </c>
      <c r="DT62" s="80"/>
      <c r="DW62" s="80">
        <f t="shared" si="125"/>
        <v>4.4646310130649465E-2</v>
      </c>
      <c r="DX62" s="80">
        <f t="shared" si="126"/>
        <v>0.1645263730310848</v>
      </c>
      <c r="DY62" s="80">
        <f t="shared" si="126"/>
        <v>-2.3517509188695194E-2</v>
      </c>
      <c r="DZ62" s="80">
        <v>0</v>
      </c>
      <c r="EA62" s="80"/>
      <c r="EC62" s="80">
        <f t="shared" si="127"/>
        <v>0.11271636562683625</v>
      </c>
      <c r="ED62" s="80">
        <f t="shared" si="128"/>
        <v>2.7601153807755102E-2</v>
      </c>
      <c r="EE62" s="80">
        <f t="shared" si="129"/>
        <v>0.11682668368363129</v>
      </c>
      <c r="EF62" s="80">
        <f t="shared" si="130"/>
        <v>0.74285579688177739</v>
      </c>
      <c r="EG62" s="80"/>
      <c r="EI62" s="80">
        <f t="shared" si="140"/>
        <v>2.0880490163331503E-2</v>
      </c>
      <c r="EJ62" s="80">
        <f t="shared" si="140"/>
        <v>6.2499898718729645E-3</v>
      </c>
      <c r="EK62" s="80">
        <f t="shared" si="140"/>
        <v>7.5231840934072399E-3</v>
      </c>
      <c r="EL62" s="80">
        <f t="shared" si="140"/>
        <v>-4.5353344117465173E-3</v>
      </c>
      <c r="EN62" s="80">
        <f t="shared" si="141"/>
        <v>-5.1335039517928522E-4</v>
      </c>
      <c r="EO62" s="80">
        <f t="shared" si="142"/>
        <v>-8.6135455707174913E-4</v>
      </c>
      <c r="EP62" s="80">
        <f t="shared" si="143"/>
        <v>4.1251617082314781E-4</v>
      </c>
      <c r="EQ62" s="80">
        <f t="shared" si="144"/>
        <v>9.2200721384649422E-5</v>
      </c>
      <c r="ES62" s="80">
        <f t="shared" si="145"/>
        <v>9.5237543739921642E-3</v>
      </c>
      <c r="ET62" s="80">
        <f t="shared" si="146"/>
        <v>1.3071428500689588E-2</v>
      </c>
      <c r="EU62" s="80">
        <f t="shared" si="147"/>
        <v>1.2506343704465258E-2</v>
      </c>
      <c r="EV62" s="80">
        <f t="shared" si="148"/>
        <v>9.7637943674607295E-3</v>
      </c>
      <c r="EX62" s="80">
        <f t="shared" si="149"/>
        <v>1.026165754402173E-3</v>
      </c>
      <c r="EY62" s="80">
        <f t="shared" si="150"/>
        <v>2.3428239453435287E-3</v>
      </c>
      <c r="EZ62" s="80">
        <f t="shared" si="151"/>
        <v>-8.0872720007557353E-3</v>
      </c>
      <c r="FA62" s="80">
        <f t="shared" si="152"/>
        <v>1.3260655727492991E-2</v>
      </c>
      <c r="FC62" s="124">
        <v>0.71536210932075617</v>
      </c>
      <c r="FD62" s="80">
        <f t="shared" si="24"/>
        <v>0.98460772467514457</v>
      </c>
      <c r="FE62" s="80">
        <f t="shared" si="25"/>
        <v>0.8188877732868125</v>
      </c>
      <c r="FF62" s="124">
        <f t="shared" si="3"/>
        <v>0.76843695244186583</v>
      </c>
      <c r="FG62" s="80"/>
      <c r="FH62" s="80">
        <f t="shared" si="26"/>
        <v>1.0084303937951824</v>
      </c>
      <c r="FI62" s="80">
        <f t="shared" si="27"/>
        <v>1.3966731511182793</v>
      </c>
      <c r="FJ62" s="80">
        <f t="shared" si="4"/>
        <v>1.1323324388349887</v>
      </c>
      <c r="FK62" s="80"/>
      <c r="FL62" s="80">
        <f t="shared" si="28"/>
        <v>1.0003272354592805</v>
      </c>
      <c r="FM62" s="80">
        <f t="shared" si="29"/>
        <v>1.0212701017872483</v>
      </c>
      <c r="FN62" s="80">
        <f t="shared" si="5"/>
        <v>1.0006545028952178</v>
      </c>
      <c r="FO62" s="80"/>
      <c r="FP62" s="80">
        <f t="shared" si="30"/>
        <v>1.0123929579576247</v>
      </c>
      <c r="FQ62" s="80">
        <f t="shared" si="31"/>
        <v>1.1852347614206762</v>
      </c>
      <c r="FR62" s="80">
        <f t="shared" si="6"/>
        <v>1.1606086223835843</v>
      </c>
      <c r="FT62" s="80">
        <f t="shared" si="32"/>
        <v>0.99274061321965501</v>
      </c>
      <c r="FU62" s="80">
        <f t="shared" si="33"/>
        <v>0.9856977333637803</v>
      </c>
      <c r="FV62" s="80">
        <f t="shared" si="7"/>
        <v>1.028432937441766</v>
      </c>
      <c r="FX62" s="37"/>
    </row>
    <row r="63" spans="1:195" x14ac:dyDescent="0.2">
      <c r="A63" s="74" t="s">
        <v>36</v>
      </c>
      <c r="B63" s="31">
        <f t="shared" si="10"/>
        <v>1997</v>
      </c>
      <c r="D63" s="85">
        <f t="shared" si="93"/>
        <v>21870.84602142224</v>
      </c>
      <c r="E63" s="85">
        <f t="shared" si="94"/>
        <v>5317.8467642532842</v>
      </c>
      <c r="F63" s="85">
        <f t="shared" si="131"/>
        <v>90602.594847890825</v>
      </c>
      <c r="G63" s="123">
        <v>9.9999999999999995E-7</v>
      </c>
      <c r="H63" s="85">
        <f t="shared" si="95"/>
        <v>117791.28763456634</v>
      </c>
      <c r="I63" s="85"/>
      <c r="J63" s="80"/>
      <c r="K63" s="85">
        <f>AER11_Table2.1c!$D60*0.001</f>
        <v>3285.32</v>
      </c>
      <c r="L63" s="85">
        <f>AER11_Table2.1c!$F60*0.001</f>
        <v>742.50800000000004</v>
      </c>
      <c r="M63" s="85">
        <f>AER11_Table2.1c!$W60*0.001</f>
        <v>3502.848</v>
      </c>
      <c r="N63" s="91">
        <f>[4]West!I63</f>
        <v>21603.730916678975</v>
      </c>
      <c r="O63" s="91">
        <f t="shared" si="96"/>
        <v>29134.406916678974</v>
      </c>
      <c r="P63" s="91"/>
      <c r="R63" s="92">
        <f t="shared" si="97"/>
        <v>3285.32</v>
      </c>
      <c r="S63" s="92">
        <f t="shared" si="98"/>
        <v>742.50800000000004</v>
      </c>
      <c r="T63" s="92">
        <f t="shared" si="99"/>
        <v>3502.848</v>
      </c>
      <c r="U63" s="92">
        <f t="shared" si="100"/>
        <v>21603.730916678975</v>
      </c>
      <c r="V63" s="92">
        <f t="shared" si="101"/>
        <v>29134.406916678974</v>
      </c>
      <c r="X63" s="85">
        <f>AER_11_Table3.4_real!$I44</f>
        <v>6.6571432984982399</v>
      </c>
      <c r="Y63" s="85">
        <f>AER_11_Table3.4_real!$K44</f>
        <v>7.1620060177847025</v>
      </c>
      <c r="Z63" s="85">
        <f>AER_11_Table3.4_real!M44</f>
        <v>25.865408618327379</v>
      </c>
      <c r="AA63" s="85">
        <v>0</v>
      </c>
      <c r="AB63" s="85">
        <f>[4]Conversion_Factors!$O59*AB209+AB283</f>
        <v>5.0403419423772053</v>
      </c>
      <c r="AF63" s="85">
        <f>[4]Conversion_Factors!$O59*AF209+AF283</f>
        <v>51.247900962042152</v>
      </c>
      <c r="AG63" s="85">
        <f>[4]Conversion_Factors!$O59*AG209+AG283</f>
        <v>279.01986602891975</v>
      </c>
      <c r="AH63" s="85">
        <f>[4]Conversion_Factors!$O59*AH209+AH283</f>
        <v>63.330251927413052</v>
      </c>
      <c r="AI63" s="85">
        <f>[4]Conversion_Factors!$O59*AI209+AI283</f>
        <v>0.95185348776115108</v>
      </c>
      <c r="AJ63" s="85">
        <f>[4]Conversion_Factors!$O59*AJ209+AJ283</f>
        <v>0.33271538290611674</v>
      </c>
      <c r="AL63" s="94">
        <f t="shared" si="154"/>
        <v>51.790140536902392</v>
      </c>
      <c r="AM63" s="94">
        <f t="shared" si="154"/>
        <v>280.50287680845486</v>
      </c>
      <c r="AN63" s="94">
        <f t="shared" si="154"/>
        <v>63.804525770994331</v>
      </c>
      <c r="AO63" s="94">
        <f t="shared" si="154"/>
        <v>0.97679388889674978</v>
      </c>
      <c r="AP63" s="94">
        <f t="shared" si="103"/>
        <v>4.0752322716235989</v>
      </c>
      <c r="AR63" s="90">
        <f>[4]Northeast!V63</f>
        <v>0.98953006172142222</v>
      </c>
      <c r="AS63" s="90">
        <f>[4]Midwest!V63</f>
        <v>0.99471302827119379</v>
      </c>
      <c r="AT63" s="90">
        <f>[4]South!V63</f>
        <v>0.99256676798627841</v>
      </c>
      <c r="AU63" s="90">
        <f>[4]West!V63</f>
        <v>0.97446707906437879</v>
      </c>
      <c r="AV63" s="90">
        <f t="shared" si="104"/>
        <v>8.1643293125366029E-2</v>
      </c>
      <c r="AX63" s="32">
        <f t="shared" si="153"/>
        <v>1000000</v>
      </c>
      <c r="AY63" s="32">
        <f t="shared" si="133"/>
        <v>1000000</v>
      </c>
      <c r="AZ63" s="32">
        <f t="shared" si="134"/>
        <v>1000000</v>
      </c>
      <c r="BA63" s="32">
        <f t="shared" si="135"/>
        <v>1000000</v>
      </c>
      <c r="BB63" s="32">
        <f t="shared" si="136"/>
        <v>1000000</v>
      </c>
      <c r="BE63" s="80">
        <f t="shared" si="155"/>
        <v>0.70968676218797833</v>
      </c>
      <c r="BF63" s="80">
        <f t="shared" si="155"/>
        <v>1.1425660499722763</v>
      </c>
      <c r="BG63" s="80">
        <f t="shared" si="155"/>
        <v>0.54646174433145223</v>
      </c>
      <c r="BH63" s="80">
        <f t="shared" si="155"/>
        <v>0.46957493239815945</v>
      </c>
      <c r="BI63" s="80"/>
      <c r="BJ63" s="80"/>
      <c r="BK63" s="80"/>
      <c r="BL63" s="80"/>
      <c r="BM63" s="80"/>
      <c r="BN63" s="80"/>
      <c r="BO63" s="80"/>
      <c r="BP63" s="80"/>
      <c r="BQ63" s="80"/>
      <c r="BR63" s="80"/>
      <c r="BS63" s="80"/>
      <c r="BT63" s="95">
        <f>[4]Northeast!AK63</f>
        <v>0.91240603152436273</v>
      </c>
      <c r="BU63" s="95">
        <f>[4]Midwest!AK63</f>
        <v>0.8848093053262942</v>
      </c>
      <c r="BV63" s="95">
        <f>[4]South!AK63</f>
        <v>0.91044596380716247</v>
      </c>
      <c r="BW63" s="95">
        <f>[4]West!AK63</f>
        <v>0.85682179714394913</v>
      </c>
      <c r="BX63" s="88"/>
      <c r="BY63" s="95">
        <f>[4]Northeast!AH63</f>
        <v>0.99521222070383064</v>
      </c>
      <c r="BZ63" s="95">
        <f>[4]Midwest!AH63</f>
        <v>0.99260695921162934</v>
      </c>
      <c r="CA63" s="95">
        <f>[4]South!AH63</f>
        <v>1.0015759801207149</v>
      </c>
      <c r="CB63" s="95">
        <f>[4]West!AH63</f>
        <v>0.99962635201270456</v>
      </c>
      <c r="CD63" s="95">
        <f>[4]Northeast!AI63</f>
        <v>1.123698175701018</v>
      </c>
      <c r="CE63" s="95">
        <f>[4]Midwest!AI63</f>
        <v>1.1713920690751569</v>
      </c>
      <c r="CF63" s="95">
        <f>[4]South!AI63</f>
        <v>1.1782161731619532</v>
      </c>
      <c r="CG63" s="95">
        <f>[4]West!AI63</f>
        <v>1.1436261830135028</v>
      </c>
      <c r="CI63" s="95">
        <f>[4]Northeast!AJ63</f>
        <v>1.0096574833430367</v>
      </c>
      <c r="CJ63" s="95">
        <f>[4]Midwest!AJ63</f>
        <v>0.99451945634122763</v>
      </c>
      <c r="CK63" s="95">
        <f>[4]South!AJ63</f>
        <v>1.0193513737380968</v>
      </c>
      <c r="CL63" s="95">
        <f>[4]West!AJ63</f>
        <v>0.94697260048535559</v>
      </c>
      <c r="CN63" s="89">
        <f t="shared" si="106"/>
        <v>1.2494465403402699</v>
      </c>
      <c r="CO63" s="89">
        <f t="shared" si="107"/>
        <v>0.43994171922861708</v>
      </c>
      <c r="CP63" s="89">
        <f t="shared" si="108"/>
        <v>1.1606007142166095</v>
      </c>
      <c r="CQ63" s="89">
        <f t="shared" si="109"/>
        <v>1.0009833302804085</v>
      </c>
      <c r="CR63" s="89">
        <f t="shared" si="110"/>
        <v>1.1742000081339286</v>
      </c>
      <c r="CS63" s="89">
        <f t="shared" si="111"/>
        <v>1.0173612702934729</v>
      </c>
      <c r="CT63" s="89">
        <f t="shared" si="112"/>
        <v>0.75487490794081291</v>
      </c>
      <c r="CU63" s="89">
        <f t="shared" si="113"/>
        <v>1.3089396597777723</v>
      </c>
      <c r="CV63" s="89">
        <f t="shared" si="114"/>
        <v>0.54968365904154604</v>
      </c>
      <c r="CW63" s="89"/>
      <c r="CX63" s="89">
        <f t="shared" si="115"/>
        <v>1.3878002397100533</v>
      </c>
      <c r="DA63" s="35"/>
      <c r="DC63" s="80">
        <f t="shared" si="137"/>
        <v>0.18567456439795424</v>
      </c>
      <c r="DD63" s="80">
        <f t="shared" si="138"/>
        <v>4.5146350558211742E-2</v>
      </c>
      <c r="DE63" s="80">
        <f t="shared" si="80"/>
        <v>2.3075372551060336</v>
      </c>
      <c r="DF63" s="80">
        <f t="shared" si="139"/>
        <v>8.4895922277578178E-12</v>
      </c>
      <c r="DG63" s="80"/>
      <c r="DI63" s="80">
        <f t="shared" si="116"/>
        <v>0.18120654635632572</v>
      </c>
      <c r="DJ63" s="80">
        <f t="shared" si="117"/>
        <v>4.7911116390073311E-2</v>
      </c>
      <c r="DK63" s="80">
        <f t="shared" si="118"/>
        <v>2.312369298086514</v>
      </c>
      <c r="DL63" s="80">
        <f t="shared" si="119"/>
        <v>8.605612250257877E-12</v>
      </c>
      <c r="DM63" s="80">
        <f t="shared" si="120"/>
        <v>2.5414869608415187</v>
      </c>
      <c r="DN63" s="80"/>
      <c r="DO63" s="80"/>
      <c r="DP63" s="80">
        <f t="shared" si="121"/>
        <v>7.1299420043581863E-2</v>
      </c>
      <c r="DQ63" s="80">
        <f t="shared" si="122"/>
        <v>1.8851608183820596E-2</v>
      </c>
      <c r="DR63" s="80">
        <f t="shared" si="123"/>
        <v>0.90984897176921153</v>
      </c>
      <c r="DS63" s="80">
        <f t="shared" si="124"/>
        <v>3.3860540631727063E-12</v>
      </c>
      <c r="DT63" s="80"/>
      <c r="DW63" s="80">
        <f t="shared" si="125"/>
        <v>5.7878889983213659E-2</v>
      </c>
      <c r="DX63" s="80">
        <f t="shared" si="126"/>
        <v>-2.8589267744859495E-2</v>
      </c>
      <c r="DY63" s="80">
        <f t="shared" si="126"/>
        <v>-2.3514063820796988E-2</v>
      </c>
      <c r="DZ63" s="80">
        <v>0</v>
      </c>
      <c r="EA63" s="80"/>
      <c r="EC63" s="80">
        <f t="shared" si="127"/>
        <v>0.11276426561198361</v>
      </c>
      <c r="ED63" s="80">
        <f t="shared" si="128"/>
        <v>2.5485605460357812E-2</v>
      </c>
      <c r="EE63" s="80">
        <f t="shared" si="129"/>
        <v>0.1202306266270578</v>
      </c>
      <c r="EF63" s="80">
        <f t="shared" si="130"/>
        <v>0.74151950230060082</v>
      </c>
      <c r="EG63" s="80"/>
      <c r="EI63" s="80">
        <f t="shared" si="140"/>
        <v>4.2487007069960978E-4</v>
      </c>
      <c r="EJ63" s="80">
        <f t="shared" si="140"/>
        <v>-7.9743775449869103E-2</v>
      </c>
      <c r="EK63" s="80">
        <f t="shared" si="140"/>
        <v>2.8720286378446695E-2</v>
      </c>
      <c r="EL63" s="80">
        <f t="shared" si="140"/>
        <v>-1.8004812433959154E-3</v>
      </c>
      <c r="EN63" s="80">
        <f t="shared" si="141"/>
        <v>-4.5120301169373388E-4</v>
      </c>
      <c r="EO63" s="80">
        <f t="shared" si="142"/>
        <v>-8.5283617822275236E-4</v>
      </c>
      <c r="EP63" s="80">
        <f t="shared" si="143"/>
        <v>4.141414504044193E-4</v>
      </c>
      <c r="EQ63" s="80">
        <f t="shared" si="144"/>
        <v>7.8332106012788712E-5</v>
      </c>
      <c r="ES63" s="80">
        <f t="shared" si="145"/>
        <v>8.854470256810746E-3</v>
      </c>
      <c r="ET63" s="80">
        <f t="shared" si="146"/>
        <v>1.2412753378445648E-2</v>
      </c>
      <c r="EU63" s="80">
        <f t="shared" si="147"/>
        <v>1.1845054463859016E-2</v>
      </c>
      <c r="EV63" s="80">
        <f t="shared" si="148"/>
        <v>9.1390502070856413E-3</v>
      </c>
      <c r="EX63" s="80">
        <f t="shared" si="149"/>
        <v>-1.3965378201755429E-2</v>
      </c>
      <c r="EY63" s="80">
        <f t="shared" si="150"/>
        <v>-2.704615871868948E-2</v>
      </c>
      <c r="EZ63" s="80">
        <f t="shared" si="151"/>
        <v>-1.024164640075876E-2</v>
      </c>
      <c r="FA63" s="80">
        <f t="shared" si="152"/>
        <v>-2.1334977259302864E-4</v>
      </c>
      <c r="FC63" s="124">
        <v>0.74407699965800178</v>
      </c>
      <c r="FD63" s="80">
        <f t="shared" si="24"/>
        <v>0.9823511291876883</v>
      </c>
      <c r="FE63" s="80">
        <f t="shared" si="25"/>
        <v>0.80443532876629198</v>
      </c>
      <c r="FF63" s="124">
        <f t="shared" si="3"/>
        <v>0.75487490794081291</v>
      </c>
      <c r="FG63" s="80"/>
      <c r="FH63" s="80">
        <f t="shared" si="26"/>
        <v>1.0249646432550363</v>
      </c>
      <c r="FI63" s="80">
        <f t="shared" si="27"/>
        <v>1.4315405980798346</v>
      </c>
      <c r="FJ63" s="80">
        <f t="shared" si="4"/>
        <v>1.1606007142166095</v>
      </c>
      <c r="FK63" s="80"/>
      <c r="FL63" s="80">
        <f t="shared" si="28"/>
        <v>1.0003286123074839</v>
      </c>
      <c r="FM63" s="80">
        <f t="shared" si="29"/>
        <v>1.021605703711961</v>
      </c>
      <c r="FN63" s="80">
        <f t="shared" si="5"/>
        <v>1.0009833302804085</v>
      </c>
      <c r="FO63" s="80"/>
      <c r="FP63" s="80">
        <f t="shared" si="30"/>
        <v>1.011710567617903</v>
      </c>
      <c r="FQ63" s="80">
        <f t="shared" si="31"/>
        <v>1.1991145332373823</v>
      </c>
      <c r="FR63" s="80">
        <f t="shared" si="6"/>
        <v>1.1742000081339286</v>
      </c>
      <c r="FT63" s="80">
        <f t="shared" si="32"/>
        <v>0.98923442964026997</v>
      </c>
      <c r="FU63" s="80">
        <f t="shared" si="33"/>
        <v>0.97508613506182618</v>
      </c>
      <c r="FV63" s="80">
        <f t="shared" si="7"/>
        <v>1.0173612702934729</v>
      </c>
      <c r="FX63" s="37"/>
    </row>
    <row r="64" spans="1:195" x14ac:dyDescent="0.2">
      <c r="A64" s="74" t="s">
        <v>36</v>
      </c>
      <c r="B64" s="31">
        <f t="shared" si="10"/>
        <v>1998</v>
      </c>
      <c r="D64" s="85">
        <f t="shared" si="93"/>
        <v>19261.667736703999</v>
      </c>
      <c r="E64" s="85">
        <f t="shared" si="94"/>
        <v>4146.9889349332379</v>
      </c>
      <c r="F64" s="85">
        <f t="shared" si="131"/>
        <v>91745.825229569935</v>
      </c>
      <c r="G64" s="123">
        <v>9.9999999999999995E-7</v>
      </c>
      <c r="H64" s="85">
        <f t="shared" si="95"/>
        <v>115154.48190220716</v>
      </c>
      <c r="I64" s="85"/>
      <c r="J64" s="80"/>
      <c r="K64" s="85">
        <f>AER11_Table2.1c!$D61*0.001</f>
        <v>3082.9749999999999</v>
      </c>
      <c r="L64" s="85">
        <f>AER11_Table2.1c!$F61*0.001</f>
        <v>701.57400000000007</v>
      </c>
      <c r="M64" s="85">
        <f>AER11_Table2.1c!$W61*0.001</f>
        <v>3677.989</v>
      </c>
      <c r="N64" s="91">
        <f>[4]West!I64</f>
        <v>21915.907280639738</v>
      </c>
      <c r="O64" s="91">
        <f t="shared" si="96"/>
        <v>29378.445280639738</v>
      </c>
      <c r="P64" s="91"/>
      <c r="R64" s="92">
        <f t="shared" si="97"/>
        <v>3082.9749999999999</v>
      </c>
      <c r="S64" s="92">
        <f t="shared" si="98"/>
        <v>701.57400000000007</v>
      </c>
      <c r="T64" s="92">
        <f t="shared" si="99"/>
        <v>3677.989</v>
      </c>
      <c r="U64" s="92">
        <f t="shared" si="100"/>
        <v>21915.907280639738</v>
      </c>
      <c r="V64" s="92">
        <f t="shared" si="101"/>
        <v>29378.445280639738</v>
      </c>
      <c r="X64" s="85">
        <f>AER_11_Table3.4_real!$I45</f>
        <v>6.2477534643336385</v>
      </c>
      <c r="Y64" s="85">
        <f>AER_11_Table3.4_real!$K45</f>
        <v>5.9109786493416765</v>
      </c>
      <c r="Z64" s="85">
        <f>AER_11_Table3.4_real!M45</f>
        <v>24.944562158714977</v>
      </c>
      <c r="AA64" s="85">
        <v>0</v>
      </c>
      <c r="AB64" s="85">
        <f>[4]Conversion_Factors!$O60*AB210+AB284</f>
        <v>6.1236576712155477</v>
      </c>
      <c r="AF64" s="85">
        <f>[4]Conversion_Factors!$O60*AF210+AF284</f>
        <v>48.177721972939331</v>
      </c>
      <c r="AG64" s="85">
        <f>[4]Conversion_Factors!$O60*AG210+AG284</f>
        <v>228.6495542403473</v>
      </c>
      <c r="AH64" s="85">
        <f>[4]Conversion_Factors!$O60*AH210+AH284</f>
        <v>59.730460592307459</v>
      </c>
      <c r="AI64" s="85">
        <f>[4]Conversion_Factors!$O60*AI210+AI284</f>
        <v>0.88886227369931015</v>
      </c>
      <c r="AJ64" s="85">
        <f>[4]Conversion_Factors!$O60*AJ210+AJ284</f>
        <v>0.38096178549877763</v>
      </c>
      <c r="AL64" s="94">
        <f t="shared" si="154"/>
        <v>52.55836140055991</v>
      </c>
      <c r="AM64" s="94">
        <f t="shared" si="154"/>
        <v>243.24333372551982</v>
      </c>
      <c r="AN64" s="94">
        <f t="shared" si="154"/>
        <v>59.796959149443033</v>
      </c>
      <c r="AO64" s="94">
        <f t="shared" si="154"/>
        <v>0.89174786752648016</v>
      </c>
      <c r="AP64" s="94">
        <f t="shared" si="103"/>
        <v>3.9917942260302754</v>
      </c>
      <c r="AR64" s="90">
        <f>[4]Northeast!V64</f>
        <v>0.91665190255391193</v>
      </c>
      <c r="AS64" s="90">
        <f>[4]Midwest!V64</f>
        <v>0.94000337332310857</v>
      </c>
      <c r="AT64" s="90">
        <f>[4]South!V64</f>
        <v>0.99888792744511667</v>
      </c>
      <c r="AU64" s="90">
        <f>[4]West!V64</f>
        <v>0.99676411468728932</v>
      </c>
      <c r="AV64" s="90">
        <f t="shared" si="104"/>
        <v>9.5436228404396778E-2</v>
      </c>
      <c r="AX64" s="32">
        <f t="shared" si="153"/>
        <v>1000000</v>
      </c>
      <c r="AY64" s="32">
        <f t="shared" si="133"/>
        <v>1000000</v>
      </c>
      <c r="AZ64" s="32">
        <f t="shared" si="134"/>
        <v>1000000</v>
      </c>
      <c r="BA64" s="32">
        <f t="shared" si="135"/>
        <v>1000000</v>
      </c>
      <c r="BB64" s="32">
        <f t="shared" si="136"/>
        <v>1000000</v>
      </c>
      <c r="BE64" s="80">
        <f t="shared" si="155"/>
        <v>0.72021378860115992</v>
      </c>
      <c r="BF64" s="80">
        <f t="shared" si="155"/>
        <v>0.99079759237777021</v>
      </c>
      <c r="BG64" s="80">
        <f t="shared" si="155"/>
        <v>0.51213844484643367</v>
      </c>
      <c r="BH64" s="80">
        <f t="shared" si="155"/>
        <v>0.4286906883527935</v>
      </c>
      <c r="BI64" s="80"/>
      <c r="BJ64" s="80"/>
      <c r="BK64" s="80"/>
      <c r="BL64" s="80"/>
      <c r="BM64" s="80"/>
      <c r="BN64" s="80"/>
      <c r="BO64" s="80"/>
      <c r="BP64" s="80"/>
      <c r="BQ64" s="80"/>
      <c r="BR64" s="80"/>
      <c r="BS64" s="80"/>
      <c r="BT64" s="95">
        <f>[4]Northeast!AK64</f>
        <v>0.91805840165422603</v>
      </c>
      <c r="BU64" s="95">
        <f>[4]Midwest!AK64</f>
        <v>0.87215666154539162</v>
      </c>
      <c r="BV64" s="95">
        <f>[4]South!AK64</f>
        <v>0.91652898773375868</v>
      </c>
      <c r="BW64" s="95">
        <f>[4]West!AK64</f>
        <v>0.84816231357032901</v>
      </c>
      <c r="BX64" s="88"/>
      <c r="BY64" s="95">
        <f>[4]Northeast!AH64</f>
        <v>0.99324779971077071</v>
      </c>
      <c r="BZ64" s="95">
        <f>[4]Midwest!AH64</f>
        <v>0.99086238862317633</v>
      </c>
      <c r="CA64" s="95">
        <f>[4]South!AH64</f>
        <v>1.0028353417858586</v>
      </c>
      <c r="CB64" s="95">
        <f>[4]West!AH64</f>
        <v>0.99817183202329407</v>
      </c>
      <c r="CD64" s="95">
        <f>[4]Northeast!AI64</f>
        <v>1.1393815673237853</v>
      </c>
      <c r="CE64" s="95">
        <f>[4]Midwest!AI64</f>
        <v>1.1883435596120984</v>
      </c>
      <c r="CF64" s="95">
        <f>[4]South!AI64</f>
        <v>1.1913238089968228</v>
      </c>
      <c r="CG64" s="95">
        <f>[4]West!AI64</f>
        <v>1.1610831352924256</v>
      </c>
      <c r="CI64" s="95">
        <f>[4]Northeast!AJ64</f>
        <v>0.9352969544190991</v>
      </c>
      <c r="CJ64" s="95">
        <f>[4]Midwest!AJ64</f>
        <v>0.93982044793460218</v>
      </c>
      <c r="CK64" s="95">
        <f>[4]South!AJ64</f>
        <v>1.025843110904612</v>
      </c>
      <c r="CL64" s="95">
        <f>[4]West!AJ64</f>
        <v>0.96864052776640364</v>
      </c>
      <c r="CN64" s="89">
        <f t="shared" si="106"/>
        <v>1.2599122721615179</v>
      </c>
      <c r="CO64" s="89">
        <f t="shared" si="107"/>
        <v>0.53449795959110391</v>
      </c>
      <c r="CP64" s="89">
        <f t="shared" si="108"/>
        <v>1.1972198910711029</v>
      </c>
      <c r="CQ64" s="89">
        <f t="shared" si="109"/>
        <v>1.001971717860092</v>
      </c>
      <c r="CR64" s="89">
        <f t="shared" si="110"/>
        <v>1.1875530102880623</v>
      </c>
      <c r="CS64" s="89">
        <f t="shared" si="111"/>
        <v>1.0170185066729527</v>
      </c>
      <c r="CT64" s="89">
        <f t="shared" si="112"/>
        <v>0.72485948126041722</v>
      </c>
      <c r="CU64" s="89">
        <f t="shared" si="113"/>
        <v>1.3231387168900595</v>
      </c>
      <c r="CV64" s="89">
        <f t="shared" si="114"/>
        <v>0.67342053873412289</v>
      </c>
      <c r="CW64" s="89"/>
      <c r="CX64" s="89">
        <f t="shared" si="115"/>
        <v>1.4488093750695534</v>
      </c>
      <c r="DA64" s="35"/>
      <c r="DC64" s="80">
        <f t="shared" si="137"/>
        <v>0.16726806823777488</v>
      </c>
      <c r="DD64" s="80">
        <f t="shared" si="138"/>
        <v>3.6012397141910575E-2</v>
      </c>
      <c r="DE64" s="80">
        <f t="shared" si="80"/>
        <v>2.3901586038348919</v>
      </c>
      <c r="DF64" s="80">
        <f t="shared" si="139"/>
        <v>8.6839867930562326E-12</v>
      </c>
      <c r="DG64" s="80"/>
      <c r="DI64" s="80">
        <f t="shared" si="116"/>
        <v>0.17631121231286642</v>
      </c>
      <c r="DJ64" s="80">
        <f t="shared" si="117"/>
        <v>4.0407462241707756E-2</v>
      </c>
      <c r="DK64" s="80">
        <f t="shared" si="118"/>
        <v>2.3486057238360676</v>
      </c>
      <c r="DL64" s="80">
        <f t="shared" si="119"/>
        <v>8.5864227596535847E-12</v>
      </c>
      <c r="DM64" s="80">
        <f t="shared" si="120"/>
        <v>2.5653243983992282</v>
      </c>
      <c r="DN64" s="80"/>
      <c r="DO64" s="80"/>
      <c r="DP64" s="80">
        <f t="shared" si="121"/>
        <v>6.872862255661906E-2</v>
      </c>
      <c r="DQ64" s="80">
        <f t="shared" si="122"/>
        <v>1.5751404487838714E-2</v>
      </c>
      <c r="DR64" s="80">
        <f t="shared" si="123"/>
        <v>0.91551997295219512</v>
      </c>
      <c r="DS64" s="80">
        <f t="shared" si="124"/>
        <v>3.3471099269205658E-12</v>
      </c>
      <c r="DT64" s="80"/>
      <c r="DW64" s="80">
        <f t="shared" si="125"/>
        <v>-6.3468504948703694E-2</v>
      </c>
      <c r="DX64" s="80">
        <f t="shared" si="126"/>
        <v>-0.19197870199957032</v>
      </c>
      <c r="DY64" s="80">
        <f t="shared" si="126"/>
        <v>-3.6250652556323829E-2</v>
      </c>
      <c r="DZ64" s="80">
        <v>0</v>
      </c>
      <c r="EA64" s="80"/>
      <c r="EC64" s="80">
        <f t="shared" si="127"/>
        <v>0.10494003241320828</v>
      </c>
      <c r="ED64" s="80">
        <f t="shared" si="128"/>
        <v>2.3880569352740192E-2</v>
      </c>
      <c r="EE64" s="80">
        <f t="shared" si="129"/>
        <v>0.1251934527122093</v>
      </c>
      <c r="EF64" s="80">
        <f t="shared" si="130"/>
        <v>0.74598594552184216</v>
      </c>
      <c r="EG64" s="80"/>
      <c r="EI64" s="80">
        <f t="shared" si="140"/>
        <v>-7.1910427521826956E-2</v>
      </c>
      <c r="EJ64" s="80">
        <f t="shared" si="140"/>
        <v>-6.5048670546022938E-2</v>
      </c>
      <c r="EK64" s="80">
        <f t="shared" si="140"/>
        <v>4.0448375791766134E-2</v>
      </c>
      <c r="EL64" s="80">
        <f t="shared" si="140"/>
        <v>6.0052978639834375E-3</v>
      </c>
      <c r="EN64" s="80">
        <f t="shared" si="141"/>
        <v>-1.9758221055117702E-3</v>
      </c>
      <c r="EO64" s="80">
        <f t="shared" si="142"/>
        <v>-1.7591106615629508E-3</v>
      </c>
      <c r="EP64" s="80">
        <f t="shared" si="143"/>
        <v>1.2565902188765663E-3</v>
      </c>
      <c r="EQ64" s="80">
        <f t="shared" si="144"/>
        <v>-1.4561233041797894E-3</v>
      </c>
      <c r="ES64" s="80">
        <f t="shared" si="145"/>
        <v>1.3860441949297241E-2</v>
      </c>
      <c r="ET64" s="80">
        <f t="shared" si="146"/>
        <v>1.4367526541503486E-2</v>
      </c>
      <c r="EU64" s="80">
        <f t="shared" si="147"/>
        <v>1.1063556330482009E-2</v>
      </c>
      <c r="EV64" s="80">
        <f t="shared" si="148"/>
        <v>1.5149230318985392E-2</v>
      </c>
      <c r="EX64" s="80">
        <f t="shared" si="149"/>
        <v>-7.6502349742130979E-2</v>
      </c>
      <c r="EY64" s="80">
        <f t="shared" si="150"/>
        <v>-5.6570817862324263E-2</v>
      </c>
      <c r="EZ64" s="80">
        <f t="shared" si="151"/>
        <v>6.3483047868463545E-3</v>
      </c>
      <c r="FA64" s="80">
        <f t="shared" si="152"/>
        <v>2.2623410880296492E-2</v>
      </c>
      <c r="FC64" s="124">
        <v>0.68148326642464851</v>
      </c>
      <c r="FD64" s="80">
        <f t="shared" si="24"/>
        <v>0.96023787999223176</v>
      </c>
      <c r="FE64" s="80">
        <f t="shared" si="25"/>
        <v>0.77244927468539815</v>
      </c>
      <c r="FF64" s="124">
        <f t="shared" si="3"/>
        <v>0.72485948126041722</v>
      </c>
      <c r="FG64" s="80"/>
      <c r="FH64" s="80">
        <f t="shared" si="26"/>
        <v>1.0315519165255822</v>
      </c>
      <c r="FI64" s="80">
        <f t="shared" si="27"/>
        <v>1.4767084475334316</v>
      </c>
      <c r="FJ64" s="80">
        <f t="shared" si="4"/>
        <v>1.1972198910711029</v>
      </c>
      <c r="FK64" s="80"/>
      <c r="FL64" s="80">
        <f t="shared" si="28"/>
        <v>1.0009874166230186</v>
      </c>
      <c r="FM64" s="80">
        <f t="shared" si="29"/>
        <v>1.0226144541659767</v>
      </c>
      <c r="FN64" s="80">
        <f t="shared" si="5"/>
        <v>1.001971717860092</v>
      </c>
      <c r="FO64" s="80"/>
      <c r="FP64" s="80">
        <f t="shared" si="30"/>
        <v>1.0113719997118333</v>
      </c>
      <c r="FQ64" s="80">
        <f t="shared" si="31"/>
        <v>1.2127508633638129</v>
      </c>
      <c r="FR64" s="80">
        <f t="shared" si="6"/>
        <v>1.1875530102880623</v>
      </c>
      <c r="FT64" s="80">
        <f t="shared" si="32"/>
        <v>0.99966308564073669</v>
      </c>
      <c r="FU64" s="80">
        <f t="shared" si="33"/>
        <v>0.9747576145414053</v>
      </c>
      <c r="FV64" s="80">
        <f t="shared" si="7"/>
        <v>1.0170185066729527</v>
      </c>
      <c r="FX64" s="37"/>
    </row>
    <row r="65" spans="1:180" x14ac:dyDescent="0.2">
      <c r="A65" s="74" t="s">
        <v>36</v>
      </c>
      <c r="B65" s="31">
        <f t="shared" si="10"/>
        <v>1999</v>
      </c>
      <c r="D65" s="85">
        <f t="shared" si="93"/>
        <v>18616.275722378905</v>
      </c>
      <c r="E65" s="85">
        <f t="shared" si="94"/>
        <v>4501.494296854321</v>
      </c>
      <c r="F65" s="85">
        <f t="shared" si="131"/>
        <v>90592.811906775227</v>
      </c>
      <c r="G65" s="123">
        <v>9.9999999999999995E-7</v>
      </c>
      <c r="H65" s="85">
        <f t="shared" si="95"/>
        <v>113710.58192700845</v>
      </c>
      <c r="I65" s="85"/>
      <c r="J65" s="80"/>
      <c r="K65" s="85">
        <f>AER11_Table2.1c!$D62*0.001</f>
        <v>3115.0309999999999</v>
      </c>
      <c r="L65" s="85">
        <f>AER11_Table2.1c!$F62*0.001</f>
        <v>707.16700000000003</v>
      </c>
      <c r="M65" s="85">
        <f>AER11_Table2.1c!$W62*0.001</f>
        <v>3766.2380000000003</v>
      </c>
      <c r="N65" s="91">
        <f>[4]West!I65</f>
        <v>22248.968212381624</v>
      </c>
      <c r="O65" s="91">
        <f t="shared" si="96"/>
        <v>29837.404212381625</v>
      </c>
      <c r="P65" s="91"/>
      <c r="R65" s="92">
        <f t="shared" si="97"/>
        <v>3115.0309999999999</v>
      </c>
      <c r="S65" s="92">
        <f t="shared" si="98"/>
        <v>707.16700000000003</v>
      </c>
      <c r="T65" s="92">
        <f t="shared" si="99"/>
        <v>3766.2380000000003</v>
      </c>
      <c r="U65" s="92">
        <f t="shared" si="100"/>
        <v>22248.968212381624</v>
      </c>
      <c r="V65" s="92">
        <f t="shared" si="101"/>
        <v>29837.404212381625</v>
      </c>
      <c r="X65" s="85">
        <f>AER_11_Table3.4_real!$I46</f>
        <v>5.9762730201975209</v>
      </c>
      <c r="Y65" s="85">
        <f>AER_11_Table3.4_real!$K46</f>
        <v>6.3655321824326085</v>
      </c>
      <c r="Z65" s="85">
        <f>AER_11_Table3.4_real!M46</f>
        <v>24.053926466350564</v>
      </c>
      <c r="AA65" s="85">
        <v>0</v>
      </c>
      <c r="AB65" s="85">
        <f>[4]Conversion_Factors!$O61*AB211+AB285</f>
        <v>6.7493889054899778</v>
      </c>
      <c r="AF65" s="85">
        <f>[4]Conversion_Factors!$O61*AF211+AF285</f>
        <v>46.442223346871693</v>
      </c>
      <c r="AG65" s="85">
        <f>[4]Conversion_Factors!$O61*AG211+AG285</f>
        <v>259.23961726403695</v>
      </c>
      <c r="AH65" s="85">
        <f>[4]Conversion_Factors!$O61*AH211+AH285</f>
        <v>57.671968273068323</v>
      </c>
      <c r="AI65" s="85">
        <f>[4]Conversion_Factors!$O61*AI211+AI285</f>
        <v>0.8471351767243378</v>
      </c>
      <c r="AJ65" s="85">
        <f>[4]Conversion_Factors!$O61*AJ211+AJ285</f>
        <v>0.4121876848428514</v>
      </c>
      <c r="AL65" s="94">
        <f t="shared" si="154"/>
        <v>48.158401641542497</v>
      </c>
      <c r="AM65" s="94">
        <f t="shared" si="154"/>
        <v>268.43492852081528</v>
      </c>
      <c r="AN65" s="94">
        <f t="shared" si="154"/>
        <v>58.782630885245482</v>
      </c>
      <c r="AO65" s="94">
        <f t="shared" si="154"/>
        <v>0.86541058323845388</v>
      </c>
      <c r="AP65" s="94">
        <f t="shared" si="103"/>
        <v>3.8978873146313919</v>
      </c>
      <c r="AR65" s="90">
        <f>[4]Northeast!V65</f>
        <v>0.9643638859228586</v>
      </c>
      <c r="AS65" s="90">
        <f>[4]Midwest!V65</f>
        <v>0.96574472887173002</v>
      </c>
      <c r="AT65" s="90">
        <f>[4]South!V65</f>
        <v>0.98110559878911552</v>
      </c>
      <c r="AU65" s="90">
        <f>[4]West!V65</f>
        <v>0.97888238615510381</v>
      </c>
      <c r="AV65" s="90">
        <f t="shared" si="104"/>
        <v>0.10574643430445869</v>
      </c>
      <c r="AX65" s="32">
        <f t="shared" si="153"/>
        <v>1000000</v>
      </c>
      <c r="AY65" s="32">
        <f t="shared" si="133"/>
        <v>1000000</v>
      </c>
      <c r="AZ65" s="32">
        <f t="shared" si="134"/>
        <v>1000000</v>
      </c>
      <c r="BA65" s="32">
        <f t="shared" si="135"/>
        <v>1000000</v>
      </c>
      <c r="BB65" s="32">
        <f t="shared" si="136"/>
        <v>1000000</v>
      </c>
      <c r="BE65" s="80">
        <f t="shared" si="155"/>
        <v>0.65992059065338637</v>
      </c>
      <c r="BF65" s="80">
        <f t="shared" si="155"/>
        <v>1.0934099480343498</v>
      </c>
      <c r="BG65" s="80">
        <f t="shared" si="155"/>
        <v>0.5034511051024233</v>
      </c>
      <c r="BH65" s="80">
        <f t="shared" si="155"/>
        <v>0.41602954393974906</v>
      </c>
      <c r="BI65" s="80"/>
      <c r="BJ65" s="80"/>
      <c r="BK65" s="80"/>
      <c r="BL65" s="80"/>
      <c r="BM65" s="80"/>
      <c r="BN65" s="80"/>
      <c r="BO65" s="80"/>
      <c r="BP65" s="80"/>
      <c r="BQ65" s="80"/>
      <c r="BR65" s="80"/>
      <c r="BS65" s="80"/>
      <c r="BT65" s="95">
        <f>[4]Northeast!AK65</f>
        <v>0.91161521990947303</v>
      </c>
      <c r="BU65" s="95">
        <f>[4]Midwest!AK65</f>
        <v>0.87933587196169671</v>
      </c>
      <c r="BV65" s="95">
        <f>[4]South!AK65</f>
        <v>0.90864788185294532</v>
      </c>
      <c r="BW65" s="95">
        <f>[4]West!AK65</f>
        <v>0.86140032484324969</v>
      </c>
      <c r="BX65" s="88"/>
      <c r="BY65" s="95">
        <f>[4]Northeast!AH65</f>
        <v>0.99123744549831672</v>
      </c>
      <c r="BZ65" s="95">
        <f>[4]Midwest!AH65</f>
        <v>0.98910497996692015</v>
      </c>
      <c r="CA65" s="95">
        <f>[4]South!AH65</f>
        <v>1.0040406283485381</v>
      </c>
      <c r="CB65" s="95">
        <f>[4]West!AH65</f>
        <v>0.99665075900436617</v>
      </c>
      <c r="CD65" s="95">
        <f>[4]Northeast!AI65</f>
        <v>1.1559355250790639</v>
      </c>
      <c r="CE65" s="95">
        <f>[4]Midwest!AI65</f>
        <v>1.2063521036126383</v>
      </c>
      <c r="CF65" s="95">
        <f>[4]South!AI65</f>
        <v>1.2053984447691621</v>
      </c>
      <c r="CG65" s="95">
        <f>[4]West!AI65</f>
        <v>1.1795606787101247</v>
      </c>
      <c r="CI65" s="95">
        <f>[4]Northeast!AJ65</f>
        <v>0.98397941786017173</v>
      </c>
      <c r="CJ65" s="95">
        <f>[4]Midwest!AJ65</f>
        <v>0.96555679419538698</v>
      </c>
      <c r="CK65" s="95">
        <f>[4]South!AJ65</f>
        <v>1.0075809226786934</v>
      </c>
      <c r="CL65" s="95">
        <f>[4]West!AJ65</f>
        <v>0.95126333018518272</v>
      </c>
      <c r="CN65" s="89">
        <f t="shared" si="106"/>
        <v>1.279595001625109</v>
      </c>
      <c r="CO65" s="89">
        <f t="shared" si="107"/>
        <v>0.5891143483458523</v>
      </c>
      <c r="CP65" s="89">
        <f t="shared" si="108"/>
        <v>1.2057821750715547</v>
      </c>
      <c r="CQ65" s="89">
        <f t="shared" si="109"/>
        <v>1.0029259243179427</v>
      </c>
      <c r="CR65" s="89">
        <f t="shared" si="110"/>
        <v>1.2018462354108581</v>
      </c>
      <c r="CS65" s="89">
        <f t="shared" si="111"/>
        <v>1.003959760915925</v>
      </c>
      <c r="CT65" s="89">
        <f t="shared" si="112"/>
        <v>0.69974362312007088</v>
      </c>
      <c r="CU65" s="89">
        <f t="shared" si="113"/>
        <v>1.3065150448394787</v>
      </c>
      <c r="CV65" s="89">
        <f t="shared" si="114"/>
        <v>0.75382777552898594</v>
      </c>
      <c r="CW65" s="89"/>
      <c r="CX65" s="89">
        <f t="shared" si="115"/>
        <v>1.4591600502447195</v>
      </c>
      <c r="DA65" s="35"/>
      <c r="DC65" s="80">
        <f t="shared" si="137"/>
        <v>0.1637162998104153</v>
      </c>
      <c r="DD65" s="80">
        <f t="shared" si="138"/>
        <v>3.9587294520608989E-2</v>
      </c>
      <c r="DE65" s="80">
        <f t="shared" si="80"/>
        <v>2.3900892169805443</v>
      </c>
      <c r="DF65" s="80">
        <f t="shared" si="139"/>
        <v>8.794256286911858E-12</v>
      </c>
      <c r="DG65" s="80"/>
      <c r="DI65" s="80">
        <f t="shared" si="116"/>
        <v>0.1654858315355901</v>
      </c>
      <c r="DJ65" s="80">
        <f t="shared" si="117"/>
        <v>3.7771654533082184E-2</v>
      </c>
      <c r="DK65" s="80">
        <f t="shared" si="118"/>
        <v>2.3901239102378029</v>
      </c>
      <c r="DL65" s="80">
        <f t="shared" si="119"/>
        <v>8.7390055911605394E-12</v>
      </c>
      <c r="DM65" s="80">
        <f t="shared" si="120"/>
        <v>2.5933813963152139</v>
      </c>
      <c r="DN65" s="80"/>
      <c r="DO65" s="80"/>
      <c r="DP65" s="80">
        <f t="shared" si="121"/>
        <v>6.381083467735188E-2</v>
      </c>
      <c r="DQ65" s="80">
        <f t="shared" si="122"/>
        <v>1.4564635416429588E-2</v>
      </c>
      <c r="DR65" s="80">
        <f t="shared" si="123"/>
        <v>0.92162452990284893</v>
      </c>
      <c r="DS65" s="80">
        <f t="shared" si="124"/>
        <v>3.3697340482110684E-12</v>
      </c>
      <c r="DT65" s="80"/>
      <c r="DW65" s="80">
        <f t="shared" si="125"/>
        <v>-4.4424820527965994E-2</v>
      </c>
      <c r="DX65" s="80">
        <f t="shared" si="126"/>
        <v>7.4086429451239361E-2</v>
      </c>
      <c r="DY65" s="80">
        <f t="shared" si="126"/>
        <v>-3.635760303257507E-2</v>
      </c>
      <c r="DZ65" s="80">
        <v>0</v>
      </c>
      <c r="EA65" s="80"/>
      <c r="EC65" s="80">
        <f t="shared" si="127"/>
        <v>0.10440020109749881</v>
      </c>
      <c r="ED65" s="80">
        <f t="shared" si="128"/>
        <v>2.3700687732967969E-2</v>
      </c>
      <c r="EE65" s="80">
        <f t="shared" si="129"/>
        <v>0.12622539055985055</v>
      </c>
      <c r="EF65" s="80">
        <f t="shared" si="130"/>
        <v>0.74567372060968262</v>
      </c>
      <c r="EG65" s="80"/>
      <c r="EI65" s="80">
        <f t="shared" si="140"/>
        <v>-5.1574654643027872E-3</v>
      </c>
      <c r="EJ65" s="80">
        <f t="shared" si="140"/>
        <v>-7.5610644934768455E-3</v>
      </c>
      <c r="EK65" s="80">
        <f t="shared" si="140"/>
        <v>8.2089602285970991E-3</v>
      </c>
      <c r="EL65" s="80">
        <f t="shared" si="140"/>
        <v>-4.1862755132214281E-4</v>
      </c>
      <c r="EN65" s="80">
        <f t="shared" si="141"/>
        <v>-2.0260719045511045E-3</v>
      </c>
      <c r="EO65" s="80">
        <f t="shared" si="142"/>
        <v>-1.7751899810527563E-3</v>
      </c>
      <c r="EP65" s="80">
        <f t="shared" si="143"/>
        <v>1.2011571472573105E-3</v>
      </c>
      <c r="EQ65" s="80">
        <f t="shared" si="144"/>
        <v>-1.5250211427970293E-3</v>
      </c>
      <c r="ES65" s="80">
        <f t="shared" si="145"/>
        <v>1.4424364137102607E-2</v>
      </c>
      <c r="ET65" s="80">
        <f t="shared" si="146"/>
        <v>1.5040644845511771E-2</v>
      </c>
      <c r="EU65" s="80">
        <f t="shared" si="147"/>
        <v>1.1745038495590552E-2</v>
      </c>
      <c r="EV65" s="80">
        <f t="shared" si="148"/>
        <v>1.5788756198749167E-2</v>
      </c>
      <c r="EX65" s="80">
        <f t="shared" si="149"/>
        <v>5.0740902850508494E-2</v>
      </c>
      <c r="EY65" s="80">
        <f t="shared" si="150"/>
        <v>2.7016079565213187E-2</v>
      </c>
      <c r="EZ65" s="80">
        <f t="shared" si="151"/>
        <v>-1.7962489817989369E-2</v>
      </c>
      <c r="FA65" s="80">
        <f t="shared" si="152"/>
        <v>-1.810264827321172E-2</v>
      </c>
      <c r="FC65" s="124">
        <v>0.66638999395341192</v>
      </c>
      <c r="FD65" s="80">
        <f t="shared" si="24"/>
        <v>0.96535072136095423</v>
      </c>
      <c r="FE65" s="80">
        <f t="shared" si="25"/>
        <v>0.74568446453229498</v>
      </c>
      <c r="FF65" s="124">
        <f t="shared" si="3"/>
        <v>0.69974362312007088</v>
      </c>
      <c r="FG65" s="80"/>
      <c r="FH65" s="80">
        <f t="shared" si="26"/>
        <v>1.0071518056660347</v>
      </c>
      <c r="FI65" s="80">
        <f t="shared" si="27"/>
        <v>1.4872695793755824</v>
      </c>
      <c r="FJ65" s="80">
        <f t="shared" si="4"/>
        <v>1.2057821750715547</v>
      </c>
      <c r="FK65" s="80"/>
      <c r="FL65" s="80">
        <f t="shared" si="28"/>
        <v>1.0009523287342768</v>
      </c>
      <c r="FM65" s="80">
        <f t="shared" si="29"/>
        <v>1.0235883192947657</v>
      </c>
      <c r="FN65" s="80">
        <f t="shared" si="5"/>
        <v>1.0029259243179427</v>
      </c>
      <c r="FO65" s="80"/>
      <c r="FP65" s="80">
        <f t="shared" si="30"/>
        <v>1.0120358628195711</v>
      </c>
      <c r="FQ65" s="80">
        <f t="shared" si="31"/>
        <v>1.2273473663895762</v>
      </c>
      <c r="FR65" s="80">
        <f t="shared" si="6"/>
        <v>1.2018462354108581</v>
      </c>
      <c r="FT65" s="80">
        <f t="shared" si="32"/>
        <v>0.98715977568613988</v>
      </c>
      <c r="FU65" s="80">
        <f t="shared" si="33"/>
        <v>0.96224150811905051</v>
      </c>
      <c r="FV65" s="80">
        <f t="shared" si="7"/>
        <v>1.003959760915925</v>
      </c>
      <c r="FX65" s="37"/>
    </row>
    <row r="66" spans="1:180" x14ac:dyDescent="0.2">
      <c r="A66" s="74" t="s">
        <v>36</v>
      </c>
      <c r="B66" s="31">
        <f t="shared" si="10"/>
        <v>2000</v>
      </c>
      <c r="D66" s="85">
        <f t="shared" si="93"/>
        <v>23808.529766697153</v>
      </c>
      <c r="E66" s="85">
        <f t="shared" si="94"/>
        <v>7471.3071466552665</v>
      </c>
      <c r="F66" s="85">
        <f t="shared" si="131"/>
        <v>95308.629433709153</v>
      </c>
      <c r="G66" s="123">
        <v>9.9999999999999995E-7</v>
      </c>
      <c r="H66" s="85">
        <f t="shared" si="95"/>
        <v>126588.46634806156</v>
      </c>
      <c r="I66" s="85"/>
      <c r="J66" s="80"/>
      <c r="K66" s="85">
        <f>AER11_Table2.1c!$D63*0.001</f>
        <v>3251.5260000000003</v>
      </c>
      <c r="L66" s="85">
        <f>AER11_Table2.1c!$F63*0.001</f>
        <v>806.90700000000004</v>
      </c>
      <c r="M66" s="85">
        <f>AER11_Table2.1c!$W63*0.001</f>
        <v>3955.6910000000003</v>
      </c>
      <c r="N66" s="91">
        <f>[4]West!I66</f>
        <v>22633.216902278735</v>
      </c>
      <c r="O66" s="91">
        <f t="shared" si="96"/>
        <v>30647.340902278735</v>
      </c>
      <c r="P66" s="91"/>
      <c r="R66" s="92">
        <f t="shared" si="97"/>
        <v>3251.5260000000003</v>
      </c>
      <c r="S66" s="92">
        <f t="shared" si="98"/>
        <v>806.90700000000004</v>
      </c>
      <c r="T66" s="92">
        <f t="shared" si="99"/>
        <v>3955.6910000000003</v>
      </c>
      <c r="U66" s="92">
        <f t="shared" si="100"/>
        <v>22633.216902278735</v>
      </c>
      <c r="V66" s="92">
        <f t="shared" si="101"/>
        <v>30647.340902278735</v>
      </c>
      <c r="X66" s="85">
        <f>AER_11_Table3.4_real!$I47</f>
        <v>7.3222633823924985</v>
      </c>
      <c r="Y66" s="85">
        <f>AER_11_Table3.4_real!$K47</f>
        <v>9.2591923810987709</v>
      </c>
      <c r="Z66" s="85">
        <f>AER_11_Table3.4_real!M47</f>
        <v>24.094053209340455</v>
      </c>
      <c r="AA66" s="85">
        <v>0</v>
      </c>
      <c r="AB66" s="85">
        <f>[4]Conversion_Factors!$O62*AB212+AB286</f>
        <v>6.821166254375628</v>
      </c>
      <c r="AF66" s="85">
        <f>[4]Conversion_Factors!$O62*AF212+AF286</f>
        <v>62.718661765513936</v>
      </c>
      <c r="AG66" s="85">
        <f>[4]Conversion_Factors!$O62*AG212+AG286</f>
        <v>309.34776634110983</v>
      </c>
      <c r="AH66" s="85">
        <f>[4]Conversion_Factors!$O62*AH212+AH286</f>
        <v>56.369724972115975</v>
      </c>
      <c r="AI66" s="85">
        <f>[4]Conversion_Factors!$O62*AI212+AI286</f>
        <v>0.81199173499108546</v>
      </c>
      <c r="AJ66" s="85">
        <f>[4]Conversion_Factors!$O62*AJ212+AJ286</f>
        <v>0.40220379470092399</v>
      </c>
      <c r="AL66" s="94">
        <f t="shared" si="154"/>
        <v>64.004341005406673</v>
      </c>
      <c r="AM66" s="94">
        <f t="shared" si="154"/>
        <v>314.94398082805185</v>
      </c>
      <c r="AN66" s="94">
        <f t="shared" si="154"/>
        <v>56.273756227132118</v>
      </c>
      <c r="AO66" s="94">
        <f t="shared" si="154"/>
        <v>0.82659131651103757</v>
      </c>
      <c r="AP66" s="94">
        <f t="shared" si="103"/>
        <v>4.1455282635153745</v>
      </c>
      <c r="AR66" s="90">
        <f>[4]Northeast!V66</f>
        <v>0.97991262436739834</v>
      </c>
      <c r="AS66" s="90">
        <f>[4]Midwest!V66</f>
        <v>0.98223107972335766</v>
      </c>
      <c r="AT66" s="90">
        <f>[4]South!V66</f>
        <v>1.0017053907792561</v>
      </c>
      <c r="AU66" s="90">
        <f>[4]West!V66</f>
        <v>0.98233760598698816</v>
      </c>
      <c r="AV66" s="90">
        <f t="shared" si="104"/>
        <v>9.7021119899411423E-2</v>
      </c>
      <c r="AX66" s="32">
        <f t="shared" si="153"/>
        <v>1000000</v>
      </c>
      <c r="AY66" s="32">
        <f t="shared" si="133"/>
        <v>1000000</v>
      </c>
      <c r="AZ66" s="32">
        <f t="shared" si="134"/>
        <v>1000000</v>
      </c>
      <c r="BA66" s="32">
        <f t="shared" si="135"/>
        <v>1000000</v>
      </c>
      <c r="BB66" s="32">
        <f t="shared" si="136"/>
        <v>1000000</v>
      </c>
      <c r="BE66" s="80">
        <f t="shared" si="155"/>
        <v>0.87705947624793024</v>
      </c>
      <c r="BF66" s="80">
        <f t="shared" si="155"/>
        <v>1.282854223213461</v>
      </c>
      <c r="BG66" s="80">
        <f t="shared" si="155"/>
        <v>0.48196353810909781</v>
      </c>
      <c r="BH66" s="80">
        <f t="shared" si="155"/>
        <v>0.39736792580671476</v>
      </c>
      <c r="BI66" s="80"/>
      <c r="BJ66" s="80"/>
      <c r="BK66" s="80"/>
      <c r="BL66" s="80"/>
      <c r="BM66" s="80"/>
      <c r="BN66" s="80"/>
      <c r="BO66" s="80"/>
      <c r="BP66" s="80"/>
      <c r="BQ66" s="80"/>
      <c r="BR66" s="80"/>
      <c r="BS66" s="80"/>
      <c r="BT66" s="95">
        <f>[4]Northeast!AK66</f>
        <v>0.93019633560951132</v>
      </c>
      <c r="BU66" s="95">
        <f>[4]Midwest!AK66</f>
        <v>0.87698740732298552</v>
      </c>
      <c r="BV66" s="95">
        <f>[4]South!AK66</f>
        <v>0.92094013819455101</v>
      </c>
      <c r="BW66" s="95">
        <f>[4]West!AK66</f>
        <v>0.83972381677395957</v>
      </c>
      <c r="BX66" s="88"/>
      <c r="BY66" s="95">
        <f>[4]Northeast!AH66</f>
        <v>0.99064186606010529</v>
      </c>
      <c r="BZ66" s="95">
        <f>[4]Midwest!AH66</f>
        <v>0.98908052839707927</v>
      </c>
      <c r="CA66" s="95">
        <f>[4]South!AH66</f>
        <v>1.0039453671658547</v>
      </c>
      <c r="CB66" s="95">
        <f>[4]West!AH66</f>
        <v>0.99708719046445093</v>
      </c>
      <c r="CD66" s="95">
        <f>[4]Northeast!AI66</f>
        <v>1.1679578774305617</v>
      </c>
      <c r="CE66" s="95">
        <f>[4]Midwest!AI66</f>
        <v>1.2183242225546427</v>
      </c>
      <c r="CF66" s="95">
        <f>[4]South!AI66</f>
        <v>1.2218606459604726</v>
      </c>
      <c r="CG66" s="95">
        <f>[4]West!AI66</f>
        <v>1.1962098101346728</v>
      </c>
      <c r="CI66" s="95">
        <f>[4]Northeast!AJ66</f>
        <v>0.99984442361832193</v>
      </c>
      <c r="CJ66" s="95">
        <f>[4]Midwest!AJ66</f>
        <v>0.98203993679029955</v>
      </c>
      <c r="CK66" s="95">
        <f>[4]South!AJ66</f>
        <v>1.0287366040304584</v>
      </c>
      <c r="CL66" s="95">
        <f>[4]West!AJ66</f>
        <v>0.95462106137974467</v>
      </c>
      <c r="CN66" s="89">
        <f t="shared" si="106"/>
        <v>1.3143296230636272</v>
      </c>
      <c r="CO66" s="89">
        <f t="shared" si="107"/>
        <v>0.59537936977325412</v>
      </c>
      <c r="CP66" s="89">
        <f t="shared" si="108"/>
        <v>1.2343932500811565</v>
      </c>
      <c r="CQ66" s="89">
        <f t="shared" si="109"/>
        <v>1.0027971301991365</v>
      </c>
      <c r="CR66" s="89">
        <f t="shared" si="110"/>
        <v>1.2179039633144639</v>
      </c>
      <c r="CS66" s="89">
        <f t="shared" si="111"/>
        <v>1.024626085440101</v>
      </c>
      <c r="CT66" s="89">
        <f t="shared" si="112"/>
        <v>0.71579186649468252</v>
      </c>
      <c r="CU66" s="89">
        <f t="shared" si="113"/>
        <v>1.4532359343746142</v>
      </c>
      <c r="CV66" s="89">
        <f t="shared" si="114"/>
        <v>0.78252474265394101</v>
      </c>
      <c r="CW66" s="89"/>
      <c r="CX66" s="89">
        <f t="shared" si="115"/>
        <v>1.544703293791261</v>
      </c>
      <c r="DA66" s="35"/>
      <c r="DC66" s="80">
        <f t="shared" si="137"/>
        <v>0.18807819111446034</v>
      </c>
      <c r="DD66" s="80">
        <f t="shared" si="138"/>
        <v>5.9020441294489814E-2</v>
      </c>
      <c r="DE66" s="80">
        <f t="shared" si="80"/>
        <v>2.2587041027494514</v>
      </c>
      <c r="DF66" s="80">
        <f t="shared" si="139"/>
        <v>7.8996138340948693E-12</v>
      </c>
      <c r="DG66" s="80"/>
      <c r="DI66" s="80">
        <f t="shared" si="116"/>
        <v>0.17561570673109736</v>
      </c>
      <c r="DJ66" s="80">
        <f t="shared" si="117"/>
        <v>4.8658820290038922E-2</v>
      </c>
      <c r="DK66" s="80">
        <f t="shared" si="118"/>
        <v>2.3237776559852912</v>
      </c>
      <c r="DL66" s="80">
        <f t="shared" si="119"/>
        <v>8.3389381228503213E-12</v>
      </c>
      <c r="DM66" s="80">
        <f t="shared" si="120"/>
        <v>2.5480521830147667</v>
      </c>
      <c r="DN66" s="80"/>
      <c r="DO66" s="80"/>
      <c r="DP66" s="80">
        <f t="shared" si="121"/>
        <v>6.8921550312723567E-2</v>
      </c>
      <c r="DQ66" s="80">
        <f t="shared" si="122"/>
        <v>1.9096477150035249E-2</v>
      </c>
      <c r="DR66" s="80">
        <f t="shared" si="123"/>
        <v>0.9119819725339684</v>
      </c>
      <c r="DS66" s="80">
        <f t="shared" si="124"/>
        <v>3.2726716424559171E-12</v>
      </c>
      <c r="DT66" s="80"/>
      <c r="DW66" s="80">
        <f t="shared" si="125"/>
        <v>0.20312235252637328</v>
      </c>
      <c r="DX66" s="80">
        <f t="shared" si="126"/>
        <v>0.37471898972492218</v>
      </c>
      <c r="DY66" s="80">
        <f t="shared" si="126"/>
        <v>1.6668093884878137E-3</v>
      </c>
      <c r="DZ66" s="80">
        <v>0</v>
      </c>
      <c r="EA66" s="80"/>
      <c r="EC66" s="80">
        <f t="shared" si="127"/>
        <v>0.10609488145701536</v>
      </c>
      <c r="ED66" s="80">
        <f t="shared" si="128"/>
        <v>2.6328776861029524E-2</v>
      </c>
      <c r="EE66" s="80">
        <f t="shared" si="129"/>
        <v>0.12907126307019612</v>
      </c>
      <c r="EF66" s="80">
        <f t="shared" si="130"/>
        <v>0.73850507861175907</v>
      </c>
      <c r="EG66" s="80"/>
      <c r="EI66" s="80">
        <f t="shared" si="140"/>
        <v>1.610220015883821E-2</v>
      </c>
      <c r="EJ66" s="80">
        <f t="shared" si="140"/>
        <v>0.10515845224482163</v>
      </c>
      <c r="EK66" s="80">
        <f t="shared" si="140"/>
        <v>2.2295555834582061E-2</v>
      </c>
      <c r="EL66" s="80">
        <f t="shared" si="140"/>
        <v>-9.660153815542168E-3</v>
      </c>
      <c r="EN66" s="80">
        <f t="shared" si="141"/>
        <v>-6.0102494906371653E-4</v>
      </c>
      <c r="EO66" s="80">
        <f t="shared" si="142"/>
        <v>-2.4721210158199768E-5</v>
      </c>
      <c r="EP66" s="80">
        <f t="shared" si="143"/>
        <v>-9.4882317872471025E-5</v>
      </c>
      <c r="EQ66" s="80">
        <f t="shared" si="144"/>
        <v>4.3780223692083424E-4</v>
      </c>
      <c r="ES66" s="80">
        <f t="shared" si="145"/>
        <v>1.0346825370331042E-2</v>
      </c>
      <c r="ET66" s="80">
        <f t="shared" si="146"/>
        <v>9.8753108675346431E-3</v>
      </c>
      <c r="EU66" s="80">
        <f t="shared" si="147"/>
        <v>1.3564644724794425E-2</v>
      </c>
      <c r="EV66" s="80">
        <f t="shared" si="148"/>
        <v>1.4016003700451207E-2</v>
      </c>
      <c r="EX66" s="80">
        <f t="shared" si="149"/>
        <v>1.5994710472473105E-2</v>
      </c>
      <c r="EY66" s="80">
        <f t="shared" si="150"/>
        <v>1.6927052608279154E-2</v>
      </c>
      <c r="EZ66" s="80">
        <f t="shared" si="151"/>
        <v>2.077911943595934E-2</v>
      </c>
      <c r="FA66" s="80">
        <f t="shared" si="152"/>
        <v>3.5235449572679936E-3</v>
      </c>
      <c r="FC66" s="124">
        <v>0.85037167688653914</v>
      </c>
      <c r="FD66" s="80">
        <f t="shared" si="24"/>
        <v>1.022934461771948</v>
      </c>
      <c r="FE66" s="80">
        <f t="shared" si="25"/>
        <v>0.76278633637804638</v>
      </c>
      <c r="FF66" s="124">
        <f t="shared" si="3"/>
        <v>0.71579186649468252</v>
      </c>
      <c r="FG66" s="80"/>
      <c r="FH66" s="80">
        <f t="shared" si="26"/>
        <v>1.0237282285317446</v>
      </c>
      <c r="FI66" s="80">
        <f t="shared" si="27"/>
        <v>1.5225598518433179</v>
      </c>
      <c r="FJ66" s="80">
        <f t="shared" si="4"/>
        <v>1.2343932500811565</v>
      </c>
      <c r="FK66" s="80"/>
      <c r="FL66" s="80">
        <f t="shared" si="28"/>
        <v>0.9998715816236442</v>
      </c>
      <c r="FM66" s="80">
        <f t="shared" si="29"/>
        <v>1.023456871744745</v>
      </c>
      <c r="FN66" s="80">
        <f t="shared" si="5"/>
        <v>1.0027971301991365</v>
      </c>
      <c r="FO66" s="80"/>
      <c r="FP66" s="80">
        <f t="shared" si="30"/>
        <v>1.0133608838056696</v>
      </c>
      <c r="FQ66" s="80">
        <f t="shared" si="31"/>
        <v>1.2437458119411018</v>
      </c>
      <c r="FR66" s="80">
        <f t="shared" si="6"/>
        <v>1.2179039633144639</v>
      </c>
      <c r="FT66" s="80">
        <f t="shared" si="32"/>
        <v>1.0205848135838851</v>
      </c>
      <c r="FU66" s="80">
        <f t="shared" si="33"/>
        <v>0.98204907018635756</v>
      </c>
      <c r="FV66" s="80">
        <f t="shared" si="7"/>
        <v>1.024626085440101</v>
      </c>
      <c r="FX66" s="37"/>
    </row>
    <row r="67" spans="1:180" x14ac:dyDescent="0.2">
      <c r="A67" s="74" t="s">
        <v>36</v>
      </c>
      <c r="B67" s="31">
        <f t="shared" si="10"/>
        <v>2001</v>
      </c>
      <c r="D67" s="85">
        <f t="shared" si="93"/>
        <v>28217.921447484652</v>
      </c>
      <c r="E67" s="85">
        <f t="shared" si="94"/>
        <v>6813.1878971972619</v>
      </c>
      <c r="F67" s="85">
        <f t="shared" si="131"/>
        <v>102260.40885402155</v>
      </c>
      <c r="G67" s="123">
        <v>9.9999999999999995E-7</v>
      </c>
      <c r="H67" s="85">
        <f t="shared" si="95"/>
        <v>137291.51819970348</v>
      </c>
      <c r="I67" s="85"/>
      <c r="J67" s="80"/>
      <c r="K67" s="85">
        <f>AER11_Table2.1c!$D64*0.001</f>
        <v>3097.2629999999999</v>
      </c>
      <c r="L67" s="85">
        <f>AER11_Table2.1c!$F64*0.001</f>
        <v>789.58799999999997</v>
      </c>
      <c r="M67" s="85">
        <f>AER11_Table2.1c!$W64*0.001</f>
        <v>4062.047</v>
      </c>
      <c r="N67" s="91">
        <f>[4]West!I67</f>
        <v>23005.608134059454</v>
      </c>
      <c r="O67" s="91">
        <f t="shared" si="96"/>
        <v>30954.506134059455</v>
      </c>
      <c r="P67" s="91"/>
      <c r="R67" s="92">
        <f t="shared" si="97"/>
        <v>3097.2629999999999</v>
      </c>
      <c r="S67" s="92">
        <f t="shared" si="98"/>
        <v>789.58799999999997</v>
      </c>
      <c r="T67" s="92">
        <f t="shared" si="99"/>
        <v>4062.047</v>
      </c>
      <c r="U67" s="92">
        <f t="shared" si="100"/>
        <v>23005.608134059454</v>
      </c>
      <c r="V67" s="92">
        <f t="shared" si="101"/>
        <v>30954.506134059455</v>
      </c>
      <c r="X67" s="85">
        <f>AER_11_Table3.4_real!$I48</f>
        <v>9.1105990829595846</v>
      </c>
      <c r="Y67" s="85">
        <f>AER_11_Table3.4_real!$K48</f>
        <v>8.6287885545338359</v>
      </c>
      <c r="Z67" s="85">
        <f>AER_11_Table3.4_real!M48</f>
        <v>25.17460011024529</v>
      </c>
      <c r="AA67" s="85">
        <v>0</v>
      </c>
      <c r="AB67" s="85">
        <f>[4]Conversion_Factors!$O63*AB213+AB287</f>
        <v>8.9965080098640478</v>
      </c>
      <c r="AF67" s="85">
        <f>[4]Conversion_Factors!$O63*AF213+AF287</f>
        <v>74.073574169792636</v>
      </c>
      <c r="AG67" s="85">
        <f>[4]Conversion_Factors!$O63*AG213+AG287</f>
        <v>285.39878625753903</v>
      </c>
      <c r="AH67" s="85">
        <f>[4]Conversion_Factors!$O63*AH213+AH287</f>
        <v>54.677952247479809</v>
      </c>
      <c r="AI67" s="85">
        <f>[4]Conversion_Factors!$O63*AI213+AI287</f>
        <v>0.81264930920160749</v>
      </c>
      <c r="AJ67" s="85">
        <f>[4]Conversion_Factors!$O63*AJ213+AJ287</f>
        <v>0.47935959917797033</v>
      </c>
      <c r="AL67" s="94">
        <f t="shared" si="154"/>
        <v>77.669634891308206</v>
      </c>
      <c r="AM67" s="94">
        <f t="shared" si="154"/>
        <v>297.48816165546589</v>
      </c>
      <c r="AN67" s="94">
        <f t="shared" si="154"/>
        <v>56.007633885167685</v>
      </c>
      <c r="AO67" s="94">
        <f t="shared" si="154"/>
        <v>0.81881674891654055</v>
      </c>
      <c r="AP67" s="94">
        <f t="shared" si="103"/>
        <v>4.5691839831763259</v>
      </c>
      <c r="AR67" s="90">
        <f>[4]Northeast!V67</f>
        <v>0.9537005584415591</v>
      </c>
      <c r="AS67" s="90">
        <f>[4]Midwest!V67</f>
        <v>0.95936182693572825</v>
      </c>
      <c r="AT67" s="90">
        <f>[4]South!V67</f>
        <v>0.9762589214103542</v>
      </c>
      <c r="AU67" s="90">
        <f>[4]West!V67</f>
        <v>0.99246786326355219</v>
      </c>
      <c r="AV67" s="90">
        <f t="shared" si="104"/>
        <v>0.10491142421556364</v>
      </c>
      <c r="AX67" s="32">
        <f t="shared" si="153"/>
        <v>1000000</v>
      </c>
      <c r="AY67" s="32">
        <f t="shared" si="133"/>
        <v>1000000</v>
      </c>
      <c r="AZ67" s="32">
        <f t="shared" si="134"/>
        <v>1000000</v>
      </c>
      <c r="BA67" s="32">
        <f t="shared" si="135"/>
        <v>1000000</v>
      </c>
      <c r="BB67" s="32">
        <f t="shared" si="136"/>
        <v>1000000</v>
      </c>
      <c r="BE67" s="80">
        <f t="shared" si="155"/>
        <v>1.064316704587027</v>
      </c>
      <c r="BF67" s="80">
        <f t="shared" si="155"/>
        <v>1.2117518281579152</v>
      </c>
      <c r="BG67" s="80">
        <f t="shared" si="155"/>
        <v>0.47968430043060756</v>
      </c>
      <c r="BH67" s="80">
        <f t="shared" si="155"/>
        <v>0.39363045151033665</v>
      </c>
      <c r="BI67" s="80"/>
      <c r="BJ67" s="80">
        <f t="shared" ref="BJ67:BJ76" si="156">X67/X$78</f>
        <v>1.0651174518734898</v>
      </c>
      <c r="BK67" s="80">
        <f t="shared" ref="BK67:BK76" si="157">Y67/Y$78</f>
        <v>0.83389070092720996</v>
      </c>
      <c r="BL67" s="80">
        <f t="shared" ref="BL67:BL76" si="158">Z67/Z$78</f>
        <v>0.73786141300543928</v>
      </c>
      <c r="BM67" s="80" t="e">
        <f t="shared" ref="BM67:BM76" si="159">AA67/AA$78</f>
        <v>#DIV/0!</v>
      </c>
      <c r="BN67" s="80"/>
      <c r="BO67" s="80">
        <f t="shared" ref="BO67:BR76" si="160">BT67*BY67*CD67*CI67</f>
        <v>1.0522266815535291</v>
      </c>
      <c r="BP67" s="80">
        <f t="shared" si="160"/>
        <v>1.0180703046477455</v>
      </c>
      <c r="BQ67" s="80">
        <f t="shared" si="160"/>
        <v>1.1167928948770223</v>
      </c>
      <c r="BR67" s="80">
        <f t="shared" si="160"/>
        <v>0.93792114494694212</v>
      </c>
      <c r="BS67" s="80"/>
      <c r="BT67" s="95">
        <f>[4]Northeast!AK67</f>
        <v>0.9253100973738132</v>
      </c>
      <c r="BU67" s="95">
        <f>[4]Midwest!AK67</f>
        <v>0.8718870262216234</v>
      </c>
      <c r="BV67" s="95">
        <f>[4]South!AK67</f>
        <v>0.89559505375419013</v>
      </c>
      <c r="BW67" s="95">
        <f>[4]West!AK67</f>
        <v>0.80346957705372979</v>
      </c>
      <c r="BX67" s="88"/>
      <c r="BY67" s="95">
        <f>[4]Northeast!AH67</f>
        <v>0.98996212012131246</v>
      </c>
      <c r="BZ67" s="95">
        <f>[4]Midwest!AH67</f>
        <v>0.98894416386652395</v>
      </c>
      <c r="CA67" s="95">
        <f>[4]South!AH67</f>
        <v>1.0036307821496904</v>
      </c>
      <c r="CB67" s="95">
        <f>[4]West!AH67</f>
        <v>0.99731228564076746</v>
      </c>
      <c r="CD67" s="95">
        <f>[4]Northeast!AI67</f>
        <v>1.1804465267876929</v>
      </c>
      <c r="CE67" s="95">
        <f>[4]Midwest!AI67</f>
        <v>1.2309711403393735</v>
      </c>
      <c r="CF67" s="95">
        <f>[4]South!AI67</f>
        <v>1.2392467404399319</v>
      </c>
      <c r="CG67" s="95">
        <f>[4]West!AI67</f>
        <v>1.2136096642169669</v>
      </c>
      <c r="CI67" s="95">
        <f>[4]Northeast!AJ67</f>
        <v>0.97309919420117341</v>
      </c>
      <c r="CJ67" s="95">
        <f>[4]Midwest!AJ67</f>
        <v>0.9591751343770728</v>
      </c>
      <c r="CK67" s="95">
        <f>[4]South!AJ67</f>
        <v>1.0026034567756903</v>
      </c>
      <c r="CL67" s="95">
        <f>[4]West!AJ67</f>
        <v>0.96446549459136655</v>
      </c>
      <c r="CN67" s="89">
        <f t="shared" si="106"/>
        <v>1.3275025885287841</v>
      </c>
      <c r="CO67" s="89">
        <f t="shared" si="107"/>
        <v>0.78525212101917596</v>
      </c>
      <c r="CP67" s="89">
        <f t="shared" si="108"/>
        <v>1.2462948916948073</v>
      </c>
      <c r="CQ67" s="89">
        <f t="shared" si="109"/>
        <v>1.002457275660986</v>
      </c>
      <c r="CR67" s="89">
        <f t="shared" si="110"/>
        <v>1.2347921649544473</v>
      </c>
      <c r="CS67" s="89">
        <f t="shared" si="111"/>
        <v>0.99853573992940214</v>
      </c>
      <c r="CT67" s="89">
        <f t="shared" si="112"/>
        <v>0.75637088911279704</v>
      </c>
      <c r="CU67" s="89">
        <f t="shared" si="113"/>
        <v>1.5467294274902428</v>
      </c>
      <c r="CV67" s="89">
        <f t="shared" si="114"/>
        <v>1.0424242233006742</v>
      </c>
      <c r="CW67" s="89"/>
      <c r="CX67" s="89">
        <f t="shared" si="115"/>
        <v>1.5404377970848504</v>
      </c>
      <c r="DA67" s="35"/>
      <c r="DC67" s="80">
        <f t="shared" si="137"/>
        <v>0.2055328822749197</v>
      </c>
      <c r="DD67" s="80">
        <f t="shared" si="138"/>
        <v>4.9625701474776004E-2</v>
      </c>
      <c r="DE67" s="80">
        <f t="shared" si="80"/>
        <v>2.2345242487290609</v>
      </c>
      <c r="DF67" s="80">
        <f t="shared" si="139"/>
        <v>7.2837711543505956E-12</v>
      </c>
      <c r="DG67" s="80"/>
      <c r="DI67" s="80">
        <f t="shared" si="116"/>
        <v>0.19667646420227464</v>
      </c>
      <c r="DJ67" s="80">
        <f t="shared" si="117"/>
        <v>5.4187404940225427E-2</v>
      </c>
      <c r="DK67" s="80">
        <f t="shared" si="118"/>
        <v>2.2465924886652138</v>
      </c>
      <c r="DL67" s="80">
        <f t="shared" si="119"/>
        <v>7.5875275387613287E-12</v>
      </c>
      <c r="DM67" s="80">
        <f t="shared" si="120"/>
        <v>2.4974563578153015</v>
      </c>
      <c r="DN67" s="80"/>
      <c r="DO67" s="80"/>
      <c r="DP67" s="80">
        <f t="shared" si="121"/>
        <v>7.8750711133275295E-2</v>
      </c>
      <c r="DQ67" s="80">
        <f t="shared" si="122"/>
        <v>2.1697037776318508E-2</v>
      </c>
      <c r="DR67" s="80">
        <f t="shared" si="123"/>
        <v>0.89955225108736803</v>
      </c>
      <c r="DS67" s="80">
        <f t="shared" si="124"/>
        <v>3.0381021534240808E-12</v>
      </c>
      <c r="DT67" s="80"/>
      <c r="DW67" s="80">
        <f t="shared" si="125"/>
        <v>0.21851898471309492</v>
      </c>
      <c r="DX67" s="80">
        <f t="shared" si="126"/>
        <v>-7.051270981672722E-2</v>
      </c>
      <c r="DY67" s="80">
        <f t="shared" si="126"/>
        <v>4.3870498830591437E-2</v>
      </c>
      <c r="DZ67" s="80">
        <v>0</v>
      </c>
      <c r="EA67" s="80"/>
      <c r="EC67" s="80">
        <f t="shared" si="127"/>
        <v>0.10005855000839636</v>
      </c>
      <c r="ED67" s="80">
        <f t="shared" si="128"/>
        <v>2.5508014780801523E-2</v>
      </c>
      <c r="EE67" s="80">
        <f t="shared" si="129"/>
        <v>0.13122635465117313</v>
      </c>
      <c r="EF67" s="80">
        <f t="shared" si="130"/>
        <v>0.74320708055962892</v>
      </c>
      <c r="EG67" s="80"/>
      <c r="EI67" s="80">
        <f t="shared" si="140"/>
        <v>-5.8578287093017739E-2</v>
      </c>
      <c r="EJ67" s="80">
        <f t="shared" si="140"/>
        <v>-3.1669810323233842E-2</v>
      </c>
      <c r="EK67" s="80">
        <f t="shared" si="140"/>
        <v>1.6559051472334694E-2</v>
      </c>
      <c r="EL67" s="80">
        <f t="shared" si="140"/>
        <v>6.3467357033162603E-3</v>
      </c>
      <c r="EN67" s="80">
        <f t="shared" si="141"/>
        <v>-6.8640270364377304E-4</v>
      </c>
      <c r="EO67" s="80">
        <f t="shared" si="142"/>
        <v>-1.3787950302612137E-4</v>
      </c>
      <c r="EP67" s="80">
        <f t="shared" si="143"/>
        <v>-3.1339784430731165E-4</v>
      </c>
      <c r="EQ67" s="80">
        <f t="shared" si="144"/>
        <v>2.2572727276464827E-4</v>
      </c>
      <c r="ES67" s="80">
        <f t="shared" si="145"/>
        <v>1.0635959517529667E-2</v>
      </c>
      <c r="ET67" s="80">
        <f t="shared" si="146"/>
        <v>1.0327076410658952E-2</v>
      </c>
      <c r="EU67" s="80">
        <f t="shared" si="147"/>
        <v>1.4128911075665459E-2</v>
      </c>
      <c r="EV67" s="80">
        <f t="shared" si="148"/>
        <v>1.4441045607282417E-2</v>
      </c>
      <c r="EX67" s="80">
        <f t="shared" si="149"/>
        <v>-2.7113666743615563E-2</v>
      </c>
      <c r="EY67" s="80">
        <f t="shared" si="150"/>
        <v>-2.3558296272740593E-2</v>
      </c>
      <c r="EZ67" s="80">
        <f t="shared" si="151"/>
        <v>-2.5731377673075453E-2</v>
      </c>
      <c r="FA67" s="80">
        <f t="shared" si="152"/>
        <v>1.0259588898938356E-2</v>
      </c>
      <c r="FC67" s="124">
        <v>0.99089245909456725</v>
      </c>
      <c r="FD67" s="80">
        <f t="shared" si="24"/>
        <v>1.0566910920863559</v>
      </c>
      <c r="FE67" s="80">
        <f t="shared" si="25"/>
        <v>0.80602952681586826</v>
      </c>
      <c r="FF67" s="124">
        <f t="shared" si="3"/>
        <v>0.75637088911279704</v>
      </c>
      <c r="FG67" s="80"/>
      <c r="FH67" s="80">
        <f t="shared" si="26"/>
        <v>1.0096416936927257</v>
      </c>
      <c r="FI67" s="80">
        <f t="shared" si="27"/>
        <v>1.5372399075636329</v>
      </c>
      <c r="FJ67" s="80">
        <f t="shared" si="4"/>
        <v>1.2462948916948073</v>
      </c>
      <c r="FK67" s="80"/>
      <c r="FL67" s="80">
        <f t="shared" si="28"/>
        <v>0.99966109342765763</v>
      </c>
      <c r="FM67" s="80">
        <f t="shared" si="29"/>
        <v>1.0231100154844017</v>
      </c>
      <c r="FN67" s="80">
        <f t="shared" si="5"/>
        <v>1.002457275660986</v>
      </c>
      <c r="FO67" s="80"/>
      <c r="FP67" s="80">
        <f t="shared" si="30"/>
        <v>1.0138666119404218</v>
      </c>
      <c r="FQ67" s="80">
        <f t="shared" si="31"/>
        <v>1.2609923524678139</v>
      </c>
      <c r="FR67" s="80">
        <f t="shared" si="6"/>
        <v>1.2347921649544473</v>
      </c>
      <c r="FT67" s="80">
        <f t="shared" si="32"/>
        <v>0.97453671550876775</v>
      </c>
      <c r="FU67" s="80">
        <f t="shared" si="33"/>
        <v>0.95704287532785226</v>
      </c>
      <c r="FV67" s="80">
        <f t="shared" si="7"/>
        <v>0.99853573992940214</v>
      </c>
      <c r="FX67" s="37"/>
    </row>
    <row r="68" spans="1:180" x14ac:dyDescent="0.2">
      <c r="A68" s="74" t="s">
        <v>36</v>
      </c>
      <c r="B68" s="31">
        <f t="shared" si="10"/>
        <v>2002</v>
      </c>
      <c r="D68" s="85">
        <f t="shared" si="93"/>
        <v>22487.129763843088</v>
      </c>
      <c r="E68" s="85">
        <f t="shared" si="94"/>
        <v>5587.2325643171798</v>
      </c>
      <c r="F68" s="85">
        <f t="shared" si="131"/>
        <v>101112.43292661395</v>
      </c>
      <c r="G68" s="123">
        <v>9.9999999999999995E-7</v>
      </c>
      <c r="H68" s="85">
        <f t="shared" si="95"/>
        <v>129186.79525577421</v>
      </c>
      <c r="I68" s="85"/>
      <c r="J68" s="80"/>
      <c r="K68" s="85">
        <f>AER11_Table2.1c!$D65*0.001</f>
        <v>3212.4560000000001</v>
      </c>
      <c r="L68" s="85">
        <f>AER11_Table2.1c!$F65*0.001</f>
        <v>725.51499999999999</v>
      </c>
      <c r="M68" s="85">
        <f>AER11_Table2.1c!$W65*0.001</f>
        <v>4109.8609999999999</v>
      </c>
      <c r="N68" s="91">
        <f>[4]West!I68</f>
        <v>23192.1115708502</v>
      </c>
      <c r="O68" s="91">
        <f t="shared" si="96"/>
        <v>31239.943570850199</v>
      </c>
      <c r="P68" s="91"/>
      <c r="R68" s="92">
        <f t="shared" si="97"/>
        <v>3212.4560000000001</v>
      </c>
      <c r="S68" s="92">
        <f t="shared" si="98"/>
        <v>725.51499999999999</v>
      </c>
      <c r="T68" s="92">
        <f t="shared" si="99"/>
        <v>4109.8609999999999</v>
      </c>
      <c r="U68" s="92">
        <f t="shared" si="100"/>
        <v>23192.1115708502</v>
      </c>
      <c r="V68" s="92">
        <f t="shared" si="101"/>
        <v>31239.943570850199</v>
      </c>
      <c r="X68" s="85">
        <f>AER_11_Table3.4_real!$I49</f>
        <v>6.9999806266118778</v>
      </c>
      <c r="Y68" s="85">
        <f>AER_11_Table3.4_real!$K49</f>
        <v>7.7010572687224661</v>
      </c>
      <c r="Z68" s="85">
        <f>AER_11_Table3.4_real!M49</f>
        <v>24.602397240834655</v>
      </c>
      <c r="AA68" s="85">
        <v>0</v>
      </c>
      <c r="AB68" s="85">
        <f>[4]Conversion_Factors!$O64*AB214+AB288</f>
        <v>9.5928071939859656</v>
      </c>
      <c r="AF68" s="85">
        <f>[4]Conversion_Factors!$O64*AF214+AF288</f>
        <v>56.106816258350655</v>
      </c>
      <c r="AG68" s="85">
        <f>[4]Conversion_Factors!$O64*AG214+AG288</f>
        <v>291.15046190190901</v>
      </c>
      <c r="AH68" s="85">
        <f>[4]Conversion_Factors!$O64*AH214+AH288</f>
        <v>51.438194316024763</v>
      </c>
      <c r="AI68" s="85">
        <f>[4]Conversion_Factors!$O64*AI214+AI288</f>
        <v>0.82131041000213401</v>
      </c>
      <c r="AJ68" s="85">
        <f>[4]Conversion_Factors!$O64*AJ214+AJ288</f>
        <v>0.50243124254015548</v>
      </c>
      <c r="AL68" s="94">
        <f t="shared" si="154"/>
        <v>57.985111513720327</v>
      </c>
      <c r="AM68" s="94">
        <f t="shared" si="154"/>
        <v>293.62520417123358</v>
      </c>
      <c r="AN68" s="94">
        <f t="shared" si="154"/>
        <v>50.600314943884094</v>
      </c>
      <c r="AO68" s="94">
        <f t="shared" si="154"/>
        <v>0.82636131826873738</v>
      </c>
      <c r="AP68" s="94">
        <f t="shared" si="103"/>
        <v>4.1082041250877754</v>
      </c>
      <c r="AR68" s="90">
        <f>[4]Northeast!V68</f>
        <v>0.96760728389863948</v>
      </c>
      <c r="AS68" s="90">
        <f>[4]Midwest!V68</f>
        <v>0.99157176484113607</v>
      </c>
      <c r="AT68" s="90">
        <f>[4]South!V68</f>
        <v>1.0165587778074086</v>
      </c>
      <c r="AU68" s="90">
        <f>[4]West!V68</f>
        <v>0.99388777263051808</v>
      </c>
      <c r="AV68" s="90">
        <f t="shared" si="104"/>
        <v>0.12229948348280298</v>
      </c>
      <c r="AX68" s="32">
        <f t="shared" si="153"/>
        <v>1000000</v>
      </c>
      <c r="AY68" s="32">
        <f t="shared" si="133"/>
        <v>1000000</v>
      </c>
      <c r="AZ68" s="32">
        <f t="shared" si="134"/>
        <v>1000000</v>
      </c>
      <c r="BA68" s="32">
        <f t="shared" si="135"/>
        <v>1000000</v>
      </c>
      <c r="BB68" s="32">
        <f t="shared" si="136"/>
        <v>1000000</v>
      </c>
      <c r="BE68" s="80">
        <f t="shared" si="155"/>
        <v>0.79457722297469424</v>
      </c>
      <c r="BF68" s="80">
        <f t="shared" si="155"/>
        <v>1.1960169304478139</v>
      </c>
      <c r="BG68" s="80">
        <f t="shared" si="155"/>
        <v>0.43337264925689667</v>
      </c>
      <c r="BH68" s="80">
        <f t="shared" si="155"/>
        <v>0.39725735856186667</v>
      </c>
      <c r="BI68" s="80"/>
      <c r="BJ68" s="80">
        <f t="shared" si="156"/>
        <v>0.81836567060951337</v>
      </c>
      <c r="BK68" s="80">
        <f t="shared" si="157"/>
        <v>0.74423425757968387</v>
      </c>
      <c r="BL68" s="80">
        <f t="shared" si="158"/>
        <v>0.72109028592099067</v>
      </c>
      <c r="BM68" s="80" t="e">
        <f t="shared" si="159"/>
        <v>#DIV/0!</v>
      </c>
      <c r="BN68" s="80"/>
      <c r="BO68" s="80">
        <f t="shared" si="160"/>
        <v>1.0565887183214224</v>
      </c>
      <c r="BP68" s="80">
        <f t="shared" si="160"/>
        <v>1.0723668651183198</v>
      </c>
      <c r="BQ68" s="80">
        <f t="shared" si="160"/>
        <v>1.1609774982746472</v>
      </c>
      <c r="BR68" s="80">
        <f t="shared" si="160"/>
        <v>0.94008688522007089</v>
      </c>
      <c r="BS68" s="80"/>
      <c r="BT68" s="95">
        <f>[4]Northeast!AK68</f>
        <v>0.90890774251874695</v>
      </c>
      <c r="BU68" s="95">
        <f>[4]Midwest!AK68</f>
        <v>0.87916796182972501</v>
      </c>
      <c r="BV68" s="95">
        <f>[4]South!AK68</f>
        <v>0.88300394592539189</v>
      </c>
      <c r="BW68" s="95">
        <f>[4]West!AK68</f>
        <v>0.79346788557935988</v>
      </c>
      <c r="BX68" s="88"/>
      <c r="BY68" s="95">
        <f>[4]Northeast!AH68</f>
        <v>0.99017799587654487</v>
      </c>
      <c r="BZ68" s="95">
        <f>[4]Midwest!AH68</f>
        <v>0.98735163974492379</v>
      </c>
      <c r="CA68" s="95">
        <f>[4]South!AH68</f>
        <v>1.0030656433555198</v>
      </c>
      <c r="CB68" s="95">
        <f>[4]West!AH68</f>
        <v>0.99568608867307373</v>
      </c>
      <c r="CD68" s="95">
        <f>[4]Northeast!AI68</f>
        <v>1.1891282322821777</v>
      </c>
      <c r="CE68" s="95">
        <f>[4]Midwest!AI68</f>
        <v>1.2461205318703295</v>
      </c>
      <c r="CF68" s="95">
        <f>[4]South!AI68</f>
        <v>1.2555532194381069</v>
      </c>
      <c r="CG68" s="95">
        <f>[4]West!AI68</f>
        <v>1.231994052473915</v>
      </c>
      <c r="CI68" s="95">
        <f>[4]Northeast!AJ68</f>
        <v>0.98728878779685658</v>
      </c>
      <c r="CJ68" s="95">
        <f>[4]Midwest!AJ68</f>
        <v>0.99137880420347968</v>
      </c>
      <c r="CK68" s="95">
        <f>[4]South!AJ68</f>
        <v>1.0439908125735557</v>
      </c>
      <c r="CL68" s="95">
        <f>[4]West!AJ68</f>
        <v>0.96584534137590872</v>
      </c>
      <c r="CN68" s="89">
        <f t="shared" si="106"/>
        <v>1.3397437444548934</v>
      </c>
      <c r="CO68" s="89">
        <f t="shared" si="107"/>
        <v>0.83729955971209336</v>
      </c>
      <c r="CP68" s="89">
        <f t="shared" si="108"/>
        <v>1.2495586257866556</v>
      </c>
      <c r="CQ68" s="89">
        <f t="shared" si="109"/>
        <v>1.0019321921095581</v>
      </c>
      <c r="CR68" s="89">
        <f t="shared" si="110"/>
        <v>1.2504821804025708</v>
      </c>
      <c r="CS68" s="89">
        <f t="shared" si="111"/>
        <v>1.0375915695444133</v>
      </c>
      <c r="CT68" s="89">
        <f t="shared" si="112"/>
        <v>0.72476420268828545</v>
      </c>
      <c r="CU68" s="89">
        <f t="shared" si="113"/>
        <v>1.5773111810222993</v>
      </c>
      <c r="CV68" s="89">
        <f t="shared" si="114"/>
        <v>1.1217668473591136</v>
      </c>
      <c r="CW68" s="89"/>
      <c r="CX68" s="89">
        <f t="shared" si="115"/>
        <v>1.6244221746288754</v>
      </c>
      <c r="DA68" s="35"/>
      <c r="DC68" s="80">
        <f t="shared" si="137"/>
        <v>0.17406678228468547</v>
      </c>
      <c r="DD68" s="80">
        <f t="shared" si="138"/>
        <v>4.3249254331722803E-2</v>
      </c>
      <c r="DE68" s="80">
        <f t="shared" si="80"/>
        <v>2.3480518901275533</v>
      </c>
      <c r="DF68" s="80">
        <f t="shared" si="139"/>
        <v>7.7407292132305098E-12</v>
      </c>
      <c r="DG68" s="80"/>
      <c r="DI68" s="80">
        <f t="shared" si="116"/>
        <v>0.18936431370798196</v>
      </c>
      <c r="DJ68" s="80">
        <f t="shared" si="117"/>
        <v>4.6364422126057445E-2</v>
      </c>
      <c r="DK68" s="80">
        <f t="shared" si="118"/>
        <v>2.2908192415960276</v>
      </c>
      <c r="DL68" s="80">
        <f t="shared" si="119"/>
        <v>7.5099332770120841E-12</v>
      </c>
      <c r="DM68" s="80">
        <f t="shared" si="120"/>
        <v>2.526547977437577</v>
      </c>
      <c r="DN68" s="80"/>
      <c r="DO68" s="80"/>
      <c r="DP68" s="80">
        <f t="shared" si="121"/>
        <v>7.4949819041249754E-2</v>
      </c>
      <c r="DQ68" s="80">
        <f t="shared" si="122"/>
        <v>1.8350897168824085E-2</v>
      </c>
      <c r="DR68" s="80">
        <f t="shared" si="123"/>
        <v>0.90669928378695375</v>
      </c>
      <c r="DS68" s="80">
        <f t="shared" si="124"/>
        <v>2.9724087347942045E-12</v>
      </c>
      <c r="DT68" s="80"/>
      <c r="DW68" s="80">
        <f t="shared" si="125"/>
        <v>-0.26353108871249331</v>
      </c>
      <c r="DX68" s="80">
        <f t="shared" si="126"/>
        <v>-0.11374649211366938</v>
      </c>
      <c r="DY68" s="80">
        <f t="shared" si="126"/>
        <v>-2.2991667074168189E-2</v>
      </c>
      <c r="DZ68" s="80">
        <v>0</v>
      </c>
      <c r="EA68" s="80"/>
      <c r="EC68" s="80">
        <f t="shared" si="127"/>
        <v>0.10283168382536784</v>
      </c>
      <c r="ED68" s="80">
        <f t="shared" si="128"/>
        <v>2.3223953601407065E-2</v>
      </c>
      <c r="EE68" s="80">
        <f t="shared" si="129"/>
        <v>0.13155788808257921</v>
      </c>
      <c r="EF68" s="80">
        <f t="shared" si="130"/>
        <v>0.74238647449064599</v>
      </c>
      <c r="EG68" s="80"/>
      <c r="EI68" s="80">
        <f t="shared" ref="EI68:EL72" si="161">LN(EC68/EC67)</f>
        <v>2.7337999218825567E-2</v>
      </c>
      <c r="EJ68" s="80">
        <f t="shared" si="161"/>
        <v>-9.3808479062595068E-2</v>
      </c>
      <c r="EK68" s="80">
        <f t="shared" si="161"/>
        <v>2.5232381048100926E-3</v>
      </c>
      <c r="EL68" s="80">
        <f t="shared" si="161"/>
        <v>-1.1047519015604103E-3</v>
      </c>
      <c r="EN68" s="80">
        <f t="shared" si="141"/>
        <v>2.1804088947408894E-4</v>
      </c>
      <c r="EO68" s="80">
        <f t="shared" si="142"/>
        <v>-1.6116256112910252E-3</v>
      </c>
      <c r="EP68" s="80">
        <f t="shared" si="143"/>
        <v>-5.6325291850686191E-4</v>
      </c>
      <c r="EQ68" s="80">
        <f t="shared" si="144"/>
        <v>-1.6319103412732051E-3</v>
      </c>
      <c r="ES68" s="80">
        <f t="shared" si="145"/>
        <v>7.327681313426814E-3</v>
      </c>
      <c r="ET68" s="80">
        <f t="shared" si="146"/>
        <v>1.2231747886141469E-2</v>
      </c>
      <c r="EU68" s="80">
        <f t="shared" si="147"/>
        <v>1.3072560109103197E-2</v>
      </c>
      <c r="EV68" s="80">
        <f t="shared" si="148"/>
        <v>1.5034925277974065E-2</v>
      </c>
      <c r="EX68" s="80">
        <f t="shared" si="149"/>
        <v>1.4476564369534544E-2</v>
      </c>
      <c r="EY68" s="80">
        <f t="shared" si="150"/>
        <v>3.3023025612318631E-2</v>
      </c>
      <c r="EZ68" s="80">
        <f t="shared" si="151"/>
        <v>4.0450615552121323E-2</v>
      </c>
      <c r="FA68" s="80">
        <f t="shared" si="152"/>
        <v>1.4296630302831344E-3</v>
      </c>
      <c r="FC68" s="124">
        <v>0.78392586259960184</v>
      </c>
      <c r="FD68" s="80">
        <f t="shared" si="24"/>
        <v>0.95821271431851973</v>
      </c>
      <c r="FE68" s="80">
        <f t="shared" si="25"/>
        <v>0.77234774071110524</v>
      </c>
      <c r="FF68" s="124">
        <f t="shared" si="3"/>
        <v>0.72476420268828545</v>
      </c>
      <c r="FG68" s="80"/>
      <c r="FH68" s="80">
        <f t="shared" si="26"/>
        <v>1.0026187494738183</v>
      </c>
      <c r="FI68" s="80">
        <f t="shared" si="27"/>
        <v>1.5412655537626978</v>
      </c>
      <c r="FJ68" s="80">
        <f t="shared" si="4"/>
        <v>1.2495586257866556</v>
      </c>
      <c r="FK68" s="80"/>
      <c r="FL68" s="80">
        <f t="shared" si="28"/>
        <v>0.99947620356081335</v>
      </c>
      <c r="FM68" s="80">
        <f t="shared" si="29"/>
        <v>1.0225741141013949</v>
      </c>
      <c r="FN68" s="80">
        <f t="shared" si="5"/>
        <v>1.0019321921095581</v>
      </c>
      <c r="FO68" s="80"/>
      <c r="FP68" s="80">
        <f t="shared" si="30"/>
        <v>1.0127066043123962</v>
      </c>
      <c r="FQ68" s="80">
        <f t="shared" si="31"/>
        <v>1.2770152833315802</v>
      </c>
      <c r="FR68" s="80">
        <f t="shared" si="6"/>
        <v>1.2504821804025708</v>
      </c>
      <c r="FT68" s="80">
        <f t="shared" si="32"/>
        <v>1.0391131013675809</v>
      </c>
      <c r="FU68" s="80">
        <f t="shared" si="33"/>
        <v>0.99447579032367173</v>
      </c>
      <c r="FV68" s="80">
        <f t="shared" si="7"/>
        <v>1.0375915695444133</v>
      </c>
      <c r="FX68" s="37"/>
    </row>
    <row r="69" spans="1:180" x14ac:dyDescent="0.2">
      <c r="A69" s="74" t="s">
        <v>36</v>
      </c>
      <c r="B69" s="31">
        <f t="shared" si="10"/>
        <v>2003</v>
      </c>
      <c r="D69" s="85">
        <f t="shared" si="93"/>
        <v>27858.187416677854</v>
      </c>
      <c r="E69" s="85">
        <f t="shared" si="94"/>
        <v>7550.2519120147272</v>
      </c>
      <c r="F69" s="85">
        <f t="shared" si="131"/>
        <v>101923.83138888443</v>
      </c>
      <c r="G69" s="123">
        <v>9.9999999999999995E-7</v>
      </c>
      <c r="H69" s="85">
        <f t="shared" si="95"/>
        <v>137332.27071857703</v>
      </c>
      <c r="I69" s="85"/>
      <c r="J69" s="80"/>
      <c r="K69" s="85">
        <f>AER11_Table2.1c!$D66*0.001</f>
        <v>3260.9160000000002</v>
      </c>
      <c r="L69" s="85">
        <f>AER11_Table2.1c!$F66*0.001</f>
        <v>827.39800000000002</v>
      </c>
      <c r="M69" s="85">
        <f>AER11_Table2.1c!$W66*0.001</f>
        <v>4090.0590000000002</v>
      </c>
      <c r="N69" s="91">
        <f>[4]West!I69</f>
        <v>23384.702520437164</v>
      </c>
      <c r="O69" s="91">
        <f t="shared" si="96"/>
        <v>31563.075520437164</v>
      </c>
      <c r="P69" s="91"/>
      <c r="R69" s="92">
        <f t="shared" si="97"/>
        <v>3260.9160000000002</v>
      </c>
      <c r="S69" s="92">
        <f t="shared" si="98"/>
        <v>827.39800000000002</v>
      </c>
      <c r="T69" s="92">
        <f t="shared" si="99"/>
        <v>4090.0590000000002</v>
      </c>
      <c r="U69" s="92">
        <f t="shared" si="100"/>
        <v>23384.702520437164</v>
      </c>
      <c r="V69" s="92">
        <f t="shared" si="101"/>
        <v>31563.075520437164</v>
      </c>
      <c r="X69" s="85">
        <f>AER_11_Table3.4_real!$I50</f>
        <v>8.5430558213329792</v>
      </c>
      <c r="Y69" s="85">
        <f>AER_11_Table3.4_real!$K50</f>
        <v>9.1252963048191162</v>
      </c>
      <c r="Z69" s="85">
        <f>AER_11_Table3.4_real!M50</f>
        <v>24.91989269320673</v>
      </c>
      <c r="AA69" s="85">
        <v>0</v>
      </c>
      <c r="AB69" s="85">
        <f>[4]Conversion_Factors!$O65*AB215+AB289</f>
        <v>7.190792301909319</v>
      </c>
      <c r="AF69" s="85">
        <f>[4]Conversion_Factors!$O65*AF215+AF289</f>
        <v>72.352713232784481</v>
      </c>
      <c r="AG69" s="85">
        <f>[4]Conversion_Factors!$O65*AG215+AG289</f>
        <v>302.42669192544395</v>
      </c>
      <c r="AH69" s="85">
        <f>[4]Conversion_Factors!$O65*AH215+AH289</f>
        <v>54.152477109700285</v>
      </c>
      <c r="AI69" s="85">
        <f>[4]Conversion_Factors!$O65*AI215+AI289</f>
        <v>0.77796867815136661</v>
      </c>
      <c r="AJ69" s="85">
        <f>[4]Conversion_Factors!$O65*AJ215+AJ289</f>
        <v>0.37802019123185243</v>
      </c>
      <c r="AL69" s="94">
        <f t="shared" ref="AL69:AO76" si="162">AF69/AR69</f>
        <v>71.002258899448449</v>
      </c>
      <c r="AM69" s="94">
        <f t="shared" si="162"/>
        <v>304.82324847569242</v>
      </c>
      <c r="AN69" s="94">
        <f t="shared" si="162"/>
        <v>54.225839013267539</v>
      </c>
      <c r="AO69" s="94">
        <f t="shared" si="162"/>
        <v>0.78991960959589391</v>
      </c>
      <c r="AP69" s="94">
        <f t="shared" si="103"/>
        <v>4.3408384441466161</v>
      </c>
      <c r="AR69" s="90">
        <f>[4]Northeast!V69</f>
        <v>1.0190198784414524</v>
      </c>
      <c r="AS69" s="90">
        <f>[4]Midwest!V69</f>
        <v>0.99213788133866831</v>
      </c>
      <c r="AT69" s="90">
        <f>[4]South!V69</f>
        <v>0.9986471043159092</v>
      </c>
      <c r="AU69" s="90">
        <f>[4]West!V69</f>
        <v>0.9848706991200773</v>
      </c>
      <c r="AV69" s="90">
        <f t="shared" si="104"/>
        <v>8.7084602685822604E-2</v>
      </c>
      <c r="AX69" s="32">
        <f t="shared" si="153"/>
        <v>1000000</v>
      </c>
      <c r="AY69" s="32">
        <f t="shared" si="133"/>
        <v>1000000</v>
      </c>
      <c r="AZ69" s="32">
        <f t="shared" si="134"/>
        <v>1000000</v>
      </c>
      <c r="BA69" s="32">
        <f t="shared" si="135"/>
        <v>1000000</v>
      </c>
      <c r="BB69" s="32">
        <f t="shared" si="136"/>
        <v>1000000</v>
      </c>
      <c r="BE69" s="80">
        <f t="shared" si="155"/>
        <v>0.97295281889567087</v>
      </c>
      <c r="BF69" s="80">
        <f t="shared" si="155"/>
        <v>1.2416296720850306</v>
      </c>
      <c r="BG69" s="80">
        <f t="shared" si="155"/>
        <v>0.46442389810062062</v>
      </c>
      <c r="BH69" s="80">
        <f t="shared" si="155"/>
        <v>0.37973870587470526</v>
      </c>
      <c r="BI69" s="80"/>
      <c r="BJ69" s="80">
        <f t="shared" si="156"/>
        <v>0.9987661365376681</v>
      </c>
      <c r="BK69" s="80">
        <f t="shared" si="157"/>
        <v>0.88187347316510878</v>
      </c>
      <c r="BL69" s="80">
        <f t="shared" si="158"/>
        <v>0.73039600049378028</v>
      </c>
      <c r="BM69" s="80" t="e">
        <f t="shared" si="159"/>
        <v>#DIV/0!</v>
      </c>
      <c r="BN69" s="80"/>
      <c r="BO69" s="80">
        <f t="shared" si="160"/>
        <v>1.1165079540054788</v>
      </c>
      <c r="BP69" s="80">
        <f t="shared" si="160"/>
        <v>1.070293632188795</v>
      </c>
      <c r="BQ69" s="80">
        <f t="shared" si="160"/>
        <v>1.1532063770294383</v>
      </c>
      <c r="BR69" s="80">
        <f t="shared" si="160"/>
        <v>0.94674963970968151</v>
      </c>
      <c r="BS69" s="80"/>
      <c r="BT69" s="95">
        <f>[4]Northeast!AK69</f>
        <v>0.90526531715468328</v>
      </c>
      <c r="BU69" s="95">
        <f>[4]Midwest!AK69</f>
        <v>0.86787182902207749</v>
      </c>
      <c r="BV69" s="95">
        <f>[4]South!AK69</f>
        <v>0.88181446171138078</v>
      </c>
      <c r="BW69" s="95">
        <f>[4]West!AK69</f>
        <v>0.79575954813931837</v>
      </c>
      <c r="BX69" s="88"/>
      <c r="BY69" s="95">
        <f>[4]Northeast!AH69</f>
        <v>0.99032694648390174</v>
      </c>
      <c r="BZ69" s="95">
        <f>[4]Midwest!AH69</f>
        <v>0.98563967211449133</v>
      </c>
      <c r="CA69" s="95">
        <f>[4]South!AH69</f>
        <v>1.0023538213656418</v>
      </c>
      <c r="CB69" s="95">
        <f>[4]West!AH69</f>
        <v>0.99397852216240368</v>
      </c>
      <c r="CD69" s="95">
        <f>[4]Northeast!AI69</f>
        <v>1.1977870441127645</v>
      </c>
      <c r="CE69" s="95">
        <f>[4]Midwest!AI69</f>
        <v>1.2613675810339904</v>
      </c>
      <c r="CF69" s="95">
        <f>[4]South!AI69</f>
        <v>1.272133059191985</v>
      </c>
      <c r="CG69" s="95">
        <f>[4]West!AI69</f>
        <v>1.2506242089100799</v>
      </c>
      <c r="CI69" s="95">
        <f>[4]Northeast!AJ69</f>
        <v>1.0397471342648048</v>
      </c>
      <c r="CJ69" s="95">
        <f>[4]Midwest!AJ69</f>
        <v>0.99194481053430072</v>
      </c>
      <c r="CK69" s="95">
        <f>[4]South!AJ69</f>
        <v>1.0255957891167957</v>
      </c>
      <c r="CL69" s="95">
        <f>[4]West!AJ69</f>
        <v>0.95708268357617243</v>
      </c>
      <c r="CN69" s="89">
        <f t="shared" si="106"/>
        <v>1.3536014522036552</v>
      </c>
      <c r="CO69" s="89">
        <f t="shared" si="107"/>
        <v>0.62764184733582917</v>
      </c>
      <c r="CP69" s="89">
        <f t="shared" si="108"/>
        <v>1.2358816397212264</v>
      </c>
      <c r="CQ69" s="89">
        <f t="shared" si="109"/>
        <v>1.0012654868762783</v>
      </c>
      <c r="CR69" s="89">
        <f t="shared" si="110"/>
        <v>1.2664180059730767</v>
      </c>
      <c r="CS69" s="89">
        <f t="shared" si="111"/>
        <v>1.0249706335275723</v>
      </c>
      <c r="CT69" s="89">
        <f t="shared" si="112"/>
        <v>0.74665162545607533</v>
      </c>
      <c r="CU69" s="89">
        <f t="shared" si="113"/>
        <v>1.6233921916246403</v>
      </c>
      <c r="CV69" s="89">
        <f t="shared" si="114"/>
        <v>0.84957691601756324</v>
      </c>
      <c r="CW69" s="89"/>
      <c r="CX69" s="89">
        <f t="shared" si="115"/>
        <v>1.6062554942675402</v>
      </c>
      <c r="DA69" s="35"/>
      <c r="DC69" s="80">
        <f t="shared" si="137"/>
        <v>0.20285244881565523</v>
      </c>
      <c r="DD69" s="80">
        <f t="shared" si="138"/>
        <v>5.4977987857542938E-2</v>
      </c>
      <c r="DE69" s="80">
        <f t="shared" si="80"/>
        <v>2.2265086899585604</v>
      </c>
      <c r="DF69" s="80">
        <f t="shared" si="139"/>
        <v>7.2816097394123208E-12</v>
      </c>
      <c r="DG69" s="80"/>
      <c r="DI69" s="80">
        <f t="shared" si="116"/>
        <v>0.18809264598168518</v>
      </c>
      <c r="DJ69" s="80">
        <f t="shared" si="117"/>
        <v>4.887931721822604E-2</v>
      </c>
      <c r="DK69" s="80">
        <f t="shared" si="118"/>
        <v>2.2867419676102605</v>
      </c>
      <c r="DL69" s="80">
        <f t="shared" si="119"/>
        <v>7.5088302575741215E-12</v>
      </c>
      <c r="DM69" s="80">
        <f t="shared" si="120"/>
        <v>2.5237139308176806</v>
      </c>
      <c r="DN69" s="80"/>
      <c r="DO69" s="80"/>
      <c r="DP69" s="80">
        <f t="shared" si="121"/>
        <v>7.4530097759829439E-2</v>
      </c>
      <c r="DQ69" s="80">
        <f t="shared" si="122"/>
        <v>1.936801022546529E-2</v>
      </c>
      <c r="DR69" s="80">
        <f t="shared" si="123"/>
        <v>0.90610189201172997</v>
      </c>
      <c r="DS69" s="80">
        <f t="shared" si="124"/>
        <v>2.9753095887303156E-12</v>
      </c>
      <c r="DT69" s="80"/>
      <c r="DW69" s="80">
        <f t="shared" si="125"/>
        <v>0.199211386884005</v>
      </c>
      <c r="DX69" s="80">
        <f t="shared" si="126"/>
        <v>0.16969274364225487</v>
      </c>
      <c r="DY69" s="80">
        <f t="shared" si="126"/>
        <v>1.2822500853980363E-2</v>
      </c>
      <c r="DZ69" s="80">
        <v>0</v>
      </c>
      <c r="EA69" s="80"/>
      <c r="EC69" s="80">
        <f t="shared" si="127"/>
        <v>0.10331426663059338</v>
      </c>
      <c r="ED69" s="80">
        <f t="shared" si="128"/>
        <v>2.6214112102740366E-2</v>
      </c>
      <c r="EE69" s="80">
        <f t="shared" si="129"/>
        <v>0.12958366485394232</v>
      </c>
      <c r="EF69" s="80">
        <f t="shared" si="130"/>
        <v>0.74088795641272398</v>
      </c>
      <c r="EG69" s="80"/>
      <c r="EI69" s="80">
        <f t="shared" si="161"/>
        <v>4.681961355111737E-3</v>
      </c>
      <c r="EJ69" s="80">
        <f t="shared" si="161"/>
        <v>0.12111366678588764</v>
      </c>
      <c r="EK69" s="80">
        <f t="shared" si="161"/>
        <v>-1.5120235127535044E-2</v>
      </c>
      <c r="EL69" s="80">
        <f t="shared" si="161"/>
        <v>-2.0205547355593247E-3</v>
      </c>
      <c r="EN69" s="80">
        <f t="shared" si="141"/>
        <v>1.5041679972806874E-4</v>
      </c>
      <c r="EO69" s="80">
        <f t="shared" si="142"/>
        <v>-1.7354035466780188E-3</v>
      </c>
      <c r="EP69" s="80">
        <f t="shared" si="143"/>
        <v>-7.0989838514505217E-4</v>
      </c>
      <c r="EQ69" s="80">
        <f t="shared" si="144"/>
        <v>-1.7164369518365599E-3</v>
      </c>
      <c r="ES69" s="80">
        <f t="shared" si="145"/>
        <v>7.2552636439807902E-3</v>
      </c>
      <c r="ET69" s="80">
        <f t="shared" si="146"/>
        <v>1.2161363400317494E-2</v>
      </c>
      <c r="EU69" s="80">
        <f t="shared" si="147"/>
        <v>1.3118777974253776E-2</v>
      </c>
      <c r="EV69" s="80">
        <f t="shared" si="148"/>
        <v>1.5008756237733581E-2</v>
      </c>
      <c r="EX69" s="80">
        <f t="shared" si="149"/>
        <v>5.1770234318952085E-2</v>
      </c>
      <c r="EY69" s="80">
        <f t="shared" si="150"/>
        <v>5.7076549886363637E-4</v>
      </c>
      <c r="EZ69" s="80">
        <f t="shared" si="151"/>
        <v>-1.7776987804339596E-2</v>
      </c>
      <c r="FA69" s="80">
        <f t="shared" si="152"/>
        <v>-9.1139328574938085E-3</v>
      </c>
      <c r="FC69" s="124">
        <v>0.9479906922791741</v>
      </c>
      <c r="FD69" s="80">
        <f t="shared" si="24"/>
        <v>1.0301993706182029</v>
      </c>
      <c r="FE69" s="80">
        <f t="shared" si="25"/>
        <v>0.7956721563789716</v>
      </c>
      <c r="FF69" s="124">
        <f t="shared" si="3"/>
        <v>0.74665162545607533</v>
      </c>
      <c r="FG69" s="80"/>
      <c r="FH69" s="80">
        <f t="shared" si="26"/>
        <v>0.98905454631484868</v>
      </c>
      <c r="FI69" s="80">
        <f t="shared" si="27"/>
        <v>1.5243957030274691</v>
      </c>
      <c r="FJ69" s="80">
        <f t="shared" si="4"/>
        <v>1.2358816397212264</v>
      </c>
      <c r="FK69" s="80"/>
      <c r="FL69" s="80">
        <f t="shared" si="28"/>
        <v>0.99933458048505663</v>
      </c>
      <c r="FM69" s="80">
        <f t="shared" si="29"/>
        <v>1.0218936733303958</v>
      </c>
      <c r="FN69" s="80">
        <f t="shared" si="5"/>
        <v>1.0012654868762783</v>
      </c>
      <c r="FO69" s="80"/>
      <c r="FP69" s="80">
        <f t="shared" si="30"/>
        <v>1.0127437446292724</v>
      </c>
      <c r="FQ69" s="80">
        <f t="shared" si="31"/>
        <v>1.2932892399900358</v>
      </c>
      <c r="FR69" s="80">
        <f t="shared" si="6"/>
        <v>1.2664180059730767</v>
      </c>
      <c r="FT69" s="80">
        <f t="shared" si="32"/>
        <v>0.98783631595774968</v>
      </c>
      <c r="FU69" s="80">
        <f t="shared" si="33"/>
        <v>0.98237930102250737</v>
      </c>
      <c r="FV69" s="80">
        <f t="shared" si="7"/>
        <v>1.0249706335275723</v>
      </c>
      <c r="FX69" s="37"/>
    </row>
    <row r="70" spans="1:180" x14ac:dyDescent="0.2">
      <c r="A70" s="74" t="s">
        <v>36</v>
      </c>
      <c r="B70" s="31">
        <f t="shared" si="10"/>
        <v>2004</v>
      </c>
      <c r="D70" s="85">
        <f t="shared" si="93"/>
        <v>30329.163636329708</v>
      </c>
      <c r="E70" s="85">
        <f t="shared" si="94"/>
        <v>8479.3771337828202</v>
      </c>
      <c r="F70" s="85">
        <f t="shared" si="131"/>
        <v>103665.11187818595</v>
      </c>
      <c r="G70" s="123">
        <v>9.9999999999999995E-7</v>
      </c>
      <c r="H70" s="85">
        <f t="shared" si="95"/>
        <v>142473.65264929848</v>
      </c>
      <c r="I70" s="85"/>
      <c r="J70" s="80"/>
      <c r="K70" s="85">
        <f>AER11_Table2.1c!$D67*0.001</f>
        <v>3200.9720000000002</v>
      </c>
      <c r="L70" s="85">
        <f>AER11_Table2.1c!$F67*0.001</f>
        <v>809.48199999999997</v>
      </c>
      <c r="M70" s="85">
        <f>AER11_Table2.1c!$W67*0.001</f>
        <v>4198.2089999999998</v>
      </c>
      <c r="N70" s="91">
        <f>[4]West!I70</f>
        <v>23673.903498709267</v>
      </c>
      <c r="O70" s="91">
        <f t="shared" si="96"/>
        <v>31882.566498709268</v>
      </c>
      <c r="P70" s="91"/>
      <c r="R70" s="92">
        <f t="shared" si="97"/>
        <v>3200.9720000000002</v>
      </c>
      <c r="S70" s="92">
        <f t="shared" si="98"/>
        <v>809.48199999999997</v>
      </c>
      <c r="T70" s="92">
        <f t="shared" si="99"/>
        <v>4198.2089999999998</v>
      </c>
      <c r="U70" s="92">
        <f t="shared" si="100"/>
        <v>23673.903498709267</v>
      </c>
      <c r="V70" s="92">
        <f t="shared" si="101"/>
        <v>31882.566498709268</v>
      </c>
      <c r="X70" s="85">
        <f>AER_11_Table3.4_real!$I51</f>
        <v>9.4749856094741549</v>
      </c>
      <c r="Y70" s="85">
        <f>AER_11_Table3.4_real!$K51</f>
        <v>10.475065701007336</v>
      </c>
      <c r="Z70" s="85">
        <f>AER_11_Table3.4_real!M51</f>
        <v>24.692699167236782</v>
      </c>
      <c r="AA70" s="85">
        <v>0</v>
      </c>
      <c r="AB70" s="85">
        <f>[4]Conversion_Factors!$O66*AB216+AB290</f>
        <v>7.7481783709633918</v>
      </c>
      <c r="AF70" s="85">
        <f>[4]Conversion_Factors!$O66*AF216+AF290</f>
        <v>81.295001979332824</v>
      </c>
      <c r="AG70" s="85">
        <f>[4]Conversion_Factors!$O66*AG216+AG290</f>
        <v>384.97501769090172</v>
      </c>
      <c r="AH70" s="85">
        <f>[4]Conversion_Factors!$O66*AH216+AH290</f>
        <v>52.779841081997347</v>
      </c>
      <c r="AI70" s="85">
        <f>[4]Conversion_Factors!$O66*AI216+AI290</f>
        <v>0.83282827711078289</v>
      </c>
      <c r="AJ70" s="85">
        <f>[4]Conversion_Factors!$O66*AJ216+AJ290</f>
        <v>0.4317463748848282</v>
      </c>
      <c r="AL70" s="94">
        <f t="shared" si="162"/>
        <v>82.164659415615489</v>
      </c>
      <c r="AM70" s="94">
        <f t="shared" si="162"/>
        <v>400.05593187618257</v>
      </c>
      <c r="AN70" s="94">
        <f t="shared" si="162"/>
        <v>53.287387095723538</v>
      </c>
      <c r="AO70" s="94">
        <f t="shared" si="162"/>
        <v>0.85014495806476276</v>
      </c>
      <c r="AP70" s="94">
        <f t="shared" si="103"/>
        <v>4.5205627568025317</v>
      </c>
      <c r="AR70" s="90">
        <f>[4]Northeast!V70</f>
        <v>0.98941567527367624</v>
      </c>
      <c r="AS70" s="90">
        <f>[4]Midwest!V70</f>
        <v>0.96230298569863881</v>
      </c>
      <c r="AT70" s="90">
        <f>[4]South!V70</f>
        <v>0.9904753067960631</v>
      </c>
      <c r="AU70" s="90">
        <f>[4]West!V70</f>
        <v>0.97963090789434437</v>
      </c>
      <c r="AV70" s="90">
        <f t="shared" si="104"/>
        <v>9.5507218484056508E-2</v>
      </c>
      <c r="AX70" s="32">
        <f t="shared" si="153"/>
        <v>1000000</v>
      </c>
      <c r="AY70" s="32">
        <f t="shared" si="133"/>
        <v>1000000</v>
      </c>
      <c r="AZ70" s="32">
        <f t="shared" si="134"/>
        <v>1000000</v>
      </c>
      <c r="BA70" s="32">
        <f t="shared" si="135"/>
        <v>1000000</v>
      </c>
      <c r="BB70" s="32">
        <f t="shared" si="136"/>
        <v>1000000</v>
      </c>
      <c r="BE70" s="80">
        <f t="shared" si="155"/>
        <v>1.1259125868831592</v>
      </c>
      <c r="BF70" s="80">
        <f t="shared" si="155"/>
        <v>1.6295388163304942</v>
      </c>
      <c r="BG70" s="80">
        <f t="shared" si="155"/>
        <v>0.45638641070242381</v>
      </c>
      <c r="BH70" s="80">
        <f t="shared" si="155"/>
        <v>0.40869088735064196</v>
      </c>
      <c r="BI70" s="80"/>
      <c r="BJ70" s="80">
        <f t="shared" si="156"/>
        <v>1.1077177732227366</v>
      </c>
      <c r="BK70" s="80">
        <f t="shared" si="157"/>
        <v>1.0123159032656919</v>
      </c>
      <c r="BL70" s="80">
        <f t="shared" si="158"/>
        <v>0.72373701344478036</v>
      </c>
      <c r="BM70" s="80" t="e">
        <f t="shared" si="159"/>
        <v>#DIV/0!</v>
      </c>
      <c r="BN70" s="80"/>
      <c r="BO70" s="80">
        <f t="shared" si="160"/>
        <v>1.1131352189163619</v>
      </c>
      <c r="BP70" s="80">
        <f t="shared" si="160"/>
        <v>1.033744296930444</v>
      </c>
      <c r="BQ70" s="80">
        <f t="shared" si="160"/>
        <v>1.1415795208052637</v>
      </c>
      <c r="BR70" s="80">
        <f t="shared" si="160"/>
        <v>0.95535951491406823</v>
      </c>
      <c r="BS70" s="80"/>
      <c r="BT70" s="95">
        <f>[4]Northeast!AK70</f>
        <v>0.92173680098764244</v>
      </c>
      <c r="BU70" s="95">
        <f>[4]Midwest!AK70</f>
        <v>0.8547568555510352</v>
      </c>
      <c r="BV70" s="95">
        <f>[4]South!AK70</f>
        <v>0.86782469774137561</v>
      </c>
      <c r="BW70" s="95">
        <f>[4]West!AK70</f>
        <v>0.7944195053856461</v>
      </c>
      <c r="BX70" s="88"/>
      <c r="BY70" s="95">
        <f>[4]Northeast!AH70</f>
        <v>0.99033063355711082</v>
      </c>
      <c r="BZ70" s="95">
        <f>[4]Midwest!AH70</f>
        <v>0.9843970553171798</v>
      </c>
      <c r="CA70" s="95">
        <f>[4]South!AH70</f>
        <v>1.0019857174609976</v>
      </c>
      <c r="CB70" s="95">
        <f>[4]West!AH70</f>
        <v>0.99374031009449926</v>
      </c>
      <c r="CD70" s="95">
        <f>[4]Northeast!AI70</f>
        <v>1.2079165194340737</v>
      </c>
      <c r="CE70" s="95">
        <f>[4]Midwest!AI70</f>
        <v>1.2769471318454375</v>
      </c>
      <c r="CF70" s="95">
        <f>[4]South!AI70</f>
        <v>1.2906390398298901</v>
      </c>
      <c r="CG70" s="95">
        <f>[4]West!AI70</f>
        <v>1.2711924563648689</v>
      </c>
      <c r="CI70" s="95">
        <f>[4]Northeast!AJ70</f>
        <v>1.0095407702309978</v>
      </c>
      <c r="CJ70" s="95">
        <f>[4]Midwest!AJ70</f>
        <v>0.96211572078819763</v>
      </c>
      <c r="CK70" s="95">
        <f>[4]South!AJ70</f>
        <v>1.017203474064112</v>
      </c>
      <c r="CL70" s="95">
        <f>[4]West!AJ70</f>
        <v>0.95199073246808907</v>
      </c>
      <c r="CN70" s="89">
        <f t="shared" si="106"/>
        <v>1.3673030147106127</v>
      </c>
      <c r="CO70" s="89">
        <f t="shared" si="107"/>
        <v>0.67629278973162943</v>
      </c>
      <c r="CP70" s="89">
        <f t="shared" si="108"/>
        <v>1.2497485868909641</v>
      </c>
      <c r="CQ70" s="89">
        <f t="shared" si="109"/>
        <v>1.0009082977788384</v>
      </c>
      <c r="CR70" s="89">
        <f t="shared" si="110"/>
        <v>1.2841255353107717</v>
      </c>
      <c r="CS70" s="89">
        <f t="shared" si="111"/>
        <v>1.0142413399410697</v>
      </c>
      <c r="CT70" s="89">
        <f t="shared" si="112"/>
        <v>0.7494439929635226</v>
      </c>
      <c r="CU70" s="89">
        <f t="shared" si="113"/>
        <v>1.6694356702663504</v>
      </c>
      <c r="CV70" s="89">
        <f t="shared" si="114"/>
        <v>0.9246971702271074</v>
      </c>
      <c r="CW70" s="89"/>
      <c r="CX70" s="89">
        <f t="shared" si="115"/>
        <v>1.6291674870884132</v>
      </c>
      <c r="DA70" s="35"/>
      <c r="DC70" s="80">
        <f t="shared" si="137"/>
        <v>0.21287559539857873</v>
      </c>
      <c r="DD70" s="80">
        <f t="shared" si="138"/>
        <v>5.9515404961610431E-2</v>
      </c>
      <c r="DE70" s="80">
        <f t="shared" si="80"/>
        <v>2.1828269988983759</v>
      </c>
      <c r="DF70" s="80">
        <f t="shared" si="139"/>
        <v>7.0188415991658357E-12</v>
      </c>
      <c r="DG70" s="80"/>
      <c r="DI70" s="80">
        <f t="shared" si="116"/>
        <v>0.20782373974530427</v>
      </c>
      <c r="DJ70" s="80">
        <f t="shared" si="117"/>
        <v>5.7216713917052305E-2</v>
      </c>
      <c r="DK70" s="80">
        <f t="shared" si="118"/>
        <v>2.204595719426437</v>
      </c>
      <c r="DL70" s="80">
        <f t="shared" si="119"/>
        <v>7.1494208775183426E-12</v>
      </c>
      <c r="DM70" s="80">
        <f t="shared" si="120"/>
        <v>2.4696361730959429</v>
      </c>
      <c r="DN70" s="80"/>
      <c r="DO70" s="80"/>
      <c r="DP70" s="80">
        <f t="shared" si="121"/>
        <v>8.4151561274216288E-2</v>
      </c>
      <c r="DQ70" s="80">
        <f t="shared" si="122"/>
        <v>2.3168074123778835E-2</v>
      </c>
      <c r="DR70" s="80">
        <f t="shared" si="123"/>
        <v>0.89268036459910993</v>
      </c>
      <c r="DS70" s="80">
        <f t="shared" si="124"/>
        <v>2.8949287977734016E-12</v>
      </c>
      <c r="DT70" s="80"/>
      <c r="DW70" s="80">
        <f t="shared" si="125"/>
        <v>0.10353646386971542</v>
      </c>
      <c r="DX70" s="80">
        <f t="shared" si="126"/>
        <v>0.13794736725871157</v>
      </c>
      <c r="DY70" s="80">
        <f t="shared" si="126"/>
        <v>-9.1587681912290858E-3</v>
      </c>
      <c r="DZ70" s="80">
        <v>0</v>
      </c>
      <c r="EA70" s="80"/>
      <c r="EC70" s="80">
        <f t="shared" si="127"/>
        <v>0.10039881827360379</v>
      </c>
      <c r="ED70" s="80">
        <f t="shared" si="128"/>
        <v>2.5389486760194511E-2</v>
      </c>
      <c r="EE70" s="80">
        <f t="shared" si="129"/>
        <v>0.13167726005276142</v>
      </c>
      <c r="EF70" s="80">
        <f t="shared" si="130"/>
        <v>0.74253443491344029</v>
      </c>
      <c r="EG70" s="80"/>
      <c r="EI70" s="80">
        <f t="shared" si="161"/>
        <v>-2.8625038302563455E-2</v>
      </c>
      <c r="EJ70" s="80">
        <f t="shared" si="161"/>
        <v>-3.1962714371279149E-2</v>
      </c>
      <c r="EK70" s="80">
        <f t="shared" si="161"/>
        <v>1.6027195913057322E-2</v>
      </c>
      <c r="EL70" s="80">
        <f t="shared" si="161"/>
        <v>2.2198386467050428E-3</v>
      </c>
      <c r="EN70" s="80">
        <f t="shared" si="141"/>
        <v>3.7230798966080616E-6</v>
      </c>
      <c r="EO70" s="80">
        <f t="shared" si="142"/>
        <v>-1.2615165441364515E-3</v>
      </c>
      <c r="EP70" s="80">
        <f t="shared" si="143"/>
        <v>-3.6730693742455679E-4</v>
      </c>
      <c r="EQ70" s="80">
        <f t="shared" si="144"/>
        <v>-2.3968386793856735E-4</v>
      </c>
      <c r="ES70" s="80">
        <f t="shared" si="145"/>
        <v>8.4212663089577641E-3</v>
      </c>
      <c r="ET70" s="80">
        <f t="shared" si="146"/>
        <v>1.2275661780270048E-2</v>
      </c>
      <c r="EU70" s="80">
        <f t="shared" si="147"/>
        <v>1.4442409696569212E-2</v>
      </c>
      <c r="EV70" s="80">
        <f t="shared" si="148"/>
        <v>1.6312608159754553E-2</v>
      </c>
      <c r="EX70" s="80">
        <f t="shared" si="149"/>
        <v>-2.9481998946002168E-2</v>
      </c>
      <c r="EY70" s="80">
        <f t="shared" si="150"/>
        <v>-3.0532735884336835E-2</v>
      </c>
      <c r="EZ70" s="80">
        <f t="shared" si="151"/>
        <v>-8.2165315198915213E-3</v>
      </c>
      <c r="FA70" s="80">
        <f t="shared" si="152"/>
        <v>-5.3344865004286172E-3</v>
      </c>
      <c r="FC70" s="124">
        <v>1.0577516432815255</v>
      </c>
      <c r="FD70" s="80">
        <f t="shared" si="24"/>
        <v>1.003739853249153</v>
      </c>
      <c r="FE70" s="80">
        <f t="shared" si="25"/>
        <v>0.79864785347826606</v>
      </c>
      <c r="FF70" s="124">
        <f t="shared" si="3"/>
        <v>0.7494439929635226</v>
      </c>
      <c r="FG70" s="80"/>
      <c r="FH70" s="80">
        <f t="shared" si="26"/>
        <v>1.0112202873835601</v>
      </c>
      <c r="FI70" s="80">
        <f t="shared" si="27"/>
        <v>1.5414998609017014</v>
      </c>
      <c r="FJ70" s="80">
        <f t="shared" si="4"/>
        <v>1.2497485868909641</v>
      </c>
      <c r="FK70" s="80"/>
      <c r="FL70" s="80">
        <f t="shared" si="28"/>
        <v>0.99964326234937528</v>
      </c>
      <c r="FM70" s="80">
        <f t="shared" si="29"/>
        <v>1.0215291253821837</v>
      </c>
      <c r="FN70" s="80">
        <f t="shared" si="5"/>
        <v>1.0009082977788384</v>
      </c>
      <c r="FO70" s="80"/>
      <c r="FP70" s="80">
        <f t="shared" si="30"/>
        <v>1.0139823733192177</v>
      </c>
      <c r="FQ70" s="80">
        <f t="shared" si="31"/>
        <v>1.3113724929533037</v>
      </c>
      <c r="FR70" s="80">
        <f t="shared" si="6"/>
        <v>1.2841255353107717</v>
      </c>
      <c r="FT70" s="80">
        <f t="shared" si="32"/>
        <v>0.98953209659326868</v>
      </c>
      <c r="FU70" s="80">
        <f t="shared" si="33"/>
        <v>0.97209584939063154</v>
      </c>
      <c r="FV70" s="80">
        <f t="shared" si="7"/>
        <v>1.0142413399410697</v>
      </c>
      <c r="FX70" s="37"/>
    </row>
    <row r="71" spans="1:180" x14ac:dyDescent="0.2">
      <c r="A71" s="74" t="s">
        <v>36</v>
      </c>
      <c r="B71" s="31">
        <f t="shared" si="10"/>
        <v>2005</v>
      </c>
      <c r="D71" s="85">
        <f t="shared" si="93"/>
        <v>33743.911679999997</v>
      </c>
      <c r="E71" s="85">
        <f t="shared" si="94"/>
        <v>10317.349400000001</v>
      </c>
      <c r="F71" s="85">
        <f t="shared" si="131"/>
        <v>110504.47799999999</v>
      </c>
      <c r="G71" s="123">
        <v>9.9999999999999995E-7</v>
      </c>
      <c r="H71" s="85">
        <f t="shared" si="95"/>
        <v>154565.73908099998</v>
      </c>
      <c r="I71" s="85"/>
      <c r="J71" s="80"/>
      <c r="K71" s="85">
        <f>AER11_Table2.1c!$D68*0.001</f>
        <v>3073.2159999999999</v>
      </c>
      <c r="L71" s="85">
        <f>AER11_Table2.1c!$F68*0.001</f>
        <v>761.428</v>
      </c>
      <c r="M71" s="85">
        <f>AER11_Table2.1c!$W68*0.001</f>
        <v>4350.57</v>
      </c>
      <c r="N71" s="91">
        <f>[4]West!I71</f>
        <v>23985.100869677877</v>
      </c>
      <c r="O71" s="91">
        <f t="shared" si="96"/>
        <v>32170.314869677877</v>
      </c>
      <c r="P71" s="91"/>
      <c r="R71" s="92">
        <f t="shared" si="97"/>
        <v>3073.2159999999999</v>
      </c>
      <c r="S71" s="92">
        <f t="shared" si="98"/>
        <v>761.428</v>
      </c>
      <c r="T71" s="92">
        <f t="shared" si="99"/>
        <v>4350.57</v>
      </c>
      <c r="U71" s="92">
        <f t="shared" si="100"/>
        <v>23985.100869677877</v>
      </c>
      <c r="V71" s="92">
        <f t="shared" si="101"/>
        <v>32170.314869677877</v>
      </c>
      <c r="X71" s="85">
        <f>AER_11_Table3.4_real!$I52</f>
        <v>10.98</v>
      </c>
      <c r="Y71" s="85">
        <f>AER_11_Table3.4_real!$K52</f>
        <v>13.55</v>
      </c>
      <c r="Z71" s="85">
        <f>AER_11_Table3.4_real!M52</f>
        <v>25.4</v>
      </c>
      <c r="AA71" s="85">
        <v>0</v>
      </c>
      <c r="AB71" s="85">
        <f>[4]Conversion_Factors!$O67*AB217+AB291</f>
        <v>11.393018073895952</v>
      </c>
      <c r="AF71" s="85">
        <f>[4]Conversion_Factors!$O67*AF217+AF291</f>
        <v>98.497015821871003</v>
      </c>
      <c r="AG71" s="85">
        <f>[4]Conversion_Factors!$O67*AG217+AG291</f>
        <v>491.99301689686746</v>
      </c>
      <c r="AH71" s="85">
        <f>[4]Conversion_Factors!$O67*AH217+AH291</f>
        <v>53.229203457706085</v>
      </c>
      <c r="AI71" s="85">
        <f>[4]Conversion_Factors!$O67*AI217+AI291</f>
        <v>0.95429096981940353</v>
      </c>
      <c r="AJ71" s="85">
        <f>[4]Conversion_Factors!$O67*AJ217+AJ291</f>
        <v>0.63621070834755311</v>
      </c>
      <c r="AL71" s="94">
        <f t="shared" si="162"/>
        <v>97.158171830237222</v>
      </c>
      <c r="AM71" s="94">
        <f t="shared" si="162"/>
        <v>495.42816893165951</v>
      </c>
      <c r="AN71" s="94">
        <f t="shared" si="162"/>
        <v>53.024418929565115</v>
      </c>
      <c r="AO71" s="94">
        <f t="shared" si="162"/>
        <v>0.97648579741548414</v>
      </c>
      <c r="AP71" s="94">
        <f t="shared" si="103"/>
        <v>4.7793740700941418</v>
      </c>
      <c r="AR71" s="90">
        <f>[4]Northeast!V71</f>
        <v>1.0137800451203747</v>
      </c>
      <c r="AS71" s="90">
        <f>[4]Midwest!V71</f>
        <v>0.99306629648814759</v>
      </c>
      <c r="AT71" s="90">
        <f>[4]South!V71</f>
        <v>1.0038620796281237</v>
      </c>
      <c r="AU71" s="90">
        <f>[4]West!V71</f>
        <v>0.97727071130494181</v>
      </c>
      <c r="AV71" s="90">
        <f t="shared" si="104"/>
        <v>0.13311590576860233</v>
      </c>
      <c r="AX71" s="32">
        <f t="shared" si="153"/>
        <v>1000000</v>
      </c>
      <c r="AY71" s="32">
        <f t="shared" si="133"/>
        <v>1000000</v>
      </c>
      <c r="AZ71" s="32">
        <f t="shared" si="134"/>
        <v>1000000</v>
      </c>
      <c r="BA71" s="32">
        <f t="shared" si="135"/>
        <v>1000000</v>
      </c>
      <c r="BB71" s="32">
        <f t="shared" si="136"/>
        <v>1000000</v>
      </c>
      <c r="BE71" s="80">
        <f t="shared" si="155"/>
        <v>1.3313705595599521</v>
      </c>
      <c r="BF71" s="80">
        <f t="shared" si="155"/>
        <v>2.0180164013354669</v>
      </c>
      <c r="BG71" s="80">
        <f t="shared" si="155"/>
        <v>0.45413418735233818</v>
      </c>
      <c r="BH71" s="80">
        <f t="shared" si="155"/>
        <v>0.46942682332608981</v>
      </c>
      <c r="BI71" s="80"/>
      <c r="BJ71" s="80">
        <f t="shared" si="156"/>
        <v>1.2836685617573891</v>
      </c>
      <c r="BK71" s="80">
        <f t="shared" si="157"/>
        <v>1.3094791842623994</v>
      </c>
      <c r="BL71" s="80">
        <f t="shared" si="158"/>
        <v>0.74446782901273845</v>
      </c>
      <c r="BM71" s="80" t="e">
        <f t="shared" si="159"/>
        <v>#DIV/0!</v>
      </c>
      <c r="BN71" s="80"/>
      <c r="BO71" s="80">
        <f t="shared" si="160"/>
        <v>1.121913824109563</v>
      </c>
      <c r="BP71" s="80">
        <f t="shared" si="160"/>
        <v>1.0699956423294092</v>
      </c>
      <c r="BQ71" s="80">
        <f t="shared" si="160"/>
        <v>1.1525501609087445</v>
      </c>
      <c r="BR71" s="80">
        <f t="shared" si="160"/>
        <v>0.95102116375973822</v>
      </c>
      <c r="BS71" s="80"/>
      <c r="BT71" s="95">
        <f>[4]Northeast!AK71</f>
        <v>0.89874612104240381</v>
      </c>
      <c r="BU71" s="95">
        <f>[4]Midwest!AK71</f>
        <v>0.84763320551998134</v>
      </c>
      <c r="BV71" s="95">
        <f>[4]South!AK71</f>
        <v>0.85203069271689746</v>
      </c>
      <c r="BW71" s="95">
        <f>[4]West!AK71</f>
        <v>0.77975188329937095</v>
      </c>
      <c r="BX71" s="88"/>
      <c r="BY71" s="95">
        <f>[4]Northeast!AH71</f>
        <v>0.99022859759027948</v>
      </c>
      <c r="BZ71" s="95">
        <f>[4]Midwest!AH71</f>
        <v>0.98305300371987947</v>
      </c>
      <c r="CA71" s="95">
        <f>[4]South!AH71</f>
        <v>1.001498598375177</v>
      </c>
      <c r="CB71" s="95">
        <f>[4]West!AH71</f>
        <v>0.99339417750823933</v>
      </c>
      <c r="CD71" s="95">
        <f>[4]Northeast!AI71</f>
        <v>1.2187038733078728</v>
      </c>
      <c r="CE71" s="95">
        <f>[4]Midwest!AI71</f>
        <v>1.2933122538550665</v>
      </c>
      <c r="CF71" s="95">
        <f>[4]South!AI71</f>
        <v>1.3101349096501715</v>
      </c>
      <c r="CG71" s="95">
        <f>[4]West!AI71</f>
        <v>1.2927871131076416</v>
      </c>
      <c r="CI71" s="95">
        <f>[4]Northeast!AJ71</f>
        <v>1.0344007207208918</v>
      </c>
      <c r="CJ71" s="95">
        <f>[4]Midwest!AJ71</f>
        <v>0.99287304501346885</v>
      </c>
      <c r="CK71" s="95">
        <f>[4]South!AJ71</f>
        <v>1.0309514915440499</v>
      </c>
      <c r="CL71" s="95">
        <f>[4]West!AJ71</f>
        <v>0.94969712855889477</v>
      </c>
      <c r="CN71" s="89">
        <f t="shared" si="106"/>
        <v>1.3796432764370135</v>
      </c>
      <c r="CO71" s="89">
        <f t="shared" si="107"/>
        <v>0.99442934942396588</v>
      </c>
      <c r="CP71" s="89">
        <f t="shared" si="108"/>
        <v>1.2717121425859335</v>
      </c>
      <c r="CQ71" s="89">
        <f t="shared" si="109"/>
        <v>1.0004328117766697</v>
      </c>
      <c r="CR71" s="89">
        <f t="shared" si="110"/>
        <v>1.3027451876661502</v>
      </c>
      <c r="CS71" s="89">
        <f t="shared" si="111"/>
        <v>1.0294184253586673</v>
      </c>
      <c r="CT71" s="89">
        <f t="shared" si="112"/>
        <v>0.7836866997942743</v>
      </c>
      <c r="CU71" s="89">
        <f t="shared" si="113"/>
        <v>1.8447496860639545</v>
      </c>
      <c r="CV71" s="89">
        <f t="shared" si="114"/>
        <v>1.371957765824408</v>
      </c>
      <c r="CW71" s="89"/>
      <c r="CX71" s="89">
        <f t="shared" si="115"/>
        <v>1.7061930164989616</v>
      </c>
      <c r="DA71" s="35"/>
      <c r="DC71" s="80">
        <f t="shared" si="137"/>
        <v>0.21831430354896789</v>
      </c>
      <c r="DD71" s="80">
        <f t="shared" si="138"/>
        <v>6.6750558444217747E-2</v>
      </c>
      <c r="DE71" s="80">
        <f t="shared" si="80"/>
        <v>2.1448054140010342</v>
      </c>
      <c r="DF71" s="80">
        <f t="shared" si="139"/>
        <v>6.4697390634282232E-12</v>
      </c>
      <c r="DG71" s="80"/>
      <c r="DI71" s="80">
        <f t="shared" si="116"/>
        <v>0.21558351568654263</v>
      </c>
      <c r="DJ71" s="80">
        <f t="shared" si="117"/>
        <v>6.3063824297077797E-2</v>
      </c>
      <c r="DK71" s="80">
        <f t="shared" si="118"/>
        <v>2.1637605304842524</v>
      </c>
      <c r="DL71" s="80">
        <f t="shared" si="119"/>
        <v>6.7405631420691954E-12</v>
      </c>
      <c r="DM71" s="80">
        <f t="shared" si="120"/>
        <v>2.4424078704746135</v>
      </c>
      <c r="DN71" s="80"/>
      <c r="DO71" s="80"/>
      <c r="DP71" s="80">
        <f t="shared" si="121"/>
        <v>8.8266795359060984E-2</v>
      </c>
      <c r="DQ71" s="80">
        <f t="shared" si="122"/>
        <v>2.5820349278854522E-2</v>
      </c>
      <c r="DR71" s="80">
        <f t="shared" si="123"/>
        <v>0.88591285535932462</v>
      </c>
      <c r="DS71" s="80">
        <f t="shared" si="124"/>
        <v>2.7598024161129793E-12</v>
      </c>
      <c r="DT71" s="80"/>
      <c r="DW71" s="80">
        <f t="shared" si="125"/>
        <v>0.14742020390305527</v>
      </c>
      <c r="DX71" s="80">
        <f t="shared" si="126"/>
        <v>0.25738880936464048</v>
      </c>
      <c r="DY71" s="80">
        <f t="shared" si="126"/>
        <v>2.8241554356832909E-2</v>
      </c>
      <c r="DZ71" s="80">
        <v>0</v>
      </c>
      <c r="EA71" s="80"/>
      <c r="EC71" s="80">
        <f t="shared" si="127"/>
        <v>9.5529559236507786E-2</v>
      </c>
      <c r="ED71" s="80">
        <f t="shared" si="128"/>
        <v>2.3668652392261281E-2</v>
      </c>
      <c r="EE71" s="80">
        <f t="shared" si="129"/>
        <v>0.13523554300367227</v>
      </c>
      <c r="EF71" s="80">
        <f t="shared" si="130"/>
        <v>0.74556624536755867</v>
      </c>
      <c r="EG71" s="80"/>
      <c r="EI71" s="80">
        <f t="shared" si="161"/>
        <v>-4.9714716608998448E-2</v>
      </c>
      <c r="EJ71" s="80">
        <f t="shared" si="161"/>
        <v>-7.0183692510521006E-2</v>
      </c>
      <c r="EK71" s="80">
        <f t="shared" si="161"/>
        <v>2.6664092004286578E-2</v>
      </c>
      <c r="EL71" s="80">
        <f t="shared" si="161"/>
        <v>4.0747439863319263E-3</v>
      </c>
      <c r="EN71" s="80">
        <f t="shared" si="141"/>
        <v>-1.0303753133656021E-4</v>
      </c>
      <c r="EO71" s="80">
        <f t="shared" si="142"/>
        <v>-1.3662881049610253E-3</v>
      </c>
      <c r="EP71" s="80">
        <f t="shared" si="143"/>
        <v>-4.8627193292112293E-4</v>
      </c>
      <c r="EQ71" s="80">
        <f t="shared" si="144"/>
        <v>-3.4837359214491418E-4</v>
      </c>
      <c r="ES71" s="80">
        <f t="shared" si="145"/>
        <v>8.8909043755083812E-3</v>
      </c>
      <c r="ET71" s="80">
        <f t="shared" si="146"/>
        <v>1.2734390352844637E-2</v>
      </c>
      <c r="EU71" s="80">
        <f t="shared" si="147"/>
        <v>1.4992640949652995E-2</v>
      </c>
      <c r="EV71" s="80">
        <f t="shared" si="148"/>
        <v>1.6845038572625287E-2</v>
      </c>
      <c r="EX71" s="80">
        <f t="shared" si="149"/>
        <v>2.4326700713940028E-2</v>
      </c>
      <c r="EY71" s="80">
        <f t="shared" si="150"/>
        <v>3.1468070624747213E-2</v>
      </c>
      <c r="EZ71" s="80">
        <f t="shared" si="151"/>
        <v>1.3424984138570155E-2</v>
      </c>
      <c r="FA71" s="80">
        <f t="shared" si="152"/>
        <v>-2.4121782216000131E-3</v>
      </c>
      <c r="FC71" s="124">
        <v>1.2536651433562187</v>
      </c>
      <c r="FD71" s="80">
        <f t="shared" si="24"/>
        <v>1.0456908149938542</v>
      </c>
      <c r="FE71" s="80">
        <f t="shared" si="25"/>
        <v>0.83513872479678031</v>
      </c>
      <c r="FF71" s="124">
        <f t="shared" si="3"/>
        <v>0.7836866997942743</v>
      </c>
      <c r="FG71" s="80"/>
      <c r="FH71" s="80">
        <f t="shared" si="26"/>
        <v>1.0175743792994467</v>
      </c>
      <c r="FI71" s="80">
        <f t="shared" si="27"/>
        <v>1.5685907641472323</v>
      </c>
      <c r="FJ71" s="80">
        <f t="shared" si="4"/>
        <v>1.2717121425859335</v>
      </c>
      <c r="FK71" s="80"/>
      <c r="FL71" s="80">
        <f t="shared" si="28"/>
        <v>0.99952494548878867</v>
      </c>
      <c r="FM71" s="80">
        <f t="shared" si="29"/>
        <v>1.021043843362837</v>
      </c>
      <c r="FN71" s="80">
        <f t="shared" si="5"/>
        <v>1.0004328117766697</v>
      </c>
      <c r="FO71" s="80"/>
      <c r="FP71" s="80">
        <f t="shared" si="30"/>
        <v>1.0144998692443823</v>
      </c>
      <c r="FQ71" s="80">
        <f t="shared" si="31"/>
        <v>1.3303872226318063</v>
      </c>
      <c r="FR71" s="80">
        <f t="shared" si="6"/>
        <v>1.3027451876661502</v>
      </c>
      <c r="FT71" s="80">
        <f t="shared" si="32"/>
        <v>1.0149639783155353</v>
      </c>
      <c r="FU71" s="80">
        <f t="shared" si="33"/>
        <v>0.98664227060153487</v>
      </c>
      <c r="FV71" s="80">
        <f t="shared" si="7"/>
        <v>1.0294184253586673</v>
      </c>
      <c r="FX71" s="37"/>
    </row>
    <row r="72" spans="1:180" x14ac:dyDescent="0.2">
      <c r="A72" s="74" t="s">
        <v>36</v>
      </c>
      <c r="B72" s="31">
        <f t="shared" si="10"/>
        <v>2006</v>
      </c>
      <c r="D72" s="85">
        <f t="shared" si="93"/>
        <v>32662.943413908557</v>
      </c>
      <c r="E72" s="85">
        <f t="shared" si="94"/>
        <v>10228.949034970246</v>
      </c>
      <c r="F72" s="85">
        <f t="shared" si="131"/>
        <v>119290.72700045518</v>
      </c>
      <c r="G72" s="123">
        <v>9.9999999999999995E-7</v>
      </c>
      <c r="H72" s="85">
        <f t="shared" si="95"/>
        <v>162182.61945033399</v>
      </c>
      <c r="I72" s="85"/>
      <c r="J72" s="80"/>
      <c r="K72" s="85">
        <f>AER11_Table2.1c!$D69*0.001</f>
        <v>2901.6869999999999</v>
      </c>
      <c r="L72" s="85">
        <f>AER11_Table2.1c!$F69*0.001</f>
        <v>662.54300000000001</v>
      </c>
      <c r="M72" s="85">
        <f>AER11_Table2.1c!$W69*0.001</f>
        <v>4434.7250000000004</v>
      </c>
      <c r="N72" s="91">
        <f>[4]West!I72</f>
        <v>24230.999652209866</v>
      </c>
      <c r="O72" s="91">
        <f t="shared" si="96"/>
        <v>32229.954652209868</v>
      </c>
      <c r="P72" s="91"/>
      <c r="R72" s="92">
        <f t="shared" si="97"/>
        <v>2901.6869999999999</v>
      </c>
      <c r="S72" s="92">
        <f t="shared" si="98"/>
        <v>662.54300000000001</v>
      </c>
      <c r="T72" s="92">
        <f t="shared" si="99"/>
        <v>4434.7250000000004</v>
      </c>
      <c r="U72" s="92">
        <f t="shared" si="100"/>
        <v>24230.999652209866</v>
      </c>
      <c r="V72" s="92">
        <f t="shared" si="101"/>
        <v>32229.954652209868</v>
      </c>
      <c r="X72" s="85">
        <f>AER_11_Table3.4_real!$I53</f>
        <v>11.256535737282677</v>
      </c>
      <c r="Y72" s="85">
        <f>AER_11_Table3.4_real!$K53</f>
        <v>15.438920998290294</v>
      </c>
      <c r="Z72" s="85">
        <f>AER_11_Table3.4_real!M53</f>
        <v>26.89923884805826</v>
      </c>
      <c r="AA72" s="85">
        <v>0</v>
      </c>
      <c r="AB72" s="85">
        <f>[4]Conversion_Factors!$O68*AB218+AB292</f>
        <v>10.668772447704232</v>
      </c>
      <c r="AF72" s="85">
        <f>[4]Conversion_Factors!$O68*AF218+AF292</f>
        <v>96.112421573352449</v>
      </c>
      <c r="AG72" s="85">
        <f>[4]Conversion_Factors!$O68*AG218+AG292</f>
        <v>659.23180748530672</v>
      </c>
      <c r="AH72" s="85">
        <f>[4]Conversion_Factors!$O68*AH218+AH292</f>
        <v>53.887785918236808</v>
      </c>
      <c r="AI72" s="85">
        <f>[4]Conversion_Factors!$O68*AI218+AI292</f>
        <v>0.96425272641894177</v>
      </c>
      <c r="AJ72" s="85">
        <f>[4]Conversion_Factors!$O68*AJ218+AJ292</f>
        <v>0.6126966871213827</v>
      </c>
      <c r="AL72" s="94">
        <f t="shared" si="162"/>
        <v>102.6255823619355</v>
      </c>
      <c r="AM72" s="94">
        <f t="shared" si="162"/>
        <v>697.85077721175549</v>
      </c>
      <c r="AN72" s="94">
        <f t="shared" si="162"/>
        <v>54.973811445780889</v>
      </c>
      <c r="AO72" s="94">
        <f t="shared" si="162"/>
        <v>0.96256630866398107</v>
      </c>
      <c r="AP72" s="94">
        <f t="shared" si="103"/>
        <v>5.1939077102310094</v>
      </c>
      <c r="AR72" s="90">
        <f>[4]Northeast!V72</f>
        <v>0.93653472517590486</v>
      </c>
      <c r="AS72" s="90">
        <f>[4]Midwest!V72</f>
        <v>0.94466013224095002</v>
      </c>
      <c r="AT72" s="90">
        <f>[4]South!V72</f>
        <v>0.98024467470997168</v>
      </c>
      <c r="AU72" s="90">
        <f>[4]West!V72</f>
        <v>1.0017520016437116</v>
      </c>
      <c r="AV72" s="90">
        <f t="shared" si="104"/>
        <v>0.11796449249848757</v>
      </c>
      <c r="AX72" s="32">
        <f t="shared" si="153"/>
        <v>1000000</v>
      </c>
      <c r="AY72" s="32">
        <f t="shared" si="133"/>
        <v>1000000</v>
      </c>
      <c r="AZ72" s="32">
        <f t="shared" si="134"/>
        <v>1000000</v>
      </c>
      <c r="BA72" s="32">
        <f t="shared" si="135"/>
        <v>1000000</v>
      </c>
      <c r="BB72" s="32">
        <f t="shared" si="136"/>
        <v>1000000</v>
      </c>
      <c r="BE72" s="80">
        <f t="shared" si="155"/>
        <v>1.4062911687254873</v>
      </c>
      <c r="BF72" s="80">
        <f t="shared" si="155"/>
        <v>2.8425398522147534</v>
      </c>
      <c r="BG72" s="80">
        <f t="shared" si="155"/>
        <v>0.47083000041458689</v>
      </c>
      <c r="BH72" s="80">
        <f t="shared" si="155"/>
        <v>0.46273529601024388</v>
      </c>
      <c r="BI72" s="80"/>
      <c r="BJ72" s="80">
        <f t="shared" si="156"/>
        <v>1.315998273246658</v>
      </c>
      <c r="BK72" s="80">
        <f t="shared" si="157"/>
        <v>1.4920255110503913</v>
      </c>
      <c r="BL72" s="80">
        <f t="shared" si="158"/>
        <v>0.78841015540586801</v>
      </c>
      <c r="BM72" s="80" t="e">
        <f t="shared" si="159"/>
        <v>#DIV/0!</v>
      </c>
      <c r="BN72" s="80"/>
      <c r="BO72" s="80">
        <f t="shared" si="160"/>
        <v>1.0135106152040014</v>
      </c>
      <c r="BP72" s="80">
        <f t="shared" si="160"/>
        <v>0.99145770200884564</v>
      </c>
      <c r="BQ72" s="80">
        <f t="shared" si="160"/>
        <v>1.1050648425267318</v>
      </c>
      <c r="BR72" s="80">
        <f t="shared" si="160"/>
        <v>0.96606967021740486</v>
      </c>
      <c r="BS72" s="80"/>
      <c r="BT72" s="95">
        <f>[4]Northeast!AK72</f>
        <v>0.87053214441591042</v>
      </c>
      <c r="BU72" s="95">
        <f>[4]Midwest!AK72</f>
        <v>0.81739574924027136</v>
      </c>
      <c r="BV72" s="95">
        <f>[4]South!AK72</f>
        <v>0.82481204318712942</v>
      </c>
      <c r="BW72" s="95">
        <f>[4]West!AK72</f>
        <v>0.76141306514241092</v>
      </c>
      <c r="BX72" s="88"/>
      <c r="BY72" s="95">
        <f>[4]Northeast!AH72</f>
        <v>0.9896014204314677</v>
      </c>
      <c r="BZ72" s="95">
        <f>[4]Midwest!AH72</f>
        <v>0.98337936670762283</v>
      </c>
      <c r="CA72" s="95">
        <f>[4]South!AH72</f>
        <v>1.0004996104801664</v>
      </c>
      <c r="CB72" s="95">
        <f>[4]West!AH72</f>
        <v>0.99235252062579882</v>
      </c>
      <c r="CD72" s="95">
        <f>[4]Northeast!AI72</f>
        <v>1.2311592112275851</v>
      </c>
      <c r="CE72" s="95">
        <f>[4]Midwest!AI72</f>
        <v>1.3059593513063972</v>
      </c>
      <c r="CF72" s="95">
        <f>[4]South!AI72</f>
        <v>1.330200697105631</v>
      </c>
      <c r="CG72" s="95">
        <f>[4]West!AI72</f>
        <v>1.313383891040359</v>
      </c>
      <c r="CI72" s="95">
        <f>[4]Northeast!AJ72</f>
        <v>0.95558420129197774</v>
      </c>
      <c r="CJ72" s="95">
        <f>[4]Midwest!AJ72</f>
        <v>0.94447630064353161</v>
      </c>
      <c r="CK72" s="95">
        <f>[4]South!AJ72</f>
        <v>1.0066967663971569</v>
      </c>
      <c r="CL72" s="95">
        <f>[4]West!AJ72</f>
        <v>0.9734876820556847</v>
      </c>
      <c r="CN72" s="89">
        <f t="shared" si="106"/>
        <v>1.3822009643338136</v>
      </c>
      <c r="CO72" s="89">
        <f t="shared" si="107"/>
        <v>0.93121422045588709</v>
      </c>
      <c r="CP72" s="89">
        <f t="shared" si="108"/>
        <v>1.2800800551775733</v>
      </c>
      <c r="CQ72" s="89">
        <f t="shared" si="109"/>
        <v>0.99950127012556789</v>
      </c>
      <c r="CR72" s="89">
        <f t="shared" si="110"/>
        <v>1.3219367608889063</v>
      </c>
      <c r="CS72" s="89">
        <f t="shared" si="111"/>
        <v>0.99974698948939844</v>
      </c>
      <c r="CT72" s="89">
        <f t="shared" si="112"/>
        <v>0.82924506186799785</v>
      </c>
      <c r="CU72" s="89">
        <f t="shared" si="113"/>
        <v>1.9380962965764401</v>
      </c>
      <c r="CV72" s="89">
        <f t="shared" si="114"/>
        <v>1.2871251935154875</v>
      </c>
      <c r="CW72" s="89"/>
      <c r="CX72" s="89">
        <f t="shared" si="115"/>
        <v>1.6909130116318143</v>
      </c>
      <c r="DA72" s="35"/>
      <c r="DC72" s="80">
        <f t="shared" si="137"/>
        <v>0.20139607761059189</v>
      </c>
      <c r="DD72" s="80">
        <f t="shared" si="138"/>
        <v>6.3070562490838977E-2</v>
      </c>
      <c r="DE72" s="80">
        <f t="shared" si="80"/>
        <v>2.2066000796772096</v>
      </c>
      <c r="DF72" s="80">
        <f t="shared" si="139"/>
        <v>6.1658888195860906E-12</v>
      </c>
      <c r="DG72" s="80"/>
      <c r="DI72" s="80">
        <f t="shared" si="116"/>
        <v>0.20974148102094869</v>
      </c>
      <c r="DJ72" s="80">
        <f t="shared" si="117"/>
        <v>6.4893170804556338E-2</v>
      </c>
      <c r="DK72" s="80">
        <f t="shared" si="118"/>
        <v>2.1755564804549099</v>
      </c>
      <c r="DL72" s="80">
        <f t="shared" si="119"/>
        <v>6.3165959673169527E-12</v>
      </c>
      <c r="DM72" s="80">
        <f t="shared" si="120"/>
        <v>2.4501911322867316</v>
      </c>
      <c r="DN72" s="80"/>
      <c r="DO72" s="80"/>
      <c r="DP72" s="80">
        <f t="shared" si="121"/>
        <v>8.5602089672571657E-2</v>
      </c>
      <c r="DQ72" s="80">
        <f t="shared" si="122"/>
        <v>2.6484942317129515E-2</v>
      </c>
      <c r="DR72" s="80">
        <f t="shared" si="123"/>
        <v>0.88791296800772079</v>
      </c>
      <c r="DS72" s="80">
        <f t="shared" si="124"/>
        <v>2.5780013175632368E-12</v>
      </c>
      <c r="DT72" s="80"/>
      <c r="DW72" s="80">
        <f t="shared" si="125"/>
        <v>2.4873478305479771E-2</v>
      </c>
      <c r="DX72" s="80">
        <f t="shared" si="126"/>
        <v>0.13050511129853104</v>
      </c>
      <c r="DY72" s="80">
        <f t="shared" si="126"/>
        <v>5.7348816571757215E-2</v>
      </c>
      <c r="DZ72" s="80">
        <v>0</v>
      </c>
      <c r="EA72" s="80"/>
      <c r="EC72" s="80">
        <f t="shared" si="127"/>
        <v>9.0030750316337907E-2</v>
      </c>
      <c r="ED72" s="80">
        <f t="shared" si="128"/>
        <v>2.0556746267546246E-2</v>
      </c>
      <c r="EE72" s="80">
        <f t="shared" si="129"/>
        <v>0.1375963772786733</v>
      </c>
      <c r="EF72" s="80">
        <f t="shared" si="130"/>
        <v>0.75181612613744253</v>
      </c>
      <c r="EG72" s="80"/>
      <c r="EI72" s="80">
        <f t="shared" si="161"/>
        <v>-5.9284438240299289E-2</v>
      </c>
      <c r="EJ72" s="80">
        <f t="shared" si="161"/>
        <v>-0.14096231615812882</v>
      </c>
      <c r="EK72" s="80">
        <f t="shared" si="161"/>
        <v>1.7306576138236347E-2</v>
      </c>
      <c r="EL72" s="80">
        <f t="shared" si="161"/>
        <v>8.3477903609256356E-3</v>
      </c>
      <c r="EN72" s="80">
        <f t="shared" si="141"/>
        <v>-6.3356669419313181E-4</v>
      </c>
      <c r="EO72" s="80">
        <f t="shared" si="142"/>
        <v>3.3193411138659654E-4</v>
      </c>
      <c r="EP72" s="80">
        <f t="shared" si="143"/>
        <v>-9.9799088081754112E-4</v>
      </c>
      <c r="EQ72" s="80">
        <f t="shared" si="144"/>
        <v>-1.0491337882759925E-3</v>
      </c>
      <c r="ES72" s="80">
        <f t="shared" si="145"/>
        <v>1.0168278639981944E-2</v>
      </c>
      <c r="ET72" s="80">
        <f t="shared" si="146"/>
        <v>9.7313395273121023E-3</v>
      </c>
      <c r="EU72" s="80">
        <f t="shared" si="147"/>
        <v>1.5199714552508643E-2</v>
      </c>
      <c r="EV72" s="80">
        <f t="shared" si="148"/>
        <v>1.5806489084418847E-2</v>
      </c>
      <c r="EX72" s="80">
        <f t="shared" si="149"/>
        <v>-7.9254641657705918E-2</v>
      </c>
      <c r="EY72" s="80">
        <f t="shared" si="150"/>
        <v>-4.9972211269096366E-2</v>
      </c>
      <c r="EZ72" s="80">
        <f t="shared" si="151"/>
        <v>-2.3807711352975772E-2</v>
      </c>
      <c r="FA72" s="80">
        <f t="shared" si="152"/>
        <v>2.4742049756658439E-2</v>
      </c>
      <c r="FC72" s="124">
        <v>1.3158947642295642</v>
      </c>
      <c r="FD72" s="80">
        <f t="shared" si="24"/>
        <v>1.0581333868313487</v>
      </c>
      <c r="FE72" s="80">
        <f t="shared" si="25"/>
        <v>0.88368816734323086</v>
      </c>
      <c r="FF72" s="124">
        <f t="shared" si="3"/>
        <v>0.82924506186799785</v>
      </c>
      <c r="FG72" s="80"/>
      <c r="FH72" s="80">
        <f t="shared" si="26"/>
        <v>1.0065800367169762</v>
      </c>
      <c r="FI72" s="80">
        <f t="shared" si="27"/>
        <v>1.5789121489692308</v>
      </c>
      <c r="FJ72" s="80">
        <f t="shared" si="4"/>
        <v>1.2800800551775733</v>
      </c>
      <c r="FK72" s="80"/>
      <c r="FL72" s="80">
        <f t="shared" si="28"/>
        <v>0.99906886135666884</v>
      </c>
      <c r="FM72" s="80">
        <f t="shared" si="29"/>
        <v>1.0200931099837465</v>
      </c>
      <c r="FN72" s="80">
        <f t="shared" si="5"/>
        <v>0.99950127012556789</v>
      </c>
      <c r="FO72" s="80"/>
      <c r="FP72" s="80">
        <f t="shared" si="30"/>
        <v>1.0147316400816169</v>
      </c>
      <c r="FQ72" s="80">
        <f t="shared" si="31"/>
        <v>1.3499860083647999</v>
      </c>
      <c r="FR72" s="80">
        <f t="shared" si="6"/>
        <v>1.3219367608889063</v>
      </c>
      <c r="FT72" s="80">
        <f t="shared" si="32"/>
        <v>0.97117650593933091</v>
      </c>
      <c r="FU72" s="80">
        <f t="shared" si="33"/>
        <v>0.95820379297484648</v>
      </c>
      <c r="FV72" s="80">
        <f t="shared" si="7"/>
        <v>0.99974698948939844</v>
      </c>
      <c r="FX72" s="37"/>
    </row>
    <row r="73" spans="1:180" x14ac:dyDescent="0.2">
      <c r="A73" s="74" t="s">
        <v>36</v>
      </c>
      <c r="B73" s="31">
        <f>B72+1</f>
        <v>2007</v>
      </c>
      <c r="D73" s="85">
        <f t="shared" si="93"/>
        <v>33058.977377454212</v>
      </c>
      <c r="E73" s="85">
        <f t="shared" si="94"/>
        <v>10751.547012327186</v>
      </c>
      <c r="F73" s="85">
        <f t="shared" si="131"/>
        <v>121802.88284531806</v>
      </c>
      <c r="G73" s="123">
        <v>9.9999999999999995E-7</v>
      </c>
      <c r="H73" s="85">
        <f t="shared" si="95"/>
        <v>165613.40723609948</v>
      </c>
      <c r="I73" s="85"/>
      <c r="J73" s="80"/>
      <c r="K73" s="85">
        <f>AER11_Table2.1c!$D70*0.001</f>
        <v>3085.0520000000001</v>
      </c>
      <c r="L73" s="85">
        <f>AER11_Table2.1c!$F70*0.001</f>
        <v>649.41600000000005</v>
      </c>
      <c r="M73" s="85">
        <f>AER11_Table2.1c!$W70*0.001</f>
        <v>4559.5070000000005</v>
      </c>
      <c r="N73" s="91">
        <f>[4]West!I73</f>
        <v>24430.626617439546</v>
      </c>
      <c r="O73" s="91">
        <f t="shared" si="96"/>
        <v>32724.601617439548</v>
      </c>
      <c r="P73" s="91"/>
      <c r="R73" s="92">
        <f t="shared" si="97"/>
        <v>3085.0520000000001</v>
      </c>
      <c r="S73" s="92">
        <f t="shared" si="98"/>
        <v>649.41600000000005</v>
      </c>
      <c r="T73" s="92">
        <f t="shared" si="99"/>
        <v>4559.5070000000005</v>
      </c>
      <c r="U73" s="92">
        <f t="shared" si="100"/>
        <v>24430.626617439546</v>
      </c>
      <c r="V73" s="92">
        <f t="shared" si="101"/>
        <v>32724.601617439548</v>
      </c>
      <c r="X73" s="85">
        <f>AER_11_Table3.4_real!$I54</f>
        <v>10.7158574239443</v>
      </c>
      <c r="Y73" s="85">
        <f>AER_11_Table3.4_real!$K54</f>
        <v>16.555716231702306</v>
      </c>
      <c r="Z73" s="85">
        <f>AER_11_Table3.4_real!M54</f>
        <v>26.714046682090419</v>
      </c>
      <c r="AA73" s="85">
        <v>0</v>
      </c>
      <c r="AB73" s="85">
        <f>[4]Conversion_Factors!$O69*AB219+AB293</f>
        <v>9.8668122087045251</v>
      </c>
      <c r="AF73" s="85">
        <f>[4]Conversion_Factors!$O69*AF219+AF293</f>
        <v>84.661531350543243</v>
      </c>
      <c r="AG73" s="85">
        <f>[4]Conversion_Factors!$O69*AG219+AG293</f>
        <v>702.65717743644962</v>
      </c>
      <c r="AH73" s="85">
        <f>[4]Conversion_Factors!$O69*AH219+AH293</f>
        <v>54.338936519267143</v>
      </c>
      <c r="AI73" s="85">
        <f>[4]Conversion_Factors!$O69*AI219+AI293</f>
        <v>0.94013279634824998</v>
      </c>
      <c r="AJ73" s="85">
        <f>[4]Conversion_Factors!$O69*AJ219+AJ293</f>
        <v>0.56610989168182491</v>
      </c>
      <c r="AL73" s="94">
        <f t="shared" si="162"/>
        <v>85.729686616536355</v>
      </c>
      <c r="AM73" s="94">
        <f t="shared" si="162"/>
        <v>712.29703921900796</v>
      </c>
      <c r="AN73" s="94">
        <f t="shared" si="162"/>
        <v>53.574018244283188</v>
      </c>
      <c r="AO73" s="94">
        <f t="shared" si="162"/>
        <v>0.96005298104578229</v>
      </c>
      <c r="AP73" s="94">
        <f t="shared" si="103"/>
        <v>5.0256811130432739</v>
      </c>
      <c r="AR73" s="90">
        <f>[4]Northeast!V73</f>
        <v>0.98754042726446778</v>
      </c>
      <c r="AS73" s="90">
        <f>[4]Midwest!V73</f>
        <v>0.98646651431665655</v>
      </c>
      <c r="AT73" s="90">
        <f>[4]South!V73</f>
        <v>1.0142777842702806</v>
      </c>
      <c r="AU73" s="90">
        <f>[4]West!V73</f>
        <v>0.97925095271738716</v>
      </c>
      <c r="AV73" s="90">
        <f t="shared" si="104"/>
        <v>0.11264341667293334</v>
      </c>
      <c r="AX73" s="32">
        <f t="shared" si="153"/>
        <v>1000000</v>
      </c>
      <c r="AY73" s="32">
        <f t="shared" si="133"/>
        <v>1000000</v>
      </c>
      <c r="AZ73" s="32">
        <f t="shared" si="134"/>
        <v>1000000</v>
      </c>
      <c r="BA73" s="32">
        <f t="shared" si="135"/>
        <v>1000000</v>
      </c>
      <c r="BB73" s="32">
        <f t="shared" si="136"/>
        <v>1000000</v>
      </c>
      <c r="BE73" s="80">
        <f t="shared" si="155"/>
        <v>1.1747645997393676</v>
      </c>
      <c r="BF73" s="80">
        <f t="shared" si="155"/>
        <v>2.9013834858569219</v>
      </c>
      <c r="BG73" s="80">
        <f t="shared" si="155"/>
        <v>0.45884129858896366</v>
      </c>
      <c r="BH73" s="80">
        <f t="shared" si="155"/>
        <v>0.46152706194999282</v>
      </c>
      <c r="BI73" s="80"/>
      <c r="BJ73" s="80">
        <f t="shared" si="156"/>
        <v>1.2527877310921511</v>
      </c>
      <c r="BK73" s="80">
        <f t="shared" si="157"/>
        <v>1.5999531945364798</v>
      </c>
      <c r="BL73" s="80">
        <f t="shared" si="158"/>
        <v>0.78298221801420487</v>
      </c>
      <c r="BM73" s="80" t="e">
        <f t="shared" si="159"/>
        <v>#DIV/0!</v>
      </c>
      <c r="BN73" s="80"/>
      <c r="BO73" s="80">
        <f t="shared" si="160"/>
        <v>1.0815991871297335</v>
      </c>
      <c r="BP73" s="80">
        <f t="shared" si="160"/>
        <v>1.051105873735471</v>
      </c>
      <c r="BQ73" s="80">
        <f t="shared" si="160"/>
        <v>1.1258276047329341</v>
      </c>
      <c r="BR73" s="80">
        <f t="shared" si="160"/>
        <v>0.98007408028180787</v>
      </c>
      <c r="BS73" s="80"/>
      <c r="BT73" s="95">
        <f>[4]Northeast!AK73</f>
        <v>0.87592659769905312</v>
      </c>
      <c r="BU73" s="95">
        <f>[4]Midwest!AK73</f>
        <v>0.82484814937242767</v>
      </c>
      <c r="BV73" s="95">
        <f>[4]South!AK73</f>
        <v>0.80383658326415386</v>
      </c>
      <c r="BW73" s="95">
        <f>[4]West!AK73</f>
        <v>0.78175395008807302</v>
      </c>
      <c r="BX73" s="88"/>
      <c r="BY73" s="95">
        <f>[4]Northeast!AH73</f>
        <v>0.98933991420683964</v>
      </c>
      <c r="BZ73" s="95">
        <f>[4]Midwest!AH73</f>
        <v>0.98388730741192398</v>
      </c>
      <c r="CA73" s="95">
        <f>[4]South!AH73</f>
        <v>0.99961410235876935</v>
      </c>
      <c r="CB73" s="95">
        <f>[4]West!AH73</f>
        <v>0.99142373827680774</v>
      </c>
      <c r="CD73" s="95">
        <f>[4]Northeast!AI73</f>
        <v>1.2386629514172414</v>
      </c>
      <c r="CE73" s="95">
        <f>[4]Midwest!AI73</f>
        <v>1.3131951655096996</v>
      </c>
      <c r="CF73" s="95">
        <f>[4]South!AI73</f>
        <v>1.3450878694530015</v>
      </c>
      <c r="CG73" s="95">
        <f>[4]West!AI73</f>
        <v>1.3288172633667843</v>
      </c>
      <c r="CI73" s="95">
        <f>[4]Northeast!AJ73</f>
        <v>1.0076273789568329</v>
      </c>
      <c r="CJ73" s="95">
        <f>[4]Midwest!AJ73</f>
        <v>0.98627454716472818</v>
      </c>
      <c r="CK73" s="95">
        <f>[4]South!AJ73</f>
        <v>1.041648265985706</v>
      </c>
      <c r="CL73" s="95">
        <f>[4]West!AJ73</f>
        <v>0.95162149768353732</v>
      </c>
      <c r="CN73" s="89">
        <f t="shared" si="106"/>
        <v>1.4034141965497138</v>
      </c>
      <c r="CO73" s="89">
        <f t="shared" si="107"/>
        <v>0.86121584131176832</v>
      </c>
      <c r="CP73" s="89">
        <f t="shared" si="108"/>
        <v>1.2981294363174825</v>
      </c>
      <c r="CQ73" s="89">
        <f t="shared" si="109"/>
        <v>0.99870323638827996</v>
      </c>
      <c r="CR73" s="89">
        <f t="shared" si="110"/>
        <v>1.3359895530124903</v>
      </c>
      <c r="CS73" s="89">
        <f t="shared" si="111"/>
        <v>1.0362911245671631</v>
      </c>
      <c r="CT73" s="89">
        <f t="shared" si="112"/>
        <v>0.82234592382212746</v>
      </c>
      <c r="CU73" s="89">
        <f t="shared" si="113"/>
        <v>2.0714750440122995</v>
      </c>
      <c r="CV73" s="89">
        <f t="shared" si="114"/>
        <v>1.2086425379904411</v>
      </c>
      <c r="CW73" s="89"/>
      <c r="CX73" s="89">
        <f t="shared" si="115"/>
        <v>1.7948960261280156</v>
      </c>
      <c r="DA73" s="35"/>
      <c r="DC73" s="80">
        <f t="shared" si="137"/>
        <v>0.19961534473066625</v>
      </c>
      <c r="DD73" s="80">
        <f t="shared" si="138"/>
        <v>6.4919544810763508E-2</v>
      </c>
      <c r="DE73" s="80">
        <f t="shared" si="80"/>
        <v>2.2063953313575957</v>
      </c>
      <c r="DF73" s="80">
        <f t="shared" si="139"/>
        <v>6.0381584842004603E-12</v>
      </c>
      <c r="DG73" s="80"/>
      <c r="DI73" s="80">
        <f t="shared" si="116"/>
        <v>0.20050439324214106</v>
      </c>
      <c r="DJ73" s="80">
        <f t="shared" si="117"/>
        <v>6.3990601580283066E-2</v>
      </c>
      <c r="DK73" s="80">
        <f t="shared" si="118"/>
        <v>2.2064977039334006</v>
      </c>
      <c r="DL73" s="80">
        <f t="shared" si="119"/>
        <v>6.1018008362597992E-12</v>
      </c>
      <c r="DM73" s="80">
        <f t="shared" si="120"/>
        <v>2.4709926987619264</v>
      </c>
      <c r="DN73" s="80"/>
      <c r="DO73" s="80"/>
      <c r="DP73" s="80">
        <f t="shared" si="121"/>
        <v>8.1143256045476134E-2</v>
      </c>
      <c r="DQ73" s="80">
        <f t="shared" si="122"/>
        <v>2.5896718194410331E-2</v>
      </c>
      <c r="DR73" s="80">
        <f t="shared" si="123"/>
        <v>0.89296002575764422</v>
      </c>
      <c r="DS73" s="80">
        <f t="shared" si="124"/>
        <v>2.469372264562766E-12</v>
      </c>
      <c r="DT73" s="80"/>
      <c r="DW73" s="80">
        <f t="shared" si="125"/>
        <v>-4.9224267762750809E-2</v>
      </c>
      <c r="DX73" s="80">
        <f t="shared" si="126"/>
        <v>6.983977520851184E-2</v>
      </c>
      <c r="DY73" s="80">
        <f t="shared" si="126"/>
        <v>-6.9084705662414278E-3</v>
      </c>
      <c r="DZ73" s="80">
        <v>0</v>
      </c>
      <c r="EA73" s="80"/>
      <c r="EC73" s="80">
        <f t="shared" si="127"/>
        <v>9.4273172094352362E-2</v>
      </c>
      <c r="ED73" s="80">
        <f t="shared" si="128"/>
        <v>1.9844886351616093E-2</v>
      </c>
      <c r="EE73" s="80">
        <f t="shared" si="129"/>
        <v>0.13932964114588806</v>
      </c>
      <c r="EF73" s="80">
        <f t="shared" si="130"/>
        <v>0.74655230040814347</v>
      </c>
      <c r="EG73" s="80"/>
      <c r="EI73" s="80">
        <f>LN(EC73/EC72)</f>
        <v>4.6045371719231676E-2</v>
      </c>
      <c r="EJ73" s="80">
        <f>LN(ED73/ED72)</f>
        <v>-3.5242813176985334E-2</v>
      </c>
      <c r="EK73" s="80">
        <f>LN(EE73/EE72)</f>
        <v>1.2518047316547414E-2</v>
      </c>
      <c r="EL73" s="80">
        <f>LN(EF73/EF72)</f>
        <v>-7.0261055833758593E-3</v>
      </c>
      <c r="EN73" s="80">
        <f t="shared" si="141"/>
        <v>-2.6428901309300407E-4</v>
      </c>
      <c r="EO73" s="80">
        <f t="shared" si="142"/>
        <v>5.1639233487846498E-4</v>
      </c>
      <c r="EP73" s="80">
        <f t="shared" si="143"/>
        <v>-8.854578352908458E-4</v>
      </c>
      <c r="EQ73" s="80">
        <f t="shared" si="144"/>
        <v>-9.3637819556148614E-4</v>
      </c>
      <c r="ES73" s="80">
        <f t="shared" si="145"/>
        <v>6.0763591735305822E-3</v>
      </c>
      <c r="ET73" s="80">
        <f t="shared" si="146"/>
        <v>5.5253193848955311E-3</v>
      </c>
      <c r="EU73" s="80">
        <f t="shared" si="147"/>
        <v>1.1129510439377302E-2</v>
      </c>
      <c r="EV73" s="80">
        <f t="shared" si="148"/>
        <v>1.1682341312613193E-2</v>
      </c>
      <c r="EX73" s="80">
        <f t="shared" si="149"/>
        <v>5.3030834003230873E-2</v>
      </c>
      <c r="EY73" s="80">
        <f t="shared" si="150"/>
        <v>4.3304166577749631E-2</v>
      </c>
      <c r="EZ73" s="80">
        <f t="shared" si="151"/>
        <v>3.4129887044323633E-2</v>
      </c>
      <c r="FA73" s="80">
        <f t="shared" si="152"/>
        <v>-2.271780221057515E-2</v>
      </c>
      <c r="FC73" s="124">
        <v>1.2561995495838449</v>
      </c>
      <c r="FD73" s="80">
        <f t="shared" si="24"/>
        <v>0.99168021811269025</v>
      </c>
      <c r="FE73" s="80">
        <f>IF(ISERR(FD73),FE72,FD73*FE72)</f>
        <v>0.87633607453453866</v>
      </c>
      <c r="FF73" s="124">
        <f t="shared" si="3"/>
        <v>0.82234592382212746</v>
      </c>
      <c r="FG73" s="80"/>
      <c r="FH73" s="80">
        <f t="shared" si="26"/>
        <v>1.0141001971454084</v>
      </c>
      <c r="FI73" s="80">
        <f>IF(ISERR(FH73),FI72,FH73*FI72)</f>
        <v>1.6011751215449774</v>
      </c>
      <c r="FJ73" s="80">
        <f t="shared" si="4"/>
        <v>1.2981294363174825</v>
      </c>
      <c r="FK73" s="80"/>
      <c r="FL73" s="80">
        <f t="shared" si="28"/>
        <v>0.99920156806085125</v>
      </c>
      <c r="FM73" s="80">
        <f>IF(ISERR(FL73),FM72,FL73*FM72)</f>
        <v>1.0192786350638299</v>
      </c>
      <c r="FN73" s="80">
        <f t="shared" si="5"/>
        <v>0.99870323638827996</v>
      </c>
      <c r="FO73" s="80"/>
      <c r="FP73" s="80">
        <f t="shared" si="30"/>
        <v>1.0106304571741651</v>
      </c>
      <c r="FQ73" s="80">
        <f>IF(ISERR(FP73),FQ72,FP73*FQ72)</f>
        <v>1.364336976812444</v>
      </c>
      <c r="FR73" s="80">
        <f t="shared" si="6"/>
        <v>1.3359895530124903</v>
      </c>
      <c r="FT73" s="80">
        <f t="shared" si="32"/>
        <v>1.0365533834679801</v>
      </c>
      <c r="FU73" s="80">
        <f>IF(ISERR(FT73),FU72,FT73*FU72)</f>
        <v>0.99322938365992908</v>
      </c>
      <c r="FV73" s="80">
        <f t="shared" si="7"/>
        <v>1.0362911245671631</v>
      </c>
      <c r="FX73" s="37"/>
    </row>
    <row r="74" spans="1:180" x14ac:dyDescent="0.2">
      <c r="A74" s="74" t="s">
        <v>36</v>
      </c>
      <c r="B74" s="31">
        <f t="shared" si="10"/>
        <v>2008</v>
      </c>
      <c r="D74" s="85">
        <f t="shared" si="93"/>
        <v>36611.544181921949</v>
      </c>
      <c r="E74" s="85">
        <f t="shared" si="94"/>
        <v>13856.678740499874</v>
      </c>
      <c r="F74" s="85">
        <f t="shared" si="131"/>
        <v>128409.60278107104</v>
      </c>
      <c r="G74" s="123">
        <v>9.9999999999999995E-7</v>
      </c>
      <c r="H74" s="85">
        <f t="shared" si="95"/>
        <v>178877.82570449286</v>
      </c>
      <c r="I74" s="85"/>
      <c r="J74" s="80"/>
      <c r="K74" s="85">
        <f>AER11_Table2.1c!$D71*0.001</f>
        <v>3228.4290000000001</v>
      </c>
      <c r="L74" s="85">
        <f>AER11_Table2.1c!$F71*0.001</f>
        <v>650.85900000000004</v>
      </c>
      <c r="M74" s="85">
        <f>AER11_Table2.1c!$W71*0.001</f>
        <v>4558.3680000000004</v>
      </c>
      <c r="N74" s="91">
        <f>[4]West!I74</f>
        <v>24410.01675070919</v>
      </c>
      <c r="O74" s="91">
        <f t="shared" si="96"/>
        <v>32847.672750709193</v>
      </c>
      <c r="P74" s="91"/>
      <c r="R74" s="92">
        <f t="shared" si="97"/>
        <v>3228.4290000000001</v>
      </c>
      <c r="S74" s="92">
        <f t="shared" si="98"/>
        <v>650.85900000000004</v>
      </c>
      <c r="T74" s="92">
        <f t="shared" si="99"/>
        <v>4558.3680000000004</v>
      </c>
      <c r="U74" s="92">
        <f t="shared" si="100"/>
        <v>24410.01675070919</v>
      </c>
      <c r="V74" s="92">
        <f t="shared" si="101"/>
        <v>32847.672750709193</v>
      </c>
      <c r="X74" s="85">
        <f>AER_11_Table3.4_real!$I55</f>
        <v>11.34035909785284</v>
      </c>
      <c r="Y74" s="85">
        <f>AER_11_Table3.4_real!$K55</f>
        <v>21.28983196130018</v>
      </c>
      <c r="Z74" s="85">
        <f>AER_11_Table3.4_real!M55</f>
        <v>28.170082534159381</v>
      </c>
      <c r="AA74" s="85">
        <v>0</v>
      </c>
      <c r="AB74" s="85">
        <f>[4]Conversion_Factors!$O70*AB220+AB294</f>
        <v>10.860776179708864</v>
      </c>
      <c r="AF74" s="85">
        <f>[4]Conversion_Factors!$O70*AF220+AF294</f>
        <v>95.944683143005136</v>
      </c>
      <c r="AG74" s="85">
        <f>[4]Conversion_Factors!$O70*AG220+AG294</f>
        <v>798.89272596807757</v>
      </c>
      <c r="AH74" s="85">
        <f>[4]Conversion_Factors!$O70*AH220+AH294</f>
        <v>56.375710968322757</v>
      </c>
      <c r="AI74" s="85">
        <f>[4]Conversion_Factors!$O70*AI220+AI294</f>
        <v>1.0745060776578854</v>
      </c>
      <c r="AJ74" s="85">
        <f>[4]Conversion_Factors!$O70*AJ220+AJ294</f>
        <v>0.64173197405235405</v>
      </c>
      <c r="AL74" s="94">
        <f t="shared" si="162"/>
        <v>97.49867218200724</v>
      </c>
      <c r="AM74" s="94">
        <f t="shared" si="162"/>
        <v>788.441828824048</v>
      </c>
      <c r="AN74" s="94">
        <f t="shared" si="162"/>
        <v>56.639993926446245</v>
      </c>
      <c r="AO74" s="94">
        <f t="shared" si="162"/>
        <v>1.0721353088303982</v>
      </c>
      <c r="AP74" s="94">
        <f t="shared" si="103"/>
        <v>5.4765375419096891</v>
      </c>
      <c r="AR74" s="90">
        <f>[4]Northeast!V74</f>
        <v>0.98406143382033784</v>
      </c>
      <c r="AS74" s="90">
        <f>[4]Midwest!V74</f>
        <v>1.0132551277240287</v>
      </c>
      <c r="AT74" s="90">
        <f>[4]South!V74</f>
        <v>0.99533398682092566</v>
      </c>
      <c r="AU74" s="90">
        <f>[4]West!V74</f>
        <v>1.0022112589781913</v>
      </c>
      <c r="AV74" s="90">
        <f t="shared" si="104"/>
        <v>0.11717841229817987</v>
      </c>
      <c r="AX74" s="32">
        <f t="shared" si="153"/>
        <v>1000000</v>
      </c>
      <c r="AY74" s="32">
        <f t="shared" si="133"/>
        <v>1000000</v>
      </c>
      <c r="AZ74" s="32">
        <f t="shared" si="134"/>
        <v>1000000</v>
      </c>
      <c r="BA74" s="32">
        <f t="shared" si="135"/>
        <v>1000000</v>
      </c>
      <c r="BB74" s="32">
        <f t="shared" si="136"/>
        <v>1000000</v>
      </c>
      <c r="BE74" s="80">
        <f t="shared" ref="BE74:BH76" si="163">AL74/AL$78</f>
        <v>1.3360364783944327</v>
      </c>
      <c r="BF74" s="80">
        <f t="shared" si="163"/>
        <v>3.2115423422468692</v>
      </c>
      <c r="BG74" s="80">
        <f t="shared" si="163"/>
        <v>0.48510022613535875</v>
      </c>
      <c r="BH74" s="80">
        <f t="shared" si="163"/>
        <v>0.51540849189212123</v>
      </c>
      <c r="BI74" s="80"/>
      <c r="BJ74" s="80">
        <f t="shared" si="156"/>
        <v>1.3257980376095699</v>
      </c>
      <c r="BK74" s="80">
        <f t="shared" si="157"/>
        <v>2.0574606486912854</v>
      </c>
      <c r="BL74" s="80">
        <f t="shared" si="158"/>
        <v>0.82565827509115342</v>
      </c>
      <c r="BM74" s="80" t="e">
        <f t="shared" si="159"/>
        <v>#DIV/0!</v>
      </c>
      <c r="BN74" s="80"/>
      <c r="BO74" s="80">
        <f t="shared" si="160"/>
        <v>1.0561244259046387</v>
      </c>
      <c r="BP74" s="80">
        <f t="shared" si="160"/>
        <v>1.0662057668629215</v>
      </c>
      <c r="BQ74" s="80">
        <f t="shared" si="160"/>
        <v>1.1126983706030935</v>
      </c>
      <c r="BR74" s="80">
        <f t="shared" si="160"/>
        <v>0.99901024236054836</v>
      </c>
      <c r="BS74" s="80"/>
      <c r="BT74" s="95">
        <f>[4]Northeast!AK74</f>
        <v>0.85438218179803993</v>
      </c>
      <c r="BU74" s="95">
        <f>[4]Midwest!AK74</f>
        <v>0.81089942716960262</v>
      </c>
      <c r="BV74" s="95">
        <f>[4]South!AK74</f>
        <v>0.80276626433416798</v>
      </c>
      <c r="BW74" s="95">
        <f>[4]West!AK74</f>
        <v>0.77154802457687433</v>
      </c>
      <c r="BX74" s="88"/>
      <c r="BY74" s="95">
        <f>[4]Northeast!AH74</f>
        <v>0.98850965197826002</v>
      </c>
      <c r="BZ74" s="95">
        <f>[4]Midwest!AH74</f>
        <v>0.9834664384801628</v>
      </c>
      <c r="CA74" s="95">
        <f>[4]South!AH74</f>
        <v>0.99857781979445703</v>
      </c>
      <c r="CB74" s="95">
        <f>[4]West!AH74</f>
        <v>0.99052142947502708</v>
      </c>
      <c r="CD74" s="95">
        <f>[4]Northeast!AI74</f>
        <v>1.2454167504297728</v>
      </c>
      <c r="CE74" s="95">
        <f>[4]Midwest!AI74</f>
        <v>1.3197151481835956</v>
      </c>
      <c r="CF74" s="95">
        <f>[4]South!AI74</f>
        <v>1.3579175698872719</v>
      </c>
      <c r="CG74" s="95">
        <f>[4]West!AI74</f>
        <v>1.3421887132128465</v>
      </c>
      <c r="CI74" s="95">
        <f>[4]Northeast!AJ74</f>
        <v>1.0040776214494598</v>
      </c>
      <c r="CJ74" s="95">
        <f>[4]Midwest!AJ74</f>
        <v>1.0130579474870687</v>
      </c>
      <c r="CK74" s="95">
        <f>[4]South!AJ74</f>
        <v>1.0221932665069373</v>
      </c>
      <c r="CL74" s="95">
        <f>[4]West!AJ74</f>
        <v>0.97393398149634092</v>
      </c>
      <c r="CN74" s="89">
        <f t="shared" si="106"/>
        <v>1.4086921760232372</v>
      </c>
      <c r="CO74" s="89">
        <f t="shared" si="107"/>
        <v>0.94797309374704897</v>
      </c>
      <c r="CP74" s="89">
        <f t="shared" si="108"/>
        <v>1.2979110432205938</v>
      </c>
      <c r="CQ74" s="89">
        <f t="shared" si="109"/>
        <v>0.99770174637208031</v>
      </c>
      <c r="CR74" s="89">
        <f t="shared" si="110"/>
        <v>1.3481046589741965</v>
      </c>
      <c r="CS74" s="89">
        <f t="shared" si="111"/>
        <v>1.0195674820093048</v>
      </c>
      <c r="CT74" s="89">
        <f t="shared" si="112"/>
        <v>0.87241946183800012</v>
      </c>
      <c r="CU74" s="89">
        <f t="shared" si="113"/>
        <v>2.1873923706223062</v>
      </c>
      <c r="CV74" s="89">
        <f t="shared" si="114"/>
        <v>1.3354022802420107</v>
      </c>
      <c r="CW74" s="89"/>
      <c r="CX74" s="89">
        <f t="shared" si="115"/>
        <v>1.779857550557324</v>
      </c>
      <c r="DA74" s="35"/>
      <c r="DC74" s="80">
        <f t="shared" si="137"/>
        <v>0.2046734637886555</v>
      </c>
      <c r="DD74" s="80">
        <f t="shared" si="138"/>
        <v>7.746448552763148E-2</v>
      </c>
      <c r="DE74" s="80">
        <f t="shared" si="80"/>
        <v>2.153586152034368</v>
      </c>
      <c r="DF74" s="80">
        <f t="shared" si="139"/>
        <v>5.5904078443574405E-12</v>
      </c>
      <c r="DG74" s="80"/>
      <c r="DI74" s="80">
        <f t="shared" si="116"/>
        <v>0.20213385666930872</v>
      </c>
      <c r="DJ74" s="80">
        <f t="shared" si="117"/>
        <v>7.10074174001155E-2</v>
      </c>
      <c r="DK74" s="80">
        <f t="shared" si="118"/>
        <v>2.1798841312075821</v>
      </c>
      <c r="DL74" s="80">
        <f t="shared" si="119"/>
        <v>5.8114086345399162E-12</v>
      </c>
      <c r="DM74" s="80">
        <f t="shared" si="120"/>
        <v>2.4530254052828178</v>
      </c>
      <c r="DN74" s="80"/>
      <c r="DO74" s="80"/>
      <c r="DP74" s="80">
        <f t="shared" si="121"/>
        <v>8.24018602636543E-2</v>
      </c>
      <c r="DQ74" s="80">
        <f t="shared" si="122"/>
        <v>2.8946874030409322E-2</v>
      </c>
      <c r="DR74" s="80">
        <f t="shared" si="123"/>
        <v>0.88865126570356723</v>
      </c>
      <c r="DS74" s="80">
        <f t="shared" si="124"/>
        <v>2.3690780462462838E-12</v>
      </c>
      <c r="DT74" s="80"/>
      <c r="DW74" s="80">
        <f t="shared" si="125"/>
        <v>5.664331765144287E-2</v>
      </c>
      <c r="DX74" s="80">
        <f t="shared" si="126"/>
        <v>0.25149815219508814</v>
      </c>
      <c r="DY74" s="80">
        <f t="shared" si="126"/>
        <v>5.3070991714095676E-2</v>
      </c>
      <c r="DZ74" s="80">
        <v>0</v>
      </c>
      <c r="EA74" s="80"/>
      <c r="EC74" s="80">
        <f t="shared" si="127"/>
        <v>9.8284862507658083E-2</v>
      </c>
      <c r="ED74" s="80">
        <f t="shared" si="128"/>
        <v>1.9814463110965685E-2</v>
      </c>
      <c r="EE74" s="80">
        <f t="shared" si="129"/>
        <v>0.13877293635365945</v>
      </c>
      <c r="EF74" s="80">
        <f t="shared" si="130"/>
        <v>0.7431277380277167</v>
      </c>
      <c r="EG74" s="80"/>
      <c r="EI74" s="80">
        <f t="shared" ref="EI74:EL76" si="164">LN(EC74/EC73)</f>
        <v>4.1673368618910918E-2</v>
      </c>
      <c r="EJ74" s="80">
        <f t="shared" si="164"/>
        <v>-1.5342282226173691E-3</v>
      </c>
      <c r="EK74" s="80">
        <f t="shared" si="164"/>
        <v>-4.0035985343466552E-3</v>
      </c>
      <c r="EL74" s="80">
        <f t="shared" si="164"/>
        <v>-4.5977234368928229E-3</v>
      </c>
      <c r="EN74" s="80">
        <f t="shared" si="141"/>
        <v>-8.3956059302264384E-4</v>
      </c>
      <c r="EO74" s="80">
        <f t="shared" si="142"/>
        <v>-4.2785283435707919E-4</v>
      </c>
      <c r="EP74" s="80">
        <f t="shared" si="143"/>
        <v>-1.0372203447811075E-3</v>
      </c>
      <c r="EQ74" s="80">
        <f t="shared" si="144"/>
        <v>-9.1052858454541692E-4</v>
      </c>
      <c r="ES74" s="80">
        <f t="shared" si="145"/>
        <v>5.437680320055001E-3</v>
      </c>
      <c r="ET74" s="80">
        <f t="shared" si="146"/>
        <v>4.9526912993967942E-3</v>
      </c>
      <c r="EU74" s="80">
        <f t="shared" si="147"/>
        <v>9.4929862848326281E-3</v>
      </c>
      <c r="EV74" s="80">
        <f t="shared" si="148"/>
        <v>1.0012378607841696E-2</v>
      </c>
      <c r="EX74" s="80">
        <f t="shared" si="149"/>
        <v>-3.5291070916347949E-3</v>
      </c>
      <c r="EY74" s="80">
        <f t="shared" si="150"/>
        <v>2.6793945205549053E-2</v>
      </c>
      <c r="EZ74" s="80">
        <f t="shared" si="151"/>
        <v>-1.8853749636145001E-2</v>
      </c>
      <c r="FA74" s="80">
        <f t="shared" si="152"/>
        <v>2.3176151274696678E-2</v>
      </c>
      <c r="FC74" s="124">
        <v>1.4022691272516825</v>
      </c>
      <c r="FD74" s="80">
        <f t="shared" si="24"/>
        <v>1.0608910880024056</v>
      </c>
      <c r="FE74" s="80">
        <f t="shared" si="25"/>
        <v>0.92969713156870393</v>
      </c>
      <c r="FF74" s="124">
        <f t="shared" si="3"/>
        <v>0.87241946183800012</v>
      </c>
      <c r="FG74" s="80"/>
      <c r="FH74" s="80">
        <f t="shared" si="26"/>
        <v>0.99983176323502221</v>
      </c>
      <c r="FI74" s="80">
        <f t="shared" si="27"/>
        <v>1.6009057450223658</v>
      </c>
      <c r="FJ74" s="80">
        <f t="shared" si="4"/>
        <v>1.2979110432205938</v>
      </c>
      <c r="FK74" s="80"/>
      <c r="FL74" s="80">
        <f t="shared" si="28"/>
        <v>0.9989972096017018</v>
      </c>
      <c r="FM74" s="80">
        <f t="shared" si="29"/>
        <v>1.0182565122353973</v>
      </c>
      <c r="FN74" s="80">
        <f t="shared" si="5"/>
        <v>0.99770174637208031</v>
      </c>
      <c r="FO74" s="80"/>
      <c r="FP74" s="80">
        <f t="shared" si="30"/>
        <v>1.0090682639953195</v>
      </c>
      <c r="FQ74" s="80">
        <f t="shared" si="31"/>
        <v>1.3767091446967554</v>
      </c>
      <c r="FR74" s="80">
        <f t="shared" si="6"/>
        <v>1.3481046589741965</v>
      </c>
      <c r="FT74" s="80">
        <f t="shared" si="32"/>
        <v>0.98386202278356527</v>
      </c>
      <c r="FU74" s="80">
        <f t="shared" si="33"/>
        <v>0.97720067049573167</v>
      </c>
      <c r="FV74" s="80">
        <f t="shared" si="7"/>
        <v>1.0195674820093048</v>
      </c>
      <c r="FX74" s="37"/>
    </row>
    <row r="75" spans="1:180" x14ac:dyDescent="0.2">
      <c r="A75" s="74" t="s">
        <v>36</v>
      </c>
      <c r="B75" s="31">
        <f t="shared" si="10"/>
        <v>2009</v>
      </c>
      <c r="D75" s="85">
        <f t="shared" si="93"/>
        <v>29495.237369714207</v>
      </c>
      <c r="E75" s="85">
        <f t="shared" si="94"/>
        <v>9701.7350839577248</v>
      </c>
      <c r="F75" s="85">
        <f t="shared" si="131"/>
        <v>122329.03954307086</v>
      </c>
      <c r="G75" s="123">
        <v>9.9999999999999995E-7</v>
      </c>
      <c r="H75" s="85">
        <f t="shared" si="95"/>
        <v>161526.01199774281</v>
      </c>
      <c r="I75" s="85"/>
      <c r="J75" s="80">
        <f>(H75-H147)/H221</f>
        <v>-12.160942258215538</v>
      </c>
      <c r="K75" s="85">
        <f>AER11_Table2.1c!$D72*0.001</f>
        <v>3186.5940000000001</v>
      </c>
      <c r="L75" s="85">
        <f>AER11_Table2.1c!$F72*0.001</f>
        <v>682.48599999999999</v>
      </c>
      <c r="M75" s="85">
        <f>AER11_Table2.1c!$W72*0.001</f>
        <v>4460.0569999999998</v>
      </c>
      <c r="N75" s="91">
        <f>[4]West!I75</f>
        <v>24317.926278182462</v>
      </c>
      <c r="O75" s="91">
        <f t="shared" si="96"/>
        <v>32647.063278182461</v>
      </c>
      <c r="P75" s="91"/>
      <c r="R75" s="92">
        <f t="shared" si="97"/>
        <v>3186.5940000000001</v>
      </c>
      <c r="S75" s="92">
        <f t="shared" si="98"/>
        <v>682.48599999999999</v>
      </c>
      <c r="T75" s="92">
        <f t="shared" si="99"/>
        <v>4460.0569999999998</v>
      </c>
      <c r="U75" s="92">
        <f t="shared" si="100"/>
        <v>24317.926278182462</v>
      </c>
      <c r="V75" s="92">
        <f t="shared" si="101"/>
        <v>32647.063278182461</v>
      </c>
      <c r="X75" s="85">
        <f>AER_11_Table3.4_real!$I56</f>
        <v>9.2560386951441593</v>
      </c>
      <c r="Y75" s="85">
        <f>AER_11_Table3.4_real!$K56</f>
        <v>14.215288055663741</v>
      </c>
      <c r="Z75" s="85">
        <f>AER_11_Table3.4_real!M56</f>
        <v>27.427685238791984</v>
      </c>
      <c r="AA75" s="85">
        <v>0</v>
      </c>
      <c r="AB75" s="85">
        <f>[4]Conversion_Factors!$O71*AB221+AB295</f>
        <v>9.8898900325867132</v>
      </c>
      <c r="AF75" s="85">
        <f>[4]Conversion_Factors!$O71*AF221+AF295</f>
        <v>58.826664060359036</v>
      </c>
      <c r="AG75" s="85">
        <f>[4]Conversion_Factors!$O71*AG221+AG295</f>
        <v>465.78517478541067</v>
      </c>
      <c r="AH75" s="85">
        <f>[4]Conversion_Factors!$O71*AH221+AH295</f>
        <v>52.615222558814487</v>
      </c>
      <c r="AI75" s="85">
        <f>[4]Conversion_Factors!$O71*AI221+AI295</f>
        <v>0.9932032993562574</v>
      </c>
      <c r="AJ75" s="85">
        <f>[4]Conversion_Factors!$O71*AJ221+AJ295</f>
        <v>0.58140253208131065</v>
      </c>
      <c r="AL75" s="94">
        <f t="shared" si="162"/>
        <v>59.541099320923124</v>
      </c>
      <c r="AM75" s="94">
        <f t="shared" si="162"/>
        <v>472.36646039024612</v>
      </c>
      <c r="AN75" s="94">
        <f t="shared" si="162"/>
        <v>52.564658999156109</v>
      </c>
      <c r="AO75" s="94">
        <f t="shared" si="162"/>
        <v>0.99908592798706919</v>
      </c>
      <c r="AP75" s="94">
        <f t="shared" si="103"/>
        <v>4.9592131493213607</v>
      </c>
      <c r="AR75" s="90">
        <f>[4]Northeast!V75</f>
        <v>0.98800097296300626</v>
      </c>
      <c r="AS75" s="90">
        <f>[4]Midwest!V75</f>
        <v>0.98606741554131871</v>
      </c>
      <c r="AT75" s="90">
        <f>[4]South!V75</f>
        <v>1.0009619307082196</v>
      </c>
      <c r="AU75" s="90">
        <f>[4]West!V75</f>
        <v>0.99411198930339861</v>
      </c>
      <c r="AV75" s="90">
        <f t="shared" si="104"/>
        <v>0.11723685080179952</v>
      </c>
      <c r="AX75" s="32">
        <f t="shared" si="153"/>
        <v>1000000</v>
      </c>
      <c r="AY75" s="32">
        <f t="shared" si="133"/>
        <v>1000000</v>
      </c>
      <c r="AZ75" s="32">
        <f t="shared" si="134"/>
        <v>1000000</v>
      </c>
      <c r="BA75" s="32">
        <f t="shared" si="135"/>
        <v>1000000</v>
      </c>
      <c r="BB75" s="32">
        <f t="shared" si="136"/>
        <v>1000000</v>
      </c>
      <c r="BE75" s="80">
        <f t="shared" si="163"/>
        <v>0.81589911817424277</v>
      </c>
      <c r="BF75" s="80">
        <f t="shared" si="163"/>
        <v>1.9240796633826229</v>
      </c>
      <c r="BG75" s="80">
        <f t="shared" si="163"/>
        <v>0.45019651662272941</v>
      </c>
      <c r="BH75" s="80">
        <f t="shared" si="163"/>
        <v>0.48029140274860033</v>
      </c>
      <c r="BI75" s="80"/>
      <c r="BJ75" s="80">
        <f t="shared" si="156"/>
        <v>1.0821207540406597</v>
      </c>
      <c r="BK75" s="80">
        <f t="shared" si="157"/>
        <v>1.3737729747000431</v>
      </c>
      <c r="BL75" s="80">
        <f t="shared" si="158"/>
        <v>0.80389879073103154</v>
      </c>
      <c r="BM75" s="80" t="e">
        <f t="shared" si="159"/>
        <v>#DIV/0!</v>
      </c>
      <c r="BN75" s="80"/>
      <c r="BO75" s="80">
        <f t="shared" si="160"/>
        <v>1.03220322905066</v>
      </c>
      <c r="BP75" s="80">
        <f t="shared" si="160"/>
        <v>1.0137727237902481</v>
      </c>
      <c r="BQ75" s="80">
        <f t="shared" si="160"/>
        <v>1.0938749173336202</v>
      </c>
      <c r="BR75" s="80">
        <f t="shared" si="160"/>
        <v>0.98338522907760795</v>
      </c>
      <c r="BS75" s="80"/>
      <c r="BT75" s="95">
        <f>[4]Northeast!AK75</f>
        <v>0.83001967542617305</v>
      </c>
      <c r="BU75" s="95">
        <f>[4]Midwest!AK75</f>
        <v>0.79069431052649841</v>
      </c>
      <c r="BV75" s="95">
        <f>[4]South!AK75</f>
        <v>0.78014147194096739</v>
      </c>
      <c r="BW75" s="95">
        <f>[4]West!AK75</f>
        <v>0.76077503907042343</v>
      </c>
      <c r="BX75" s="88"/>
      <c r="BY75" s="95">
        <f>[4]Northeast!AH75</f>
        <v>0.98801282781836097</v>
      </c>
      <c r="BZ75" s="95">
        <f>[4]Midwest!AH75</f>
        <v>0.98331180127414763</v>
      </c>
      <c r="CA75" s="95">
        <f>[4]South!AH75</f>
        <v>0.99771133913799037</v>
      </c>
      <c r="CB75" s="95">
        <f>[4]West!AH75</f>
        <v>0.9897783281457454</v>
      </c>
      <c r="CD75" s="95">
        <f>[4]Northeast!AI75</f>
        <v>1.2485668339729421</v>
      </c>
      <c r="CE75" s="95">
        <f>[4]Midwest!AI75</f>
        <v>1.3225699510978832</v>
      </c>
      <c r="CF75" s="95">
        <f>[4]South!AI75</f>
        <v>1.3671231837970577</v>
      </c>
      <c r="CG75" s="95">
        <f>[4]West!AI75</f>
        <v>1.3518357643326724</v>
      </c>
      <c r="CI75" s="95">
        <f>[4]Northeast!AJ75</f>
        <v>1.0080972923318161</v>
      </c>
      <c r="CJ75" s="95">
        <f>[4]Midwest!AJ75</f>
        <v>0.98587552605432283</v>
      </c>
      <c r="CK75" s="95">
        <f>[4]South!AJ75</f>
        <v>1.0279730815459529</v>
      </c>
      <c r="CL75" s="95">
        <f>[4]West!AJ75</f>
        <v>0.96606323180068709</v>
      </c>
      <c r="CN75" s="89">
        <f t="shared" si="106"/>
        <v>1.4000889182969054</v>
      </c>
      <c r="CO75" s="89">
        <f t="shared" si="107"/>
        <v>0.86323016844093059</v>
      </c>
      <c r="CP75" s="89">
        <f t="shared" si="108"/>
        <v>1.281047731095911</v>
      </c>
      <c r="CQ75" s="89">
        <f t="shared" si="109"/>
        <v>0.99688409040819304</v>
      </c>
      <c r="CR75" s="89">
        <f t="shared" si="110"/>
        <v>1.3566225937246248</v>
      </c>
      <c r="CS75" s="89">
        <f t="shared" si="111"/>
        <v>1.0242705282554905</v>
      </c>
      <c r="CT75" s="89">
        <f t="shared" si="112"/>
        <v>0.8291035501914702</v>
      </c>
      <c r="CU75" s="89">
        <f t="shared" si="113"/>
        <v>2.0599092701314987</v>
      </c>
      <c r="CV75" s="89">
        <f t="shared" si="114"/>
        <v>1.208598992773718</v>
      </c>
      <c r="CW75" s="89"/>
      <c r="CX75" s="89">
        <f t="shared" si="115"/>
        <v>1.7745314432030013</v>
      </c>
      <c r="DA75" s="35"/>
      <c r="DC75" s="80">
        <f t="shared" si="137"/>
        <v>0.18260363767370408</v>
      </c>
      <c r="DD75" s="80">
        <f t="shared" si="138"/>
        <v>6.0062989013146058E-2</v>
      </c>
      <c r="DE75" s="80">
        <f t="shared" si="80"/>
        <v>2.2720001199208766</v>
      </c>
      <c r="DF75" s="80">
        <f t="shared" si="139"/>
        <v>6.1909533184907335E-12</v>
      </c>
      <c r="DG75" s="80"/>
      <c r="DI75" s="80">
        <f t="shared" si="116"/>
        <v>0.19342875273567109</v>
      </c>
      <c r="DJ75" s="80">
        <f t="shared" si="117"/>
        <v>6.8395185638392281E-2</v>
      </c>
      <c r="DK75" s="80">
        <f t="shared" si="118"/>
        <v>2.2122649744763545</v>
      </c>
      <c r="DL75" s="80">
        <f t="shared" si="119"/>
        <v>5.8855749870957813E-12</v>
      </c>
      <c r="DM75" s="80">
        <f t="shared" si="120"/>
        <v>2.4740889128563035</v>
      </c>
      <c r="DN75" s="80"/>
      <c r="DO75" s="80"/>
      <c r="DP75" s="80">
        <f t="shared" si="121"/>
        <v>7.818181138541222E-2</v>
      </c>
      <c r="DQ75" s="80">
        <f t="shared" si="122"/>
        <v>2.7644594857923244E-2</v>
      </c>
      <c r="DR75" s="80">
        <f t="shared" si="123"/>
        <v>0.89417359375428562</v>
      </c>
      <c r="DS75" s="80">
        <f t="shared" si="124"/>
        <v>2.3788858017640771E-12</v>
      </c>
      <c r="DT75" s="80"/>
      <c r="DW75" s="80">
        <f t="shared" si="125"/>
        <v>-0.20309179384579762</v>
      </c>
      <c r="DX75" s="80">
        <f t="shared" si="126"/>
        <v>-0.40391157692592117</v>
      </c>
      <c r="DY75" s="80">
        <f t="shared" si="126"/>
        <v>-2.6707598295956456E-2</v>
      </c>
      <c r="DZ75" s="80">
        <v>0</v>
      </c>
      <c r="EA75" s="80"/>
      <c r="EC75" s="80">
        <f t="shared" si="127"/>
        <v>9.7607370465372073E-2</v>
      </c>
      <c r="ED75" s="80">
        <f t="shared" si="128"/>
        <v>2.0904973724117325E-2</v>
      </c>
      <c r="EE75" s="80">
        <f t="shared" si="129"/>
        <v>0.13661433991769142</v>
      </c>
      <c r="EF75" s="80">
        <f t="shared" si="130"/>
        <v>0.74487331589281924</v>
      </c>
      <c r="EG75" s="80"/>
      <c r="EI75" s="80">
        <f t="shared" si="164"/>
        <v>-6.917014862959911E-3</v>
      </c>
      <c r="EJ75" s="80">
        <f t="shared" si="164"/>
        <v>5.3574976695066848E-2</v>
      </c>
      <c r="EK75" s="80">
        <f t="shared" si="164"/>
        <v>-1.5677126955780038E-2</v>
      </c>
      <c r="EL75" s="80">
        <f t="shared" si="164"/>
        <v>2.3462062224230903E-3</v>
      </c>
      <c r="EN75" s="80">
        <f t="shared" si="141"/>
        <v>-5.0272554493168537E-4</v>
      </c>
      <c r="EO75" s="80">
        <f t="shared" si="142"/>
        <v>-1.5724925485559451E-4</v>
      </c>
      <c r="EP75" s="80">
        <f t="shared" si="143"/>
        <v>-8.6809138546215523E-4</v>
      </c>
      <c r="EQ75" s="80">
        <f t="shared" si="144"/>
        <v>-7.5049381923190516E-4</v>
      </c>
      <c r="ES75" s="80">
        <f t="shared" si="145"/>
        <v>2.5261475159956831E-3</v>
      </c>
      <c r="ET75" s="80">
        <f t="shared" si="146"/>
        <v>2.1608599510288817E-3</v>
      </c>
      <c r="EU75" s="80">
        <f t="shared" si="147"/>
        <v>6.7563385358936495E-3</v>
      </c>
      <c r="EV75" s="80">
        <f t="shared" si="148"/>
        <v>7.1618446193977099E-3</v>
      </c>
      <c r="EX75" s="80">
        <f t="shared" si="149"/>
        <v>3.9953546800969297E-3</v>
      </c>
      <c r="EY75" s="80">
        <f t="shared" si="150"/>
        <v>-2.7198601140478999E-2</v>
      </c>
      <c r="EZ75" s="80">
        <f t="shared" si="151"/>
        <v>5.6384013491843476E-3</v>
      </c>
      <c r="FA75" s="80">
        <f t="shared" si="152"/>
        <v>-8.1142311198475359E-3</v>
      </c>
      <c r="FC75" s="124">
        <v>1.0752077178907307</v>
      </c>
      <c r="FD75" s="80">
        <f t="shared" si="24"/>
        <v>0.95034967290244465</v>
      </c>
      <c r="FE75" s="80">
        <f t="shared" si="25"/>
        <v>0.88353736488465884</v>
      </c>
      <c r="FF75" s="124">
        <f t="shared" si="3"/>
        <v>0.8291035501914702</v>
      </c>
      <c r="FG75" s="80"/>
      <c r="FH75" s="80">
        <f t="shared" si="26"/>
        <v>0.98700734367523468</v>
      </c>
      <c r="FI75" s="80">
        <f t="shared" si="27"/>
        <v>1.5801057268689478</v>
      </c>
      <c r="FJ75" s="80">
        <f t="shared" si="4"/>
        <v>1.281047731095911</v>
      </c>
      <c r="FK75" s="80"/>
      <c r="FL75" s="80">
        <f t="shared" si="28"/>
        <v>0.99918046052654463</v>
      </c>
      <c r="FM75" s="80">
        <f t="shared" si="29"/>
        <v>1.0174220108295173</v>
      </c>
      <c r="FN75" s="80">
        <f t="shared" si="5"/>
        <v>0.99688409040819304</v>
      </c>
      <c r="FO75" s="80"/>
      <c r="FP75" s="80">
        <f t="shared" si="30"/>
        <v>1.0063184521273814</v>
      </c>
      <c r="FQ75" s="80">
        <f t="shared" si="31"/>
        <v>1.38540781552085</v>
      </c>
      <c r="FR75" s="80">
        <f t="shared" si="6"/>
        <v>1.3566225937246248</v>
      </c>
      <c r="FT75" s="80">
        <f t="shared" si="32"/>
        <v>1.0046127856460441</v>
      </c>
      <c r="FU75" s="80">
        <f t="shared" si="33"/>
        <v>0.981708287721899</v>
      </c>
      <c r="FV75" s="80">
        <f t="shared" si="7"/>
        <v>1.0242705282554905</v>
      </c>
      <c r="FX75" s="37"/>
    </row>
    <row r="76" spans="1:180" x14ac:dyDescent="0.2">
      <c r="A76" s="74" t="s">
        <v>78</v>
      </c>
      <c r="B76" s="31">
        <f t="shared" si="10"/>
        <v>2010</v>
      </c>
      <c r="D76" s="85">
        <f t="shared" si="93"/>
        <v>27246.781685702586</v>
      </c>
      <c r="E76" s="85">
        <f t="shared" si="94"/>
        <v>11638.495943102518</v>
      </c>
      <c r="F76" s="85">
        <f t="shared" si="131"/>
        <v>123294.33285704357</v>
      </c>
      <c r="G76" s="123">
        <v>9.9999999999999995E-7</v>
      </c>
      <c r="H76" s="85">
        <f t="shared" si="95"/>
        <v>162179.61048684869</v>
      </c>
      <c r="I76" s="85"/>
      <c r="J76" s="80">
        <f>(H76-H148)/H222</f>
        <v>-11.32527156012786</v>
      </c>
      <c r="K76" s="85">
        <f>AER11_Table2.1c!$D73*0.001</f>
        <v>3163.6109999999999</v>
      </c>
      <c r="L76" s="85">
        <f>AER11_Table2.1c!$F73*0.001</f>
        <v>684.70799999999997</v>
      </c>
      <c r="M76" s="85">
        <f>AER11_Table2.1c!$W73*0.001</f>
        <v>4538.6400000000003</v>
      </c>
      <c r="N76" s="91">
        <f>[4]West!I76</f>
        <v>24390.675149360894</v>
      </c>
      <c r="O76" s="91">
        <f t="shared" si="96"/>
        <v>32777.634149360892</v>
      </c>
      <c r="P76" s="91"/>
      <c r="R76" s="92">
        <f t="shared" si="97"/>
        <v>3163.6109999999999</v>
      </c>
      <c r="S76" s="92">
        <f t="shared" si="98"/>
        <v>684.70799999999997</v>
      </c>
      <c r="T76" s="92">
        <f t="shared" si="99"/>
        <v>4538.6400000000003</v>
      </c>
      <c r="U76" s="92">
        <f t="shared" si="100"/>
        <v>24390.675149360894</v>
      </c>
      <c r="V76" s="92">
        <f t="shared" si="101"/>
        <v>32777.634149360892</v>
      </c>
      <c r="X76" s="85">
        <f>AER_11_Table3.4_real!$I57</f>
        <v>8.6125575128239813</v>
      </c>
      <c r="Y76" s="85">
        <f>AER_11_Table3.4_real!$K57</f>
        <v>16.997750782965173</v>
      </c>
      <c r="Z76" s="85">
        <f>AER_11_Table3.4_real!M57</f>
        <v>27.165479715739419</v>
      </c>
      <c r="AA76" s="85">
        <v>0</v>
      </c>
      <c r="AB76" s="85">
        <f>[4]Conversion_Factors!$O72*AB222+AB296</f>
        <v>10.20025319397973</v>
      </c>
      <c r="AF76" s="96">
        <f>D76/R76</f>
        <v>8.6125575128239813</v>
      </c>
      <c r="AG76" s="96">
        <f>E76/S76</f>
        <v>16.997750782965173</v>
      </c>
      <c r="AH76" s="96">
        <f>F76/T76</f>
        <v>27.165479715739419</v>
      </c>
      <c r="AI76" s="96">
        <f>G76/U76</f>
        <v>4.0999275086741619E-11</v>
      </c>
      <c r="AJ76" s="96">
        <f>H76/V76</f>
        <v>4.9478742043379267</v>
      </c>
      <c r="AL76" s="94">
        <f t="shared" si="162"/>
        <v>8.7925011317217816</v>
      </c>
      <c r="AM76" s="94">
        <f t="shared" si="162"/>
        <v>16.990807712775457</v>
      </c>
      <c r="AN76" s="94">
        <f t="shared" si="162"/>
        <v>25.318500947035432</v>
      </c>
      <c r="AO76" s="94">
        <f t="shared" si="162"/>
        <v>4.194955357439588E-11</v>
      </c>
      <c r="AP76" s="94">
        <f t="shared" si="103"/>
        <v>4.709350153251143</v>
      </c>
      <c r="AR76" s="90">
        <f>[4]Northeast!V76</f>
        <v>0.97953442186676609</v>
      </c>
      <c r="AS76" s="90">
        <f>[4]Midwest!V76</f>
        <v>1.0004086368527669</v>
      </c>
      <c r="AT76" s="90">
        <f>[4]South!V76</f>
        <v>1.0729497679411486</v>
      </c>
      <c r="AU76" s="90">
        <f>[4]West!V76</f>
        <v>0.97734711321852374</v>
      </c>
      <c r="AV76" s="90">
        <f t="shared" si="104"/>
        <v>1.050649037197227</v>
      </c>
      <c r="AX76" s="32">
        <f t="shared" si="153"/>
        <v>1000000</v>
      </c>
      <c r="AY76" s="32">
        <f t="shared" si="133"/>
        <v>1000000</v>
      </c>
      <c r="AZ76" s="32">
        <f t="shared" si="134"/>
        <v>1000000</v>
      </c>
      <c r="BA76" s="32">
        <f t="shared" si="135"/>
        <v>1000000</v>
      </c>
      <c r="BB76" s="32">
        <f t="shared" si="136"/>
        <v>1000000</v>
      </c>
      <c r="BE76" s="80">
        <f t="shared" si="163"/>
        <v>0.12048474082165486</v>
      </c>
      <c r="BF76" s="80">
        <f t="shared" si="163"/>
        <v>6.9208274350358437E-2</v>
      </c>
      <c r="BG76" s="80">
        <f t="shared" si="163"/>
        <v>0.21684342958731301</v>
      </c>
      <c r="BH76" s="80">
        <f t="shared" si="163"/>
        <v>2.016644351253932E-11</v>
      </c>
      <c r="BI76" s="80"/>
      <c r="BJ76" s="80">
        <f t="shared" si="156"/>
        <v>1.0068915587923093</v>
      </c>
      <c r="BK76" s="80">
        <f t="shared" si="157"/>
        <v>1.6426716479389516</v>
      </c>
      <c r="BL76" s="80">
        <f t="shared" si="158"/>
        <v>0.79621361055378381</v>
      </c>
      <c r="BM76" s="80" t="e">
        <f t="shared" si="159"/>
        <v>#DIV/0!</v>
      </c>
      <c r="BN76" s="80"/>
      <c r="BO76" s="80">
        <f t="shared" si="160"/>
        <v>1.0423178041934078</v>
      </c>
      <c r="BP76" s="80">
        <f t="shared" si="160"/>
        <v>1.0260621153894849</v>
      </c>
      <c r="BQ76" s="80">
        <f t="shared" si="160"/>
        <v>1.185520639061417</v>
      </c>
      <c r="BR76" s="80">
        <f t="shared" si="160"/>
        <v>0.96563795076206405</v>
      </c>
      <c r="BS76" s="80"/>
      <c r="BT76" s="95">
        <f>[4]Northeast!AK76</f>
        <v>0.84604688618377633</v>
      </c>
      <c r="BU76" s="95">
        <f>[4]Midwest!AK76</f>
        <v>0.78816436348819296</v>
      </c>
      <c r="BV76" s="95">
        <f>[4]South!AK76</f>
        <v>0.78540645389581076</v>
      </c>
      <c r="BW76" s="95">
        <f>[4]West!AK76</f>
        <v>0.75594089878615245</v>
      </c>
      <c r="BX76" s="88"/>
      <c r="BY76" s="95">
        <f>[4]Northeast!AH76</f>
        <v>0.98838077385801348</v>
      </c>
      <c r="BZ76" s="95">
        <f>[4]Midwest!AH76</f>
        <v>0.98285677387156811</v>
      </c>
      <c r="CA76" s="95">
        <f>[4]South!AH76</f>
        <v>0.99718000485492142</v>
      </c>
      <c r="CB76" s="95">
        <f>[4]West!AH76</f>
        <v>0.98930450559019201</v>
      </c>
      <c r="CD76" s="95">
        <f>[4]Northeast!AI76</f>
        <v>1.247144161039389</v>
      </c>
      <c r="CE76" s="95">
        <f>[4]Midwest!AI76</f>
        <v>1.3242613772376894</v>
      </c>
      <c r="CF76" s="95">
        <f>[4]South!AI76</f>
        <v>1.3737177811935126</v>
      </c>
      <c r="CG76" s="95">
        <f>[4]West!AI76</f>
        <v>1.3594943901432333</v>
      </c>
      <c r="CI76" s="95">
        <f>[4]Northeast!AJ76</f>
        <v>0.99945852833352578</v>
      </c>
      <c r="CJ76" s="95">
        <f>[4]Midwest!AJ76</f>
        <v>1.0002139565529351</v>
      </c>
      <c r="CK76" s="95">
        <f>[4]South!AJ76</f>
        <v>1.1019035244568072</v>
      </c>
      <c r="CL76" s="95">
        <f>[4]West!AJ76</f>
        <v>0.94977137480111384</v>
      </c>
      <c r="CN76" s="89">
        <f t="shared" si="106"/>
        <v>1.4056885285354002</v>
      </c>
      <c r="CO76" s="89">
        <f t="shared" si="107"/>
        <v>0.89031993821636668</v>
      </c>
      <c r="CP76" s="89">
        <f t="shared" si="108"/>
        <v>1.2957141349225567</v>
      </c>
      <c r="CQ76" s="89">
        <f t="shared" si="109"/>
        <v>0.99641777637684625</v>
      </c>
      <c r="CR76" s="89">
        <f t="shared" si="110"/>
        <v>1.362476184723457</v>
      </c>
      <c r="CS76" s="89">
        <f t="shared" si="111"/>
        <v>1.0904184618955883</v>
      </c>
      <c r="CT76" s="89">
        <f t="shared" si="112"/>
        <v>0.82164797900788289</v>
      </c>
      <c r="CU76" s="89">
        <f t="shared" si="113"/>
        <v>2.2153771458696623</v>
      </c>
      <c r="CV76" s="89">
        <f t="shared" si="114"/>
        <v>1.2515125238770928</v>
      </c>
      <c r="CW76" s="89"/>
      <c r="CX76" s="89">
        <f t="shared" si="115"/>
        <v>1.9181067740919877</v>
      </c>
      <c r="DA76" s="35"/>
      <c r="DC76" s="80">
        <f t="shared" si="137"/>
        <v>0.16800374352799458</v>
      </c>
      <c r="DD76" s="80">
        <f t="shared" si="138"/>
        <v>7.1763003426662544E-2</v>
      </c>
      <c r="DE76" s="80">
        <f t="shared" si="80"/>
        <v>2.2806997591175304</v>
      </c>
      <c r="DF76" s="80">
        <f t="shared" si="139"/>
        <v>6.1660032170387473E-12</v>
      </c>
      <c r="DG76" s="80"/>
      <c r="DI76" s="80">
        <f t="shared" si="116"/>
        <v>0.17520231625462129</v>
      </c>
      <c r="DJ76" s="80">
        <f t="shared" si="117"/>
        <v>6.5739561683791914E-2</v>
      </c>
      <c r="DK76" s="80">
        <f t="shared" si="118"/>
        <v>2.2763471688629937</v>
      </c>
      <c r="DL76" s="80">
        <f t="shared" si="119"/>
        <v>6.1784698715733045E-12</v>
      </c>
      <c r="DM76" s="80">
        <f t="shared" si="120"/>
        <v>2.5172890468075857</v>
      </c>
      <c r="DN76" s="80"/>
      <c r="DO76" s="80"/>
      <c r="DP76" s="80">
        <f t="shared" si="121"/>
        <v>6.9599602189828802E-2</v>
      </c>
      <c r="DQ76" s="80">
        <f t="shared" si="122"/>
        <v>2.6115221756978016E-2</v>
      </c>
      <c r="DR76" s="80">
        <f t="shared" si="123"/>
        <v>0.90428517605073866</v>
      </c>
      <c r="DS76" s="80">
        <f t="shared" si="124"/>
        <v>2.45441415613706E-12</v>
      </c>
      <c r="DT76" s="80"/>
      <c r="DW76" s="80">
        <f t="shared" si="125"/>
        <v>-7.2054856280756627E-2</v>
      </c>
      <c r="DX76" s="80">
        <f t="shared" si="126"/>
        <v>0.17876301931656663</v>
      </c>
      <c r="DY76" s="80">
        <f t="shared" si="126"/>
        <v>-9.6058742691120091E-3</v>
      </c>
      <c r="DZ76" s="80">
        <v>0</v>
      </c>
      <c r="EA76" s="80"/>
      <c r="EC76" s="80">
        <f t="shared" si="127"/>
        <v>9.6517368690616279E-2</v>
      </c>
      <c r="ED76" s="80">
        <f t="shared" si="128"/>
        <v>2.0889488145481378E-2</v>
      </c>
      <c r="EE76" s="80">
        <f t="shared" si="129"/>
        <v>0.13846758979975057</v>
      </c>
      <c r="EF76" s="80">
        <f t="shared" si="130"/>
        <v>0.74412555336415176</v>
      </c>
      <c r="EG76" s="80"/>
      <c r="EI76" s="80">
        <f t="shared" si="164"/>
        <v>-1.1230029050432773E-2</v>
      </c>
      <c r="EJ76" s="80">
        <f t="shared" si="164"/>
        <v>-7.4103499132974237E-4</v>
      </c>
      <c r="EK76" s="80">
        <f t="shared" si="164"/>
        <v>1.3474370514572438E-2</v>
      </c>
      <c r="EL76" s="80">
        <f t="shared" si="164"/>
        <v>-1.0043830213270874E-3</v>
      </c>
      <c r="EN76" s="80">
        <f t="shared" si="141"/>
        <v>3.723408571970941E-4</v>
      </c>
      <c r="EO76" s="80">
        <f t="shared" si="142"/>
        <v>-4.6285696603545951E-4</v>
      </c>
      <c r="EP76" s="80">
        <f t="shared" si="143"/>
        <v>-5.3269497332115111E-4</v>
      </c>
      <c r="EQ76" s="80">
        <f t="shared" si="144"/>
        <v>-4.7883045270226388E-4</v>
      </c>
      <c r="ES76" s="80">
        <f t="shared" si="145"/>
        <v>-1.1400944183820297E-3</v>
      </c>
      <c r="ET76" s="80">
        <f t="shared" si="146"/>
        <v>1.2780764319518247E-3</v>
      </c>
      <c r="EU76" s="80">
        <f t="shared" si="147"/>
        <v>4.8121070914110943E-3</v>
      </c>
      <c r="EV76" s="80">
        <f t="shared" si="148"/>
        <v>5.6493645134765794E-3</v>
      </c>
      <c r="EX76" s="80">
        <f t="shared" si="149"/>
        <v>-8.60630347705422E-3</v>
      </c>
      <c r="EY76" s="80">
        <f t="shared" si="150"/>
        <v>1.4439107340320693E-2</v>
      </c>
      <c r="EZ76" s="80">
        <f t="shared" si="151"/>
        <v>6.9450179609842996E-2</v>
      </c>
      <c r="FA76" s="80">
        <f t="shared" si="152"/>
        <v>-1.7007991893199414E-2</v>
      </c>
      <c r="FC76" s="124">
        <v>1.0664002953444478</v>
      </c>
      <c r="FD76" s="80">
        <f t="shared" si="24"/>
        <v>0.99100767186213889</v>
      </c>
      <c r="FE76" s="80">
        <f t="shared" si="25"/>
        <v>0.87559230697755486</v>
      </c>
      <c r="FF76" s="124">
        <f t="shared" si="3"/>
        <v>0.82164797900788289</v>
      </c>
      <c r="FG76" s="80"/>
      <c r="FH76" s="80">
        <f t="shared" si="26"/>
        <v>1.0114487567251682</v>
      </c>
      <c r="FI76" s="80">
        <f t="shared" si="27"/>
        <v>1.5981959729359154</v>
      </c>
      <c r="FJ76" s="80">
        <f t="shared" si="4"/>
        <v>1.2957141349225567</v>
      </c>
      <c r="FK76" s="80"/>
      <c r="FL76" s="80">
        <f t="shared" si="28"/>
        <v>0.99953222843474632</v>
      </c>
      <c r="FM76" s="80">
        <f t="shared" si="29"/>
        <v>1.0169460897429881</v>
      </c>
      <c r="FN76" s="80">
        <f t="shared" si="5"/>
        <v>0.99641777637684625</v>
      </c>
      <c r="FO76" s="80"/>
      <c r="FP76" s="80">
        <f t="shared" si="30"/>
        <v>1.0043148264122308</v>
      </c>
      <c r="FQ76" s="80">
        <f t="shared" si="31"/>
        <v>1.3913856097549704</v>
      </c>
      <c r="FR76" s="80">
        <f t="shared" si="6"/>
        <v>1.362476184723457</v>
      </c>
      <c r="FT76" s="80">
        <f t="shared" si="32"/>
        <v>1.0645805300605096</v>
      </c>
      <c r="FU76" s="80">
        <f t="shared" si="33"/>
        <v>1.0451075293077745</v>
      </c>
      <c r="FV76" s="80">
        <f t="shared" si="7"/>
        <v>1.0904184618955883</v>
      </c>
      <c r="FX76" s="37"/>
    </row>
    <row r="77" spans="1:180" hidden="1" x14ac:dyDescent="0.2">
      <c r="A77" s="74"/>
      <c r="B77" s="31"/>
      <c r="D77" s="85"/>
      <c r="E77" s="85"/>
      <c r="F77" s="85"/>
      <c r="G77" s="85"/>
      <c r="H77" s="85"/>
      <c r="I77" s="85"/>
      <c r="K77" s="86"/>
      <c r="L77" s="86"/>
      <c r="M77" s="86"/>
      <c r="N77" s="86"/>
      <c r="O77" s="86"/>
      <c r="P77" s="86"/>
      <c r="AB77" s="87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CN77" s="89"/>
      <c r="CO77" s="89"/>
      <c r="CP77" s="89"/>
      <c r="CQ77" s="89"/>
      <c r="CR77" s="89"/>
      <c r="CS77" s="89"/>
      <c r="CT77" s="89"/>
      <c r="CU77" s="89"/>
      <c r="CV77" s="89"/>
      <c r="CW77" s="89"/>
      <c r="CX77" s="89"/>
      <c r="DA77" s="35"/>
      <c r="DC77" s="80"/>
      <c r="DD77" s="80"/>
      <c r="DE77" s="80"/>
      <c r="DF77" s="80"/>
      <c r="DG77" s="80"/>
      <c r="DI77" s="80"/>
      <c r="DJ77" s="80"/>
      <c r="DK77" s="80"/>
      <c r="DL77" s="80"/>
      <c r="DM77" s="80"/>
      <c r="DN77" s="80"/>
      <c r="DO77" s="80"/>
      <c r="DP77" s="80"/>
      <c r="DQ77" s="80"/>
      <c r="DR77" s="80"/>
      <c r="DS77" s="80"/>
      <c r="DT77" s="80"/>
      <c r="DW77" s="80"/>
      <c r="DX77" s="80"/>
      <c r="DY77" s="80"/>
      <c r="DZ77" s="80"/>
      <c r="EA77" s="80"/>
      <c r="EC77" s="80"/>
      <c r="ED77" s="80"/>
      <c r="EE77" s="80"/>
      <c r="EF77" s="80"/>
      <c r="EG77" s="80"/>
      <c r="EI77" s="80"/>
      <c r="EJ77" s="80"/>
      <c r="EK77" s="80"/>
      <c r="EL77" s="80"/>
      <c r="FD77" s="80"/>
      <c r="FE77" s="80"/>
      <c r="FF77" s="80"/>
      <c r="FG77" s="80"/>
      <c r="FH77" s="80"/>
      <c r="FI77" s="80"/>
      <c r="FJ77" s="80"/>
      <c r="FK77" s="80"/>
      <c r="FL77" s="80"/>
      <c r="FM77" s="80"/>
      <c r="FN77" s="80"/>
      <c r="FO77" s="80"/>
      <c r="FP77" s="80"/>
      <c r="FQ77" s="80"/>
      <c r="FR77" s="80"/>
      <c r="FX77" s="37"/>
    </row>
    <row r="78" spans="1:180" hidden="1" x14ac:dyDescent="0.2">
      <c r="A78" s="97" t="s">
        <v>222</v>
      </c>
      <c r="B78" s="98">
        <f>Base_year</f>
        <v>1985</v>
      </c>
      <c r="D78" s="96"/>
      <c r="E78" s="96"/>
      <c r="F78" s="96"/>
      <c r="G78" s="96"/>
      <c r="H78" s="85"/>
      <c r="I78" s="85"/>
      <c r="K78" s="86"/>
      <c r="L78" s="86"/>
      <c r="M78" s="86"/>
      <c r="N78" s="86"/>
      <c r="O78" s="94">
        <f>INDEX(O15:O76,base_row,1)</f>
        <v>23317.849924771181</v>
      </c>
      <c r="P78" s="94"/>
      <c r="R78" s="96"/>
      <c r="S78" s="96"/>
      <c r="T78" s="96"/>
      <c r="U78" s="96"/>
      <c r="V78" s="85"/>
      <c r="X78" s="94">
        <f>INDEX(X15:X76,base_row,1)</f>
        <v>8.5536098079460476</v>
      </c>
      <c r="Y78" s="94">
        <f>INDEX(Y15:Y76,base_row,1)</f>
        <v>10.347625348189414</v>
      </c>
      <c r="Z78" s="94">
        <f>INDEX(Z15:Z76,base_row,1)</f>
        <v>34.118331256414017</v>
      </c>
      <c r="AA78" s="94">
        <f>INDEX(AA15:AA76,base_row,1)</f>
        <v>0</v>
      </c>
      <c r="AB78" s="94">
        <f>INDEX(AB15:AB76,base_row,1)</f>
        <v>11.45684012694867</v>
      </c>
      <c r="AF78" s="94">
        <f>INDEX(AF15:AF76,base_row,1)</f>
        <v>71.521285072487117</v>
      </c>
      <c r="AG78" s="94">
        <f>INDEX(AG15:AG76,base_row,1)</f>
        <v>245.5503325327239</v>
      </c>
      <c r="AH78" s="94">
        <f>INDEX(AH15:AH76,base_row,1)</f>
        <v>113.69138026274976</v>
      </c>
      <c r="AI78" s="94">
        <f>INDEX(AI15:AI76,base_row,1)</f>
        <v>2.1405618822675874</v>
      </c>
      <c r="AJ78" s="94">
        <f>INDEX(AJ15:AJ76,base_row,1)</f>
        <v>0.92021801704235084</v>
      </c>
      <c r="AL78" s="94">
        <f>INDEX(AL15:AL76,base_row,1)</f>
        <v>72.976055488526185</v>
      </c>
      <c r="AM78" s="94">
        <f>INDEX(AM15:AM76,base_row,1)</f>
        <v>245.50254824678285</v>
      </c>
      <c r="AN78" s="94">
        <f>INDEX(AN15:AN76,base_row,1)</f>
        <v>116.75936409611535</v>
      </c>
      <c r="AO78" s="94">
        <f>INDEX(AO15:AO76,base_row,1)</f>
        <v>2.0801661705154908</v>
      </c>
      <c r="AP78" s="94">
        <f>INDEX(AP15:AP76,base_row,1)</f>
        <v>4.9446701443528767</v>
      </c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CN78" s="89">
        <v>1.2729089433386083</v>
      </c>
      <c r="CO78" s="89">
        <v>1.0849345608794621</v>
      </c>
      <c r="CP78" s="89">
        <v>0.99681764716489374</v>
      </c>
      <c r="CQ78" s="89">
        <v>0.99208142263212262</v>
      </c>
      <c r="CR78" s="89">
        <v>1.3394193622445745</v>
      </c>
      <c r="CS78" s="89">
        <v>1.0104504660488471</v>
      </c>
      <c r="CT78" s="89">
        <v>0.81060430817736573</v>
      </c>
      <c r="CU78" s="89">
        <v>1.3810229054806122</v>
      </c>
      <c r="CV78" s="89">
        <v>1.3810229054806129</v>
      </c>
      <c r="CW78" s="89"/>
      <c r="CX78" s="89">
        <v>1.3384268377735666</v>
      </c>
      <c r="DA78" s="35"/>
      <c r="DC78" s="80"/>
      <c r="DD78" s="80"/>
      <c r="DE78" s="80"/>
      <c r="DF78" s="80"/>
      <c r="DG78" s="80"/>
      <c r="DI78" s="80"/>
      <c r="DJ78" s="80"/>
      <c r="DK78" s="80"/>
      <c r="DL78" s="80"/>
      <c r="DM78" s="80"/>
      <c r="DN78" s="80"/>
      <c r="DO78" s="80"/>
      <c r="DP78" s="80"/>
      <c r="DQ78" s="80"/>
      <c r="DR78" s="80"/>
      <c r="DS78" s="80"/>
      <c r="DT78" s="80"/>
      <c r="DW78" s="80"/>
      <c r="DX78" s="80"/>
      <c r="DY78" s="80"/>
      <c r="DZ78" s="80"/>
      <c r="EA78" s="80"/>
      <c r="EC78" s="80"/>
      <c r="ED78" s="80"/>
      <c r="EE78" s="80"/>
      <c r="EF78" s="80"/>
      <c r="EG78" s="80"/>
      <c r="EI78" s="80"/>
      <c r="EJ78" s="80"/>
      <c r="EK78" s="80"/>
      <c r="EL78" s="80"/>
      <c r="FD78" s="80"/>
      <c r="FE78" s="80">
        <f>INDEX(FE15:FE76,base_row,1)</f>
        <v>1.0656538193336862</v>
      </c>
      <c r="FI78" s="80">
        <f>INDEX(FI15:FI76,base_row,1)</f>
        <v>1.2334479727130843</v>
      </c>
      <c r="FM78" s="80">
        <f>INDEX(FM15:FM76,base_row,1)</f>
        <v>1.02060211474828</v>
      </c>
      <c r="FQ78" s="80">
        <f>INDEX(FQ15:FQ76,base_row,1)</f>
        <v>1.0212182975054211</v>
      </c>
      <c r="FU78" s="80">
        <f>INDEX(FU15:FU76,base_row,1)</f>
        <v>0.95844628996005343</v>
      </c>
      <c r="FX78" s="37"/>
    </row>
    <row r="79" spans="1:180" hidden="1" x14ac:dyDescent="0.2">
      <c r="A79" s="97" t="s">
        <v>223</v>
      </c>
      <c r="B79" s="98">
        <f>Base_year2</f>
        <v>1996</v>
      </c>
      <c r="D79" s="96"/>
      <c r="E79" s="96"/>
      <c r="F79" s="96"/>
      <c r="G79" s="96"/>
      <c r="H79" s="85"/>
      <c r="I79" s="85"/>
      <c r="K79" s="86"/>
      <c r="L79" s="86"/>
      <c r="M79" s="86"/>
      <c r="N79" s="86"/>
      <c r="O79" s="86"/>
      <c r="P79" s="86"/>
      <c r="R79" s="96"/>
      <c r="S79" s="96"/>
      <c r="T79" s="96"/>
      <c r="U79" s="96"/>
      <c r="V79" s="85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CN79" s="89"/>
      <c r="CO79" s="89"/>
      <c r="CP79" s="89"/>
      <c r="CQ79" s="89"/>
      <c r="CR79" s="89"/>
      <c r="CS79" s="89"/>
      <c r="CT79" s="89"/>
      <c r="CU79" s="89"/>
      <c r="CV79" s="89"/>
      <c r="CW79" s="89"/>
      <c r="CX79" s="89"/>
      <c r="DA79" s="35"/>
      <c r="DC79" s="80"/>
      <c r="DD79" s="80"/>
      <c r="DE79" s="80"/>
      <c r="DF79" s="80"/>
      <c r="DG79" s="80"/>
      <c r="DI79" s="80"/>
      <c r="DJ79" s="80"/>
      <c r="DK79" s="80"/>
      <c r="DL79" s="80"/>
      <c r="DM79" s="80"/>
      <c r="DN79" s="80"/>
      <c r="DO79" s="80"/>
      <c r="DP79" s="80"/>
      <c r="DQ79" s="80"/>
      <c r="DR79" s="80"/>
      <c r="DS79" s="80"/>
      <c r="DT79" s="80"/>
      <c r="DW79" s="80"/>
      <c r="DX79" s="80"/>
      <c r="DY79" s="80"/>
      <c r="DZ79" s="80"/>
      <c r="EA79" s="80"/>
      <c r="EC79" s="80"/>
      <c r="ED79" s="80"/>
      <c r="EE79" s="80"/>
      <c r="EF79" s="80"/>
      <c r="EG79" s="80"/>
      <c r="EI79" s="80"/>
      <c r="EJ79" s="80"/>
      <c r="EK79" s="80"/>
      <c r="EL79" s="80"/>
      <c r="FD79" s="80"/>
      <c r="FE79" s="80"/>
      <c r="FF79" s="80"/>
      <c r="FG79" s="80"/>
      <c r="FH79" s="80"/>
      <c r="FI79" s="80"/>
      <c r="FJ79" s="80"/>
      <c r="FK79" s="80"/>
      <c r="FL79" s="80"/>
      <c r="FM79" s="80"/>
      <c r="FN79" s="80"/>
      <c r="FO79" s="80"/>
      <c r="FP79" s="80"/>
      <c r="FQ79" s="80"/>
      <c r="FR79" s="80"/>
      <c r="FX79" s="37"/>
    </row>
    <row r="80" spans="1:180" x14ac:dyDescent="0.2">
      <c r="A80" s="74"/>
      <c r="B80" s="31"/>
      <c r="D80" s="85"/>
      <c r="E80" s="85"/>
      <c r="F80" s="85"/>
      <c r="G80" s="85"/>
      <c r="H80" s="85"/>
      <c r="I80" s="85"/>
      <c r="K80" s="86"/>
      <c r="L80" s="86"/>
      <c r="M80" s="86"/>
      <c r="N80" s="86"/>
      <c r="O80" s="86"/>
      <c r="P80" s="86"/>
      <c r="AB80" s="87"/>
      <c r="BE80" s="80"/>
      <c r="BF80" s="80"/>
      <c r="BG80" s="80"/>
      <c r="BH80" s="80"/>
      <c r="BI80" s="80"/>
      <c r="BJ80" s="80"/>
      <c r="BK80" s="80"/>
      <c r="BL80" s="80"/>
      <c r="BM80" s="80"/>
      <c r="BN80" s="80"/>
      <c r="BO80" s="80"/>
      <c r="BP80" s="80"/>
      <c r="BQ80" s="80"/>
      <c r="BR80" s="80"/>
      <c r="BS80" s="80"/>
      <c r="BT80" s="80"/>
      <c r="BU80" s="80"/>
      <c r="BV80" s="80"/>
      <c r="BW80" s="80"/>
      <c r="BX80" s="88"/>
      <c r="BY80" s="80"/>
      <c r="CN80" s="89"/>
      <c r="CO80" s="89"/>
      <c r="CP80" s="89"/>
      <c r="CQ80" s="89"/>
      <c r="CR80" s="89"/>
      <c r="CS80" s="89"/>
      <c r="CT80" s="89"/>
      <c r="CU80" s="89"/>
      <c r="CV80" s="89"/>
      <c r="CW80" s="89"/>
      <c r="CX80" s="89"/>
      <c r="DA80" s="35"/>
      <c r="DC80" s="80"/>
      <c r="DD80" s="80"/>
      <c r="DE80" s="80"/>
      <c r="DF80" s="80"/>
      <c r="DG80" s="80"/>
      <c r="DI80" s="80"/>
      <c r="DJ80" s="80"/>
      <c r="DK80" s="80"/>
      <c r="DL80" s="80"/>
      <c r="DM80" s="80"/>
      <c r="DN80" s="80"/>
      <c r="DO80" s="80"/>
      <c r="DP80" s="80"/>
      <c r="DQ80" s="80"/>
      <c r="DR80" s="80"/>
      <c r="DS80" s="80"/>
      <c r="DT80" s="80"/>
      <c r="DW80" s="80"/>
      <c r="DX80" s="80"/>
      <c r="DY80" s="80"/>
      <c r="DZ80" s="80"/>
      <c r="EA80" s="80"/>
      <c r="EC80" s="80"/>
      <c r="ED80" s="80"/>
      <c r="EE80" s="80"/>
      <c r="EF80" s="80"/>
      <c r="EG80" s="80"/>
      <c r="EI80" s="80"/>
      <c r="EJ80" s="80"/>
      <c r="EK80" s="80"/>
      <c r="EL80" s="80"/>
      <c r="FD80" s="80"/>
      <c r="FE80" s="80"/>
      <c r="FF80" s="80"/>
      <c r="FG80" s="80"/>
      <c r="FH80" s="80"/>
      <c r="FI80" s="80"/>
      <c r="FJ80" s="80"/>
      <c r="FK80" s="80"/>
      <c r="FL80" s="80"/>
      <c r="FM80" s="80"/>
      <c r="FN80" s="80"/>
      <c r="FO80" s="80"/>
      <c r="FP80" s="80"/>
      <c r="FQ80" s="80"/>
      <c r="FR80" s="80"/>
      <c r="FX80" s="37"/>
    </row>
    <row r="81" spans="1:200" x14ac:dyDescent="0.2">
      <c r="A81" s="31"/>
      <c r="B81" s="31"/>
      <c r="D81" s="58"/>
      <c r="E81" s="58"/>
      <c r="F81" s="58"/>
      <c r="G81" s="58"/>
      <c r="H81" s="58"/>
      <c r="I81" s="58"/>
      <c r="K81" s="86"/>
      <c r="L81" s="86"/>
      <c r="M81" s="86"/>
      <c r="N81" s="86"/>
      <c r="O81" s="86"/>
      <c r="P81" s="86"/>
      <c r="X81" s="94"/>
      <c r="Y81" s="94"/>
      <c r="Z81" s="94"/>
      <c r="AA81" s="94"/>
      <c r="AB81" s="94"/>
      <c r="BX81" s="44"/>
      <c r="DA81" s="35"/>
      <c r="FX81" s="37"/>
    </row>
    <row r="82" spans="1:200" x14ac:dyDescent="0.2">
      <c r="A82" s="31"/>
      <c r="B82" s="31"/>
      <c r="D82" s="99" t="s">
        <v>224</v>
      </c>
      <c r="E82" s="58"/>
      <c r="F82" s="58"/>
      <c r="G82" s="58"/>
      <c r="H82" s="58"/>
      <c r="I82" s="58"/>
      <c r="K82" s="86"/>
      <c r="L82" s="86"/>
      <c r="M82" s="86"/>
      <c r="N82" s="86"/>
      <c r="O82" s="86"/>
      <c r="P82" s="86"/>
      <c r="V82" s="80"/>
      <c r="X82" s="94"/>
      <c r="Y82" s="94"/>
      <c r="Z82" s="94"/>
      <c r="AA82" s="94"/>
      <c r="AB82" s="94"/>
      <c r="AF82" s="42" t="s">
        <v>225</v>
      </c>
      <c r="BX82" s="44"/>
      <c r="DA82" s="35"/>
      <c r="FX82" s="37"/>
    </row>
    <row r="83" spans="1:200" x14ac:dyDescent="0.2">
      <c r="A83" s="31"/>
      <c r="B83" s="31"/>
      <c r="D83" s="58"/>
      <c r="E83" s="58"/>
      <c r="F83" s="58"/>
      <c r="G83" s="58"/>
      <c r="H83" s="58"/>
      <c r="I83" s="58"/>
      <c r="BT83" s="44"/>
      <c r="BU83" s="44"/>
      <c r="BV83" s="44"/>
      <c r="BW83" s="44"/>
      <c r="BX83" s="44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DA83" s="35"/>
      <c r="FX83" s="37"/>
    </row>
    <row r="84" spans="1:200" ht="63.75" x14ac:dyDescent="0.2">
      <c r="A84" s="31"/>
      <c r="B84" s="31"/>
      <c r="D84" s="48" t="s">
        <v>203</v>
      </c>
      <c r="E84" s="48" t="s">
        <v>204</v>
      </c>
      <c r="F84" s="48" t="s">
        <v>205</v>
      </c>
      <c r="G84" s="48" t="s">
        <v>206</v>
      </c>
      <c r="H84" s="50" t="s">
        <v>78</v>
      </c>
      <c r="I84" s="50"/>
      <c r="K84" s="48" t="s">
        <v>183</v>
      </c>
      <c r="L84" s="48" t="s">
        <v>183</v>
      </c>
      <c r="M84" s="48" t="s">
        <v>184</v>
      </c>
      <c r="N84" s="48" t="s">
        <v>185</v>
      </c>
      <c r="O84" s="50" t="s">
        <v>78</v>
      </c>
      <c r="P84" s="50"/>
      <c r="R84" s="76" t="str">
        <f>K84</f>
        <v>Single-Family Attached</v>
      </c>
      <c r="S84" s="76" t="str">
        <f>L84</f>
        <v>Single-Family Attached</v>
      </c>
      <c r="T84" s="76" t="str">
        <f>M84</f>
        <v>Mobile Home</v>
      </c>
      <c r="U84" s="76" t="str">
        <f>N84</f>
        <v>Multi-Family (2-4 units)</v>
      </c>
      <c r="V84" s="76" t="s">
        <v>78</v>
      </c>
      <c r="X84" s="76" t="str">
        <f>D84</f>
        <v>Northeast</v>
      </c>
      <c r="Y84" s="76" t="str">
        <f>E84</f>
        <v>Midwest</v>
      </c>
      <c r="Z84" s="76" t="str">
        <f>F84</f>
        <v>South</v>
      </c>
      <c r="AA84" s="76" t="str">
        <f>G84</f>
        <v>West</v>
      </c>
      <c r="AB84" s="76" t="s">
        <v>78</v>
      </c>
      <c r="AF84" s="50" t="str">
        <f>K84</f>
        <v>Single-Family Attached</v>
      </c>
      <c r="AG84" s="50" t="str">
        <f>L84</f>
        <v>Single-Family Attached</v>
      </c>
      <c r="AH84" s="50" t="str">
        <f>M84</f>
        <v>Mobile Home</v>
      </c>
      <c r="AI84" s="50" t="str">
        <f>N84</f>
        <v>Multi-Family (2-4 units)</v>
      </c>
      <c r="AJ84" s="50" t="s">
        <v>78</v>
      </c>
      <c r="AL84" s="100" t="s">
        <v>226</v>
      </c>
      <c r="AM84" s="76" t="s">
        <v>183</v>
      </c>
      <c r="AN84" s="76" t="s">
        <v>184</v>
      </c>
      <c r="AO84" s="76" t="s">
        <v>185</v>
      </c>
      <c r="AP84" s="76" t="s">
        <v>78</v>
      </c>
      <c r="AR84" s="50" t="s">
        <v>183</v>
      </c>
      <c r="AS84" s="50" t="s">
        <v>183</v>
      </c>
      <c r="AT84" s="50" t="s">
        <v>184</v>
      </c>
      <c r="AU84" s="50" t="s">
        <v>185</v>
      </c>
      <c r="AV84" s="50" t="s">
        <v>78</v>
      </c>
      <c r="AX84" s="50" t="s">
        <v>183</v>
      </c>
      <c r="AY84" s="50" t="s">
        <v>183</v>
      </c>
      <c r="AZ84" s="50" t="s">
        <v>184</v>
      </c>
      <c r="BA84" s="50" t="s">
        <v>185</v>
      </c>
      <c r="BB84" s="50" t="s">
        <v>78</v>
      </c>
      <c r="BE84" s="76" t="str">
        <f>D84</f>
        <v>Northeast</v>
      </c>
      <c r="BF84" s="76" t="str">
        <f>E84</f>
        <v>Midwest</v>
      </c>
      <c r="BG84" s="76" t="str">
        <f>F84</f>
        <v>South</v>
      </c>
      <c r="BH84" s="76" t="str">
        <f>G84</f>
        <v>West</v>
      </c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DA84" s="35"/>
      <c r="DE84" s="32" t="s">
        <v>440</v>
      </c>
      <c r="FX84" s="37"/>
      <c r="FZ84" s="51"/>
      <c r="GA84" s="53" t="s">
        <v>227</v>
      </c>
      <c r="GB84" s="53" t="s">
        <v>175</v>
      </c>
      <c r="GC84" s="53" t="s">
        <v>176</v>
      </c>
      <c r="GD84" s="53" t="s">
        <v>177</v>
      </c>
      <c r="GE84" s="53" t="s">
        <v>178</v>
      </c>
      <c r="GF84" s="53" t="s">
        <v>228</v>
      </c>
      <c r="GI84" s="84" t="s">
        <v>207</v>
      </c>
      <c r="GJ84" s="84" t="s">
        <v>218</v>
      </c>
      <c r="GK84" s="84" t="s">
        <v>219</v>
      </c>
      <c r="GL84" s="84" t="s">
        <v>220</v>
      </c>
      <c r="GM84" s="84" t="s">
        <v>221</v>
      </c>
      <c r="GP84" s="47" t="s">
        <v>207</v>
      </c>
      <c r="GQ84" s="47" t="s">
        <v>208</v>
      </c>
      <c r="GR84" s="47" t="s">
        <v>209</v>
      </c>
    </row>
    <row r="85" spans="1:200" ht="23.25" customHeight="1" x14ac:dyDescent="0.2">
      <c r="A85" s="101" t="s">
        <v>188</v>
      </c>
      <c r="B85" s="31"/>
      <c r="D85" s="66" t="s">
        <v>229</v>
      </c>
      <c r="E85" s="66" t="s">
        <v>229</v>
      </c>
      <c r="F85" s="66" t="s">
        <v>230</v>
      </c>
      <c r="G85" s="66" t="s">
        <v>230</v>
      </c>
      <c r="H85" s="66" t="s">
        <v>230</v>
      </c>
      <c r="I85" s="66"/>
      <c r="K85" s="78"/>
      <c r="L85" s="78"/>
      <c r="M85" s="78"/>
      <c r="N85" s="78"/>
      <c r="O85" s="78"/>
      <c r="P85" s="78"/>
      <c r="R85" s="78"/>
      <c r="S85" s="78"/>
      <c r="T85" s="78"/>
      <c r="U85" s="78"/>
      <c r="V85" s="78"/>
      <c r="X85" s="66" t="s">
        <v>229</v>
      </c>
      <c r="Y85" s="66" t="s">
        <v>229</v>
      </c>
      <c r="Z85" s="66" t="s">
        <v>230</v>
      </c>
      <c r="AA85" s="66" t="s">
        <v>230</v>
      </c>
      <c r="AB85" s="66" t="s">
        <v>230</v>
      </c>
      <c r="AF85" s="66" t="s">
        <v>229</v>
      </c>
      <c r="AG85" s="66" t="s">
        <v>229</v>
      </c>
      <c r="AH85" s="66" t="s">
        <v>230</v>
      </c>
      <c r="AI85" s="66" t="s">
        <v>230</v>
      </c>
      <c r="AJ85" s="66" t="s">
        <v>230</v>
      </c>
      <c r="AL85" s="66" t="s">
        <v>229</v>
      </c>
      <c r="AM85" s="66" t="s">
        <v>229</v>
      </c>
      <c r="AN85" s="66" t="s">
        <v>230</v>
      </c>
      <c r="AO85" s="66" t="s">
        <v>230</v>
      </c>
      <c r="AP85" s="66" t="s">
        <v>230</v>
      </c>
      <c r="AR85" s="79"/>
      <c r="AS85" s="79"/>
      <c r="AT85" s="79"/>
      <c r="AU85" s="79"/>
      <c r="AV85" s="79"/>
      <c r="AX85" s="78"/>
      <c r="AY85" s="78"/>
      <c r="AZ85" s="78"/>
      <c r="BA85" s="78"/>
      <c r="BB85" s="78"/>
      <c r="BE85" s="66" t="s">
        <v>229</v>
      </c>
      <c r="BF85" s="66" t="s">
        <v>229</v>
      </c>
      <c r="BG85" s="66" t="s">
        <v>230</v>
      </c>
      <c r="BH85" s="66" t="s">
        <v>230</v>
      </c>
      <c r="BI85" s="57"/>
      <c r="BJ85" s="57"/>
      <c r="BK85" s="57"/>
      <c r="BL85" s="57"/>
      <c r="BM85" s="57"/>
      <c r="BN85" s="57"/>
      <c r="BO85" s="57"/>
      <c r="BP85" s="57"/>
      <c r="BQ85" s="57"/>
      <c r="BR85" s="57"/>
      <c r="BS85" s="57"/>
      <c r="BT85" s="57"/>
      <c r="BU85" s="57"/>
      <c r="BV85" s="57"/>
      <c r="BW85" s="57"/>
      <c r="BX85" s="57"/>
      <c r="BY85" s="57"/>
      <c r="DA85" s="35"/>
      <c r="DE85" s="192">
        <v>3</v>
      </c>
      <c r="FX85" s="37"/>
      <c r="FZ85" s="32">
        <v>1970</v>
      </c>
      <c r="GA85" s="80">
        <f t="shared" ref="GA85:GA123" si="165">CO108</f>
        <v>0.48083563827651626</v>
      </c>
      <c r="GB85" s="80">
        <f t="shared" ref="GB85:GB123" si="166">CP108</f>
        <v>1</v>
      </c>
      <c r="GC85" s="80">
        <f t="shared" ref="GC85:GC123" si="167">CQ108</f>
        <v>0.98168706168495745</v>
      </c>
      <c r="GD85" s="80">
        <f t="shared" ref="GD85:GD123" si="168">CR108</f>
        <v>0.97740694346494861</v>
      </c>
      <c r="GE85" s="80">
        <f t="shared" ref="GE85:GE123" si="169">CS108</f>
        <v>1.0079902105031477</v>
      </c>
      <c r="GF85" s="80">
        <f t="shared" ref="GF85:GF123" si="170">CT108</f>
        <v>0.67597956039122531</v>
      </c>
      <c r="GH85" s="32">
        <f>FZ85</f>
        <v>1970</v>
      </c>
      <c r="GI85" s="90">
        <f>CU108</f>
        <v>0.69052104189025643</v>
      </c>
      <c r="GJ85" s="90">
        <f>CN108</f>
        <v>1.056181488412604</v>
      </c>
      <c r="GK85" s="90">
        <f>CR108</f>
        <v>0.97740694346494861</v>
      </c>
      <c r="GL85" s="90">
        <f>CP108*CP108*CS108</f>
        <v>1.0079902105031477</v>
      </c>
      <c r="GM85" s="90">
        <f>CT108</f>
        <v>0.67597956039122531</v>
      </c>
      <c r="GO85" s="32">
        <v>1985</v>
      </c>
      <c r="GP85" s="80">
        <f>CV115</f>
        <v>0.78290528744873644</v>
      </c>
      <c r="GQ85" s="80">
        <f t="shared" ref="GQ85:GQ117" si="171">CN115</f>
        <v>1.112116847123938</v>
      </c>
      <c r="GR85" s="80">
        <f t="shared" ref="GR85:GR117" si="172">CO115</f>
        <v>0.7039775446918366</v>
      </c>
    </row>
    <row r="86" spans="1:200" ht="25.5" x14ac:dyDescent="0.2">
      <c r="A86" s="31"/>
      <c r="B86" s="31"/>
      <c r="D86" s="66" t="s">
        <v>211</v>
      </c>
      <c r="E86" s="66" t="s">
        <v>212</v>
      </c>
      <c r="F86" s="66" t="s">
        <v>212</v>
      </c>
      <c r="G86" s="66" t="s">
        <v>212</v>
      </c>
      <c r="H86" s="66" t="s">
        <v>212</v>
      </c>
      <c r="I86" s="66"/>
      <c r="K86" s="67" t="s">
        <v>231</v>
      </c>
      <c r="L86" s="67" t="s">
        <v>231</v>
      </c>
      <c r="M86" s="67" t="s">
        <v>231</v>
      </c>
      <c r="N86" s="67" t="s">
        <v>231</v>
      </c>
      <c r="O86" s="67" t="s">
        <v>231</v>
      </c>
      <c r="P86" s="67"/>
      <c r="R86" s="67" t="s">
        <v>213</v>
      </c>
      <c r="S86" s="67" t="s">
        <v>213</v>
      </c>
      <c r="T86" s="67" t="s">
        <v>213</v>
      </c>
      <c r="U86" s="67" t="s">
        <v>213</v>
      </c>
      <c r="V86" s="67" t="s">
        <v>213</v>
      </c>
      <c r="X86" s="81" t="s">
        <v>214</v>
      </c>
      <c r="Y86" s="81" t="s">
        <v>214</v>
      </c>
      <c r="Z86" s="81" t="s">
        <v>214</v>
      </c>
      <c r="AA86" s="81" t="s">
        <v>214</v>
      </c>
      <c r="AB86" s="81" t="s">
        <v>214</v>
      </c>
      <c r="AF86" s="81" t="s">
        <v>215</v>
      </c>
      <c r="AG86" s="81" t="s">
        <v>215</v>
      </c>
      <c r="AH86" s="81" t="s">
        <v>215</v>
      </c>
      <c r="AI86" s="81" t="s">
        <v>215</v>
      </c>
      <c r="AJ86" s="81" t="s">
        <v>215</v>
      </c>
      <c r="AL86" s="78" t="s">
        <v>215</v>
      </c>
      <c r="AM86" s="78" t="s">
        <v>215</v>
      </c>
      <c r="AN86" s="78" t="s">
        <v>215</v>
      </c>
      <c r="AO86" s="78" t="s">
        <v>215</v>
      </c>
      <c r="AP86" s="78" t="s">
        <v>215</v>
      </c>
      <c r="AR86" s="67" t="s">
        <v>216</v>
      </c>
      <c r="AS86" s="67" t="s">
        <v>216</v>
      </c>
      <c r="AT86" s="67" t="s">
        <v>216</v>
      </c>
      <c r="AU86" s="67" t="s">
        <v>216</v>
      </c>
      <c r="AV86" s="81" t="s">
        <v>215</v>
      </c>
      <c r="AX86" s="67" t="s">
        <v>232</v>
      </c>
      <c r="AY86" s="67" t="s">
        <v>232</v>
      </c>
      <c r="AZ86" s="67" t="s">
        <v>232</v>
      </c>
      <c r="BA86" s="67" t="s">
        <v>232</v>
      </c>
      <c r="BB86" s="67" t="s">
        <v>232</v>
      </c>
      <c r="BE86" s="78" t="s">
        <v>233</v>
      </c>
      <c r="BF86" s="78" t="s">
        <v>233</v>
      </c>
      <c r="BG86" s="78" t="s">
        <v>233</v>
      </c>
      <c r="BH86" s="78" t="s">
        <v>233</v>
      </c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DA86" s="35"/>
      <c r="FX86" s="37"/>
      <c r="FZ86" s="32">
        <f>FZ85+1</f>
        <v>1971</v>
      </c>
      <c r="GA86" s="80">
        <f t="shared" si="165"/>
        <v>0.48614670801730525</v>
      </c>
      <c r="GB86" s="80">
        <f t="shared" si="166"/>
        <v>1</v>
      </c>
      <c r="GC86" s="80">
        <f t="shared" si="167"/>
        <v>0.98506579378908798</v>
      </c>
      <c r="GD86" s="80">
        <f t="shared" si="168"/>
        <v>0.97922032533069947</v>
      </c>
      <c r="GE86" s="80">
        <f t="shared" si="169"/>
        <v>1.0079902105031477</v>
      </c>
      <c r="GF86" s="80">
        <f t="shared" si="170"/>
        <v>0.67220195004318528</v>
      </c>
      <c r="GH86" s="32">
        <f t="shared" ref="GH86:GH94" si="173">FZ86</f>
        <v>1971</v>
      </c>
      <c r="GI86" s="90">
        <f>CU109</f>
        <v>0.71069137955527517</v>
      </c>
      <c r="GJ86" s="90">
        <f>CN109</f>
        <v>1.0873749086663538</v>
      </c>
      <c r="GK86" s="90">
        <f>CR109</f>
        <v>0.97922032533069947</v>
      </c>
      <c r="GL86" s="90">
        <f>CP109*CP109*CS109</f>
        <v>1.0079902105031477</v>
      </c>
      <c r="GM86" s="90">
        <f>CT109</f>
        <v>0.67220195004318528</v>
      </c>
      <c r="GO86" s="32">
        <v>1985</v>
      </c>
      <c r="GP86" s="80">
        <f>CV116</f>
        <v>0.79741302672039582</v>
      </c>
      <c r="GQ86" s="80">
        <f t="shared" si="171"/>
        <v>1.1228222403161356</v>
      </c>
      <c r="GR86" s="80">
        <f t="shared" si="172"/>
        <v>0.71018634837147565</v>
      </c>
    </row>
    <row r="87" spans="1:200" x14ac:dyDescent="0.2">
      <c r="A87" s="31" t="s">
        <v>35</v>
      </c>
      <c r="B87" s="31">
        <v>1949</v>
      </c>
      <c r="D87" s="85"/>
      <c r="E87" s="85"/>
      <c r="F87" s="85"/>
      <c r="G87" s="85"/>
      <c r="H87" s="85"/>
      <c r="I87" s="85"/>
      <c r="K87" s="86"/>
      <c r="L87" s="86"/>
      <c r="M87" s="86"/>
      <c r="N87" s="86"/>
      <c r="O87" s="86"/>
      <c r="P87" s="86"/>
      <c r="X87" s="87"/>
      <c r="Y87" s="87"/>
      <c r="Z87" s="87"/>
      <c r="AA87" s="87"/>
      <c r="AB87" s="87"/>
      <c r="BE87" s="80"/>
      <c r="BF87" s="80"/>
      <c r="BG87" s="80"/>
      <c r="BH87" s="80"/>
      <c r="BI87" s="88"/>
      <c r="BJ87" s="88"/>
      <c r="BK87" s="88"/>
      <c r="BL87" s="88"/>
      <c r="BM87" s="8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88"/>
      <c r="BY87" s="88"/>
      <c r="CN87" s="89"/>
      <c r="CO87" s="89"/>
      <c r="CP87" s="89"/>
      <c r="CQ87" s="89"/>
      <c r="CR87" s="89"/>
      <c r="CS87" s="89"/>
      <c r="CT87" s="89"/>
      <c r="CU87" s="89"/>
      <c r="CV87" s="89"/>
      <c r="CW87" s="89"/>
      <c r="CX87" s="89"/>
      <c r="DA87" s="35"/>
      <c r="DC87" s="80" t="e">
        <f t="shared" ref="DC87:DC97" si="174">D87/$H87</f>
        <v>#DIV/0!</v>
      </c>
      <c r="DD87" s="80" t="e">
        <f t="shared" ref="DD87:DD97" si="175">E87/$H87</f>
        <v>#DIV/0!</v>
      </c>
      <c r="DE87" s="80" t="e">
        <f t="shared" ref="DE87:DE97" si="176">F87/$H87</f>
        <v>#DIV/0!</v>
      </c>
      <c r="DF87" s="80" t="e">
        <f t="shared" ref="DF87:DF97" si="177">G87/$H87</f>
        <v>#DIV/0!</v>
      </c>
      <c r="DG87" s="80"/>
      <c r="DI87" s="80"/>
      <c r="DJ87" s="80"/>
      <c r="DK87" s="80"/>
      <c r="DL87" s="80"/>
      <c r="DM87" s="80"/>
      <c r="DN87" s="80"/>
      <c r="DO87" s="80"/>
      <c r="DP87" s="80"/>
      <c r="DQ87" s="80"/>
      <c r="DR87" s="80"/>
      <c r="DS87" s="80"/>
      <c r="DT87" s="80"/>
      <c r="EC87" s="80"/>
      <c r="ED87" s="80"/>
      <c r="EE87" s="80"/>
      <c r="EF87" s="80"/>
      <c r="EG87" s="80"/>
      <c r="EI87" s="80"/>
      <c r="EJ87" s="80"/>
      <c r="EK87" s="80"/>
      <c r="EL87" s="80"/>
      <c r="FD87" s="80"/>
      <c r="FE87" s="80">
        <v>1</v>
      </c>
      <c r="FF87" s="80">
        <f t="shared" ref="FF87:FF148" si="178">FE87/FE$152</f>
        <v>0.96680945968242005</v>
      </c>
      <c r="FG87" s="80"/>
      <c r="FH87" s="80"/>
      <c r="FI87" s="80">
        <v>1</v>
      </c>
      <c r="FJ87" s="80">
        <f t="shared" ref="FJ87:FJ148" si="179">FI87/FI$152</f>
        <v>1</v>
      </c>
      <c r="FK87" s="80"/>
      <c r="FL87" s="80"/>
      <c r="FM87" s="80">
        <v>1</v>
      </c>
      <c r="FN87" s="80">
        <f t="shared" ref="FN87:FN148" si="180">FM87/FM$152</f>
        <v>0.98168706168495745</v>
      </c>
      <c r="FO87" s="80"/>
      <c r="FP87" s="80"/>
      <c r="FQ87" s="80">
        <v>1</v>
      </c>
      <c r="FR87" s="80">
        <f t="shared" ref="FR87:FR148" si="181">FQ87/FQ$152</f>
        <v>0.97740694346494861</v>
      </c>
      <c r="FT87" s="80"/>
      <c r="FU87" s="80">
        <v>1</v>
      </c>
      <c r="FV87" s="80">
        <f t="shared" ref="FV87:FV148" si="182">FU87/FU$152</f>
        <v>1.0079902105031477</v>
      </c>
      <c r="FX87" s="37"/>
      <c r="FZ87" s="32">
        <f t="shared" ref="FZ87:FZ92" si="183">FZ86+1</f>
        <v>1972</v>
      </c>
      <c r="GA87" s="80">
        <f t="shared" si="165"/>
        <v>0.49223969063190887</v>
      </c>
      <c r="GB87" s="80">
        <f t="shared" si="166"/>
        <v>1</v>
      </c>
      <c r="GC87" s="80">
        <f t="shared" si="167"/>
        <v>0.9887272135043863</v>
      </c>
      <c r="GD87" s="80">
        <f t="shared" si="168"/>
        <v>0.98104430779828555</v>
      </c>
      <c r="GE87" s="80">
        <f t="shared" si="169"/>
        <v>1.0079902105031477</v>
      </c>
      <c r="GF87" s="80">
        <f t="shared" si="170"/>
        <v>0.67086214354358242</v>
      </c>
      <c r="GH87" s="32">
        <f t="shared" si="173"/>
        <v>1972</v>
      </c>
      <c r="GI87" s="90">
        <f t="shared" ref="GI87:GI125" si="184">CU110</f>
        <v>0.74239547699272901</v>
      </c>
      <c r="GJ87" s="90">
        <f t="shared" ref="GJ87:GJ125" si="185">CN110</f>
        <v>1.1318284530475806</v>
      </c>
      <c r="GK87" s="90">
        <f t="shared" ref="GK87:GK125" si="186">CR110</f>
        <v>0.98104430779828555</v>
      </c>
      <c r="GL87" s="90">
        <f t="shared" ref="GL87:GL125" si="187">CP110*CP110*CS110</f>
        <v>1.0079902105031477</v>
      </c>
      <c r="GM87" s="90">
        <f t="shared" ref="GM87:GM125" si="188">CT110</f>
        <v>0.67086214354358242</v>
      </c>
      <c r="GO87" s="32">
        <v>1985</v>
      </c>
      <c r="GP87" s="80">
        <f t="shared" ref="GP87:GP117" si="189">CV117</f>
        <v>0.824550757220195</v>
      </c>
      <c r="GQ87" s="80">
        <f t="shared" si="171"/>
        <v>1.0766243311470778</v>
      </c>
      <c r="GR87" s="80">
        <f t="shared" si="172"/>
        <v>0.76586673119460924</v>
      </c>
    </row>
    <row r="88" spans="1:200" x14ac:dyDescent="0.2">
      <c r="A88" s="31" t="s">
        <v>35</v>
      </c>
      <c r="B88" s="31">
        <f t="shared" ref="B88:B148" si="190">B87+1</f>
        <v>1950</v>
      </c>
      <c r="D88" s="85"/>
      <c r="E88" s="85"/>
      <c r="F88" s="85"/>
      <c r="G88" s="85"/>
      <c r="H88" s="85"/>
      <c r="I88" s="85"/>
      <c r="K88" s="86"/>
      <c r="L88" s="86"/>
      <c r="M88" s="86"/>
      <c r="N88" s="86"/>
      <c r="O88" s="86"/>
      <c r="P88" s="86"/>
      <c r="X88" s="87"/>
      <c r="Y88" s="87"/>
      <c r="Z88" s="87"/>
      <c r="AA88" s="87"/>
      <c r="AB88" s="87"/>
      <c r="BE88" s="80"/>
      <c r="BF88" s="80"/>
      <c r="BG88" s="80"/>
      <c r="BH88" s="80"/>
      <c r="BI88" s="88"/>
      <c r="BJ88" s="88"/>
      <c r="BK88" s="88"/>
      <c r="BL88" s="88"/>
      <c r="BM88" s="88"/>
      <c r="BN88" s="88"/>
      <c r="BO88" s="88"/>
      <c r="BP88" s="88"/>
      <c r="BQ88" s="88"/>
      <c r="BR88" s="88"/>
      <c r="BS88" s="88"/>
      <c r="BT88" s="80"/>
      <c r="BU88" s="80"/>
      <c r="BV88" s="80"/>
      <c r="BW88" s="80"/>
      <c r="BX88" s="88"/>
      <c r="BY88" s="80"/>
      <c r="CN88" s="89"/>
      <c r="CO88" s="89"/>
      <c r="CP88" s="89"/>
      <c r="CQ88" s="89"/>
      <c r="CR88" s="89"/>
      <c r="CS88" s="89"/>
      <c r="CT88" s="89"/>
      <c r="CU88" s="89"/>
      <c r="CV88" s="89"/>
      <c r="CW88" s="89"/>
      <c r="CX88" s="89"/>
      <c r="DA88" s="35"/>
      <c r="DC88" s="80" t="e">
        <f t="shared" si="174"/>
        <v>#DIV/0!</v>
      </c>
      <c r="DD88" s="80" t="e">
        <f t="shared" si="175"/>
        <v>#DIV/0!</v>
      </c>
      <c r="DE88" s="80" t="e">
        <f t="shared" si="176"/>
        <v>#DIV/0!</v>
      </c>
      <c r="DF88" s="80" t="e">
        <f t="shared" si="177"/>
        <v>#DIV/0!</v>
      </c>
      <c r="DG88" s="80"/>
      <c r="DI88" s="80" t="e">
        <f t="shared" ref="DI88:DI119" si="191">(DC88-DC87)/LN(DC88/DC87)</f>
        <v>#DIV/0!</v>
      </c>
      <c r="DJ88" s="80" t="e">
        <f t="shared" ref="DJ88:DJ119" si="192">(DD88-DD87)/LN(DD88/DD87)</f>
        <v>#DIV/0!</v>
      </c>
      <c r="DK88" s="80" t="e">
        <f t="shared" ref="DK88:DK119" si="193">(DE88-DE87)/LN(DE88/DE87)</f>
        <v>#DIV/0!</v>
      </c>
      <c r="DL88" s="80" t="e">
        <f t="shared" ref="DL88:DL119" si="194">(DF88-DF87)/LN(DF88/DF87)</f>
        <v>#DIV/0!</v>
      </c>
      <c r="DM88" s="80" t="e">
        <f t="shared" ref="DM88:DM148" si="195">SUM(DI88:DL88)</f>
        <v>#DIV/0!</v>
      </c>
      <c r="DN88" s="80"/>
      <c r="DO88" s="80"/>
      <c r="DP88" s="80" t="e">
        <f t="shared" ref="DP88:DP119" si="196">DI88/$DM88</f>
        <v>#DIV/0!</v>
      </c>
      <c r="DQ88" s="80" t="e">
        <f t="shared" ref="DQ88:DQ119" si="197">DJ88/$DM88</f>
        <v>#DIV/0!</v>
      </c>
      <c r="DR88" s="80" t="e">
        <f t="shared" ref="DR88:DR119" si="198">DK88/$DM88</f>
        <v>#DIV/0!</v>
      </c>
      <c r="DS88" s="80" t="e">
        <f t="shared" ref="DS88:DS119" si="199">DL88/$DM88</f>
        <v>#DIV/0!</v>
      </c>
      <c r="DT88" s="80"/>
      <c r="DW88" s="80"/>
      <c r="DX88" s="80"/>
      <c r="DY88" s="80"/>
      <c r="DZ88" s="80"/>
      <c r="EA88" s="80"/>
      <c r="EC88" s="80"/>
      <c r="ED88" s="80"/>
      <c r="EE88" s="80"/>
      <c r="EF88" s="80"/>
      <c r="EG88" s="80"/>
      <c r="EI88" s="80"/>
      <c r="EJ88" s="80"/>
      <c r="EK88" s="80"/>
      <c r="EL88" s="80"/>
      <c r="EN88" s="80"/>
      <c r="EO88" s="80"/>
      <c r="EP88" s="80"/>
      <c r="EQ88" s="80"/>
      <c r="ES88" s="80"/>
      <c r="ET88" s="80"/>
      <c r="EU88" s="80"/>
      <c r="EV88" s="80"/>
      <c r="EX88" s="80"/>
      <c r="EY88" s="80"/>
      <c r="EZ88" s="80"/>
      <c r="FA88" s="80"/>
      <c r="FD88" s="80" t="e">
        <f t="shared" ref="FD88:FD148" si="200">EXP(SUMPRODUCT($DP88:$DS88,DW88:DZ88))</f>
        <v>#DIV/0!</v>
      </c>
      <c r="FE88" s="80">
        <f t="shared" ref="FE88:FE148" si="201">IF(ISERR(FD88),FE87,FD88*FE87)</f>
        <v>1</v>
      </c>
      <c r="FF88" s="80">
        <f t="shared" si="178"/>
        <v>0.96680945968242005</v>
      </c>
      <c r="FG88" s="80"/>
      <c r="FH88" s="80" t="e">
        <f t="shared" ref="FH88:FH148" si="202">EXP(SUMPRODUCT($DP88:$DS88,EI88:EL88))</f>
        <v>#DIV/0!</v>
      </c>
      <c r="FI88" s="80">
        <f t="shared" ref="FI88:FI148" si="203">IF(ISERR(FH88),FI87,FH88*FI87)</f>
        <v>1</v>
      </c>
      <c r="FJ88" s="80">
        <f t="shared" si="179"/>
        <v>1</v>
      </c>
      <c r="FK88" s="80"/>
      <c r="FL88" s="80" t="e">
        <f t="shared" ref="FL88:FL148" si="204">EXP(SUMPRODUCT($DP88:$DS88,EN88:EQ88))</f>
        <v>#DIV/0!</v>
      </c>
      <c r="FM88" s="80">
        <f t="shared" ref="FM88:FM148" si="205">IF(ISERR(FL88),FM87,FL88*FM87)</f>
        <v>1</v>
      </c>
      <c r="FN88" s="80">
        <f t="shared" si="180"/>
        <v>0.98168706168495745</v>
      </c>
      <c r="FO88" s="80"/>
      <c r="FP88" s="80" t="e">
        <f t="shared" ref="FP88:FP148" si="206">EXP(SUMPRODUCT($DP88:$DS88,ES88:EV88))</f>
        <v>#DIV/0!</v>
      </c>
      <c r="FQ88" s="80">
        <f t="shared" ref="FQ88:FQ148" si="207">IF(ISERR(FP88),FQ87,FP88*FQ87)</f>
        <v>1</v>
      </c>
      <c r="FR88" s="80">
        <f t="shared" si="181"/>
        <v>0.97740694346494861</v>
      </c>
      <c r="FT88" s="80" t="e">
        <f t="shared" ref="FT88:FT148" si="208">EXP(SUMPRODUCT($DP88:$DS88,EX88:FA88))</f>
        <v>#DIV/0!</v>
      </c>
      <c r="FU88" s="80">
        <f t="shared" ref="FU88:FU148" si="209">IF(ISERR(FT88),FU87,FT88*FU87)</f>
        <v>1</v>
      </c>
      <c r="FV88" s="80">
        <f t="shared" si="182"/>
        <v>1.0079902105031477</v>
      </c>
      <c r="FX88" s="37"/>
      <c r="FZ88" s="32">
        <f t="shared" si="183"/>
        <v>1973</v>
      </c>
      <c r="GA88" s="80">
        <f t="shared" si="165"/>
        <v>0.53638956815775141</v>
      </c>
      <c r="GB88" s="80">
        <f t="shared" si="166"/>
        <v>1</v>
      </c>
      <c r="GC88" s="80">
        <f t="shared" si="167"/>
        <v>0.99412766683428522</v>
      </c>
      <c r="GD88" s="80">
        <f t="shared" si="168"/>
        <v>0.97656904984879878</v>
      </c>
      <c r="GE88" s="80">
        <f t="shared" si="169"/>
        <v>1.0079902105031477</v>
      </c>
      <c r="GF88" s="80">
        <f t="shared" si="170"/>
        <v>0.68292281888211392</v>
      </c>
      <c r="GH88" s="32">
        <f t="shared" si="173"/>
        <v>1973</v>
      </c>
      <c r="GI88" s="90">
        <f t="shared" si="184"/>
        <v>0.74002174188157732</v>
      </c>
      <c r="GJ88" s="90">
        <f t="shared" si="185"/>
        <v>1.1073156150222674</v>
      </c>
      <c r="GK88" s="90">
        <f t="shared" si="186"/>
        <v>0.97656904984879878</v>
      </c>
      <c r="GL88" s="90">
        <f t="shared" si="187"/>
        <v>1.0079902105031477</v>
      </c>
      <c r="GM88" s="90">
        <f t="shared" si="188"/>
        <v>0.68292281888211392</v>
      </c>
      <c r="GO88" s="32">
        <v>1985</v>
      </c>
      <c r="GP88" s="80">
        <f t="shared" si="189"/>
        <v>0.89743618749046028</v>
      </c>
      <c r="GQ88" s="80">
        <f t="shared" si="171"/>
        <v>1.0225456168705107</v>
      </c>
      <c r="GR88" s="80">
        <f t="shared" si="172"/>
        <v>0.87764904830070423</v>
      </c>
    </row>
    <row r="89" spans="1:200" x14ac:dyDescent="0.2">
      <c r="A89" s="31" t="s">
        <v>35</v>
      </c>
      <c r="B89" s="31">
        <f t="shared" si="190"/>
        <v>1951</v>
      </c>
      <c r="D89" s="85"/>
      <c r="E89" s="85"/>
      <c r="F89" s="85"/>
      <c r="G89" s="85"/>
      <c r="H89" s="85"/>
      <c r="I89" s="85"/>
      <c r="K89" s="86"/>
      <c r="L89" s="86"/>
      <c r="M89" s="86"/>
      <c r="N89" s="86"/>
      <c r="O89" s="86"/>
      <c r="P89" s="86"/>
      <c r="X89" s="87"/>
      <c r="Y89" s="87"/>
      <c r="Z89" s="87"/>
      <c r="AA89" s="87"/>
      <c r="AB89" s="87"/>
      <c r="BE89" s="80"/>
      <c r="BF89" s="80"/>
      <c r="BG89" s="80"/>
      <c r="BH89" s="80"/>
      <c r="BI89" s="80"/>
      <c r="BJ89" s="80"/>
      <c r="BK89" s="80"/>
      <c r="BL89" s="80"/>
      <c r="BM89" s="80"/>
      <c r="BN89" s="80"/>
      <c r="BO89" s="80"/>
      <c r="BP89" s="80"/>
      <c r="BQ89" s="80"/>
      <c r="BR89" s="80"/>
      <c r="BS89" s="80"/>
      <c r="BT89" s="80"/>
      <c r="BU89" s="80"/>
      <c r="BV89" s="80"/>
      <c r="BW89" s="80"/>
      <c r="BX89" s="88"/>
      <c r="BY89" s="80"/>
      <c r="CN89" s="89"/>
      <c r="CO89" s="89"/>
      <c r="CP89" s="89"/>
      <c r="CQ89" s="89"/>
      <c r="CR89" s="89"/>
      <c r="CS89" s="89"/>
      <c r="CT89" s="89"/>
      <c r="CU89" s="89"/>
      <c r="CV89" s="89"/>
      <c r="CW89" s="89"/>
      <c r="CX89" s="89"/>
      <c r="DA89" s="35"/>
      <c r="DC89" s="80" t="e">
        <f t="shared" si="174"/>
        <v>#DIV/0!</v>
      </c>
      <c r="DD89" s="80" t="e">
        <f t="shared" si="175"/>
        <v>#DIV/0!</v>
      </c>
      <c r="DE89" s="80" t="e">
        <f t="shared" si="176"/>
        <v>#DIV/0!</v>
      </c>
      <c r="DF89" s="80" t="e">
        <f t="shared" si="177"/>
        <v>#DIV/0!</v>
      </c>
      <c r="DG89" s="80"/>
      <c r="DI89" s="80" t="e">
        <f t="shared" si="191"/>
        <v>#DIV/0!</v>
      </c>
      <c r="DJ89" s="80" t="e">
        <f t="shared" si="192"/>
        <v>#DIV/0!</v>
      </c>
      <c r="DK89" s="80" t="e">
        <f t="shared" si="193"/>
        <v>#DIV/0!</v>
      </c>
      <c r="DL89" s="80" t="e">
        <f t="shared" si="194"/>
        <v>#DIV/0!</v>
      </c>
      <c r="DM89" s="80" t="e">
        <f t="shared" si="195"/>
        <v>#DIV/0!</v>
      </c>
      <c r="DN89" s="80"/>
      <c r="DO89" s="80"/>
      <c r="DP89" s="80" t="e">
        <f t="shared" si="196"/>
        <v>#DIV/0!</v>
      </c>
      <c r="DQ89" s="80" t="e">
        <f t="shared" si="197"/>
        <v>#DIV/0!</v>
      </c>
      <c r="DR89" s="80" t="e">
        <f t="shared" si="198"/>
        <v>#DIV/0!</v>
      </c>
      <c r="DS89" s="80" t="e">
        <f t="shared" si="199"/>
        <v>#DIV/0!</v>
      </c>
      <c r="DT89" s="80"/>
      <c r="DW89" s="80"/>
      <c r="DX89" s="80"/>
      <c r="DY89" s="80"/>
      <c r="DZ89" s="80"/>
      <c r="EA89" s="80"/>
      <c r="EC89" s="80"/>
      <c r="ED89" s="80"/>
      <c r="EE89" s="80"/>
      <c r="EF89" s="80"/>
      <c r="EG89" s="80"/>
      <c r="EI89" s="80"/>
      <c r="EJ89" s="80"/>
      <c r="EK89" s="80"/>
      <c r="EL89" s="80"/>
      <c r="EN89" s="80"/>
      <c r="EO89" s="80"/>
      <c r="EP89" s="80"/>
      <c r="EQ89" s="80"/>
      <c r="ES89" s="80"/>
      <c r="ET89" s="80"/>
      <c r="EU89" s="80"/>
      <c r="EV89" s="80"/>
      <c r="EX89" s="80"/>
      <c r="EY89" s="80"/>
      <c r="EZ89" s="80"/>
      <c r="FA89" s="80"/>
      <c r="FD89" s="80" t="e">
        <f t="shared" si="200"/>
        <v>#DIV/0!</v>
      </c>
      <c r="FE89" s="80">
        <f t="shared" si="201"/>
        <v>1</v>
      </c>
      <c r="FF89" s="80">
        <f t="shared" si="178"/>
        <v>0.96680945968242005</v>
      </c>
      <c r="FG89" s="80"/>
      <c r="FH89" s="80" t="e">
        <f t="shared" si="202"/>
        <v>#DIV/0!</v>
      </c>
      <c r="FI89" s="80">
        <f t="shared" si="203"/>
        <v>1</v>
      </c>
      <c r="FJ89" s="80">
        <f t="shared" si="179"/>
        <v>1</v>
      </c>
      <c r="FK89" s="80"/>
      <c r="FL89" s="80" t="e">
        <f t="shared" si="204"/>
        <v>#DIV/0!</v>
      </c>
      <c r="FM89" s="80">
        <f t="shared" si="205"/>
        <v>1</v>
      </c>
      <c r="FN89" s="80">
        <f t="shared" si="180"/>
        <v>0.98168706168495745</v>
      </c>
      <c r="FO89" s="80"/>
      <c r="FP89" s="80" t="e">
        <f t="shared" si="206"/>
        <v>#DIV/0!</v>
      </c>
      <c r="FQ89" s="80">
        <f t="shared" si="207"/>
        <v>1</v>
      </c>
      <c r="FR89" s="80">
        <f t="shared" si="181"/>
        <v>0.97740694346494861</v>
      </c>
      <c r="FT89" s="80" t="e">
        <f t="shared" si="208"/>
        <v>#DIV/0!</v>
      </c>
      <c r="FU89" s="80">
        <f t="shared" si="209"/>
        <v>1</v>
      </c>
      <c r="FV89" s="80">
        <f t="shared" si="182"/>
        <v>1.0079902105031477</v>
      </c>
      <c r="FX89" s="37"/>
      <c r="FZ89" s="32">
        <f t="shared" si="183"/>
        <v>1974</v>
      </c>
      <c r="GA89" s="80">
        <f t="shared" si="165"/>
        <v>0.6106764416888929</v>
      </c>
      <c r="GB89" s="80">
        <f t="shared" si="166"/>
        <v>1</v>
      </c>
      <c r="GC89" s="80">
        <f t="shared" si="167"/>
        <v>0.99808324699972328</v>
      </c>
      <c r="GD89" s="80">
        <f t="shared" si="168"/>
        <v>0.97492925348129034</v>
      </c>
      <c r="GE89" s="80">
        <f t="shared" si="169"/>
        <v>0.98226488439866744</v>
      </c>
      <c r="GF89" s="80">
        <f t="shared" si="170"/>
        <v>0.76796723548329571</v>
      </c>
      <c r="GH89" s="32">
        <f t="shared" si="173"/>
        <v>1974</v>
      </c>
      <c r="GI89" s="90">
        <f t="shared" si="184"/>
        <v>0.78562788202644784</v>
      </c>
      <c r="GJ89" s="90">
        <f t="shared" si="185"/>
        <v>1.0703004553399473</v>
      </c>
      <c r="GK89" s="90">
        <f t="shared" si="186"/>
        <v>0.97492925348129034</v>
      </c>
      <c r="GL89" s="90">
        <f t="shared" si="187"/>
        <v>0.98226488439866744</v>
      </c>
      <c r="GM89" s="90">
        <f t="shared" si="188"/>
        <v>0.76796723548329571</v>
      </c>
      <c r="GO89" s="32">
        <v>1985</v>
      </c>
      <c r="GP89" s="80">
        <f t="shared" si="189"/>
        <v>0.92760912234710402</v>
      </c>
      <c r="GQ89" s="80">
        <f t="shared" si="171"/>
        <v>0.97743826208816986</v>
      </c>
      <c r="GR89" s="80">
        <f t="shared" si="172"/>
        <v>0.94902067816067237</v>
      </c>
    </row>
    <row r="90" spans="1:200" x14ac:dyDescent="0.2">
      <c r="A90" s="31" t="s">
        <v>35</v>
      </c>
      <c r="B90" s="31">
        <f t="shared" si="190"/>
        <v>1952</v>
      </c>
      <c r="D90" s="85"/>
      <c r="E90" s="85"/>
      <c r="F90" s="85"/>
      <c r="G90" s="85"/>
      <c r="H90" s="85"/>
      <c r="I90" s="85"/>
      <c r="K90" s="86"/>
      <c r="L90" s="86"/>
      <c r="M90" s="86"/>
      <c r="N90" s="86"/>
      <c r="O90" s="86"/>
      <c r="P90" s="86"/>
      <c r="X90" s="87"/>
      <c r="Y90" s="87"/>
      <c r="Z90" s="87"/>
      <c r="AA90" s="87"/>
      <c r="AB90" s="87"/>
      <c r="BE90" s="80"/>
      <c r="BF90" s="80"/>
      <c r="BG90" s="80"/>
      <c r="BH90" s="80"/>
      <c r="BI90" s="80"/>
      <c r="BJ90" s="80"/>
      <c r="BK90" s="80"/>
      <c r="BL90" s="80"/>
      <c r="BM90" s="80"/>
      <c r="BN90" s="80"/>
      <c r="BO90" s="80"/>
      <c r="BP90" s="80"/>
      <c r="BQ90" s="80"/>
      <c r="BR90" s="80"/>
      <c r="BS90" s="80"/>
      <c r="BT90" s="80"/>
      <c r="BU90" s="80"/>
      <c r="BV90" s="80"/>
      <c r="BW90" s="80"/>
      <c r="BX90" s="88"/>
      <c r="BY90" s="80"/>
      <c r="CN90" s="89"/>
      <c r="CO90" s="89"/>
      <c r="CP90" s="89"/>
      <c r="CQ90" s="89"/>
      <c r="CR90" s="89"/>
      <c r="CS90" s="89"/>
      <c r="CT90" s="89"/>
      <c r="CU90" s="89"/>
      <c r="CV90" s="89"/>
      <c r="CW90" s="89"/>
      <c r="CX90" s="89"/>
      <c r="DA90" s="35"/>
      <c r="DC90" s="80" t="e">
        <f t="shared" si="174"/>
        <v>#DIV/0!</v>
      </c>
      <c r="DD90" s="80" t="e">
        <f t="shared" si="175"/>
        <v>#DIV/0!</v>
      </c>
      <c r="DE90" s="80" t="e">
        <f t="shared" si="176"/>
        <v>#DIV/0!</v>
      </c>
      <c r="DF90" s="80" t="e">
        <f t="shared" si="177"/>
        <v>#DIV/0!</v>
      </c>
      <c r="DG90" s="80"/>
      <c r="DI90" s="80" t="e">
        <f t="shared" si="191"/>
        <v>#DIV/0!</v>
      </c>
      <c r="DJ90" s="80" t="e">
        <f t="shared" si="192"/>
        <v>#DIV/0!</v>
      </c>
      <c r="DK90" s="80" t="e">
        <f t="shared" si="193"/>
        <v>#DIV/0!</v>
      </c>
      <c r="DL90" s="80" t="e">
        <f t="shared" si="194"/>
        <v>#DIV/0!</v>
      </c>
      <c r="DM90" s="80" t="e">
        <f t="shared" si="195"/>
        <v>#DIV/0!</v>
      </c>
      <c r="DN90" s="80"/>
      <c r="DO90" s="80"/>
      <c r="DP90" s="80" t="e">
        <f t="shared" si="196"/>
        <v>#DIV/0!</v>
      </c>
      <c r="DQ90" s="80" t="e">
        <f t="shared" si="197"/>
        <v>#DIV/0!</v>
      </c>
      <c r="DR90" s="80" t="e">
        <f t="shared" si="198"/>
        <v>#DIV/0!</v>
      </c>
      <c r="DS90" s="80" t="e">
        <f t="shared" si="199"/>
        <v>#DIV/0!</v>
      </c>
      <c r="DT90" s="80"/>
      <c r="DW90" s="80"/>
      <c r="DX90" s="80"/>
      <c r="DY90" s="80"/>
      <c r="DZ90" s="80"/>
      <c r="EA90" s="80"/>
      <c r="EC90" s="80"/>
      <c r="ED90" s="80"/>
      <c r="EE90" s="80"/>
      <c r="EF90" s="80"/>
      <c r="EG90" s="80"/>
      <c r="EI90" s="80"/>
      <c r="EJ90" s="80"/>
      <c r="EK90" s="80"/>
      <c r="EL90" s="80"/>
      <c r="EN90" s="80"/>
      <c r="EO90" s="80"/>
      <c r="EP90" s="80"/>
      <c r="EQ90" s="80"/>
      <c r="ES90" s="80"/>
      <c r="ET90" s="80"/>
      <c r="EU90" s="80"/>
      <c r="EV90" s="80"/>
      <c r="EX90" s="80"/>
      <c r="EY90" s="80"/>
      <c r="EZ90" s="80"/>
      <c r="FA90" s="80"/>
      <c r="FD90" s="80" t="e">
        <f t="shared" si="200"/>
        <v>#DIV/0!</v>
      </c>
      <c r="FE90" s="80">
        <f t="shared" si="201"/>
        <v>1</v>
      </c>
      <c r="FF90" s="80">
        <f t="shared" si="178"/>
        <v>0.96680945968242005</v>
      </c>
      <c r="FG90" s="80"/>
      <c r="FH90" s="80" t="e">
        <f t="shared" si="202"/>
        <v>#DIV/0!</v>
      </c>
      <c r="FI90" s="80">
        <f t="shared" si="203"/>
        <v>1</v>
      </c>
      <c r="FJ90" s="80">
        <f t="shared" si="179"/>
        <v>1</v>
      </c>
      <c r="FK90" s="80"/>
      <c r="FL90" s="80" t="e">
        <f t="shared" si="204"/>
        <v>#DIV/0!</v>
      </c>
      <c r="FM90" s="80">
        <f t="shared" si="205"/>
        <v>1</v>
      </c>
      <c r="FN90" s="80">
        <f t="shared" si="180"/>
        <v>0.98168706168495745</v>
      </c>
      <c r="FO90" s="80"/>
      <c r="FP90" s="80" t="e">
        <f t="shared" si="206"/>
        <v>#DIV/0!</v>
      </c>
      <c r="FQ90" s="80">
        <f t="shared" si="207"/>
        <v>1</v>
      </c>
      <c r="FR90" s="80">
        <f t="shared" si="181"/>
        <v>0.97740694346494861</v>
      </c>
      <c r="FT90" s="80" t="e">
        <f t="shared" si="208"/>
        <v>#DIV/0!</v>
      </c>
      <c r="FU90" s="80">
        <f t="shared" si="209"/>
        <v>1</v>
      </c>
      <c r="FV90" s="80">
        <f t="shared" si="182"/>
        <v>1.0079902105031477</v>
      </c>
      <c r="FX90" s="37"/>
      <c r="FZ90" s="32">
        <f t="shared" si="183"/>
        <v>1975</v>
      </c>
      <c r="GA90" s="80">
        <f t="shared" si="165"/>
        <v>0.62899704178094917</v>
      </c>
      <c r="GB90" s="80">
        <f t="shared" si="166"/>
        <v>1</v>
      </c>
      <c r="GC90" s="80">
        <f t="shared" si="167"/>
        <v>0.99378887323528409</v>
      </c>
      <c r="GD90" s="80">
        <f t="shared" si="168"/>
        <v>0.97923115566893537</v>
      </c>
      <c r="GE90" s="80">
        <f t="shared" si="169"/>
        <v>1.0036962608768749</v>
      </c>
      <c r="GF90" s="80">
        <f t="shared" si="170"/>
        <v>0.79331010405721436</v>
      </c>
      <c r="GH90" s="32">
        <f t="shared" si="173"/>
        <v>1975</v>
      </c>
      <c r="GI90" s="90">
        <f t="shared" si="184"/>
        <v>0.83641868464212177</v>
      </c>
      <c r="GJ90" s="90">
        <f t="shared" si="185"/>
        <v>1.0794414263534067</v>
      </c>
      <c r="GK90" s="90">
        <f t="shared" si="186"/>
        <v>0.97923115566893537</v>
      </c>
      <c r="GL90" s="90">
        <f t="shared" si="187"/>
        <v>1.0036962608768749</v>
      </c>
      <c r="GM90" s="90">
        <f t="shared" si="188"/>
        <v>0.79331010405721436</v>
      </c>
      <c r="GO90" s="32">
        <v>1985</v>
      </c>
      <c r="GP90" s="80">
        <f t="shared" si="189"/>
        <v>0.97418960431985724</v>
      </c>
      <c r="GQ90" s="80">
        <f t="shared" si="171"/>
        <v>0.98019530073916106</v>
      </c>
      <c r="GR90" s="80">
        <f t="shared" si="172"/>
        <v>0.99387295938393605</v>
      </c>
    </row>
    <row r="91" spans="1:200" x14ac:dyDescent="0.2">
      <c r="A91" s="31" t="s">
        <v>35</v>
      </c>
      <c r="B91" s="31">
        <f t="shared" si="190"/>
        <v>1953</v>
      </c>
      <c r="D91" s="85"/>
      <c r="E91" s="85"/>
      <c r="F91" s="85"/>
      <c r="G91" s="85"/>
      <c r="H91" s="85"/>
      <c r="I91" s="85"/>
      <c r="K91" s="86"/>
      <c r="L91" s="86"/>
      <c r="M91" s="86"/>
      <c r="N91" s="86"/>
      <c r="O91" s="86"/>
      <c r="P91" s="86"/>
      <c r="X91" s="87"/>
      <c r="Y91" s="87"/>
      <c r="Z91" s="87"/>
      <c r="AA91" s="87"/>
      <c r="AB91" s="87"/>
      <c r="BE91" s="80"/>
      <c r="BF91" s="80"/>
      <c r="BG91" s="80"/>
      <c r="BH91" s="80"/>
      <c r="BI91" s="80"/>
      <c r="BJ91" s="80"/>
      <c r="BK91" s="80"/>
      <c r="BL91" s="80"/>
      <c r="BM91" s="80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8"/>
      <c r="BY91" s="80"/>
      <c r="CN91" s="89"/>
      <c r="CO91" s="89"/>
      <c r="CP91" s="89"/>
      <c r="CQ91" s="89"/>
      <c r="CR91" s="89"/>
      <c r="CS91" s="89"/>
      <c r="CT91" s="89"/>
      <c r="CU91" s="89"/>
      <c r="CV91" s="89"/>
      <c r="CW91" s="89"/>
      <c r="CX91" s="89"/>
      <c r="DA91" s="35"/>
      <c r="DC91" s="80" t="e">
        <f t="shared" si="174"/>
        <v>#DIV/0!</v>
      </c>
      <c r="DD91" s="80" t="e">
        <f t="shared" si="175"/>
        <v>#DIV/0!</v>
      </c>
      <c r="DE91" s="80" t="e">
        <f t="shared" si="176"/>
        <v>#DIV/0!</v>
      </c>
      <c r="DF91" s="80" t="e">
        <f t="shared" si="177"/>
        <v>#DIV/0!</v>
      </c>
      <c r="DG91" s="80"/>
      <c r="DI91" s="80" t="e">
        <f t="shared" si="191"/>
        <v>#DIV/0!</v>
      </c>
      <c r="DJ91" s="80" t="e">
        <f t="shared" si="192"/>
        <v>#DIV/0!</v>
      </c>
      <c r="DK91" s="80" t="e">
        <f t="shared" si="193"/>
        <v>#DIV/0!</v>
      </c>
      <c r="DL91" s="80" t="e">
        <f t="shared" si="194"/>
        <v>#DIV/0!</v>
      </c>
      <c r="DM91" s="80" t="e">
        <f t="shared" si="195"/>
        <v>#DIV/0!</v>
      </c>
      <c r="DN91" s="80"/>
      <c r="DO91" s="80"/>
      <c r="DP91" s="80" t="e">
        <f t="shared" si="196"/>
        <v>#DIV/0!</v>
      </c>
      <c r="DQ91" s="80" t="e">
        <f t="shared" si="197"/>
        <v>#DIV/0!</v>
      </c>
      <c r="DR91" s="80" t="e">
        <f t="shared" si="198"/>
        <v>#DIV/0!</v>
      </c>
      <c r="DS91" s="80" t="e">
        <f t="shared" si="199"/>
        <v>#DIV/0!</v>
      </c>
      <c r="DT91" s="80"/>
      <c r="DW91" s="80"/>
      <c r="DX91" s="80"/>
      <c r="DY91" s="80"/>
      <c r="DZ91" s="80"/>
      <c r="EA91" s="80"/>
      <c r="EC91" s="80"/>
      <c r="ED91" s="80"/>
      <c r="EE91" s="80"/>
      <c r="EF91" s="80"/>
      <c r="EG91" s="80"/>
      <c r="EI91" s="80"/>
      <c r="EJ91" s="80"/>
      <c r="EK91" s="80"/>
      <c r="EL91" s="80"/>
      <c r="EN91" s="80"/>
      <c r="EO91" s="80"/>
      <c r="EP91" s="80"/>
      <c r="EQ91" s="80"/>
      <c r="ES91" s="80"/>
      <c r="ET91" s="80"/>
      <c r="EU91" s="80"/>
      <c r="EV91" s="80"/>
      <c r="EX91" s="80"/>
      <c r="EY91" s="80"/>
      <c r="EZ91" s="80"/>
      <c r="FA91" s="80"/>
      <c r="FD91" s="80" t="e">
        <f t="shared" si="200"/>
        <v>#DIV/0!</v>
      </c>
      <c r="FE91" s="80">
        <f t="shared" si="201"/>
        <v>1</v>
      </c>
      <c r="FF91" s="80">
        <f t="shared" si="178"/>
        <v>0.96680945968242005</v>
      </c>
      <c r="FG91" s="80"/>
      <c r="FH91" s="80" t="e">
        <f t="shared" si="202"/>
        <v>#DIV/0!</v>
      </c>
      <c r="FI91" s="80">
        <f t="shared" si="203"/>
        <v>1</v>
      </c>
      <c r="FJ91" s="80">
        <f t="shared" si="179"/>
        <v>1</v>
      </c>
      <c r="FK91" s="80"/>
      <c r="FL91" s="80" t="e">
        <f t="shared" si="204"/>
        <v>#DIV/0!</v>
      </c>
      <c r="FM91" s="80">
        <f t="shared" si="205"/>
        <v>1</v>
      </c>
      <c r="FN91" s="80">
        <f t="shared" si="180"/>
        <v>0.98168706168495745</v>
      </c>
      <c r="FO91" s="80"/>
      <c r="FP91" s="80" t="e">
        <f t="shared" si="206"/>
        <v>#DIV/0!</v>
      </c>
      <c r="FQ91" s="80">
        <f t="shared" si="207"/>
        <v>1</v>
      </c>
      <c r="FR91" s="80">
        <f t="shared" si="181"/>
        <v>0.97740694346494861</v>
      </c>
      <c r="FT91" s="80" t="e">
        <f t="shared" si="208"/>
        <v>#DIV/0!</v>
      </c>
      <c r="FU91" s="80">
        <f t="shared" si="209"/>
        <v>1</v>
      </c>
      <c r="FV91" s="80">
        <f t="shared" si="182"/>
        <v>1.0079902105031477</v>
      </c>
      <c r="FX91" s="37"/>
      <c r="FZ91" s="32">
        <f t="shared" si="183"/>
        <v>1976</v>
      </c>
      <c r="GA91" s="80">
        <f t="shared" si="165"/>
        <v>0.64710855203590845</v>
      </c>
      <c r="GB91" s="80">
        <f t="shared" si="166"/>
        <v>1</v>
      </c>
      <c r="GC91" s="80">
        <f t="shared" si="167"/>
        <v>0.99646270881391363</v>
      </c>
      <c r="GD91" s="80">
        <f t="shared" si="168"/>
        <v>0.97938161305640092</v>
      </c>
      <c r="GE91" s="80">
        <f t="shared" si="169"/>
        <v>1.013149459509803</v>
      </c>
      <c r="GF91" s="80">
        <f t="shared" si="170"/>
        <v>0.80746572760661739</v>
      </c>
      <c r="GH91" s="32">
        <f t="shared" si="173"/>
        <v>1976</v>
      </c>
      <c r="GI91" s="90">
        <f t="shared" si="184"/>
        <v>0.89912408624948992</v>
      </c>
      <c r="GJ91" s="90">
        <f t="shared" si="185"/>
        <v>1.1261831368458433</v>
      </c>
      <c r="GK91" s="90">
        <f t="shared" si="186"/>
        <v>0.97938161305640092</v>
      </c>
      <c r="GL91" s="90">
        <f t="shared" si="187"/>
        <v>1.013149459509803</v>
      </c>
      <c r="GM91" s="90">
        <f t="shared" si="188"/>
        <v>0.80746572760661739</v>
      </c>
      <c r="GO91" s="32">
        <v>1985</v>
      </c>
      <c r="GP91" s="80">
        <f t="shared" si="189"/>
        <v>0.99546491754920152</v>
      </c>
      <c r="GQ91" s="80">
        <f t="shared" si="171"/>
        <v>0.95287547154045837</v>
      </c>
      <c r="GR91" s="80">
        <f t="shared" si="172"/>
        <v>1.0446957102798451</v>
      </c>
    </row>
    <row r="92" spans="1:200" x14ac:dyDescent="0.2">
      <c r="A92" s="31" t="s">
        <v>35</v>
      </c>
      <c r="B92" s="31">
        <f t="shared" si="190"/>
        <v>1954</v>
      </c>
      <c r="D92" s="85"/>
      <c r="E92" s="85"/>
      <c r="F92" s="85"/>
      <c r="G92" s="85"/>
      <c r="H92" s="85"/>
      <c r="I92" s="85"/>
      <c r="K92" s="86"/>
      <c r="L92" s="86"/>
      <c r="M92" s="86"/>
      <c r="N92" s="86"/>
      <c r="O92" s="86"/>
      <c r="P92" s="86"/>
      <c r="X92" s="87"/>
      <c r="Y92" s="87"/>
      <c r="Z92" s="87"/>
      <c r="AA92" s="87"/>
      <c r="AB92" s="87"/>
      <c r="BE92" s="80"/>
      <c r="BF92" s="80"/>
      <c r="BG92" s="80"/>
      <c r="BH92" s="80"/>
      <c r="BI92" s="80"/>
      <c r="BJ92" s="80"/>
      <c r="BK92" s="80"/>
      <c r="BL92" s="80"/>
      <c r="BM92" s="80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8"/>
      <c r="BY92" s="80"/>
      <c r="CN92" s="89"/>
      <c r="CO92" s="89"/>
      <c r="CP92" s="89"/>
      <c r="CQ92" s="89"/>
      <c r="CR92" s="89"/>
      <c r="CS92" s="89"/>
      <c r="CT92" s="89"/>
      <c r="CU92" s="89"/>
      <c r="CV92" s="89"/>
      <c r="CW92" s="89"/>
      <c r="CX92" s="89"/>
      <c r="DA92" s="35"/>
      <c r="DC92" s="80" t="e">
        <f t="shared" si="174"/>
        <v>#DIV/0!</v>
      </c>
      <c r="DD92" s="80" t="e">
        <f t="shared" si="175"/>
        <v>#DIV/0!</v>
      </c>
      <c r="DE92" s="80" t="e">
        <f t="shared" si="176"/>
        <v>#DIV/0!</v>
      </c>
      <c r="DF92" s="80" t="e">
        <f t="shared" si="177"/>
        <v>#DIV/0!</v>
      </c>
      <c r="DG92" s="80"/>
      <c r="DI92" s="80" t="e">
        <f t="shared" si="191"/>
        <v>#DIV/0!</v>
      </c>
      <c r="DJ92" s="80" t="e">
        <f t="shared" si="192"/>
        <v>#DIV/0!</v>
      </c>
      <c r="DK92" s="80" t="e">
        <f t="shared" si="193"/>
        <v>#DIV/0!</v>
      </c>
      <c r="DL92" s="80" t="e">
        <f t="shared" si="194"/>
        <v>#DIV/0!</v>
      </c>
      <c r="DM92" s="80" t="e">
        <f t="shared" si="195"/>
        <v>#DIV/0!</v>
      </c>
      <c r="DN92" s="80"/>
      <c r="DO92" s="80"/>
      <c r="DP92" s="80" t="e">
        <f t="shared" si="196"/>
        <v>#DIV/0!</v>
      </c>
      <c r="DQ92" s="80" t="e">
        <f t="shared" si="197"/>
        <v>#DIV/0!</v>
      </c>
      <c r="DR92" s="80" t="e">
        <f t="shared" si="198"/>
        <v>#DIV/0!</v>
      </c>
      <c r="DS92" s="80" t="e">
        <f t="shared" si="199"/>
        <v>#DIV/0!</v>
      </c>
      <c r="DT92" s="80"/>
      <c r="DW92" s="80"/>
      <c r="DX92" s="80"/>
      <c r="DY92" s="80"/>
      <c r="DZ92" s="80"/>
      <c r="EA92" s="80"/>
      <c r="EC92" s="80"/>
      <c r="ED92" s="80"/>
      <c r="EE92" s="80"/>
      <c r="EF92" s="80"/>
      <c r="EG92" s="80"/>
      <c r="EI92" s="80"/>
      <c r="EJ92" s="80"/>
      <c r="EK92" s="80"/>
      <c r="EL92" s="80"/>
      <c r="EN92" s="80"/>
      <c r="EO92" s="80"/>
      <c r="EP92" s="80"/>
      <c r="EQ92" s="80"/>
      <c r="ES92" s="80"/>
      <c r="ET92" s="80"/>
      <c r="EU92" s="80"/>
      <c r="EV92" s="80"/>
      <c r="EX92" s="80"/>
      <c r="EY92" s="80"/>
      <c r="EZ92" s="80"/>
      <c r="FA92" s="80"/>
      <c r="FD92" s="80" t="e">
        <f t="shared" si="200"/>
        <v>#DIV/0!</v>
      </c>
      <c r="FE92" s="80">
        <f t="shared" si="201"/>
        <v>1</v>
      </c>
      <c r="FF92" s="80">
        <f t="shared" si="178"/>
        <v>0.96680945968242005</v>
      </c>
      <c r="FG92" s="80"/>
      <c r="FH92" s="80" t="e">
        <f t="shared" si="202"/>
        <v>#DIV/0!</v>
      </c>
      <c r="FI92" s="80">
        <f t="shared" si="203"/>
        <v>1</v>
      </c>
      <c r="FJ92" s="80">
        <f t="shared" si="179"/>
        <v>1</v>
      </c>
      <c r="FK92" s="80"/>
      <c r="FL92" s="80" t="e">
        <f t="shared" si="204"/>
        <v>#DIV/0!</v>
      </c>
      <c r="FM92" s="80">
        <f t="shared" si="205"/>
        <v>1</v>
      </c>
      <c r="FN92" s="80">
        <f t="shared" si="180"/>
        <v>0.98168706168495745</v>
      </c>
      <c r="FO92" s="80"/>
      <c r="FP92" s="80" t="e">
        <f t="shared" si="206"/>
        <v>#DIV/0!</v>
      </c>
      <c r="FQ92" s="80">
        <f t="shared" si="207"/>
        <v>1</v>
      </c>
      <c r="FR92" s="80">
        <f t="shared" si="181"/>
        <v>0.97740694346494861</v>
      </c>
      <c r="FT92" s="80" t="e">
        <f t="shared" si="208"/>
        <v>#DIV/0!</v>
      </c>
      <c r="FU92" s="80">
        <f t="shared" si="209"/>
        <v>1</v>
      </c>
      <c r="FV92" s="80">
        <f t="shared" si="182"/>
        <v>1.0079902105031477</v>
      </c>
      <c r="FX92" s="37"/>
      <c r="FZ92" s="32">
        <f t="shared" si="183"/>
        <v>1977</v>
      </c>
      <c r="GA92" s="80">
        <f t="shared" si="165"/>
        <v>0.7039775446918366</v>
      </c>
      <c r="GB92" s="80">
        <f t="shared" si="166"/>
        <v>1</v>
      </c>
      <c r="GC92" s="80">
        <f t="shared" si="167"/>
        <v>0.9967149167122481</v>
      </c>
      <c r="GD92" s="80">
        <f t="shared" si="168"/>
        <v>0.98092057789894804</v>
      </c>
      <c r="GE92" s="80">
        <f t="shared" si="169"/>
        <v>1.0376994453324169</v>
      </c>
      <c r="GF92" s="80">
        <f t="shared" si="170"/>
        <v>0.83680430059257072</v>
      </c>
      <c r="GH92" s="32">
        <f t="shared" si="173"/>
        <v>1977</v>
      </c>
      <c r="GI92" s="90">
        <f t="shared" si="184"/>
        <v>0.94417111757529804</v>
      </c>
      <c r="GJ92" s="90">
        <f t="shared" si="185"/>
        <v>1.112116847123938</v>
      </c>
      <c r="GK92" s="90">
        <f t="shared" si="186"/>
        <v>0.98092057789894804</v>
      </c>
      <c r="GL92" s="90">
        <f t="shared" si="187"/>
        <v>1.0376994453324169</v>
      </c>
      <c r="GM92" s="90">
        <f t="shared" si="188"/>
        <v>0.83680430059257072</v>
      </c>
      <c r="GO92" s="32">
        <v>1985</v>
      </c>
      <c r="GP92" s="80">
        <f t="shared" si="189"/>
        <v>1.0116044958934991</v>
      </c>
      <c r="GQ92" s="80">
        <f t="shared" si="171"/>
        <v>1.0050612122750602</v>
      </c>
      <c r="GR92" s="80">
        <f t="shared" si="172"/>
        <v>1.0065103334389232</v>
      </c>
    </row>
    <row r="93" spans="1:200" x14ac:dyDescent="0.2">
      <c r="A93" s="31" t="s">
        <v>35</v>
      </c>
      <c r="B93" s="31">
        <f t="shared" si="190"/>
        <v>1955</v>
      </c>
      <c r="D93" s="85"/>
      <c r="E93" s="85"/>
      <c r="F93" s="85"/>
      <c r="G93" s="85"/>
      <c r="H93" s="85"/>
      <c r="I93" s="85"/>
      <c r="K93" s="86"/>
      <c r="L93" s="86"/>
      <c r="M93" s="86"/>
      <c r="N93" s="86"/>
      <c r="O93" s="86"/>
      <c r="P93" s="86"/>
      <c r="X93" s="87"/>
      <c r="Y93" s="87"/>
      <c r="Z93" s="87"/>
      <c r="AA93" s="87"/>
      <c r="AB93" s="87"/>
      <c r="BE93" s="80"/>
      <c r="BF93" s="80"/>
      <c r="BG93" s="80"/>
      <c r="BH93" s="80"/>
      <c r="BI93" s="80"/>
      <c r="BJ93" s="80"/>
      <c r="BK93" s="80"/>
      <c r="BL93" s="80"/>
      <c r="BM93" s="80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8"/>
      <c r="BY93" s="80"/>
      <c r="CN93" s="89"/>
      <c r="CO93" s="89"/>
      <c r="CP93" s="89"/>
      <c r="CQ93" s="89"/>
      <c r="CR93" s="89"/>
      <c r="CS93" s="89"/>
      <c r="CT93" s="89"/>
      <c r="CU93" s="89"/>
      <c r="CV93" s="89"/>
      <c r="CW93" s="89"/>
      <c r="CX93" s="89"/>
      <c r="DA93" s="35"/>
      <c r="DC93" s="80" t="e">
        <f t="shared" si="174"/>
        <v>#DIV/0!</v>
      </c>
      <c r="DD93" s="80" t="e">
        <f t="shared" si="175"/>
        <v>#DIV/0!</v>
      </c>
      <c r="DE93" s="80" t="e">
        <f t="shared" si="176"/>
        <v>#DIV/0!</v>
      </c>
      <c r="DF93" s="80" t="e">
        <f t="shared" si="177"/>
        <v>#DIV/0!</v>
      </c>
      <c r="DG93" s="80"/>
      <c r="DI93" s="80" t="e">
        <f t="shared" si="191"/>
        <v>#DIV/0!</v>
      </c>
      <c r="DJ93" s="80" t="e">
        <f t="shared" si="192"/>
        <v>#DIV/0!</v>
      </c>
      <c r="DK93" s="80" t="e">
        <f t="shared" si="193"/>
        <v>#DIV/0!</v>
      </c>
      <c r="DL93" s="80" t="e">
        <f t="shared" si="194"/>
        <v>#DIV/0!</v>
      </c>
      <c r="DM93" s="80" t="e">
        <f t="shared" si="195"/>
        <v>#DIV/0!</v>
      </c>
      <c r="DN93" s="80"/>
      <c r="DO93" s="80"/>
      <c r="DP93" s="80" t="e">
        <f t="shared" si="196"/>
        <v>#DIV/0!</v>
      </c>
      <c r="DQ93" s="80" t="e">
        <f t="shared" si="197"/>
        <v>#DIV/0!</v>
      </c>
      <c r="DR93" s="80" t="e">
        <f t="shared" si="198"/>
        <v>#DIV/0!</v>
      </c>
      <c r="DS93" s="80" t="e">
        <f t="shared" si="199"/>
        <v>#DIV/0!</v>
      </c>
      <c r="DT93" s="80"/>
      <c r="DW93" s="80"/>
      <c r="DX93" s="80"/>
      <c r="DY93" s="80"/>
      <c r="DZ93" s="80"/>
      <c r="EA93" s="80"/>
      <c r="EC93" s="80"/>
      <c r="ED93" s="80"/>
      <c r="EE93" s="80"/>
      <c r="EF93" s="80"/>
      <c r="EG93" s="80"/>
      <c r="EI93" s="80"/>
      <c r="EJ93" s="80"/>
      <c r="EK93" s="80"/>
      <c r="EL93" s="80"/>
      <c r="EN93" s="80"/>
      <c r="EO93" s="80"/>
      <c r="EP93" s="80"/>
      <c r="EQ93" s="80"/>
      <c r="ES93" s="80"/>
      <c r="ET93" s="80"/>
      <c r="EU93" s="80"/>
      <c r="EV93" s="80"/>
      <c r="EX93" s="80"/>
      <c r="EY93" s="80"/>
      <c r="EZ93" s="80"/>
      <c r="FA93" s="80"/>
      <c r="FD93" s="80" t="e">
        <f t="shared" si="200"/>
        <v>#DIV/0!</v>
      </c>
      <c r="FE93" s="80">
        <f t="shared" si="201"/>
        <v>1</v>
      </c>
      <c r="FF93" s="80">
        <f t="shared" si="178"/>
        <v>0.96680945968242005</v>
      </c>
      <c r="FG93" s="80"/>
      <c r="FH93" s="80" t="e">
        <f t="shared" si="202"/>
        <v>#DIV/0!</v>
      </c>
      <c r="FI93" s="80">
        <f t="shared" si="203"/>
        <v>1</v>
      </c>
      <c r="FJ93" s="80">
        <f t="shared" si="179"/>
        <v>1</v>
      </c>
      <c r="FK93" s="80"/>
      <c r="FL93" s="80" t="e">
        <f t="shared" si="204"/>
        <v>#DIV/0!</v>
      </c>
      <c r="FM93" s="80">
        <f t="shared" si="205"/>
        <v>1</v>
      </c>
      <c r="FN93" s="80">
        <f t="shared" si="180"/>
        <v>0.98168706168495745</v>
      </c>
      <c r="FO93" s="80"/>
      <c r="FP93" s="80" t="e">
        <f t="shared" si="206"/>
        <v>#DIV/0!</v>
      </c>
      <c r="FQ93" s="80">
        <f t="shared" si="207"/>
        <v>1</v>
      </c>
      <c r="FR93" s="80">
        <f t="shared" si="181"/>
        <v>0.97740694346494861</v>
      </c>
      <c r="FT93" s="80" t="e">
        <f t="shared" si="208"/>
        <v>#DIV/0!</v>
      </c>
      <c r="FU93" s="80">
        <f t="shared" si="209"/>
        <v>1</v>
      </c>
      <c r="FV93" s="80">
        <f t="shared" si="182"/>
        <v>1.0079902105031477</v>
      </c>
      <c r="FX93" s="37"/>
      <c r="FZ93" s="32">
        <v>1978</v>
      </c>
      <c r="GA93" s="80">
        <f t="shared" si="165"/>
        <v>0.71018634837147565</v>
      </c>
      <c r="GB93" s="80">
        <f t="shared" si="166"/>
        <v>1</v>
      </c>
      <c r="GC93" s="80">
        <f t="shared" si="167"/>
        <v>0.99656492198205737</v>
      </c>
      <c r="GD93" s="80">
        <f t="shared" si="168"/>
        <v>0.98443045476246127</v>
      </c>
      <c r="GE93" s="80">
        <f t="shared" si="169"/>
        <v>1.0491095795666578</v>
      </c>
      <c r="GF93" s="80">
        <f t="shared" si="170"/>
        <v>0.83253208315951732</v>
      </c>
      <c r="GH93" s="32">
        <f t="shared" si="173"/>
        <v>1978</v>
      </c>
      <c r="GI93" s="90">
        <f t="shared" si="184"/>
        <v>0.96210722272735183</v>
      </c>
      <c r="GJ93" s="90">
        <f t="shared" si="185"/>
        <v>1.1228222403161356</v>
      </c>
      <c r="GK93" s="90">
        <f t="shared" si="186"/>
        <v>0.98443045476246127</v>
      </c>
      <c r="GL93" s="90">
        <f t="shared" si="187"/>
        <v>1.0491095795666578</v>
      </c>
      <c r="GM93" s="90">
        <f t="shared" si="188"/>
        <v>0.83253208315951732</v>
      </c>
      <c r="GO93" s="32">
        <v>1985</v>
      </c>
      <c r="GP93" s="80">
        <f t="shared" si="189"/>
        <v>1</v>
      </c>
      <c r="GQ93" s="80">
        <f t="shared" si="171"/>
        <v>1</v>
      </c>
      <c r="GR93" s="80">
        <f t="shared" si="172"/>
        <v>1</v>
      </c>
    </row>
    <row r="94" spans="1:200" x14ac:dyDescent="0.2">
      <c r="A94" s="31" t="s">
        <v>35</v>
      </c>
      <c r="B94" s="31">
        <f t="shared" si="190"/>
        <v>1956</v>
      </c>
      <c r="D94" s="85"/>
      <c r="E94" s="85"/>
      <c r="F94" s="85"/>
      <c r="G94" s="85"/>
      <c r="H94" s="85"/>
      <c r="I94" s="85"/>
      <c r="K94" s="86"/>
      <c r="L94" s="86"/>
      <c r="M94" s="86"/>
      <c r="N94" s="86"/>
      <c r="O94" s="86"/>
      <c r="P94" s="86"/>
      <c r="X94" s="87"/>
      <c r="Y94" s="87"/>
      <c r="Z94" s="87"/>
      <c r="AA94" s="87"/>
      <c r="AB94" s="87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8"/>
      <c r="BY94" s="80"/>
      <c r="CN94" s="89"/>
      <c r="CO94" s="89"/>
      <c r="CP94" s="89"/>
      <c r="CQ94" s="89"/>
      <c r="CR94" s="89"/>
      <c r="CS94" s="89"/>
      <c r="CT94" s="89"/>
      <c r="CU94" s="89"/>
      <c r="CV94" s="89"/>
      <c r="CW94" s="89"/>
      <c r="CX94" s="89"/>
      <c r="DA94" s="35"/>
      <c r="DC94" s="80" t="e">
        <f t="shared" si="174"/>
        <v>#DIV/0!</v>
      </c>
      <c r="DD94" s="80" t="e">
        <f t="shared" si="175"/>
        <v>#DIV/0!</v>
      </c>
      <c r="DE94" s="80" t="e">
        <f t="shared" si="176"/>
        <v>#DIV/0!</v>
      </c>
      <c r="DF94" s="80" t="e">
        <f t="shared" si="177"/>
        <v>#DIV/0!</v>
      </c>
      <c r="DG94" s="80"/>
      <c r="DI94" s="80" t="e">
        <f t="shared" si="191"/>
        <v>#DIV/0!</v>
      </c>
      <c r="DJ94" s="80" t="e">
        <f t="shared" si="192"/>
        <v>#DIV/0!</v>
      </c>
      <c r="DK94" s="80" t="e">
        <f t="shared" si="193"/>
        <v>#DIV/0!</v>
      </c>
      <c r="DL94" s="80" t="e">
        <f t="shared" si="194"/>
        <v>#DIV/0!</v>
      </c>
      <c r="DM94" s="80" t="e">
        <f t="shared" si="195"/>
        <v>#DIV/0!</v>
      </c>
      <c r="DN94" s="80"/>
      <c r="DO94" s="80"/>
      <c r="DP94" s="80" t="e">
        <f t="shared" si="196"/>
        <v>#DIV/0!</v>
      </c>
      <c r="DQ94" s="80" t="e">
        <f t="shared" si="197"/>
        <v>#DIV/0!</v>
      </c>
      <c r="DR94" s="80" t="e">
        <f t="shared" si="198"/>
        <v>#DIV/0!</v>
      </c>
      <c r="DS94" s="80" t="e">
        <f t="shared" si="199"/>
        <v>#DIV/0!</v>
      </c>
      <c r="DT94" s="80"/>
      <c r="DW94" s="80"/>
      <c r="DX94" s="80"/>
      <c r="DY94" s="80"/>
      <c r="DZ94" s="80"/>
      <c r="EA94" s="80"/>
      <c r="EC94" s="80"/>
      <c r="ED94" s="80"/>
      <c r="EE94" s="80"/>
      <c r="EF94" s="80"/>
      <c r="EG94" s="80"/>
      <c r="EI94" s="80"/>
      <c r="EJ94" s="80"/>
      <c r="EK94" s="80"/>
      <c r="EL94" s="80"/>
      <c r="EN94" s="80"/>
      <c r="EO94" s="80"/>
      <c r="EP94" s="80"/>
      <c r="EQ94" s="80"/>
      <c r="ES94" s="80"/>
      <c r="ET94" s="80"/>
      <c r="EU94" s="80"/>
      <c r="EV94" s="80"/>
      <c r="EX94" s="80"/>
      <c r="EY94" s="80"/>
      <c r="EZ94" s="80"/>
      <c r="FA94" s="80"/>
      <c r="FD94" s="80" t="e">
        <f t="shared" si="200"/>
        <v>#DIV/0!</v>
      </c>
      <c r="FE94" s="80">
        <f t="shared" si="201"/>
        <v>1</v>
      </c>
      <c r="FF94" s="80">
        <f t="shared" si="178"/>
        <v>0.96680945968242005</v>
      </c>
      <c r="FG94" s="80"/>
      <c r="FH94" s="80" t="e">
        <f t="shared" si="202"/>
        <v>#DIV/0!</v>
      </c>
      <c r="FI94" s="80">
        <f t="shared" si="203"/>
        <v>1</v>
      </c>
      <c r="FJ94" s="80">
        <f t="shared" si="179"/>
        <v>1</v>
      </c>
      <c r="FK94" s="80"/>
      <c r="FL94" s="80" t="e">
        <f t="shared" si="204"/>
        <v>#DIV/0!</v>
      </c>
      <c r="FM94" s="80">
        <f t="shared" si="205"/>
        <v>1</v>
      </c>
      <c r="FN94" s="80">
        <f t="shared" si="180"/>
        <v>0.98168706168495745</v>
      </c>
      <c r="FO94" s="80"/>
      <c r="FP94" s="80" t="e">
        <f t="shared" si="206"/>
        <v>#DIV/0!</v>
      </c>
      <c r="FQ94" s="80">
        <f t="shared" si="207"/>
        <v>1</v>
      </c>
      <c r="FR94" s="80">
        <f t="shared" si="181"/>
        <v>0.97740694346494861</v>
      </c>
      <c r="FT94" s="80" t="e">
        <f t="shared" si="208"/>
        <v>#DIV/0!</v>
      </c>
      <c r="FU94" s="80">
        <f t="shared" si="209"/>
        <v>1</v>
      </c>
      <c r="FV94" s="80">
        <f t="shared" si="182"/>
        <v>1.0079902105031477</v>
      </c>
      <c r="FX94" s="37"/>
      <c r="FZ94" s="32">
        <f>FZ93+1</f>
        <v>1979</v>
      </c>
      <c r="GA94" s="80">
        <f t="shared" si="165"/>
        <v>0.76586673119460924</v>
      </c>
      <c r="GB94" s="80">
        <f t="shared" si="166"/>
        <v>1</v>
      </c>
      <c r="GC94" s="80">
        <f t="shared" si="167"/>
        <v>0.9957083354317865</v>
      </c>
      <c r="GD94" s="80">
        <f t="shared" si="168"/>
        <v>0.99093842071754523</v>
      </c>
      <c r="GE94" s="80">
        <f t="shared" si="169"/>
        <v>1.0179246774706712</v>
      </c>
      <c r="GF94" s="80">
        <f t="shared" si="170"/>
        <v>0.85584674825432627</v>
      </c>
      <c r="GH94" s="32">
        <f t="shared" si="173"/>
        <v>1979</v>
      </c>
      <c r="GI94" s="90">
        <f t="shared" si="184"/>
        <v>0.92545359839981922</v>
      </c>
      <c r="GJ94" s="90">
        <f t="shared" si="185"/>
        <v>1.0766243311470778</v>
      </c>
      <c r="GK94" s="90">
        <f t="shared" si="186"/>
        <v>0.99093842071754523</v>
      </c>
      <c r="GL94" s="90">
        <f t="shared" si="187"/>
        <v>1.0179246774706712</v>
      </c>
      <c r="GM94" s="90">
        <f t="shared" si="188"/>
        <v>0.85584674825432627</v>
      </c>
      <c r="GO94" s="32">
        <f>GO93+1</f>
        <v>1986</v>
      </c>
      <c r="GP94" s="80">
        <f t="shared" si="189"/>
        <v>0.95865727828649328</v>
      </c>
      <c r="GQ94" s="80">
        <f t="shared" si="171"/>
        <v>0.99229005522478408</v>
      </c>
      <c r="GR94" s="80">
        <f t="shared" si="172"/>
        <v>0.96610590143355624</v>
      </c>
    </row>
    <row r="95" spans="1:200" x14ac:dyDescent="0.2">
      <c r="A95" s="31" t="s">
        <v>35</v>
      </c>
      <c r="B95" s="31">
        <f t="shared" si="190"/>
        <v>1957</v>
      </c>
      <c r="D95" s="85"/>
      <c r="E95" s="85"/>
      <c r="F95" s="85"/>
      <c r="G95" s="85"/>
      <c r="H95" s="85"/>
      <c r="I95" s="85"/>
      <c r="K95" s="86"/>
      <c r="L95" s="86"/>
      <c r="M95" s="86"/>
      <c r="N95" s="86"/>
      <c r="O95" s="86"/>
      <c r="P95" s="86"/>
      <c r="X95" s="87"/>
      <c r="Y95" s="87"/>
      <c r="Z95" s="87"/>
      <c r="AA95" s="87"/>
      <c r="AB95" s="87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8"/>
      <c r="BY95" s="80"/>
      <c r="CN95" s="89"/>
      <c r="CO95" s="89"/>
      <c r="CP95" s="89"/>
      <c r="CQ95" s="89"/>
      <c r="CR95" s="89"/>
      <c r="CS95" s="89"/>
      <c r="CT95" s="89"/>
      <c r="CU95" s="89"/>
      <c r="CV95" s="89"/>
      <c r="CW95" s="89"/>
      <c r="CX95" s="89"/>
      <c r="DA95" s="35"/>
      <c r="DC95" s="80" t="e">
        <f t="shared" si="174"/>
        <v>#DIV/0!</v>
      </c>
      <c r="DD95" s="80" t="e">
        <f t="shared" si="175"/>
        <v>#DIV/0!</v>
      </c>
      <c r="DE95" s="80" t="e">
        <f t="shared" si="176"/>
        <v>#DIV/0!</v>
      </c>
      <c r="DF95" s="80" t="e">
        <f t="shared" si="177"/>
        <v>#DIV/0!</v>
      </c>
      <c r="DG95" s="80"/>
      <c r="DI95" s="80" t="e">
        <f t="shared" si="191"/>
        <v>#DIV/0!</v>
      </c>
      <c r="DJ95" s="80" t="e">
        <f t="shared" si="192"/>
        <v>#DIV/0!</v>
      </c>
      <c r="DK95" s="80" t="e">
        <f t="shared" si="193"/>
        <v>#DIV/0!</v>
      </c>
      <c r="DL95" s="80" t="e">
        <f t="shared" si="194"/>
        <v>#DIV/0!</v>
      </c>
      <c r="DM95" s="80" t="e">
        <f t="shared" si="195"/>
        <v>#DIV/0!</v>
      </c>
      <c r="DN95" s="80"/>
      <c r="DO95" s="80"/>
      <c r="DP95" s="80" t="e">
        <f t="shared" si="196"/>
        <v>#DIV/0!</v>
      </c>
      <c r="DQ95" s="80" t="e">
        <f t="shared" si="197"/>
        <v>#DIV/0!</v>
      </c>
      <c r="DR95" s="80" t="e">
        <f t="shared" si="198"/>
        <v>#DIV/0!</v>
      </c>
      <c r="DS95" s="80" t="e">
        <f t="shared" si="199"/>
        <v>#DIV/0!</v>
      </c>
      <c r="DT95" s="80"/>
      <c r="DW95" s="80"/>
      <c r="DX95" s="80"/>
      <c r="DY95" s="80"/>
      <c r="DZ95" s="80"/>
      <c r="EA95" s="80"/>
      <c r="EC95" s="80"/>
      <c r="ED95" s="80"/>
      <c r="EE95" s="80"/>
      <c r="EF95" s="80"/>
      <c r="EG95" s="80"/>
      <c r="EI95" s="80"/>
      <c r="EJ95" s="80"/>
      <c r="EK95" s="80"/>
      <c r="EL95" s="80"/>
      <c r="EN95" s="80"/>
      <c r="EO95" s="80"/>
      <c r="EP95" s="80"/>
      <c r="EQ95" s="80"/>
      <c r="ES95" s="80"/>
      <c r="ET95" s="80"/>
      <c r="EU95" s="80"/>
      <c r="EV95" s="80"/>
      <c r="EX95" s="80"/>
      <c r="EY95" s="80"/>
      <c r="EZ95" s="80"/>
      <c r="FA95" s="80"/>
      <c r="FD95" s="80" t="e">
        <f t="shared" si="200"/>
        <v>#DIV/0!</v>
      </c>
      <c r="FE95" s="80">
        <f t="shared" si="201"/>
        <v>1</v>
      </c>
      <c r="FF95" s="80">
        <f t="shared" si="178"/>
        <v>0.96680945968242005</v>
      </c>
      <c r="FG95" s="80"/>
      <c r="FH95" s="80" t="e">
        <f t="shared" si="202"/>
        <v>#DIV/0!</v>
      </c>
      <c r="FI95" s="80">
        <f t="shared" si="203"/>
        <v>1</v>
      </c>
      <c r="FJ95" s="80">
        <f t="shared" si="179"/>
        <v>1</v>
      </c>
      <c r="FK95" s="80"/>
      <c r="FL95" s="80" t="e">
        <f t="shared" si="204"/>
        <v>#DIV/0!</v>
      </c>
      <c r="FM95" s="80">
        <f t="shared" si="205"/>
        <v>1</v>
      </c>
      <c r="FN95" s="80">
        <f t="shared" si="180"/>
        <v>0.98168706168495745</v>
      </c>
      <c r="FO95" s="80"/>
      <c r="FP95" s="80" t="e">
        <f t="shared" si="206"/>
        <v>#DIV/0!</v>
      </c>
      <c r="FQ95" s="80">
        <f t="shared" si="207"/>
        <v>1</v>
      </c>
      <c r="FR95" s="80">
        <f t="shared" si="181"/>
        <v>0.97740694346494861</v>
      </c>
      <c r="FT95" s="80" t="e">
        <f t="shared" si="208"/>
        <v>#DIV/0!</v>
      </c>
      <c r="FU95" s="80">
        <f t="shared" si="209"/>
        <v>1</v>
      </c>
      <c r="FV95" s="80">
        <f t="shared" si="182"/>
        <v>1.0079902105031477</v>
      </c>
      <c r="FX95" s="37"/>
      <c r="FZ95" s="32">
        <f t="shared" ref="FZ95:FZ122" si="210">FZ94+1</f>
        <v>1980</v>
      </c>
      <c r="GA95" s="80">
        <f t="shared" si="165"/>
        <v>0.87764904830070423</v>
      </c>
      <c r="GB95" s="80">
        <f t="shared" si="166"/>
        <v>1</v>
      </c>
      <c r="GC95" s="80">
        <f t="shared" si="167"/>
        <v>0.99712901013584454</v>
      </c>
      <c r="GD95" s="80">
        <f t="shared" si="168"/>
        <v>0.9938668174900287</v>
      </c>
      <c r="GE95" s="80">
        <f t="shared" si="169"/>
        <v>1.0447733591788486</v>
      </c>
      <c r="GF95" s="80">
        <f t="shared" si="170"/>
        <v>0.92713636356773832</v>
      </c>
      <c r="GH95" s="32">
        <f t="shared" ref="GH95:GH122" si="211">GH94+1</f>
        <v>1980</v>
      </c>
      <c r="GI95" s="90">
        <f t="shared" si="184"/>
        <v>0.98158505850851441</v>
      </c>
      <c r="GJ95" s="90">
        <f t="shared" si="185"/>
        <v>1.0225456168705107</v>
      </c>
      <c r="GK95" s="90">
        <f t="shared" si="186"/>
        <v>0.9938668174900287</v>
      </c>
      <c r="GL95" s="90">
        <f t="shared" si="187"/>
        <v>1.0447733591788486</v>
      </c>
      <c r="GM95" s="90">
        <f t="shared" si="188"/>
        <v>0.92713636356773832</v>
      </c>
      <c r="GO95" s="32">
        <f t="shared" ref="GO95:GO114" si="212">GO94+1</f>
        <v>1987</v>
      </c>
      <c r="GP95" s="80">
        <f t="shared" si="189"/>
        <v>0.95118516223887373</v>
      </c>
      <c r="GQ95" s="80">
        <f t="shared" si="171"/>
        <v>1.0146896744957403</v>
      </c>
      <c r="GR95" s="80">
        <f t="shared" si="172"/>
        <v>0.93741484332298364</v>
      </c>
    </row>
    <row r="96" spans="1:200" x14ac:dyDescent="0.2">
      <c r="A96" s="31" t="s">
        <v>35</v>
      </c>
      <c r="B96" s="31">
        <f t="shared" si="190"/>
        <v>1958</v>
      </c>
      <c r="D96" s="85"/>
      <c r="E96" s="85"/>
      <c r="F96" s="85"/>
      <c r="G96" s="85"/>
      <c r="H96" s="85"/>
      <c r="I96" s="85"/>
      <c r="K96" s="86"/>
      <c r="L96" s="86"/>
      <c r="M96" s="86"/>
      <c r="N96" s="86"/>
      <c r="O96" s="86"/>
      <c r="P96" s="86"/>
      <c r="X96" s="87"/>
      <c r="Y96" s="87"/>
      <c r="Z96" s="87"/>
      <c r="AA96" s="87"/>
      <c r="AB96" s="87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8"/>
      <c r="BY96" s="80"/>
      <c r="CN96" s="89"/>
      <c r="CO96" s="89"/>
      <c r="CP96" s="89"/>
      <c r="CQ96" s="89"/>
      <c r="CR96" s="89"/>
      <c r="CS96" s="89"/>
      <c r="CT96" s="89"/>
      <c r="CU96" s="89"/>
      <c r="CV96" s="89"/>
      <c r="CW96" s="89"/>
      <c r="CX96" s="89"/>
      <c r="DA96" s="35"/>
      <c r="DC96" s="80" t="e">
        <f t="shared" si="174"/>
        <v>#DIV/0!</v>
      </c>
      <c r="DD96" s="80" t="e">
        <f t="shared" si="175"/>
        <v>#DIV/0!</v>
      </c>
      <c r="DE96" s="80" t="e">
        <f t="shared" si="176"/>
        <v>#DIV/0!</v>
      </c>
      <c r="DF96" s="80" t="e">
        <f t="shared" si="177"/>
        <v>#DIV/0!</v>
      </c>
      <c r="DG96" s="80"/>
      <c r="DI96" s="80" t="e">
        <f t="shared" si="191"/>
        <v>#DIV/0!</v>
      </c>
      <c r="DJ96" s="80" t="e">
        <f t="shared" si="192"/>
        <v>#DIV/0!</v>
      </c>
      <c r="DK96" s="80" t="e">
        <f t="shared" si="193"/>
        <v>#DIV/0!</v>
      </c>
      <c r="DL96" s="80" t="e">
        <f t="shared" si="194"/>
        <v>#DIV/0!</v>
      </c>
      <c r="DM96" s="80" t="e">
        <f t="shared" si="195"/>
        <v>#DIV/0!</v>
      </c>
      <c r="DN96" s="80"/>
      <c r="DO96" s="80"/>
      <c r="DP96" s="80" t="e">
        <f t="shared" si="196"/>
        <v>#DIV/0!</v>
      </c>
      <c r="DQ96" s="80" t="e">
        <f t="shared" si="197"/>
        <v>#DIV/0!</v>
      </c>
      <c r="DR96" s="80" t="e">
        <f t="shared" si="198"/>
        <v>#DIV/0!</v>
      </c>
      <c r="DS96" s="80" t="e">
        <f t="shared" si="199"/>
        <v>#DIV/0!</v>
      </c>
      <c r="DT96" s="80"/>
      <c r="DW96" s="80"/>
      <c r="DX96" s="80"/>
      <c r="DY96" s="80"/>
      <c r="DZ96" s="80"/>
      <c r="EA96" s="80"/>
      <c r="EC96" s="80"/>
      <c r="ED96" s="80"/>
      <c r="EE96" s="80"/>
      <c r="EF96" s="80"/>
      <c r="EG96" s="80"/>
      <c r="EI96" s="80"/>
      <c r="EJ96" s="80"/>
      <c r="EK96" s="80"/>
      <c r="EL96" s="80"/>
      <c r="EN96" s="80"/>
      <c r="EO96" s="80"/>
      <c r="EP96" s="80"/>
      <c r="EQ96" s="80"/>
      <c r="ES96" s="80"/>
      <c r="ET96" s="80"/>
      <c r="EU96" s="80"/>
      <c r="EV96" s="80"/>
      <c r="EX96" s="80"/>
      <c r="EY96" s="80"/>
      <c r="EZ96" s="80"/>
      <c r="FA96" s="80"/>
      <c r="FD96" s="80" t="e">
        <f t="shared" si="200"/>
        <v>#DIV/0!</v>
      </c>
      <c r="FE96" s="80">
        <f t="shared" si="201"/>
        <v>1</v>
      </c>
      <c r="FF96" s="80">
        <f t="shared" si="178"/>
        <v>0.96680945968242005</v>
      </c>
      <c r="FG96" s="80"/>
      <c r="FH96" s="80" t="e">
        <f t="shared" si="202"/>
        <v>#DIV/0!</v>
      </c>
      <c r="FI96" s="80">
        <f t="shared" si="203"/>
        <v>1</v>
      </c>
      <c r="FJ96" s="80">
        <f t="shared" si="179"/>
        <v>1</v>
      </c>
      <c r="FK96" s="80"/>
      <c r="FL96" s="80" t="e">
        <f t="shared" si="204"/>
        <v>#DIV/0!</v>
      </c>
      <c r="FM96" s="80">
        <f t="shared" si="205"/>
        <v>1</v>
      </c>
      <c r="FN96" s="80">
        <f t="shared" si="180"/>
        <v>0.98168706168495745</v>
      </c>
      <c r="FO96" s="80"/>
      <c r="FP96" s="80" t="e">
        <f t="shared" si="206"/>
        <v>#DIV/0!</v>
      </c>
      <c r="FQ96" s="80">
        <f t="shared" si="207"/>
        <v>1</v>
      </c>
      <c r="FR96" s="80">
        <f t="shared" si="181"/>
        <v>0.97740694346494861</v>
      </c>
      <c r="FT96" s="80" t="e">
        <f t="shared" si="208"/>
        <v>#DIV/0!</v>
      </c>
      <c r="FU96" s="80">
        <f t="shared" si="209"/>
        <v>1</v>
      </c>
      <c r="FV96" s="80">
        <f t="shared" si="182"/>
        <v>1.0079902105031477</v>
      </c>
      <c r="FX96" s="37"/>
      <c r="FZ96" s="32">
        <f t="shared" si="210"/>
        <v>1981</v>
      </c>
      <c r="GA96" s="80">
        <f t="shared" si="165"/>
        <v>0.94902067816067237</v>
      </c>
      <c r="GB96" s="80">
        <f t="shared" si="166"/>
        <v>1</v>
      </c>
      <c r="GC96" s="80">
        <f t="shared" si="167"/>
        <v>0.99699182104452166</v>
      </c>
      <c r="GD96" s="80">
        <f t="shared" si="168"/>
        <v>0.99307830075755921</v>
      </c>
      <c r="GE96" s="80">
        <f t="shared" si="169"/>
        <v>1.017811224436967</v>
      </c>
      <c r="GF96" s="80">
        <f t="shared" si="170"/>
        <v>0.98318658821799876</v>
      </c>
      <c r="GH96" s="32">
        <f t="shared" si="211"/>
        <v>1981</v>
      </c>
      <c r="GI96" s="90">
        <f t="shared" si="184"/>
        <v>0.96842859664222247</v>
      </c>
      <c r="GJ96" s="90">
        <f t="shared" si="185"/>
        <v>0.97743826208816986</v>
      </c>
      <c r="GK96" s="90">
        <f t="shared" si="186"/>
        <v>0.99307830075755921</v>
      </c>
      <c r="GL96" s="90">
        <f t="shared" si="187"/>
        <v>1.017811224436967</v>
      </c>
      <c r="GM96" s="90">
        <f t="shared" si="188"/>
        <v>0.98318658821799876</v>
      </c>
      <c r="GO96" s="32">
        <f t="shared" si="212"/>
        <v>1988</v>
      </c>
      <c r="GP96" s="80">
        <f t="shared" si="189"/>
        <v>0.96745428468539096</v>
      </c>
      <c r="GQ96" s="80">
        <f t="shared" si="171"/>
        <v>1.0735558839303188</v>
      </c>
      <c r="GR96" s="80">
        <f t="shared" si="172"/>
        <v>0.90116807067696669</v>
      </c>
    </row>
    <row r="97" spans="1:200" x14ac:dyDescent="0.2">
      <c r="A97" s="31" t="s">
        <v>35</v>
      </c>
      <c r="B97" s="31">
        <f t="shared" si="190"/>
        <v>1959</v>
      </c>
      <c r="D97" s="85"/>
      <c r="E97" s="85"/>
      <c r="F97" s="85"/>
      <c r="G97" s="85"/>
      <c r="H97" s="85"/>
      <c r="I97" s="85"/>
      <c r="K97" s="86"/>
      <c r="L97" s="86"/>
      <c r="M97" s="86"/>
      <c r="N97" s="86"/>
      <c r="O97" s="86"/>
      <c r="P97" s="86"/>
      <c r="X97" s="87"/>
      <c r="Y97" s="87"/>
      <c r="Z97" s="87"/>
      <c r="AA97" s="87"/>
      <c r="AB97" s="87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8"/>
      <c r="BY97" s="80"/>
      <c r="CN97" s="89"/>
      <c r="CO97" s="89"/>
      <c r="CP97" s="89"/>
      <c r="CQ97" s="89"/>
      <c r="CR97" s="89"/>
      <c r="CS97" s="89"/>
      <c r="CT97" s="89"/>
      <c r="CU97" s="89"/>
      <c r="CV97" s="89"/>
      <c r="CW97" s="89"/>
      <c r="CX97" s="89"/>
      <c r="DA97" s="35"/>
      <c r="DC97" s="80" t="e">
        <f t="shared" si="174"/>
        <v>#DIV/0!</v>
      </c>
      <c r="DD97" s="80" t="e">
        <f t="shared" si="175"/>
        <v>#DIV/0!</v>
      </c>
      <c r="DE97" s="80" t="e">
        <f t="shared" si="176"/>
        <v>#DIV/0!</v>
      </c>
      <c r="DF97" s="80" t="e">
        <f t="shared" si="177"/>
        <v>#DIV/0!</v>
      </c>
      <c r="DG97" s="80"/>
      <c r="DI97" s="80" t="e">
        <f t="shared" si="191"/>
        <v>#DIV/0!</v>
      </c>
      <c r="DJ97" s="80" t="e">
        <f t="shared" si="192"/>
        <v>#DIV/0!</v>
      </c>
      <c r="DK97" s="80" t="e">
        <f t="shared" si="193"/>
        <v>#DIV/0!</v>
      </c>
      <c r="DL97" s="80" t="e">
        <f t="shared" si="194"/>
        <v>#DIV/0!</v>
      </c>
      <c r="DM97" s="80" t="e">
        <f t="shared" si="195"/>
        <v>#DIV/0!</v>
      </c>
      <c r="DN97" s="80"/>
      <c r="DO97" s="80"/>
      <c r="DP97" s="80" t="e">
        <f t="shared" si="196"/>
        <v>#DIV/0!</v>
      </c>
      <c r="DQ97" s="80" t="e">
        <f t="shared" si="197"/>
        <v>#DIV/0!</v>
      </c>
      <c r="DR97" s="80" t="e">
        <f t="shared" si="198"/>
        <v>#DIV/0!</v>
      </c>
      <c r="DS97" s="80" t="e">
        <f t="shared" si="199"/>
        <v>#DIV/0!</v>
      </c>
      <c r="DT97" s="80"/>
      <c r="DW97" s="80"/>
      <c r="DX97" s="80"/>
      <c r="DY97" s="80"/>
      <c r="DZ97" s="80"/>
      <c r="EA97" s="80"/>
      <c r="EC97" s="80"/>
      <c r="ED97" s="80"/>
      <c r="EE97" s="80"/>
      <c r="EF97" s="80"/>
      <c r="EG97" s="80"/>
      <c r="EI97" s="80"/>
      <c r="EJ97" s="80"/>
      <c r="EK97" s="80"/>
      <c r="EL97" s="80"/>
      <c r="EN97" s="80"/>
      <c r="EO97" s="80"/>
      <c r="EP97" s="80"/>
      <c r="EQ97" s="80"/>
      <c r="ES97" s="80"/>
      <c r="ET97" s="80"/>
      <c r="EU97" s="80"/>
      <c r="EV97" s="80"/>
      <c r="EX97" s="80"/>
      <c r="EY97" s="80"/>
      <c r="EZ97" s="80"/>
      <c r="FA97" s="80"/>
      <c r="FD97" s="80" t="e">
        <f t="shared" si="200"/>
        <v>#DIV/0!</v>
      </c>
      <c r="FE97" s="80">
        <f t="shared" si="201"/>
        <v>1</v>
      </c>
      <c r="FF97" s="80">
        <f t="shared" si="178"/>
        <v>0.96680945968242005</v>
      </c>
      <c r="FG97" s="80"/>
      <c r="FH97" s="80" t="e">
        <f t="shared" si="202"/>
        <v>#DIV/0!</v>
      </c>
      <c r="FI97" s="80">
        <f t="shared" si="203"/>
        <v>1</v>
      </c>
      <c r="FJ97" s="80">
        <f t="shared" si="179"/>
        <v>1</v>
      </c>
      <c r="FK97" s="80"/>
      <c r="FL97" s="80" t="e">
        <f t="shared" si="204"/>
        <v>#DIV/0!</v>
      </c>
      <c r="FM97" s="80">
        <f t="shared" si="205"/>
        <v>1</v>
      </c>
      <c r="FN97" s="80">
        <f t="shared" si="180"/>
        <v>0.98168706168495745</v>
      </c>
      <c r="FO97" s="80"/>
      <c r="FP97" s="80" t="e">
        <f t="shared" si="206"/>
        <v>#DIV/0!</v>
      </c>
      <c r="FQ97" s="80">
        <f t="shared" si="207"/>
        <v>1</v>
      </c>
      <c r="FR97" s="80">
        <f t="shared" si="181"/>
        <v>0.97740694346494861</v>
      </c>
      <c r="FT97" s="80" t="e">
        <f t="shared" si="208"/>
        <v>#DIV/0!</v>
      </c>
      <c r="FU97" s="80">
        <f t="shared" si="209"/>
        <v>1</v>
      </c>
      <c r="FV97" s="80">
        <f t="shared" si="182"/>
        <v>1.0079902105031477</v>
      </c>
      <c r="FX97" s="37"/>
      <c r="FZ97" s="32">
        <f t="shared" si="210"/>
        <v>1982</v>
      </c>
      <c r="GA97" s="80">
        <f t="shared" si="165"/>
        <v>0.99387295938393605</v>
      </c>
      <c r="GB97" s="80">
        <f t="shared" si="166"/>
        <v>1</v>
      </c>
      <c r="GC97" s="80">
        <f t="shared" si="167"/>
        <v>0.99815632806956356</v>
      </c>
      <c r="GD97" s="80">
        <f t="shared" si="168"/>
        <v>0.99309194140718338</v>
      </c>
      <c r="GE97" s="80">
        <f t="shared" si="169"/>
        <v>1.0152718475412399</v>
      </c>
      <c r="GF97" s="80">
        <f t="shared" si="170"/>
        <v>1.0279449114218249</v>
      </c>
      <c r="GH97" s="32">
        <f t="shared" si="211"/>
        <v>1982</v>
      </c>
      <c r="GI97" s="90">
        <f t="shared" si="184"/>
        <v>1.0140347149472206</v>
      </c>
      <c r="GJ97" s="90">
        <f t="shared" si="185"/>
        <v>0.98019530073916106</v>
      </c>
      <c r="GK97" s="90">
        <f t="shared" si="186"/>
        <v>0.99309194140718338</v>
      </c>
      <c r="GL97" s="90">
        <f t="shared" si="187"/>
        <v>1.0152718475412399</v>
      </c>
      <c r="GM97" s="90">
        <f t="shared" si="188"/>
        <v>1.0279449114218249</v>
      </c>
      <c r="GO97" s="32">
        <f t="shared" si="212"/>
        <v>1989</v>
      </c>
      <c r="GP97" s="80">
        <f t="shared" si="189"/>
        <v>0.98141625581938674</v>
      </c>
      <c r="GQ97" s="80">
        <f t="shared" si="171"/>
        <v>1.0953834332913579</v>
      </c>
      <c r="GR97" s="80">
        <f t="shared" si="172"/>
        <v>0.89595681839962849</v>
      </c>
    </row>
    <row r="98" spans="1:200" x14ac:dyDescent="0.2">
      <c r="A98" s="31" t="s">
        <v>35</v>
      </c>
      <c r="B98" s="31">
        <f t="shared" si="190"/>
        <v>1960</v>
      </c>
      <c r="D98" s="85">
        <f>K98*X98</f>
        <v>16838.637664054364</v>
      </c>
      <c r="E98" s="85">
        <f>L98*Y98</f>
        <v>14598.813389956722</v>
      </c>
      <c r="F98" s="85">
        <f>M98*Z98</f>
        <v>27784.843752715085</v>
      </c>
      <c r="G98" s="123">
        <v>9.9999999999999995E-7</v>
      </c>
      <c r="H98" s="85">
        <f t="shared" ref="H98" si="213">SUM(D98:G98)</f>
        <v>59222.294807726175</v>
      </c>
      <c r="I98" s="85"/>
      <c r="K98" s="85">
        <f>AER11_Table2.1b!D20*0.001</f>
        <v>3211.7780000000002</v>
      </c>
      <c r="L98" s="85">
        <f>AER11_Table2.1b!F20*0.001</f>
        <v>2227.143</v>
      </c>
      <c r="M98" s="91">
        <f>AER11_Table2.1b!S20*0.001</f>
        <v>687.39300000000003</v>
      </c>
      <c r="N98" s="86"/>
      <c r="O98" s="91">
        <f t="shared" ref="O98:O108" si="214">SUM(K98:N98)</f>
        <v>6126.3140000000003</v>
      </c>
      <c r="P98" s="91"/>
      <c r="X98" s="85">
        <f>AER_11_Table3.4_real!$B7</f>
        <v>5.2427775718167204</v>
      </c>
      <c r="Y98" s="85">
        <f>AER_11_Table3.4_real!$D7</f>
        <v>6.5549510695796016</v>
      </c>
      <c r="Z98" s="85">
        <f>AER_11_Table3.4_real!F7</f>
        <v>40.420609102384056</v>
      </c>
      <c r="AA98" s="87"/>
      <c r="AB98" s="93">
        <f>H98/O98</f>
        <v>9.6668722510348264</v>
      </c>
      <c r="AC98" s="90">
        <f>AB98/AB$123</f>
        <v>0.54050912283383645</v>
      </c>
      <c r="AD98" s="9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8"/>
      <c r="BY98" s="80"/>
      <c r="CN98" s="89"/>
      <c r="CO98" s="89"/>
      <c r="CP98" s="89"/>
      <c r="CQ98" s="89"/>
      <c r="CR98" s="89"/>
      <c r="CS98" s="89"/>
      <c r="CT98" s="89"/>
      <c r="CU98" s="89"/>
      <c r="CV98" s="89"/>
      <c r="CW98" s="89"/>
      <c r="CX98" s="89"/>
      <c r="DA98" s="35"/>
      <c r="DC98" s="80">
        <f>K98/$H98</f>
        <v>5.4232582685752151E-2</v>
      </c>
      <c r="DD98" s="80">
        <f t="shared" ref="DD98:DD129" si="215">E98/$H98</f>
        <v>0.24650874197553305</v>
      </c>
      <c r="DE98" s="80">
        <f>F98/$H98*$DE$85</f>
        <v>1.4074856695230726</v>
      </c>
      <c r="DF98" s="80">
        <f t="shared" ref="DF98:DF129" si="216">G98/$H98</f>
        <v>1.6885532775226728E-11</v>
      </c>
      <c r="DG98" s="80"/>
      <c r="DI98" s="80" t="e">
        <f t="shared" si="191"/>
        <v>#DIV/0!</v>
      </c>
      <c r="DJ98" s="80" t="e">
        <f t="shared" si="192"/>
        <v>#DIV/0!</v>
      </c>
      <c r="DK98" s="80" t="e">
        <f t="shared" si="193"/>
        <v>#DIV/0!</v>
      </c>
      <c r="DL98" s="80" t="e">
        <f t="shared" si="194"/>
        <v>#DIV/0!</v>
      </c>
      <c r="DM98" s="80" t="e">
        <f t="shared" si="195"/>
        <v>#DIV/0!</v>
      </c>
      <c r="DN98" s="80"/>
      <c r="DO98" s="80"/>
      <c r="DP98" s="80" t="e">
        <f t="shared" si="196"/>
        <v>#DIV/0!</v>
      </c>
      <c r="DQ98" s="80" t="e">
        <f t="shared" si="197"/>
        <v>#DIV/0!</v>
      </c>
      <c r="DR98" s="80" t="e">
        <f t="shared" si="198"/>
        <v>#DIV/0!</v>
      </c>
      <c r="DS98" s="80" t="e">
        <f t="shared" si="199"/>
        <v>#DIV/0!</v>
      </c>
      <c r="DT98" s="80"/>
      <c r="DW98" s="80"/>
      <c r="DX98" s="80"/>
      <c r="DY98" s="80"/>
      <c r="DZ98" s="80"/>
      <c r="EA98" s="80"/>
      <c r="EC98" s="80"/>
      <c r="ED98" s="80"/>
      <c r="EE98" s="80"/>
      <c r="EF98" s="80"/>
      <c r="EG98" s="80"/>
      <c r="EI98" s="80"/>
      <c r="EJ98" s="80"/>
      <c r="EK98" s="80"/>
      <c r="EL98" s="80"/>
      <c r="EN98" s="80"/>
      <c r="EO98" s="80"/>
      <c r="EP98" s="80"/>
      <c r="EQ98" s="80"/>
      <c r="ES98" s="80"/>
      <c r="ET98" s="80"/>
      <c r="EU98" s="80"/>
      <c r="EV98" s="80"/>
      <c r="EX98" s="80"/>
      <c r="EY98" s="80"/>
      <c r="EZ98" s="80"/>
      <c r="FA98" s="80"/>
      <c r="FD98" s="80" t="e">
        <f t="shared" si="200"/>
        <v>#DIV/0!</v>
      </c>
      <c r="FE98" s="80">
        <f t="shared" si="201"/>
        <v>1</v>
      </c>
      <c r="FF98" s="124">
        <f t="shared" si="178"/>
        <v>0.96680945968242005</v>
      </c>
      <c r="FG98" s="80"/>
      <c r="FH98" s="80" t="e">
        <f t="shared" si="202"/>
        <v>#DIV/0!</v>
      </c>
      <c r="FI98" s="80">
        <f t="shared" si="203"/>
        <v>1</v>
      </c>
      <c r="FJ98" s="80">
        <f t="shared" si="179"/>
        <v>1</v>
      </c>
      <c r="FK98" s="80"/>
      <c r="FL98" s="80" t="e">
        <f t="shared" si="204"/>
        <v>#DIV/0!</v>
      </c>
      <c r="FM98" s="80">
        <f t="shared" si="205"/>
        <v>1</v>
      </c>
      <c r="FN98" s="80">
        <f t="shared" si="180"/>
        <v>0.98168706168495745</v>
      </c>
      <c r="FO98" s="80"/>
      <c r="FP98" s="80" t="e">
        <f t="shared" si="206"/>
        <v>#DIV/0!</v>
      </c>
      <c r="FQ98" s="80">
        <f t="shared" si="207"/>
        <v>1</v>
      </c>
      <c r="FR98" s="80">
        <f t="shared" si="181"/>
        <v>0.97740694346494861</v>
      </c>
      <c r="FT98" s="80" t="e">
        <f t="shared" si="208"/>
        <v>#DIV/0!</v>
      </c>
      <c r="FU98" s="80">
        <f t="shared" si="209"/>
        <v>1</v>
      </c>
      <c r="FV98" s="80">
        <f t="shared" si="182"/>
        <v>1.0079902105031477</v>
      </c>
      <c r="FX98" s="37"/>
      <c r="FZ98" s="32">
        <f t="shared" si="210"/>
        <v>1983</v>
      </c>
      <c r="GA98" s="80">
        <f t="shared" si="165"/>
        <v>1.0446957102798451</v>
      </c>
      <c r="GB98" s="80">
        <f t="shared" si="166"/>
        <v>1</v>
      </c>
      <c r="GC98" s="80">
        <f t="shared" si="167"/>
        <v>0.99946479529680121</v>
      </c>
      <c r="GD98" s="80">
        <f t="shared" si="168"/>
        <v>0.99315262785155445</v>
      </c>
      <c r="GE98" s="80">
        <f t="shared" si="169"/>
        <v>1.0149088454351152</v>
      </c>
      <c r="GF98" s="80">
        <f t="shared" si="170"/>
        <v>1.044526290841862</v>
      </c>
      <c r="GH98" s="32">
        <f t="shared" si="211"/>
        <v>1983</v>
      </c>
      <c r="GI98" s="90">
        <f t="shared" si="184"/>
        <v>1.0026885563924568</v>
      </c>
      <c r="GJ98" s="90">
        <f t="shared" si="185"/>
        <v>0.95287547154045837</v>
      </c>
      <c r="GK98" s="90">
        <f t="shared" si="186"/>
        <v>0.99315262785155445</v>
      </c>
      <c r="GL98" s="90">
        <f t="shared" si="187"/>
        <v>1.0149088454351152</v>
      </c>
      <c r="GM98" s="90">
        <f t="shared" si="188"/>
        <v>1.044526290841862</v>
      </c>
      <c r="GO98" s="32">
        <f t="shared" si="212"/>
        <v>1990</v>
      </c>
      <c r="GP98" s="80">
        <f t="shared" si="189"/>
        <v>0.95662302585900438</v>
      </c>
      <c r="GQ98" s="80">
        <f t="shared" si="171"/>
        <v>1.0260521704143923</v>
      </c>
      <c r="GR98" s="80">
        <f t="shared" si="172"/>
        <v>0.93233370918425373</v>
      </c>
    </row>
    <row r="99" spans="1:200" x14ac:dyDescent="0.2">
      <c r="A99" s="31" t="s">
        <v>35</v>
      </c>
      <c r="B99" s="31">
        <f t="shared" si="190"/>
        <v>1961</v>
      </c>
      <c r="D99" s="85">
        <f t="shared" ref="D99:D107" si="217">K99*X99</f>
        <v>17502.501488268921</v>
      </c>
      <c r="E99" s="85">
        <f t="shared" ref="E99:E107" si="218">L99*Y99</f>
        <v>15110.480780843065</v>
      </c>
      <c r="F99" s="85">
        <f t="shared" ref="F99:F107" si="219">M99*Z99</f>
        <v>29263.857446907121</v>
      </c>
      <c r="G99" s="123">
        <v>9.9999999999999995E-7</v>
      </c>
      <c r="H99" s="85">
        <f t="shared" ref="H99:H107" si="220">SUM(D99:G99)</f>
        <v>61876.839717019109</v>
      </c>
      <c r="I99" s="85"/>
      <c r="K99" s="85">
        <f>AER11_Table2.1b!D21*0.001</f>
        <v>3362.2780000000002</v>
      </c>
      <c r="L99" s="85">
        <f>AER11_Table2.1b!F21*0.001</f>
        <v>2292.8560000000002</v>
      </c>
      <c r="M99" s="91">
        <f>AER11_Table2.1b!S21*0.001</f>
        <v>731.68600000000004</v>
      </c>
      <c r="N99" s="86"/>
      <c r="O99" s="91">
        <f t="shared" si="214"/>
        <v>6386.82</v>
      </c>
      <c r="P99" s="91"/>
      <c r="X99" s="85">
        <f>AER_11_Table3.4_real!$B8</f>
        <v>5.2055485858899591</v>
      </c>
      <c r="Y99" s="85">
        <f>AER_11_Table3.4_real!$D8</f>
        <v>6.5902441238538589</v>
      </c>
      <c r="Z99" s="85">
        <f>AER_11_Table3.4_real!F8</f>
        <v>39.995103701460899</v>
      </c>
      <c r="AA99" s="87"/>
      <c r="AB99" s="93">
        <f t="shared" ref="AB99:AB107" si="221">H99/O99</f>
        <v>9.6882078588435423</v>
      </c>
      <c r="AC99" s="90">
        <f t="shared" ref="AC99:AC107" si="222">AB99/AB$123</f>
        <v>0.54170207235901313</v>
      </c>
      <c r="AD99" s="9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8"/>
      <c r="BY99" s="80"/>
      <c r="CN99" s="89"/>
      <c r="CO99" s="89"/>
      <c r="CP99" s="89"/>
      <c r="CQ99" s="89"/>
      <c r="CR99" s="89"/>
      <c r="CS99" s="89"/>
      <c r="CT99" s="89"/>
      <c r="CU99" s="89"/>
      <c r="CV99" s="89"/>
      <c r="CW99" s="89"/>
      <c r="CX99" s="89"/>
      <c r="DA99" s="35"/>
      <c r="DC99" s="80">
        <f t="shared" ref="DC99:DC130" si="223">D99/$H99</f>
        <v>0.28286030069268214</v>
      </c>
      <c r="DD99" s="80">
        <f t="shared" si="215"/>
        <v>0.24420252957241698</v>
      </c>
      <c r="DE99" s="80">
        <f t="shared" ref="DE99:DE148" si="224">F99/$H99*$DE$85</f>
        <v>1.4188115091562192</v>
      </c>
      <c r="DF99" s="80">
        <f t="shared" si="216"/>
        <v>1.6161135645797241E-11</v>
      </c>
      <c r="DG99" s="80"/>
      <c r="DI99" s="80">
        <f t="shared" si="191"/>
        <v>0.13842204822466106</v>
      </c>
      <c r="DJ99" s="80">
        <f t="shared" si="192"/>
        <v>0.24535382933256097</v>
      </c>
      <c r="DK99" s="80">
        <f t="shared" si="193"/>
        <v>1.41314102495507</v>
      </c>
      <c r="DL99" s="80">
        <f t="shared" si="194"/>
        <v>1.6520687355412956E-11</v>
      </c>
      <c r="DM99" s="80">
        <f t="shared" si="195"/>
        <v>1.7969169025288128</v>
      </c>
      <c r="DN99" s="80"/>
      <c r="DO99" s="80"/>
      <c r="DP99" s="80">
        <f t="shared" si="196"/>
        <v>7.7033082626057348E-2</v>
      </c>
      <c r="DQ99" s="80">
        <f t="shared" si="197"/>
        <v>0.13654155569869311</v>
      </c>
      <c r="DR99" s="80">
        <f t="shared" si="198"/>
        <v>0.78642536166605559</v>
      </c>
      <c r="DS99" s="80">
        <f t="shared" si="199"/>
        <v>9.1939072597977601E-12</v>
      </c>
      <c r="DT99" s="80"/>
      <c r="DW99" s="80">
        <f>LN(X99/X98)</f>
        <v>-7.1263363949097512E-3</v>
      </c>
      <c r="DX99" s="80">
        <f>LN(Y99/Y98)</f>
        <v>5.3697398263794415E-3</v>
      </c>
      <c r="DY99" s="80">
        <f t="shared" ref="DY99:DY108" si="225">LN(Z99/Z98)</f>
        <v>-1.0582742035499328E-2</v>
      </c>
      <c r="DZ99" s="80">
        <v>0</v>
      </c>
      <c r="EA99" s="80"/>
      <c r="EC99" s="80"/>
      <c r="ED99" s="80"/>
      <c r="EE99" s="80"/>
      <c r="EF99" s="80"/>
      <c r="EG99" s="80"/>
      <c r="EI99" s="80"/>
      <c r="EJ99" s="80"/>
      <c r="EK99" s="80"/>
      <c r="EL99" s="80"/>
      <c r="EN99" s="80"/>
      <c r="EO99" s="80"/>
      <c r="EP99" s="80"/>
      <c r="EQ99" s="80"/>
      <c r="ES99" s="80"/>
      <c r="ET99" s="80"/>
      <c r="EU99" s="80"/>
      <c r="EV99" s="80"/>
      <c r="EX99" s="80"/>
      <c r="EY99" s="80"/>
      <c r="EZ99" s="80"/>
      <c r="FA99" s="80"/>
      <c r="FD99" s="80">
        <f t="shared" si="200"/>
        <v>0.99189471860954348</v>
      </c>
      <c r="FE99" s="80">
        <f t="shared" si="201"/>
        <v>0.99189471860954348</v>
      </c>
      <c r="FF99" s="124">
        <f t="shared" si="178"/>
        <v>0.95897319696073879</v>
      </c>
      <c r="FG99" s="80"/>
      <c r="FH99" s="80">
        <f t="shared" si="202"/>
        <v>1</v>
      </c>
      <c r="FI99" s="80">
        <f t="shared" si="203"/>
        <v>1</v>
      </c>
      <c r="FJ99" s="80">
        <f t="shared" si="179"/>
        <v>1</v>
      </c>
      <c r="FK99" s="80"/>
      <c r="FL99" s="80">
        <f t="shared" si="204"/>
        <v>1</v>
      </c>
      <c r="FM99" s="80">
        <f t="shared" si="205"/>
        <v>1</v>
      </c>
      <c r="FN99" s="80">
        <f t="shared" si="180"/>
        <v>0.98168706168495745</v>
      </c>
      <c r="FO99" s="80"/>
      <c r="FP99" s="80">
        <f t="shared" si="206"/>
        <v>1</v>
      </c>
      <c r="FQ99" s="80">
        <f t="shared" si="207"/>
        <v>1</v>
      </c>
      <c r="FR99" s="80">
        <f t="shared" si="181"/>
        <v>0.97740694346494861</v>
      </c>
      <c r="FT99" s="80">
        <f t="shared" si="208"/>
        <v>1</v>
      </c>
      <c r="FU99" s="80">
        <f t="shared" si="209"/>
        <v>1</v>
      </c>
      <c r="FV99" s="80">
        <f t="shared" si="182"/>
        <v>1.0079902105031477</v>
      </c>
      <c r="FX99" s="37"/>
      <c r="FZ99" s="32">
        <f t="shared" si="210"/>
        <v>1984</v>
      </c>
      <c r="GA99" s="80">
        <f t="shared" si="165"/>
        <v>1.0065103334389232</v>
      </c>
      <c r="GB99" s="80">
        <f t="shared" si="166"/>
        <v>1</v>
      </c>
      <c r="GC99" s="80">
        <f t="shared" si="167"/>
        <v>0.9997538519751501</v>
      </c>
      <c r="GD99" s="80">
        <f t="shared" si="168"/>
        <v>0.99646008538862141</v>
      </c>
      <c r="GE99" s="80">
        <f t="shared" si="169"/>
        <v>1.0094447092462142</v>
      </c>
      <c r="GF99" s="80">
        <f t="shared" si="170"/>
        <v>1.0069689462663816</v>
      </c>
      <c r="GH99" s="32">
        <f t="shared" si="211"/>
        <v>1984</v>
      </c>
      <c r="GI99" s="90">
        <f t="shared" si="184"/>
        <v>1.0177570509569958</v>
      </c>
      <c r="GJ99" s="90">
        <f t="shared" si="185"/>
        <v>1.0050612122750602</v>
      </c>
      <c r="GK99" s="90">
        <f t="shared" si="186"/>
        <v>0.99646008538862141</v>
      </c>
      <c r="GL99" s="90">
        <f t="shared" si="187"/>
        <v>1.0094447092462142</v>
      </c>
      <c r="GM99" s="90">
        <f t="shared" si="188"/>
        <v>1.0069689462663816</v>
      </c>
      <c r="GO99" s="32">
        <f t="shared" si="212"/>
        <v>1991</v>
      </c>
      <c r="GP99" s="80">
        <f t="shared" si="189"/>
        <v>0.96910186265708254</v>
      </c>
      <c r="GQ99" s="80">
        <f t="shared" si="171"/>
        <v>1.0567182509714628</v>
      </c>
      <c r="GR99" s="80">
        <f t="shared" si="172"/>
        <v>0.91708633002805362</v>
      </c>
    </row>
    <row r="100" spans="1:200" x14ac:dyDescent="0.2">
      <c r="A100" s="31" t="s">
        <v>35</v>
      </c>
      <c r="B100" s="31">
        <f t="shared" si="190"/>
        <v>1962</v>
      </c>
      <c r="D100" s="85">
        <f t="shared" si="217"/>
        <v>18861.358508743113</v>
      </c>
      <c r="E100" s="85">
        <f t="shared" si="218"/>
        <v>15631.886372031142</v>
      </c>
      <c r="F100" s="85">
        <f t="shared" si="219"/>
        <v>31386.242771187284</v>
      </c>
      <c r="G100" s="123">
        <v>9.9999999999999995E-7</v>
      </c>
      <c r="H100" s="85">
        <f t="shared" si="220"/>
        <v>65879.487652961529</v>
      </c>
      <c r="I100" s="85"/>
      <c r="K100" s="85">
        <f>AER11_Table2.1b!D22*0.001</f>
        <v>3600.3130000000001</v>
      </c>
      <c r="L100" s="85">
        <f>AER11_Table2.1b!F22*0.001</f>
        <v>2398.5210000000002</v>
      </c>
      <c r="M100" s="91">
        <f>AER11_Table2.1b!S22*0.001</f>
        <v>794.32</v>
      </c>
      <c r="N100" s="86"/>
      <c r="O100" s="91">
        <f t="shared" si="214"/>
        <v>6793.1540000000005</v>
      </c>
      <c r="P100" s="91"/>
      <c r="X100" s="85">
        <f>AER_11_Table3.4_real!$B9</f>
        <v>5.2388107669369619</v>
      </c>
      <c r="Y100" s="85">
        <f>AER_11_Table3.4_real!$D9</f>
        <v>6.5173022758738162</v>
      </c>
      <c r="Z100" s="85">
        <f>AER_11_Table3.4_real!F9</f>
        <v>39.513348236462988</v>
      </c>
      <c r="AA100" s="87"/>
      <c r="AB100" s="93">
        <f t="shared" si="221"/>
        <v>9.6979234760409554</v>
      </c>
      <c r="AC100" s="90">
        <f t="shared" si="222"/>
        <v>0.54224530698473206</v>
      </c>
      <c r="AD100" s="9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8"/>
      <c r="BY100" s="80"/>
      <c r="CN100" s="89"/>
      <c r="CO100" s="89"/>
      <c r="CP100" s="89"/>
      <c r="CQ100" s="89"/>
      <c r="CR100" s="89"/>
      <c r="CS100" s="89"/>
      <c r="CT100" s="89"/>
      <c r="CU100" s="89"/>
      <c r="CV100" s="89"/>
      <c r="CW100" s="89"/>
      <c r="CX100" s="89"/>
      <c r="DA100" s="35"/>
      <c r="DC100" s="80">
        <f t="shared" si="223"/>
        <v>0.28630092887334752</v>
      </c>
      <c r="DD100" s="80">
        <f t="shared" si="215"/>
        <v>0.23728002340237433</v>
      </c>
      <c r="DE100" s="80">
        <f t="shared" si="224"/>
        <v>1.4292571431272973</v>
      </c>
      <c r="DF100" s="80">
        <f t="shared" si="216"/>
        <v>1.5179231588256687E-11</v>
      </c>
      <c r="DG100" s="80"/>
      <c r="DI100" s="80">
        <f t="shared" si="191"/>
        <v>0.28457714826742914</v>
      </c>
      <c r="DJ100" s="80">
        <f t="shared" si="192"/>
        <v>0.24072468753963147</v>
      </c>
      <c r="DK100" s="80">
        <f t="shared" si="193"/>
        <v>1.4240279410159082</v>
      </c>
      <c r="DL100" s="80">
        <f t="shared" si="194"/>
        <v>1.5665055044504134E-11</v>
      </c>
      <c r="DM100" s="80">
        <f t="shared" si="195"/>
        <v>1.9493297768386337</v>
      </c>
      <c r="DN100" s="80"/>
      <c r="DO100" s="80"/>
      <c r="DP100" s="80">
        <f t="shared" si="196"/>
        <v>0.14598717551472901</v>
      </c>
      <c r="DQ100" s="80">
        <f t="shared" si="197"/>
        <v>0.12349100208689766</v>
      </c>
      <c r="DR100" s="80">
        <f t="shared" si="198"/>
        <v>0.73052182239033725</v>
      </c>
      <c r="DS100" s="80">
        <f t="shared" si="199"/>
        <v>8.0361236106028531E-12</v>
      </c>
      <c r="DT100" s="80"/>
      <c r="DW100" s="80">
        <f t="shared" ref="DW100:DW107" si="226">LN(X100/X99)</f>
        <v>6.3694272431778507E-3</v>
      </c>
      <c r="DX100" s="80">
        <f t="shared" ref="DX100:DX107" si="227">LN(Y100/Y99)</f>
        <v>-1.1129863472495241E-2</v>
      </c>
      <c r="DY100" s="80">
        <f t="shared" si="225"/>
        <v>-1.2118494299434686E-2</v>
      </c>
      <c r="DZ100" s="80">
        <v>0</v>
      </c>
      <c r="EA100" s="80"/>
      <c r="EC100" s="80"/>
      <c r="ED100" s="80"/>
      <c r="EE100" s="80"/>
      <c r="EF100" s="80"/>
      <c r="EG100" s="80"/>
      <c r="EI100" s="80"/>
      <c r="EJ100" s="80"/>
      <c r="EK100" s="80"/>
      <c r="EL100" s="80"/>
      <c r="EN100" s="80"/>
      <c r="EO100" s="80"/>
      <c r="EP100" s="80"/>
      <c r="EQ100" s="80"/>
      <c r="ES100" s="80"/>
      <c r="ET100" s="80"/>
      <c r="EU100" s="80"/>
      <c r="EV100" s="80"/>
      <c r="EX100" s="80"/>
      <c r="EY100" s="80"/>
      <c r="EZ100" s="80"/>
      <c r="FA100" s="80"/>
      <c r="FD100" s="80">
        <f t="shared" si="200"/>
        <v>0.99074567941892699</v>
      </c>
      <c r="FE100" s="80">
        <f t="shared" si="201"/>
        <v>0.98271540690085757</v>
      </c>
      <c r="FF100" s="124">
        <f t="shared" si="178"/>
        <v>0.95009855156740763</v>
      </c>
      <c r="FG100" s="80"/>
      <c r="FH100" s="80">
        <f t="shared" si="202"/>
        <v>1</v>
      </c>
      <c r="FI100" s="80">
        <f t="shared" si="203"/>
        <v>1</v>
      </c>
      <c r="FJ100" s="80">
        <f t="shared" si="179"/>
        <v>1</v>
      </c>
      <c r="FK100" s="80"/>
      <c r="FL100" s="80">
        <f t="shared" si="204"/>
        <v>1</v>
      </c>
      <c r="FM100" s="80">
        <f t="shared" si="205"/>
        <v>1</v>
      </c>
      <c r="FN100" s="80">
        <f t="shared" si="180"/>
        <v>0.98168706168495745</v>
      </c>
      <c r="FO100" s="80"/>
      <c r="FP100" s="80">
        <f t="shared" si="206"/>
        <v>1</v>
      </c>
      <c r="FQ100" s="80">
        <f t="shared" si="207"/>
        <v>1</v>
      </c>
      <c r="FR100" s="80">
        <f t="shared" si="181"/>
        <v>0.97740694346494861</v>
      </c>
      <c r="FT100" s="80">
        <f t="shared" si="208"/>
        <v>1</v>
      </c>
      <c r="FU100" s="80">
        <f t="shared" si="209"/>
        <v>1</v>
      </c>
      <c r="FV100" s="80">
        <f t="shared" si="182"/>
        <v>1.0079902105031477</v>
      </c>
      <c r="FX100" s="37"/>
      <c r="FZ100" s="32">
        <f t="shared" si="210"/>
        <v>1985</v>
      </c>
      <c r="GA100" s="80">
        <f t="shared" si="165"/>
        <v>1</v>
      </c>
      <c r="GB100" s="80">
        <f t="shared" si="166"/>
        <v>1</v>
      </c>
      <c r="GC100" s="80">
        <f t="shared" si="167"/>
        <v>1</v>
      </c>
      <c r="GD100" s="80">
        <f t="shared" si="168"/>
        <v>1</v>
      </c>
      <c r="GE100" s="80">
        <f t="shared" si="169"/>
        <v>1</v>
      </c>
      <c r="GF100" s="80">
        <f t="shared" si="170"/>
        <v>1</v>
      </c>
      <c r="GH100" s="32">
        <f t="shared" si="211"/>
        <v>1985</v>
      </c>
      <c r="GI100" s="90">
        <f t="shared" si="184"/>
        <v>1</v>
      </c>
      <c r="GJ100" s="90">
        <f t="shared" si="185"/>
        <v>1</v>
      </c>
      <c r="GK100" s="90">
        <f t="shared" si="186"/>
        <v>1</v>
      </c>
      <c r="GL100" s="90">
        <f t="shared" si="187"/>
        <v>1</v>
      </c>
      <c r="GM100" s="90">
        <f t="shared" si="188"/>
        <v>1</v>
      </c>
      <c r="GO100" s="32">
        <f t="shared" si="212"/>
        <v>1992</v>
      </c>
      <c r="GP100" s="80">
        <f t="shared" si="189"/>
        <v>0.95104248185598717</v>
      </c>
      <c r="GQ100" s="80">
        <f t="shared" si="171"/>
        <v>1.0685389477546567</v>
      </c>
      <c r="GR100" s="80">
        <f t="shared" si="172"/>
        <v>0.89004007187050382</v>
      </c>
    </row>
    <row r="101" spans="1:200" x14ac:dyDescent="0.2">
      <c r="A101" s="31" t="s">
        <v>35</v>
      </c>
      <c r="B101" s="31">
        <f t="shared" si="190"/>
        <v>1963</v>
      </c>
      <c r="D101" s="85">
        <f t="shared" si="217"/>
        <v>19122.163673958745</v>
      </c>
      <c r="E101" s="85">
        <f t="shared" si="218"/>
        <v>15878.128292439964</v>
      </c>
      <c r="F101" s="85">
        <f t="shared" si="219"/>
        <v>32137.882977502453</v>
      </c>
      <c r="G101" s="123">
        <v>9.9999999999999995E-7</v>
      </c>
      <c r="H101" s="85">
        <f t="shared" si="220"/>
        <v>67138.174944901155</v>
      </c>
      <c r="I101" s="85"/>
      <c r="K101" s="85">
        <f>AER11_Table2.1b!D23*0.001</f>
        <v>3700.2809999999999</v>
      </c>
      <c r="L101" s="85">
        <f>AER11_Table2.1b!F23*0.001</f>
        <v>2414.123</v>
      </c>
      <c r="M101" s="91">
        <f>AER11_Table2.1b!S23*0.001</f>
        <v>855.56799999999998</v>
      </c>
      <c r="N101" s="86"/>
      <c r="O101" s="91">
        <f t="shared" si="214"/>
        <v>6969.9720000000007</v>
      </c>
      <c r="P101" s="91"/>
      <c r="X101" s="85">
        <f>AER_11_Table3.4_real!$B10</f>
        <v>5.1677598739011295</v>
      </c>
      <c r="Y101" s="85">
        <f>AER_11_Table3.4_real!$D10</f>
        <v>6.5771828081833297</v>
      </c>
      <c r="Z101" s="85">
        <f>AER_11_Table3.4_real!F10</f>
        <v>37.563212950346966</v>
      </c>
      <c r="AA101" s="87"/>
      <c r="AB101" s="93">
        <f t="shared" si="221"/>
        <v>9.6324884726798263</v>
      </c>
      <c r="AC101" s="90">
        <f t="shared" si="222"/>
        <v>0.53858660380226608</v>
      </c>
      <c r="AD101" s="90"/>
      <c r="BE101" s="80"/>
      <c r="BF101" s="80"/>
      <c r="BG101" s="80"/>
      <c r="BH101" s="80"/>
      <c r="BI101" s="80"/>
      <c r="BJ101" s="80"/>
      <c r="BK101" s="80"/>
      <c r="BL101" s="80"/>
      <c r="BM101" s="80"/>
      <c r="BN101" s="80"/>
      <c r="BO101" s="80"/>
      <c r="BP101" s="80"/>
      <c r="BQ101" s="80"/>
      <c r="BR101" s="80"/>
      <c r="BS101" s="80"/>
      <c r="BT101" s="80"/>
      <c r="BU101" s="80"/>
      <c r="BV101" s="80"/>
      <c r="BW101" s="80"/>
      <c r="BX101" s="88"/>
      <c r="BY101" s="80"/>
      <c r="CN101" s="89"/>
      <c r="CO101" s="89"/>
      <c r="CP101" s="89"/>
      <c r="CQ101" s="89"/>
      <c r="CR101" s="89"/>
      <c r="CS101" s="89"/>
      <c r="CT101" s="89"/>
      <c r="CU101" s="89"/>
      <c r="CV101" s="89"/>
      <c r="CW101" s="89"/>
      <c r="CX101" s="89"/>
      <c r="DA101" s="35"/>
      <c r="DC101" s="80">
        <f t="shared" si="223"/>
        <v>0.28481804412544565</v>
      </c>
      <c r="DD101" s="80">
        <f t="shared" si="215"/>
        <v>0.23649925404541902</v>
      </c>
      <c r="DE101" s="80">
        <f t="shared" si="224"/>
        <v>1.4360481054427225</v>
      </c>
      <c r="DF101" s="80">
        <f t="shared" si="216"/>
        <v>1.4894655698053727E-11</v>
      </c>
      <c r="DG101" s="80"/>
      <c r="DI101" s="80">
        <f t="shared" si="191"/>
        <v>0.2855588447909741</v>
      </c>
      <c r="DJ101" s="80">
        <f t="shared" si="192"/>
        <v>0.23688942427761095</v>
      </c>
      <c r="DK101" s="80">
        <f t="shared" si="193"/>
        <v>1.4326499417762453</v>
      </c>
      <c r="DL101" s="80">
        <f t="shared" si="194"/>
        <v>1.5036494829813832E-11</v>
      </c>
      <c r="DM101" s="80">
        <f t="shared" si="195"/>
        <v>1.9550982108598667</v>
      </c>
      <c r="DN101" s="80"/>
      <c r="DO101" s="80"/>
      <c r="DP101" s="80">
        <f t="shared" si="196"/>
        <v>0.14605856790456742</v>
      </c>
      <c r="DQ101" s="80">
        <f t="shared" si="197"/>
        <v>0.12116497420015807</v>
      </c>
      <c r="DR101" s="80">
        <f t="shared" si="198"/>
        <v>0.73277645788758372</v>
      </c>
      <c r="DS101" s="80">
        <f t="shared" si="199"/>
        <v>7.6909153444525276E-12</v>
      </c>
      <c r="DT101" s="80"/>
      <c r="DW101" s="80">
        <f t="shared" si="226"/>
        <v>-1.3655218328229196E-2</v>
      </c>
      <c r="DX101" s="80">
        <f t="shared" si="227"/>
        <v>9.1459800574846643E-3</v>
      </c>
      <c r="DY101" s="80">
        <f t="shared" si="225"/>
        <v>-5.0613352368024195E-2</v>
      </c>
      <c r="DZ101" s="80">
        <v>0</v>
      </c>
      <c r="EA101" s="80"/>
      <c r="EC101" s="80"/>
      <c r="ED101" s="80"/>
      <c r="EE101" s="80"/>
      <c r="EF101" s="80"/>
      <c r="EG101" s="80"/>
      <c r="EI101" s="80"/>
      <c r="EJ101" s="80"/>
      <c r="EK101" s="80"/>
      <c r="EL101" s="80"/>
      <c r="EN101" s="80"/>
      <c r="EO101" s="80"/>
      <c r="EP101" s="80"/>
      <c r="EQ101" s="80"/>
      <c r="ES101" s="80"/>
      <c r="ET101" s="80"/>
      <c r="EU101" s="80"/>
      <c r="EV101" s="80"/>
      <c r="EX101" s="80"/>
      <c r="EY101" s="80"/>
      <c r="EZ101" s="80"/>
      <c r="FA101" s="80"/>
      <c r="FD101" s="80">
        <f t="shared" si="200"/>
        <v>0.96273743043857685</v>
      </c>
      <c r="FE101" s="80">
        <f t="shared" si="201"/>
        <v>0.94609690569213212</v>
      </c>
      <c r="FF101" s="124">
        <f t="shared" si="178"/>
        <v>0.91469543819941979</v>
      </c>
      <c r="FG101" s="80"/>
      <c r="FH101" s="80">
        <f t="shared" si="202"/>
        <v>1</v>
      </c>
      <c r="FI101" s="80">
        <f t="shared" si="203"/>
        <v>1</v>
      </c>
      <c r="FJ101" s="80">
        <f t="shared" si="179"/>
        <v>1</v>
      </c>
      <c r="FK101" s="80"/>
      <c r="FL101" s="80">
        <f t="shared" si="204"/>
        <v>1</v>
      </c>
      <c r="FM101" s="80">
        <f t="shared" si="205"/>
        <v>1</v>
      </c>
      <c r="FN101" s="80">
        <f t="shared" si="180"/>
        <v>0.98168706168495745</v>
      </c>
      <c r="FO101" s="80"/>
      <c r="FP101" s="80">
        <f t="shared" si="206"/>
        <v>1</v>
      </c>
      <c r="FQ101" s="80">
        <f t="shared" si="207"/>
        <v>1</v>
      </c>
      <c r="FR101" s="80">
        <f t="shared" si="181"/>
        <v>0.97740694346494861</v>
      </c>
      <c r="FT101" s="80">
        <f t="shared" si="208"/>
        <v>1</v>
      </c>
      <c r="FU101" s="80">
        <f t="shared" si="209"/>
        <v>1</v>
      </c>
      <c r="FV101" s="80">
        <f t="shared" si="182"/>
        <v>1.0079902105031477</v>
      </c>
      <c r="FX101" s="37"/>
      <c r="FZ101" s="32">
        <f t="shared" si="210"/>
        <v>1986</v>
      </c>
      <c r="GA101" s="80">
        <f t="shared" si="165"/>
        <v>0.96610590143355624</v>
      </c>
      <c r="GB101" s="80">
        <f t="shared" si="166"/>
        <v>1</v>
      </c>
      <c r="GC101" s="80">
        <f t="shared" si="167"/>
        <v>1.0002996446357353</v>
      </c>
      <c r="GD101" s="80">
        <f t="shared" si="168"/>
        <v>1.0085879968568998</v>
      </c>
      <c r="GE101" s="80">
        <f t="shared" si="169"/>
        <v>1.0056620360149862</v>
      </c>
      <c r="GF101" s="80">
        <f t="shared" si="170"/>
        <v>0.96850127025650234</v>
      </c>
      <c r="GH101" s="32">
        <f t="shared" si="211"/>
        <v>1986</v>
      </c>
      <c r="GI101" s="90">
        <f t="shared" si="184"/>
        <v>0.97506776470531087</v>
      </c>
      <c r="GJ101" s="90">
        <f t="shared" si="185"/>
        <v>0.99229005522478408</v>
      </c>
      <c r="GK101" s="90">
        <f t="shared" si="186"/>
        <v>1.0085879968568998</v>
      </c>
      <c r="GL101" s="90">
        <f t="shared" si="187"/>
        <v>1.0056620360149862</v>
      </c>
      <c r="GM101" s="90">
        <f t="shared" si="188"/>
        <v>0.96850127025650234</v>
      </c>
      <c r="GO101" s="32">
        <f t="shared" si="212"/>
        <v>1993</v>
      </c>
      <c r="GP101" s="80">
        <f t="shared" si="189"/>
        <v>0.99944290772446176</v>
      </c>
      <c r="GQ101" s="80">
        <f t="shared" si="171"/>
        <v>1.1235320202480277</v>
      </c>
      <c r="GR101" s="80">
        <f t="shared" si="172"/>
        <v>0.88955444946182094</v>
      </c>
    </row>
    <row r="102" spans="1:200" x14ac:dyDescent="0.2">
      <c r="A102" s="31" t="s">
        <v>35</v>
      </c>
      <c r="B102" s="31">
        <f t="shared" si="190"/>
        <v>1964</v>
      </c>
      <c r="D102" s="85">
        <f t="shared" si="217"/>
        <v>19701.552844745824</v>
      </c>
      <c r="E102" s="85">
        <f t="shared" si="218"/>
        <v>14730.409851328415</v>
      </c>
      <c r="F102" s="85">
        <f t="shared" si="219"/>
        <v>34318.485914725257</v>
      </c>
      <c r="G102" s="123">
        <v>9.9999999999999995E-7</v>
      </c>
      <c r="H102" s="85">
        <f t="shared" si="220"/>
        <v>68750.448611799497</v>
      </c>
      <c r="I102" s="85"/>
      <c r="K102" s="85">
        <f>AER11_Table2.1b!D24*0.001</f>
        <v>3908.4850000000001</v>
      </c>
      <c r="L102" s="85">
        <f>AER11_Table2.1b!F24*0.001</f>
        <v>2325.4879999999998</v>
      </c>
      <c r="M102" s="91">
        <f>AER11_Table2.1b!S24*0.001</f>
        <v>927.52499999999998</v>
      </c>
      <c r="N102" s="86"/>
      <c r="O102" s="91">
        <f t="shared" si="214"/>
        <v>7161.4979999999996</v>
      </c>
      <c r="P102" s="91"/>
      <c r="X102" s="85">
        <f>AER_11_Table3.4_real!$B11</f>
        <v>5.0407134336567294</v>
      </c>
      <c r="Y102" s="85">
        <f>AER_11_Table3.4_real!$D11</f>
        <v>6.3343306227890306</v>
      </c>
      <c r="Z102" s="85">
        <f>AER_11_Table3.4_real!F11</f>
        <v>37.000065674483444</v>
      </c>
      <c r="AA102" s="87"/>
      <c r="AB102" s="93">
        <f t="shared" si="221"/>
        <v>9.6000094689406463</v>
      </c>
      <c r="AC102" s="90">
        <f t="shared" si="222"/>
        <v>0.53677058747705797</v>
      </c>
      <c r="AD102" s="90"/>
      <c r="BE102" s="80"/>
      <c r="BF102" s="80"/>
      <c r="BG102" s="80"/>
      <c r="BH102" s="80"/>
      <c r="BI102" s="80"/>
      <c r="BJ102" s="80"/>
      <c r="BK102" s="80"/>
      <c r="BL102" s="80"/>
      <c r="BM102" s="80"/>
      <c r="BN102" s="80"/>
      <c r="BO102" s="80"/>
      <c r="BP102" s="80"/>
      <c r="BQ102" s="80"/>
      <c r="BR102" s="80"/>
      <c r="BS102" s="80"/>
      <c r="BT102" s="80"/>
      <c r="BU102" s="80"/>
      <c r="BV102" s="80"/>
      <c r="BW102" s="80"/>
      <c r="BX102" s="88"/>
      <c r="BY102" s="80"/>
      <c r="CN102" s="89"/>
      <c r="CO102" s="89"/>
      <c r="CP102" s="89"/>
      <c r="CQ102" s="89"/>
      <c r="CR102" s="89"/>
      <c r="CS102" s="89"/>
      <c r="CT102" s="89"/>
      <c r="CU102" s="89"/>
      <c r="CV102" s="89"/>
      <c r="CW102" s="89"/>
      <c r="CX102" s="89"/>
      <c r="DA102" s="35"/>
      <c r="DC102" s="80">
        <f t="shared" si="223"/>
        <v>0.28656617145861774</v>
      </c>
      <c r="DD102" s="80">
        <f t="shared" si="215"/>
        <v>0.214259108831477</v>
      </c>
      <c r="DE102" s="80">
        <f t="shared" si="224"/>
        <v>1.4975241590860797</v>
      </c>
      <c r="DF102" s="80">
        <f t="shared" si="216"/>
        <v>1.4545359633164227E-11</v>
      </c>
      <c r="DG102" s="80"/>
      <c r="DI102" s="80">
        <f t="shared" si="191"/>
        <v>0.28569121640210277</v>
      </c>
      <c r="DJ102" s="80">
        <f t="shared" si="192"/>
        <v>0.22519617667596775</v>
      </c>
      <c r="DK102" s="80">
        <f t="shared" si="193"/>
        <v>1.4665713913546818</v>
      </c>
      <c r="DL102" s="80">
        <f t="shared" si="194"/>
        <v>1.4719316925925099E-11</v>
      </c>
      <c r="DM102" s="80">
        <f t="shared" si="195"/>
        <v>1.9774587844474718</v>
      </c>
      <c r="DN102" s="80"/>
      <c r="DO102" s="80"/>
      <c r="DP102" s="80">
        <f t="shared" si="196"/>
        <v>0.14447391705406831</v>
      </c>
      <c r="DQ102" s="80">
        <f t="shared" si="197"/>
        <v>0.11388160322081785</v>
      </c>
      <c r="DR102" s="80">
        <f t="shared" si="198"/>
        <v>0.74164447971767022</v>
      </c>
      <c r="DS102" s="80">
        <f t="shared" si="199"/>
        <v>7.4435518159423335E-12</v>
      </c>
      <c r="DT102" s="80"/>
      <c r="DW102" s="80">
        <f t="shared" si="226"/>
        <v>-2.489167501001183E-2</v>
      </c>
      <c r="DX102" s="80">
        <f t="shared" si="227"/>
        <v>-3.7622364146240102E-2</v>
      </c>
      <c r="DY102" s="80">
        <f t="shared" si="225"/>
        <v>-1.5105504861906654E-2</v>
      </c>
      <c r="DZ102" s="80">
        <v>0</v>
      </c>
      <c r="EA102" s="80"/>
      <c r="EC102" s="80"/>
      <c r="ED102" s="80"/>
      <c r="EE102" s="80"/>
      <c r="EF102" s="80"/>
      <c r="EG102" s="80"/>
      <c r="EI102" s="80"/>
      <c r="EJ102" s="80"/>
      <c r="EK102" s="80"/>
      <c r="EL102" s="80"/>
      <c r="EN102" s="80"/>
      <c r="EO102" s="80"/>
      <c r="EP102" s="80"/>
      <c r="EQ102" s="80"/>
      <c r="ES102" s="80"/>
      <c r="ET102" s="80"/>
      <c r="EU102" s="80"/>
      <c r="EV102" s="80"/>
      <c r="EX102" s="80"/>
      <c r="EY102" s="80"/>
      <c r="EZ102" s="80"/>
      <c r="FA102" s="80"/>
      <c r="FD102" s="80">
        <f t="shared" si="200"/>
        <v>0.98109733198257487</v>
      </c>
      <c r="FE102" s="80">
        <f t="shared" si="201"/>
        <v>0.9282131499715206</v>
      </c>
      <c r="FF102" s="124">
        <f t="shared" si="178"/>
        <v>0.897405253994083</v>
      </c>
      <c r="FG102" s="80"/>
      <c r="FH102" s="80">
        <f t="shared" si="202"/>
        <v>1</v>
      </c>
      <c r="FI102" s="80">
        <f t="shared" si="203"/>
        <v>1</v>
      </c>
      <c r="FJ102" s="80">
        <f t="shared" si="179"/>
        <v>1</v>
      </c>
      <c r="FK102" s="80"/>
      <c r="FL102" s="80">
        <f t="shared" si="204"/>
        <v>1</v>
      </c>
      <c r="FM102" s="80">
        <f t="shared" si="205"/>
        <v>1</v>
      </c>
      <c r="FN102" s="80">
        <f t="shared" si="180"/>
        <v>0.98168706168495745</v>
      </c>
      <c r="FO102" s="80"/>
      <c r="FP102" s="80">
        <f t="shared" si="206"/>
        <v>1</v>
      </c>
      <c r="FQ102" s="80">
        <f t="shared" si="207"/>
        <v>1</v>
      </c>
      <c r="FR102" s="80">
        <f t="shared" si="181"/>
        <v>0.97740694346494861</v>
      </c>
      <c r="FT102" s="80">
        <f t="shared" si="208"/>
        <v>1</v>
      </c>
      <c r="FU102" s="80">
        <f t="shared" si="209"/>
        <v>1</v>
      </c>
      <c r="FV102" s="80">
        <f t="shared" si="182"/>
        <v>1.0079902105031477</v>
      </c>
      <c r="FX102" s="37"/>
      <c r="FZ102" s="32">
        <f t="shared" si="210"/>
        <v>1987</v>
      </c>
      <c r="GA102" s="80">
        <f t="shared" si="165"/>
        <v>0.93741484332298364</v>
      </c>
      <c r="GB102" s="80">
        <f t="shared" si="166"/>
        <v>1</v>
      </c>
      <c r="GC102" s="80">
        <f t="shared" si="167"/>
        <v>1.0003553749816958</v>
      </c>
      <c r="GD102" s="80">
        <f t="shared" si="168"/>
        <v>1.0249156585180006</v>
      </c>
      <c r="GE102" s="80">
        <f t="shared" si="169"/>
        <v>1.0264342339757317</v>
      </c>
      <c r="GF102" s="80">
        <f t="shared" si="170"/>
        <v>0.94134127752638852</v>
      </c>
      <c r="GH102" s="32">
        <f t="shared" si="211"/>
        <v>1987</v>
      </c>
      <c r="GI102" s="90">
        <f t="shared" si="184"/>
        <v>1.0052033108954004</v>
      </c>
      <c r="GJ102" s="90">
        <f t="shared" si="185"/>
        <v>1.0146896744957403</v>
      </c>
      <c r="GK102" s="90">
        <f t="shared" si="186"/>
        <v>1.0249156585180006</v>
      </c>
      <c r="GL102" s="90">
        <f t="shared" si="187"/>
        <v>1.0264342339757317</v>
      </c>
      <c r="GM102" s="90">
        <f t="shared" si="188"/>
        <v>0.94134127752638852</v>
      </c>
      <c r="GO102" s="32">
        <f t="shared" si="212"/>
        <v>1994</v>
      </c>
      <c r="GP102" s="80">
        <f t="shared" si="189"/>
        <v>0.99406535951693442</v>
      </c>
      <c r="GQ102" s="80">
        <f t="shared" si="171"/>
        <v>1.1136209856904187</v>
      </c>
      <c r="GR102" s="80">
        <f t="shared" si="172"/>
        <v>0.89264244504214096</v>
      </c>
    </row>
    <row r="103" spans="1:200" x14ac:dyDescent="0.2">
      <c r="A103" s="31" t="s">
        <v>35</v>
      </c>
      <c r="B103" s="31">
        <f t="shared" si="190"/>
        <v>1965</v>
      </c>
      <c r="D103" s="85">
        <f t="shared" si="217"/>
        <v>19962.964971276346</v>
      </c>
      <c r="E103" s="85">
        <f t="shared" si="218"/>
        <v>15805.133766963691</v>
      </c>
      <c r="F103" s="85">
        <f t="shared" si="219"/>
        <v>34634.919802485747</v>
      </c>
      <c r="G103" s="123">
        <v>9.9999999999999995E-7</v>
      </c>
      <c r="H103" s="85">
        <f t="shared" si="220"/>
        <v>70403.018541725774</v>
      </c>
      <c r="I103" s="85"/>
      <c r="K103" s="85">
        <f>AER11_Table2.1b!D25*0.001</f>
        <v>4027.692</v>
      </c>
      <c r="L103" s="85">
        <f>AER11_Table2.1b!F25*0.001</f>
        <v>2431.9230000000002</v>
      </c>
      <c r="M103" s="91">
        <f>AER11_Table2.1b!S25*0.001</f>
        <v>992.93500000000006</v>
      </c>
      <c r="N103" s="86"/>
      <c r="O103" s="91">
        <f t="shared" si="214"/>
        <v>7452.55</v>
      </c>
      <c r="P103" s="91"/>
      <c r="X103" s="85">
        <f>AER_11_Table3.4_real!$B12</f>
        <v>4.9564278925191765</v>
      </c>
      <c r="Y103" s="85">
        <f>AER_11_Table3.4_real!$D12</f>
        <v>6.499027217129691</v>
      </c>
      <c r="Z103" s="85">
        <f>AER_11_Table3.4_real!F12</f>
        <v>34.881356586771282</v>
      </c>
      <c r="AA103" s="87"/>
      <c r="AB103" s="93">
        <f t="shared" si="221"/>
        <v>9.4468361220958972</v>
      </c>
      <c r="AC103" s="90">
        <f t="shared" si="222"/>
        <v>0.52820612224005059</v>
      </c>
      <c r="AD103" s="90"/>
      <c r="BE103" s="80"/>
      <c r="BF103" s="80"/>
      <c r="BG103" s="80"/>
      <c r="BH103" s="80"/>
      <c r="BI103" s="80"/>
      <c r="BJ103" s="80"/>
      <c r="BK103" s="80"/>
      <c r="BL103" s="80"/>
      <c r="BM103" s="80"/>
      <c r="BN103" s="80"/>
      <c r="BO103" s="80"/>
      <c r="BP103" s="80"/>
      <c r="BQ103" s="80"/>
      <c r="BR103" s="80"/>
      <c r="BS103" s="80"/>
      <c r="BT103" s="80"/>
      <c r="BU103" s="80"/>
      <c r="BV103" s="80"/>
      <c r="BW103" s="80"/>
      <c r="BX103" s="88"/>
      <c r="BY103" s="80"/>
      <c r="CN103" s="89"/>
      <c r="CO103" s="89"/>
      <c r="CP103" s="89"/>
      <c r="CQ103" s="89"/>
      <c r="CR103" s="89"/>
      <c r="CS103" s="89"/>
      <c r="CT103" s="89"/>
      <c r="CU103" s="89"/>
      <c r="CV103" s="89"/>
      <c r="CW103" s="89"/>
      <c r="CX103" s="89"/>
      <c r="DA103" s="35"/>
      <c r="DC103" s="80">
        <f t="shared" si="223"/>
        <v>0.28355268544977075</v>
      </c>
      <c r="DD103" s="80">
        <f t="shared" si="215"/>
        <v>0.2244951153279949</v>
      </c>
      <c r="DE103" s="80">
        <f t="shared" si="224"/>
        <v>1.4758565976240918</v>
      </c>
      <c r="DF103" s="80">
        <f t="shared" si="216"/>
        <v>1.4203936432176267E-11</v>
      </c>
      <c r="DG103" s="80"/>
      <c r="DI103" s="80">
        <f t="shared" si="191"/>
        <v>0.28505677369619153</v>
      </c>
      <c r="DJ103" s="80">
        <f t="shared" si="192"/>
        <v>0.21933730579992144</v>
      </c>
      <c r="DK103" s="80">
        <f t="shared" si="193"/>
        <v>1.4866640620781724</v>
      </c>
      <c r="DL103" s="80">
        <f t="shared" si="194"/>
        <v>1.4373972223736865E-11</v>
      </c>
      <c r="DM103" s="80">
        <f t="shared" si="195"/>
        <v>1.9910581415886595</v>
      </c>
      <c r="DN103" s="80"/>
      <c r="DO103" s="80"/>
      <c r="DP103" s="80">
        <f t="shared" si="196"/>
        <v>0.14316848300007229</v>
      </c>
      <c r="DQ103" s="80">
        <f t="shared" si="197"/>
        <v>0.11016117571780845</v>
      </c>
      <c r="DR103" s="80">
        <f t="shared" si="198"/>
        <v>0.74667034127489995</v>
      </c>
      <c r="DS103" s="80">
        <f t="shared" si="199"/>
        <v>7.2192629253246794E-12</v>
      </c>
      <c r="DT103" s="80"/>
      <c r="DW103" s="80">
        <f t="shared" si="226"/>
        <v>-1.6862328041716612E-2</v>
      </c>
      <c r="DX103" s="80">
        <f t="shared" si="227"/>
        <v>2.5668361940550687E-2</v>
      </c>
      <c r="DY103" s="80">
        <f t="shared" si="225"/>
        <v>-5.8967196374861072E-2</v>
      </c>
      <c r="DZ103" s="80">
        <v>0</v>
      </c>
      <c r="EA103" s="80"/>
      <c r="EC103" s="80"/>
      <c r="ED103" s="80"/>
      <c r="EE103" s="80"/>
      <c r="EF103" s="80"/>
      <c r="EG103" s="80"/>
      <c r="EI103" s="80"/>
      <c r="EJ103" s="80"/>
      <c r="EK103" s="80"/>
      <c r="EL103" s="80"/>
      <c r="EN103" s="80"/>
      <c r="EO103" s="80"/>
      <c r="EP103" s="80"/>
      <c r="EQ103" s="80"/>
      <c r="ES103" s="80"/>
      <c r="ET103" s="80"/>
      <c r="EU103" s="80"/>
      <c r="EV103" s="80"/>
      <c r="EX103" s="80"/>
      <c r="EY103" s="80"/>
      <c r="EZ103" s="80"/>
      <c r="FA103" s="80"/>
      <c r="FD103" s="80">
        <f t="shared" si="200"/>
        <v>0.95732192566932572</v>
      </c>
      <c r="FE103" s="80">
        <f t="shared" si="201"/>
        <v>0.88859880016232673</v>
      </c>
      <c r="FF103" s="124">
        <f t="shared" si="178"/>
        <v>0.85910572585938583</v>
      </c>
      <c r="FG103" s="80"/>
      <c r="FH103" s="80">
        <f t="shared" si="202"/>
        <v>1</v>
      </c>
      <c r="FI103" s="80">
        <f t="shared" si="203"/>
        <v>1</v>
      </c>
      <c r="FJ103" s="80">
        <f t="shared" si="179"/>
        <v>1</v>
      </c>
      <c r="FK103" s="80"/>
      <c r="FL103" s="80">
        <f t="shared" si="204"/>
        <v>1</v>
      </c>
      <c r="FM103" s="80">
        <f t="shared" si="205"/>
        <v>1</v>
      </c>
      <c r="FN103" s="80">
        <f t="shared" si="180"/>
        <v>0.98168706168495745</v>
      </c>
      <c r="FO103" s="80"/>
      <c r="FP103" s="80">
        <f t="shared" si="206"/>
        <v>1</v>
      </c>
      <c r="FQ103" s="80">
        <f t="shared" si="207"/>
        <v>1</v>
      </c>
      <c r="FR103" s="80">
        <f t="shared" si="181"/>
        <v>0.97740694346494861</v>
      </c>
      <c r="FT103" s="80">
        <f t="shared" si="208"/>
        <v>1</v>
      </c>
      <c r="FU103" s="80">
        <f t="shared" si="209"/>
        <v>1</v>
      </c>
      <c r="FV103" s="80">
        <f t="shared" si="182"/>
        <v>1.0079902105031477</v>
      </c>
      <c r="FX103" s="37"/>
      <c r="FZ103" s="32">
        <f t="shared" si="210"/>
        <v>1988</v>
      </c>
      <c r="GA103" s="80">
        <f t="shared" si="165"/>
        <v>0.90116807067696669</v>
      </c>
      <c r="GB103" s="80">
        <f t="shared" si="166"/>
        <v>1</v>
      </c>
      <c r="GC103" s="80">
        <f t="shared" si="167"/>
        <v>1.0005712169198522</v>
      </c>
      <c r="GD103" s="80">
        <f t="shared" si="168"/>
        <v>1.0398057666488014</v>
      </c>
      <c r="GE103" s="80">
        <f t="shared" si="169"/>
        <v>1.040471460164955</v>
      </c>
      <c r="GF103" s="80">
        <f t="shared" si="170"/>
        <v>0.9113668796766331</v>
      </c>
      <c r="GH103" s="32">
        <f t="shared" si="211"/>
        <v>1988</v>
      </c>
      <c r="GI103" s="90">
        <f t="shared" si="184"/>
        <v>1.0591276292755749</v>
      </c>
      <c r="GJ103" s="90">
        <f t="shared" si="185"/>
        <v>1.0735558839303188</v>
      </c>
      <c r="GK103" s="90">
        <f t="shared" si="186"/>
        <v>1.0398057666488014</v>
      </c>
      <c r="GL103" s="90">
        <f t="shared" si="187"/>
        <v>1.040471460164955</v>
      </c>
      <c r="GM103" s="90">
        <f t="shared" si="188"/>
        <v>0.9113668796766331</v>
      </c>
      <c r="GO103" s="32">
        <f t="shared" si="212"/>
        <v>1995</v>
      </c>
      <c r="GP103" s="80">
        <f t="shared" si="189"/>
        <v>0.98114378275618652</v>
      </c>
      <c r="GQ103" s="80">
        <f t="shared" si="171"/>
        <v>1.1222359793487189</v>
      </c>
      <c r="GR103" s="80">
        <f t="shared" si="172"/>
        <v>0.87427582149485694</v>
      </c>
    </row>
    <row r="104" spans="1:200" x14ac:dyDescent="0.2">
      <c r="A104" s="31" t="s">
        <v>35</v>
      </c>
      <c r="B104" s="31">
        <f t="shared" si="190"/>
        <v>1966</v>
      </c>
      <c r="D104" s="85">
        <f t="shared" si="217"/>
        <v>20531.119104700629</v>
      </c>
      <c r="E104" s="85">
        <f t="shared" si="218"/>
        <v>15350.160429272477</v>
      </c>
      <c r="F104" s="85">
        <f t="shared" si="219"/>
        <v>35157.27613179091</v>
      </c>
      <c r="G104" s="123">
        <v>9.9999999999999995E-7</v>
      </c>
      <c r="H104" s="85">
        <f t="shared" si="220"/>
        <v>71038.555666764019</v>
      </c>
      <c r="I104" s="85"/>
      <c r="K104" s="85">
        <f>AER11_Table2.1b!D26*0.001</f>
        <v>4274.8220000000001</v>
      </c>
      <c r="L104" s="85">
        <f>AER11_Table2.1b!F26*0.001</f>
        <v>2421.8000000000002</v>
      </c>
      <c r="M104" s="91">
        <f>AER11_Table2.1b!S26*0.001</f>
        <v>1081.223</v>
      </c>
      <c r="N104" s="86"/>
      <c r="O104" s="91">
        <f t="shared" si="214"/>
        <v>7777.8450000000003</v>
      </c>
      <c r="P104" s="91"/>
      <c r="X104" s="85">
        <f>AER_11_Table3.4_real!$B13</f>
        <v>4.8028009364367987</v>
      </c>
      <c r="Y104" s="85">
        <f>AER_11_Table3.4_real!$D13</f>
        <v>6.3383270415692774</v>
      </c>
      <c r="Z104" s="85">
        <f>AER_11_Table3.4_real!F13</f>
        <v>32.51621185619517</v>
      </c>
      <c r="AA104" s="87"/>
      <c r="AB104" s="93">
        <f t="shared" si="221"/>
        <v>9.1334496466262856</v>
      </c>
      <c r="AC104" s="90">
        <f t="shared" si="222"/>
        <v>0.51068357259159169</v>
      </c>
      <c r="AD104" s="90"/>
      <c r="BE104" s="80"/>
      <c r="BF104" s="80"/>
      <c r="BG104" s="80"/>
      <c r="BH104" s="80"/>
      <c r="BI104" s="80"/>
      <c r="BJ104" s="80"/>
      <c r="BK104" s="80"/>
      <c r="BL104" s="80"/>
      <c r="BM104" s="80"/>
      <c r="BN104" s="80"/>
      <c r="BO104" s="80"/>
      <c r="BP104" s="80"/>
      <c r="BQ104" s="80"/>
      <c r="BR104" s="80"/>
      <c r="BS104" s="80"/>
      <c r="BT104" s="80"/>
      <c r="BU104" s="80"/>
      <c r="BV104" s="80"/>
      <c r="BW104" s="80"/>
      <c r="BX104" s="88"/>
      <c r="BY104" s="80"/>
      <c r="CN104" s="89"/>
      <c r="CO104" s="89"/>
      <c r="CP104" s="89"/>
      <c r="CQ104" s="89"/>
      <c r="CR104" s="89"/>
      <c r="CS104" s="89"/>
      <c r="CT104" s="89"/>
      <c r="CU104" s="89"/>
      <c r="CV104" s="89"/>
      <c r="CW104" s="89"/>
      <c r="CX104" s="89"/>
      <c r="DA104" s="35"/>
      <c r="DC104" s="80">
        <f t="shared" si="223"/>
        <v>0.28901374629589049</v>
      </c>
      <c r="DD104" s="80">
        <f t="shared" si="215"/>
        <v>0.21608210196838473</v>
      </c>
      <c r="DE104" s="80">
        <f t="shared" si="224"/>
        <v>1.4847124551649435</v>
      </c>
      <c r="DF104" s="80">
        <f t="shared" si="216"/>
        <v>1.4076862777037826E-11</v>
      </c>
      <c r="DG104" s="80"/>
      <c r="DI104" s="80">
        <f t="shared" si="191"/>
        <v>0.28627453451947571</v>
      </c>
      <c r="DJ104" s="80">
        <f t="shared" si="192"/>
        <v>0.2202618310200451</v>
      </c>
      <c r="DK104" s="80">
        <f t="shared" si="193"/>
        <v>1.4802801113424111</v>
      </c>
      <c r="DL104" s="80">
        <f t="shared" si="194"/>
        <v>1.4140304441096769E-11</v>
      </c>
      <c r="DM104" s="80">
        <f t="shared" si="195"/>
        <v>1.9868164768960721</v>
      </c>
      <c r="DN104" s="80"/>
      <c r="DO104" s="80"/>
      <c r="DP104" s="80">
        <f t="shared" si="196"/>
        <v>0.14408705476748992</v>
      </c>
      <c r="DQ104" s="80">
        <f t="shared" si="197"/>
        <v>0.11086168933134266</v>
      </c>
      <c r="DR104" s="80">
        <f t="shared" si="198"/>
        <v>0.74505125589405041</v>
      </c>
      <c r="DS104" s="80">
        <f t="shared" si="199"/>
        <v>7.1170662240468383E-12</v>
      </c>
      <c r="DT104" s="80"/>
      <c r="DW104" s="80">
        <f t="shared" si="226"/>
        <v>-3.1486022168996763E-2</v>
      </c>
      <c r="DX104" s="80">
        <f t="shared" si="227"/>
        <v>-2.5037646739591891E-2</v>
      </c>
      <c r="DY104" s="80">
        <f t="shared" si="225"/>
        <v>-7.0213699946171104E-2</v>
      </c>
      <c r="DZ104" s="80">
        <v>0</v>
      </c>
      <c r="EA104" s="80"/>
      <c r="EC104" s="80"/>
      <c r="ED104" s="80"/>
      <c r="EE104" s="80"/>
      <c r="EF104" s="80"/>
      <c r="EG104" s="80"/>
      <c r="EI104" s="80"/>
      <c r="EJ104" s="80"/>
      <c r="EK104" s="80"/>
      <c r="EL104" s="80"/>
      <c r="EN104" s="80"/>
      <c r="EO104" s="80"/>
      <c r="EP104" s="80"/>
      <c r="EQ104" s="80"/>
      <c r="ES104" s="80"/>
      <c r="ET104" s="80"/>
      <c r="EU104" s="80"/>
      <c r="EV104" s="80"/>
      <c r="EX104" s="80"/>
      <c r="EY104" s="80"/>
      <c r="EZ104" s="80"/>
      <c r="FA104" s="80"/>
      <c r="FD104" s="80">
        <f t="shared" si="200"/>
        <v>0.94211752660191239</v>
      </c>
      <c r="FE104" s="80">
        <f t="shared" si="201"/>
        <v>0.83716450375035834</v>
      </c>
      <c r="FF104" s="124">
        <f t="shared" si="178"/>
        <v>0.80937856153618526</v>
      </c>
      <c r="FG104" s="80"/>
      <c r="FH104" s="80">
        <f t="shared" si="202"/>
        <v>1</v>
      </c>
      <c r="FI104" s="80">
        <f t="shared" si="203"/>
        <v>1</v>
      </c>
      <c r="FJ104" s="80">
        <f t="shared" si="179"/>
        <v>1</v>
      </c>
      <c r="FK104" s="80"/>
      <c r="FL104" s="80">
        <f t="shared" si="204"/>
        <v>1</v>
      </c>
      <c r="FM104" s="80">
        <f t="shared" si="205"/>
        <v>1</v>
      </c>
      <c r="FN104" s="80">
        <f t="shared" si="180"/>
        <v>0.98168706168495745</v>
      </c>
      <c r="FO104" s="80"/>
      <c r="FP104" s="80">
        <f t="shared" si="206"/>
        <v>1</v>
      </c>
      <c r="FQ104" s="80">
        <f t="shared" si="207"/>
        <v>1</v>
      </c>
      <c r="FR104" s="80">
        <f t="shared" si="181"/>
        <v>0.97740694346494861</v>
      </c>
      <c r="FT104" s="80">
        <f t="shared" si="208"/>
        <v>1</v>
      </c>
      <c r="FU104" s="80">
        <f t="shared" si="209"/>
        <v>1</v>
      </c>
      <c r="FV104" s="80">
        <f t="shared" si="182"/>
        <v>1.0079902105031477</v>
      </c>
      <c r="FX104" s="37"/>
      <c r="FZ104" s="32">
        <f t="shared" si="210"/>
        <v>1989</v>
      </c>
      <c r="GA104" s="80">
        <f t="shared" si="165"/>
        <v>0.89595681839962849</v>
      </c>
      <c r="GB104" s="80">
        <f t="shared" si="166"/>
        <v>1</v>
      </c>
      <c r="GC104" s="80">
        <f t="shared" si="167"/>
        <v>1.0006800823854916</v>
      </c>
      <c r="GD104" s="80">
        <f t="shared" si="168"/>
        <v>1.0544603196898661</v>
      </c>
      <c r="GE104" s="80">
        <f t="shared" si="169"/>
        <v>1.0309310718902955</v>
      </c>
      <c r="GF104" s="80">
        <f t="shared" si="170"/>
        <v>0.90219264337259431</v>
      </c>
      <c r="GH104" s="32">
        <f t="shared" si="211"/>
        <v>1989</v>
      </c>
      <c r="GI104" s="90">
        <f t="shared" si="184"/>
        <v>1.075029980898133</v>
      </c>
      <c r="GJ104" s="90">
        <f t="shared" si="185"/>
        <v>1.0953834332913579</v>
      </c>
      <c r="GK104" s="90">
        <f t="shared" si="186"/>
        <v>1.0544603196898661</v>
      </c>
      <c r="GL104" s="90">
        <f t="shared" si="187"/>
        <v>1.0309310718902955</v>
      </c>
      <c r="GM104" s="90">
        <f t="shared" si="188"/>
        <v>0.90219264337259431</v>
      </c>
      <c r="GO104" s="32">
        <f t="shared" si="212"/>
        <v>1996</v>
      </c>
      <c r="GP104" s="80">
        <f t="shared" si="189"/>
        <v>1.0332634659597044</v>
      </c>
      <c r="GQ104" s="80">
        <f t="shared" si="171"/>
        <v>1.1956183917921648</v>
      </c>
      <c r="GR104" s="80">
        <f t="shared" si="172"/>
        <v>0.86420840717488501</v>
      </c>
    </row>
    <row r="105" spans="1:200" x14ac:dyDescent="0.2">
      <c r="A105" s="31" t="s">
        <v>35</v>
      </c>
      <c r="B105" s="31">
        <f t="shared" si="190"/>
        <v>1967</v>
      </c>
      <c r="D105" s="85">
        <f t="shared" si="217"/>
        <v>20903.245840084019</v>
      </c>
      <c r="E105" s="85">
        <f t="shared" si="218"/>
        <v>16413.112506940815</v>
      </c>
      <c r="F105" s="85">
        <f t="shared" si="219"/>
        <v>36671.689343719874</v>
      </c>
      <c r="G105" s="123">
        <v>9.9999999999999995E-7</v>
      </c>
      <c r="H105" s="85">
        <f t="shared" si="220"/>
        <v>73988.047691744709</v>
      </c>
      <c r="I105" s="85"/>
      <c r="K105" s="85">
        <f>AER11_Table2.1b!D27*0.001</f>
        <v>4451.33</v>
      </c>
      <c r="L105" s="85">
        <f>AER11_Table2.1b!F27*0.001</f>
        <v>2527.239</v>
      </c>
      <c r="M105" s="91">
        <f>AER11_Table2.1b!S27*0.001</f>
        <v>1160.4690000000001</v>
      </c>
      <c r="N105" s="86"/>
      <c r="O105" s="91">
        <f t="shared" si="214"/>
        <v>8139.0379999999996</v>
      </c>
      <c r="P105" s="91"/>
      <c r="X105" s="85">
        <f>AER_11_Table3.4_real!$B14</f>
        <v>4.6959551055715973</v>
      </c>
      <c r="Y105" s="85">
        <f>AER_11_Table3.4_real!$D14</f>
        <v>6.4944837061080545</v>
      </c>
      <c r="Z105" s="85">
        <f>AER_11_Table3.4_real!F14</f>
        <v>31.600748786671488</v>
      </c>
      <c r="AA105" s="87"/>
      <c r="AB105" s="93">
        <f t="shared" si="221"/>
        <v>9.0905150819721836</v>
      </c>
      <c r="AC105" s="90">
        <f t="shared" si="222"/>
        <v>0.50828294876231161</v>
      </c>
      <c r="AD105" s="90"/>
      <c r="BE105" s="80"/>
      <c r="BF105" s="80"/>
      <c r="BG105" s="80"/>
      <c r="BH105" s="80"/>
      <c r="BI105" s="80"/>
      <c r="BJ105" s="80"/>
      <c r="BK105" s="80"/>
      <c r="BL105" s="80"/>
      <c r="BM105" s="80"/>
      <c r="BN105" s="80"/>
      <c r="BO105" s="80"/>
      <c r="BP105" s="80"/>
      <c r="BQ105" s="80"/>
      <c r="BR105" s="80"/>
      <c r="BS105" s="80"/>
      <c r="BT105" s="80"/>
      <c r="BU105" s="80"/>
      <c r="BV105" s="80"/>
      <c r="BW105" s="80"/>
      <c r="BX105" s="88"/>
      <c r="BY105" s="80"/>
      <c r="CN105" s="89"/>
      <c r="CO105" s="89"/>
      <c r="CP105" s="89"/>
      <c r="CQ105" s="89"/>
      <c r="CR105" s="89"/>
      <c r="CS105" s="89"/>
      <c r="CT105" s="89"/>
      <c r="CU105" s="89"/>
      <c r="CV105" s="89"/>
      <c r="CW105" s="89"/>
      <c r="CX105" s="89"/>
      <c r="DA105" s="35"/>
      <c r="DC105" s="80">
        <f t="shared" si="223"/>
        <v>0.28252192742228988</v>
      </c>
      <c r="DD105" s="80">
        <f t="shared" si="215"/>
        <v>0.22183464787883739</v>
      </c>
      <c r="DE105" s="80">
        <f t="shared" si="224"/>
        <v>1.4869302740560713</v>
      </c>
      <c r="DF105" s="80">
        <f t="shared" si="216"/>
        <v>1.3515696537450007E-11</v>
      </c>
      <c r="DG105" s="80"/>
      <c r="DI105" s="80">
        <f t="shared" si="191"/>
        <v>0.28575554682358967</v>
      </c>
      <c r="DJ105" s="80">
        <f t="shared" si="192"/>
        <v>0.21894577994699971</v>
      </c>
      <c r="DK105" s="80">
        <f t="shared" si="193"/>
        <v>1.4858210887405625</v>
      </c>
      <c r="DL105" s="80">
        <f t="shared" si="194"/>
        <v>1.379437731897172E-11</v>
      </c>
      <c r="DM105" s="80">
        <f t="shared" si="195"/>
        <v>1.9905224155249461</v>
      </c>
      <c r="DN105" s="80"/>
      <c r="DO105" s="80"/>
      <c r="DP105" s="80">
        <f t="shared" si="196"/>
        <v>0.14355806525706941</v>
      </c>
      <c r="DQ105" s="80">
        <f t="shared" si="197"/>
        <v>0.10999412929959833</v>
      </c>
      <c r="DR105" s="80">
        <f t="shared" si="198"/>
        <v>0.74644780543640232</v>
      </c>
      <c r="DS105" s="80">
        <f t="shared" si="199"/>
        <v>6.9300286253414674E-12</v>
      </c>
      <c r="DT105" s="80"/>
      <c r="DW105" s="80">
        <f t="shared" si="226"/>
        <v>-2.2497753813907409E-2</v>
      </c>
      <c r="DX105" s="80">
        <f t="shared" si="227"/>
        <v>2.4338295927688696E-2</v>
      </c>
      <c r="DY105" s="80">
        <f t="shared" si="225"/>
        <v>-2.8557975214786934E-2</v>
      </c>
      <c r="DZ105" s="80">
        <v>0</v>
      </c>
      <c r="EA105" s="80"/>
      <c r="EC105" s="80"/>
      <c r="ED105" s="80"/>
      <c r="EE105" s="80"/>
      <c r="EF105" s="80"/>
      <c r="EG105" s="80"/>
      <c r="EI105" s="80"/>
      <c r="EJ105" s="80"/>
      <c r="EK105" s="80"/>
      <c r="EL105" s="80"/>
      <c r="EN105" s="80"/>
      <c r="EO105" s="80"/>
      <c r="EP105" s="80"/>
      <c r="EQ105" s="80"/>
      <c r="ES105" s="80"/>
      <c r="ET105" s="80"/>
      <c r="EU105" s="80"/>
      <c r="EV105" s="80"/>
      <c r="EX105" s="80"/>
      <c r="EY105" s="80"/>
      <c r="EZ105" s="80"/>
      <c r="FA105" s="80"/>
      <c r="FD105" s="80">
        <f t="shared" si="200"/>
        <v>0.97836770583984245</v>
      </c>
      <c r="FE105" s="80">
        <f t="shared" si="201"/>
        <v>0.81905471494478832</v>
      </c>
      <c r="FF105" s="124">
        <f t="shared" si="178"/>
        <v>0.79186984640610936</v>
      </c>
      <c r="FG105" s="80"/>
      <c r="FH105" s="80">
        <f t="shared" si="202"/>
        <v>1</v>
      </c>
      <c r="FI105" s="80">
        <f t="shared" si="203"/>
        <v>1</v>
      </c>
      <c r="FJ105" s="80">
        <f t="shared" si="179"/>
        <v>1</v>
      </c>
      <c r="FK105" s="80"/>
      <c r="FL105" s="80">
        <f t="shared" si="204"/>
        <v>1</v>
      </c>
      <c r="FM105" s="80">
        <f t="shared" si="205"/>
        <v>1</v>
      </c>
      <c r="FN105" s="80">
        <f t="shared" si="180"/>
        <v>0.98168706168495745</v>
      </c>
      <c r="FO105" s="80"/>
      <c r="FP105" s="80">
        <f t="shared" si="206"/>
        <v>1</v>
      </c>
      <c r="FQ105" s="80">
        <f t="shared" si="207"/>
        <v>1</v>
      </c>
      <c r="FR105" s="80">
        <f t="shared" si="181"/>
        <v>0.97740694346494861</v>
      </c>
      <c r="FT105" s="80">
        <f t="shared" si="208"/>
        <v>1</v>
      </c>
      <c r="FU105" s="80">
        <f t="shared" si="209"/>
        <v>1</v>
      </c>
      <c r="FV105" s="80">
        <f t="shared" si="182"/>
        <v>1.0079902105031477</v>
      </c>
      <c r="FX105" s="37"/>
      <c r="FZ105" s="32">
        <f t="shared" si="210"/>
        <v>1990</v>
      </c>
      <c r="GA105" s="80">
        <f t="shared" si="165"/>
        <v>0.93233370918425373</v>
      </c>
      <c r="GB105" s="80">
        <f t="shared" si="166"/>
        <v>1</v>
      </c>
      <c r="GC105" s="80">
        <f t="shared" si="167"/>
        <v>1.0023561005294859</v>
      </c>
      <c r="GD105" s="80">
        <f t="shared" si="168"/>
        <v>1.069493840165727</v>
      </c>
      <c r="GE105" s="80">
        <f t="shared" si="169"/>
        <v>0.96307491057203987</v>
      </c>
      <c r="GF105" s="80">
        <f t="shared" si="170"/>
        <v>0.89645235782023358</v>
      </c>
      <c r="GH105" s="32">
        <f t="shared" si="211"/>
        <v>1990</v>
      </c>
      <c r="GI105" s="90">
        <f t="shared" si="184"/>
        <v>0.94963574127251549</v>
      </c>
      <c r="GJ105" s="90">
        <f t="shared" si="185"/>
        <v>1.0260521704143923</v>
      </c>
      <c r="GK105" s="90">
        <f t="shared" si="186"/>
        <v>1.069493840165727</v>
      </c>
      <c r="GL105" s="90">
        <f t="shared" si="187"/>
        <v>0.96307491057203987</v>
      </c>
      <c r="GM105" s="90">
        <f t="shared" si="188"/>
        <v>0.89645235782023358</v>
      </c>
      <c r="GO105" s="32">
        <f t="shared" si="212"/>
        <v>1997</v>
      </c>
      <c r="GP105" s="80">
        <f t="shared" si="189"/>
        <v>1.023507728686321</v>
      </c>
      <c r="GQ105" s="80">
        <f t="shared" si="171"/>
        <v>1.1563947629775515</v>
      </c>
      <c r="GR105" s="80">
        <f t="shared" si="172"/>
        <v>0.8850850604433167</v>
      </c>
    </row>
    <row r="106" spans="1:200" x14ac:dyDescent="0.2">
      <c r="A106" s="31" t="s">
        <v>35</v>
      </c>
      <c r="B106" s="31">
        <f t="shared" si="190"/>
        <v>1968</v>
      </c>
      <c r="D106" s="85">
        <f t="shared" si="217"/>
        <v>20666.085623651375</v>
      </c>
      <c r="E106" s="85">
        <f t="shared" si="218"/>
        <v>17048.322398764944</v>
      </c>
      <c r="F106" s="85">
        <f t="shared" si="219"/>
        <v>39460.392449665247</v>
      </c>
      <c r="G106" s="123">
        <v>9.9999999999999995E-7</v>
      </c>
      <c r="H106" s="85">
        <f t="shared" si="220"/>
        <v>77174.800473081559</v>
      </c>
      <c r="I106" s="85"/>
      <c r="K106" s="85">
        <f>AER11_Table2.1b!D28*0.001</f>
        <v>4588.3150000000005</v>
      </c>
      <c r="L106" s="85">
        <f>AER11_Table2.1b!F28*0.001</f>
        <v>2654.5889999999999</v>
      </c>
      <c r="M106" s="91">
        <f>AER11_Table2.1b!S28*0.001</f>
        <v>1301.9159999999999</v>
      </c>
      <c r="N106" s="86"/>
      <c r="O106" s="91">
        <f t="shared" si="214"/>
        <v>8544.82</v>
      </c>
      <c r="P106" s="91"/>
      <c r="X106" s="85">
        <f>AER_11_Table3.4_real!$B15</f>
        <v>4.5040686229370417</v>
      </c>
      <c r="Y106" s="85">
        <f>AER_11_Table3.4_real!$D15</f>
        <v>6.4222078818095545</v>
      </c>
      <c r="Z106" s="85">
        <f>AER_11_Table3.4_real!F15</f>
        <v>30.309476532791091</v>
      </c>
      <c r="AA106" s="87"/>
      <c r="AB106" s="93">
        <f t="shared" si="221"/>
        <v>9.0317643289246075</v>
      </c>
      <c r="AC106" s="90">
        <f t="shared" si="222"/>
        <v>0.50499798572867127</v>
      </c>
      <c r="AD106" s="90"/>
      <c r="BE106" s="80"/>
      <c r="BF106" s="80"/>
      <c r="BG106" s="80"/>
      <c r="BH106" s="80"/>
      <c r="BI106" s="80"/>
      <c r="BJ106" s="80"/>
      <c r="BK106" s="80"/>
      <c r="BL106" s="80"/>
      <c r="BM106" s="80"/>
      <c r="BN106" s="80"/>
      <c r="BO106" s="80"/>
      <c r="BP106" s="80"/>
      <c r="BQ106" s="80"/>
      <c r="BR106" s="80"/>
      <c r="BS106" s="80"/>
      <c r="BT106" s="80"/>
      <c r="BU106" s="80"/>
      <c r="BV106" s="80"/>
      <c r="BW106" s="80"/>
      <c r="BX106" s="88"/>
      <c r="BY106" s="80"/>
      <c r="CN106" s="89"/>
      <c r="CO106" s="89"/>
      <c r="CP106" s="89"/>
      <c r="CQ106" s="89"/>
      <c r="CR106" s="89"/>
      <c r="CS106" s="89"/>
      <c r="CT106" s="89"/>
      <c r="CU106" s="89"/>
      <c r="CV106" s="89"/>
      <c r="CW106" s="89"/>
      <c r="CX106" s="89"/>
      <c r="DA106" s="35"/>
      <c r="DC106" s="80">
        <f t="shared" si="223"/>
        <v>0.26778281896381023</v>
      </c>
      <c r="DD106" s="80">
        <f t="shared" si="215"/>
        <v>0.22090529932385597</v>
      </c>
      <c r="DE106" s="80">
        <f t="shared" si="224"/>
        <v>1.5339356450981287</v>
      </c>
      <c r="DF106" s="80">
        <f t="shared" si="216"/>
        <v>1.2957597478321933E-11</v>
      </c>
      <c r="DG106" s="80"/>
      <c r="DI106" s="80">
        <f t="shared" si="191"/>
        <v>0.27508656635526996</v>
      </c>
      <c r="DJ106" s="80">
        <f t="shared" si="192"/>
        <v>0.22136964847077739</v>
      </c>
      <c r="DK106" s="80">
        <f t="shared" si="193"/>
        <v>1.5103110493013749</v>
      </c>
      <c r="DL106" s="80">
        <f t="shared" si="194"/>
        <v>1.3234685839756862E-11</v>
      </c>
      <c r="DM106" s="80">
        <f t="shared" si="195"/>
        <v>2.0067672641406569</v>
      </c>
      <c r="DN106" s="80"/>
      <c r="DO106" s="80"/>
      <c r="DP106" s="80">
        <f t="shared" si="196"/>
        <v>0.13707945673165456</v>
      </c>
      <c r="DQ106" s="80">
        <f t="shared" si="197"/>
        <v>0.11031157046782547</v>
      </c>
      <c r="DR106" s="80">
        <f t="shared" si="198"/>
        <v>0.75260897279392502</v>
      </c>
      <c r="DS106" s="80">
        <f t="shared" si="199"/>
        <v>6.5950277724030212E-12</v>
      </c>
      <c r="DT106" s="80"/>
      <c r="DW106" s="80">
        <f t="shared" si="226"/>
        <v>-4.1720395617984719E-2</v>
      </c>
      <c r="DX106" s="80">
        <f t="shared" si="227"/>
        <v>-1.1191190583161851E-2</v>
      </c>
      <c r="DY106" s="80">
        <f t="shared" si="225"/>
        <v>-4.1720395617984719E-2</v>
      </c>
      <c r="DZ106" s="80">
        <v>0</v>
      </c>
      <c r="EA106" s="80"/>
      <c r="EC106" s="80"/>
      <c r="ED106" s="80"/>
      <c r="EE106" s="80"/>
      <c r="EF106" s="80"/>
      <c r="EG106" s="80"/>
      <c r="EI106" s="80"/>
      <c r="EJ106" s="80"/>
      <c r="EK106" s="80"/>
      <c r="EL106" s="80"/>
      <c r="EN106" s="80"/>
      <c r="EO106" s="80"/>
      <c r="EP106" s="80"/>
      <c r="EQ106" s="80"/>
      <c r="ES106" s="80"/>
      <c r="ET106" s="80"/>
      <c r="EU106" s="80"/>
      <c r="EV106" s="80"/>
      <c r="EX106" s="80"/>
      <c r="EY106" s="80"/>
      <c r="EZ106" s="80"/>
      <c r="FA106" s="80"/>
      <c r="FC106" s="124">
        <v>0.44565173678749992</v>
      </c>
      <c r="FD106" s="80">
        <f t="shared" si="200"/>
        <v>0.96237347975544763</v>
      </c>
      <c r="FE106" s="80">
        <f t="shared" si="201"/>
        <v>0.78823653613152211</v>
      </c>
      <c r="FF106" s="124">
        <f t="shared" si="178"/>
        <v>0.7620745395992593</v>
      </c>
      <c r="FG106" s="80"/>
      <c r="FH106" s="80">
        <f t="shared" si="202"/>
        <v>1</v>
      </c>
      <c r="FI106" s="80">
        <f t="shared" si="203"/>
        <v>1</v>
      </c>
      <c r="FJ106" s="80">
        <f t="shared" si="179"/>
        <v>1</v>
      </c>
      <c r="FK106" s="80"/>
      <c r="FL106" s="80">
        <f t="shared" si="204"/>
        <v>1</v>
      </c>
      <c r="FM106" s="80">
        <f t="shared" si="205"/>
        <v>1</v>
      </c>
      <c r="FN106" s="80">
        <f t="shared" si="180"/>
        <v>0.98168706168495745</v>
      </c>
      <c r="FO106" s="80"/>
      <c r="FP106" s="80">
        <f t="shared" si="206"/>
        <v>1</v>
      </c>
      <c r="FQ106" s="80">
        <f t="shared" si="207"/>
        <v>1</v>
      </c>
      <c r="FR106" s="80">
        <f t="shared" si="181"/>
        <v>0.97740694346494861</v>
      </c>
      <c r="FT106" s="80">
        <f t="shared" si="208"/>
        <v>1</v>
      </c>
      <c r="FU106" s="80">
        <f t="shared" si="209"/>
        <v>1</v>
      </c>
      <c r="FV106" s="80">
        <f t="shared" si="182"/>
        <v>1.0079902105031477</v>
      </c>
      <c r="FX106" s="37"/>
      <c r="FZ106" s="32">
        <f t="shared" si="210"/>
        <v>1991</v>
      </c>
      <c r="GA106" s="80">
        <f t="shared" si="165"/>
        <v>0.91708633002805362</v>
      </c>
      <c r="GB106" s="80">
        <f t="shared" si="166"/>
        <v>1</v>
      </c>
      <c r="GC106" s="80">
        <f t="shared" si="167"/>
        <v>1.0040598639740139</v>
      </c>
      <c r="GD106" s="80">
        <f t="shared" si="168"/>
        <v>1.0826421488357014</v>
      </c>
      <c r="GE106" s="80">
        <f t="shared" si="169"/>
        <v>0.99889999177809408</v>
      </c>
      <c r="GF106" s="80">
        <f t="shared" si="170"/>
        <v>0.8864192376860287</v>
      </c>
      <c r="GH106" s="32">
        <f t="shared" si="211"/>
        <v>1991</v>
      </c>
      <c r="GI106" s="90">
        <f t="shared" si="184"/>
        <v>1.0171029843379082</v>
      </c>
      <c r="GJ106" s="90">
        <f t="shared" si="185"/>
        <v>1.0567182509714628</v>
      </c>
      <c r="GK106" s="90">
        <f t="shared" si="186"/>
        <v>1.0826421488357014</v>
      </c>
      <c r="GL106" s="90">
        <f t="shared" si="187"/>
        <v>0.99889999177809408</v>
      </c>
      <c r="GM106" s="90">
        <f t="shared" si="188"/>
        <v>0.8864192376860287</v>
      </c>
      <c r="GO106" s="32">
        <f t="shared" si="212"/>
        <v>1998</v>
      </c>
      <c r="GP106" s="80">
        <f t="shared" si="189"/>
        <v>0.9871256913616131</v>
      </c>
      <c r="GQ106" s="80">
        <f t="shared" si="171"/>
        <v>1.1132747238874323</v>
      </c>
      <c r="GR106" s="80">
        <f t="shared" si="172"/>
        <v>0.88668652056940556</v>
      </c>
    </row>
    <row r="107" spans="1:200" x14ac:dyDescent="0.2">
      <c r="A107" s="31" t="s">
        <v>35</v>
      </c>
      <c r="B107" s="31">
        <f t="shared" si="190"/>
        <v>1969</v>
      </c>
      <c r="D107" s="85">
        <f t="shared" si="217"/>
        <v>21131.022086889869</v>
      </c>
      <c r="E107" s="85">
        <f t="shared" si="218"/>
        <v>16959.731558555348</v>
      </c>
      <c r="F107" s="85">
        <f t="shared" si="219"/>
        <v>40238.278309357935</v>
      </c>
      <c r="G107" s="123">
        <v>9.9999999999999995E-7</v>
      </c>
      <c r="H107" s="85">
        <f t="shared" si="220"/>
        <v>78329.031955803148</v>
      </c>
      <c r="I107" s="85"/>
      <c r="K107" s="85">
        <f>AER11_Table2.1b!D29*0.001</f>
        <v>4874.8580000000002</v>
      </c>
      <c r="L107" s="85">
        <f>AER11_Table2.1b!F29*0.001</f>
        <v>2704.779</v>
      </c>
      <c r="M107" s="91">
        <f>AER11_Table2.1b!S29*0.001</f>
        <v>1456.0240000000001</v>
      </c>
      <c r="N107" s="86"/>
      <c r="O107" s="91">
        <f t="shared" si="214"/>
        <v>9035.6610000000001</v>
      </c>
      <c r="P107" s="91"/>
      <c r="X107" s="85">
        <f>AER_11_Table3.4_real!$B16</f>
        <v>4.3346948950902506</v>
      </c>
      <c r="Y107" s="85">
        <f>AER_11_Table3.4_real!$D16</f>
        <v>6.2702836566519293</v>
      </c>
      <c r="Z107" s="85">
        <f>AER_11_Table3.4_real!F16</f>
        <v>27.635724623603686</v>
      </c>
      <c r="AA107" s="87"/>
      <c r="AB107" s="93">
        <f t="shared" si="221"/>
        <v>8.6688767933860227</v>
      </c>
      <c r="AC107" s="90">
        <f t="shared" si="222"/>
        <v>0.48470765619625228</v>
      </c>
      <c r="AD107" s="90"/>
      <c r="BE107" s="80"/>
      <c r="BF107" s="80"/>
      <c r="BG107" s="80"/>
      <c r="BH107" s="80"/>
      <c r="BI107" s="80"/>
      <c r="BJ107" s="80"/>
      <c r="BK107" s="80"/>
      <c r="BL107" s="80"/>
      <c r="BM107" s="80"/>
      <c r="BN107" s="80"/>
      <c r="BO107" s="80"/>
      <c r="BP107" s="80"/>
      <c r="BQ107" s="80"/>
      <c r="BR107" s="80"/>
      <c r="BS107" s="80"/>
      <c r="BT107" s="80"/>
      <c r="BU107" s="80"/>
      <c r="BV107" s="80"/>
      <c r="BW107" s="80"/>
      <c r="BX107" s="88"/>
      <c r="BY107" s="80"/>
      <c r="CN107" s="89"/>
      <c r="CO107" s="89"/>
      <c r="CP107" s="89"/>
      <c r="CQ107" s="89"/>
      <c r="CR107" s="89"/>
      <c r="CS107" s="89"/>
      <c r="CT107" s="89"/>
      <c r="CU107" s="89"/>
      <c r="CV107" s="89"/>
      <c r="CW107" s="89"/>
      <c r="CX107" s="89"/>
      <c r="DA107" s="35"/>
      <c r="DC107" s="80">
        <f t="shared" si="223"/>
        <v>0.26977254230350972</v>
      </c>
      <c r="DD107" s="80">
        <f t="shared" si="215"/>
        <v>0.21651910070999997</v>
      </c>
      <c r="DE107" s="80">
        <f t="shared" si="224"/>
        <v>1.5411250709211712</v>
      </c>
      <c r="DF107" s="80">
        <f t="shared" si="216"/>
        <v>1.2766658479377686E-11</v>
      </c>
      <c r="DG107" s="80"/>
      <c r="DI107" s="80">
        <f t="shared" si="191"/>
        <v>0.26877645315902599</v>
      </c>
      <c r="DJ107" s="80">
        <f t="shared" si="192"/>
        <v>0.21870486951054133</v>
      </c>
      <c r="DK107" s="80">
        <f t="shared" si="193"/>
        <v>1.537527556551759</v>
      </c>
      <c r="DL107" s="80">
        <f t="shared" si="194"/>
        <v>1.2861891767048864E-11</v>
      </c>
      <c r="DM107" s="80">
        <f t="shared" si="195"/>
        <v>2.0250088792341883</v>
      </c>
      <c r="DN107" s="80"/>
      <c r="DO107" s="80"/>
      <c r="DP107" s="80">
        <f t="shared" si="196"/>
        <v>0.13272853068213264</v>
      </c>
      <c r="DQ107" s="80">
        <f t="shared" si="197"/>
        <v>0.10800193112893929</v>
      </c>
      <c r="DR107" s="80">
        <f t="shared" si="198"/>
        <v>0.75926953818257648</v>
      </c>
      <c r="DS107" s="80">
        <f t="shared" si="199"/>
        <v>6.351523639695316E-12</v>
      </c>
      <c r="DT107" s="80"/>
      <c r="DW107" s="80">
        <f t="shared" si="226"/>
        <v>-3.8329900719605299E-2</v>
      </c>
      <c r="DX107" s="80">
        <f t="shared" si="227"/>
        <v>-2.3940371486509252E-2</v>
      </c>
      <c r="DY107" s="80">
        <f t="shared" si="225"/>
        <v>-9.2351114306589918E-2</v>
      </c>
      <c r="DZ107" s="80">
        <v>0</v>
      </c>
      <c r="EA107" s="80"/>
      <c r="EC107" s="80"/>
      <c r="ED107" s="80"/>
      <c r="EE107" s="80"/>
      <c r="EF107" s="80"/>
      <c r="EG107" s="80"/>
      <c r="EI107" s="80"/>
      <c r="EJ107" s="80"/>
      <c r="EK107" s="80"/>
      <c r="EL107" s="80"/>
      <c r="EN107" s="80"/>
      <c r="EO107" s="80"/>
      <c r="EP107" s="80"/>
      <c r="EQ107" s="80"/>
      <c r="ES107" s="80"/>
      <c r="ET107" s="80"/>
      <c r="EU107" s="80"/>
      <c r="EV107" s="80"/>
      <c r="EX107" s="80"/>
      <c r="EY107" s="80"/>
      <c r="EZ107" s="80"/>
      <c r="FA107" s="80"/>
      <c r="FC107" s="124">
        <v>0.44565173678749992</v>
      </c>
      <c r="FD107" s="80">
        <f t="shared" si="200"/>
        <v>0.9251564083401207</v>
      </c>
      <c r="FE107" s="80">
        <f t="shared" si="201"/>
        <v>0.72924208268989676</v>
      </c>
      <c r="FF107" s="124">
        <f t="shared" si="178"/>
        <v>0.70503814394310171</v>
      </c>
      <c r="FG107" s="80"/>
      <c r="FH107" s="80">
        <f t="shared" si="202"/>
        <v>1</v>
      </c>
      <c r="FI107" s="80">
        <f t="shared" si="203"/>
        <v>1</v>
      </c>
      <c r="FJ107" s="80">
        <f t="shared" si="179"/>
        <v>1</v>
      </c>
      <c r="FK107" s="80"/>
      <c r="FL107" s="80">
        <f t="shared" si="204"/>
        <v>1</v>
      </c>
      <c r="FM107" s="80">
        <f t="shared" si="205"/>
        <v>1</v>
      </c>
      <c r="FN107" s="80">
        <f t="shared" si="180"/>
        <v>0.98168706168495745</v>
      </c>
      <c r="FO107" s="80"/>
      <c r="FP107" s="80">
        <f t="shared" si="206"/>
        <v>1</v>
      </c>
      <c r="FQ107" s="80">
        <f t="shared" si="207"/>
        <v>1</v>
      </c>
      <c r="FR107" s="80">
        <f t="shared" si="181"/>
        <v>0.97740694346494861</v>
      </c>
      <c r="FT107" s="80">
        <f t="shared" si="208"/>
        <v>1</v>
      </c>
      <c r="FU107" s="80">
        <f t="shared" si="209"/>
        <v>1</v>
      </c>
      <c r="FV107" s="80">
        <f t="shared" si="182"/>
        <v>1.0079902105031477</v>
      </c>
      <c r="FX107" s="37"/>
      <c r="FZ107" s="32">
        <f t="shared" si="210"/>
        <v>1992</v>
      </c>
      <c r="GA107" s="80">
        <f t="shared" si="165"/>
        <v>0.89004007187050382</v>
      </c>
      <c r="GB107" s="80">
        <f t="shared" si="166"/>
        <v>1</v>
      </c>
      <c r="GC107" s="80">
        <f t="shared" si="167"/>
        <v>1.0032674632890308</v>
      </c>
      <c r="GD107" s="80">
        <f t="shared" si="168"/>
        <v>1.0989139127733505</v>
      </c>
      <c r="GE107" s="80">
        <f t="shared" si="169"/>
        <v>0.99743331992186823</v>
      </c>
      <c r="GF107" s="80">
        <f t="shared" si="170"/>
        <v>0.88003992939081199</v>
      </c>
      <c r="GH107" s="32">
        <f t="shared" si="211"/>
        <v>1992</v>
      </c>
      <c r="GI107" s="90">
        <f t="shared" si="184"/>
        <v>1.0340868273576873</v>
      </c>
      <c r="GJ107" s="90">
        <f t="shared" si="185"/>
        <v>1.0685389477546567</v>
      </c>
      <c r="GK107" s="90">
        <f t="shared" si="186"/>
        <v>1.0989139127733505</v>
      </c>
      <c r="GL107" s="90">
        <f t="shared" si="187"/>
        <v>0.99743331992186823</v>
      </c>
      <c r="GM107" s="90">
        <f t="shared" si="188"/>
        <v>0.88003992939081199</v>
      </c>
      <c r="GO107" s="32">
        <f t="shared" si="212"/>
        <v>1999</v>
      </c>
      <c r="GP107" s="80">
        <f t="shared" si="189"/>
        <v>0.99059488689053465</v>
      </c>
      <c r="GQ107" s="80">
        <f t="shared" si="171"/>
        <v>1.1587032506831005</v>
      </c>
      <c r="GR107" s="80">
        <f t="shared" si="172"/>
        <v>0.85491681006896336</v>
      </c>
    </row>
    <row r="108" spans="1:200" x14ac:dyDescent="0.2">
      <c r="A108" s="31" t="s">
        <v>35</v>
      </c>
      <c r="B108" s="31">
        <f t="shared" si="190"/>
        <v>1970</v>
      </c>
      <c r="D108" s="85">
        <f>K108*X108</f>
        <v>21317.999210954051</v>
      </c>
      <c r="E108" s="85">
        <f>L108*Y108</f>
        <v>16921.20742404872</v>
      </c>
      <c r="F108" s="85">
        <f>M108*Z108</f>
        <v>41765.107147873685</v>
      </c>
      <c r="G108" s="123">
        <v>9.9999999999999995E-7</v>
      </c>
      <c r="H108" s="85">
        <f t="shared" ref="H108:H149" si="228">SUM(D108:G108)</f>
        <v>80004.313783876452</v>
      </c>
      <c r="I108" s="85"/>
      <c r="K108" s="85">
        <f>AER11_Table2.1b!D30*0.001</f>
        <v>4987.3919999999998</v>
      </c>
      <c r="L108" s="85">
        <f>AER11_Table2.1b!F30*0.001</f>
        <v>2724.8560000000002</v>
      </c>
      <c r="M108" s="91">
        <f>AER11_Table2.1b!S30*0.001</f>
        <v>1590.9829999999999</v>
      </c>
      <c r="N108" s="91"/>
      <c r="O108" s="91">
        <f t="shared" si="214"/>
        <v>9303.2309999999998</v>
      </c>
      <c r="P108" s="91"/>
      <c r="Q108" s="90">
        <f>M108/O108</f>
        <v>0.17101402727719003</v>
      </c>
      <c r="R108" s="96">
        <f t="shared" ref="R108:U123" si="229">R36</f>
        <v>2472.864</v>
      </c>
      <c r="S108" s="96">
        <f t="shared" si="229"/>
        <v>1591.7560000000001</v>
      </c>
      <c r="T108" s="96">
        <f t="shared" si="229"/>
        <v>1201.163</v>
      </c>
      <c r="U108" s="96">
        <f t="shared" si="229"/>
        <v>11169</v>
      </c>
      <c r="V108" s="96">
        <f t="shared" ref="V108:V148" si="230">SUM(R108:U108)</f>
        <v>16434.782999999999</v>
      </c>
      <c r="X108" s="85">
        <f>AER_11_Table3.4_real!$B17</f>
        <v>4.2743781140431816</v>
      </c>
      <c r="Y108" s="85">
        <f>AER_11_Table3.4_real!$D17</f>
        <v>6.209945561911792</v>
      </c>
      <c r="Z108" s="85">
        <f>AER_11_Table3.4_real!F17</f>
        <v>26.251133511718031</v>
      </c>
      <c r="AA108" s="85">
        <f t="shared" ref="AA108:AA123" si="231">AA182+AA256</f>
        <v>3.6291889647536451</v>
      </c>
      <c r="AB108" s="93">
        <f>H108/O108</f>
        <v>8.5996267086001037</v>
      </c>
      <c r="AC108" s="90">
        <f>AB108/AB$123</f>
        <v>0.48083563827651626</v>
      </c>
      <c r="AD108" s="90"/>
      <c r="AF108" s="88" t="e">
        <f t="shared" ref="AF108:AF148" si="232">AF182+AF256</f>
        <v>#DIV/0!</v>
      </c>
      <c r="AG108" s="88" t="e">
        <f t="shared" ref="AG108:AJ108" si="233">AG182+AG256</f>
        <v>#DIV/0!</v>
      </c>
      <c r="AH108" s="96">
        <f t="shared" si="233"/>
        <v>19.551075033678721</v>
      </c>
      <c r="AI108" s="96" t="e">
        <f t="shared" si="233"/>
        <v>#DIV/0!</v>
      </c>
      <c r="AJ108" s="96" t="e">
        <f t="shared" si="233"/>
        <v>#DIV/0!</v>
      </c>
      <c r="AL108" s="96" t="e">
        <f t="shared" ref="AL108:AP123" si="234">AL182+AL256</f>
        <v>#DIV/0!</v>
      </c>
      <c r="AM108" s="96" t="e">
        <f t="shared" si="234"/>
        <v>#DIV/0!</v>
      </c>
      <c r="AN108" s="96">
        <f t="shared" si="234"/>
        <v>19.331806512366619</v>
      </c>
      <c r="AO108" s="96" t="e">
        <f t="shared" si="234"/>
        <v>#DIV/0!</v>
      </c>
      <c r="AP108" s="96" t="e">
        <f t="shared" si="234"/>
        <v>#DIV/0!</v>
      </c>
      <c r="AQ108" s="90" t="e">
        <f>AP108/AP$123</f>
        <v>#DIV/0!</v>
      </c>
      <c r="AR108" s="90" t="e">
        <f t="shared" ref="AR108:AV123" si="235">AF108/AL108</f>
        <v>#DIV/0!</v>
      </c>
      <c r="AS108" s="90" t="e">
        <f t="shared" si="235"/>
        <v>#DIV/0!</v>
      </c>
      <c r="AT108" s="90">
        <f t="shared" si="235"/>
        <v>1.0113423709869969</v>
      </c>
      <c r="AU108" s="90" t="e">
        <f t="shared" si="235"/>
        <v>#DIV/0!</v>
      </c>
      <c r="AV108" s="90" t="e">
        <f t="shared" si="235"/>
        <v>#DIV/0!</v>
      </c>
      <c r="AX108" s="102">
        <f>R108/K108*1000000</f>
        <v>495823.06744687405</v>
      </c>
      <c r="AY108" s="102">
        <f>S108/L108*1000000</f>
        <v>584161.51165419386</v>
      </c>
      <c r="AZ108" s="102">
        <f>T108/M108*1000000</f>
        <v>754981.66856591171</v>
      </c>
      <c r="BA108" s="102" t="e">
        <f>U108/N108*1000000</f>
        <v>#DIV/0!</v>
      </c>
      <c r="BB108" s="102">
        <f>V108/O108*1000000</f>
        <v>1766567.2280952714</v>
      </c>
      <c r="BE108" s="80" t="e">
        <f t="shared" ref="BE108:BG148" si="236">AL108/AL$152</f>
        <v>#DIV/0!</v>
      </c>
      <c r="BF108" s="80" t="e">
        <f t="shared" si="236"/>
        <v>#DIV/0!</v>
      </c>
      <c r="BG108" s="80">
        <f t="shared" si="236"/>
        <v>0.3862770829504768</v>
      </c>
      <c r="BH108" s="80">
        <f>AER_11_Table3.4_real!G17</f>
        <v>8.4681075844251712</v>
      </c>
      <c r="BI108" s="80">
        <f>BH108/BH$123</f>
        <v>0.48456655800304765</v>
      </c>
      <c r="BJ108" s="80"/>
      <c r="BK108" s="80"/>
      <c r="BL108" s="80"/>
      <c r="BM108" s="80"/>
      <c r="BN108" s="80"/>
      <c r="BO108" s="80"/>
      <c r="BP108" s="80"/>
      <c r="BQ108" s="80"/>
      <c r="BR108" s="80"/>
      <c r="BS108" s="80"/>
      <c r="BT108" s="95">
        <f>[4]Northeast!AK109</f>
        <v>1.3757020970529967</v>
      </c>
      <c r="BU108" s="95">
        <f>[4]Midwest!AK109</f>
        <v>1.4667476182909831</v>
      </c>
      <c r="BV108" s="95">
        <f>[4]South!AK109</f>
        <v>1.3621573237630364</v>
      </c>
      <c r="BW108" s="95">
        <f>[4]West!AK109</f>
        <v>1.3711487489264789</v>
      </c>
      <c r="BX108" s="88"/>
      <c r="BY108" s="95">
        <f>[4]Northeast!AH109</f>
        <v>1.0072009496173462</v>
      </c>
      <c r="BZ108" s="95">
        <f>[4]Midwest!AH109</f>
        <v>0.99444575283206949</v>
      </c>
      <c r="CA108" s="95">
        <f>[4]South!AH109</f>
        <v>0.97632971886994591</v>
      </c>
      <c r="CB108" s="95">
        <f>[4]West!AH109</f>
        <v>0.98704676300563476</v>
      </c>
      <c r="CD108" s="95">
        <f>[4]Northeast!AI109</f>
        <v>0.95943592876783412</v>
      </c>
      <c r="CE108" s="95">
        <f>[4]Midwest!AI109</f>
        <v>0.96532251666917357</v>
      </c>
      <c r="CF108" s="95">
        <f>[4]South!AI109</f>
        <v>0.98158668809323324</v>
      </c>
      <c r="CG108" s="95">
        <f>[4]West!AI109</f>
        <v>0.99153629336146432</v>
      </c>
      <c r="CI108" s="95">
        <f>[4]Northeast!AJ109</f>
        <v>1.027651051180021</v>
      </c>
      <c r="CJ108" s="95">
        <f>[4]Midwest!AJ109</f>
        <v>0.99531813415391146</v>
      </c>
      <c r="CK108" s="95">
        <f>[4]South!AJ109</f>
        <v>1.0399898004404418</v>
      </c>
      <c r="CL108" s="95">
        <f>[4]West!AJ109</f>
        <v>0.96851834681122462</v>
      </c>
      <c r="CN108" s="89">
        <f t="shared" ref="CN108:CN148" si="237">O108/O$152</f>
        <v>1.056181488412604</v>
      </c>
      <c r="CO108" s="89">
        <f t="shared" ref="CO108:CO148" si="238">AB108/AB$152</f>
        <v>0.48083563827651626</v>
      </c>
      <c r="CP108" s="89">
        <f t="shared" ref="CP108:CP148" si="239">FJ108</f>
        <v>1</v>
      </c>
      <c r="CQ108" s="89">
        <f t="shared" ref="CQ108:CQ148" si="240">FN108</f>
        <v>0.98168706168495745</v>
      </c>
      <c r="CR108" s="89">
        <f t="shared" ref="CR108:CR148" si="241">FR108</f>
        <v>0.97740694346494861</v>
      </c>
      <c r="CS108" s="89">
        <f t="shared" ref="CS108:CS148" si="242">FV108</f>
        <v>1.0079902105031477</v>
      </c>
      <c r="CT108" s="89">
        <f t="shared" ref="CT108:CT148" si="243">FF108</f>
        <v>0.67597956039122531</v>
      </c>
      <c r="CU108" s="89">
        <f t="shared" ref="CU108:CU148" si="244">CN108*CP108*CQ108*CR108*CS108*CT108</f>
        <v>0.69052104189025643</v>
      </c>
      <c r="CV108" s="89">
        <f t="shared" ref="CV108:CV148" si="245">CN108*CO108</f>
        <v>0.50784970011671537</v>
      </c>
      <c r="CW108" s="89"/>
      <c r="CX108" s="89">
        <f t="shared" ref="CX108:CX148" si="246">CP108*CQ108*CR108*CS108</f>
        <v>0.96717441930568304</v>
      </c>
      <c r="DA108" s="35"/>
      <c r="DC108" s="80">
        <f t="shared" si="223"/>
        <v>0.26646062196774123</v>
      </c>
      <c r="DD108" s="80">
        <f t="shared" si="215"/>
        <v>0.21150368803561828</v>
      </c>
      <c r="DE108" s="80">
        <f t="shared" si="224"/>
        <v>1.5661070699524235</v>
      </c>
      <c r="DF108" s="80">
        <f t="shared" si="216"/>
        <v>1.2499326007612523E-11</v>
      </c>
      <c r="DG108" s="80"/>
      <c r="DI108" s="80">
        <f t="shared" si="191"/>
        <v>0.26811317288239339</v>
      </c>
      <c r="DJ108" s="80">
        <f t="shared" si="192"/>
        <v>0.21400159922247802</v>
      </c>
      <c r="DK108" s="80">
        <f t="shared" si="193"/>
        <v>1.5535825941785337</v>
      </c>
      <c r="DL108" s="80">
        <f t="shared" si="194"/>
        <v>1.2632520800792026E-11</v>
      </c>
      <c r="DM108" s="80">
        <f t="shared" si="195"/>
        <v>2.0356973662960378</v>
      </c>
      <c r="DN108" s="80"/>
      <c r="DO108" s="80"/>
      <c r="DP108" s="80">
        <f t="shared" si="196"/>
        <v>0.13170581114924107</v>
      </c>
      <c r="DQ108" s="80">
        <f t="shared" si="197"/>
        <v>0.10512446632077492</v>
      </c>
      <c r="DR108" s="80">
        <f t="shared" si="198"/>
        <v>0.76316972252377846</v>
      </c>
      <c r="DS108" s="80">
        <f t="shared" si="199"/>
        <v>6.2055003901571897E-12</v>
      </c>
      <c r="DT108" s="80"/>
      <c r="DW108" s="80">
        <f t="shared" ref="DW108:DW148" si="247">LN(X108/X107)</f>
        <v>-1.401260459254931E-2</v>
      </c>
      <c r="DX108" s="80">
        <f t="shared" ref="DX108:DX148" si="248">LN(Y108/Y107)</f>
        <v>-9.6694642076965154E-3</v>
      </c>
      <c r="DY108" s="80">
        <f t="shared" si="225"/>
        <v>-5.1400136664169392E-2</v>
      </c>
      <c r="DZ108" s="80">
        <v>0</v>
      </c>
      <c r="EA108" s="80"/>
      <c r="EC108" s="80">
        <f t="shared" ref="EC108:EC148" si="249">K108/$O108</f>
        <v>0.53609246078056105</v>
      </c>
      <c r="ED108" s="80">
        <f t="shared" ref="ED108:ED148" si="250">L108/$O108</f>
        <v>0.29289351194224889</v>
      </c>
      <c r="EE108" s="80">
        <f t="shared" ref="EE108:EE148" si="251">M108/$O108</f>
        <v>0.17101402727719003</v>
      </c>
      <c r="EF108" s="80">
        <f t="shared" ref="EF108:EF148" si="252">N108/$O108</f>
        <v>0</v>
      </c>
      <c r="EG108" s="80"/>
      <c r="EI108" s="80" t="e">
        <f t="shared" ref="EI108:EL123" si="253">LN(EC108/EC107)</f>
        <v>#DIV/0!</v>
      </c>
      <c r="EJ108" s="80" t="e">
        <f t="shared" si="253"/>
        <v>#DIV/0!</v>
      </c>
      <c r="EK108" s="80" t="e">
        <f t="shared" si="253"/>
        <v>#DIV/0!</v>
      </c>
      <c r="EL108" s="80" t="e">
        <f t="shared" si="253"/>
        <v>#DIV/0!</v>
      </c>
      <c r="EN108" s="80" t="e">
        <f t="shared" ref="EN108:EN148" si="254">LN(BY108/BY107)</f>
        <v>#DIV/0!</v>
      </c>
      <c r="EO108" s="80" t="e">
        <f t="shared" ref="EO108:EO148" si="255">LN(BZ108/BZ107)</f>
        <v>#DIV/0!</v>
      </c>
      <c r="EP108" s="80" t="e">
        <f t="shared" ref="EP108:EP148" si="256">LN(CA108/CA107)</f>
        <v>#DIV/0!</v>
      </c>
      <c r="EQ108" s="80" t="e">
        <f t="shared" ref="EQ108:EQ148" si="257">LN(CB108/CB107)</f>
        <v>#DIV/0!</v>
      </c>
      <c r="ES108" s="80" t="e">
        <f t="shared" ref="ES108:ES148" si="258">LN(CD108/CD107)</f>
        <v>#DIV/0!</v>
      </c>
      <c r="ET108" s="80" t="e">
        <f t="shared" ref="ET108:ET148" si="259">LN(CE108/CE107)</f>
        <v>#DIV/0!</v>
      </c>
      <c r="EU108" s="80" t="e">
        <f t="shared" ref="EU108:EU148" si="260">LN(CF108/CF107)</f>
        <v>#DIV/0!</v>
      </c>
      <c r="EV108" s="80" t="e">
        <f t="shared" ref="EV108:EV148" si="261">LN(CG108/CG107)</f>
        <v>#DIV/0!</v>
      </c>
      <c r="EX108" s="80" t="e">
        <f t="shared" ref="EX108:EX148" si="262">LN(AR108/AR107)</f>
        <v>#DIV/0!</v>
      </c>
      <c r="EY108" s="80" t="e">
        <f t="shared" ref="EY108:EY148" si="263">LN(AS108/AS107)</f>
        <v>#DIV/0!</v>
      </c>
      <c r="EZ108" s="80" t="e">
        <f t="shared" ref="EZ108:EZ148" si="264">LN(AT108/AT107)</f>
        <v>#DIV/0!</v>
      </c>
      <c r="FA108" s="80" t="e">
        <f t="shared" ref="FA108:FA148" si="265">LN(AU108/AU107)</f>
        <v>#DIV/0!</v>
      </c>
      <c r="FC108" s="124">
        <v>0.44565173678749992</v>
      </c>
      <c r="FD108" s="80">
        <f t="shared" si="200"/>
        <v>0.95878438095652652</v>
      </c>
      <c r="FE108" s="80">
        <f t="shared" si="201"/>
        <v>0.69918591881928083</v>
      </c>
      <c r="FF108" s="124">
        <f t="shared" si="178"/>
        <v>0.67597956039122531</v>
      </c>
      <c r="FG108" s="80"/>
      <c r="FH108" s="80" t="e">
        <f t="shared" si="202"/>
        <v>#DIV/0!</v>
      </c>
      <c r="FI108" s="80">
        <f t="shared" si="203"/>
        <v>1</v>
      </c>
      <c r="FJ108" s="80">
        <f t="shared" si="179"/>
        <v>1</v>
      </c>
      <c r="FK108" s="80"/>
      <c r="FL108" s="80" t="e">
        <f t="shared" si="204"/>
        <v>#DIV/0!</v>
      </c>
      <c r="FM108" s="80">
        <f t="shared" si="205"/>
        <v>1</v>
      </c>
      <c r="FN108" s="80">
        <f t="shared" si="180"/>
        <v>0.98168706168495745</v>
      </c>
      <c r="FO108" s="80"/>
      <c r="FP108" s="80" t="e">
        <f t="shared" si="206"/>
        <v>#DIV/0!</v>
      </c>
      <c r="FQ108" s="80">
        <f t="shared" si="207"/>
        <v>1</v>
      </c>
      <c r="FR108" s="80">
        <f t="shared" si="181"/>
        <v>0.97740694346494861</v>
      </c>
      <c r="FT108" s="80" t="e">
        <f t="shared" si="208"/>
        <v>#DIV/0!</v>
      </c>
      <c r="FU108" s="80">
        <f t="shared" si="209"/>
        <v>1</v>
      </c>
      <c r="FV108" s="80">
        <f t="shared" si="182"/>
        <v>1.0079902105031477</v>
      </c>
      <c r="FX108" s="37"/>
      <c r="FZ108" s="32">
        <f t="shared" si="210"/>
        <v>1993</v>
      </c>
      <c r="GA108" s="80">
        <f t="shared" si="165"/>
        <v>0.88955444946182094</v>
      </c>
      <c r="GB108" s="80">
        <f t="shared" si="166"/>
        <v>1</v>
      </c>
      <c r="GC108" s="80">
        <f t="shared" si="167"/>
        <v>1.0025410052550963</v>
      </c>
      <c r="GD108" s="80">
        <f t="shared" si="168"/>
        <v>1.1150465038627613</v>
      </c>
      <c r="GE108" s="80">
        <f t="shared" si="169"/>
        <v>1.0444060945972322</v>
      </c>
      <c r="GF108" s="80">
        <f t="shared" si="170"/>
        <v>0.87335153987454828</v>
      </c>
      <c r="GH108" s="32">
        <f t="shared" si="211"/>
        <v>1993</v>
      </c>
      <c r="GI108" s="90">
        <f t="shared" si="184"/>
        <v>1.1456159912641031</v>
      </c>
      <c r="GJ108" s="90">
        <f t="shared" si="185"/>
        <v>1.1235320202480277</v>
      </c>
      <c r="GK108" s="90">
        <f t="shared" si="186"/>
        <v>1.1150465038627613</v>
      </c>
      <c r="GL108" s="90">
        <f t="shared" si="187"/>
        <v>1.0444060945972322</v>
      </c>
      <c r="GM108" s="90">
        <f t="shared" si="188"/>
        <v>0.87335153987454828</v>
      </c>
      <c r="GO108" s="32">
        <f t="shared" si="212"/>
        <v>2000</v>
      </c>
      <c r="GP108" s="80">
        <f t="shared" si="189"/>
        <v>1.0976704625326192</v>
      </c>
      <c r="GQ108" s="80">
        <f t="shared" si="171"/>
        <v>1.2178746246181469</v>
      </c>
      <c r="GR108" s="80">
        <f t="shared" si="172"/>
        <v>0.90130005202857688</v>
      </c>
    </row>
    <row r="109" spans="1:200" x14ac:dyDescent="0.2">
      <c r="A109" s="31" t="s">
        <v>35</v>
      </c>
      <c r="B109" s="31">
        <f t="shared" si="190"/>
        <v>1971</v>
      </c>
      <c r="D109" s="85">
        <f t="shared" ref="D109:D149" si="266">K109*X109</f>
        <v>22031.773420358273</v>
      </c>
      <c r="E109" s="85">
        <f t="shared" ref="E109:E149" si="267">L109*Y109</f>
        <v>16766.703516608275</v>
      </c>
      <c r="F109" s="85">
        <f t="shared" ref="F109:F149" si="268">M109*Z109</f>
        <v>44478.482637109235</v>
      </c>
      <c r="G109" s="123">
        <v>9.9999999999999995E-7</v>
      </c>
      <c r="H109" s="85">
        <f t="shared" si="228"/>
        <v>83276.959575075773</v>
      </c>
      <c r="I109" s="85"/>
      <c r="K109" s="85">
        <f>AER11_Table2.1b!D31*0.001</f>
        <v>5125.8119999999999</v>
      </c>
      <c r="L109" s="85">
        <f>AER11_Table2.1b!F31*0.001</f>
        <v>2747.779</v>
      </c>
      <c r="M109" s="91">
        <f>AER11_Table2.1b!S31*0.001</f>
        <v>1704.403</v>
      </c>
      <c r="N109" s="91"/>
      <c r="O109" s="91">
        <f t="shared" ref="O109:O148" si="269">SUM(K109:N109)</f>
        <v>9577.9940000000006</v>
      </c>
      <c r="P109" s="91"/>
      <c r="Q109" s="90">
        <f t="shared" ref="Q109:Q148" si="270">M109/O109</f>
        <v>0.17794989222169066</v>
      </c>
      <c r="R109" s="96">
        <f t="shared" si="229"/>
        <v>2586.7550000000001</v>
      </c>
      <c r="S109" s="96">
        <f t="shared" si="229"/>
        <v>1550.8020000000001</v>
      </c>
      <c r="T109" s="96">
        <f t="shared" si="229"/>
        <v>1288.009</v>
      </c>
      <c r="U109" s="96">
        <f t="shared" si="229"/>
        <v>11610</v>
      </c>
      <c r="V109" s="96">
        <f t="shared" si="230"/>
        <v>17035.565999999999</v>
      </c>
      <c r="X109" s="85">
        <f>AER_11_Table3.4_real!$B18</f>
        <v>4.2982016157358629</v>
      </c>
      <c r="Y109" s="85">
        <f>AER_11_Table3.4_real!$D18</f>
        <v>6.1019112223393055</v>
      </c>
      <c r="Z109" s="85">
        <f>AER_11_Table3.4_real!F18</f>
        <v>26.096224095539164</v>
      </c>
      <c r="AA109" s="85">
        <f t="shared" si="231"/>
        <v>3.8376800140498775</v>
      </c>
      <c r="AB109" s="93">
        <f t="shared" ref="AB109:AB149" si="271">H109/O109</f>
        <v>8.6946138800124295</v>
      </c>
      <c r="AC109" s="90">
        <f t="shared" ref="AC109:AC148" si="272">AB109/AB$123</f>
        <v>0.48614670801730525</v>
      </c>
      <c r="AD109" s="90"/>
      <c r="AF109" s="88" t="e">
        <f t="shared" si="232"/>
        <v>#DIV/0!</v>
      </c>
      <c r="AG109" s="88" t="e">
        <f t="shared" ref="AG109:AP124" si="273">AG183+AG257</f>
        <v>#DIV/0!</v>
      </c>
      <c r="AH109" s="96">
        <f t="shared" si="273"/>
        <v>19.295691497900226</v>
      </c>
      <c r="AI109" s="96" t="e">
        <f t="shared" si="273"/>
        <v>#DIV/0!</v>
      </c>
      <c r="AJ109" s="96" t="e">
        <f t="shared" si="273"/>
        <v>#DIV/0!</v>
      </c>
      <c r="AL109" s="96" t="e">
        <f t="shared" si="234"/>
        <v>#DIV/0!</v>
      </c>
      <c r="AM109" s="96" t="e">
        <f t="shared" si="234"/>
        <v>#DIV/0!</v>
      </c>
      <c r="AN109" s="96">
        <f t="shared" si="234"/>
        <v>19.536037223750547</v>
      </c>
      <c r="AO109" s="96" t="e">
        <f t="shared" si="234"/>
        <v>#DIV/0!</v>
      </c>
      <c r="AP109" s="96" t="e">
        <f t="shared" si="234"/>
        <v>#DIV/0!</v>
      </c>
      <c r="AQ109" s="90" t="e">
        <f t="shared" ref="AQ109:AQ122" si="274">AP109/AP$123</f>
        <v>#DIV/0!</v>
      </c>
      <c r="AR109" s="90" t="e">
        <f t="shared" si="235"/>
        <v>#DIV/0!</v>
      </c>
      <c r="AS109" s="90" t="e">
        <f t="shared" si="235"/>
        <v>#DIV/0!</v>
      </c>
      <c r="AT109" s="90">
        <f t="shared" si="235"/>
        <v>0.98769731429677421</v>
      </c>
      <c r="AU109" s="90" t="e">
        <f t="shared" si="235"/>
        <v>#DIV/0!</v>
      </c>
      <c r="AV109" s="90" t="e">
        <f t="shared" si="235"/>
        <v>#DIV/0!</v>
      </c>
      <c r="AX109" s="102">
        <f t="shared" ref="AX109:AX122" si="275">R109/K109*1000000</f>
        <v>504652.72624122782</v>
      </c>
      <c r="AY109" s="102">
        <f t="shared" ref="AY109:AY148" si="276">S109/L109*1000000</f>
        <v>564383.81689357117</v>
      </c>
      <c r="AZ109" s="102">
        <f t="shared" ref="AZ109:AZ148" si="277">T109/M109*1000000</f>
        <v>755695.10262537678</v>
      </c>
      <c r="BA109" s="102" t="e">
        <f t="shared" ref="BA109:BA148" si="278">U109/N109*1000000</f>
        <v>#DIV/0!</v>
      </c>
      <c r="BB109" s="102">
        <f t="shared" ref="BB109:BB148" si="279">V109/O109*1000000</f>
        <v>1778615.2298696362</v>
      </c>
      <c r="BE109" s="80" t="e">
        <f t="shared" si="236"/>
        <v>#DIV/0!</v>
      </c>
      <c r="BF109" s="80" t="e">
        <f t="shared" si="236"/>
        <v>#DIV/0!</v>
      </c>
      <c r="BG109" s="80">
        <f t="shared" si="236"/>
        <v>0.39035790402593185</v>
      </c>
      <c r="BH109" s="80">
        <f>AER_11_Table3.4_real!G18</f>
        <v>8.5964032314717258</v>
      </c>
      <c r="BI109" s="80">
        <f t="shared" ref="BI109:BI148" si="280">BH109/BH$123</f>
        <v>0.49190795978335378</v>
      </c>
      <c r="BJ109" s="80"/>
      <c r="BK109" s="80"/>
      <c r="BL109" s="80"/>
      <c r="BM109" s="80"/>
      <c r="BN109" s="80"/>
      <c r="BO109" s="80"/>
      <c r="BP109" s="80"/>
      <c r="BQ109" s="80"/>
      <c r="BR109" s="80"/>
      <c r="BS109" s="80"/>
      <c r="BT109" s="95">
        <f>[4]Northeast!AK110</f>
        <v>1.3815979185257032</v>
      </c>
      <c r="BU109" s="95">
        <f>[4]Midwest!AK110</f>
        <v>1.4755893638753781</v>
      </c>
      <c r="BV109" s="95">
        <f>[4]South!AK110</f>
        <v>1.3879108714666295</v>
      </c>
      <c r="BW109" s="95">
        <f>[4]West!AK110</f>
        <v>1.3729682526700171</v>
      </c>
      <c r="BX109" s="88"/>
      <c r="BY109" s="95">
        <f>[4]Northeast!AH110</f>
        <v>1.0063696481739832</v>
      </c>
      <c r="BZ109" s="95">
        <f>[4]Midwest!AH110</f>
        <v>0.99468196190141356</v>
      </c>
      <c r="CA109" s="95">
        <f>[4]South!AH110</f>
        <v>0.9807986007365318</v>
      </c>
      <c r="CB109" s="95">
        <f>[4]West!AH110</f>
        <v>0.99019198280394616</v>
      </c>
      <c r="CD109" s="95">
        <f>[4]Northeast!AI110</f>
        <v>0.96343981175826521</v>
      </c>
      <c r="CE109" s="95">
        <f>[4]Midwest!AI110</f>
        <v>0.96818997063855405</v>
      </c>
      <c r="CF109" s="95">
        <f>[4]South!AI110</f>
        <v>0.98288454564714201</v>
      </c>
      <c r="CG109" s="95">
        <f>[4]West!AI110</f>
        <v>0.98968709209226835</v>
      </c>
      <c r="CI109" s="95">
        <f>[4]Northeast!AJ110</f>
        <v>1.0187766092470436</v>
      </c>
      <c r="CJ109" s="95">
        <f>[4]Midwest!AJ110</f>
        <v>0.97877107862956836</v>
      </c>
      <c r="CK109" s="95">
        <f>[4]South!AJ110</f>
        <v>0.97954744794272319</v>
      </c>
      <c r="CL109" s="95">
        <f>[4]West!AJ110</f>
        <v>1.0204234713270302</v>
      </c>
      <c r="CN109" s="89">
        <f t="shared" si="237"/>
        <v>1.0873749086663538</v>
      </c>
      <c r="CO109" s="89">
        <f t="shared" si="238"/>
        <v>0.48614670801730525</v>
      </c>
      <c r="CP109" s="89">
        <f t="shared" si="239"/>
        <v>1</v>
      </c>
      <c r="CQ109" s="89">
        <f t="shared" si="240"/>
        <v>0.98506579378908798</v>
      </c>
      <c r="CR109" s="89">
        <f t="shared" si="241"/>
        <v>0.97922032533069947</v>
      </c>
      <c r="CS109" s="89">
        <f t="shared" si="242"/>
        <v>1.0079902105031477</v>
      </c>
      <c r="CT109" s="89">
        <f t="shared" si="243"/>
        <v>0.67220195004318528</v>
      </c>
      <c r="CU109" s="89">
        <f t="shared" si="244"/>
        <v>0.71069137955527517</v>
      </c>
      <c r="CV109" s="89">
        <f t="shared" si="245"/>
        <v>0.52862373222876591</v>
      </c>
      <c r="CW109" s="89"/>
      <c r="CX109" s="89">
        <f t="shared" si="246"/>
        <v>0.97230377572894255</v>
      </c>
      <c r="DA109" s="35"/>
      <c r="DC109" s="80">
        <f t="shared" si="223"/>
        <v>0.26456025211266521</v>
      </c>
      <c r="DD109" s="80">
        <f t="shared" si="215"/>
        <v>0.20133664343848637</v>
      </c>
      <c r="DE109" s="80">
        <f t="shared" si="224"/>
        <v>1.6023093133105211</v>
      </c>
      <c r="DF109" s="80">
        <f t="shared" si="216"/>
        <v>1.200812331649165E-11</v>
      </c>
      <c r="DG109" s="80"/>
      <c r="DI109" s="80">
        <f t="shared" si="191"/>
        <v>0.26550930355748059</v>
      </c>
      <c r="DJ109" s="80">
        <f t="shared" si="192"/>
        <v>0.20637842824548602</v>
      </c>
      <c r="DK109" s="80">
        <f t="shared" si="193"/>
        <v>1.5841392482490255</v>
      </c>
      <c r="DL109" s="80">
        <f t="shared" si="194"/>
        <v>1.2252083624033198E-11</v>
      </c>
      <c r="DM109" s="80">
        <f t="shared" si="195"/>
        <v>2.0560269800642441</v>
      </c>
      <c r="DN109" s="80"/>
      <c r="DO109" s="80"/>
      <c r="DP109" s="80">
        <f t="shared" si="196"/>
        <v>0.12913707170767977</v>
      </c>
      <c r="DQ109" s="80">
        <f t="shared" si="197"/>
        <v>0.10037729574883175</v>
      </c>
      <c r="DR109" s="80">
        <f t="shared" si="198"/>
        <v>0.77048563253752944</v>
      </c>
      <c r="DS109" s="80">
        <f t="shared" si="199"/>
        <v>5.9591064430732138E-12</v>
      </c>
      <c r="DT109" s="80"/>
      <c r="DW109" s="80">
        <f t="shared" si="247"/>
        <v>5.5580849111589109E-3</v>
      </c>
      <c r="DX109" s="80">
        <f t="shared" si="248"/>
        <v>-1.7550092465266127E-2</v>
      </c>
      <c r="DY109" s="80">
        <f t="shared" ref="DY109:DY148" si="281">LN(Z109/Z108)</f>
        <v>-5.9185363102855701E-3</v>
      </c>
      <c r="DZ109" s="80">
        <v>0</v>
      </c>
      <c r="EA109" s="80"/>
      <c r="EC109" s="80">
        <f t="shared" si="249"/>
        <v>0.53516550542838093</v>
      </c>
      <c r="ED109" s="80">
        <f t="shared" si="250"/>
        <v>0.28688460234992835</v>
      </c>
      <c r="EE109" s="80">
        <f t="shared" si="251"/>
        <v>0.17794989222169066</v>
      </c>
      <c r="EF109" s="80">
        <f t="shared" si="252"/>
        <v>0</v>
      </c>
      <c r="EG109" s="80"/>
      <c r="EI109" s="80">
        <f t="shared" si="253"/>
        <v>-1.7305926541845847E-3</v>
      </c>
      <c r="EJ109" s="80">
        <f t="shared" si="253"/>
        <v>-2.0729049988047261E-2</v>
      </c>
      <c r="EK109" s="80">
        <f t="shared" si="253"/>
        <v>3.9756422290694191E-2</v>
      </c>
      <c r="EL109" s="80" t="e">
        <f t="shared" si="253"/>
        <v>#DIV/0!</v>
      </c>
      <c r="EN109" s="80">
        <f t="shared" si="254"/>
        <v>-8.2569887691555269E-4</v>
      </c>
      <c r="EO109" s="80">
        <f t="shared" si="255"/>
        <v>2.3750015517326874E-4</v>
      </c>
      <c r="EP109" s="80">
        <f t="shared" si="256"/>
        <v>4.5667824521725886E-3</v>
      </c>
      <c r="EQ109" s="80">
        <f t="shared" si="257"/>
        <v>3.1814291094956005E-3</v>
      </c>
      <c r="ES109" s="80">
        <f t="shared" si="258"/>
        <v>4.1644799948543469E-3</v>
      </c>
      <c r="ET109" s="80">
        <f t="shared" si="259"/>
        <v>2.9660590147794594E-3</v>
      </c>
      <c r="EU109" s="80">
        <f t="shared" si="260"/>
        <v>1.3213303615208522E-3</v>
      </c>
      <c r="EV109" s="80">
        <f t="shared" si="261"/>
        <v>-1.8667272148723774E-3</v>
      </c>
      <c r="EX109" s="80" t="e">
        <f t="shared" si="262"/>
        <v>#DIV/0!</v>
      </c>
      <c r="EY109" s="80" t="e">
        <f t="shared" si="263"/>
        <v>#DIV/0!</v>
      </c>
      <c r="EZ109" s="80">
        <f t="shared" si="264"/>
        <v>-2.3657518813559163E-2</v>
      </c>
      <c r="FA109" s="80" t="e">
        <f t="shared" si="265"/>
        <v>#DIV/0!</v>
      </c>
      <c r="FC109" s="124">
        <v>0.44394281393434054</v>
      </c>
      <c r="FD109" s="80">
        <f t="shared" si="200"/>
        <v>0.99441165004182408</v>
      </c>
      <c r="FE109" s="80">
        <f t="shared" si="201"/>
        <v>0.69527862321908995</v>
      </c>
      <c r="FF109" s="124">
        <f t="shared" si="178"/>
        <v>0.67220195004318528</v>
      </c>
      <c r="FG109" s="80"/>
      <c r="FH109" s="80" t="e">
        <f t="shared" si="202"/>
        <v>#DIV/0!</v>
      </c>
      <c r="FI109" s="80">
        <f t="shared" si="203"/>
        <v>1</v>
      </c>
      <c r="FJ109" s="80">
        <f t="shared" si="179"/>
        <v>1</v>
      </c>
      <c r="FK109" s="80"/>
      <c r="FL109" s="80">
        <f t="shared" si="204"/>
        <v>1.0034417608584261</v>
      </c>
      <c r="FM109" s="80">
        <f t="shared" si="205"/>
        <v>1.0034417608584261</v>
      </c>
      <c r="FN109" s="80">
        <f t="shared" si="180"/>
        <v>0.98506579378908798</v>
      </c>
      <c r="FO109" s="80"/>
      <c r="FP109" s="80">
        <f t="shared" si="206"/>
        <v>1.0018552987349592</v>
      </c>
      <c r="FQ109" s="80">
        <f t="shared" si="207"/>
        <v>1.0018552987349592</v>
      </c>
      <c r="FR109" s="80">
        <f t="shared" si="181"/>
        <v>0.97922032533069947</v>
      </c>
      <c r="FT109" s="80" t="e">
        <f t="shared" si="208"/>
        <v>#DIV/0!</v>
      </c>
      <c r="FU109" s="80">
        <f t="shared" si="209"/>
        <v>1</v>
      </c>
      <c r="FV109" s="80">
        <f t="shared" si="182"/>
        <v>1.0079902105031477</v>
      </c>
      <c r="FX109" s="37"/>
      <c r="FZ109" s="32">
        <f t="shared" si="210"/>
        <v>1994</v>
      </c>
      <c r="GA109" s="80">
        <f t="shared" si="165"/>
        <v>0.89264244504214096</v>
      </c>
      <c r="GB109" s="80">
        <f t="shared" si="166"/>
        <v>1</v>
      </c>
      <c r="GC109" s="80">
        <f t="shared" si="167"/>
        <v>1.0036144230085917</v>
      </c>
      <c r="GD109" s="80">
        <f t="shared" si="168"/>
        <v>1.1309127419982641</v>
      </c>
      <c r="GE109" s="80">
        <f t="shared" si="169"/>
        <v>1.0027719836980176</v>
      </c>
      <c r="GF109" s="80">
        <f t="shared" si="170"/>
        <v>0.863485554954736</v>
      </c>
      <c r="GH109" s="32">
        <f t="shared" si="211"/>
        <v>1994</v>
      </c>
      <c r="GI109" s="90">
        <f t="shared" si="184"/>
        <v>1.0944367460843392</v>
      </c>
      <c r="GJ109" s="90">
        <f t="shared" si="185"/>
        <v>1.1136209856904187</v>
      </c>
      <c r="GK109" s="90">
        <f t="shared" si="186"/>
        <v>1.1309127419982641</v>
      </c>
      <c r="GL109" s="90">
        <f t="shared" si="187"/>
        <v>1.0027719836980176</v>
      </c>
      <c r="GM109" s="90">
        <f t="shared" si="188"/>
        <v>0.863485554954736</v>
      </c>
      <c r="GO109" s="32">
        <f t="shared" si="212"/>
        <v>2001</v>
      </c>
      <c r="GP109" s="80">
        <f t="shared" si="189"/>
        <v>1.156497308822467</v>
      </c>
      <c r="GQ109" s="80">
        <f t="shared" si="171"/>
        <v>1.1940913204767651</v>
      </c>
      <c r="GR109" s="80">
        <f t="shared" si="172"/>
        <v>0.96851663603141513</v>
      </c>
    </row>
    <row r="110" spans="1:200" x14ac:dyDescent="0.2">
      <c r="A110" s="31" t="s">
        <v>35</v>
      </c>
      <c r="B110" s="31">
        <f t="shared" si="190"/>
        <v>1972</v>
      </c>
      <c r="D110" s="85">
        <f t="shared" si="266"/>
        <v>22852.269970531986</v>
      </c>
      <c r="E110" s="85">
        <f t="shared" si="267"/>
        <v>16983.206513394784</v>
      </c>
      <c r="F110" s="85">
        <f t="shared" si="268"/>
        <v>47932.369667426348</v>
      </c>
      <c r="G110" s="123">
        <v>9.9999999999999995E-7</v>
      </c>
      <c r="H110" s="85">
        <f t="shared" si="228"/>
        <v>87767.846152353115</v>
      </c>
      <c r="I110" s="85"/>
      <c r="K110" s="85">
        <f>AER11_Table2.1b!D32*0.001</f>
        <v>5264.384</v>
      </c>
      <c r="L110" s="85">
        <f>AER11_Table2.1b!F32*0.001</f>
        <v>2867.4380000000001</v>
      </c>
      <c r="M110" s="91">
        <f>AER11_Table2.1b!S32*0.001</f>
        <v>1837.7350000000001</v>
      </c>
      <c r="N110" s="91"/>
      <c r="O110" s="91">
        <f t="shared" si="269"/>
        <v>9969.5570000000007</v>
      </c>
      <c r="P110" s="91"/>
      <c r="Q110" s="90">
        <f t="shared" si="270"/>
        <v>0.18433467003599058</v>
      </c>
      <c r="R110" s="96">
        <f t="shared" si="229"/>
        <v>2678.3980000000001</v>
      </c>
      <c r="S110" s="96">
        <f t="shared" si="229"/>
        <v>1572.895</v>
      </c>
      <c r="T110" s="96">
        <f t="shared" si="229"/>
        <v>1407.566</v>
      </c>
      <c r="U110" s="96">
        <f t="shared" si="229"/>
        <v>12124.5</v>
      </c>
      <c r="V110" s="96">
        <f t="shared" si="230"/>
        <v>17783.359</v>
      </c>
      <c r="X110" s="85">
        <f>AER_11_Table3.4_real!$B19</f>
        <v>4.3409200336700335</v>
      </c>
      <c r="Y110" s="85">
        <f>AER_11_Table3.4_real!$D19</f>
        <v>5.9227807239057242</v>
      </c>
      <c r="Z110" s="85">
        <f>AER_11_Table3.4_real!F19</f>
        <v>26.08230765993266</v>
      </c>
      <c r="AA110" s="85">
        <f t="shared" si="231"/>
        <v>4.0466203703703707</v>
      </c>
      <c r="AB110" s="93">
        <f t="shared" si="271"/>
        <v>8.8035853701777427</v>
      </c>
      <c r="AC110" s="90">
        <f t="shared" si="272"/>
        <v>0.49223969063190887</v>
      </c>
      <c r="AD110" s="90"/>
      <c r="AF110" s="88" t="e">
        <f t="shared" si="232"/>
        <v>#DIV/0!</v>
      </c>
      <c r="AG110" s="88" t="e">
        <f t="shared" si="273"/>
        <v>#DIV/0!</v>
      </c>
      <c r="AH110" s="96">
        <f t="shared" si="273"/>
        <v>19.433994985707375</v>
      </c>
      <c r="AI110" s="96" t="e">
        <f t="shared" si="273"/>
        <v>#DIV/0!</v>
      </c>
      <c r="AJ110" s="96" t="e">
        <f t="shared" si="273"/>
        <v>#DIV/0!</v>
      </c>
      <c r="AL110" s="96" t="e">
        <f t="shared" si="234"/>
        <v>#DIV/0!</v>
      </c>
      <c r="AM110" s="96" t="e">
        <f t="shared" si="234"/>
        <v>#DIV/0!</v>
      </c>
      <c r="AN110" s="96">
        <f t="shared" si="234"/>
        <v>19.781167387019163</v>
      </c>
      <c r="AO110" s="96" t="e">
        <f t="shared" si="234"/>
        <v>#DIV/0!</v>
      </c>
      <c r="AP110" s="96" t="e">
        <f t="shared" si="234"/>
        <v>#DIV/0!</v>
      </c>
      <c r="AQ110" s="90" t="e">
        <f t="shared" si="274"/>
        <v>#DIV/0!</v>
      </c>
      <c r="AR110" s="90" t="e">
        <f t="shared" si="235"/>
        <v>#DIV/0!</v>
      </c>
      <c r="AS110" s="90" t="e">
        <f t="shared" si="235"/>
        <v>#DIV/0!</v>
      </c>
      <c r="AT110" s="90">
        <f t="shared" si="235"/>
        <v>0.98244934717353383</v>
      </c>
      <c r="AU110" s="90" t="e">
        <f t="shared" si="235"/>
        <v>#DIV/0!</v>
      </c>
      <c r="AV110" s="90" t="e">
        <f t="shared" si="235"/>
        <v>#DIV/0!</v>
      </c>
      <c r="AX110" s="102">
        <f t="shared" si="275"/>
        <v>508777.09528788173</v>
      </c>
      <c r="AY110" s="102">
        <f t="shared" si="276"/>
        <v>548536.70768121222</v>
      </c>
      <c r="AZ110" s="102">
        <f t="shared" si="277"/>
        <v>765924.35797326593</v>
      </c>
      <c r="BA110" s="102" t="e">
        <f t="shared" si="278"/>
        <v>#DIV/0!</v>
      </c>
      <c r="BB110" s="102">
        <f t="shared" si="279"/>
        <v>1783766.2195020299</v>
      </c>
      <c r="BE110" s="80" t="e">
        <f t="shared" si="236"/>
        <v>#DIV/0!</v>
      </c>
      <c r="BF110" s="80" t="e">
        <f t="shared" si="236"/>
        <v>#DIV/0!</v>
      </c>
      <c r="BG110" s="80">
        <f t="shared" si="236"/>
        <v>0.39525595451852302</v>
      </c>
      <c r="BH110" s="80">
        <f>AER_11_Table3.4_real!G19</f>
        <v>8.7186275252525256</v>
      </c>
      <c r="BI110" s="80">
        <f t="shared" si="280"/>
        <v>0.49890194335657218</v>
      </c>
      <c r="BJ110" s="80"/>
      <c r="BK110" s="80"/>
      <c r="BL110" s="80"/>
      <c r="BM110" s="80"/>
      <c r="BN110" s="80"/>
      <c r="BO110" s="80"/>
      <c r="BP110" s="80"/>
      <c r="BQ110" s="80"/>
      <c r="BR110" s="80"/>
      <c r="BS110" s="80"/>
      <c r="BT110" s="95">
        <f>[4]Northeast!AK111</f>
        <v>1.3871164247460932</v>
      </c>
      <c r="BU110" s="95">
        <f>[4]Midwest!AK111</f>
        <v>1.4485470209614042</v>
      </c>
      <c r="BV110" s="95">
        <f>[4]South!AK111</f>
        <v>1.3354232064459881</v>
      </c>
      <c r="BW110" s="95">
        <f>[4]West!AK111</f>
        <v>1.4115660170007989</v>
      </c>
      <c r="BX110" s="88"/>
      <c r="BY110" s="95">
        <f>[4]Northeast!AH111</f>
        <v>1.0054247428249872</v>
      </c>
      <c r="BZ110" s="95">
        <f>[4]Midwest!AH111</f>
        <v>0.99494575668631802</v>
      </c>
      <c r="CA110" s="95">
        <f>[4]South!AH111</f>
        <v>0.9855994028354762</v>
      </c>
      <c r="CB110" s="95">
        <f>[4]West!AH111</f>
        <v>0.99357222830536052</v>
      </c>
      <c r="CD110" s="95">
        <f>[4]Northeast!AI111</f>
        <v>0.9678247078108162</v>
      </c>
      <c r="CE110" s="95">
        <f>[4]Midwest!AI111</f>
        <v>0.97106922671620644</v>
      </c>
      <c r="CF110" s="95">
        <f>[4]South!AI111</f>
        <v>0.98415504816446675</v>
      </c>
      <c r="CG110" s="95">
        <f>[4]West!AI111</f>
        <v>0.98757286980002279</v>
      </c>
      <c r="CI110" s="95">
        <f>[4]Northeast!AJ111</f>
        <v>1.0327641168361421</v>
      </c>
      <c r="CJ110" s="95">
        <f>[4]Midwest!AJ111</f>
        <v>1.0113590601868989</v>
      </c>
      <c r="CK110" s="95">
        <f>[4]South!AJ111</f>
        <v>0.99740740033894404</v>
      </c>
      <c r="CL110" s="95">
        <f>[4]West!AJ111</f>
        <v>0.97734792009398197</v>
      </c>
      <c r="CN110" s="89">
        <f t="shared" si="237"/>
        <v>1.1318284530475806</v>
      </c>
      <c r="CO110" s="89">
        <f t="shared" si="238"/>
        <v>0.49223969063190887</v>
      </c>
      <c r="CP110" s="89">
        <f t="shared" si="239"/>
        <v>1</v>
      </c>
      <c r="CQ110" s="89">
        <f t="shared" si="240"/>
        <v>0.9887272135043863</v>
      </c>
      <c r="CR110" s="89">
        <f t="shared" si="241"/>
        <v>0.98104430779828555</v>
      </c>
      <c r="CS110" s="89">
        <f t="shared" si="242"/>
        <v>1.0079902105031477</v>
      </c>
      <c r="CT110" s="89">
        <f t="shared" si="243"/>
        <v>0.67086214354358242</v>
      </c>
      <c r="CU110" s="89">
        <f t="shared" si="244"/>
        <v>0.74239547699272901</v>
      </c>
      <c r="CV110" s="89">
        <f t="shared" si="245"/>
        <v>0.55713088757653306</v>
      </c>
      <c r="CW110" s="89"/>
      <c r="CX110" s="89">
        <f t="shared" si="246"/>
        <v>0.97773559074481942</v>
      </c>
      <c r="DA110" s="35"/>
      <c r="DC110" s="80">
        <f t="shared" si="223"/>
        <v>0.26037177591054855</v>
      </c>
      <c r="DD110" s="80">
        <f t="shared" si="215"/>
        <v>0.19350146161629891</v>
      </c>
      <c r="DE110" s="80">
        <f t="shared" si="224"/>
        <v>1.6383802873852766</v>
      </c>
      <c r="DF110" s="80">
        <f t="shared" si="216"/>
        <v>1.1393694203958648E-11</v>
      </c>
      <c r="DG110" s="80"/>
      <c r="DI110" s="80">
        <f t="shared" si="191"/>
        <v>0.2624604438838542</v>
      </c>
      <c r="DJ110" s="80">
        <f t="shared" si="192"/>
        <v>0.19739313619979967</v>
      </c>
      <c r="DK110" s="80">
        <f t="shared" si="193"/>
        <v>1.6202778825865831</v>
      </c>
      <c r="DL110" s="80">
        <f t="shared" si="194"/>
        <v>1.169821956340937E-11</v>
      </c>
      <c r="DM110" s="80">
        <f t="shared" si="195"/>
        <v>2.0801314626819352</v>
      </c>
      <c r="DN110" s="80"/>
      <c r="DO110" s="80"/>
      <c r="DP110" s="80">
        <f t="shared" si="196"/>
        <v>0.1261749310524159</v>
      </c>
      <c r="DQ110" s="80">
        <f t="shared" si="197"/>
        <v>9.489454860958578E-2</v>
      </c>
      <c r="DR110" s="80">
        <f t="shared" si="198"/>
        <v>0.77893052033237453</v>
      </c>
      <c r="DS110" s="80">
        <f t="shared" si="199"/>
        <v>5.6237885793654281E-12</v>
      </c>
      <c r="DT110" s="80"/>
      <c r="DW110" s="80">
        <f t="shared" si="247"/>
        <v>9.8896086518623361E-3</v>
      </c>
      <c r="DX110" s="80">
        <f t="shared" si="248"/>
        <v>-2.9795981754476432E-2</v>
      </c>
      <c r="DY110" s="80">
        <f t="shared" si="281"/>
        <v>-5.3341615673262578E-4</v>
      </c>
      <c r="DZ110" s="80">
        <v>0</v>
      </c>
      <c r="EA110" s="80"/>
      <c r="EC110" s="80">
        <f t="shared" si="249"/>
        <v>0.52804593022538515</v>
      </c>
      <c r="ED110" s="80">
        <f t="shared" si="250"/>
        <v>0.28761939973862427</v>
      </c>
      <c r="EE110" s="80">
        <f t="shared" si="251"/>
        <v>0.18433467003599058</v>
      </c>
      <c r="EF110" s="80">
        <f t="shared" si="252"/>
        <v>0</v>
      </c>
      <c r="EG110" s="80"/>
      <c r="EI110" s="80">
        <f t="shared" si="253"/>
        <v>-1.3392786010060911E-2</v>
      </c>
      <c r="EJ110" s="80">
        <f t="shared" si="253"/>
        <v>2.5580249631090121E-3</v>
      </c>
      <c r="EK110" s="80">
        <f t="shared" si="253"/>
        <v>3.5250958089651348E-2</v>
      </c>
      <c r="EL110" s="80" t="e">
        <f t="shared" si="253"/>
        <v>#DIV/0!</v>
      </c>
      <c r="EN110" s="80">
        <f t="shared" si="254"/>
        <v>-9.3936579474156862E-4</v>
      </c>
      <c r="EO110" s="80">
        <f t="shared" si="255"/>
        <v>2.651699953571236E-4</v>
      </c>
      <c r="EP110" s="80">
        <f t="shared" si="256"/>
        <v>4.882848364061324E-3</v>
      </c>
      <c r="EQ110" s="80">
        <f t="shared" si="257"/>
        <v>3.4079138578703531E-3</v>
      </c>
      <c r="ES110" s="80">
        <f t="shared" si="258"/>
        <v>4.5409663388596977E-3</v>
      </c>
      <c r="ET110" s="80">
        <f t="shared" si="259"/>
        <v>2.9694413178522443E-3</v>
      </c>
      <c r="EU110" s="80">
        <f t="shared" si="260"/>
        <v>1.291791683297462E-3</v>
      </c>
      <c r="EV110" s="80">
        <f t="shared" si="261"/>
        <v>-2.1385383194407553E-3</v>
      </c>
      <c r="EX110" s="80" t="e">
        <f t="shared" si="262"/>
        <v>#DIV/0!</v>
      </c>
      <c r="EY110" s="80" t="e">
        <f t="shared" si="263"/>
        <v>#DIV/0!</v>
      </c>
      <c r="EZ110" s="80">
        <f t="shared" si="264"/>
        <v>-5.3275013868799665E-3</v>
      </c>
      <c r="FA110" s="80" t="e">
        <f t="shared" si="265"/>
        <v>#DIV/0!</v>
      </c>
      <c r="FC110" s="124">
        <v>0.44197904268693877</v>
      </c>
      <c r="FD110" s="80">
        <f t="shared" si="200"/>
        <v>0.99800683931441014</v>
      </c>
      <c r="FE110" s="80">
        <f t="shared" si="201"/>
        <v>0.69389282120175866</v>
      </c>
      <c r="FF110" s="124">
        <f t="shared" si="178"/>
        <v>0.67086214354358242</v>
      </c>
      <c r="FG110" s="80"/>
      <c r="FH110" s="80" t="e">
        <f t="shared" si="202"/>
        <v>#DIV/0!</v>
      </c>
      <c r="FI110" s="80">
        <f t="shared" si="203"/>
        <v>1</v>
      </c>
      <c r="FJ110" s="80">
        <f t="shared" si="179"/>
        <v>1</v>
      </c>
      <c r="FK110" s="80"/>
      <c r="FL110" s="80">
        <f t="shared" si="204"/>
        <v>1.0037169291009633</v>
      </c>
      <c r="FM110" s="80">
        <f t="shared" si="205"/>
        <v>1.0071714827404827</v>
      </c>
      <c r="FN110" s="80">
        <f t="shared" si="180"/>
        <v>0.9887272135043863</v>
      </c>
      <c r="FO110" s="80"/>
      <c r="FP110" s="80">
        <f t="shared" si="206"/>
        <v>1.0018626885292339</v>
      </c>
      <c r="FQ110" s="80">
        <f t="shared" si="207"/>
        <v>1.0037214431078649</v>
      </c>
      <c r="FR110" s="80">
        <f t="shared" si="181"/>
        <v>0.98104430779828555</v>
      </c>
      <c r="FT110" s="80" t="e">
        <f t="shared" si="208"/>
        <v>#DIV/0!</v>
      </c>
      <c r="FU110" s="80">
        <f t="shared" si="209"/>
        <v>1</v>
      </c>
      <c r="FV110" s="80">
        <f t="shared" si="182"/>
        <v>1.0079902105031477</v>
      </c>
      <c r="FX110" s="37"/>
      <c r="FZ110" s="32">
        <f t="shared" si="210"/>
        <v>1995</v>
      </c>
      <c r="GA110" s="80">
        <f t="shared" si="165"/>
        <v>0.87427582149485694</v>
      </c>
      <c r="GB110" s="80">
        <f t="shared" si="166"/>
        <v>1</v>
      </c>
      <c r="GC110" s="80">
        <f t="shared" si="167"/>
        <v>1.004896277518744</v>
      </c>
      <c r="GD110" s="80">
        <f t="shared" si="168"/>
        <v>1.1443958569997013</v>
      </c>
      <c r="GE110" s="80">
        <f t="shared" si="169"/>
        <v>1.029167342037596</v>
      </c>
      <c r="GF110" s="80">
        <f t="shared" si="170"/>
        <v>0.84242887942334832</v>
      </c>
      <c r="GH110" s="32">
        <f t="shared" si="211"/>
        <v>1995</v>
      </c>
      <c r="GI110" s="90">
        <f t="shared" si="184"/>
        <v>1.1189249184021903</v>
      </c>
      <c r="GJ110" s="90">
        <f t="shared" si="185"/>
        <v>1.1222359793487189</v>
      </c>
      <c r="GK110" s="90">
        <f t="shared" si="186"/>
        <v>1.1443958569997013</v>
      </c>
      <c r="GL110" s="90">
        <f t="shared" si="187"/>
        <v>1.029167342037596</v>
      </c>
      <c r="GM110" s="90">
        <f t="shared" si="188"/>
        <v>0.84242887942334832</v>
      </c>
      <c r="GO110" s="32">
        <f t="shared" si="212"/>
        <v>2002</v>
      </c>
      <c r="GP110" s="80">
        <f t="shared" si="189"/>
        <v>1.0941305757260855</v>
      </c>
      <c r="GQ110" s="80">
        <f t="shared" si="171"/>
        <v>1.2225548353814621</v>
      </c>
      <c r="GR110" s="80">
        <f t="shared" si="172"/>
        <v>0.89495419269655452</v>
      </c>
    </row>
    <row r="111" spans="1:200" x14ac:dyDescent="0.2">
      <c r="A111" s="31" t="s">
        <v>35</v>
      </c>
      <c r="B111" s="31">
        <f t="shared" si="190"/>
        <v>1973</v>
      </c>
      <c r="D111" s="85">
        <f t="shared" si="266"/>
        <v>21871.764567235943</v>
      </c>
      <c r="E111" s="85">
        <f t="shared" si="267"/>
        <v>20412.8127595072</v>
      </c>
      <c r="F111" s="85">
        <f t="shared" si="268"/>
        <v>51283.983875462269</v>
      </c>
      <c r="G111" s="123">
        <v>9.9999999999999995E-7</v>
      </c>
      <c r="H111" s="85">
        <f t="shared" si="228"/>
        <v>93568.561203205405</v>
      </c>
      <c r="I111" s="85"/>
      <c r="K111" s="85">
        <f>AER11_Table2.1b!D33*0.001</f>
        <v>4976.9750000000004</v>
      </c>
      <c r="L111" s="85">
        <f>AER11_Table2.1b!F33*0.001</f>
        <v>2800.3270000000002</v>
      </c>
      <c r="M111" s="91">
        <f>AER11_Table2.1b!S33*0.001</f>
        <v>1976.337</v>
      </c>
      <c r="N111" s="91"/>
      <c r="O111" s="91">
        <f t="shared" si="269"/>
        <v>9753.639000000001</v>
      </c>
      <c r="P111" s="91"/>
      <c r="Q111" s="90">
        <f t="shared" si="270"/>
        <v>0.20262560465893803</v>
      </c>
      <c r="R111" s="96">
        <f t="shared" si="229"/>
        <v>2648.9780000000001</v>
      </c>
      <c r="S111" s="96">
        <f t="shared" si="229"/>
        <v>1607.2060000000001</v>
      </c>
      <c r="T111" s="96">
        <f t="shared" si="229"/>
        <v>1516.653</v>
      </c>
      <c r="U111" s="96">
        <f t="shared" si="229"/>
        <v>12512.925896728584</v>
      </c>
      <c r="V111" s="96">
        <f t="shared" si="230"/>
        <v>18285.762896728585</v>
      </c>
      <c r="X111" s="85">
        <f>AER_11_Table3.4_real!$B20</f>
        <v>4.3945900003990257</v>
      </c>
      <c r="Y111" s="85">
        <f>AER_11_Table3.4_real!$D20</f>
        <v>7.2894389689158441</v>
      </c>
      <c r="Z111" s="85">
        <f>AER_11_Table3.4_real!F20</f>
        <v>25.949007621403773</v>
      </c>
      <c r="AA111" s="85">
        <f t="shared" si="231"/>
        <v>4.3945900003990257</v>
      </c>
      <c r="AB111" s="93">
        <f t="shared" si="271"/>
        <v>9.5931950324597199</v>
      </c>
      <c r="AC111" s="90">
        <f t="shared" si="272"/>
        <v>0.53638956815775141</v>
      </c>
      <c r="AD111" s="90"/>
      <c r="AF111" s="88">
        <f t="shared" si="232"/>
        <v>11.999353276668732</v>
      </c>
      <c r="AG111" s="88">
        <f t="shared" si="273"/>
        <v>29.205530677113128</v>
      </c>
      <c r="AH111" s="96">
        <f t="shared" si="273"/>
        <v>34.015582540602594</v>
      </c>
      <c r="AI111" s="96">
        <f t="shared" si="273"/>
        <v>1.3412383100887679</v>
      </c>
      <c r="AJ111" s="96">
        <f t="shared" si="273"/>
        <v>0.67542859032617386</v>
      </c>
      <c r="AL111" s="96">
        <f t="shared" si="234"/>
        <v>12.159241958429277</v>
      </c>
      <c r="AM111" s="96">
        <f t="shared" si="234"/>
        <v>29.64243055486094</v>
      </c>
      <c r="AN111" s="96">
        <f t="shared" si="234"/>
        <v>34.417025093150727</v>
      </c>
      <c r="AO111" s="96">
        <f t="shared" si="234"/>
        <v>1.3362164966395149</v>
      </c>
      <c r="AP111" s="96">
        <f t="shared" si="234"/>
        <v>8.1358223821531901</v>
      </c>
      <c r="AQ111" s="90">
        <f t="shared" si="274"/>
        <v>0.62509326947211585</v>
      </c>
      <c r="AR111" s="90">
        <f t="shared" si="235"/>
        <v>0.98685043999394184</v>
      </c>
      <c r="AS111" s="90">
        <f t="shared" si="235"/>
        <v>0.98526099683562662</v>
      </c>
      <c r="AT111" s="90">
        <f t="shared" si="235"/>
        <v>0.98833593108464146</v>
      </c>
      <c r="AU111" s="90">
        <f t="shared" si="235"/>
        <v>1.0037582333864927</v>
      </c>
      <c r="AV111" s="90">
        <f t="shared" si="235"/>
        <v>8.3019092428541677E-2</v>
      </c>
      <c r="AX111" s="102">
        <f t="shared" si="275"/>
        <v>532246.5955726119</v>
      </c>
      <c r="AY111" s="102">
        <f t="shared" si="276"/>
        <v>573935.11543473322</v>
      </c>
      <c r="AZ111" s="102">
        <f t="shared" si="277"/>
        <v>767406.06485634786</v>
      </c>
      <c r="BA111" s="102" t="e">
        <f t="shared" si="278"/>
        <v>#DIV/0!</v>
      </c>
      <c r="BB111" s="102">
        <f t="shared" si="279"/>
        <v>1874763.14191335</v>
      </c>
      <c r="BE111" s="80">
        <f t="shared" si="236"/>
        <v>0.37856758119742911</v>
      </c>
      <c r="BF111" s="80">
        <f t="shared" si="236"/>
        <v>0.36282815490158521</v>
      </c>
      <c r="BG111" s="80">
        <f t="shared" si="236"/>
        <v>0.68770127863172459</v>
      </c>
      <c r="BH111" s="80">
        <f>AER_11_Table3.4_real!G20</f>
        <v>9.4518562706994924</v>
      </c>
      <c r="BI111" s="80">
        <f t="shared" si="280"/>
        <v>0.54085914877323527</v>
      </c>
      <c r="BJ111" s="80"/>
      <c r="BK111" s="80"/>
      <c r="BL111" s="80"/>
      <c r="BM111" s="80"/>
      <c r="BN111" s="80"/>
      <c r="BO111" s="80"/>
      <c r="BP111" s="80"/>
      <c r="BQ111" s="80"/>
      <c r="BR111" s="80"/>
      <c r="BS111" s="80"/>
      <c r="BT111" s="95">
        <f>[4]Northeast!AK112</f>
        <v>1.3844376688906008</v>
      </c>
      <c r="BU111" s="95">
        <f>[4]Midwest!AK112</f>
        <v>1.4198154437637727</v>
      </c>
      <c r="BV111" s="95">
        <f>[4]South!AK112</f>
        <v>1.285226777869497</v>
      </c>
      <c r="BW111" s="95">
        <f>[4]West!AK112</f>
        <v>1.3335414238351206</v>
      </c>
      <c r="BX111" s="88"/>
      <c r="BY111" s="95">
        <f>[4]Northeast!AH112</f>
        <v>1.0038411006921062</v>
      </c>
      <c r="BZ111" s="95">
        <f>[4]Midwest!AH112</f>
        <v>0.99846089972227781</v>
      </c>
      <c r="CA111" s="95">
        <f>[4]South!AH112</f>
        <v>0.99226864544393401</v>
      </c>
      <c r="CB111" s="95">
        <f>[4]West!AH112</f>
        <v>0.99551891518926083</v>
      </c>
      <c r="CD111" s="95">
        <f>[4]Northeast!AI112</f>
        <v>0.97331822648160427</v>
      </c>
      <c r="CE111" s="95">
        <f>[4]Midwest!AI112</f>
        <v>0.96882139130486999</v>
      </c>
      <c r="CF111" s="95">
        <f>[4]South!AI112</f>
        <v>0.97788311691908592</v>
      </c>
      <c r="CG111" s="95">
        <f>[4]West!AI112</f>
        <v>0.98471531602130347</v>
      </c>
      <c r="CI111" s="95">
        <f>[4]Northeast!AJ112</f>
        <v>0.99289984062694248</v>
      </c>
      <c r="CJ111" s="95">
        <f>[4]Midwest!AJ112</f>
        <v>0.95475578418902562</v>
      </c>
      <c r="CK111" s="95">
        <f>[4]South!AJ112</f>
        <v>0.99713751646316329</v>
      </c>
      <c r="CL111" s="95">
        <f>[4]West!AJ112</f>
        <v>0.98237713113546532</v>
      </c>
      <c r="CN111" s="89">
        <f t="shared" si="237"/>
        <v>1.1073156150222674</v>
      </c>
      <c r="CO111" s="89">
        <f t="shared" si="238"/>
        <v>0.53638956815775141</v>
      </c>
      <c r="CP111" s="89">
        <f t="shared" si="239"/>
        <v>1</v>
      </c>
      <c r="CQ111" s="89">
        <f t="shared" si="240"/>
        <v>0.99412766683428522</v>
      </c>
      <c r="CR111" s="89">
        <f t="shared" si="241"/>
        <v>0.97656904984879878</v>
      </c>
      <c r="CS111" s="89">
        <f t="shared" si="242"/>
        <v>1.0079902105031477</v>
      </c>
      <c r="CT111" s="89">
        <f t="shared" si="243"/>
        <v>0.68292281888211392</v>
      </c>
      <c r="CU111" s="89">
        <f t="shared" si="244"/>
        <v>0.74002174188157732</v>
      </c>
      <c r="CV111" s="89">
        <f t="shared" si="245"/>
        <v>0.59395254455612889</v>
      </c>
      <c r="CW111" s="89"/>
      <c r="CX111" s="89">
        <f t="shared" si="246"/>
        <v>0.97859148153755926</v>
      </c>
      <c r="DA111" s="35"/>
      <c r="DC111" s="80">
        <f t="shared" si="223"/>
        <v>0.2337512117957701</v>
      </c>
      <c r="DD111" s="80">
        <f t="shared" si="215"/>
        <v>0.2181588826098986</v>
      </c>
      <c r="DE111" s="80">
        <f t="shared" si="224"/>
        <v>1.6442697167509319</v>
      </c>
      <c r="DF111" s="80">
        <f t="shared" si="216"/>
        <v>1.0687350399973262E-11</v>
      </c>
      <c r="DG111" s="80"/>
      <c r="DI111" s="80">
        <f t="shared" si="191"/>
        <v>0.24682228088542849</v>
      </c>
      <c r="DJ111" s="80">
        <f t="shared" si="192"/>
        <v>0.20558378323513388</v>
      </c>
      <c r="DK111" s="80">
        <f t="shared" si="193"/>
        <v>1.6413232410210055</v>
      </c>
      <c r="DL111" s="80">
        <f t="shared" si="194"/>
        <v>1.1036755437716482E-11</v>
      </c>
      <c r="DM111" s="80">
        <f t="shared" si="195"/>
        <v>2.0937293051526047</v>
      </c>
      <c r="DN111" s="80"/>
      <c r="DO111" s="80"/>
      <c r="DP111" s="80">
        <f t="shared" si="196"/>
        <v>0.11788643368462498</v>
      </c>
      <c r="DQ111" s="80">
        <f t="shared" si="197"/>
        <v>9.8190240127603121E-2</v>
      </c>
      <c r="DR111" s="80">
        <f t="shared" si="198"/>
        <v>0.78392332618250049</v>
      </c>
      <c r="DS111" s="80">
        <f t="shared" si="199"/>
        <v>5.2713382816753623E-12</v>
      </c>
      <c r="DT111" s="80"/>
      <c r="DW111" s="80">
        <f t="shared" si="247"/>
        <v>1.2287924078639354E-2</v>
      </c>
      <c r="DX111" s="80">
        <f t="shared" si="248"/>
        <v>0.20762052857317398</v>
      </c>
      <c r="DY111" s="80">
        <f t="shared" si="281"/>
        <v>-5.1238501062095178E-3</v>
      </c>
      <c r="DZ111" s="80">
        <v>0</v>
      </c>
      <c r="EA111" s="80"/>
      <c r="EC111" s="80">
        <f t="shared" si="249"/>
        <v>0.51026852644433529</v>
      </c>
      <c r="ED111" s="80">
        <f t="shared" si="250"/>
        <v>0.28710586889672662</v>
      </c>
      <c r="EE111" s="80">
        <f t="shared" si="251"/>
        <v>0.20262560465893803</v>
      </c>
      <c r="EF111" s="80">
        <f t="shared" si="252"/>
        <v>0</v>
      </c>
      <c r="EG111" s="80"/>
      <c r="EI111" s="80">
        <f t="shared" si="253"/>
        <v>-3.4246159392220976E-2</v>
      </c>
      <c r="EJ111" s="80">
        <f t="shared" si="253"/>
        <v>-1.7870485485428458E-3</v>
      </c>
      <c r="EK111" s="80">
        <f t="shared" si="253"/>
        <v>9.4606999799978914E-2</v>
      </c>
      <c r="EL111" s="80" t="e">
        <f t="shared" si="253"/>
        <v>#DIV/0!</v>
      </c>
      <c r="EN111" s="80">
        <f t="shared" si="254"/>
        <v>-1.5763394036843448E-3</v>
      </c>
      <c r="EO111" s="80">
        <f t="shared" si="255"/>
        <v>3.5267732934893391E-3</v>
      </c>
      <c r="EP111" s="80">
        <f t="shared" si="256"/>
        <v>6.7438956716465706E-3</v>
      </c>
      <c r="EQ111" s="80">
        <f t="shared" si="257"/>
        <v>1.9573638058678891E-3</v>
      </c>
      <c r="ES111" s="80">
        <f t="shared" si="258"/>
        <v>5.6601018296377941E-3</v>
      </c>
      <c r="ET111" s="80">
        <f t="shared" si="259"/>
        <v>-2.3174877969935679E-3</v>
      </c>
      <c r="EU111" s="80">
        <f t="shared" si="260"/>
        <v>-6.393303372377388E-3</v>
      </c>
      <c r="EV111" s="80">
        <f t="shared" si="261"/>
        <v>-2.8977061250621476E-3</v>
      </c>
      <c r="EX111" s="80" t="e">
        <f t="shared" si="262"/>
        <v>#DIV/0!</v>
      </c>
      <c r="EY111" s="80" t="e">
        <f t="shared" si="263"/>
        <v>#DIV/0!</v>
      </c>
      <c r="EZ111" s="80">
        <f t="shared" si="264"/>
        <v>5.9738638016759429E-3</v>
      </c>
      <c r="FA111" s="80" t="e">
        <f t="shared" si="265"/>
        <v>#DIV/0!</v>
      </c>
      <c r="FC111" s="124">
        <v>0.48621795041813082</v>
      </c>
      <c r="FD111" s="80">
        <f t="shared" si="200"/>
        <v>1.0179778743734524</v>
      </c>
      <c r="FE111" s="80">
        <f t="shared" si="201"/>
        <v>0.70636753916996442</v>
      </c>
      <c r="FF111" s="124">
        <f t="shared" si="178"/>
        <v>0.68292281888211392</v>
      </c>
      <c r="FG111" s="80"/>
      <c r="FH111" s="80" t="e">
        <f t="shared" si="202"/>
        <v>#DIV/0!</v>
      </c>
      <c r="FI111" s="80">
        <f t="shared" si="203"/>
        <v>1</v>
      </c>
      <c r="FJ111" s="80">
        <f t="shared" si="179"/>
        <v>1</v>
      </c>
      <c r="FK111" s="80"/>
      <c r="FL111" s="80">
        <f t="shared" si="204"/>
        <v>1.0054620255780742</v>
      </c>
      <c r="FM111" s="80">
        <f t="shared" si="205"/>
        <v>1.0126726791407181</v>
      </c>
      <c r="FN111" s="80">
        <f t="shared" si="180"/>
        <v>0.99412766683428522</v>
      </c>
      <c r="FO111" s="80"/>
      <c r="FP111" s="80">
        <f t="shared" si="206"/>
        <v>0.99543827132585838</v>
      </c>
      <c r="FQ111" s="80">
        <f t="shared" si="207"/>
        <v>0.999142738219989</v>
      </c>
      <c r="FR111" s="80">
        <f t="shared" si="181"/>
        <v>0.97656904984879878</v>
      </c>
      <c r="FT111" s="80" t="e">
        <f t="shared" si="208"/>
        <v>#DIV/0!</v>
      </c>
      <c r="FU111" s="80">
        <f t="shared" si="209"/>
        <v>1</v>
      </c>
      <c r="FV111" s="80">
        <f t="shared" si="182"/>
        <v>1.0079902105031477</v>
      </c>
      <c r="FX111" s="37"/>
      <c r="FZ111" s="32">
        <f t="shared" si="210"/>
        <v>1996</v>
      </c>
      <c r="GA111" s="80">
        <f t="shared" si="165"/>
        <v>0.86420840717488501</v>
      </c>
      <c r="GB111" s="80">
        <f t="shared" si="166"/>
        <v>1</v>
      </c>
      <c r="GC111" s="80">
        <f t="shared" si="167"/>
        <v>1.0056645478375876</v>
      </c>
      <c r="GD111" s="80">
        <f t="shared" si="168"/>
        <v>1.158475959148034</v>
      </c>
      <c r="GE111" s="80">
        <f t="shared" si="169"/>
        <v>1.0300042022108051</v>
      </c>
      <c r="GF111" s="80">
        <f t="shared" si="170"/>
        <v>0.83160029792880585</v>
      </c>
      <c r="GH111" s="32">
        <f t="shared" si="211"/>
        <v>1996</v>
      </c>
      <c r="GI111" s="90">
        <f t="shared" si="184"/>
        <v>1.193126209357924</v>
      </c>
      <c r="GJ111" s="90">
        <f t="shared" si="185"/>
        <v>1.1956183917921648</v>
      </c>
      <c r="GK111" s="90">
        <f t="shared" si="186"/>
        <v>1.158475959148034</v>
      </c>
      <c r="GL111" s="90">
        <f t="shared" si="187"/>
        <v>1.0300042022108051</v>
      </c>
      <c r="GM111" s="90">
        <f t="shared" si="188"/>
        <v>0.83160029792880585</v>
      </c>
      <c r="GO111" s="32">
        <f t="shared" si="212"/>
        <v>2003</v>
      </c>
      <c r="GP111" s="80">
        <f t="shared" si="189"/>
        <v>1.1921386080143923</v>
      </c>
      <c r="GQ111" s="80">
        <f t="shared" si="171"/>
        <v>1.2581080890844201</v>
      </c>
      <c r="GR111" s="80">
        <f t="shared" si="172"/>
        <v>0.94756453627284387</v>
      </c>
    </row>
    <row r="112" spans="1:200" x14ac:dyDescent="0.2">
      <c r="A112" s="31" t="s">
        <v>35</v>
      </c>
      <c r="B112" s="31">
        <f t="shared" si="190"/>
        <v>1974</v>
      </c>
      <c r="D112" s="85">
        <f t="shared" si="266"/>
        <v>22274.759359562777</v>
      </c>
      <c r="E112" s="85">
        <f t="shared" si="267"/>
        <v>23295.853253070418</v>
      </c>
      <c r="F112" s="85">
        <f t="shared" si="268"/>
        <v>57395.681147888608</v>
      </c>
      <c r="G112" s="123">
        <v>9.9999999999999995E-7</v>
      </c>
      <c r="H112" s="85">
        <f t="shared" si="228"/>
        <v>102966.2937615218</v>
      </c>
      <c r="I112" s="85"/>
      <c r="K112" s="85">
        <f>AER11_Table2.1b!D34*0.001</f>
        <v>4900.9949999999999</v>
      </c>
      <c r="L112" s="85">
        <f>AER11_Table2.1b!F34*0.001</f>
        <v>2553.8380000000002</v>
      </c>
      <c r="M112" s="91">
        <f>AER11_Table2.1b!S34*0.001</f>
        <v>1972.7630000000001</v>
      </c>
      <c r="N112" s="91"/>
      <c r="O112" s="91">
        <f t="shared" si="269"/>
        <v>9427.5960000000014</v>
      </c>
      <c r="P112" s="91"/>
      <c r="Q112" s="90">
        <f t="shared" si="270"/>
        <v>0.20925408768046486</v>
      </c>
      <c r="R112" s="96">
        <f t="shared" si="229"/>
        <v>2616.9520000000002</v>
      </c>
      <c r="S112" s="96">
        <f t="shared" si="229"/>
        <v>1460.597</v>
      </c>
      <c r="T112" s="96">
        <f t="shared" si="229"/>
        <v>1501.3340000000001</v>
      </c>
      <c r="U112" s="96">
        <f t="shared" si="229"/>
        <v>12921.258828456084</v>
      </c>
      <c r="V112" s="96">
        <f t="shared" si="230"/>
        <v>18500.141828456086</v>
      </c>
      <c r="X112" s="85">
        <f>AER_11_Table3.4_real!$B21</f>
        <v>4.5449463546816062</v>
      </c>
      <c r="Y112" s="85">
        <f>AER_11_Table3.4_real!$D21</f>
        <v>9.121899373832802</v>
      </c>
      <c r="Z112" s="85">
        <f>AER_11_Table3.4_real!F21</f>
        <v>29.094058002856197</v>
      </c>
      <c r="AA112" s="85">
        <f t="shared" si="231"/>
        <v>7.8096261305796606</v>
      </c>
      <c r="AB112" s="93">
        <f t="shared" si="271"/>
        <v>10.921797429750043</v>
      </c>
      <c r="AC112" s="90">
        <f t="shared" si="272"/>
        <v>0.6106764416888929</v>
      </c>
      <c r="AD112" s="90"/>
      <c r="AF112" s="88">
        <f t="shared" si="232"/>
        <v>14.423042256679704</v>
      </c>
      <c r="AG112" s="88">
        <f t="shared" si="273"/>
        <v>55.5363980535911</v>
      </c>
      <c r="AH112" s="96">
        <f t="shared" si="273"/>
        <v>43.093233563785361</v>
      </c>
      <c r="AI112" s="96">
        <f t="shared" si="273"/>
        <v>2.2502741117555782</v>
      </c>
      <c r="AJ112" s="96">
        <f t="shared" si="273"/>
        <v>0.60960722674752166</v>
      </c>
      <c r="AL112" s="96">
        <f t="shared" si="234"/>
        <v>14.594100843699387</v>
      </c>
      <c r="AM112" s="96">
        <f t="shared" si="234"/>
        <v>56.73705725100838</v>
      </c>
      <c r="AN112" s="96">
        <f t="shared" si="234"/>
        <v>45.026081238850125</v>
      </c>
      <c r="AO112" s="96">
        <f t="shared" si="234"/>
        <v>2.2533835709416308</v>
      </c>
      <c r="AP112" s="96">
        <f t="shared" si="234"/>
        <v>11.771681429834834</v>
      </c>
      <c r="AQ112" s="90">
        <f t="shared" si="274"/>
        <v>0.90444438023881824</v>
      </c>
      <c r="AR112" s="90">
        <f t="shared" si="235"/>
        <v>0.98827892250083138</v>
      </c>
      <c r="AS112" s="90">
        <f t="shared" si="235"/>
        <v>0.97883818344498397</v>
      </c>
      <c r="AT112" s="90">
        <f t="shared" si="235"/>
        <v>0.95707270937456057</v>
      </c>
      <c r="AU112" s="90">
        <f t="shared" si="235"/>
        <v>0.99862009325613699</v>
      </c>
      <c r="AV112" s="90">
        <f t="shared" si="235"/>
        <v>5.1785909292660408E-2</v>
      </c>
      <c r="AX112" s="102">
        <f t="shared" si="275"/>
        <v>533963.40947093407</v>
      </c>
      <c r="AY112" s="102">
        <f t="shared" si="276"/>
        <v>571922.33806529618</v>
      </c>
      <c r="AZ112" s="102">
        <f t="shared" si="277"/>
        <v>761031.10206345108</v>
      </c>
      <c r="BA112" s="102" t="e">
        <f t="shared" si="278"/>
        <v>#DIV/0!</v>
      </c>
      <c r="BB112" s="102">
        <f t="shared" si="279"/>
        <v>1962339.2674501624</v>
      </c>
      <c r="BE112" s="80">
        <f t="shared" si="236"/>
        <v>0.45437482657548278</v>
      </c>
      <c r="BF112" s="80">
        <f t="shared" si="236"/>
        <v>0.69447077758450537</v>
      </c>
      <c r="BG112" s="80">
        <f t="shared" si="236"/>
        <v>0.89968536083309913</v>
      </c>
      <c r="BH112" s="80">
        <f>AER_11_Table3.4_real!G21</f>
        <v>10.818252590721006</v>
      </c>
      <c r="BI112" s="80">
        <f t="shared" si="280"/>
        <v>0.61904780604521303</v>
      </c>
      <c r="BJ112" s="80"/>
      <c r="BK112" s="80"/>
      <c r="BL112" s="80"/>
      <c r="BM112" s="80"/>
      <c r="BN112" s="80"/>
      <c r="BO112" s="80"/>
      <c r="BP112" s="80"/>
      <c r="BQ112" s="80"/>
      <c r="BR112" s="80"/>
      <c r="BS112" s="80"/>
      <c r="BT112" s="95">
        <f>[4]Northeast!AK113</f>
        <v>1.2651476034609932</v>
      </c>
      <c r="BU112" s="95">
        <f>[4]Midwest!AK113</f>
        <v>1.3610988061703626</v>
      </c>
      <c r="BV112" s="95">
        <f>[4]South!AK113</f>
        <v>1.2184249875727602</v>
      </c>
      <c r="BW112" s="95">
        <f>[4]West!AK113</f>
        <v>1.2515604573825028</v>
      </c>
      <c r="BX112" s="88"/>
      <c r="BY112" s="95">
        <f>[4]Northeast!AH113</f>
        <v>1.0018079947909637</v>
      </c>
      <c r="BZ112" s="95">
        <f>[4]Midwest!AH113</f>
        <v>0.99780372186637156</v>
      </c>
      <c r="CA112" s="95">
        <f>[4]South!AH113</f>
        <v>0.99764635904954724</v>
      </c>
      <c r="CB112" s="95">
        <f>[4]West!AH113</f>
        <v>1.0005586196172869</v>
      </c>
      <c r="CD112" s="95">
        <f>[4]Northeast!AI113</f>
        <v>0.98050218860326588</v>
      </c>
      <c r="CE112" s="95">
        <f>[4]Midwest!AI113</f>
        <v>0.97220250768951144</v>
      </c>
      <c r="CF112" s="95">
        <f>[4]South!AI113</f>
        <v>0.97437105471674823</v>
      </c>
      <c r="CG112" s="95">
        <f>[4]West!AI113</f>
        <v>0.98539583495472494</v>
      </c>
      <c r="CI112" s="95">
        <f>[4]Northeast!AJ113</f>
        <v>1.0105021229795974</v>
      </c>
      <c r="CJ112" s="95">
        <f>[4]Midwest!AJ113</f>
        <v>0.97667951889397231</v>
      </c>
      <c r="CK112" s="95">
        <f>[4]South!AJ113</f>
        <v>0.96682633117448291</v>
      </c>
      <c r="CL112" s="95">
        <f>[4]West!AJ113</f>
        <v>0.96603159525170079</v>
      </c>
      <c r="CN112" s="89">
        <f t="shared" si="237"/>
        <v>1.0703004553399473</v>
      </c>
      <c r="CO112" s="89">
        <f t="shared" si="238"/>
        <v>0.6106764416888929</v>
      </c>
      <c r="CP112" s="89">
        <f t="shared" si="239"/>
        <v>1</v>
      </c>
      <c r="CQ112" s="89">
        <f t="shared" si="240"/>
        <v>0.99808324699972328</v>
      </c>
      <c r="CR112" s="89">
        <f t="shared" si="241"/>
        <v>0.97492925348129034</v>
      </c>
      <c r="CS112" s="89">
        <f t="shared" si="242"/>
        <v>0.98226488439866744</v>
      </c>
      <c r="CT112" s="89">
        <f t="shared" si="243"/>
        <v>0.76796723548329571</v>
      </c>
      <c r="CU112" s="89">
        <f t="shared" si="244"/>
        <v>0.78562788202644784</v>
      </c>
      <c r="CV112" s="89">
        <f t="shared" si="245"/>
        <v>0.65360727360500082</v>
      </c>
      <c r="CW112" s="89"/>
      <c r="CX112" s="89">
        <f t="shared" si="246"/>
        <v>0.95580321348120356</v>
      </c>
      <c r="DA112" s="35"/>
      <c r="DC112" s="80">
        <f t="shared" si="223"/>
        <v>0.21633059271952537</v>
      </c>
      <c r="DD112" s="80">
        <f t="shared" si="215"/>
        <v>0.22624737088260635</v>
      </c>
      <c r="DE112" s="80">
        <f t="shared" si="224"/>
        <v>1.6722661091644695</v>
      </c>
      <c r="DF112" s="80">
        <f t="shared" si="216"/>
        <v>9.7119160403702612E-12</v>
      </c>
      <c r="DG112" s="80"/>
      <c r="DI112" s="80">
        <f t="shared" si="191"/>
        <v>0.22492847850875938</v>
      </c>
      <c r="DJ112" s="80">
        <f t="shared" si="192"/>
        <v>0.22217858860412018</v>
      </c>
      <c r="DK112" s="80">
        <f t="shared" si="193"/>
        <v>1.6582285238217751</v>
      </c>
      <c r="DL112" s="80">
        <f t="shared" si="194"/>
        <v>1.0191854729482574E-11</v>
      </c>
      <c r="DM112" s="80">
        <f t="shared" si="195"/>
        <v>2.1053355909448466</v>
      </c>
      <c r="DN112" s="80"/>
      <c r="DO112" s="80"/>
      <c r="DP112" s="80">
        <f t="shared" si="196"/>
        <v>0.10683735147792495</v>
      </c>
      <c r="DQ112" s="80">
        <f t="shared" si="197"/>
        <v>0.10553119871231996</v>
      </c>
      <c r="DR112" s="80">
        <f t="shared" si="198"/>
        <v>0.78763144980491406</v>
      </c>
      <c r="DS112" s="80">
        <f t="shared" si="199"/>
        <v>4.8409644397397968E-12</v>
      </c>
      <c r="DT112" s="80"/>
      <c r="DW112" s="80">
        <f t="shared" si="247"/>
        <v>3.3641685360139444E-2</v>
      </c>
      <c r="DX112" s="80">
        <f t="shared" si="248"/>
        <v>0.22425146301419632</v>
      </c>
      <c r="DY112" s="80">
        <f t="shared" si="281"/>
        <v>0.11440059405474357</v>
      </c>
      <c r="DZ112" s="80">
        <v>0</v>
      </c>
      <c r="EA112" s="80"/>
      <c r="EC112" s="80">
        <f t="shared" si="249"/>
        <v>0.51985628149530372</v>
      </c>
      <c r="ED112" s="80">
        <f t="shared" si="250"/>
        <v>0.27088963082423129</v>
      </c>
      <c r="EE112" s="80">
        <f t="shared" si="251"/>
        <v>0.20925408768046486</v>
      </c>
      <c r="EF112" s="80">
        <f t="shared" si="252"/>
        <v>0</v>
      </c>
      <c r="EG112" s="80"/>
      <c r="EI112" s="80">
        <f t="shared" si="253"/>
        <v>1.8615282041259892E-2</v>
      </c>
      <c r="EJ112" s="80">
        <f t="shared" si="253"/>
        <v>-5.8139557319956958E-2</v>
      </c>
      <c r="EK112" s="80">
        <f t="shared" si="253"/>
        <v>3.2189279911998839E-2</v>
      </c>
      <c r="EL112" s="80" t="e">
        <f t="shared" si="253"/>
        <v>#DIV/0!</v>
      </c>
      <c r="EN112" s="80">
        <f t="shared" si="254"/>
        <v>-2.027380165459427E-3</v>
      </c>
      <c r="EO112" s="80">
        <f t="shared" si="255"/>
        <v>-6.5840758037760076E-4</v>
      </c>
      <c r="EP112" s="80">
        <f t="shared" si="256"/>
        <v>5.4049813036514197E-3</v>
      </c>
      <c r="EQ112" s="80">
        <f t="shared" si="257"/>
        <v>5.0496186134514559E-3</v>
      </c>
      <c r="ES112" s="80">
        <f t="shared" si="258"/>
        <v>7.3537920280146093E-3</v>
      </c>
      <c r="ET112" s="80">
        <f t="shared" si="259"/>
        <v>3.4838518023119626E-3</v>
      </c>
      <c r="EU112" s="80">
        <f t="shared" si="260"/>
        <v>-3.5979597760297678E-3</v>
      </c>
      <c r="EV112" s="80">
        <f t="shared" si="261"/>
        <v>6.9084321475960844E-4</v>
      </c>
      <c r="EX112" s="80">
        <f t="shared" si="262"/>
        <v>1.4464700723705445E-3</v>
      </c>
      <c r="EY112" s="80">
        <f t="shared" si="263"/>
        <v>-6.540236205583176E-3</v>
      </c>
      <c r="EZ112" s="80">
        <f t="shared" si="264"/>
        <v>-3.2143286251575739E-2</v>
      </c>
      <c r="FA112" s="80">
        <f t="shared" si="265"/>
        <v>-5.1320485637635681E-3</v>
      </c>
      <c r="FC112" s="124">
        <v>0.55352336859480955</v>
      </c>
      <c r="FD112" s="80">
        <f t="shared" si="200"/>
        <v>1.1245300555930935</v>
      </c>
      <c r="FE112" s="80">
        <f t="shared" si="201"/>
        <v>0.79433152809195673</v>
      </c>
      <c r="FF112" s="124">
        <f t="shared" si="178"/>
        <v>0.76796723548329571</v>
      </c>
      <c r="FG112" s="80"/>
      <c r="FH112" s="80" t="e">
        <f t="shared" si="202"/>
        <v>#DIV/0!</v>
      </c>
      <c r="FI112" s="80">
        <f t="shared" si="203"/>
        <v>1</v>
      </c>
      <c r="FJ112" s="80">
        <f t="shared" si="179"/>
        <v>1</v>
      </c>
      <c r="FK112" s="80"/>
      <c r="FL112" s="80">
        <f t="shared" si="204"/>
        <v>1.0039789458611832</v>
      </c>
      <c r="FM112" s="80">
        <f t="shared" si="205"/>
        <v>1.0167020489061185</v>
      </c>
      <c r="FN112" s="80">
        <f t="shared" si="180"/>
        <v>0.99808324699972328</v>
      </c>
      <c r="FO112" s="80"/>
      <c r="FP112" s="80">
        <f t="shared" si="206"/>
        <v>0.99832085978174079</v>
      </c>
      <c r="FQ112" s="80">
        <f t="shared" si="207"/>
        <v>0.99746503746446213</v>
      </c>
      <c r="FR112" s="80">
        <f t="shared" si="181"/>
        <v>0.97492925348129034</v>
      </c>
      <c r="FT112" s="80">
        <f t="shared" si="208"/>
        <v>0.97447859529147685</v>
      </c>
      <c r="FU112" s="80">
        <f t="shared" si="209"/>
        <v>0.97447859529147685</v>
      </c>
      <c r="FV112" s="80">
        <f t="shared" si="182"/>
        <v>0.98226488439866744</v>
      </c>
      <c r="FX112" s="37"/>
      <c r="FZ112" s="32">
        <f t="shared" si="210"/>
        <v>1997</v>
      </c>
      <c r="GA112" s="80">
        <f t="shared" si="165"/>
        <v>0.8850850604433167</v>
      </c>
      <c r="GB112" s="80">
        <f t="shared" si="166"/>
        <v>1</v>
      </c>
      <c r="GC112" s="80">
        <f t="shared" si="167"/>
        <v>1.0064105689952838</v>
      </c>
      <c r="GD112" s="80">
        <f t="shared" si="168"/>
        <v>1.1719347682450849</v>
      </c>
      <c r="GE112" s="80">
        <f t="shared" si="169"/>
        <v>1.0172437174983391</v>
      </c>
      <c r="GF112" s="80">
        <f t="shared" si="170"/>
        <v>0.83135941692268944</v>
      </c>
      <c r="GH112" s="32">
        <f t="shared" si="211"/>
        <v>1997</v>
      </c>
      <c r="GI112" s="90">
        <f t="shared" si="184"/>
        <v>1.1534494884344784</v>
      </c>
      <c r="GJ112" s="90">
        <f t="shared" si="185"/>
        <v>1.1563947629775515</v>
      </c>
      <c r="GK112" s="90">
        <f t="shared" si="186"/>
        <v>1.1719347682450849</v>
      </c>
      <c r="GL112" s="90">
        <f t="shared" si="187"/>
        <v>1.0172437174983391</v>
      </c>
      <c r="GM112" s="90">
        <f t="shared" si="188"/>
        <v>0.83135941692268944</v>
      </c>
      <c r="GO112" s="32">
        <f t="shared" si="212"/>
        <v>2004</v>
      </c>
      <c r="GP112" s="80">
        <f t="shared" si="189"/>
        <v>1.2303824212606937</v>
      </c>
      <c r="GQ112" s="80">
        <f t="shared" si="171"/>
        <v>1.2385234079790524</v>
      </c>
      <c r="GR112" s="80">
        <f t="shared" si="172"/>
        <v>0.99342686083612852</v>
      </c>
    </row>
    <row r="113" spans="1:200" x14ac:dyDescent="0.2">
      <c r="A113" s="31" t="s">
        <v>35</v>
      </c>
      <c r="B113" s="31">
        <f t="shared" si="190"/>
        <v>1975</v>
      </c>
      <c r="D113" s="85">
        <f t="shared" si="266"/>
        <v>24564.371802323258</v>
      </c>
      <c r="E113" s="85">
        <f t="shared" si="267"/>
        <v>21923.182774779871</v>
      </c>
      <c r="F113" s="85">
        <f t="shared" si="268"/>
        <v>60473.552249281311</v>
      </c>
      <c r="G113" s="123">
        <v>9.9999999999999995E-7</v>
      </c>
      <c r="H113" s="85">
        <f t="shared" si="228"/>
        <v>106961.10682738443</v>
      </c>
      <c r="I113" s="85"/>
      <c r="K113" s="85">
        <f>AER11_Table2.1b!D35*0.001</f>
        <v>5022.6059999999998</v>
      </c>
      <c r="L113" s="85">
        <f>AER11_Table2.1b!F35*0.001</f>
        <v>2478.7719999999999</v>
      </c>
      <c r="M113" s="91">
        <f>AER11_Table2.1b!S35*0.001</f>
        <v>2006.7350000000001</v>
      </c>
      <c r="N113" s="91"/>
      <c r="O113" s="91">
        <f t="shared" si="269"/>
        <v>9508.1129999999994</v>
      </c>
      <c r="P113" s="91"/>
      <c r="Q113" s="90">
        <f t="shared" si="270"/>
        <v>0.21105502216896246</v>
      </c>
      <c r="R113" s="96">
        <f t="shared" si="229"/>
        <v>2558.4589999999998</v>
      </c>
      <c r="S113" s="96">
        <f t="shared" si="229"/>
        <v>1346.029</v>
      </c>
      <c r="T113" s="96">
        <f t="shared" si="229"/>
        <v>1597.826</v>
      </c>
      <c r="U113" s="96">
        <f t="shared" si="229"/>
        <v>13352.215419930073</v>
      </c>
      <c r="V113" s="96">
        <f t="shared" si="230"/>
        <v>18854.529419930073</v>
      </c>
      <c r="X113" s="85">
        <f>AER_11_Table3.4_real!$B22</f>
        <v>4.8907622461971449</v>
      </c>
      <c r="Y113" s="85">
        <f>AER_11_Table3.4_real!$D22</f>
        <v>8.8443724452187897</v>
      </c>
      <c r="Z113" s="85">
        <f>AER_11_Table3.4_real!F22</f>
        <v>30.135295516987199</v>
      </c>
      <c r="AA113" s="85">
        <f t="shared" si="231"/>
        <v>8.7858004422703218</v>
      </c>
      <c r="AB113" s="93">
        <f t="shared" si="271"/>
        <v>11.24945684042506</v>
      </c>
      <c r="AC113" s="90">
        <f t="shared" si="272"/>
        <v>0.62899704178094917</v>
      </c>
      <c r="AD113" s="90"/>
      <c r="AF113" s="88">
        <f t="shared" si="232"/>
        <v>17.661289200105386</v>
      </c>
      <c r="AG113" s="88">
        <f t="shared" si="273"/>
        <v>59.296124012063053</v>
      </c>
      <c r="AH113" s="96">
        <f t="shared" si="273"/>
        <v>47.158085356698876</v>
      </c>
      <c r="AI113" s="96">
        <f t="shared" si="273"/>
        <v>2.4482343679467933</v>
      </c>
      <c r="AJ113" s="96">
        <f t="shared" si="273"/>
        <v>0.50206682609625741</v>
      </c>
      <c r="AL113" s="96">
        <f t="shared" si="234"/>
        <v>17.962111261588067</v>
      </c>
      <c r="AM113" s="96">
        <f t="shared" si="234"/>
        <v>59.54231332326323</v>
      </c>
      <c r="AN113" s="96">
        <f t="shared" si="234"/>
        <v>48.024479772444494</v>
      </c>
      <c r="AO113" s="96">
        <f t="shared" si="234"/>
        <v>2.3962137135150674</v>
      </c>
      <c r="AP113" s="96">
        <f t="shared" si="234"/>
        <v>12.454860291560152</v>
      </c>
      <c r="AQ113" s="90">
        <f t="shared" si="274"/>
        <v>0.95693452668632428</v>
      </c>
      <c r="AR113" s="90">
        <f t="shared" si="235"/>
        <v>0.98325241074939851</v>
      </c>
      <c r="AS113" s="90">
        <f t="shared" si="235"/>
        <v>0.99586530489899538</v>
      </c>
      <c r="AT113" s="90">
        <f t="shared" si="235"/>
        <v>0.98195931700143602</v>
      </c>
      <c r="AU113" s="90">
        <f t="shared" si="235"/>
        <v>1.0217095220423456</v>
      </c>
      <c r="AV113" s="90">
        <f t="shared" si="235"/>
        <v>4.031091592705182E-2</v>
      </c>
      <c r="AX113" s="102">
        <f t="shared" si="275"/>
        <v>509388.75157637289</v>
      </c>
      <c r="AY113" s="102">
        <f t="shared" si="276"/>
        <v>543022.51276035071</v>
      </c>
      <c r="AZ113" s="102">
        <f t="shared" si="277"/>
        <v>796231.68978465023</v>
      </c>
      <c r="BA113" s="102" t="e">
        <f t="shared" si="278"/>
        <v>#DIV/0!</v>
      </c>
      <c r="BB113" s="102">
        <f t="shared" si="279"/>
        <v>1982993.8306297029</v>
      </c>
      <c r="BE113" s="80">
        <f t="shared" si="236"/>
        <v>0.55923494546340113</v>
      </c>
      <c r="BF113" s="80">
        <f t="shared" si="236"/>
        <v>0.72880756662880952</v>
      </c>
      <c r="BG113" s="80">
        <f t="shared" si="236"/>
        <v>0.95959764261281311</v>
      </c>
      <c r="BH113" s="80">
        <f>AER_11_Table3.4_real!G22</f>
        <v>11.128680560209073</v>
      </c>
      <c r="BI113" s="80">
        <f t="shared" si="280"/>
        <v>0.63681128049130664</v>
      </c>
      <c r="BJ113" s="80"/>
      <c r="BK113" s="80"/>
      <c r="BL113" s="80"/>
      <c r="BM113" s="80"/>
      <c r="BN113" s="80"/>
      <c r="BO113" s="80"/>
      <c r="BP113" s="80"/>
      <c r="BQ113" s="80"/>
      <c r="BR113" s="80"/>
      <c r="BS113" s="80"/>
      <c r="BT113" s="95">
        <f>[4]Northeast!AK114</f>
        <v>1.2355947535558254</v>
      </c>
      <c r="BU113" s="95">
        <f>[4]Midwest!AK114</f>
        <v>1.3307486123449779</v>
      </c>
      <c r="BV113" s="95">
        <f>[4]South!AK114</f>
        <v>1.177340146758568</v>
      </c>
      <c r="BW113" s="95">
        <f>[4]West!AK114</f>
        <v>1.2377603309258987</v>
      </c>
      <c r="BX113" s="88"/>
      <c r="BY113" s="95">
        <f>[4]Northeast!AH114</f>
        <v>1.0016801168234319</v>
      </c>
      <c r="BZ113" s="95">
        <f>[4]Midwest!AH114</f>
        <v>0.9986194328713961</v>
      </c>
      <c r="CA113" s="95">
        <f>[4]South!AH114</f>
        <v>0.9921526963467926</v>
      </c>
      <c r="CB113" s="95">
        <f>[4]West!AH114</f>
        <v>0.99736171796003403</v>
      </c>
      <c r="CD113" s="95">
        <f>[4]Northeast!AI114</f>
        <v>0.98378984674466008</v>
      </c>
      <c r="CE113" s="95">
        <f>[4]Midwest!AI114</f>
        <v>0.97583937285833322</v>
      </c>
      <c r="CF113" s="95">
        <f>[4]South!AI114</f>
        <v>0.97889098074705472</v>
      </c>
      <c r="CG113" s="95">
        <f>[4]West!AI114</f>
        <v>0.99202215734735988</v>
      </c>
      <c r="CI113" s="95">
        <f>[4]Northeast!AJ114</f>
        <v>0.99693897841209489</v>
      </c>
      <c r="CJ113" s="95">
        <f>[4]Midwest!AJ114</f>
        <v>0.98000384781986505</v>
      </c>
      <c r="CK113" s="95">
        <f>[4]South!AJ114</f>
        <v>0.99175616515066201</v>
      </c>
      <c r="CL113" s="95">
        <f>[4]West!AJ114</f>
        <v>1.0060245288320264</v>
      </c>
      <c r="CN113" s="89">
        <f t="shared" si="237"/>
        <v>1.0794414263534067</v>
      </c>
      <c r="CO113" s="89">
        <f t="shared" si="238"/>
        <v>0.62899704178094917</v>
      </c>
      <c r="CP113" s="89">
        <f t="shared" si="239"/>
        <v>1</v>
      </c>
      <c r="CQ113" s="89">
        <f t="shared" si="240"/>
        <v>0.99378887323528409</v>
      </c>
      <c r="CR113" s="89">
        <f t="shared" si="241"/>
        <v>0.97923115566893537</v>
      </c>
      <c r="CS113" s="89">
        <f t="shared" si="242"/>
        <v>1.0036962608768749</v>
      </c>
      <c r="CT113" s="89">
        <f t="shared" si="243"/>
        <v>0.79331010405721436</v>
      </c>
      <c r="CU113" s="89">
        <f t="shared" si="244"/>
        <v>0.83641868464212177</v>
      </c>
      <c r="CV113" s="89">
        <f t="shared" si="245"/>
        <v>0.67896546395210111</v>
      </c>
      <c r="CW113" s="89"/>
      <c r="CX113" s="89">
        <f t="shared" si="246"/>
        <v>0.97674603950435368</v>
      </c>
      <c r="DA113" s="35"/>
      <c r="DC113" s="80">
        <f t="shared" si="223"/>
        <v>0.229657045733134</v>
      </c>
      <c r="DD113" s="80">
        <f t="shared" si="215"/>
        <v>0.20496406053613356</v>
      </c>
      <c r="DE113" s="80">
        <f t="shared" si="224"/>
        <v>1.6961366811641501</v>
      </c>
      <c r="DF113" s="80">
        <f t="shared" si="216"/>
        <v>9.3491927080917017E-12</v>
      </c>
      <c r="DG113" s="80"/>
      <c r="DI113" s="80">
        <f t="shared" si="191"/>
        <v>0.22292743597602063</v>
      </c>
      <c r="DJ113" s="80">
        <f t="shared" si="192"/>
        <v>0.21543052170489468</v>
      </c>
      <c r="DK113" s="80">
        <f t="shared" si="193"/>
        <v>1.6841732011965242</v>
      </c>
      <c r="DL113" s="80">
        <f t="shared" si="194"/>
        <v>9.5294038559608816E-12</v>
      </c>
      <c r="DM113" s="80">
        <f t="shared" si="195"/>
        <v>2.1225311588869689</v>
      </c>
      <c r="DN113" s="80"/>
      <c r="DO113" s="80"/>
      <c r="DP113" s="80">
        <f t="shared" si="196"/>
        <v>0.10502905224388849</v>
      </c>
      <c r="DQ113" s="80">
        <f t="shared" si="197"/>
        <v>0.10149698900903956</v>
      </c>
      <c r="DR113" s="80">
        <f t="shared" si="198"/>
        <v>0.79347395874258231</v>
      </c>
      <c r="DS113" s="80">
        <f t="shared" si="199"/>
        <v>4.489641443453764E-12</v>
      </c>
      <c r="DT113" s="80"/>
      <c r="DW113" s="80">
        <f t="shared" si="247"/>
        <v>7.3332245497479576E-2</v>
      </c>
      <c r="DX113" s="80">
        <f t="shared" si="248"/>
        <v>-3.089667221179563E-2</v>
      </c>
      <c r="DY113" s="80">
        <f t="shared" si="281"/>
        <v>3.516313233855612E-2</v>
      </c>
      <c r="DZ113" s="80">
        <v>0</v>
      </c>
      <c r="EA113" s="80"/>
      <c r="EC113" s="80">
        <f t="shared" si="249"/>
        <v>0.52824424783340296</v>
      </c>
      <c r="ED113" s="80">
        <f t="shared" si="250"/>
        <v>0.26070072999763466</v>
      </c>
      <c r="EE113" s="80">
        <f t="shared" si="251"/>
        <v>0.21105502216896246</v>
      </c>
      <c r="EF113" s="80">
        <f t="shared" si="252"/>
        <v>0</v>
      </c>
      <c r="EG113" s="80"/>
      <c r="EI113" s="80">
        <f t="shared" si="253"/>
        <v>1.6006375702583633E-2</v>
      </c>
      <c r="EJ113" s="80">
        <f t="shared" si="253"/>
        <v>-3.8338350513099001E-2</v>
      </c>
      <c r="EK113" s="80">
        <f t="shared" si="253"/>
        <v>8.5696239637369619E-3</v>
      </c>
      <c r="EL113" s="80" t="e">
        <f t="shared" si="253"/>
        <v>#DIV/0!</v>
      </c>
      <c r="EN113" s="80">
        <f t="shared" si="254"/>
        <v>-1.2765532968636188E-4</v>
      </c>
      <c r="EO113" s="80">
        <f t="shared" si="255"/>
        <v>8.1717250020968554E-4</v>
      </c>
      <c r="EP113" s="80">
        <f t="shared" si="256"/>
        <v>-5.5218406568859971E-3</v>
      </c>
      <c r="EQ113" s="80">
        <f t="shared" si="257"/>
        <v>-3.2002320868783126E-3</v>
      </c>
      <c r="ES113" s="80">
        <f t="shared" si="258"/>
        <v>3.3474260977021781E-3</v>
      </c>
      <c r="ET113" s="80">
        <f t="shared" si="259"/>
        <v>3.733871874631681E-3</v>
      </c>
      <c r="EU113" s="80">
        <f t="shared" si="260"/>
        <v>4.6280877997976503E-3</v>
      </c>
      <c r="EV113" s="80">
        <f t="shared" si="261"/>
        <v>6.7020197260537675E-3</v>
      </c>
      <c r="EX113" s="80">
        <f t="shared" si="262"/>
        <v>-5.0991050030964567E-3</v>
      </c>
      <c r="EY113" s="80">
        <f t="shared" si="263"/>
        <v>1.7245671119684523E-2</v>
      </c>
      <c r="EZ113" s="80">
        <f t="shared" si="264"/>
        <v>2.5670513855981524E-2</v>
      </c>
      <c r="FA113" s="80">
        <f t="shared" si="265"/>
        <v>2.2858086066368168E-2</v>
      </c>
      <c r="FC113" s="124">
        <v>0.56415755110780796</v>
      </c>
      <c r="FD113" s="80">
        <f t="shared" si="200"/>
        <v>1.0329999346364951</v>
      </c>
      <c r="FE113" s="80">
        <f t="shared" si="201"/>
        <v>0.82054441659869859</v>
      </c>
      <c r="FF113" s="124">
        <f t="shared" si="178"/>
        <v>0.79331010405721436</v>
      </c>
      <c r="FG113" s="80"/>
      <c r="FH113" s="80" t="e">
        <f t="shared" si="202"/>
        <v>#DIV/0!</v>
      </c>
      <c r="FI113" s="80">
        <f t="shared" si="203"/>
        <v>1</v>
      </c>
      <c r="FJ113" s="80">
        <f t="shared" si="179"/>
        <v>1</v>
      </c>
      <c r="FK113" s="80"/>
      <c r="FL113" s="80">
        <f t="shared" si="204"/>
        <v>0.99569737917418388</v>
      </c>
      <c r="FM113" s="80">
        <f t="shared" si="205"/>
        <v>1.0123275654968451</v>
      </c>
      <c r="FN113" s="80">
        <f t="shared" si="180"/>
        <v>0.99378887323528409</v>
      </c>
      <c r="FO113" s="80"/>
      <c r="FP113" s="80">
        <f t="shared" si="206"/>
        <v>1.0044125275472899</v>
      </c>
      <c r="FQ113" s="80">
        <f t="shared" si="207"/>
        <v>1.0018663794197327</v>
      </c>
      <c r="FR113" s="80">
        <f t="shared" si="181"/>
        <v>0.97923115566893537</v>
      </c>
      <c r="FT113" s="80">
        <f t="shared" si="208"/>
        <v>1.0218183270303178</v>
      </c>
      <c r="FU113" s="80">
        <f t="shared" si="209"/>
        <v>0.99574008796759106</v>
      </c>
      <c r="FV113" s="80">
        <f t="shared" si="182"/>
        <v>1.0036962608768749</v>
      </c>
      <c r="FX113" s="37"/>
      <c r="FZ113" s="32">
        <f t="shared" si="210"/>
        <v>1998</v>
      </c>
      <c r="GA113" s="80">
        <f t="shared" si="165"/>
        <v>0.88668652056940556</v>
      </c>
      <c r="GB113" s="80">
        <f t="shared" si="166"/>
        <v>1</v>
      </c>
      <c r="GC113" s="80">
        <f t="shared" si="167"/>
        <v>1.0080773052159107</v>
      </c>
      <c r="GD113" s="80">
        <f t="shared" si="168"/>
        <v>1.1854443887977379</v>
      </c>
      <c r="GE113" s="80">
        <f t="shared" si="169"/>
        <v>0.98498141791557525</v>
      </c>
      <c r="GF113" s="80">
        <f t="shared" si="170"/>
        <v>0.80254064828027594</v>
      </c>
      <c r="GH113" s="32">
        <f t="shared" si="211"/>
        <v>1998</v>
      </c>
      <c r="GI113" s="90">
        <f t="shared" si="184"/>
        <v>1.0516529577245488</v>
      </c>
      <c r="GJ113" s="90">
        <f t="shared" si="185"/>
        <v>1.1132747238874323</v>
      </c>
      <c r="GK113" s="90">
        <f t="shared" si="186"/>
        <v>1.1854443887977379</v>
      </c>
      <c r="GL113" s="90">
        <f t="shared" si="187"/>
        <v>0.98498141791557525</v>
      </c>
      <c r="GM113" s="90">
        <f t="shared" si="188"/>
        <v>0.80254064828027594</v>
      </c>
      <c r="GO113" s="32">
        <f t="shared" si="212"/>
        <v>2005</v>
      </c>
      <c r="GP113" s="80">
        <f t="shared" si="189"/>
        <v>1.3566800253532294</v>
      </c>
      <c r="GQ113" s="80">
        <f t="shared" si="171"/>
        <v>1.2527725920500106</v>
      </c>
      <c r="GR113" s="80">
        <f t="shared" si="172"/>
        <v>1.0829419752336591</v>
      </c>
    </row>
    <row r="114" spans="1:200" x14ac:dyDescent="0.2">
      <c r="A114" s="31" t="s">
        <v>35</v>
      </c>
      <c r="B114" s="31">
        <f t="shared" si="190"/>
        <v>1976</v>
      </c>
      <c r="D114" s="85">
        <f t="shared" si="266"/>
        <v>27717.739080307401</v>
      </c>
      <c r="E114" s="85">
        <f t="shared" si="267"/>
        <v>24311.379094010801</v>
      </c>
      <c r="F114" s="85">
        <f t="shared" si="268"/>
        <v>62776.823095257234</v>
      </c>
      <c r="G114" s="123">
        <v>9.9999999999999995E-7</v>
      </c>
      <c r="H114" s="85">
        <f t="shared" si="228"/>
        <v>114805.94127057544</v>
      </c>
      <c r="I114" s="85"/>
      <c r="K114" s="85">
        <f>AER11_Table2.1b!D36*0.001</f>
        <v>5147.3360000000002</v>
      </c>
      <c r="L114" s="85">
        <f>AER11_Table2.1b!F36*0.001</f>
        <v>2703.28</v>
      </c>
      <c r="M114" s="91">
        <f>AER11_Table2.1b!S36*0.001</f>
        <v>2069.2150000000001</v>
      </c>
      <c r="N114" s="91"/>
      <c r="O114" s="91">
        <f t="shared" si="269"/>
        <v>9919.8310000000001</v>
      </c>
      <c r="P114" s="91"/>
      <c r="Q114" s="90">
        <f t="shared" si="270"/>
        <v>0.20859377543831142</v>
      </c>
      <c r="R114" s="96">
        <f t="shared" si="229"/>
        <v>2718.4270000000001</v>
      </c>
      <c r="S114" s="96">
        <f t="shared" si="229"/>
        <v>1499.7750000000001</v>
      </c>
      <c r="T114" s="96">
        <f t="shared" si="229"/>
        <v>1677.943</v>
      </c>
      <c r="U114" s="96">
        <f t="shared" si="229"/>
        <v>13804.312268683247</v>
      </c>
      <c r="V114" s="96">
        <f t="shared" si="230"/>
        <v>19700.457268683247</v>
      </c>
      <c r="X114" s="85">
        <f>AER_11_Table3.4_real!$B23</f>
        <v>5.3848707526198796</v>
      </c>
      <c r="Y114" s="85">
        <f>AER_11_Table3.4_real!$D23</f>
        <v>8.993289298189902</v>
      </c>
      <c r="Z114" s="85">
        <f>AER_11_Table3.4_real!F23</f>
        <v>30.338472848523342</v>
      </c>
      <c r="AA114" s="85">
        <f t="shared" si="231"/>
        <v>8.3271197205462055</v>
      </c>
      <c r="AB114" s="93">
        <f t="shared" si="271"/>
        <v>11.573376730972074</v>
      </c>
      <c r="AC114" s="90">
        <f t="shared" si="272"/>
        <v>0.64710855203590845</v>
      </c>
      <c r="AD114" s="90"/>
      <c r="AF114" s="88">
        <f t="shared" si="232"/>
        <v>19.982094957273617</v>
      </c>
      <c r="AG114" s="88">
        <f t="shared" si="273"/>
        <v>58.314949718043763</v>
      </c>
      <c r="AH114" s="96">
        <f t="shared" si="273"/>
        <v>49.632543332514878</v>
      </c>
      <c r="AI114" s="96">
        <f t="shared" si="273"/>
        <v>2.2880638520128538</v>
      </c>
      <c r="AJ114" s="96">
        <f t="shared" si="273"/>
        <v>0.52250026834996266</v>
      </c>
      <c r="AL114" s="96">
        <f t="shared" si="234"/>
        <v>19.865800237962837</v>
      </c>
      <c r="AM114" s="96">
        <f t="shared" si="234"/>
        <v>58.447934114702051</v>
      </c>
      <c r="AN114" s="96">
        <f t="shared" si="234"/>
        <v>50.12024118719048</v>
      </c>
      <c r="AO114" s="96">
        <f t="shared" si="234"/>
        <v>2.3312720364499899</v>
      </c>
      <c r="AP114" s="96">
        <f t="shared" si="234"/>
        <v>13.093249037075026</v>
      </c>
      <c r="AQ114" s="90">
        <f t="shared" si="274"/>
        <v>1.0059833492126691</v>
      </c>
      <c r="AR114" s="90">
        <f t="shared" si="235"/>
        <v>1.0058540163455658</v>
      </c>
      <c r="AS114" s="90">
        <f t="shared" si="235"/>
        <v>0.99772473743216805</v>
      </c>
      <c r="AT114" s="90">
        <f t="shared" si="235"/>
        <v>0.99026944318056787</v>
      </c>
      <c r="AU114" s="90">
        <f t="shared" si="235"/>
        <v>0.98146583334695991</v>
      </c>
      <c r="AV114" s="90">
        <f t="shared" si="235"/>
        <v>3.990608189536788E-2</v>
      </c>
      <c r="AX114" s="102">
        <f t="shared" si="275"/>
        <v>528123.09124564624</v>
      </c>
      <c r="AY114" s="102">
        <f t="shared" si="276"/>
        <v>554798.24509484775</v>
      </c>
      <c r="AZ114" s="102">
        <f t="shared" si="277"/>
        <v>810908.00134350464</v>
      </c>
      <c r="BA114" s="102" t="e">
        <f t="shared" si="278"/>
        <v>#DIV/0!</v>
      </c>
      <c r="BB114" s="102">
        <f t="shared" si="279"/>
        <v>1985967.0259184099</v>
      </c>
      <c r="BE114" s="80">
        <f t="shared" si="236"/>
        <v>0.61850467079679705</v>
      </c>
      <c r="BF114" s="80">
        <f t="shared" si="236"/>
        <v>0.71541218772187309</v>
      </c>
      <c r="BG114" s="80">
        <f t="shared" si="236"/>
        <v>1.0014739465852522</v>
      </c>
      <c r="BH114" s="80">
        <f>AER_11_Table3.4_real!G23</f>
        <v>11.463668148618609</v>
      </c>
      <c r="BI114" s="80">
        <f t="shared" si="280"/>
        <v>0.65598011851928606</v>
      </c>
      <c r="BJ114" s="80"/>
      <c r="BK114" s="80"/>
      <c r="BL114" s="80"/>
      <c r="BM114" s="80"/>
      <c r="BN114" s="80"/>
      <c r="BO114" s="80"/>
      <c r="BP114" s="80"/>
      <c r="BQ114" s="80"/>
      <c r="BR114" s="80"/>
      <c r="BS114" s="80"/>
      <c r="BT114" s="95">
        <f>[4]Northeast!AK115</f>
        <v>1.277207995930723</v>
      </c>
      <c r="BU114" s="95">
        <f>[4]Midwest!AK115</f>
        <v>1.3198642812476129</v>
      </c>
      <c r="BV114" s="95">
        <f>[4]South!AK115</f>
        <v>1.1686882552203017</v>
      </c>
      <c r="BW114" s="95">
        <f>[4]West!AK115</f>
        <v>1.2671138236745225</v>
      </c>
      <c r="BX114" s="88"/>
      <c r="BY114" s="95">
        <f>[4]Northeast!AH115</f>
        <v>1.0008454404321785</v>
      </c>
      <c r="BZ114" s="95">
        <f>[4]Midwest!AH115</f>
        <v>0.99888096328329778</v>
      </c>
      <c r="CA114" s="95">
        <f>[4]South!AH115</f>
        <v>0.99561820042357141</v>
      </c>
      <c r="CB114" s="95">
        <f>[4]West!AH115</f>
        <v>1.0019097714205198</v>
      </c>
      <c r="CD114" s="95">
        <f>[4]Northeast!AI115</f>
        <v>0.98810557681133049</v>
      </c>
      <c r="CE114" s="95">
        <f>[4]Midwest!AI115</f>
        <v>0.97914431471853758</v>
      </c>
      <c r="CF114" s="95">
        <f>[4]South!AI115</f>
        <v>0.97806346413421141</v>
      </c>
      <c r="CG114" s="95">
        <f>[4]West!AI115</f>
        <v>0.99216033314932317</v>
      </c>
      <c r="CI114" s="95">
        <f>[4]Northeast!AJ115</f>
        <v>1.0355878174122264</v>
      </c>
      <c r="CJ114" s="95">
        <f>[4]Midwest!AJ115</f>
        <v>1.0015982714370932</v>
      </c>
      <c r="CK114" s="95">
        <f>[4]South!AJ115</f>
        <v>1.0210898592901914</v>
      </c>
      <c r="CL114" s="95">
        <f>[4]West!AJ115</f>
        <v>0.94752457316798355</v>
      </c>
      <c r="CN114" s="89">
        <f t="shared" si="237"/>
        <v>1.1261831368458433</v>
      </c>
      <c r="CO114" s="89">
        <f t="shared" si="238"/>
        <v>0.64710855203590845</v>
      </c>
      <c r="CP114" s="89">
        <f t="shared" si="239"/>
        <v>1</v>
      </c>
      <c r="CQ114" s="89">
        <f t="shared" si="240"/>
        <v>0.99646270881391363</v>
      </c>
      <c r="CR114" s="89">
        <f t="shared" si="241"/>
        <v>0.97938161305640092</v>
      </c>
      <c r="CS114" s="89">
        <f t="shared" si="242"/>
        <v>1.013149459509803</v>
      </c>
      <c r="CT114" s="89">
        <f t="shared" si="243"/>
        <v>0.80746572760661739</v>
      </c>
      <c r="CU114" s="89">
        <f t="shared" si="244"/>
        <v>0.89912408624948992</v>
      </c>
      <c r="CV114" s="89">
        <f t="shared" si="245"/>
        <v>0.72876273901157096</v>
      </c>
      <c r="CW114" s="89"/>
      <c r="CX114" s="89">
        <f t="shared" si="246"/>
        <v>0.98875003953969165</v>
      </c>
      <c r="DA114" s="35"/>
      <c r="DC114" s="80">
        <f t="shared" si="223"/>
        <v>0.24143122536648207</v>
      </c>
      <c r="DD114" s="80">
        <f t="shared" si="215"/>
        <v>0.21176063559910696</v>
      </c>
      <c r="DE114" s="80">
        <f t="shared" si="224"/>
        <v>1.6404244170771016</v>
      </c>
      <c r="DF114" s="80">
        <f t="shared" si="216"/>
        <v>8.7103506049673249E-12</v>
      </c>
      <c r="DG114" s="80"/>
      <c r="DI114" s="80">
        <f t="shared" si="191"/>
        <v>0.23549508090497595</v>
      </c>
      <c r="DJ114" s="80">
        <f t="shared" si="192"/>
        <v>0.20834387195692267</v>
      </c>
      <c r="DK114" s="80">
        <f t="shared" si="193"/>
        <v>1.6681254949056692</v>
      </c>
      <c r="DL114" s="80">
        <f t="shared" si="194"/>
        <v>9.0260039762879198E-12</v>
      </c>
      <c r="DM114" s="80">
        <f t="shared" si="195"/>
        <v>2.111964447776594</v>
      </c>
      <c r="DN114" s="80"/>
      <c r="DO114" s="80"/>
      <c r="DP114" s="80">
        <f t="shared" si="196"/>
        <v>0.11150522971771487</v>
      </c>
      <c r="DQ114" s="80">
        <f t="shared" si="197"/>
        <v>9.8649327253714031E-2</v>
      </c>
      <c r="DR114" s="80">
        <f t="shared" si="198"/>
        <v>0.78984544302429727</v>
      </c>
      <c r="DS114" s="80">
        <f t="shared" si="199"/>
        <v>4.2737480670141945E-12</v>
      </c>
      <c r="DT114" s="80"/>
      <c r="DW114" s="80">
        <f t="shared" si="247"/>
        <v>9.6245139042916081E-2</v>
      </c>
      <c r="DX114" s="80">
        <f t="shared" si="248"/>
        <v>1.6697290813802678E-2</v>
      </c>
      <c r="DY114" s="80">
        <f t="shared" si="281"/>
        <v>6.7195447388320997E-3</v>
      </c>
      <c r="DZ114" s="80">
        <v>0</v>
      </c>
      <c r="EA114" s="80"/>
      <c r="EC114" s="80">
        <f t="shared" si="249"/>
        <v>0.51889351743996448</v>
      </c>
      <c r="ED114" s="80">
        <f t="shared" si="250"/>
        <v>0.27251270712172415</v>
      </c>
      <c r="EE114" s="80">
        <f t="shared" si="251"/>
        <v>0.20859377543831142</v>
      </c>
      <c r="EF114" s="80">
        <f t="shared" si="252"/>
        <v>0</v>
      </c>
      <c r="EG114" s="80"/>
      <c r="EI114" s="80">
        <f t="shared" si="253"/>
        <v>-1.7860073930998772E-2</v>
      </c>
      <c r="EJ114" s="80">
        <f t="shared" si="253"/>
        <v>4.4312123575536592E-2</v>
      </c>
      <c r="EK114" s="80">
        <f t="shared" si="253"/>
        <v>-1.1730165634961766E-2</v>
      </c>
      <c r="EL114" s="80" t="e">
        <f t="shared" si="253"/>
        <v>#DIV/0!</v>
      </c>
      <c r="EN114" s="80">
        <f t="shared" si="254"/>
        <v>-8.3362375732577026E-4</v>
      </c>
      <c r="EO114" s="80">
        <f t="shared" si="255"/>
        <v>2.6185768363261937E-4</v>
      </c>
      <c r="EP114" s="80">
        <f t="shared" si="256"/>
        <v>3.486827977543152E-3</v>
      </c>
      <c r="EQ114" s="80">
        <f t="shared" si="257"/>
        <v>4.5497185649971779E-3</v>
      </c>
      <c r="ES114" s="80">
        <f t="shared" si="258"/>
        <v>4.3772472982095932E-3</v>
      </c>
      <c r="ET114" s="80">
        <f t="shared" si="259"/>
        <v>3.3810461228584135E-3</v>
      </c>
      <c r="EU114" s="80">
        <f t="shared" si="260"/>
        <v>-8.4571888153098576E-4</v>
      </c>
      <c r="EV114" s="80">
        <f t="shared" si="261"/>
        <v>1.3927731229214203E-4</v>
      </c>
      <c r="EX114" s="80">
        <f t="shared" si="262"/>
        <v>2.2726364026951027E-2</v>
      </c>
      <c r="EY114" s="80">
        <f t="shared" si="263"/>
        <v>1.8654116773141902E-3</v>
      </c>
      <c r="EZ114" s="80">
        <f t="shared" si="264"/>
        <v>8.4271921465326576E-3</v>
      </c>
      <c r="FA114" s="80">
        <f t="shared" si="265"/>
        <v>-4.0185302896032699E-2</v>
      </c>
      <c r="FC114" s="124">
        <v>0.59718476267621601</v>
      </c>
      <c r="FD114" s="80">
        <f t="shared" si="200"/>
        <v>1.0178437454370077</v>
      </c>
      <c r="FE114" s="80">
        <f t="shared" si="201"/>
        <v>0.8351860022882438</v>
      </c>
      <c r="FF114" s="124">
        <f t="shared" si="178"/>
        <v>0.80746572760661739</v>
      </c>
      <c r="FG114" s="80"/>
      <c r="FH114" s="80" t="e">
        <f t="shared" si="202"/>
        <v>#DIV/0!</v>
      </c>
      <c r="FI114" s="80">
        <f t="shared" si="203"/>
        <v>1</v>
      </c>
      <c r="FJ114" s="80">
        <f t="shared" si="179"/>
        <v>1</v>
      </c>
      <c r="FK114" s="80"/>
      <c r="FL114" s="80">
        <f t="shared" si="204"/>
        <v>1.0026905469065324</v>
      </c>
      <c r="FM114" s="80">
        <f t="shared" si="205"/>
        <v>1.0150512802965901</v>
      </c>
      <c r="FN114" s="80">
        <f t="shared" si="180"/>
        <v>0.99646270881391363</v>
      </c>
      <c r="FO114" s="80"/>
      <c r="FP114" s="80">
        <f t="shared" si="206"/>
        <v>1.0001536484890157</v>
      </c>
      <c r="FQ114" s="80">
        <f t="shared" si="207"/>
        <v>1.0020203146751261</v>
      </c>
      <c r="FR114" s="80">
        <f t="shared" si="181"/>
        <v>0.97938161305640092</v>
      </c>
      <c r="FT114" s="80">
        <f t="shared" si="208"/>
        <v>1.0094183858218913</v>
      </c>
      <c r="FU114" s="80">
        <f t="shared" si="209"/>
        <v>1.0051183522943938</v>
      </c>
      <c r="FV114" s="80">
        <f t="shared" si="182"/>
        <v>1.013149459509803</v>
      </c>
      <c r="FX114" s="37"/>
      <c r="FZ114" s="32">
        <f t="shared" si="210"/>
        <v>1999</v>
      </c>
      <c r="GA114" s="80">
        <f t="shared" si="165"/>
        <v>0.85491681006896336</v>
      </c>
      <c r="GB114" s="80">
        <f t="shared" si="166"/>
        <v>1</v>
      </c>
      <c r="GC114" s="80">
        <f t="shared" si="167"/>
        <v>1.0097202783436663</v>
      </c>
      <c r="GD114" s="80">
        <f t="shared" si="168"/>
        <v>1.1998899448987019</v>
      </c>
      <c r="GE114" s="80">
        <f t="shared" si="169"/>
        <v>0.98262828525998536</v>
      </c>
      <c r="GF114" s="80">
        <f t="shared" si="170"/>
        <v>0.78273181685547077</v>
      </c>
      <c r="GH114" s="32">
        <f t="shared" si="211"/>
        <v>1999</v>
      </c>
      <c r="GI114" s="90">
        <f t="shared" si="184"/>
        <v>1.0797344707008079</v>
      </c>
      <c r="GJ114" s="90">
        <f t="shared" si="185"/>
        <v>1.1587032506831005</v>
      </c>
      <c r="GK114" s="90">
        <f t="shared" si="186"/>
        <v>1.1998899448987019</v>
      </c>
      <c r="GL114" s="90">
        <f t="shared" si="187"/>
        <v>0.98262828525998536</v>
      </c>
      <c r="GM114" s="90">
        <f t="shared" si="188"/>
        <v>0.78273181685547077</v>
      </c>
      <c r="GO114" s="32">
        <f t="shared" si="212"/>
        <v>2006</v>
      </c>
      <c r="GP114" s="80">
        <f t="shared" si="189"/>
        <v>1.3790568441307485</v>
      </c>
      <c r="GQ114" s="80">
        <f t="shared" si="171"/>
        <v>1.1706214684134308</v>
      </c>
      <c r="GR114" s="80">
        <f t="shared" si="172"/>
        <v>1.1780553162072234</v>
      </c>
    </row>
    <row r="115" spans="1:200" x14ac:dyDescent="0.2">
      <c r="A115" s="31" t="s">
        <v>35</v>
      </c>
      <c r="B115" s="31">
        <f t="shared" si="190"/>
        <v>1977</v>
      </c>
      <c r="D115" s="85">
        <f t="shared" si="266"/>
        <v>29532.338336292418</v>
      </c>
      <c r="E115" s="85">
        <f t="shared" si="267"/>
        <v>25506.971129237852</v>
      </c>
      <c r="F115" s="85">
        <f t="shared" si="268"/>
        <v>68296.000696515155</v>
      </c>
      <c r="G115" s="123">
        <v>9.9999999999999995E-7</v>
      </c>
      <c r="H115" s="85">
        <f t="shared" si="228"/>
        <v>123335.31016304542</v>
      </c>
      <c r="I115" s="85"/>
      <c r="K115" s="85">
        <f>AER11_Table2.1b!D37*0.001</f>
        <v>4913.0929999999998</v>
      </c>
      <c r="L115" s="85">
        <f>AER11_Table2.1b!F37*0.001</f>
        <v>2681.2820000000002</v>
      </c>
      <c r="M115" s="91">
        <f>AER11_Table2.1b!S37*0.001</f>
        <v>2201.5549999999998</v>
      </c>
      <c r="N115" s="91"/>
      <c r="O115" s="91">
        <f t="shared" si="269"/>
        <v>9795.93</v>
      </c>
      <c r="P115" s="91"/>
      <c r="Q115" s="90">
        <f t="shared" si="270"/>
        <v>0.22474180603577198</v>
      </c>
      <c r="R115" s="96">
        <f t="shared" si="229"/>
        <v>2548.308</v>
      </c>
      <c r="S115" s="96">
        <f t="shared" si="229"/>
        <v>1551.8020000000001</v>
      </c>
      <c r="T115" s="96">
        <f t="shared" si="229"/>
        <v>1753.866</v>
      </c>
      <c r="U115" s="96">
        <f t="shared" si="229"/>
        <v>14196.582391966469</v>
      </c>
      <c r="V115" s="96">
        <f t="shared" si="230"/>
        <v>20050.558391966471</v>
      </c>
      <c r="X115" s="85">
        <f>AER_11_Table3.4_real!$B24</f>
        <v>6.0109463297951855</v>
      </c>
      <c r="Y115" s="85">
        <f>AER_11_Table3.4_real!$D24</f>
        <v>9.5129759306323809</v>
      </c>
      <c r="Z115" s="85">
        <f>AER_11_Table3.4_real!F24</f>
        <v>31.021709971595151</v>
      </c>
      <c r="AA115" s="85">
        <f t="shared" si="231"/>
        <v>8.1539793691134701</v>
      </c>
      <c r="AB115" s="93">
        <f t="shared" si="271"/>
        <v>12.590464627967474</v>
      </c>
      <c r="AC115" s="90">
        <f t="shared" si="272"/>
        <v>0.7039775446918366</v>
      </c>
      <c r="AD115" s="90"/>
      <c r="AF115" s="88">
        <f t="shared" si="232"/>
        <v>24.199633930438367</v>
      </c>
      <c r="AG115" s="88">
        <f t="shared" si="273"/>
        <v>62.250590764377158</v>
      </c>
      <c r="AH115" s="96">
        <f t="shared" si="273"/>
        <v>52.130426241744473</v>
      </c>
      <c r="AI115" s="96">
        <f t="shared" si="273"/>
        <v>2.1207796522710018</v>
      </c>
      <c r="AJ115" s="96">
        <f t="shared" si="273"/>
        <v>0.50451194273090372</v>
      </c>
      <c r="AL115" s="96">
        <f t="shared" si="234"/>
        <v>24.210127776694733</v>
      </c>
      <c r="AM115" s="96">
        <f t="shared" si="234"/>
        <v>61.605506899033955</v>
      </c>
      <c r="AN115" s="96">
        <f t="shared" si="234"/>
        <v>51.098654046818467</v>
      </c>
      <c r="AO115" s="96">
        <f t="shared" si="234"/>
        <v>2.1499344456286726</v>
      </c>
      <c r="AP115" s="96">
        <f t="shared" si="234"/>
        <v>13.836837815730773</v>
      </c>
      <c r="AQ115" s="90">
        <f t="shared" si="274"/>
        <v>1.0631149234973185</v>
      </c>
      <c r="AR115" s="90">
        <f t="shared" si="235"/>
        <v>0.99956655138902373</v>
      </c>
      <c r="AS115" s="90">
        <f t="shared" si="235"/>
        <v>1.0104712045694297</v>
      </c>
      <c r="AT115" s="90">
        <f t="shared" si="235"/>
        <v>1.0201917685342683</v>
      </c>
      <c r="AU115" s="90">
        <f t="shared" si="235"/>
        <v>0.98643921752267871</v>
      </c>
      <c r="AV115" s="90">
        <f t="shared" si="235"/>
        <v>3.6461505833170642E-2</v>
      </c>
      <c r="AX115" s="102">
        <f t="shared" si="275"/>
        <v>518676.93121217127</v>
      </c>
      <c r="AY115" s="102">
        <f t="shared" si="276"/>
        <v>578753.74540984503</v>
      </c>
      <c r="AZ115" s="102">
        <f t="shared" si="277"/>
        <v>796648.73237325437</v>
      </c>
      <c r="BA115" s="102" t="e">
        <f t="shared" si="278"/>
        <v>#DIV/0!</v>
      </c>
      <c r="BB115" s="102">
        <f t="shared" si="279"/>
        <v>2046825.4052414086</v>
      </c>
      <c r="BE115" s="80">
        <f t="shared" si="236"/>
        <v>0.75376158680273253</v>
      </c>
      <c r="BF115" s="80">
        <f t="shared" si="236"/>
        <v>0.75406139043101916</v>
      </c>
      <c r="BG115" s="80">
        <f t="shared" si="236"/>
        <v>1.0210240318344794</v>
      </c>
      <c r="BH115" s="80">
        <f>AER_11_Table3.4_real!G24</f>
        <v>12.440045447750036</v>
      </c>
      <c r="BI115" s="80">
        <f t="shared" si="280"/>
        <v>0.71185089985213135</v>
      </c>
      <c r="BJ115" s="80"/>
      <c r="BK115" s="80"/>
      <c r="BL115" s="80"/>
      <c r="BM115" s="80"/>
      <c r="BN115" s="80"/>
      <c r="BO115" s="80"/>
      <c r="BP115" s="80"/>
      <c r="BQ115" s="80"/>
      <c r="BR115" s="80"/>
      <c r="BS115" s="80"/>
      <c r="BT115" s="95">
        <f>[4]Northeast!AK116</f>
        <v>1.2637953334262402</v>
      </c>
      <c r="BU115" s="95">
        <f>[4]Midwest!AK116</f>
        <v>1.2892287657835309</v>
      </c>
      <c r="BV115" s="95">
        <f>[4]South!AK116</f>
        <v>1.1840839807628607</v>
      </c>
      <c r="BW115" s="95">
        <f>[4]West!AK116</f>
        <v>1.1589539633447461</v>
      </c>
      <c r="BX115" s="88"/>
      <c r="BY115" s="95">
        <f>[4]Northeast!AH116</f>
        <v>1.0013671394301533</v>
      </c>
      <c r="BZ115" s="95">
        <f>[4]Midwest!AH116</f>
        <v>1.0010455168436994</v>
      </c>
      <c r="CA115" s="95">
        <f>[4]South!AH116</f>
        <v>0.99559002218000159</v>
      </c>
      <c r="CB115" s="95">
        <f>[4]West!AH116</f>
        <v>1.0023832844595837</v>
      </c>
      <c r="CD115" s="95">
        <f>[4]Northeast!AI116</f>
        <v>0.98886270195961012</v>
      </c>
      <c r="CE115" s="95">
        <f>[4]Midwest!AI116</f>
        <v>0.97983683667864385</v>
      </c>
      <c r="CF115" s="95">
        <f>[4]South!AI116</f>
        <v>0.97982230791616587</v>
      </c>
      <c r="CG115" s="95">
        <f>[4]West!AI116</f>
        <v>0.99071646683890602</v>
      </c>
      <c r="CI115" s="95">
        <f>[4]Northeast!AJ116</f>
        <v>1.0206930349527645</v>
      </c>
      <c r="CJ115" s="95">
        <f>[4]Midwest!AJ116</f>
        <v>0.99418370436471704</v>
      </c>
      <c r="CK115" s="95">
        <f>[4]South!AJ116</f>
        <v>1.0344374591238703</v>
      </c>
      <c r="CL115" s="95">
        <f>[4]West!AJ116</f>
        <v>0.946117455552548</v>
      </c>
      <c r="CN115" s="89">
        <f t="shared" si="237"/>
        <v>1.112116847123938</v>
      </c>
      <c r="CO115" s="89">
        <f t="shared" si="238"/>
        <v>0.7039775446918366</v>
      </c>
      <c r="CP115" s="89">
        <f t="shared" si="239"/>
        <v>1</v>
      </c>
      <c r="CQ115" s="89">
        <f t="shared" si="240"/>
        <v>0.9967149167122481</v>
      </c>
      <c r="CR115" s="89">
        <f t="shared" si="241"/>
        <v>0.98092057789894804</v>
      </c>
      <c r="CS115" s="89">
        <f t="shared" si="242"/>
        <v>1.0376994453324169</v>
      </c>
      <c r="CT115" s="89">
        <f t="shared" si="243"/>
        <v>0.83680430059257072</v>
      </c>
      <c r="CU115" s="89">
        <f t="shared" si="244"/>
        <v>0.94417111757529804</v>
      </c>
      <c r="CV115" s="89">
        <f t="shared" si="245"/>
        <v>0.78290528744873644</v>
      </c>
      <c r="CW115" s="89"/>
      <c r="CX115" s="89">
        <f t="shared" si="246"/>
        <v>1.014556850892639</v>
      </c>
      <c r="DA115" s="35"/>
      <c r="DC115" s="80">
        <f t="shared" si="223"/>
        <v>0.23944755396691825</v>
      </c>
      <c r="DD115" s="80">
        <f t="shared" si="215"/>
        <v>0.20680996460396001</v>
      </c>
      <c r="DE115" s="80">
        <f t="shared" si="224"/>
        <v>1.6612274442630413</v>
      </c>
      <c r="DF115" s="80">
        <f t="shared" si="216"/>
        <v>8.107978150604489E-12</v>
      </c>
      <c r="DG115" s="80"/>
      <c r="DI115" s="80">
        <f t="shared" si="191"/>
        <v>0.24043802585449911</v>
      </c>
      <c r="DJ115" s="80">
        <f t="shared" si="192"/>
        <v>0.20927554067359175</v>
      </c>
      <c r="DK115" s="80">
        <f t="shared" si="193"/>
        <v>1.6508040845084271</v>
      </c>
      <c r="DL115" s="80">
        <f t="shared" si="194"/>
        <v>8.4055673419891292E-12</v>
      </c>
      <c r="DM115" s="80">
        <f t="shared" si="195"/>
        <v>2.1005176510449237</v>
      </c>
      <c r="DN115" s="80"/>
      <c r="DO115" s="80"/>
      <c r="DP115" s="80">
        <f t="shared" si="196"/>
        <v>0.11446608207976296</v>
      </c>
      <c r="DQ115" s="80">
        <f t="shared" si="197"/>
        <v>9.9630460410311483E-2</v>
      </c>
      <c r="DR115" s="80">
        <f t="shared" si="198"/>
        <v>0.78590345750592383</v>
      </c>
      <c r="DS115" s="80">
        <f t="shared" si="199"/>
        <v>4.0016647028924967E-12</v>
      </c>
      <c r="DT115" s="80"/>
      <c r="DW115" s="80">
        <f t="shared" si="247"/>
        <v>0.10998888640242899</v>
      </c>
      <c r="DX115" s="80">
        <f t="shared" si="248"/>
        <v>5.6178088386973038E-2</v>
      </c>
      <c r="DY115" s="80">
        <f t="shared" si="281"/>
        <v>2.2270642975691163E-2</v>
      </c>
      <c r="DZ115" s="80">
        <v>0</v>
      </c>
      <c r="EA115" s="80"/>
      <c r="EC115" s="80">
        <f t="shared" si="249"/>
        <v>0.50154431483279283</v>
      </c>
      <c r="ED115" s="80">
        <f t="shared" si="250"/>
        <v>0.27371387913143519</v>
      </c>
      <c r="EE115" s="80">
        <f t="shared" si="251"/>
        <v>0.22474180603577198</v>
      </c>
      <c r="EF115" s="80">
        <f t="shared" si="252"/>
        <v>0</v>
      </c>
      <c r="EG115" s="80"/>
      <c r="EI115" s="80">
        <f t="shared" si="253"/>
        <v>-3.4006725336844061E-2</v>
      </c>
      <c r="EJ115" s="80">
        <f t="shared" si="253"/>
        <v>4.3980793910061216E-3</v>
      </c>
      <c r="EK115" s="80">
        <f t="shared" si="253"/>
        <v>7.456351213912199E-2</v>
      </c>
      <c r="EL115" s="80" t="e">
        <f t="shared" si="253"/>
        <v>#DIV/0!</v>
      </c>
      <c r="EN115" s="80">
        <f t="shared" si="254"/>
        <v>5.2112249720979097E-4</v>
      </c>
      <c r="EO115" s="80">
        <f t="shared" si="255"/>
        <v>2.1646339774023006E-3</v>
      </c>
      <c r="EP115" s="80">
        <f t="shared" si="256"/>
        <v>-2.8302658910147518E-5</v>
      </c>
      <c r="EQ115" s="80">
        <f t="shared" si="257"/>
        <v>4.7249881596321509E-4</v>
      </c>
      <c r="ES115" s="80">
        <f t="shared" si="258"/>
        <v>7.6594570932180515E-4</v>
      </c>
      <c r="ET115" s="80">
        <f t="shared" si="259"/>
        <v>7.0702261577212239E-4</v>
      </c>
      <c r="EU115" s="80">
        <f t="shared" si="260"/>
        <v>1.796677089336562E-3</v>
      </c>
      <c r="EV115" s="80">
        <f t="shared" si="261"/>
        <v>-1.4563351244197033E-3</v>
      </c>
      <c r="EX115" s="80">
        <f t="shared" si="262"/>
        <v>-6.2704907480454677E-3</v>
      </c>
      <c r="EY115" s="80">
        <f t="shared" si="263"/>
        <v>1.2694616145884383E-2</v>
      </c>
      <c r="EZ115" s="80">
        <f t="shared" si="264"/>
        <v>2.9768826046524581E-2</v>
      </c>
      <c r="FA115" s="80">
        <f t="shared" si="265"/>
        <v>5.0545068339224158E-3</v>
      </c>
      <c r="FC115" s="124">
        <v>0.65006721257642675</v>
      </c>
      <c r="FD115" s="80">
        <f t="shared" si="200"/>
        <v>1.0363341402401249</v>
      </c>
      <c r="FE115" s="80">
        <f t="shared" si="201"/>
        <v>0.86553176762197415</v>
      </c>
      <c r="FF115" s="124">
        <f t="shared" si="178"/>
        <v>0.83680430059257072</v>
      </c>
      <c r="FG115" s="80"/>
      <c r="FH115" s="80" t="e">
        <f t="shared" si="202"/>
        <v>#DIV/0!</v>
      </c>
      <c r="FI115" s="80">
        <f t="shared" si="203"/>
        <v>1</v>
      </c>
      <c r="FJ115" s="80">
        <f t="shared" si="179"/>
        <v>1</v>
      </c>
      <c r="FK115" s="80"/>
      <c r="FL115" s="80">
        <f t="shared" si="204"/>
        <v>1.0002531031980462</v>
      </c>
      <c r="FM115" s="80">
        <f t="shared" si="205"/>
        <v>1.015308193021814</v>
      </c>
      <c r="FN115" s="80">
        <f t="shared" si="180"/>
        <v>0.9967149167122481</v>
      </c>
      <c r="FO115" s="80"/>
      <c r="FP115" s="80">
        <f t="shared" si="206"/>
        <v>1.0015713638300237</v>
      </c>
      <c r="FQ115" s="80">
        <f t="shared" si="207"/>
        <v>1.0035948531545555</v>
      </c>
      <c r="FR115" s="80">
        <f t="shared" si="181"/>
        <v>0.98092057789894804</v>
      </c>
      <c r="FT115" s="80">
        <f t="shared" si="208"/>
        <v>1.0242313565803924</v>
      </c>
      <c r="FU115" s="80">
        <f t="shared" si="209"/>
        <v>1.0294737334943358</v>
      </c>
      <c r="FV115" s="80">
        <f t="shared" si="182"/>
        <v>1.0376994453324169</v>
      </c>
      <c r="FX115" s="37"/>
      <c r="FZ115" s="32">
        <f t="shared" si="210"/>
        <v>2000</v>
      </c>
      <c r="GA115" s="80">
        <f t="shared" si="165"/>
        <v>0.90130005202857688</v>
      </c>
      <c r="GB115" s="80">
        <f t="shared" si="166"/>
        <v>1</v>
      </c>
      <c r="GC115" s="80">
        <f t="shared" si="167"/>
        <v>1.0101061266371241</v>
      </c>
      <c r="GD115" s="80">
        <f t="shared" si="168"/>
        <v>1.2156823883989019</v>
      </c>
      <c r="GE115" s="80">
        <f t="shared" si="169"/>
        <v>1.0185495641807114</v>
      </c>
      <c r="GF115" s="80">
        <f t="shared" si="170"/>
        <v>0.79595818544162644</v>
      </c>
      <c r="GH115" s="32">
        <f t="shared" si="211"/>
        <v>2000</v>
      </c>
      <c r="GI115" s="90">
        <f t="shared" si="184"/>
        <v>1.2124452394305536</v>
      </c>
      <c r="GJ115" s="90">
        <f t="shared" si="185"/>
        <v>1.2178746246181469</v>
      </c>
      <c r="GK115" s="90">
        <f t="shared" si="186"/>
        <v>1.2156823883989019</v>
      </c>
      <c r="GL115" s="90">
        <f t="shared" si="187"/>
        <v>1.0185495641807114</v>
      </c>
      <c r="GM115" s="90">
        <f t="shared" si="188"/>
        <v>0.79595818544162644</v>
      </c>
      <c r="GO115" s="32">
        <v>2007</v>
      </c>
      <c r="GP115" s="80">
        <f t="shared" si="189"/>
        <v>1.4167018142076673</v>
      </c>
      <c r="GQ115" s="80">
        <f t="shared" si="171"/>
        <v>1.2305822057308258</v>
      </c>
      <c r="GR115" s="80">
        <f t="shared" si="172"/>
        <v>1.1512451647765438</v>
      </c>
    </row>
    <row r="116" spans="1:200" x14ac:dyDescent="0.2">
      <c r="A116" s="31" t="s">
        <v>35</v>
      </c>
      <c r="B116" s="31">
        <f t="shared" si="190"/>
        <v>1978</v>
      </c>
      <c r="D116" s="85">
        <f t="shared" si="266"/>
        <v>30650.962440375435</v>
      </c>
      <c r="E116" s="85">
        <f t="shared" si="267"/>
        <v>24002.268263675342</v>
      </c>
      <c r="F116" s="85">
        <f t="shared" si="268"/>
        <v>70967.562199675405</v>
      </c>
      <c r="G116" s="123">
        <v>9.9999999999999995E-7</v>
      </c>
      <c r="H116" s="85">
        <f t="shared" si="228"/>
        <v>125620.79290472617</v>
      </c>
      <c r="I116" s="85"/>
      <c r="K116" s="85">
        <f>AER11_Table2.1b!D38*0.001</f>
        <v>4981.4539999999997</v>
      </c>
      <c r="L116" s="85">
        <f>AER11_Table2.1b!F38*0.001</f>
        <v>2607.4949999999999</v>
      </c>
      <c r="M116" s="91">
        <f>AER11_Table2.1b!S38*0.001</f>
        <v>2301.2780000000002</v>
      </c>
      <c r="N116" s="91"/>
      <c r="O116" s="91">
        <f t="shared" si="269"/>
        <v>9890.226999999999</v>
      </c>
      <c r="P116" s="91"/>
      <c r="Q116" s="90">
        <f t="shared" si="270"/>
        <v>0.23268202034189919</v>
      </c>
      <c r="R116" s="96">
        <f t="shared" si="229"/>
        <v>2642.7240000000002</v>
      </c>
      <c r="S116" s="96">
        <f t="shared" si="229"/>
        <v>1489.854</v>
      </c>
      <c r="T116" s="96">
        <f t="shared" si="229"/>
        <v>1813.27</v>
      </c>
      <c r="U116" s="96">
        <f t="shared" si="229"/>
        <v>14719.090554219732</v>
      </c>
      <c r="V116" s="96">
        <f t="shared" si="230"/>
        <v>20664.938554219734</v>
      </c>
      <c r="X116" s="85">
        <f>AER_11_Table3.4_real!$B25</f>
        <v>6.1530152522487285</v>
      </c>
      <c r="Y116" s="85">
        <f>AER_11_Table3.4_real!$D25</f>
        <v>9.2051061511816297</v>
      </c>
      <c r="Z116" s="85">
        <f>AER_11_Table3.4_real!F25</f>
        <v>30.838326442818033</v>
      </c>
      <c r="AA116" s="85">
        <f t="shared" si="231"/>
        <v>8.4481876082462701</v>
      </c>
      <c r="AB116" s="93">
        <f t="shared" si="271"/>
        <v>12.701507549293478</v>
      </c>
      <c r="AC116" s="90">
        <f t="shared" si="272"/>
        <v>0.71018634837147565</v>
      </c>
      <c r="AD116" s="90"/>
      <c r="AE116" s="94"/>
      <c r="AF116" s="88">
        <f t="shared" si="232"/>
        <v>23.96057888349479</v>
      </c>
      <c r="AG116" s="88">
        <f t="shared" si="273"/>
        <v>58.561500358292065</v>
      </c>
      <c r="AH116" s="96">
        <f t="shared" si="273"/>
        <v>52.435156768051698</v>
      </c>
      <c r="AI116" s="96">
        <f t="shared" si="273"/>
        <v>1.9754101727135893</v>
      </c>
      <c r="AJ116" s="96">
        <f t="shared" si="273"/>
        <v>0.50302139945304591</v>
      </c>
      <c r="AL116" s="96">
        <f t="shared" si="234"/>
        <v>23.486574935727347</v>
      </c>
      <c r="AM116" s="96">
        <f t="shared" si="234"/>
        <v>57.054415864572178</v>
      </c>
      <c r="AN116" s="96">
        <f t="shared" si="234"/>
        <v>50.936299318929883</v>
      </c>
      <c r="AO116" s="96">
        <f t="shared" si="234"/>
        <v>1.9808415575742355</v>
      </c>
      <c r="AP116" s="96">
        <f t="shared" si="234"/>
        <v>12.997315911429558</v>
      </c>
      <c r="AQ116" s="90">
        <f t="shared" si="274"/>
        <v>0.99861259450052708</v>
      </c>
      <c r="AR116" s="90">
        <f t="shared" si="235"/>
        <v>1.0201819102642504</v>
      </c>
      <c r="AS116" s="90">
        <f t="shared" si="235"/>
        <v>1.0264148615121604</v>
      </c>
      <c r="AT116" s="90">
        <f t="shared" si="235"/>
        <v>1.0294261159362392</v>
      </c>
      <c r="AU116" s="90">
        <f t="shared" si="235"/>
        <v>0.99725804174499577</v>
      </c>
      <c r="AV116" s="90">
        <f t="shared" si="235"/>
        <v>3.8701944530770374E-2</v>
      </c>
      <c r="AX116" s="102">
        <f t="shared" si="275"/>
        <v>530512.57725154143</v>
      </c>
      <c r="AY116" s="102">
        <f t="shared" si="276"/>
        <v>571373.67473379627</v>
      </c>
      <c r="AZ116" s="102">
        <f t="shared" si="277"/>
        <v>787940.44005113677</v>
      </c>
      <c r="BA116" s="102" t="e">
        <f t="shared" si="278"/>
        <v>#DIV/0!</v>
      </c>
      <c r="BB116" s="102">
        <f t="shared" si="279"/>
        <v>2089430.1570853465</v>
      </c>
      <c r="BE116" s="80">
        <f t="shared" si="236"/>
        <v>0.73123438898809712</v>
      </c>
      <c r="BF116" s="80">
        <f t="shared" si="236"/>
        <v>0.69835529845698807</v>
      </c>
      <c r="BG116" s="80">
        <f t="shared" si="236"/>
        <v>1.0177799526713707</v>
      </c>
      <c r="BH116" s="80">
        <f>AER_11_Table3.4_real!G25</f>
        <v>12.525781049220626</v>
      </c>
      <c r="BI116" s="80">
        <f t="shared" si="280"/>
        <v>0.71675690805865622</v>
      </c>
      <c r="BJ116" s="80"/>
      <c r="BK116" s="80"/>
      <c r="BL116" s="80"/>
      <c r="BM116" s="80"/>
      <c r="BN116" s="80"/>
      <c r="BO116" s="80"/>
      <c r="BP116" s="80"/>
      <c r="BQ116" s="80"/>
      <c r="BR116" s="80"/>
      <c r="BS116" s="88"/>
      <c r="BT116" s="95">
        <f>[4]Northeast!AK117</f>
        <v>1.1947648218557767</v>
      </c>
      <c r="BU116" s="95">
        <f>[4]Midwest!AK117</f>
        <v>1.2697976842835417</v>
      </c>
      <c r="BV116" s="95">
        <f>[4]South!AK117</f>
        <v>1.1347416837782469</v>
      </c>
      <c r="BW116" s="95">
        <f>[4]West!AK117</f>
        <v>1.13416462269522</v>
      </c>
      <c r="BX116" s="88"/>
      <c r="BY116" s="95">
        <f>[4]Northeast!AH117</f>
        <v>1.0024511449725295</v>
      </c>
      <c r="BZ116" s="95">
        <f>[4]Midwest!AH117</f>
        <v>1.0027208927394613</v>
      </c>
      <c r="CA116" s="95">
        <f>[4]South!AH117</f>
        <v>0.99504854135877185</v>
      </c>
      <c r="CB116" s="95">
        <f>[4]West!AH117</f>
        <v>1.0016120007462992</v>
      </c>
      <c r="CD116" s="95">
        <f>[4]Northeast!AI117</f>
        <v>0.98815132658266236</v>
      </c>
      <c r="CE116" s="95">
        <f>[4]Midwest!AI117</f>
        <v>0.98182262919518204</v>
      </c>
      <c r="CF116" s="95">
        <f>[4]South!AI117</f>
        <v>0.98411673206119066</v>
      </c>
      <c r="CG116" s="95">
        <f>[4]West!AI117</f>
        <v>0.98937893012085865</v>
      </c>
      <c r="CI116" s="95">
        <f>[4]Northeast!AJ117</f>
        <v>1.056099077663883</v>
      </c>
      <c r="CJ116" s="95">
        <f>[4]Midwest!AJ117</f>
        <v>1.0237354003623877</v>
      </c>
      <c r="CK116" s="95">
        <f>[4]South!AJ117</f>
        <v>1.0485584720477468</v>
      </c>
      <c r="CL116" s="95">
        <f>[4]West!AJ117</f>
        <v>0.95922421335191577</v>
      </c>
      <c r="CN116" s="89">
        <f t="shared" si="237"/>
        <v>1.1228222403161356</v>
      </c>
      <c r="CO116" s="89">
        <f t="shared" si="238"/>
        <v>0.71018634837147565</v>
      </c>
      <c r="CP116" s="89">
        <f t="shared" si="239"/>
        <v>1</v>
      </c>
      <c r="CQ116" s="89">
        <f t="shared" si="240"/>
        <v>0.99656492198205737</v>
      </c>
      <c r="CR116" s="89">
        <f t="shared" si="241"/>
        <v>0.98443045476246127</v>
      </c>
      <c r="CS116" s="89">
        <f t="shared" si="242"/>
        <v>1.0491095795666578</v>
      </c>
      <c r="CT116" s="89">
        <f t="shared" si="243"/>
        <v>0.83253208315951732</v>
      </c>
      <c r="CU116" s="89">
        <f t="shared" si="244"/>
        <v>0.96210722272735183</v>
      </c>
      <c r="CV116" s="89">
        <f t="shared" si="245"/>
        <v>0.79741302672039582</v>
      </c>
      <c r="CW116" s="89"/>
      <c r="CX116" s="89">
        <f t="shared" si="246"/>
        <v>1.0292277563639995</v>
      </c>
      <c r="DA116" s="35"/>
      <c r="DC116" s="80">
        <f t="shared" si="223"/>
        <v>0.24399593197618058</v>
      </c>
      <c r="DD116" s="80">
        <f t="shared" si="215"/>
        <v>0.19106923072742615</v>
      </c>
      <c r="DE116" s="80">
        <f t="shared" si="224"/>
        <v>1.6948045118652986</v>
      </c>
      <c r="DF116" s="80">
        <f t="shared" si="216"/>
        <v>7.9604655955198749E-12</v>
      </c>
      <c r="DG116" s="80"/>
      <c r="DI116" s="80">
        <f t="shared" si="191"/>
        <v>0.24171461072429382</v>
      </c>
      <c r="DJ116" s="80">
        <f t="shared" si="192"/>
        <v>0.1988357662341047</v>
      </c>
      <c r="DK116" s="80">
        <f t="shared" si="193"/>
        <v>1.6779599868628774</v>
      </c>
      <c r="DL116" s="80">
        <f t="shared" si="194"/>
        <v>8.0339961672906243E-12</v>
      </c>
      <c r="DM116" s="80">
        <f t="shared" si="195"/>
        <v>2.1185103638293099</v>
      </c>
      <c r="DN116" s="80"/>
      <c r="DO116" s="80"/>
      <c r="DP116" s="80">
        <f t="shared" si="196"/>
        <v>0.11409649669467889</v>
      </c>
      <c r="DQ116" s="80">
        <f t="shared" si="197"/>
        <v>9.3856404778072194E-2</v>
      </c>
      <c r="DR116" s="80">
        <f t="shared" si="198"/>
        <v>0.79204709852345667</v>
      </c>
      <c r="DS116" s="80">
        <f t="shared" si="199"/>
        <v>3.7922855155491368E-12</v>
      </c>
      <c r="DT116" s="80"/>
      <c r="DW116" s="80">
        <f t="shared" si="247"/>
        <v>2.3360051234291204E-2</v>
      </c>
      <c r="DX116" s="80">
        <f t="shared" si="248"/>
        <v>-3.2898407542666687E-2</v>
      </c>
      <c r="DY116" s="80">
        <f t="shared" si="281"/>
        <v>-5.9289996131136396E-3</v>
      </c>
      <c r="DZ116" s="80">
        <v>0</v>
      </c>
      <c r="EA116" s="80"/>
      <c r="EC116" s="80">
        <f t="shared" si="249"/>
        <v>0.50367438482453442</v>
      </c>
      <c r="ED116" s="80">
        <f t="shared" si="250"/>
        <v>0.26364359483356653</v>
      </c>
      <c r="EE116" s="80">
        <f t="shared" si="251"/>
        <v>0.23268202034189919</v>
      </c>
      <c r="EF116" s="80">
        <f t="shared" si="252"/>
        <v>0</v>
      </c>
      <c r="EG116" s="80"/>
      <c r="EI116" s="80">
        <f t="shared" si="253"/>
        <v>4.2380293574523073E-3</v>
      </c>
      <c r="EJ116" s="80">
        <f t="shared" si="253"/>
        <v>-3.7485152567357571E-2</v>
      </c>
      <c r="EK116" s="80">
        <f t="shared" si="253"/>
        <v>3.4720587365886825E-2</v>
      </c>
      <c r="EL116" s="80" t="e">
        <f t="shared" si="253"/>
        <v>#DIV/0!</v>
      </c>
      <c r="EN116" s="80">
        <f t="shared" si="254"/>
        <v>1.0819400706721832E-3</v>
      </c>
      <c r="EO116" s="80">
        <f t="shared" si="255"/>
        <v>1.6722271400097021E-3</v>
      </c>
      <c r="EP116" s="80">
        <f t="shared" si="256"/>
        <v>-5.4402727295915472E-4</v>
      </c>
      <c r="EQ116" s="80">
        <f t="shared" si="257"/>
        <v>-7.6974607381670619E-4</v>
      </c>
      <c r="ES116" s="80">
        <f t="shared" si="258"/>
        <v>-7.1964629221527823E-4</v>
      </c>
      <c r="ET116" s="80">
        <f t="shared" si="259"/>
        <v>2.0246054214834021E-3</v>
      </c>
      <c r="EU116" s="80">
        <f t="shared" si="260"/>
        <v>4.3732833881932704E-3</v>
      </c>
      <c r="EV116" s="80">
        <f t="shared" si="261"/>
        <v>-1.3509823047264914E-3</v>
      </c>
      <c r="EX116" s="80">
        <f t="shared" si="262"/>
        <v>2.0414497368190138E-2</v>
      </c>
      <c r="EY116" s="80">
        <f t="shared" si="263"/>
        <v>1.5655252238914275E-2</v>
      </c>
      <c r="EZ116" s="80">
        <f t="shared" si="264"/>
        <v>9.0108599795271933E-3</v>
      </c>
      <c r="FA116" s="80">
        <f t="shared" si="265"/>
        <v>1.0907845379313611E-2</v>
      </c>
      <c r="FC116" s="124">
        <v>0.64809669879766552</v>
      </c>
      <c r="FD116" s="80">
        <f t="shared" si="200"/>
        <v>0.9948946038756874</v>
      </c>
      <c r="FE116" s="80">
        <f t="shared" si="201"/>
        <v>0.86111288509008743</v>
      </c>
      <c r="FF116" s="124">
        <f t="shared" si="178"/>
        <v>0.83253208315951732</v>
      </c>
      <c r="FG116" s="80"/>
      <c r="FH116" s="80" t="e">
        <f t="shared" si="202"/>
        <v>#DIV/0!</v>
      </c>
      <c r="FI116" s="80">
        <f t="shared" si="203"/>
        <v>1</v>
      </c>
      <c r="FJ116" s="80">
        <f t="shared" si="179"/>
        <v>1</v>
      </c>
      <c r="FK116" s="80"/>
      <c r="FL116" s="80">
        <f t="shared" si="204"/>
        <v>0.99984951090058372</v>
      </c>
      <c r="FM116" s="80">
        <f t="shared" si="205"/>
        <v>1.0151554002062162</v>
      </c>
      <c r="FN116" s="80">
        <f t="shared" si="180"/>
        <v>0.99656492198205737</v>
      </c>
      <c r="FO116" s="80"/>
      <c r="FP116" s="80">
        <f t="shared" si="206"/>
        <v>1.0035781458179123</v>
      </c>
      <c r="FQ116" s="80">
        <f t="shared" si="207"/>
        <v>1.0071858618812488</v>
      </c>
      <c r="FR116" s="80">
        <f t="shared" si="181"/>
        <v>0.98443045476246127</v>
      </c>
      <c r="FT116" s="80">
        <f t="shared" si="208"/>
        <v>1.0109956059874214</v>
      </c>
      <c r="FU116" s="80">
        <f t="shared" si="209"/>
        <v>1.0407934210422392</v>
      </c>
      <c r="FV116" s="80">
        <f t="shared" si="182"/>
        <v>1.0491095795666578</v>
      </c>
      <c r="FX116" s="37"/>
      <c r="FZ116" s="32">
        <f t="shared" si="210"/>
        <v>2001</v>
      </c>
      <c r="GA116" s="80">
        <f t="shared" si="165"/>
        <v>0.96851663603141513</v>
      </c>
      <c r="GB116" s="80">
        <f t="shared" si="166"/>
        <v>1</v>
      </c>
      <c r="GC116" s="80">
        <f t="shared" si="167"/>
        <v>1.0101126072275579</v>
      </c>
      <c r="GD116" s="80">
        <f t="shared" si="168"/>
        <v>1.2322527301854367</v>
      </c>
      <c r="GE116" s="80">
        <f t="shared" si="169"/>
        <v>0.98822024383649809</v>
      </c>
      <c r="GF116" s="80">
        <f t="shared" si="170"/>
        <v>0.82639082626174842</v>
      </c>
      <c r="GH116" s="32">
        <f t="shared" si="211"/>
        <v>2001</v>
      </c>
      <c r="GI116" s="90">
        <f t="shared" si="184"/>
        <v>1.2137978276566626</v>
      </c>
      <c r="GJ116" s="90">
        <f t="shared" si="185"/>
        <v>1.1940913204767651</v>
      </c>
      <c r="GK116" s="90">
        <f t="shared" si="186"/>
        <v>1.2322527301854367</v>
      </c>
      <c r="GL116" s="90">
        <f t="shared" si="187"/>
        <v>0.98822024383649809</v>
      </c>
      <c r="GM116" s="90">
        <f t="shared" si="188"/>
        <v>0.82639082626174842</v>
      </c>
      <c r="GO116" s="32">
        <v>2008</v>
      </c>
      <c r="GP116" s="80">
        <f t="shared" si="189"/>
        <v>1.5023186382103124</v>
      </c>
      <c r="GQ116" s="80">
        <f t="shared" si="171"/>
        <v>1.2444571999976384</v>
      </c>
      <c r="GR116" s="80">
        <f t="shared" si="172"/>
        <v>1.2072079603968409</v>
      </c>
    </row>
    <row r="117" spans="1:200" x14ac:dyDescent="0.2">
      <c r="A117" s="31" t="s">
        <v>35</v>
      </c>
      <c r="B117" s="31">
        <f t="shared" si="190"/>
        <v>1979</v>
      </c>
      <c r="D117" s="85">
        <f t="shared" si="266"/>
        <v>33279.521107735651</v>
      </c>
      <c r="E117" s="85">
        <f t="shared" si="267"/>
        <v>25175.236872567715</v>
      </c>
      <c r="F117" s="85">
        <f t="shared" si="268"/>
        <v>71441.18858756643</v>
      </c>
      <c r="G117" s="123">
        <v>9.9999999999999995E-7</v>
      </c>
      <c r="H117" s="85">
        <f t="shared" si="228"/>
        <v>129895.9465688698</v>
      </c>
      <c r="I117" s="85"/>
      <c r="K117" s="85">
        <f>AER11_Table2.1b!D39*0.001</f>
        <v>5054.7420000000002</v>
      </c>
      <c r="L117" s="85">
        <f>AER11_Table2.1b!F39*0.001</f>
        <v>2098.779</v>
      </c>
      <c r="M117" s="91">
        <f>AER11_Table2.1b!S39*0.001</f>
        <v>2329.7780000000002</v>
      </c>
      <c r="N117" s="91"/>
      <c r="O117" s="91">
        <f t="shared" si="269"/>
        <v>9483.2990000000009</v>
      </c>
      <c r="P117" s="91"/>
      <c r="Q117" s="90">
        <f t="shared" si="270"/>
        <v>0.24567168028762987</v>
      </c>
      <c r="R117" s="96">
        <f t="shared" si="229"/>
        <v>2836.1080000000002</v>
      </c>
      <c r="S117" s="96">
        <f t="shared" si="229"/>
        <v>1366.671</v>
      </c>
      <c r="T117" s="96">
        <f t="shared" si="229"/>
        <v>1854.1210000000001</v>
      </c>
      <c r="U117" s="96">
        <f t="shared" si="229"/>
        <v>15054.52833939172</v>
      </c>
      <c r="V117" s="96">
        <f t="shared" si="230"/>
        <v>21111.428339391721</v>
      </c>
      <c r="X117" s="85">
        <f>AER_11_Table3.4_real!$B26</f>
        <v>6.5838219057937373</v>
      </c>
      <c r="Y117" s="85">
        <f>AER_11_Table3.4_real!$D26</f>
        <v>11.995182376309138</v>
      </c>
      <c r="Z117" s="85">
        <f>AER_11_Table3.4_real!F26</f>
        <v>30.664375999587268</v>
      </c>
      <c r="AA117" s="85">
        <f t="shared" si="231"/>
        <v>7.8915673528349588</v>
      </c>
      <c r="AB117" s="93">
        <f t="shared" si="271"/>
        <v>13.697337452807275</v>
      </c>
      <c r="AC117" s="90">
        <f t="shared" si="272"/>
        <v>0.76586673119460924</v>
      </c>
      <c r="AD117" s="90"/>
      <c r="AE117" s="94"/>
      <c r="AF117" s="88">
        <f t="shared" si="232"/>
        <v>25.573643865010752</v>
      </c>
      <c r="AG117" s="88">
        <f t="shared" si="273"/>
        <v>82.121844852554403</v>
      </c>
      <c r="AH117" s="96">
        <f t="shared" si="273"/>
        <v>54.560347224196491</v>
      </c>
      <c r="AI117" s="96">
        <f t="shared" si="273"/>
        <v>1.909545436233091</v>
      </c>
      <c r="AJ117" s="96">
        <f t="shared" si="273"/>
        <v>0.45612602757512488</v>
      </c>
      <c r="AL117" s="96">
        <f t="shared" si="234"/>
        <v>25.859442818692443</v>
      </c>
      <c r="AM117" s="96">
        <f t="shared" si="234"/>
        <v>81.629840115072312</v>
      </c>
      <c r="AN117" s="96">
        <f t="shared" si="234"/>
        <v>54.680554264054322</v>
      </c>
      <c r="AO117" s="96">
        <f t="shared" si="234"/>
        <v>1.8990114059979464</v>
      </c>
      <c r="AP117" s="96">
        <f t="shared" si="234"/>
        <v>14.914878699470387</v>
      </c>
      <c r="AQ117" s="90">
        <f t="shared" si="274"/>
        <v>1.1459431944437963</v>
      </c>
      <c r="AR117" s="90">
        <f t="shared" si="235"/>
        <v>0.98894798485468127</v>
      </c>
      <c r="AS117" s="90">
        <f t="shared" si="235"/>
        <v>1.0060272657252363</v>
      </c>
      <c r="AT117" s="90">
        <f t="shared" si="235"/>
        <v>0.99780164920645564</v>
      </c>
      <c r="AU117" s="90">
        <f t="shared" si="235"/>
        <v>1.0055471126723481</v>
      </c>
      <c r="AV117" s="90">
        <f t="shared" si="235"/>
        <v>3.0581946844215467E-2</v>
      </c>
      <c r="AX117" s="102">
        <f t="shared" si="275"/>
        <v>561078.6861129608</v>
      </c>
      <c r="AY117" s="102">
        <f t="shared" si="276"/>
        <v>651174.32564362418</v>
      </c>
      <c r="AZ117" s="102">
        <f t="shared" si="277"/>
        <v>795835.91226288513</v>
      </c>
      <c r="BA117" s="102" t="e">
        <f t="shared" si="278"/>
        <v>#DIV/0!</v>
      </c>
      <c r="BB117" s="102">
        <f t="shared" si="279"/>
        <v>2226169.2201618571</v>
      </c>
      <c r="BE117" s="80">
        <f t="shared" si="236"/>
        <v>0.80511159761888917</v>
      </c>
      <c r="BF117" s="80">
        <f t="shared" si="236"/>
        <v>0.99916247485333898</v>
      </c>
      <c r="BG117" s="80">
        <f t="shared" si="236"/>
        <v>1.0925955099810485</v>
      </c>
      <c r="BH117" s="80">
        <f>AER_11_Table3.4_real!G26</f>
        <v>13.505853840994687</v>
      </c>
      <c r="BI117" s="80">
        <f t="shared" si="280"/>
        <v>0.77283915483783816</v>
      </c>
      <c r="BJ117" s="80"/>
      <c r="BK117" s="80"/>
      <c r="BL117" s="80"/>
      <c r="BM117" s="80"/>
      <c r="BN117" s="80"/>
      <c r="BO117" s="80"/>
      <c r="BP117" s="80"/>
      <c r="BQ117" s="80"/>
      <c r="BR117" s="80"/>
      <c r="BS117" s="88"/>
      <c r="BT117" s="95">
        <f>[4]Northeast!AK118</f>
        <v>1.1110250723343218</v>
      </c>
      <c r="BU117" s="95">
        <f>[4]Midwest!AK118</f>
        <v>1.1854429351651441</v>
      </c>
      <c r="BV117" s="95">
        <f>[4]South!AK118</f>
        <v>1.1420366483637765</v>
      </c>
      <c r="BW117" s="95">
        <f>[4]West!AK118</f>
        <v>1.1757776854152668</v>
      </c>
      <c r="BX117" s="88"/>
      <c r="BY117" s="95">
        <f>[4]Northeast!AH118</f>
        <v>1.0006285930479035</v>
      </c>
      <c r="BZ117" s="95">
        <f>[4]Midwest!AH118</f>
        <v>0.99807376216773003</v>
      </c>
      <c r="CA117" s="95">
        <f>[4]South!AH118</f>
        <v>0.99476918306669104</v>
      </c>
      <c r="CB117" s="95">
        <f>[4]West!AH118</f>
        <v>0.99829084064679563</v>
      </c>
      <c r="CD117" s="95">
        <f>[4]Northeast!AI118</f>
        <v>0.99517776263500579</v>
      </c>
      <c r="CE117" s="95">
        <f>[4]Midwest!AI118</f>
        <v>0.99149021778604607</v>
      </c>
      <c r="CF117" s="95">
        <f>[4]South!AI118</f>
        <v>0.99018335327269147</v>
      </c>
      <c r="CG117" s="95">
        <f>[4]West!AI118</f>
        <v>0.99399273051160097</v>
      </c>
      <c r="CI117" s="95">
        <f>[4]Northeast!AJ118</f>
        <v>1.011395098780844</v>
      </c>
      <c r="CJ117" s="95">
        <f>[4]Midwest!AJ118</f>
        <v>1.0138053218488177</v>
      </c>
      <c r="CK117" s="95">
        <f>[4]South!AJ118</f>
        <v>1.020840979617891</v>
      </c>
      <c r="CL117" s="95">
        <f>[4]West!AJ118</f>
        <v>0.96837754819019406</v>
      </c>
      <c r="CN117" s="89">
        <f t="shared" si="237"/>
        <v>1.0766243311470778</v>
      </c>
      <c r="CO117" s="89">
        <f t="shared" si="238"/>
        <v>0.76586673119460924</v>
      </c>
      <c r="CP117" s="89">
        <f t="shared" si="239"/>
        <v>1</v>
      </c>
      <c r="CQ117" s="89">
        <f t="shared" si="240"/>
        <v>0.9957083354317865</v>
      </c>
      <c r="CR117" s="89">
        <f t="shared" si="241"/>
        <v>0.99093842071754523</v>
      </c>
      <c r="CS117" s="89">
        <f t="shared" si="242"/>
        <v>1.0179246774706712</v>
      </c>
      <c r="CT117" s="89">
        <f t="shared" si="243"/>
        <v>0.85584674825432627</v>
      </c>
      <c r="CU117" s="89">
        <f t="shared" si="244"/>
        <v>0.92545359839981922</v>
      </c>
      <c r="CV117" s="89">
        <f t="shared" si="245"/>
        <v>0.824550757220195</v>
      </c>
      <c r="CW117" s="89"/>
      <c r="CX117" s="89">
        <f t="shared" si="246"/>
        <v>1.0043716673669509</v>
      </c>
      <c r="DA117" s="35"/>
      <c r="DC117" s="80">
        <f t="shared" si="223"/>
        <v>0.25620138262044317</v>
      </c>
      <c r="DD117" s="80">
        <f t="shared" si="215"/>
        <v>0.19381079654567979</v>
      </c>
      <c r="DE117" s="80">
        <f t="shared" si="224"/>
        <v>1.6499634624785358</v>
      </c>
      <c r="DF117" s="80">
        <f t="shared" si="216"/>
        <v>7.6984696321513619E-12</v>
      </c>
      <c r="DG117" s="80"/>
      <c r="DI117" s="80">
        <f t="shared" si="191"/>
        <v>0.25004901132785134</v>
      </c>
      <c r="DJ117" s="80">
        <f t="shared" si="192"/>
        <v>0.19243675881933453</v>
      </c>
      <c r="DK117" s="80">
        <f t="shared" si="193"/>
        <v>1.672283790082804</v>
      </c>
      <c r="DL117" s="80">
        <f t="shared" si="194"/>
        <v>7.8287369659261363E-12</v>
      </c>
      <c r="DM117" s="80">
        <f t="shared" si="195"/>
        <v>2.1147695602378187</v>
      </c>
      <c r="DN117" s="80"/>
      <c r="DO117" s="80"/>
      <c r="DP117" s="80">
        <f t="shared" si="196"/>
        <v>0.11823936566390326</v>
      </c>
      <c r="DQ117" s="80">
        <f t="shared" si="197"/>
        <v>9.0996561723582711E-2</v>
      </c>
      <c r="DR117" s="80">
        <f t="shared" si="198"/>
        <v>0.7907640726088121</v>
      </c>
      <c r="DS117" s="80">
        <f t="shared" si="199"/>
        <v>3.7019338244332148E-12</v>
      </c>
      <c r="DT117" s="80"/>
      <c r="DW117" s="80">
        <f t="shared" si="247"/>
        <v>6.7673166877083468E-2</v>
      </c>
      <c r="DX117" s="80">
        <f t="shared" si="248"/>
        <v>0.26474675401385855</v>
      </c>
      <c r="DY117" s="80">
        <f t="shared" si="281"/>
        <v>-5.6566915001685899E-3</v>
      </c>
      <c r="DZ117" s="80">
        <v>0</v>
      </c>
      <c r="EA117" s="80"/>
      <c r="EC117" s="80">
        <f t="shared" si="249"/>
        <v>0.53301514588963184</v>
      </c>
      <c r="ED117" s="80">
        <f t="shared" si="250"/>
        <v>0.22131317382273824</v>
      </c>
      <c r="EE117" s="80">
        <f t="shared" si="251"/>
        <v>0.24567168028762987</v>
      </c>
      <c r="EF117" s="80">
        <f t="shared" si="252"/>
        <v>0</v>
      </c>
      <c r="EG117" s="80"/>
      <c r="EI117" s="80">
        <f t="shared" si="253"/>
        <v>5.661984263796449E-2</v>
      </c>
      <c r="EJ117" s="80">
        <f t="shared" si="253"/>
        <v>-0.17501939694516819</v>
      </c>
      <c r="EK117" s="80">
        <f t="shared" si="253"/>
        <v>5.4323209614245624E-2</v>
      </c>
      <c r="EL117" s="80" t="e">
        <f t="shared" si="253"/>
        <v>#DIV/0!</v>
      </c>
      <c r="EN117" s="80">
        <f t="shared" si="254"/>
        <v>-1.8197502505558094E-3</v>
      </c>
      <c r="EO117" s="80">
        <f t="shared" si="255"/>
        <v>-4.6452932258051072E-3</v>
      </c>
      <c r="EP117" s="80">
        <f t="shared" si="256"/>
        <v>-2.8078782341424695E-4</v>
      </c>
      <c r="EQ117" s="80">
        <f t="shared" si="257"/>
        <v>-3.3213245001645418E-3</v>
      </c>
      <c r="ES117" s="80">
        <f t="shared" si="258"/>
        <v>7.0855265393790197E-3</v>
      </c>
      <c r="ET117" s="80">
        <f t="shared" si="259"/>
        <v>9.7984117960692278E-3</v>
      </c>
      <c r="EU117" s="80">
        <f t="shared" si="260"/>
        <v>6.1456111464566338E-3</v>
      </c>
      <c r="EV117" s="80">
        <f t="shared" si="261"/>
        <v>4.6524903070023762E-3</v>
      </c>
      <c r="EX117" s="80">
        <f t="shared" si="262"/>
        <v>-3.1094497209483502E-2</v>
      </c>
      <c r="EY117" s="80">
        <f t="shared" si="263"/>
        <v>-2.0062839057308834E-2</v>
      </c>
      <c r="EZ117" s="80">
        <f t="shared" si="264"/>
        <v>-3.1202248685135006E-2</v>
      </c>
      <c r="FA117" s="80">
        <f t="shared" si="265"/>
        <v>8.2775084112791698E-3</v>
      </c>
      <c r="FC117" s="124">
        <v>0.75550760820157903</v>
      </c>
      <c r="FD117" s="80">
        <f t="shared" si="200"/>
        <v>1.0280045244698897</v>
      </c>
      <c r="FE117" s="80">
        <f t="shared" si="201"/>
        <v>0.88522794195193011</v>
      </c>
      <c r="FF117" s="124">
        <f t="shared" si="178"/>
        <v>0.85584674825432627</v>
      </c>
      <c r="FG117" s="80"/>
      <c r="FH117" s="80" t="e">
        <f t="shared" si="202"/>
        <v>#DIV/0!</v>
      </c>
      <c r="FI117" s="80">
        <f t="shared" si="203"/>
        <v>1</v>
      </c>
      <c r="FJ117" s="80">
        <f t="shared" si="179"/>
        <v>1</v>
      </c>
      <c r="FK117" s="80"/>
      <c r="FL117" s="80">
        <f t="shared" si="204"/>
        <v>0.99914046086574337</v>
      </c>
      <c r="FM117" s="80">
        <f t="shared" si="205"/>
        <v>1.0142828344123871</v>
      </c>
      <c r="FN117" s="80">
        <f t="shared" si="180"/>
        <v>0.9957083354317865</v>
      </c>
      <c r="FO117" s="80"/>
      <c r="FP117" s="80">
        <f t="shared" si="206"/>
        <v>1.0066108945772654</v>
      </c>
      <c r="FQ117" s="80">
        <f t="shared" si="207"/>
        <v>1.0138442614338579</v>
      </c>
      <c r="FR117" s="80">
        <f t="shared" si="181"/>
        <v>0.99093842071754523</v>
      </c>
      <c r="FT117" s="80">
        <f t="shared" si="208"/>
        <v>0.97027488576658716</v>
      </c>
      <c r="FU117" s="80">
        <f t="shared" si="209"/>
        <v>1.009855717708374</v>
      </c>
      <c r="FV117" s="80">
        <f t="shared" si="182"/>
        <v>1.0179246774706712</v>
      </c>
      <c r="FX117" s="37"/>
      <c r="FZ117" s="32">
        <f t="shared" si="210"/>
        <v>2002</v>
      </c>
      <c r="GA117" s="80">
        <f t="shared" si="165"/>
        <v>0.89495419269655452</v>
      </c>
      <c r="GB117" s="80">
        <f t="shared" si="166"/>
        <v>1</v>
      </c>
      <c r="GC117" s="80">
        <f t="shared" si="167"/>
        <v>1.0087722609703587</v>
      </c>
      <c r="GD117" s="80">
        <f t="shared" si="168"/>
        <v>1.2476133675395908</v>
      </c>
      <c r="GE117" s="80">
        <f t="shared" si="169"/>
        <v>1.0187779149310174</v>
      </c>
      <c r="GF117" s="80">
        <f t="shared" si="170"/>
        <v>0.78069983343290106</v>
      </c>
      <c r="GH117" s="32">
        <f t="shared" si="211"/>
        <v>2002</v>
      </c>
      <c r="GI117" s="90">
        <f t="shared" si="184"/>
        <v>1.2237849474871727</v>
      </c>
      <c r="GJ117" s="90">
        <f t="shared" si="185"/>
        <v>1.2225548353814621</v>
      </c>
      <c r="GK117" s="90">
        <f t="shared" si="186"/>
        <v>1.2476133675395908</v>
      </c>
      <c r="GL117" s="90">
        <f t="shared" si="187"/>
        <v>1.0187779149310174</v>
      </c>
      <c r="GM117" s="90">
        <f t="shared" si="188"/>
        <v>0.78069983343290106</v>
      </c>
      <c r="GO117" s="32">
        <v>2009</v>
      </c>
      <c r="GP117" s="80">
        <f t="shared" si="189"/>
        <v>1.396322038435289</v>
      </c>
      <c r="GQ117" s="80">
        <f t="shared" si="171"/>
        <v>1.2164596058927626</v>
      </c>
      <c r="GR117" s="80">
        <f t="shared" si="172"/>
        <v>1.1478572997173424</v>
      </c>
    </row>
    <row r="118" spans="1:200" x14ac:dyDescent="0.2">
      <c r="A118" s="31" t="s">
        <v>35</v>
      </c>
      <c r="B118" s="31">
        <f t="shared" si="190"/>
        <v>1980</v>
      </c>
      <c r="D118" s="85">
        <f t="shared" si="266"/>
        <v>35910.118380888409</v>
      </c>
      <c r="E118" s="85">
        <f t="shared" si="267"/>
        <v>25955.278958015992</v>
      </c>
      <c r="F118" s="85">
        <f t="shared" si="268"/>
        <v>79512.585808439617</v>
      </c>
      <c r="G118" s="123">
        <v>9.9999999999999995E-7</v>
      </c>
      <c r="H118" s="85">
        <f t="shared" si="228"/>
        <v>141377.98314834404</v>
      </c>
      <c r="I118" s="85"/>
      <c r="K118" s="85">
        <f>AER11_Table2.1b!D40*0.001</f>
        <v>4824.8360000000002</v>
      </c>
      <c r="L118" s="85">
        <f>AER11_Table2.1b!F40*0.001</f>
        <v>1734.0250000000001</v>
      </c>
      <c r="M118" s="91">
        <f>AER11_Table2.1b!S40*0.001</f>
        <v>2448.0929999999998</v>
      </c>
      <c r="N118" s="91"/>
      <c r="O118" s="91">
        <f t="shared" si="269"/>
        <v>9006.9540000000015</v>
      </c>
      <c r="P118" s="91"/>
      <c r="Q118" s="90">
        <f t="shared" si="270"/>
        <v>0.27180032228431494</v>
      </c>
      <c r="R118" s="96">
        <f t="shared" si="229"/>
        <v>2650.8679999999999</v>
      </c>
      <c r="S118" s="96">
        <f t="shared" si="229"/>
        <v>1318.213</v>
      </c>
      <c r="T118" s="96">
        <f t="shared" si="229"/>
        <v>1906.0889999999999</v>
      </c>
      <c r="U118" s="96">
        <f t="shared" si="229"/>
        <v>15412.164923106178</v>
      </c>
      <c r="V118" s="96">
        <f t="shared" si="230"/>
        <v>21287.33492310618</v>
      </c>
      <c r="X118" s="85">
        <f>AER_11_Table3.4_real!$B27</f>
        <v>7.4427645583991673</v>
      </c>
      <c r="Y118" s="85">
        <f>AER_11_Table3.4_real!$D27</f>
        <v>14.968226500780549</v>
      </c>
      <c r="Z118" s="85">
        <f>AER_11_Table3.4_real!F27</f>
        <v>32.479397559014146</v>
      </c>
      <c r="AA118" s="85">
        <f t="shared" si="231"/>
        <v>7.7322054023369136</v>
      </c>
      <c r="AB118" s="93">
        <f t="shared" si="271"/>
        <v>15.696536603644697</v>
      </c>
      <c r="AC118" s="90">
        <f t="shared" si="272"/>
        <v>0.87764904830070423</v>
      </c>
      <c r="AD118" s="90"/>
      <c r="AE118" s="94"/>
      <c r="AF118" s="88">
        <f t="shared" si="232"/>
        <v>31.790099203594572</v>
      </c>
      <c r="AG118" s="88">
        <f t="shared" si="273"/>
        <v>100.56463439514532</v>
      </c>
      <c r="AH118" s="96">
        <f t="shared" si="273"/>
        <v>58.89945144501916</v>
      </c>
      <c r="AI118" s="96">
        <f t="shared" si="273"/>
        <v>1.7765186777707698</v>
      </c>
      <c r="AJ118" s="96">
        <f t="shared" si="273"/>
        <v>0.4930608745968344</v>
      </c>
      <c r="AL118" s="96">
        <f t="shared" si="234"/>
        <v>31.037873494010114</v>
      </c>
      <c r="AM118" s="96">
        <f t="shared" si="234"/>
        <v>98.245287589037503</v>
      </c>
      <c r="AN118" s="96">
        <f t="shared" si="234"/>
        <v>57.535014536779087</v>
      </c>
      <c r="AO118" s="96">
        <f t="shared" si="234"/>
        <v>1.8192002312915698</v>
      </c>
      <c r="AP118" s="96">
        <f t="shared" si="234"/>
        <v>16.417752363110012</v>
      </c>
      <c r="AQ118" s="90">
        <f t="shared" si="274"/>
        <v>1.2614123096581089</v>
      </c>
      <c r="AR118" s="90">
        <f t="shared" si="235"/>
        <v>1.0242357360509775</v>
      </c>
      <c r="AS118" s="90">
        <f t="shared" si="235"/>
        <v>1.0236077155762391</v>
      </c>
      <c r="AT118" s="90">
        <f t="shared" si="235"/>
        <v>1.0237148963848417</v>
      </c>
      <c r="AU118" s="90">
        <f t="shared" si="235"/>
        <v>0.97653828710735291</v>
      </c>
      <c r="AV118" s="90">
        <f t="shared" si="235"/>
        <v>3.0032178808149228E-2</v>
      </c>
      <c r="AX118" s="102">
        <f t="shared" si="275"/>
        <v>549421.36893357616</v>
      </c>
      <c r="AY118" s="102">
        <f t="shared" si="276"/>
        <v>760204.1493058058</v>
      </c>
      <c r="AZ118" s="102">
        <f t="shared" si="277"/>
        <v>778601.54822549631</v>
      </c>
      <c r="BA118" s="102" t="e">
        <f t="shared" si="278"/>
        <v>#DIV/0!</v>
      </c>
      <c r="BB118" s="102">
        <f t="shared" si="279"/>
        <v>2363433.2897787839</v>
      </c>
      <c r="BE118" s="80">
        <f t="shared" si="236"/>
        <v>0.96633760018186654</v>
      </c>
      <c r="BF118" s="80">
        <f t="shared" si="236"/>
        <v>1.2025382452270137</v>
      </c>
      <c r="BG118" s="80">
        <f t="shared" si="236"/>
        <v>1.1496316998912257</v>
      </c>
      <c r="BH118" s="80">
        <f>AER_11_Table3.4_real!G27</f>
        <v>15.42306211268272</v>
      </c>
      <c r="BI118" s="80">
        <f t="shared" si="280"/>
        <v>0.8825466666903703</v>
      </c>
      <c r="BJ118" s="80"/>
      <c r="BK118" s="80"/>
      <c r="BL118" s="80"/>
      <c r="BM118" s="80"/>
      <c r="BN118" s="80"/>
      <c r="BO118" s="80"/>
      <c r="BP118" s="80"/>
      <c r="BQ118" s="80"/>
      <c r="BR118" s="80"/>
      <c r="BS118" s="88"/>
      <c r="BT118" s="95">
        <f>[4]Northeast!AK119</f>
        <v>1.0666748409899833</v>
      </c>
      <c r="BU118" s="95">
        <f>[4]Midwest!AK119</f>
        <v>1.1175633289827593</v>
      </c>
      <c r="BV118" s="95">
        <f>[4]South!AK119</f>
        <v>1.0342969797303561</v>
      </c>
      <c r="BW118" s="95">
        <f>[4]West!AK119</f>
        <v>1.1011747369167508</v>
      </c>
      <c r="BX118" s="88"/>
      <c r="BY118" s="95">
        <f>[4]Northeast!AH119</f>
        <v>0.99944615807511394</v>
      </c>
      <c r="BZ118" s="95">
        <f>[4]Midwest!AH119</f>
        <v>0.9984350951772496</v>
      </c>
      <c r="CA118" s="95">
        <f>[4]South!AH119</f>
        <v>0.99670571499236538</v>
      </c>
      <c r="CB118" s="95">
        <f>[4]West!AH119</f>
        <v>0.99947361716779848</v>
      </c>
      <c r="CD118" s="95">
        <f>[4]Northeast!AI119</f>
        <v>1.0003916356610432</v>
      </c>
      <c r="CE118" s="95">
        <f>[4]Midwest!AI119</f>
        <v>0.99455649260236612</v>
      </c>
      <c r="CF118" s="95">
        <f>[4]South!AI119</f>
        <v>0.9927488293991974</v>
      </c>
      <c r="CG118" s="95">
        <f>[4]West!AI119</f>
        <v>0.99588982139160853</v>
      </c>
      <c r="CI118" s="95">
        <f>[4]Northeast!AJ119</f>
        <v>1.0487618044723284</v>
      </c>
      <c r="CJ118" s="95">
        <f>[4]Midwest!AJ119</f>
        <v>1.0057666867984028</v>
      </c>
      <c r="CK118" s="95">
        <f>[4]South!AJ119</f>
        <v>1.0345830495034829</v>
      </c>
      <c r="CL118" s="95">
        <f>[4]West!AJ119</f>
        <v>0.93605534810810065</v>
      </c>
      <c r="CN118" s="89">
        <f t="shared" si="237"/>
        <v>1.0225456168705107</v>
      </c>
      <c r="CO118" s="89">
        <f t="shared" si="238"/>
        <v>0.87764904830070423</v>
      </c>
      <c r="CP118" s="89">
        <f t="shared" si="239"/>
        <v>1</v>
      </c>
      <c r="CQ118" s="89">
        <f t="shared" si="240"/>
        <v>0.99712901013584454</v>
      </c>
      <c r="CR118" s="89">
        <f t="shared" si="241"/>
        <v>0.9938668174900287</v>
      </c>
      <c r="CS118" s="89">
        <f t="shared" si="242"/>
        <v>1.0447733591788486</v>
      </c>
      <c r="CT118" s="89">
        <f t="shared" si="243"/>
        <v>0.92713636356773832</v>
      </c>
      <c r="CU118" s="89">
        <f t="shared" si="244"/>
        <v>0.98158505850851441</v>
      </c>
      <c r="CV118" s="89">
        <f t="shared" si="245"/>
        <v>0.89743618749046028</v>
      </c>
      <c r="CW118" s="89"/>
      <c r="CX118" s="89">
        <f t="shared" si="246"/>
        <v>1.0353844364486842</v>
      </c>
      <c r="DA118" s="35"/>
      <c r="DC118" s="80">
        <f t="shared" si="223"/>
        <v>0.25400078273297272</v>
      </c>
      <c r="DD118" s="80">
        <f t="shared" si="215"/>
        <v>0.1835878428876852</v>
      </c>
      <c r="DE118" s="80">
        <f t="shared" si="224"/>
        <v>1.6872341231168062</v>
      </c>
      <c r="DF118" s="80">
        <f t="shared" si="216"/>
        <v>7.07323713163122E-12</v>
      </c>
      <c r="DG118" s="80"/>
      <c r="DI118" s="80">
        <f t="shared" si="191"/>
        <v>0.25509950073389748</v>
      </c>
      <c r="DJ118" s="80">
        <f t="shared" si="192"/>
        <v>0.1886531575477764</v>
      </c>
      <c r="DK118" s="80">
        <f t="shared" si="193"/>
        <v>1.6685294158071948</v>
      </c>
      <c r="DL118" s="80">
        <f t="shared" si="194"/>
        <v>7.3814406373453977E-12</v>
      </c>
      <c r="DM118" s="80">
        <f t="shared" si="195"/>
        <v>2.1122820740962505</v>
      </c>
      <c r="DN118" s="80"/>
      <c r="DO118" s="80"/>
      <c r="DP118" s="80">
        <f t="shared" si="196"/>
        <v>0.12076961872767063</v>
      </c>
      <c r="DQ118" s="80">
        <f t="shared" si="197"/>
        <v>8.9312483337952164E-2</v>
      </c>
      <c r="DR118" s="80">
        <f t="shared" si="198"/>
        <v>0.78991789793088252</v>
      </c>
      <c r="DS118" s="80">
        <f t="shared" si="199"/>
        <v>3.4945335795190045E-12</v>
      </c>
      <c r="DT118" s="80"/>
      <c r="DW118" s="80">
        <f t="shared" si="247"/>
        <v>0.12262694679246292</v>
      </c>
      <c r="DX118" s="80">
        <f t="shared" si="248"/>
        <v>0.22142462065466104</v>
      </c>
      <c r="DY118" s="80">
        <f t="shared" si="281"/>
        <v>5.75043771361127E-2</v>
      </c>
      <c r="DZ118" s="80">
        <v>0</v>
      </c>
      <c r="EA118" s="80"/>
      <c r="EC118" s="80">
        <f t="shared" si="249"/>
        <v>0.53567898759114341</v>
      </c>
      <c r="ED118" s="80">
        <f t="shared" si="250"/>
        <v>0.19252069012454154</v>
      </c>
      <c r="EE118" s="80">
        <f t="shared" si="251"/>
        <v>0.27180032228431494</v>
      </c>
      <c r="EF118" s="80">
        <f t="shared" si="252"/>
        <v>0</v>
      </c>
      <c r="EG118" s="80"/>
      <c r="EI118" s="80">
        <f t="shared" si="253"/>
        <v>4.9852378430891939E-3</v>
      </c>
      <c r="EJ118" s="80">
        <f t="shared" si="253"/>
        <v>-0.13937514541531107</v>
      </c>
      <c r="EK118" s="80">
        <f t="shared" si="253"/>
        <v>0.10107167591758708</v>
      </c>
      <c r="EL118" s="80" t="e">
        <f t="shared" si="253"/>
        <v>#DIV/0!</v>
      </c>
      <c r="EN118" s="80">
        <f t="shared" si="254"/>
        <v>-1.1823909180235246E-3</v>
      </c>
      <c r="EO118" s="80">
        <f t="shared" si="255"/>
        <v>3.619648489264949E-4</v>
      </c>
      <c r="EP118" s="80">
        <f t="shared" si="256"/>
        <v>1.944822440841223E-3</v>
      </c>
      <c r="EQ118" s="80">
        <f t="shared" si="257"/>
        <v>1.1841002121877075E-3</v>
      </c>
      <c r="ES118" s="80">
        <f t="shared" si="258"/>
        <v>5.2254608578476318E-3</v>
      </c>
      <c r="ET118" s="80">
        <f t="shared" si="259"/>
        <v>3.0878198751295304E-3</v>
      </c>
      <c r="EU118" s="80">
        <f t="shared" si="260"/>
        <v>2.5875595548306369E-3</v>
      </c>
      <c r="EV118" s="80">
        <f t="shared" si="261"/>
        <v>1.9067371116508035E-3</v>
      </c>
      <c r="EX118" s="80">
        <f t="shared" si="262"/>
        <v>3.5060253528388277E-2</v>
      </c>
      <c r="EY118" s="80">
        <f t="shared" si="263"/>
        <v>1.7324188545056723E-2</v>
      </c>
      <c r="EZ118" s="80">
        <f t="shared" si="264"/>
        <v>2.5638837065533056E-2</v>
      </c>
      <c r="FA118" s="80">
        <f t="shared" si="265"/>
        <v>-2.9273105029685904E-2</v>
      </c>
      <c r="FC118" s="124">
        <v>0.89092402454388653</v>
      </c>
      <c r="FD118" s="80">
        <f t="shared" si="200"/>
        <v>1.0832971737741854</v>
      </c>
      <c r="FE118" s="80">
        <f t="shared" si="201"/>
        <v>0.95896492766246455</v>
      </c>
      <c r="FF118" s="124">
        <f t="shared" si="178"/>
        <v>0.92713636356773832</v>
      </c>
      <c r="FG118" s="80"/>
      <c r="FH118" s="80" t="e">
        <f t="shared" si="202"/>
        <v>#DIV/0!</v>
      </c>
      <c r="FI118" s="80">
        <f t="shared" si="203"/>
        <v>1</v>
      </c>
      <c r="FJ118" s="80">
        <f t="shared" si="179"/>
        <v>1</v>
      </c>
      <c r="FK118" s="80"/>
      <c r="FL118" s="80">
        <f t="shared" si="204"/>
        <v>1.0014267980426637</v>
      </c>
      <c r="FM118" s="80">
        <f t="shared" si="205"/>
        <v>1.0157300111752341</v>
      </c>
      <c r="FN118" s="80">
        <f t="shared" si="180"/>
        <v>0.99712901013584454</v>
      </c>
      <c r="FO118" s="80"/>
      <c r="FP118" s="80">
        <f t="shared" si="206"/>
        <v>1.0029551753280117</v>
      </c>
      <c r="FQ118" s="80">
        <f t="shared" si="207"/>
        <v>1.0168403489816935</v>
      </c>
      <c r="FR118" s="80">
        <f t="shared" si="181"/>
        <v>0.9938668174900287</v>
      </c>
      <c r="FT118" s="80">
        <f t="shared" si="208"/>
        <v>1.0263759021688035</v>
      </c>
      <c r="FU118" s="80">
        <f t="shared" si="209"/>
        <v>1.0364915733232569</v>
      </c>
      <c r="FV118" s="80">
        <f t="shared" si="182"/>
        <v>1.0447733591788486</v>
      </c>
      <c r="FX118" s="37"/>
      <c r="FZ118" s="32">
        <f t="shared" si="210"/>
        <v>2003</v>
      </c>
      <c r="GA118" s="80">
        <f t="shared" si="165"/>
        <v>0.94756453627284387</v>
      </c>
      <c r="GB118" s="80">
        <f t="shared" si="166"/>
        <v>1</v>
      </c>
      <c r="GC118" s="80">
        <f t="shared" si="167"/>
        <v>1.0072325204103243</v>
      </c>
      <c r="GD118" s="80">
        <f t="shared" si="168"/>
        <v>1.2632125395492007</v>
      </c>
      <c r="GE118" s="80">
        <f t="shared" si="169"/>
        <v>1.0196055213308299</v>
      </c>
      <c r="GF118" s="80">
        <f t="shared" si="170"/>
        <v>0.80947293322262104</v>
      </c>
      <c r="GH118" s="32">
        <f t="shared" si="211"/>
        <v>2003</v>
      </c>
      <c r="GI118" s="90">
        <f t="shared" si="184"/>
        <v>1.3211697834050937</v>
      </c>
      <c r="GJ118" s="90">
        <f t="shared" si="185"/>
        <v>1.2581080890844201</v>
      </c>
      <c r="GK118" s="90">
        <f t="shared" si="186"/>
        <v>1.2632125395492007</v>
      </c>
      <c r="GL118" s="90">
        <f t="shared" si="187"/>
        <v>1.0196055213308299</v>
      </c>
      <c r="GM118" s="90">
        <f t="shared" si="188"/>
        <v>0.80947293322262104</v>
      </c>
    </row>
    <row r="119" spans="1:200" x14ac:dyDescent="0.2">
      <c r="A119" s="31" t="s">
        <v>35</v>
      </c>
      <c r="B119" s="31">
        <f t="shared" si="190"/>
        <v>1981</v>
      </c>
      <c r="D119" s="85">
        <f t="shared" si="266"/>
        <v>36523.000139416683</v>
      </c>
      <c r="E119" s="85">
        <f t="shared" si="267"/>
        <v>25018.763246142127</v>
      </c>
      <c r="F119" s="85">
        <f t="shared" si="268"/>
        <v>84589.52560699216</v>
      </c>
      <c r="G119" s="123">
        <v>9.9999999999999995E-7</v>
      </c>
      <c r="H119" s="85">
        <f t="shared" si="228"/>
        <v>146131.28899355099</v>
      </c>
      <c r="I119" s="85"/>
      <c r="K119" s="85">
        <f>AER11_Table2.1b!D41*0.001</f>
        <v>4614.1990000000005</v>
      </c>
      <c r="L119" s="85">
        <f>AER11_Table2.1b!F41*0.001</f>
        <v>1531.0650000000001</v>
      </c>
      <c r="M119" s="91">
        <f>AER11_Table2.1b!S41*0.001</f>
        <v>2464.3679999999999</v>
      </c>
      <c r="N119" s="91"/>
      <c r="O119" s="91">
        <f t="shared" si="269"/>
        <v>8609.6320000000014</v>
      </c>
      <c r="P119" s="91"/>
      <c r="Q119" s="90">
        <f t="shared" si="270"/>
        <v>0.28623383670753866</v>
      </c>
      <c r="R119" s="96">
        <f t="shared" si="229"/>
        <v>2557.34</v>
      </c>
      <c r="S119" s="96">
        <f t="shared" si="229"/>
        <v>1121.876</v>
      </c>
      <c r="T119" s="96">
        <f t="shared" si="229"/>
        <v>2033.239</v>
      </c>
      <c r="U119" s="96">
        <f t="shared" si="229"/>
        <v>16036.76570055953</v>
      </c>
      <c r="V119" s="96">
        <f t="shared" si="230"/>
        <v>21749.22070055953</v>
      </c>
      <c r="X119" s="85">
        <f>AER_11_Table3.4_real!$B28</f>
        <v>7.915350018370833</v>
      </c>
      <c r="Y119" s="85">
        <f>AER_11_Table3.4_real!$D28</f>
        <v>16.340758391147421</v>
      </c>
      <c r="Z119" s="85">
        <f>AER_11_Table3.4_real!F28</f>
        <v>34.325038146491174</v>
      </c>
      <c r="AA119" s="85">
        <f t="shared" si="231"/>
        <v>7.7831126672285986</v>
      </c>
      <c r="AB119" s="93">
        <f t="shared" si="271"/>
        <v>16.9730005874294</v>
      </c>
      <c r="AC119" s="90">
        <f t="shared" si="272"/>
        <v>0.94902067816067237</v>
      </c>
      <c r="AD119" s="90"/>
      <c r="AE119" s="94"/>
      <c r="AF119" s="88">
        <f t="shared" si="232"/>
        <v>36.980117879941261</v>
      </c>
      <c r="AG119" s="88">
        <f t="shared" si="273"/>
        <v>115.21759560810565</v>
      </c>
      <c r="AH119" s="96">
        <f t="shared" si="273"/>
        <v>59.568746730452588</v>
      </c>
      <c r="AI119" s="96">
        <f t="shared" si="273"/>
        <v>1.6580825816999751</v>
      </c>
      <c r="AJ119" s="96">
        <f t="shared" si="273"/>
        <v>0.46705317968248161</v>
      </c>
      <c r="AL119" s="96">
        <f t="shared" si="234"/>
        <v>36.83388368618715</v>
      </c>
      <c r="AM119" s="96">
        <f t="shared" si="234"/>
        <v>117.19317446485937</v>
      </c>
      <c r="AN119" s="96">
        <f t="shared" si="234"/>
        <v>59.696626332932354</v>
      </c>
      <c r="AO119" s="96">
        <f t="shared" si="234"/>
        <v>1.717641429191805</v>
      </c>
      <c r="AP119" s="96">
        <f t="shared" si="234"/>
        <v>17.223416923549987</v>
      </c>
      <c r="AQ119" s="90">
        <f t="shared" si="274"/>
        <v>1.3233133038695823</v>
      </c>
      <c r="AR119" s="90">
        <f t="shared" si="235"/>
        <v>1.003970099786381</v>
      </c>
      <c r="AS119" s="90">
        <f t="shared" si="235"/>
        <v>0.9831425433624883</v>
      </c>
      <c r="AT119" s="90">
        <f t="shared" si="235"/>
        <v>0.99785784205347594</v>
      </c>
      <c r="AU119" s="90">
        <f t="shared" si="235"/>
        <v>0.96532521486754441</v>
      </c>
      <c r="AV119" s="90">
        <f t="shared" si="235"/>
        <v>2.7117335761864342E-2</v>
      </c>
      <c r="AX119" s="102">
        <f t="shared" si="275"/>
        <v>554232.70647841587</v>
      </c>
      <c r="AY119" s="102">
        <f t="shared" si="276"/>
        <v>732742.24151162745</v>
      </c>
      <c r="AZ119" s="102">
        <f t="shared" si="277"/>
        <v>825054.94309291476</v>
      </c>
      <c r="BA119" s="102" t="e">
        <f t="shared" si="278"/>
        <v>#DIV/0!</v>
      </c>
      <c r="BB119" s="102">
        <f t="shared" si="279"/>
        <v>2526149.8633808652</v>
      </c>
      <c r="BE119" s="80">
        <f t="shared" si="236"/>
        <v>1.1467914119038227</v>
      </c>
      <c r="BF119" s="80">
        <f t="shared" si="236"/>
        <v>1.4344634519577766</v>
      </c>
      <c r="BG119" s="80">
        <f t="shared" si="236"/>
        <v>1.1928237884606661</v>
      </c>
      <c r="BH119" s="80">
        <f>AER_11_Table3.4_real!G28</f>
        <v>16.661906243921418</v>
      </c>
      <c r="BI119" s="80">
        <f t="shared" si="280"/>
        <v>0.95343646474639743</v>
      </c>
      <c r="BJ119" s="80"/>
      <c r="BK119" s="80"/>
      <c r="BL119" s="80"/>
      <c r="BM119" s="80"/>
      <c r="BN119" s="80"/>
      <c r="BO119" s="80"/>
      <c r="BP119" s="80"/>
      <c r="BQ119" s="80"/>
      <c r="BR119" s="80"/>
      <c r="BS119" s="88"/>
      <c r="BT119" s="95">
        <f>[4]Northeast!AK120</f>
        <v>1.0209827822489761</v>
      </c>
      <c r="BU119" s="95">
        <f>[4]Midwest!AK120</f>
        <v>1.0445714757602218</v>
      </c>
      <c r="BV119" s="95">
        <f>[4]South!AK120</f>
        <v>0.96989443280363974</v>
      </c>
      <c r="BW119" s="95">
        <f>[4]West!AK120</f>
        <v>1.060362126323515</v>
      </c>
      <c r="BX119" s="88"/>
      <c r="BY119" s="95">
        <f>[4]Northeast!AH120</f>
        <v>0.99808215496161956</v>
      </c>
      <c r="BZ119" s="95">
        <f>[4]Midwest!AH120</f>
        <v>0.99921974777823053</v>
      </c>
      <c r="CA119" s="95">
        <f>[4]South!AH120</f>
        <v>0.99665342989748296</v>
      </c>
      <c r="CB119" s="95">
        <f>[4]West!AH120</f>
        <v>0.9992676831909828</v>
      </c>
      <c r="CD119" s="95">
        <f>[4]Northeast!AI120</f>
        <v>1.0040903838654596</v>
      </c>
      <c r="CE119" s="95">
        <f>[4]Midwest!AI120</f>
        <v>0.99455611216078266</v>
      </c>
      <c r="CF119" s="95">
        <f>[4]South!AI120</f>
        <v>0.99122522435194726</v>
      </c>
      <c r="CG119" s="95">
        <f>[4]West!AI120</f>
        <v>0.99356662307284282</v>
      </c>
      <c r="CI119" s="95">
        <f>[4]Northeast!AJ120</f>
        <v>1.0285914737648507</v>
      </c>
      <c r="CJ119" s="95">
        <f>[4]Midwest!AJ120</f>
        <v>0.98245055488633515</v>
      </c>
      <c r="CK119" s="95">
        <f>[4]South!AJ120</f>
        <v>1.0137801064792553</v>
      </c>
      <c r="CL119" s="95">
        <f>[4]West!AJ120</f>
        <v>0.92080117375997683</v>
      </c>
      <c r="CN119" s="89">
        <f t="shared" si="237"/>
        <v>0.97743826208816986</v>
      </c>
      <c r="CO119" s="89">
        <f t="shared" si="238"/>
        <v>0.94902067816067237</v>
      </c>
      <c r="CP119" s="89">
        <f t="shared" si="239"/>
        <v>1</v>
      </c>
      <c r="CQ119" s="89">
        <f t="shared" si="240"/>
        <v>0.99699182104452166</v>
      </c>
      <c r="CR119" s="89">
        <f t="shared" si="241"/>
        <v>0.99307830075755921</v>
      </c>
      <c r="CS119" s="89">
        <f t="shared" si="242"/>
        <v>1.017811224436967</v>
      </c>
      <c r="CT119" s="89">
        <f t="shared" si="243"/>
        <v>0.98318658821799876</v>
      </c>
      <c r="CU119" s="89">
        <f t="shared" si="244"/>
        <v>0.96842859664222247</v>
      </c>
      <c r="CV119" s="89">
        <f t="shared" si="245"/>
        <v>0.92760912234710402</v>
      </c>
      <c r="CW119" s="89"/>
      <c r="CX119" s="89">
        <f t="shared" si="246"/>
        <v>1.0077256755199802</v>
      </c>
      <c r="DA119" s="35"/>
      <c r="DC119" s="80">
        <f t="shared" si="223"/>
        <v>0.24993278572276539</v>
      </c>
      <c r="DD119" s="80">
        <f t="shared" si="215"/>
        <v>0.17120743557696427</v>
      </c>
      <c r="DE119" s="80">
        <f t="shared" si="224"/>
        <v>1.7365793360802813</v>
      </c>
      <c r="DF119" s="80">
        <f t="shared" si="216"/>
        <v>6.8431614261893744E-12</v>
      </c>
      <c r="DG119" s="80"/>
      <c r="DI119" s="80">
        <f t="shared" si="191"/>
        <v>0.25196131099082314</v>
      </c>
      <c r="DJ119" s="80">
        <f t="shared" si="192"/>
        <v>0.17732561446454426</v>
      </c>
      <c r="DK119" s="80">
        <f t="shared" si="193"/>
        <v>1.7117881929161649</v>
      </c>
      <c r="DL119" s="80">
        <f t="shared" si="194"/>
        <v>6.9575652704192292E-12</v>
      </c>
      <c r="DM119" s="80">
        <f t="shared" si="195"/>
        <v>2.14107511837849</v>
      </c>
      <c r="DN119" s="80"/>
      <c r="DO119" s="80"/>
      <c r="DP119" s="80">
        <f t="shared" si="196"/>
        <v>0.11767980900251745</v>
      </c>
      <c r="DQ119" s="80">
        <f t="shared" si="197"/>
        <v>8.2820828163581231E-2</v>
      </c>
      <c r="DR119" s="80">
        <f t="shared" si="198"/>
        <v>0.79949936283065171</v>
      </c>
      <c r="DS119" s="80">
        <f t="shared" si="199"/>
        <v>3.2495661692096227E-12</v>
      </c>
      <c r="DT119" s="80"/>
      <c r="DW119" s="80">
        <f t="shared" si="247"/>
        <v>6.156155425588946E-2</v>
      </c>
      <c r="DX119" s="80">
        <f t="shared" si="248"/>
        <v>8.773278033007019E-2</v>
      </c>
      <c r="DY119" s="80">
        <f t="shared" si="281"/>
        <v>5.5269095924457327E-2</v>
      </c>
      <c r="DZ119" s="80">
        <v>0</v>
      </c>
      <c r="EA119" s="80"/>
      <c r="EC119" s="80">
        <f t="shared" si="249"/>
        <v>0.53593452077858839</v>
      </c>
      <c r="ED119" s="80">
        <f t="shared" si="250"/>
        <v>0.17783164251387282</v>
      </c>
      <c r="EE119" s="80">
        <f t="shared" si="251"/>
        <v>0.28623383670753866</v>
      </c>
      <c r="EF119" s="80">
        <f t="shared" si="252"/>
        <v>0</v>
      </c>
      <c r="EG119" s="80"/>
      <c r="EI119" s="80">
        <f t="shared" si="253"/>
        <v>4.7691297336671488E-4</v>
      </c>
      <c r="EJ119" s="80">
        <f t="shared" si="253"/>
        <v>-7.9366354978353898E-2</v>
      </c>
      <c r="EK119" s="80">
        <f t="shared" si="253"/>
        <v>5.1741400166671184E-2</v>
      </c>
      <c r="EL119" s="80" t="e">
        <f t="shared" si="253"/>
        <v>#DIV/0!</v>
      </c>
      <c r="EN119" s="80">
        <f t="shared" si="254"/>
        <v>-1.3656911059471959E-3</v>
      </c>
      <c r="EO119" s="80">
        <f t="shared" si="255"/>
        <v>7.855737882851505E-4</v>
      </c>
      <c r="EP119" s="80">
        <f t="shared" si="256"/>
        <v>-5.2459282140331437E-5</v>
      </c>
      <c r="EQ119" s="80">
        <f t="shared" si="257"/>
        <v>-2.0606366367417211E-4</v>
      </c>
      <c r="ES119" s="80">
        <f t="shared" si="258"/>
        <v>3.690481996204426E-3</v>
      </c>
      <c r="ET119" s="80">
        <f t="shared" si="259"/>
        <v>-3.8252392808714505E-7</v>
      </c>
      <c r="EU119" s="80">
        <f t="shared" si="260"/>
        <v>-1.5359125729373924E-3</v>
      </c>
      <c r="EV119" s="80">
        <f t="shared" si="261"/>
        <v>-2.3355116732939056E-3</v>
      </c>
      <c r="EX119" s="80">
        <f t="shared" si="262"/>
        <v>-1.9984471373305522E-2</v>
      </c>
      <c r="EY119" s="80">
        <f t="shared" si="263"/>
        <v>-4.033452380249701E-2</v>
      </c>
      <c r="EZ119" s="80">
        <f t="shared" si="264"/>
        <v>-2.5582522000481882E-2</v>
      </c>
      <c r="FA119" s="80">
        <f t="shared" si="265"/>
        <v>-1.154890326614396E-2</v>
      </c>
      <c r="FC119" s="124">
        <v>0.95886974740231423</v>
      </c>
      <c r="FD119" s="80">
        <f t="shared" si="200"/>
        <v>1.0604552111779675</v>
      </c>
      <c r="FE119" s="80">
        <f t="shared" si="201"/>
        <v>1.0169393548765631</v>
      </c>
      <c r="FF119" s="124">
        <f t="shared" si="178"/>
        <v>0.98318658821799876</v>
      </c>
      <c r="FG119" s="80"/>
      <c r="FH119" s="80" t="e">
        <f t="shared" si="202"/>
        <v>#DIV/0!</v>
      </c>
      <c r="FI119" s="80">
        <f t="shared" si="203"/>
        <v>1</v>
      </c>
      <c r="FJ119" s="80">
        <f t="shared" si="179"/>
        <v>1</v>
      </c>
      <c r="FK119" s="80"/>
      <c r="FL119" s="80">
        <f t="shared" si="204"/>
        <v>0.99986241590613834</v>
      </c>
      <c r="FM119" s="80">
        <f t="shared" si="205"/>
        <v>1.0155902628820384</v>
      </c>
      <c r="FN119" s="80">
        <f t="shared" si="180"/>
        <v>0.99699182104452166</v>
      </c>
      <c r="FO119" s="80"/>
      <c r="FP119" s="80">
        <f t="shared" si="206"/>
        <v>0.99920661730667215</v>
      </c>
      <c r="FQ119" s="80">
        <f t="shared" si="207"/>
        <v>1.0160336054469339</v>
      </c>
      <c r="FR119" s="80">
        <f t="shared" si="181"/>
        <v>0.99307830075755921</v>
      </c>
      <c r="FT119" s="80">
        <f t="shared" si="208"/>
        <v>0.97419331713906565</v>
      </c>
      <c r="FU119" s="80">
        <f t="shared" si="209"/>
        <v>1.0097431640024728</v>
      </c>
      <c r="FV119" s="80">
        <f t="shared" si="182"/>
        <v>1.017811224436967</v>
      </c>
      <c r="FX119" s="37"/>
      <c r="FZ119" s="32">
        <f t="shared" si="210"/>
        <v>2004</v>
      </c>
      <c r="GA119" s="80">
        <f t="shared" si="165"/>
        <v>0.99342686083612852</v>
      </c>
      <c r="GB119" s="80">
        <f t="shared" si="166"/>
        <v>1</v>
      </c>
      <c r="GC119" s="80">
        <f t="shared" si="167"/>
        <v>1.0074546894761223</v>
      </c>
      <c r="GD119" s="80">
        <f t="shared" si="168"/>
        <v>1.280515314418905</v>
      </c>
      <c r="GE119" s="80">
        <f t="shared" si="169"/>
        <v>0.99918830392175129</v>
      </c>
      <c r="GF119" s="80">
        <f t="shared" si="170"/>
        <v>0.82215314983647148</v>
      </c>
      <c r="GH119" s="32">
        <f t="shared" si="211"/>
        <v>2004</v>
      </c>
      <c r="GI119" s="90">
        <f t="shared" si="184"/>
        <v>1.3125461590281247</v>
      </c>
      <c r="GJ119" s="90">
        <f t="shared" si="185"/>
        <v>1.2385234079790524</v>
      </c>
      <c r="GK119" s="90">
        <f t="shared" si="186"/>
        <v>1.280515314418905</v>
      </c>
      <c r="GL119" s="90">
        <f t="shared" si="187"/>
        <v>0.99918830392175129</v>
      </c>
      <c r="GM119" s="90">
        <f t="shared" si="188"/>
        <v>0.82215314983647148</v>
      </c>
    </row>
    <row r="120" spans="1:200" x14ac:dyDescent="0.2">
      <c r="A120" s="31" t="s">
        <v>35</v>
      </c>
      <c r="B120" s="31">
        <f t="shared" si="190"/>
        <v>1982</v>
      </c>
      <c r="D120" s="85">
        <f t="shared" si="266"/>
        <v>42327.933983164054</v>
      </c>
      <c r="E120" s="85">
        <f t="shared" si="267"/>
        <v>22086.590174595967</v>
      </c>
      <c r="F120" s="85">
        <f t="shared" si="268"/>
        <v>89054.840440813539</v>
      </c>
      <c r="G120" s="123">
        <v>9.9999999999999995E-7</v>
      </c>
      <c r="H120" s="85">
        <f t="shared" si="228"/>
        <v>153469.36459957357</v>
      </c>
      <c r="I120" s="85"/>
      <c r="K120" s="85">
        <f>AER11_Table2.1b!D42*0.001</f>
        <v>4711.2510000000002</v>
      </c>
      <c r="L120" s="85">
        <f>AER11_Table2.1b!F42*0.001</f>
        <v>1433.5450000000001</v>
      </c>
      <c r="M120" s="91">
        <f>AER11_Table2.1b!S42*0.001</f>
        <v>2489.1210000000001</v>
      </c>
      <c r="N120" s="91"/>
      <c r="O120" s="91">
        <f t="shared" si="269"/>
        <v>8633.9170000000013</v>
      </c>
      <c r="P120" s="91"/>
      <c r="Q120" s="90">
        <f t="shared" si="270"/>
        <v>0.28829568317601384</v>
      </c>
      <c r="R120" s="96">
        <f t="shared" si="229"/>
        <v>2649.51</v>
      </c>
      <c r="S120" s="96">
        <f t="shared" si="229"/>
        <v>1037.1569999999999</v>
      </c>
      <c r="T120" s="96">
        <f t="shared" si="229"/>
        <v>2077.0480000000002</v>
      </c>
      <c r="U120" s="96">
        <f t="shared" si="229"/>
        <v>16228.057367663791</v>
      </c>
      <c r="V120" s="96">
        <f t="shared" si="230"/>
        <v>21991.772367663791</v>
      </c>
      <c r="X120" s="85">
        <f>AER_11_Table3.4_real!$B29</f>
        <v>8.9844361897007925</v>
      </c>
      <c r="Y120" s="85">
        <f>AER_11_Table3.4_real!$D29</f>
        <v>15.406973743130468</v>
      </c>
      <c r="Z120" s="85">
        <f>AER_11_Table3.4_real!F29</f>
        <v>35.777626094036222</v>
      </c>
      <c r="AA120" s="85">
        <f t="shared" si="231"/>
        <v>7.4366224302869917</v>
      </c>
      <c r="AB120" s="93">
        <f t="shared" si="271"/>
        <v>17.775172566469372</v>
      </c>
      <c r="AC120" s="90">
        <f t="shared" si="272"/>
        <v>0.99387295938393605</v>
      </c>
      <c r="AD120" s="90"/>
      <c r="AE120" s="94"/>
      <c r="AF120" s="88">
        <f t="shared" si="232"/>
        <v>38.478926047612163</v>
      </c>
      <c r="AG120" s="88">
        <f t="shared" si="273"/>
        <v>103.98446640369538</v>
      </c>
      <c r="AH120" s="96">
        <f t="shared" si="273"/>
        <v>60.252092578955718</v>
      </c>
      <c r="AI120" s="96">
        <f t="shared" si="273"/>
        <v>1.4804839695841356</v>
      </c>
      <c r="AJ120" s="96">
        <f t="shared" si="273"/>
        <v>0.42345720504903217</v>
      </c>
      <c r="AL120" s="96">
        <f t="shared" si="234"/>
        <v>38.807102270112438</v>
      </c>
      <c r="AM120" s="96">
        <f t="shared" si="234"/>
        <v>104.64494013348209</v>
      </c>
      <c r="AN120" s="96">
        <f t="shared" si="234"/>
        <v>60.513468582192971</v>
      </c>
      <c r="AO120" s="96">
        <f t="shared" si="234"/>
        <v>1.4525760113781925</v>
      </c>
      <c r="AP120" s="96">
        <f t="shared" si="234"/>
        <v>16.397718993089974</v>
      </c>
      <c r="AQ120" s="90">
        <f t="shared" si="274"/>
        <v>1.2598731014286078</v>
      </c>
      <c r="AR120" s="90">
        <f t="shared" si="235"/>
        <v>0.99154339790134183</v>
      </c>
      <c r="AS120" s="90">
        <f t="shared" si="235"/>
        <v>0.99368843129018725</v>
      </c>
      <c r="AT120" s="90">
        <f t="shared" si="235"/>
        <v>0.99568069705205819</v>
      </c>
      <c r="AU120" s="90">
        <f t="shared" si="235"/>
        <v>1.0192127351597005</v>
      </c>
      <c r="AV120" s="90">
        <f t="shared" si="235"/>
        <v>2.5824153056134072E-2</v>
      </c>
      <c r="AX120" s="102">
        <f t="shared" si="275"/>
        <v>562379.29161490232</v>
      </c>
      <c r="AY120" s="102">
        <f t="shared" si="276"/>
        <v>723491.06585422845</v>
      </c>
      <c r="AZ120" s="102">
        <f t="shared" si="277"/>
        <v>834450.39433599252</v>
      </c>
      <c r="BA120" s="102" t="e">
        <f t="shared" si="278"/>
        <v>#DIV/0!</v>
      </c>
      <c r="BB120" s="102">
        <f t="shared" si="279"/>
        <v>2547137.3384367474</v>
      </c>
      <c r="BE120" s="80">
        <f t="shared" si="236"/>
        <v>1.2082258820002554</v>
      </c>
      <c r="BF120" s="80">
        <f t="shared" si="236"/>
        <v>1.2808710297270787</v>
      </c>
      <c r="BG120" s="80">
        <f t="shared" si="236"/>
        <v>1.2091454623338891</v>
      </c>
      <c r="BH120" s="80">
        <f>AER_11_Table3.4_real!G29</f>
        <v>17.381770608589452</v>
      </c>
      <c r="BI120" s="80">
        <f t="shared" si="280"/>
        <v>0.99462892645505652</v>
      </c>
      <c r="BJ120" s="80"/>
      <c r="BK120" s="80"/>
      <c r="BL120" s="80"/>
      <c r="BM120" s="80"/>
      <c r="BN120" s="80"/>
      <c r="BO120" s="80"/>
      <c r="BP120" s="80"/>
      <c r="BQ120" s="80"/>
      <c r="BR120" s="80"/>
      <c r="BS120" s="88"/>
      <c r="BT120" s="95">
        <f>[4]Northeast!AK121</f>
        <v>0.97963563513822116</v>
      </c>
      <c r="BU120" s="95">
        <f>[4]Midwest!AK121</f>
        <v>1.0504983715502196</v>
      </c>
      <c r="BV120" s="95">
        <f>[4]South!AK121</f>
        <v>0.99387445300100186</v>
      </c>
      <c r="BW120" s="95">
        <f>[4]West!AK121</f>
        <v>1.0323288332661764</v>
      </c>
      <c r="BX120" s="88"/>
      <c r="BY120" s="95">
        <f>[4]Northeast!AH121</f>
        <v>0.9991435466050308</v>
      </c>
      <c r="BZ120" s="95">
        <f>[4]Midwest!AH121</f>
        <v>1.0004401439141761</v>
      </c>
      <c r="CA120" s="95">
        <f>[4]South!AH121</f>
        <v>0.99782848524334666</v>
      </c>
      <c r="CB120" s="95">
        <f>[4]West!AH121</f>
        <v>0.99903609820211703</v>
      </c>
      <c r="CD120" s="95">
        <f>[4]Northeast!AI121</f>
        <v>1.001234757081144</v>
      </c>
      <c r="CE120" s="95">
        <f>[4]Midwest!AI121</f>
        <v>0.99425405518352117</v>
      </c>
      <c r="CF120" s="95">
        <f>[4]South!AI121</f>
        <v>0.99169591996489215</v>
      </c>
      <c r="CG120" s="95">
        <f>[4]West!AI121</f>
        <v>0.9945349777894309</v>
      </c>
      <c r="CI120" s="95">
        <f>[4]Northeast!AJ121</f>
        <v>1.0183800063568154</v>
      </c>
      <c r="CJ120" s="95">
        <f>[4]Midwest!AJ121</f>
        <v>0.99559989207011557</v>
      </c>
      <c r="CK120" s="95">
        <f>[4]South!AJ121</f>
        <v>1.0126058471465051</v>
      </c>
      <c r="CL120" s="95">
        <f>[4]West!AJ121</f>
        <v>0.98134399406025463</v>
      </c>
      <c r="CN120" s="89">
        <f t="shared" si="237"/>
        <v>0.98019530073916106</v>
      </c>
      <c r="CO120" s="89">
        <f t="shared" si="238"/>
        <v>0.99387295938393605</v>
      </c>
      <c r="CP120" s="89">
        <f t="shared" si="239"/>
        <v>1</v>
      </c>
      <c r="CQ120" s="89">
        <f t="shared" si="240"/>
        <v>0.99815632806956356</v>
      </c>
      <c r="CR120" s="89">
        <f t="shared" si="241"/>
        <v>0.99309194140718338</v>
      </c>
      <c r="CS120" s="89">
        <f t="shared" si="242"/>
        <v>1.0152718475412399</v>
      </c>
      <c r="CT120" s="89">
        <f t="shared" si="243"/>
        <v>1.0279449114218249</v>
      </c>
      <c r="CU120" s="89">
        <f t="shared" si="244"/>
        <v>1.0140347149472206</v>
      </c>
      <c r="CV120" s="89">
        <f t="shared" si="245"/>
        <v>0.97418960431985724</v>
      </c>
      <c r="CW120" s="89"/>
      <c r="CX120" s="89">
        <f t="shared" si="246"/>
        <v>1.006399392622644</v>
      </c>
      <c r="DA120" s="35"/>
      <c r="DC120" s="80">
        <f t="shared" si="223"/>
        <v>0.27580705825950663</v>
      </c>
      <c r="DD120" s="80">
        <f t="shared" si="215"/>
        <v>0.14391530343677031</v>
      </c>
      <c r="DE120" s="80">
        <f t="shared" si="224"/>
        <v>1.7408329148916211</v>
      </c>
      <c r="DF120" s="80">
        <f t="shared" si="216"/>
        <v>6.5159584299391733E-12</v>
      </c>
      <c r="DG120" s="80"/>
      <c r="DI120" s="80">
        <f t="shared" ref="DI120:DI148" si="282">(DC120-DC119)/LN(DC120/DC119)</f>
        <v>0.26265755112930911</v>
      </c>
      <c r="DJ120" s="80">
        <f t="shared" ref="DJ120:DJ148" si="283">(DD120-DD119)/LN(DD120/DD119)</f>
        <v>0.15716662582250693</v>
      </c>
      <c r="DK120" s="80">
        <f t="shared" ref="DK120:DK148" si="284">(DE120-DE119)/LN(DE120/DE119)</f>
        <v>1.738705258321013</v>
      </c>
      <c r="DL120" s="80">
        <f t="shared" ref="DL120:DL148" si="285">(DF120-DF119)/LN(DF120/DF119)</f>
        <v>6.6782240250216978E-12</v>
      </c>
      <c r="DM120" s="80">
        <f t="shared" si="195"/>
        <v>2.1585294352795072</v>
      </c>
      <c r="DN120" s="80"/>
      <c r="DO120" s="80"/>
      <c r="DP120" s="80">
        <f t="shared" ref="DP120:DP148" si="286">DI120/$DM120</f>
        <v>0.12168356235331934</v>
      </c>
      <c r="DQ120" s="80">
        <f t="shared" ref="DQ120:DQ148" si="287">DJ120/$DM120</f>
        <v>7.2811898347893256E-2</v>
      </c>
      <c r="DR120" s="80">
        <f t="shared" ref="DR120:DR148" si="288">DK120/$DM120</f>
        <v>0.80550453929569354</v>
      </c>
      <c r="DS120" s="80">
        <f t="shared" ref="DS120:DS148" si="289">DL120/$DM120</f>
        <v>3.0938767458396679E-12</v>
      </c>
      <c r="DT120" s="80"/>
      <c r="DW120" s="80">
        <f t="shared" si="247"/>
        <v>0.12668985358225188</v>
      </c>
      <c r="DX120" s="80">
        <f t="shared" si="248"/>
        <v>-5.8842254140414205E-2</v>
      </c>
      <c r="DY120" s="80">
        <f t="shared" si="281"/>
        <v>4.1447665605510713E-2</v>
      </c>
      <c r="DZ120" s="80">
        <v>0</v>
      </c>
      <c r="EA120" s="80"/>
      <c r="EC120" s="80">
        <f t="shared" si="249"/>
        <v>0.54566785851659216</v>
      </c>
      <c r="ED120" s="80">
        <f t="shared" si="250"/>
        <v>0.16603645830739394</v>
      </c>
      <c r="EE120" s="80">
        <f t="shared" si="251"/>
        <v>0.28829568317601384</v>
      </c>
      <c r="EF120" s="80">
        <f t="shared" si="252"/>
        <v>0</v>
      </c>
      <c r="EG120" s="80"/>
      <c r="EI120" s="80">
        <f t="shared" si="253"/>
        <v>1.7998482027607982E-2</v>
      </c>
      <c r="EJ120" s="80">
        <f t="shared" si="253"/>
        <v>-6.8629881540686707E-2</v>
      </c>
      <c r="EK120" s="80">
        <f t="shared" si="253"/>
        <v>7.1775435336612547E-3</v>
      </c>
      <c r="EL120" s="80" t="e">
        <f t="shared" si="253"/>
        <v>#DIV/0!</v>
      </c>
      <c r="EN120" s="80">
        <f t="shared" si="254"/>
        <v>1.0628660972052009E-3</v>
      </c>
      <c r="EO120" s="80">
        <f t="shared" si="255"/>
        <v>1.2206038562212007E-3</v>
      </c>
      <c r="EP120" s="80">
        <f t="shared" si="256"/>
        <v>1.1783064793899308E-3</v>
      </c>
      <c r="EQ120" s="80">
        <f t="shared" si="257"/>
        <v>-2.3178156600505781E-4</v>
      </c>
      <c r="ES120" s="80">
        <f t="shared" si="258"/>
        <v>-2.8480455924664674E-3</v>
      </c>
      <c r="ET120" s="80">
        <f t="shared" si="259"/>
        <v>-3.0375647162680491E-4</v>
      </c>
      <c r="EU120" s="80">
        <f t="shared" si="260"/>
        <v>4.7474971270009214E-4</v>
      </c>
      <c r="EV120" s="80">
        <f t="shared" si="261"/>
        <v>9.7415020715861417E-4</v>
      </c>
      <c r="EX120" s="80">
        <f t="shared" si="262"/>
        <v>-1.2454801771090696E-2</v>
      </c>
      <c r="EY120" s="80">
        <f t="shared" si="263"/>
        <v>1.0669589973232332E-2</v>
      </c>
      <c r="EZ120" s="80">
        <f t="shared" si="264"/>
        <v>-2.1842024362809785E-3</v>
      </c>
      <c r="FA120" s="80">
        <f t="shared" si="265"/>
        <v>5.4320725201487396E-2</v>
      </c>
      <c r="FC120" s="124">
        <v>1.0152490566708832</v>
      </c>
      <c r="FD120" s="80">
        <f t="shared" si="200"/>
        <v>1.04552373246359</v>
      </c>
      <c r="FE120" s="80">
        <f t="shared" si="201"/>
        <v>1.0632342299996596</v>
      </c>
      <c r="FF120" s="124">
        <f t="shared" si="178"/>
        <v>1.0279449114218249</v>
      </c>
      <c r="FG120" s="80"/>
      <c r="FH120" s="80" t="e">
        <f t="shared" si="202"/>
        <v>#DIV/0!</v>
      </c>
      <c r="FI120" s="80">
        <f t="shared" si="203"/>
        <v>1</v>
      </c>
      <c r="FJ120" s="80">
        <f t="shared" si="179"/>
        <v>1</v>
      </c>
      <c r="FK120" s="80"/>
      <c r="FL120" s="80">
        <f t="shared" si="204"/>
        <v>1.001168020640151</v>
      </c>
      <c r="FM120" s="80">
        <f t="shared" si="205"/>
        <v>1.016776493271021</v>
      </c>
      <c r="FN120" s="80">
        <f t="shared" si="180"/>
        <v>0.99815632806956356</v>
      </c>
      <c r="FO120" s="80"/>
      <c r="FP120" s="80">
        <f t="shared" si="206"/>
        <v>1.0000137357241758</v>
      </c>
      <c r="FQ120" s="80">
        <f t="shared" si="207"/>
        <v>1.0160475614042916</v>
      </c>
      <c r="FR120" s="80">
        <f t="shared" si="181"/>
        <v>0.99309194140718338</v>
      </c>
      <c r="FT120" s="80">
        <f t="shared" si="208"/>
        <v>0.99750506102236014</v>
      </c>
      <c r="FU120" s="80">
        <f t="shared" si="209"/>
        <v>1.0072239164251977</v>
      </c>
      <c r="FV120" s="80">
        <f t="shared" si="182"/>
        <v>1.0152718475412399</v>
      </c>
      <c r="FX120" s="37"/>
      <c r="FZ120" s="32">
        <f t="shared" si="210"/>
        <v>2005</v>
      </c>
      <c r="GA120" s="80">
        <f t="shared" si="165"/>
        <v>1.0829419752336591</v>
      </c>
      <c r="GB120" s="80">
        <f t="shared" si="166"/>
        <v>1</v>
      </c>
      <c r="GC120" s="80">
        <f t="shared" si="167"/>
        <v>1.0075167583492386</v>
      </c>
      <c r="GD120" s="80">
        <f t="shared" si="168"/>
        <v>1.2987042754252132</v>
      </c>
      <c r="GE120" s="80">
        <f t="shared" si="169"/>
        <v>1.015763071027888</v>
      </c>
      <c r="GF120" s="80">
        <f t="shared" si="170"/>
        <v>0.86118424999472365</v>
      </c>
      <c r="GH120" s="32">
        <f t="shared" si="211"/>
        <v>2005</v>
      </c>
      <c r="GI120" s="90">
        <f t="shared" si="184"/>
        <v>1.4339146122073907</v>
      </c>
      <c r="GJ120" s="90">
        <f t="shared" si="185"/>
        <v>1.2527725920500106</v>
      </c>
      <c r="GK120" s="90">
        <f t="shared" si="186"/>
        <v>1.2987042754252132</v>
      </c>
      <c r="GL120" s="90">
        <f t="shared" si="187"/>
        <v>1.015763071027888</v>
      </c>
      <c r="GM120" s="90">
        <f t="shared" si="188"/>
        <v>0.86118424999472365</v>
      </c>
    </row>
    <row r="121" spans="1:200" x14ac:dyDescent="0.2">
      <c r="A121" s="31" t="s">
        <v>35</v>
      </c>
      <c r="B121" s="31">
        <f t="shared" si="190"/>
        <v>1983</v>
      </c>
      <c r="D121" s="85">
        <f t="shared" si="266"/>
        <v>45078.32617716166</v>
      </c>
      <c r="E121" s="85">
        <f t="shared" si="267"/>
        <v>19441.60070616403</v>
      </c>
      <c r="F121" s="85">
        <f t="shared" si="268"/>
        <v>92301.053035803416</v>
      </c>
      <c r="G121" s="123">
        <v>9.9999999999999995E-7</v>
      </c>
      <c r="H121" s="85">
        <f t="shared" si="228"/>
        <v>156820.97992012912</v>
      </c>
      <c r="I121" s="85"/>
      <c r="K121" s="85">
        <f>AER11_Table2.1b!D43*0.001</f>
        <v>4477.6329999999998</v>
      </c>
      <c r="L121" s="85">
        <f>AER11_Table2.1b!F43*0.001</f>
        <v>1353.4059999999999</v>
      </c>
      <c r="M121" s="91">
        <f>AER11_Table2.1b!S43*0.001</f>
        <v>2562.2350000000001</v>
      </c>
      <c r="N121" s="91"/>
      <c r="O121" s="91">
        <f t="shared" si="269"/>
        <v>8393.2739999999994</v>
      </c>
      <c r="P121" s="91"/>
      <c r="Q121" s="90">
        <f t="shared" si="270"/>
        <v>0.30527241217193674</v>
      </c>
      <c r="R121" s="96">
        <f t="shared" si="229"/>
        <v>2486.4299999999998</v>
      </c>
      <c r="S121" s="96">
        <f t="shared" si="229"/>
        <v>1169.9680000000001</v>
      </c>
      <c r="T121" s="96">
        <f t="shared" si="229"/>
        <v>2116.4369999999999</v>
      </c>
      <c r="U121" s="96">
        <f t="shared" si="229"/>
        <v>16531.496286286347</v>
      </c>
      <c r="V121" s="96">
        <f t="shared" si="230"/>
        <v>22304.331286286346</v>
      </c>
      <c r="X121" s="85">
        <f>AER_11_Table3.4_real!$B30</f>
        <v>10.06744549568079</v>
      </c>
      <c r="Y121" s="85">
        <f>AER_11_Table3.4_real!$D30</f>
        <v>14.364943487884664</v>
      </c>
      <c r="Z121" s="85">
        <f>AER_11_Table3.4_real!F30</f>
        <v>36.023648508354391</v>
      </c>
      <c r="AA121" s="85">
        <f t="shared" si="231"/>
        <v>6.5404152710035062</v>
      </c>
      <c r="AB121" s="93">
        <f t="shared" si="271"/>
        <v>18.684124921946921</v>
      </c>
      <c r="AC121" s="90">
        <f t="shared" si="272"/>
        <v>1.0446957102798451</v>
      </c>
      <c r="AD121" s="90"/>
      <c r="AF121" s="88">
        <f t="shared" si="232"/>
        <v>39.410108651497112</v>
      </c>
      <c r="AG121" s="88">
        <f t="shared" si="273"/>
        <v>82.909425780367258</v>
      </c>
      <c r="AH121" s="96">
        <f t="shared" si="273"/>
        <v>57.30249838180066</v>
      </c>
      <c r="AI121" s="96">
        <f t="shared" si="273"/>
        <v>1.2029092944315636</v>
      </c>
      <c r="AJ121" s="96">
        <f t="shared" si="273"/>
        <v>0.45655511313257646</v>
      </c>
      <c r="AL121" s="96">
        <f t="shared" si="234"/>
        <v>39.832456791282482</v>
      </c>
      <c r="AM121" s="96">
        <f t="shared" si="234"/>
        <v>80.788059469440171</v>
      </c>
      <c r="AN121" s="96">
        <f t="shared" si="234"/>
        <v>57.69822898378569</v>
      </c>
      <c r="AO121" s="96">
        <f t="shared" si="234"/>
        <v>1.209817465015202</v>
      </c>
      <c r="AP121" s="96">
        <f t="shared" si="234"/>
        <v>15.049759402247457</v>
      </c>
      <c r="AQ121" s="90">
        <f t="shared" si="274"/>
        <v>1.1563063778476728</v>
      </c>
      <c r="AR121" s="90">
        <f t="shared" si="235"/>
        <v>0.98939688450555718</v>
      </c>
      <c r="AS121" s="90">
        <f t="shared" si="235"/>
        <v>1.0262584139891309</v>
      </c>
      <c r="AT121" s="90">
        <f t="shared" si="235"/>
        <v>0.99314137350565412</v>
      </c>
      <c r="AU121" s="90">
        <f t="shared" si="235"/>
        <v>0.99428990671452111</v>
      </c>
      <c r="AV121" s="90">
        <f t="shared" si="235"/>
        <v>3.0336372890080673E-2</v>
      </c>
      <c r="AX121" s="102">
        <f t="shared" si="275"/>
        <v>555300.08823858504</v>
      </c>
      <c r="AY121" s="102">
        <f t="shared" si="276"/>
        <v>864461.95746139751</v>
      </c>
      <c r="AZ121" s="102">
        <f t="shared" si="277"/>
        <v>826012.05588090082</v>
      </c>
      <c r="BA121" s="102" t="e">
        <f t="shared" si="278"/>
        <v>#DIV/0!</v>
      </c>
      <c r="BB121" s="102">
        <f t="shared" si="279"/>
        <v>2657405.3565136022</v>
      </c>
      <c r="BE121" s="80">
        <f t="shared" si="236"/>
        <v>1.2401494165656728</v>
      </c>
      <c r="BF121" s="80">
        <f t="shared" si="236"/>
        <v>0.98885894330179114</v>
      </c>
      <c r="BG121" s="80">
        <f t="shared" si="236"/>
        <v>1.1528929574692361</v>
      </c>
      <c r="BH121" s="80">
        <f>AER_11_Table3.4_real!G30</f>
        <v>18.251525337407692</v>
      </c>
      <c r="BI121" s="80">
        <f t="shared" si="280"/>
        <v>1.0443984943364899</v>
      </c>
      <c r="BJ121" s="80"/>
      <c r="BK121" s="80"/>
      <c r="BL121" s="80"/>
      <c r="BM121" s="80"/>
      <c r="BN121" s="80"/>
      <c r="BO121" s="80"/>
      <c r="BP121" s="80"/>
      <c r="BQ121" s="80"/>
      <c r="BR121" s="80"/>
      <c r="BS121" s="88"/>
      <c r="BT121" s="95">
        <f>[4]Northeast!AK122</f>
        <v>0.97310964499152508</v>
      </c>
      <c r="BU121" s="95">
        <f>[4]Midwest!AK122</f>
        <v>0.99746265866854811</v>
      </c>
      <c r="BV121" s="95">
        <f>[4]South!AK122</f>
        <v>0.96689247352342866</v>
      </c>
      <c r="BW121" s="95">
        <f>[4]West!AK122</f>
        <v>1.0339718974637271</v>
      </c>
      <c r="BX121" s="88"/>
      <c r="BY121" s="95">
        <f>[4]Northeast!AH122</f>
        <v>0.99981642195785314</v>
      </c>
      <c r="BZ121" s="95">
        <f>[4]Midwest!AH122</f>
        <v>1.0018668765659766</v>
      </c>
      <c r="CA121" s="95">
        <f>[4]South!AH122</f>
        <v>0.99922994820892796</v>
      </c>
      <c r="CB121" s="95">
        <f>[4]West!AH122</f>
        <v>0.99872248085997262</v>
      </c>
      <c r="CD121" s="95">
        <f>[4]Northeast!AI122</f>
        <v>0.9995885880999692</v>
      </c>
      <c r="CE121" s="95">
        <f>[4]Midwest!AI122</f>
        <v>0.99375147959461585</v>
      </c>
      <c r="CF121" s="95">
        <f>[4]South!AI122</f>
        <v>0.99207126690054181</v>
      </c>
      <c r="CG121" s="95">
        <f>[4]West!AI122</f>
        <v>0.99622351971939815</v>
      </c>
      <c r="CI121" s="95">
        <f>[4]Northeast!AJ122</f>
        <v>0.99916461308297921</v>
      </c>
      <c r="CJ121" s="95">
        <f>[4]Midwest!AJ122</f>
        <v>0.99956862818241643</v>
      </c>
      <c r="CK121" s="95">
        <f>[4]South!AJ122</f>
        <v>1.0053312245496508</v>
      </c>
      <c r="CL121" s="95">
        <f>[4]West!AJ122</f>
        <v>0.95460335178482569</v>
      </c>
      <c r="CN121" s="89">
        <f t="shared" si="237"/>
        <v>0.95287547154045837</v>
      </c>
      <c r="CO121" s="89">
        <f t="shared" si="238"/>
        <v>1.0446957102798451</v>
      </c>
      <c r="CP121" s="89">
        <f t="shared" si="239"/>
        <v>1</v>
      </c>
      <c r="CQ121" s="89">
        <f t="shared" si="240"/>
        <v>0.99946479529680121</v>
      </c>
      <c r="CR121" s="89">
        <f t="shared" si="241"/>
        <v>0.99315262785155445</v>
      </c>
      <c r="CS121" s="89">
        <f t="shared" si="242"/>
        <v>1.0149088454351152</v>
      </c>
      <c r="CT121" s="89">
        <f t="shared" si="243"/>
        <v>1.044526290841862</v>
      </c>
      <c r="CU121" s="89">
        <f t="shared" si="244"/>
        <v>1.0026885563924568</v>
      </c>
      <c r="CV121" s="89">
        <f t="shared" si="245"/>
        <v>0.99546491754920152</v>
      </c>
      <c r="CW121" s="89"/>
      <c r="CX121" s="89">
        <f t="shared" si="246"/>
        <v>1.0074199222691835</v>
      </c>
      <c r="DA121" s="35"/>
      <c r="DC121" s="80">
        <f t="shared" si="223"/>
        <v>0.28745086403694592</v>
      </c>
      <c r="DD121" s="80">
        <f t="shared" si="215"/>
        <v>0.12397321274274578</v>
      </c>
      <c r="DE121" s="80">
        <f t="shared" si="224"/>
        <v>1.7657277696417948</v>
      </c>
      <c r="DF121" s="80">
        <f t="shared" si="216"/>
        <v>6.37669781498185E-12</v>
      </c>
      <c r="DG121" s="80"/>
      <c r="DI121" s="80">
        <f t="shared" si="282"/>
        <v>0.28158883930786782</v>
      </c>
      <c r="DJ121" s="80">
        <f t="shared" si="283"/>
        <v>0.13369647070032192</v>
      </c>
      <c r="DK121" s="80">
        <f t="shared" si="284"/>
        <v>1.7532508850017532</v>
      </c>
      <c r="DL121" s="80">
        <f t="shared" si="285"/>
        <v>6.4460774096782798E-12</v>
      </c>
      <c r="DM121" s="80">
        <f t="shared" si="195"/>
        <v>2.1685361950163888</v>
      </c>
      <c r="DN121" s="80"/>
      <c r="DO121" s="80"/>
      <c r="DP121" s="80">
        <f t="shared" si="286"/>
        <v>0.12985203565197567</v>
      </c>
      <c r="DQ121" s="80">
        <f t="shared" si="287"/>
        <v>6.1652865655448051E-2</v>
      </c>
      <c r="DR121" s="80">
        <f t="shared" si="288"/>
        <v>0.80849509868960379</v>
      </c>
      <c r="DS121" s="80">
        <f t="shared" si="289"/>
        <v>2.9725477603243617E-12</v>
      </c>
      <c r="DT121" s="80"/>
      <c r="DW121" s="80">
        <f t="shared" si="247"/>
        <v>0.11381323174641483</v>
      </c>
      <c r="DX121" s="80">
        <f t="shared" si="248"/>
        <v>-7.002948897208125E-2</v>
      </c>
      <c r="DY121" s="80">
        <f t="shared" si="281"/>
        <v>6.8528972080962669E-3</v>
      </c>
      <c r="DZ121" s="80">
        <v>0</v>
      </c>
      <c r="EA121" s="80"/>
      <c r="EC121" s="80">
        <f t="shared" si="249"/>
        <v>0.53347871164458593</v>
      </c>
      <c r="ED121" s="80">
        <f t="shared" si="250"/>
        <v>0.16124887618347739</v>
      </c>
      <c r="EE121" s="80">
        <f t="shared" si="251"/>
        <v>0.30527241217193674</v>
      </c>
      <c r="EF121" s="80">
        <f t="shared" si="252"/>
        <v>0</v>
      </c>
      <c r="EG121" s="80"/>
      <c r="EI121" s="80">
        <f t="shared" si="253"/>
        <v>-2.2591306160420085E-2</v>
      </c>
      <c r="EJ121" s="80">
        <f t="shared" si="253"/>
        <v>-2.925840635275705E-2</v>
      </c>
      <c r="EK121" s="80">
        <f t="shared" si="253"/>
        <v>5.7217901486866611E-2</v>
      </c>
      <c r="EL121" s="80" t="e">
        <f t="shared" si="253"/>
        <v>#DIV/0!</v>
      </c>
      <c r="EN121" s="80">
        <f t="shared" si="254"/>
        <v>6.7322546606089588E-4</v>
      </c>
      <c r="EO121" s="80">
        <f t="shared" si="255"/>
        <v>1.425089038461684E-3</v>
      </c>
      <c r="EP121" s="80">
        <f t="shared" si="256"/>
        <v>1.4035274803843453E-3</v>
      </c>
      <c r="EQ121" s="80">
        <f t="shared" si="257"/>
        <v>-3.1396921330493051E-4</v>
      </c>
      <c r="ES121" s="80">
        <f t="shared" si="258"/>
        <v>-1.6454919486780706E-3</v>
      </c>
      <c r="ET121" s="80">
        <f t="shared" si="259"/>
        <v>-5.0560784748313102E-4</v>
      </c>
      <c r="EU121" s="80">
        <f t="shared" si="260"/>
        <v>3.78418337206183E-4</v>
      </c>
      <c r="EV121" s="80">
        <f t="shared" si="261"/>
        <v>1.6963808890005411E-3</v>
      </c>
      <c r="EX121" s="80">
        <f t="shared" si="262"/>
        <v>-2.1671670316970853E-3</v>
      </c>
      <c r="EY121" s="80">
        <f t="shared" si="263"/>
        <v>3.2251151389619676E-2</v>
      </c>
      <c r="EZ121" s="80">
        <f t="shared" si="264"/>
        <v>-2.5535968892101994E-3</v>
      </c>
      <c r="FA121" s="80">
        <f t="shared" si="265"/>
        <v>-2.4756959203229668E-2</v>
      </c>
      <c r="FC121" s="124">
        <v>1.0714635352998403</v>
      </c>
      <c r="FD121" s="80">
        <f t="shared" si="200"/>
        <v>1.0161306109265158</v>
      </c>
      <c r="FE121" s="80">
        <f t="shared" si="201"/>
        <v>1.0803848476875377</v>
      </c>
      <c r="FF121" s="124">
        <f t="shared" si="178"/>
        <v>1.044526290841862</v>
      </c>
      <c r="FG121" s="80"/>
      <c r="FH121" s="80" t="e">
        <f t="shared" si="202"/>
        <v>#DIV/0!</v>
      </c>
      <c r="FI121" s="80">
        <f t="shared" si="203"/>
        <v>1</v>
      </c>
      <c r="FJ121" s="80">
        <f t="shared" si="179"/>
        <v>1</v>
      </c>
      <c r="FK121" s="80"/>
      <c r="FL121" s="80">
        <f t="shared" si="204"/>
        <v>1.0013108840673968</v>
      </c>
      <c r="FM121" s="80">
        <f t="shared" si="205"/>
        <v>1.0181093693761536</v>
      </c>
      <c r="FN121" s="80">
        <f t="shared" si="180"/>
        <v>0.99946479529680121</v>
      </c>
      <c r="FO121" s="80"/>
      <c r="FP121" s="80">
        <f t="shared" si="206"/>
        <v>1.000061108586064</v>
      </c>
      <c r="FQ121" s="80">
        <f t="shared" si="207"/>
        <v>1.0161096506341429</v>
      </c>
      <c r="FR121" s="80">
        <f t="shared" si="181"/>
        <v>0.99315262785155445</v>
      </c>
      <c r="FT121" s="80">
        <f t="shared" si="208"/>
        <v>0.99964245821746778</v>
      </c>
      <c r="FU121" s="80">
        <f t="shared" si="209"/>
        <v>1.0068637917907099</v>
      </c>
      <c r="FV121" s="80">
        <f t="shared" si="182"/>
        <v>1.0149088454351152</v>
      </c>
      <c r="FX121" s="37"/>
      <c r="FZ121" s="32">
        <f t="shared" si="210"/>
        <v>2006</v>
      </c>
      <c r="GA121" s="80">
        <f t="shared" si="165"/>
        <v>1.1780553162072234</v>
      </c>
      <c r="GB121" s="80">
        <f t="shared" si="166"/>
        <v>1</v>
      </c>
      <c r="GC121" s="80">
        <f t="shared" si="167"/>
        <v>1.006522877422823</v>
      </c>
      <c r="GD121" s="80">
        <f t="shared" si="168"/>
        <v>1.3174193917402117</v>
      </c>
      <c r="GE121" s="80">
        <f t="shared" si="169"/>
        <v>0.97183740693374565</v>
      </c>
      <c r="GF121" s="80">
        <f t="shared" si="170"/>
        <v>0.92028590581670244</v>
      </c>
      <c r="GH121" s="32">
        <f t="shared" si="211"/>
        <v>2006</v>
      </c>
      <c r="GI121" s="90">
        <f t="shared" si="184"/>
        <v>1.3882911944566012</v>
      </c>
      <c r="GJ121" s="90">
        <f t="shared" si="185"/>
        <v>1.1706214684134308</v>
      </c>
      <c r="GK121" s="90">
        <f t="shared" si="186"/>
        <v>1.3174193917402117</v>
      </c>
      <c r="GL121" s="90">
        <f t="shared" si="187"/>
        <v>0.97183740693374565</v>
      </c>
      <c r="GM121" s="90">
        <f t="shared" si="188"/>
        <v>0.92028590581670244</v>
      </c>
    </row>
    <row r="122" spans="1:200" x14ac:dyDescent="0.2">
      <c r="A122" s="31" t="s">
        <v>35</v>
      </c>
      <c r="B122" s="31">
        <f t="shared" si="190"/>
        <v>1984</v>
      </c>
      <c r="D122" s="85">
        <f t="shared" si="266"/>
        <v>45824.178337442812</v>
      </c>
      <c r="E122" s="85">
        <f t="shared" si="267"/>
        <v>21348.939406494497</v>
      </c>
      <c r="F122" s="85">
        <f t="shared" si="268"/>
        <v>92190.417364059467</v>
      </c>
      <c r="G122" s="123">
        <v>9.9999999999999995E-7</v>
      </c>
      <c r="H122" s="85">
        <f t="shared" si="228"/>
        <v>159363.53510899679</v>
      </c>
      <c r="I122" s="85"/>
      <c r="K122" s="85">
        <f>AER11_Table2.1b!D44*0.001</f>
        <v>4660.558</v>
      </c>
      <c r="L122" s="85">
        <f>AER11_Table2.1b!F44*0.001</f>
        <v>1530.7139999999999</v>
      </c>
      <c r="M122" s="91">
        <f>AER11_Table2.1b!S44*0.001</f>
        <v>2661.6730000000002</v>
      </c>
      <c r="N122" s="91"/>
      <c r="O122" s="91">
        <f t="shared" si="269"/>
        <v>8852.9449999999997</v>
      </c>
      <c r="P122" s="91"/>
      <c r="Q122" s="90">
        <f t="shared" si="270"/>
        <v>0.30065396317270698</v>
      </c>
      <c r="R122" s="96">
        <f t="shared" si="229"/>
        <v>2582.4769999999999</v>
      </c>
      <c r="S122" s="96">
        <f t="shared" si="229"/>
        <v>1227.0150000000001</v>
      </c>
      <c r="T122" s="96">
        <f t="shared" si="229"/>
        <v>2264.4749999999999</v>
      </c>
      <c r="U122" s="96">
        <f t="shared" si="229"/>
        <v>16948.124864042038</v>
      </c>
      <c r="V122" s="96">
        <f t="shared" si="230"/>
        <v>23022.091864042039</v>
      </c>
      <c r="X122" s="85">
        <f>AER_11_Table3.4_real!$B31</f>
        <v>9.832337316141718</v>
      </c>
      <c r="Y122" s="85">
        <f>AER_11_Table3.4_real!$D31</f>
        <v>13.947046545922033</v>
      </c>
      <c r="Z122" s="85">
        <f>AER_11_Table3.4_real!F31</f>
        <v>34.636267251484107</v>
      </c>
      <c r="AA122" s="85">
        <f t="shared" si="231"/>
        <v>6.3125258063296403</v>
      </c>
      <c r="AB122" s="93">
        <f t="shared" si="271"/>
        <v>18.001188882230352</v>
      </c>
      <c r="AC122" s="90">
        <f t="shared" si="272"/>
        <v>1.0065103334389232</v>
      </c>
      <c r="AD122" s="90"/>
      <c r="AE122" s="94"/>
      <c r="AF122" s="88">
        <f t="shared" si="232"/>
        <v>36.745739580821422</v>
      </c>
      <c r="AG122" s="88">
        <f t="shared" si="273"/>
        <v>80.361375521672187</v>
      </c>
      <c r="AH122" s="96">
        <f t="shared" si="273"/>
        <v>52.784253021388118</v>
      </c>
      <c r="AI122" s="96">
        <f t="shared" si="273"/>
        <v>1.2132628613942222</v>
      </c>
      <c r="AJ122" s="96">
        <f t="shared" si="273"/>
        <v>0.4368890961092321</v>
      </c>
      <c r="AL122" s="96">
        <f t="shared" si="234"/>
        <v>37.193630718938167</v>
      </c>
      <c r="AM122" s="96">
        <f t="shared" si="234"/>
        <v>80.693022819150741</v>
      </c>
      <c r="AN122" s="96">
        <f t="shared" si="234"/>
        <v>53.374161748252391</v>
      </c>
      <c r="AO122" s="96">
        <f t="shared" si="234"/>
        <v>1.2090183221448734</v>
      </c>
      <c r="AP122" s="96">
        <f t="shared" si="234"/>
        <v>14.612846463771584</v>
      </c>
      <c r="AQ122" s="90">
        <f t="shared" si="274"/>
        <v>1.1227373882166243</v>
      </c>
      <c r="AR122" s="90">
        <f t="shared" si="235"/>
        <v>0.98795785381907641</v>
      </c>
      <c r="AS122" s="90">
        <f t="shared" si="235"/>
        <v>0.99589001271867283</v>
      </c>
      <c r="AT122" s="90">
        <f t="shared" si="235"/>
        <v>0.98894767229044889</v>
      </c>
      <c r="AU122" s="90">
        <f t="shared" si="235"/>
        <v>1.0035107319480641</v>
      </c>
      <c r="AV122" s="90">
        <f t="shared" si="235"/>
        <v>2.9897603946799477E-2</v>
      </c>
      <c r="AX122" s="102">
        <f t="shared" si="275"/>
        <v>554113.26283247629</v>
      </c>
      <c r="AY122" s="102">
        <f t="shared" si="276"/>
        <v>801596.50986402435</v>
      </c>
      <c r="AZ122" s="102">
        <f t="shared" si="277"/>
        <v>850771.30060679873</v>
      </c>
      <c r="BA122" s="102" t="e">
        <f t="shared" si="278"/>
        <v>#DIV/0!</v>
      </c>
      <c r="BB122" s="102">
        <f t="shared" si="279"/>
        <v>2600500.947881416</v>
      </c>
      <c r="BE122" s="80">
        <f t="shared" si="236"/>
        <v>1.1579918275627195</v>
      </c>
      <c r="BF122" s="80">
        <f t="shared" si="236"/>
        <v>0.98769567929721758</v>
      </c>
      <c r="BG122" s="80">
        <f t="shared" si="236"/>
        <v>1.0664919231347032</v>
      </c>
      <c r="BH122" s="80">
        <f>AER_11_Table3.4_real!G31</f>
        <v>17.615582485726172</v>
      </c>
      <c r="BI122" s="80">
        <f t="shared" si="280"/>
        <v>1.0080082340978589</v>
      </c>
      <c r="BJ122" s="80"/>
      <c r="BK122" s="80"/>
      <c r="BL122" s="80"/>
      <c r="BM122" s="80"/>
      <c r="BN122" s="80"/>
      <c r="BO122" s="80"/>
      <c r="BP122" s="80"/>
      <c r="BQ122" s="80"/>
      <c r="BR122" s="80"/>
      <c r="BS122" s="88"/>
      <c r="BT122" s="95">
        <f>[4]Northeast!AK123</f>
        <v>1.0128192888748841</v>
      </c>
      <c r="BU122" s="95">
        <f>[4]Midwest!AK123</f>
        <v>1.0263744132128456</v>
      </c>
      <c r="BV122" s="95">
        <f>[4]South!AK123</f>
        <v>1.0353108578760035</v>
      </c>
      <c r="BW122" s="95">
        <f>[4]West!AK123</f>
        <v>1.0058351293361218</v>
      </c>
      <c r="BX122" s="88"/>
      <c r="BY122" s="95">
        <f>[4]Northeast!AH123</f>
        <v>0.99993736007863321</v>
      </c>
      <c r="BZ122" s="95">
        <f>[4]Midwest!AH123</f>
        <v>1.0010023509701269</v>
      </c>
      <c r="CA122" s="95">
        <f>[4]South!AH123</f>
        <v>0.99963137803726942</v>
      </c>
      <c r="CB122" s="95">
        <f>[4]West!AH123</f>
        <v>0.99938089348306614</v>
      </c>
      <c r="CD122" s="95">
        <f>[4]Northeast!AI123</f>
        <v>0.99968732703148089</v>
      </c>
      <c r="CE122" s="95">
        <f>[4]Midwest!AI123</f>
        <v>0.99676836215558606</v>
      </c>
      <c r="CF122" s="95">
        <f>[4]South!AI123</f>
        <v>0.99592414011884811</v>
      </c>
      <c r="CG122" s="95">
        <f>[4]West!AI123</f>
        <v>0.998290494920267</v>
      </c>
      <c r="CI122" s="95">
        <f>[4]Northeast!AJ123</f>
        <v>1.0047037096496336</v>
      </c>
      <c r="CJ122" s="95">
        <f>[4]Midwest!AJ123</f>
        <v>0.99048728138010034</v>
      </c>
      <c r="CK122" s="95">
        <f>[4]South!AJ123</f>
        <v>1.0092638865785075</v>
      </c>
      <c r="CL122" s="95">
        <f>[4]West!AJ123</f>
        <v>0.96417094204229681</v>
      </c>
      <c r="CN122" s="89">
        <f t="shared" si="237"/>
        <v>1.0050612122750602</v>
      </c>
      <c r="CO122" s="89">
        <f t="shared" si="238"/>
        <v>1.0065103334389232</v>
      </c>
      <c r="CP122" s="89">
        <f t="shared" si="239"/>
        <v>1</v>
      </c>
      <c r="CQ122" s="89">
        <f t="shared" si="240"/>
        <v>0.9997538519751501</v>
      </c>
      <c r="CR122" s="89">
        <f t="shared" si="241"/>
        <v>0.99646008538862141</v>
      </c>
      <c r="CS122" s="89">
        <f t="shared" si="242"/>
        <v>1.0094447092462142</v>
      </c>
      <c r="CT122" s="89">
        <f t="shared" si="243"/>
        <v>1.0069689462663816</v>
      </c>
      <c r="CU122" s="89">
        <f t="shared" si="244"/>
        <v>1.0177570509569958</v>
      </c>
      <c r="CV122" s="89">
        <f t="shared" si="245"/>
        <v>1.0116044958934991</v>
      </c>
      <c r="CW122" s="89"/>
      <c r="CX122" s="89">
        <f t="shared" si="246"/>
        <v>1.0056237679217694</v>
      </c>
      <c r="DA122" s="35"/>
      <c r="DC122" s="80">
        <f t="shared" si="223"/>
        <v>0.28754494123201607</v>
      </c>
      <c r="DD122" s="80">
        <f t="shared" si="215"/>
        <v>0.1339637665033778</v>
      </c>
      <c r="DE122" s="80">
        <f t="shared" si="224"/>
        <v>1.7354738767749933</v>
      </c>
      <c r="DF122" s="80">
        <f t="shared" si="216"/>
        <v>6.2749612031136815E-12</v>
      </c>
      <c r="DG122" s="80"/>
      <c r="DI122" s="80">
        <f t="shared" si="282"/>
        <v>0.28749790006907605</v>
      </c>
      <c r="DJ122" s="80">
        <f t="shared" si="283"/>
        <v>0.12890397055191413</v>
      </c>
      <c r="DK122" s="80">
        <f t="shared" si="284"/>
        <v>1.7505572516791785</v>
      </c>
      <c r="DL122" s="80">
        <f t="shared" si="285"/>
        <v>6.3256931564863546E-12</v>
      </c>
      <c r="DM122" s="80">
        <f t="shared" si="195"/>
        <v>2.1669591223064941</v>
      </c>
      <c r="DN122" s="80"/>
      <c r="DO122" s="80"/>
      <c r="DP122" s="80">
        <f t="shared" si="286"/>
        <v>0.13267343029667564</v>
      </c>
      <c r="DQ122" s="80">
        <f t="shared" si="287"/>
        <v>5.948611084767938E-2</v>
      </c>
      <c r="DR122" s="80">
        <f t="shared" si="288"/>
        <v>0.80784045885272593</v>
      </c>
      <c r="DS122" s="80">
        <f t="shared" si="289"/>
        <v>2.9191566612264181E-12</v>
      </c>
      <c r="DT122" s="80"/>
      <c r="DW122" s="80">
        <f t="shared" si="247"/>
        <v>-2.3630320177036562E-2</v>
      </c>
      <c r="DX122" s="80">
        <f t="shared" si="248"/>
        <v>-2.9522989695288465E-2</v>
      </c>
      <c r="DY122" s="80">
        <f t="shared" si="281"/>
        <v>-3.9274306240706963E-2</v>
      </c>
      <c r="DZ122" s="80">
        <v>0</v>
      </c>
      <c r="EA122" s="80"/>
      <c r="EC122" s="80">
        <f t="shared" si="249"/>
        <v>0.52644154007508237</v>
      </c>
      <c r="ED122" s="80">
        <f t="shared" si="250"/>
        <v>0.1729044967522107</v>
      </c>
      <c r="EE122" s="80">
        <f t="shared" si="251"/>
        <v>0.30065396317270698</v>
      </c>
      <c r="EF122" s="80">
        <f t="shared" si="252"/>
        <v>0</v>
      </c>
      <c r="EG122" s="80"/>
      <c r="EI122" s="80">
        <f t="shared" si="253"/>
        <v>-1.3278876334908285E-2</v>
      </c>
      <c r="EJ122" s="80">
        <f t="shared" si="253"/>
        <v>6.9790413925010772E-2</v>
      </c>
      <c r="EK122" s="80">
        <f t="shared" si="253"/>
        <v>-1.524455323085851E-2</v>
      </c>
      <c r="EL122" s="80" t="e">
        <f t="shared" si="253"/>
        <v>#DIV/0!</v>
      </c>
      <c r="EN122" s="80">
        <f t="shared" si="254"/>
        <v>1.2095301132964486E-4</v>
      </c>
      <c r="EO122" s="80">
        <f t="shared" si="255"/>
        <v>-8.6328716588747012E-4</v>
      </c>
      <c r="EP122" s="80">
        <f t="shared" si="256"/>
        <v>4.0165851274145742E-4</v>
      </c>
      <c r="EQ122" s="80">
        <f t="shared" si="257"/>
        <v>6.5903762075449003E-4</v>
      </c>
      <c r="ES122" s="80">
        <f t="shared" si="258"/>
        <v>9.8774692221916845E-5</v>
      </c>
      <c r="ET122" s="80">
        <f t="shared" si="259"/>
        <v>3.0312532512796523E-3</v>
      </c>
      <c r="EU122" s="80">
        <f t="shared" si="260"/>
        <v>3.8761438066264075E-3</v>
      </c>
      <c r="EV122" s="80">
        <f t="shared" si="261"/>
        <v>2.0726612354301632E-3</v>
      </c>
      <c r="EX122" s="80">
        <f t="shared" si="262"/>
        <v>-1.4555111560310499E-3</v>
      </c>
      <c r="EY122" s="80">
        <f t="shared" si="263"/>
        <v>-3.0038037014859152E-2</v>
      </c>
      <c r="EZ122" s="80">
        <f t="shared" si="264"/>
        <v>-4.2316035013288469E-3</v>
      </c>
      <c r="FA122" s="80">
        <f t="shared" si="265"/>
        <v>9.2310419089728403E-3</v>
      </c>
      <c r="FC122" s="124">
        <v>1.0434653748955027</v>
      </c>
      <c r="FD122" s="80">
        <f t="shared" si="200"/>
        <v>0.9640436579674696</v>
      </c>
      <c r="FE122" s="80">
        <f t="shared" si="201"/>
        <v>1.0415381605773213</v>
      </c>
      <c r="FF122" s="124">
        <f t="shared" si="178"/>
        <v>1.0069689462663816</v>
      </c>
      <c r="FG122" s="80"/>
      <c r="FH122" s="80" t="e">
        <f t="shared" si="202"/>
        <v>#DIV/0!</v>
      </c>
      <c r="FI122" s="80">
        <f t="shared" si="203"/>
        <v>1</v>
      </c>
      <c r="FJ122" s="80">
        <f t="shared" si="179"/>
        <v>1</v>
      </c>
      <c r="FK122" s="80"/>
      <c r="FL122" s="80">
        <f t="shared" si="204"/>
        <v>1.0002892114656856</v>
      </c>
      <c r="FM122" s="80">
        <f t="shared" si="205"/>
        <v>1.0184038182790991</v>
      </c>
      <c r="FN122" s="80">
        <f t="shared" si="180"/>
        <v>0.9997538519751501</v>
      </c>
      <c r="FO122" s="80"/>
      <c r="FP122" s="80">
        <f t="shared" si="206"/>
        <v>1.003330261073992</v>
      </c>
      <c r="FQ122" s="80">
        <f t="shared" si="207"/>
        <v>1.0194935610505576</v>
      </c>
      <c r="FR122" s="80">
        <f t="shared" si="181"/>
        <v>0.99646008538862141</v>
      </c>
      <c r="FT122" s="80">
        <f t="shared" si="208"/>
        <v>0.99461613108066049</v>
      </c>
      <c r="FU122" s="80">
        <f t="shared" si="209"/>
        <v>1.0014429691160796</v>
      </c>
      <c r="FV122" s="80">
        <f t="shared" si="182"/>
        <v>1.0094447092462142</v>
      </c>
      <c r="FX122" s="37"/>
      <c r="FZ122" s="32">
        <f t="shared" si="210"/>
        <v>2007</v>
      </c>
      <c r="GA122" s="80">
        <f t="shared" si="165"/>
        <v>1.1512451647765438</v>
      </c>
      <c r="GB122" s="80">
        <f t="shared" si="166"/>
        <v>1</v>
      </c>
      <c r="GC122" s="80">
        <f t="shared" si="167"/>
        <v>1.0056288300579015</v>
      </c>
      <c r="GD122" s="80">
        <f t="shared" si="168"/>
        <v>1.3310187383431402</v>
      </c>
      <c r="GE122" s="80">
        <f t="shared" si="169"/>
        <v>1.0072356794253896</v>
      </c>
      <c r="GF122" s="80">
        <f t="shared" si="170"/>
        <v>0.91284964995525786</v>
      </c>
      <c r="GH122" s="32">
        <f t="shared" si="211"/>
        <v>2007</v>
      </c>
      <c r="GI122" s="90">
        <f t="shared" si="184"/>
        <v>1.5144776576653718</v>
      </c>
      <c r="GJ122" s="90">
        <f t="shared" si="185"/>
        <v>1.2305822057308258</v>
      </c>
      <c r="GK122" s="90">
        <f t="shared" si="186"/>
        <v>1.3310187383431402</v>
      </c>
      <c r="GL122" s="90">
        <f t="shared" si="187"/>
        <v>1.0072356794253896</v>
      </c>
      <c r="GM122" s="90">
        <f t="shared" si="188"/>
        <v>0.91284964995525786</v>
      </c>
    </row>
    <row r="123" spans="1:200" x14ac:dyDescent="0.2">
      <c r="A123" s="31" t="s">
        <v>35</v>
      </c>
      <c r="B123" s="31">
        <f t="shared" si="190"/>
        <v>1985</v>
      </c>
      <c r="D123" s="85">
        <f t="shared" si="266"/>
        <v>43142.285614967746</v>
      </c>
      <c r="E123" s="85">
        <f t="shared" si="267"/>
        <v>20407.832107396276</v>
      </c>
      <c r="F123" s="85">
        <f t="shared" si="268"/>
        <v>93985.298297339832</v>
      </c>
      <c r="G123" s="123">
        <v>9.9999999999999995E-7</v>
      </c>
      <c r="H123" s="85">
        <f t="shared" si="228"/>
        <v>157535.41602070385</v>
      </c>
      <c r="I123" s="85"/>
      <c r="K123" s="85">
        <f>AER11_Table2.1b!D45*0.001</f>
        <v>4534.2820000000002</v>
      </c>
      <c r="L123" s="85">
        <f>AER11_Table2.1b!F45*0.001</f>
        <v>1565.18</v>
      </c>
      <c r="M123" s="91">
        <f>AER11_Table2.1b!S45*0.001</f>
        <v>2708.902</v>
      </c>
      <c r="N123" s="91"/>
      <c r="O123" s="91">
        <f t="shared" si="269"/>
        <v>8808.3640000000014</v>
      </c>
      <c r="P123" s="91"/>
      <c r="Q123" s="90">
        <f t="shared" si="270"/>
        <v>0.3075374723387907</v>
      </c>
      <c r="R123" s="96">
        <f t="shared" si="229"/>
        <v>2487.7440000000001</v>
      </c>
      <c r="S123" s="96">
        <f t="shared" si="229"/>
        <v>1082.627</v>
      </c>
      <c r="T123" s="96">
        <f t="shared" si="229"/>
        <v>2351.2820000000002</v>
      </c>
      <c r="U123" s="96">
        <f t="shared" si="229"/>
        <v>17396.196924771179</v>
      </c>
      <c r="V123" s="96">
        <f t="shared" si="230"/>
        <v>23317.849924771181</v>
      </c>
      <c r="X123" s="85">
        <f>AER_11_Table3.4_real!$B32</f>
        <v>9.5146895616478524</v>
      </c>
      <c r="Y123" s="85">
        <f>AER_11_Table3.4_real!$D32</f>
        <v>13.038648658554465</v>
      </c>
      <c r="Z123" s="85">
        <f>AER_11_Table3.4_real!F32</f>
        <v>34.694979108635096</v>
      </c>
      <c r="AA123" s="85">
        <f t="shared" si="231"/>
        <v>6.0868384401114204</v>
      </c>
      <c r="AB123" s="93">
        <f t="shared" si="271"/>
        <v>17.884753175584457</v>
      </c>
      <c r="AC123" s="90">
        <f t="shared" si="272"/>
        <v>1</v>
      </c>
      <c r="AD123" s="90"/>
      <c r="AF123" s="88">
        <f t="shared" si="232"/>
        <v>31.521415678341999</v>
      </c>
      <c r="AG123" s="88">
        <f t="shared" si="273"/>
        <v>80.876726937603436</v>
      </c>
      <c r="AH123" s="96">
        <f t="shared" si="273"/>
        <v>48.996441165932012</v>
      </c>
      <c r="AI123" s="96">
        <f t="shared" si="273"/>
        <v>1.0382710271146851</v>
      </c>
      <c r="AJ123" s="96">
        <f t="shared" si="273"/>
        <v>0.4179886867847874</v>
      </c>
      <c r="AL123" s="96">
        <f t="shared" si="273"/>
        <v>32.119078765194203</v>
      </c>
      <c r="AM123" s="96">
        <f t="shared" si="234"/>
        <v>81.698264466001149</v>
      </c>
      <c r="AN123" s="96">
        <f t="shared" si="234"/>
        <v>50.046475355735978</v>
      </c>
      <c r="AO123" s="96">
        <f t="shared" si="234"/>
        <v>1.0039181111371058</v>
      </c>
      <c r="AP123" s="96">
        <f t="shared" si="234"/>
        <v>13.015373512218103</v>
      </c>
      <c r="AQ123" s="90">
        <f>AP123/AP$123</f>
        <v>1</v>
      </c>
      <c r="AR123" s="90">
        <f t="shared" si="235"/>
        <v>0.98139227182630584</v>
      </c>
      <c r="AS123" s="90">
        <f t="shared" si="235"/>
        <v>0.98994424748472354</v>
      </c>
      <c r="AT123" s="90">
        <f t="shared" si="235"/>
        <v>0.97901881836152882</v>
      </c>
      <c r="AU123" s="90">
        <f t="shared" si="235"/>
        <v>1.0342188427487067</v>
      </c>
      <c r="AV123" s="90">
        <f t="shared" si="235"/>
        <v>3.2114997421503352E-2</v>
      </c>
      <c r="AX123" s="102">
        <f t="shared" ref="AX123:AX148" si="290">R123/K123*1000000</f>
        <v>548652.24527279078</v>
      </c>
      <c r="AY123" s="102">
        <f t="shared" si="276"/>
        <v>691694.88493336225</v>
      </c>
      <c r="AZ123" s="102">
        <f t="shared" si="277"/>
        <v>867983.41172918037</v>
      </c>
      <c r="BA123" s="102" t="e">
        <f t="shared" si="278"/>
        <v>#DIV/0!</v>
      </c>
      <c r="BB123" s="102">
        <f t="shared" si="279"/>
        <v>2647239.5923659806</v>
      </c>
      <c r="BE123" s="80">
        <f t="shared" si="236"/>
        <v>1</v>
      </c>
      <c r="BF123" s="80">
        <f t="shared" si="236"/>
        <v>1</v>
      </c>
      <c r="BG123" s="80">
        <f t="shared" si="236"/>
        <v>1</v>
      </c>
      <c r="BH123" s="80">
        <f>AER_11_Table3.4_real!G32</f>
        <v>17.475633521477789</v>
      </c>
      <c r="BI123" s="80">
        <f t="shared" si="280"/>
        <v>1</v>
      </c>
      <c r="BJ123" s="80"/>
      <c r="BK123" s="80"/>
      <c r="BL123" s="80"/>
      <c r="BM123" s="80"/>
      <c r="BN123" s="80"/>
      <c r="BO123" s="80"/>
      <c r="BP123" s="80"/>
      <c r="BQ123" s="80"/>
      <c r="BR123" s="80"/>
      <c r="BS123" s="80"/>
      <c r="BT123" s="95">
        <f>[4]Northeast!AK124</f>
        <v>1</v>
      </c>
      <c r="BU123" s="95">
        <f>[4]Midwest!AK124</f>
        <v>1</v>
      </c>
      <c r="BV123" s="95">
        <f>[4]South!AK124</f>
        <v>1</v>
      </c>
      <c r="BW123" s="95">
        <f>[4]West!AK124</f>
        <v>1</v>
      </c>
      <c r="BX123" s="88"/>
      <c r="BY123" s="95">
        <f>[4]Northeast!AH124</f>
        <v>1</v>
      </c>
      <c r="BZ123" s="95">
        <f>[4]Midwest!AH124</f>
        <v>1</v>
      </c>
      <c r="CA123" s="95">
        <f>[4]South!AH124</f>
        <v>1</v>
      </c>
      <c r="CB123" s="95">
        <f>[4]West!AH124</f>
        <v>1</v>
      </c>
      <c r="CD123" s="95">
        <f>[4]Northeast!AI124</f>
        <v>1</v>
      </c>
      <c r="CE123" s="95">
        <f>[4]Midwest!AI124</f>
        <v>1</v>
      </c>
      <c r="CF123" s="95">
        <f>[4]South!AI124</f>
        <v>1</v>
      </c>
      <c r="CG123" s="95">
        <f>[4]West!AI124</f>
        <v>1</v>
      </c>
      <c r="CI123" s="95">
        <f>[4]Northeast!AJ124</f>
        <v>1</v>
      </c>
      <c r="CJ123" s="95">
        <f>[4]Midwest!AJ124</f>
        <v>1</v>
      </c>
      <c r="CK123" s="95">
        <f>[4]South!AJ124</f>
        <v>1</v>
      </c>
      <c r="CL123" s="95">
        <f>[4]West!AJ124</f>
        <v>1</v>
      </c>
      <c r="CN123" s="89">
        <f t="shared" si="237"/>
        <v>1</v>
      </c>
      <c r="CO123" s="89">
        <f t="shared" si="238"/>
        <v>1</v>
      </c>
      <c r="CP123" s="89">
        <f t="shared" si="239"/>
        <v>1</v>
      </c>
      <c r="CQ123" s="89">
        <f t="shared" si="240"/>
        <v>1</v>
      </c>
      <c r="CR123" s="89">
        <f t="shared" si="241"/>
        <v>1</v>
      </c>
      <c r="CS123" s="89">
        <f t="shared" si="242"/>
        <v>1</v>
      </c>
      <c r="CT123" s="89">
        <f t="shared" si="243"/>
        <v>1</v>
      </c>
      <c r="CU123" s="89">
        <f t="shared" si="244"/>
        <v>1</v>
      </c>
      <c r="CV123" s="89">
        <f t="shared" si="245"/>
        <v>1</v>
      </c>
      <c r="CW123" s="89"/>
      <c r="CX123" s="89">
        <f t="shared" si="246"/>
        <v>1</v>
      </c>
      <c r="DA123" s="35"/>
      <c r="DC123" s="80">
        <f t="shared" si="223"/>
        <v>0.27385769311262576</v>
      </c>
      <c r="DD123" s="80">
        <f t="shared" si="215"/>
        <v>0.12954440736497125</v>
      </c>
      <c r="DE123" s="80">
        <f t="shared" si="224"/>
        <v>1.7897936985481657</v>
      </c>
      <c r="DF123" s="80">
        <f t="shared" si="216"/>
        <v>6.3477789646270809E-12</v>
      </c>
      <c r="DG123" s="80"/>
      <c r="DI123" s="80">
        <f t="shared" si="282"/>
        <v>0.28064569147876323</v>
      </c>
      <c r="DJ123" s="80">
        <f t="shared" si="283"/>
        <v>0.13174173298448075</v>
      </c>
      <c r="DK123" s="80">
        <f t="shared" si="284"/>
        <v>1.7624942791081928</v>
      </c>
      <c r="DL123" s="80">
        <f t="shared" si="285"/>
        <v>6.3113000716889927E-12</v>
      </c>
      <c r="DM123" s="80">
        <f t="shared" si="195"/>
        <v>2.1748817035777481</v>
      </c>
      <c r="DN123" s="80"/>
      <c r="DO123" s="80"/>
      <c r="DP123" s="80">
        <f t="shared" si="286"/>
        <v>0.12903952018038145</v>
      </c>
      <c r="DQ123" s="80">
        <f t="shared" si="287"/>
        <v>6.0574206297179981E-2</v>
      </c>
      <c r="DR123" s="80">
        <f t="shared" si="288"/>
        <v>0.81038627351953663</v>
      </c>
      <c r="DS123" s="80">
        <f t="shared" si="289"/>
        <v>2.9019049915711314E-12</v>
      </c>
      <c r="DT123" s="80"/>
      <c r="DW123" s="80">
        <f t="shared" si="247"/>
        <v>-3.2839805653954293E-2</v>
      </c>
      <c r="DX123" s="80">
        <f t="shared" si="248"/>
        <v>-6.734984806438625E-2</v>
      </c>
      <c r="DY123" s="80">
        <f t="shared" si="281"/>
        <v>1.6936626490333855E-3</v>
      </c>
      <c r="DZ123" s="80">
        <v>0</v>
      </c>
      <c r="EA123" s="80"/>
      <c r="EC123" s="80">
        <f t="shared" si="249"/>
        <v>0.51477005264541742</v>
      </c>
      <c r="ED123" s="80">
        <f t="shared" si="250"/>
        <v>0.1776924750157918</v>
      </c>
      <c r="EE123" s="80">
        <f t="shared" si="251"/>
        <v>0.3075374723387907</v>
      </c>
      <c r="EF123" s="80">
        <f t="shared" si="252"/>
        <v>0</v>
      </c>
      <c r="EG123" s="80"/>
      <c r="EI123" s="80">
        <f t="shared" si="253"/>
        <v>-2.2419989178674007E-2</v>
      </c>
      <c r="EJ123" s="80">
        <f t="shared" si="253"/>
        <v>2.7314987529357532E-2</v>
      </c>
      <c r="EK123" s="80">
        <f t="shared" si="253"/>
        <v>2.263696167309788E-2</v>
      </c>
      <c r="EL123" s="80" t="e">
        <f t="shared" si="253"/>
        <v>#DIV/0!</v>
      </c>
      <c r="EN123" s="80">
        <f t="shared" si="254"/>
        <v>6.2641883328614598E-5</v>
      </c>
      <c r="EO123" s="80">
        <f t="shared" si="255"/>
        <v>-1.0018489518309548E-3</v>
      </c>
      <c r="EP123" s="80">
        <f t="shared" si="256"/>
        <v>3.6868992050725913E-4</v>
      </c>
      <c r="EQ123" s="80">
        <f t="shared" si="257"/>
        <v>6.1929824251003756E-4</v>
      </c>
      <c r="ES123" s="80">
        <f t="shared" si="258"/>
        <v>3.1272186090359387E-4</v>
      </c>
      <c r="ET123" s="80">
        <f t="shared" si="259"/>
        <v>3.2368708631817108E-3</v>
      </c>
      <c r="EU123" s="80">
        <f t="shared" si="260"/>
        <v>4.0841888375136859E-3</v>
      </c>
      <c r="EV123" s="80">
        <f t="shared" si="261"/>
        <v>1.7109679509700159E-3</v>
      </c>
      <c r="EX123" s="80">
        <f t="shared" si="262"/>
        <v>-6.6677897773663765E-3</v>
      </c>
      <c r="EY123" s="80">
        <f t="shared" si="263"/>
        <v>-5.9881966186989526E-3</v>
      </c>
      <c r="EZ123" s="80">
        <f t="shared" si="264"/>
        <v>-1.0090556136708664E-2</v>
      </c>
      <c r="FA123" s="80">
        <f t="shared" si="265"/>
        <v>3.0141816736802208E-2</v>
      </c>
      <c r="FC123" s="124">
        <v>1</v>
      </c>
      <c r="FD123" s="80">
        <f t="shared" si="200"/>
        <v>0.99307928383271316</v>
      </c>
      <c r="FE123" s="80">
        <f t="shared" si="201"/>
        <v>1.0343299705905675</v>
      </c>
      <c r="FF123" s="124">
        <f t="shared" si="178"/>
        <v>1</v>
      </c>
      <c r="FG123" s="80"/>
      <c r="FH123" s="80" t="e">
        <f t="shared" si="202"/>
        <v>#DIV/0!</v>
      </c>
      <c r="FI123" s="80">
        <f t="shared" si="203"/>
        <v>1</v>
      </c>
      <c r="FJ123" s="80">
        <f t="shared" si="179"/>
        <v>1</v>
      </c>
      <c r="FK123" s="80"/>
      <c r="FL123" s="80">
        <f t="shared" si="204"/>
        <v>1.0002462086286175</v>
      </c>
      <c r="FM123" s="80">
        <f t="shared" si="205"/>
        <v>1.0186545580865765</v>
      </c>
      <c r="FN123" s="80">
        <f t="shared" si="180"/>
        <v>1</v>
      </c>
      <c r="FO123" s="80"/>
      <c r="FP123" s="80">
        <f t="shared" si="206"/>
        <v>1.0035524901230719</v>
      </c>
      <c r="FQ123" s="80">
        <f t="shared" si="207"/>
        <v>1.0231153018567252</v>
      </c>
      <c r="FR123" s="80">
        <f t="shared" si="181"/>
        <v>1</v>
      </c>
      <c r="FT123" s="80">
        <f t="shared" si="208"/>
        <v>0.99064365867718795</v>
      </c>
      <c r="FU123" s="80">
        <f t="shared" si="209"/>
        <v>0.99207312688169924</v>
      </c>
      <c r="FV123" s="80">
        <f t="shared" si="182"/>
        <v>1</v>
      </c>
      <c r="FX123" s="37"/>
      <c r="FZ123" s="32">
        <v>2008</v>
      </c>
      <c r="GA123" s="80">
        <f t="shared" si="165"/>
        <v>1.2072079603968409</v>
      </c>
      <c r="GB123" s="80">
        <f t="shared" si="166"/>
        <v>1</v>
      </c>
      <c r="GC123" s="80">
        <f t="shared" si="167"/>
        <v>1.0043989008368117</v>
      </c>
      <c r="GD123" s="80">
        <f t="shared" si="168"/>
        <v>1.3427507347275065</v>
      </c>
      <c r="GE123" s="80">
        <f t="shared" si="169"/>
        <v>1.0103026008637275</v>
      </c>
      <c r="GF123" s="80">
        <f t="shared" si="170"/>
        <v>0.95518151476723567</v>
      </c>
      <c r="GH123" s="32">
        <v>2008</v>
      </c>
      <c r="GI123" s="90">
        <f t="shared" si="184"/>
        <v>1.6196417841538062</v>
      </c>
      <c r="GJ123" s="90">
        <f t="shared" si="185"/>
        <v>1.2444571999976384</v>
      </c>
      <c r="GK123" s="90">
        <f t="shared" si="186"/>
        <v>1.3427507347275065</v>
      </c>
      <c r="GL123" s="90">
        <f t="shared" si="187"/>
        <v>1.0103026008637275</v>
      </c>
      <c r="GM123" s="90">
        <f t="shared" si="188"/>
        <v>0.95518151476723567</v>
      </c>
    </row>
    <row r="124" spans="1:200" x14ac:dyDescent="0.2">
      <c r="A124" s="31" t="s">
        <v>35</v>
      </c>
      <c r="B124" s="31">
        <f t="shared" si="190"/>
        <v>1986</v>
      </c>
      <c r="D124" s="85">
        <f t="shared" si="266"/>
        <v>39214.433166699113</v>
      </c>
      <c r="E124" s="85">
        <f t="shared" si="267"/>
        <v>16374.605647910654</v>
      </c>
      <c r="F124" s="85">
        <f t="shared" si="268"/>
        <v>95433.43434052862</v>
      </c>
      <c r="G124" s="123">
        <v>9.9999999999999995E-7</v>
      </c>
      <c r="H124" s="85">
        <f t="shared" si="228"/>
        <v>151022.47315613838</v>
      </c>
      <c r="I124" s="85"/>
      <c r="K124" s="85">
        <f>AER11_Table2.1b!D46*0.001</f>
        <v>4405.1559999999999</v>
      </c>
      <c r="L124" s="85">
        <f>AER11_Table2.1b!F46*0.001</f>
        <v>1540.567</v>
      </c>
      <c r="M124" s="91">
        <f>AER11_Table2.1b!S46*0.001</f>
        <v>2794.7290000000003</v>
      </c>
      <c r="N124" s="91"/>
      <c r="O124" s="91">
        <f t="shared" si="269"/>
        <v>8740.4520000000011</v>
      </c>
      <c r="P124" s="91"/>
      <c r="Q124" s="90">
        <f t="shared" si="270"/>
        <v>0.31974650738886273</v>
      </c>
      <c r="R124" s="96">
        <f t="shared" ref="R124:U139" si="291">R52</f>
        <v>2367.3389999999999</v>
      </c>
      <c r="S124" s="96">
        <f t="shared" si="291"/>
        <v>1162.4580000000001</v>
      </c>
      <c r="T124" s="96">
        <f t="shared" si="291"/>
        <v>2438.6289999999999</v>
      </c>
      <c r="U124" s="96">
        <f t="shared" si="291"/>
        <v>17865.041166524636</v>
      </c>
      <c r="V124" s="96">
        <f t="shared" si="230"/>
        <v>23833.467166524635</v>
      </c>
      <c r="X124" s="85">
        <f>AER_11_Table3.4_real!$B33</f>
        <v>8.901939719433118</v>
      </c>
      <c r="Y124" s="85">
        <f>AER_11_Table3.4_real!$D33</f>
        <v>10.628947425143245</v>
      </c>
      <c r="Z124" s="85">
        <f>AER_11_Table3.4_real!F33</f>
        <v>34.147652362904815</v>
      </c>
      <c r="AA124" s="85">
        <f t="shared" ref="AA124:AA139" si="292">AA198+AA272</f>
        <v>5.6520252186876938</v>
      </c>
      <c r="AB124" s="93">
        <f t="shared" si="271"/>
        <v>17.278565588614679</v>
      </c>
      <c r="AC124" s="90">
        <f t="shared" si="272"/>
        <v>0.96610590143355624</v>
      </c>
      <c r="AD124" s="90"/>
      <c r="AF124" s="88">
        <f t="shared" si="232"/>
        <v>26.878577329729076</v>
      </c>
      <c r="AG124" s="88">
        <f t="shared" ref="AG124:AJ139" si="293">AG198+AG272</f>
        <v>59.012403466991742</v>
      </c>
      <c r="AH124" s="96">
        <f t="shared" si="293"/>
        <v>45.973519543293051</v>
      </c>
      <c r="AI124" s="96">
        <f t="shared" si="293"/>
        <v>0.94303446659557921</v>
      </c>
      <c r="AJ124" s="96">
        <f t="shared" si="273"/>
        <v>0.40923365871894146</v>
      </c>
      <c r="AL124" s="96">
        <f t="shared" si="273"/>
        <v>27.450240806228191</v>
      </c>
      <c r="AM124" s="96">
        <f t="shared" si="273"/>
        <v>59.396032760190309</v>
      </c>
      <c r="AN124" s="96">
        <f t="shared" si="273"/>
        <v>46.63489061314948</v>
      </c>
      <c r="AO124" s="96">
        <f t="shared" si="273"/>
        <v>0.99507755039864776</v>
      </c>
      <c r="AP124" s="96">
        <f t="shared" si="273"/>
        <v>11.141128367008411</v>
      </c>
      <c r="AQ124" s="90">
        <f t="shared" ref="AQ124:AQ148" si="294">AP124/AP$123</f>
        <v>0.85599759058391556</v>
      </c>
      <c r="AR124" s="90">
        <f t="shared" ref="AR124:AV148" si="295">AF124/AL124</f>
        <v>0.97917455513288576</v>
      </c>
      <c r="AS124" s="90">
        <f t="shared" si="295"/>
        <v>0.99354116301424611</v>
      </c>
      <c r="AT124" s="90">
        <f t="shared" si="295"/>
        <v>0.98581810611838461</v>
      </c>
      <c r="AU124" s="90">
        <f t="shared" si="295"/>
        <v>0.94769946947127981</v>
      </c>
      <c r="AV124" s="90">
        <f t="shared" si="295"/>
        <v>3.6731796388845293E-2</v>
      </c>
      <c r="AX124" s="102">
        <f t="shared" si="290"/>
        <v>537401.85364604567</v>
      </c>
      <c r="AY124" s="102">
        <f t="shared" si="276"/>
        <v>754565.04001448816</v>
      </c>
      <c r="AZ124" s="102">
        <f t="shared" si="277"/>
        <v>872581.563364462</v>
      </c>
      <c r="BA124" s="102" t="e">
        <f t="shared" si="278"/>
        <v>#DIV/0!</v>
      </c>
      <c r="BB124" s="102">
        <f t="shared" si="279"/>
        <v>2726800.3035225905</v>
      </c>
      <c r="BE124" s="80">
        <f t="shared" si="236"/>
        <v>0.85463973007764493</v>
      </c>
      <c r="BF124" s="80">
        <f t="shared" si="236"/>
        <v>0.72701706882534889</v>
      </c>
      <c r="BG124" s="80">
        <f t="shared" si="236"/>
        <v>0.93183166809777174</v>
      </c>
      <c r="BH124" s="80">
        <f>AER_11_Table3.4_real!G33</f>
        <v>16.877575305803528</v>
      </c>
      <c r="BI124" s="80">
        <f t="shared" si="280"/>
        <v>0.96577759456106471</v>
      </c>
      <c r="BJ124" s="80"/>
      <c r="BK124" s="80"/>
      <c r="BL124" s="80"/>
      <c r="BM124" s="80"/>
      <c r="BN124" s="80"/>
      <c r="BO124" s="80"/>
      <c r="BP124" s="80"/>
      <c r="BQ124" s="80"/>
      <c r="BR124" s="80"/>
      <c r="BS124" s="80"/>
      <c r="BT124" s="95">
        <f>[4]Northeast!AK125</f>
        <v>1.006042493773307</v>
      </c>
      <c r="BU124" s="95">
        <f>[4]Midwest!AK125</f>
        <v>1.0057193647654026</v>
      </c>
      <c r="BV124" s="95">
        <f>[4]South!AK125</f>
        <v>0.97357264103809482</v>
      </c>
      <c r="BW124" s="95">
        <f>[4]West!AK125</f>
        <v>0.98351888065695314</v>
      </c>
      <c r="BX124" s="88"/>
      <c r="BY124" s="95">
        <f>[4]Northeast!AH125</f>
        <v>1.0005038823035253</v>
      </c>
      <c r="BZ124" s="95">
        <f>[4]Midwest!AH125</f>
        <v>0.99872251217498176</v>
      </c>
      <c r="CA124" s="95">
        <f>[4]South!AH125</f>
        <v>1.000371756867142</v>
      </c>
      <c r="CB124" s="95">
        <f>[4]West!AH125</f>
        <v>1.0005403534304453</v>
      </c>
      <c r="CD124" s="95">
        <f>[4]Northeast!AI125</f>
        <v>1.0036349803445095</v>
      </c>
      <c r="CE124" s="95">
        <f>[4]Midwest!AI125</f>
        <v>1.0084264248494383</v>
      </c>
      <c r="CF124" s="95">
        <f>[4]South!AI125</f>
        <v>1.0093174605427093</v>
      </c>
      <c r="CG124" s="95">
        <f>[4]West!AI125</f>
        <v>1.006102062379391</v>
      </c>
      <c r="CI124" s="95">
        <f>[4]Northeast!AJ125</f>
        <v>0.99848553924890882</v>
      </c>
      <c r="CJ124" s="95">
        <f>[4]Midwest!AJ125</f>
        <v>0.96696345256448846</v>
      </c>
      <c r="CK124" s="95">
        <f>[4]South!AJ125</f>
        <v>0.99418055780467329</v>
      </c>
      <c r="CL124" s="95">
        <f>[4]West!AJ125</f>
        <v>0.90428707162054034</v>
      </c>
      <c r="CN124" s="89">
        <f t="shared" si="237"/>
        <v>0.99229005522478408</v>
      </c>
      <c r="CO124" s="89">
        <f t="shared" si="238"/>
        <v>0.96610590143355624</v>
      </c>
      <c r="CP124" s="89">
        <f t="shared" si="239"/>
        <v>1</v>
      </c>
      <c r="CQ124" s="89">
        <f t="shared" si="240"/>
        <v>1.0002996446357353</v>
      </c>
      <c r="CR124" s="89">
        <f t="shared" si="241"/>
        <v>1.0085879968568998</v>
      </c>
      <c r="CS124" s="89">
        <f t="shared" si="242"/>
        <v>1.0056620360149862</v>
      </c>
      <c r="CT124" s="89">
        <f t="shared" si="243"/>
        <v>0.96850127025650234</v>
      </c>
      <c r="CU124" s="89">
        <f t="shared" si="244"/>
        <v>0.97506776470531087</v>
      </c>
      <c r="CV124" s="89">
        <f t="shared" si="245"/>
        <v>0.95865727828649328</v>
      </c>
      <c r="CW124" s="89"/>
      <c r="CX124" s="89">
        <f t="shared" si="246"/>
        <v>1.0146025875714151</v>
      </c>
      <c r="DA124" s="35"/>
      <c r="DC124" s="80">
        <f t="shared" si="223"/>
        <v>0.25965958805452938</v>
      </c>
      <c r="DD124" s="80">
        <f t="shared" si="215"/>
        <v>0.10842496024403836</v>
      </c>
      <c r="DE124" s="80">
        <f t="shared" si="224"/>
        <v>1.8957463550844325</v>
      </c>
      <c r="DF124" s="80">
        <f t="shared" si="216"/>
        <v>6.6215310814445793E-12</v>
      </c>
      <c r="DG124" s="80"/>
      <c r="DI124" s="80">
        <f t="shared" si="282"/>
        <v>0.26669565472245027</v>
      </c>
      <c r="DJ124" s="80">
        <f t="shared" si="283"/>
        <v>0.11867163808391341</v>
      </c>
      <c r="DK124" s="80">
        <f t="shared" si="284"/>
        <v>1.8422622567918259</v>
      </c>
      <c r="DL124" s="80">
        <f t="shared" si="285"/>
        <v>6.483691862995455E-12</v>
      </c>
      <c r="DM124" s="80">
        <f t="shared" si="195"/>
        <v>2.2276295496046732</v>
      </c>
      <c r="DN124" s="80"/>
      <c r="DO124" s="80"/>
      <c r="DP124" s="80">
        <f t="shared" si="286"/>
        <v>0.11972172606965978</v>
      </c>
      <c r="DQ124" s="80">
        <f t="shared" si="287"/>
        <v>5.3272609040840524E-2</v>
      </c>
      <c r="DR124" s="80">
        <f t="shared" si="288"/>
        <v>0.82700566488658911</v>
      </c>
      <c r="DS124" s="80">
        <f t="shared" si="289"/>
        <v>2.9105790341783199E-12</v>
      </c>
      <c r="DT124" s="80"/>
      <c r="DW124" s="80">
        <f t="shared" si="247"/>
        <v>-6.6567675014614983E-2</v>
      </c>
      <c r="DX124" s="80">
        <f t="shared" si="248"/>
        <v>-0.20433675246998767</v>
      </c>
      <c r="DY124" s="80">
        <f t="shared" si="281"/>
        <v>-1.5901143417873697E-2</v>
      </c>
      <c r="DZ124" s="80">
        <v>0</v>
      </c>
      <c r="EA124" s="80"/>
      <c r="EC124" s="80">
        <f t="shared" si="249"/>
        <v>0.50399636082893651</v>
      </c>
      <c r="ED124" s="80">
        <f t="shared" si="250"/>
        <v>0.1762571317822007</v>
      </c>
      <c r="EE124" s="80">
        <f t="shared" si="251"/>
        <v>0.31974650738886273</v>
      </c>
      <c r="EF124" s="80">
        <f t="shared" si="252"/>
        <v>0</v>
      </c>
      <c r="EG124" s="80"/>
      <c r="EI124" s="80">
        <f t="shared" ref="EI124:EL143" si="296">LN(EC124/EC123)</f>
        <v>-2.1151253767626287E-2</v>
      </c>
      <c r="EJ124" s="80">
        <f t="shared" si="296"/>
        <v>-8.1104828149541255E-3</v>
      </c>
      <c r="EK124" s="80">
        <f t="shared" si="296"/>
        <v>3.8931576369490947E-2</v>
      </c>
      <c r="EL124" s="80" t="e">
        <f t="shared" si="296"/>
        <v>#DIV/0!</v>
      </c>
      <c r="EN124" s="80">
        <f t="shared" si="254"/>
        <v>5.0375539746605729E-4</v>
      </c>
      <c r="EO124" s="80">
        <f t="shared" si="255"/>
        <v>-1.2783045081990858E-3</v>
      </c>
      <c r="EP124" s="80">
        <f t="shared" si="256"/>
        <v>3.716877826790553E-4</v>
      </c>
      <c r="EQ124" s="80">
        <f t="shared" si="257"/>
        <v>5.4020749210026604E-4</v>
      </c>
      <c r="ES124" s="80">
        <f t="shared" si="258"/>
        <v>3.6283897697017369E-3</v>
      </c>
      <c r="ET124" s="80">
        <f t="shared" si="259"/>
        <v>8.3911207179985636E-3</v>
      </c>
      <c r="EU124" s="80">
        <f t="shared" si="260"/>
        <v>9.2743207689488065E-3</v>
      </c>
      <c r="EV124" s="80">
        <f t="shared" si="261"/>
        <v>6.0835201889195747E-3</v>
      </c>
      <c r="EX124" s="80">
        <f t="shared" si="262"/>
        <v>-2.2623229249830634E-3</v>
      </c>
      <c r="EY124" s="80">
        <f t="shared" si="263"/>
        <v>3.6268675870787348E-3</v>
      </c>
      <c r="EZ124" s="80">
        <f t="shared" si="264"/>
        <v>6.9209966615773897E-3</v>
      </c>
      <c r="FA124" s="80">
        <f t="shared" si="265"/>
        <v>-8.7364242763875916E-2</v>
      </c>
      <c r="FC124" s="124">
        <v>0.89510328783207527</v>
      </c>
      <c r="FD124" s="80">
        <f t="shared" si="200"/>
        <v>0.96850127025650223</v>
      </c>
      <c r="FE124" s="80">
        <f t="shared" si="201"/>
        <v>1.0017498903813353</v>
      </c>
      <c r="FF124" s="124">
        <f t="shared" si="178"/>
        <v>0.96850127025650234</v>
      </c>
      <c r="FG124" s="80"/>
      <c r="FH124" s="80" t="e">
        <f t="shared" si="202"/>
        <v>#DIV/0!</v>
      </c>
      <c r="FI124" s="80">
        <f t="shared" si="203"/>
        <v>1</v>
      </c>
      <c r="FJ124" s="80">
        <f t="shared" si="179"/>
        <v>1</v>
      </c>
      <c r="FK124" s="80"/>
      <c r="FL124" s="80">
        <f t="shared" si="204"/>
        <v>1.0002996446357353</v>
      </c>
      <c r="FM124" s="80">
        <f t="shared" si="205"/>
        <v>1.0189597924605744</v>
      </c>
      <c r="FN124" s="80">
        <f t="shared" si="180"/>
        <v>1.0002996446357353</v>
      </c>
      <c r="FO124" s="80"/>
      <c r="FP124" s="80">
        <f t="shared" si="206"/>
        <v>1.0085879968568998</v>
      </c>
      <c r="FQ124" s="80">
        <f t="shared" si="207"/>
        <v>1.0319018128533168</v>
      </c>
      <c r="FR124" s="80">
        <f t="shared" si="181"/>
        <v>1.0085879968568998</v>
      </c>
      <c r="FT124" s="80">
        <f t="shared" si="208"/>
        <v>1.0056620360149862</v>
      </c>
      <c r="FU124" s="80">
        <f t="shared" si="209"/>
        <v>0.99769028065560339</v>
      </c>
      <c r="FV124" s="80">
        <f t="shared" si="182"/>
        <v>1.0056620360149862</v>
      </c>
      <c r="FX124" s="37"/>
      <c r="GH124" s="32">
        <v>2009</v>
      </c>
      <c r="GI124" s="90">
        <f t="shared" si="184"/>
        <v>1.5748543766962684</v>
      </c>
      <c r="GJ124" s="90">
        <f t="shared" si="185"/>
        <v>1.2164596058927626</v>
      </c>
      <c r="GK124" s="90">
        <f t="shared" si="186"/>
        <v>1.3509031510120537</v>
      </c>
      <c r="GL124" s="90">
        <f t="shared" si="187"/>
        <v>1.0160774815943743</v>
      </c>
      <c r="GM124" s="90">
        <f t="shared" si="188"/>
        <v>0.94007260607483478</v>
      </c>
    </row>
    <row r="125" spans="1:200" x14ac:dyDescent="0.2">
      <c r="A125" s="31" t="s">
        <v>35</v>
      </c>
      <c r="B125" s="31">
        <f t="shared" si="190"/>
        <v>1987</v>
      </c>
      <c r="D125" s="85">
        <f t="shared" si="266"/>
        <v>36502.983100134108</v>
      </c>
      <c r="E125" s="85">
        <f t="shared" si="267"/>
        <v>16324.57820037394</v>
      </c>
      <c r="F125" s="85">
        <f t="shared" si="268"/>
        <v>97017.788944513595</v>
      </c>
      <c r="G125" s="123">
        <v>9.9999999999999995E-7</v>
      </c>
      <c r="H125" s="85">
        <f t="shared" si="228"/>
        <v>149845.35024602164</v>
      </c>
      <c r="I125" s="85"/>
      <c r="K125" s="85">
        <f>AER11_Table2.1b!D47*0.001</f>
        <v>4419.5749999999998</v>
      </c>
      <c r="L125" s="85">
        <f>AER11_Table2.1b!F47*0.001</f>
        <v>1616.5810000000001</v>
      </c>
      <c r="M125" s="91">
        <f>AER11_Table2.1b!S47*0.001</f>
        <v>2901.6</v>
      </c>
      <c r="N125" s="91"/>
      <c r="O125" s="91">
        <f t="shared" si="269"/>
        <v>8937.7559999999994</v>
      </c>
      <c r="P125" s="91"/>
      <c r="Q125" s="90">
        <f t="shared" si="270"/>
        <v>0.32464524652496668</v>
      </c>
      <c r="R125" s="96">
        <f t="shared" si="291"/>
        <v>2489.0529999999999</v>
      </c>
      <c r="S125" s="96">
        <f t="shared" si="291"/>
        <v>1130.9180000000001</v>
      </c>
      <c r="T125" s="96">
        <f t="shared" si="291"/>
        <v>2538.7559999999999</v>
      </c>
      <c r="U125" s="96">
        <f t="shared" si="291"/>
        <v>18332.98863821174</v>
      </c>
      <c r="V125" s="96">
        <f t="shared" si="230"/>
        <v>24491.715638211739</v>
      </c>
      <c r="X125" s="85">
        <f>AER_11_Table3.4_real!$B34</f>
        <v>8.259387633456635</v>
      </c>
      <c r="Y125" s="85">
        <f>AER_11_Table3.4_real!$D34</f>
        <v>10.098212338493363</v>
      </c>
      <c r="Z125" s="85">
        <f>AER_11_Table3.4_real!F34</f>
        <v>33.435962553251173</v>
      </c>
      <c r="AA125" s="85">
        <f t="shared" si="292"/>
        <v>5.1180620956855591</v>
      </c>
      <c r="AB125" s="93">
        <f t="shared" si="271"/>
        <v>16.765433095960738</v>
      </c>
      <c r="AC125" s="90">
        <f t="shared" si="272"/>
        <v>0.93741484332298364</v>
      </c>
      <c r="AD125" s="90"/>
      <c r="AE125" s="94"/>
      <c r="AF125" s="88">
        <f t="shared" si="232"/>
        <v>23.894203938996064</v>
      </c>
      <c r="AG125" s="88">
        <f t="shared" si="293"/>
        <v>61.234747856370603</v>
      </c>
      <c r="AH125" s="96">
        <f t="shared" si="293"/>
        <v>44.072579077491248</v>
      </c>
      <c r="AI125" s="96">
        <f t="shared" si="293"/>
        <v>0.83886300537646752</v>
      </c>
      <c r="AJ125" s="96">
        <f t="shared" si="293"/>
        <v>0.39424432162077583</v>
      </c>
      <c r="AL125" s="96">
        <f t="shared" ref="AL125:AP140" si="297">AL199+AL273</f>
        <v>24.122756340660807</v>
      </c>
      <c r="AM125" s="96">
        <f t="shared" si="297"/>
        <v>61.001259876849673</v>
      </c>
      <c r="AN125" s="96">
        <f t="shared" si="297"/>
        <v>43.725552581660935</v>
      </c>
      <c r="AO125" s="96">
        <f t="shared" si="297"/>
        <v>0.85814089242393254</v>
      </c>
      <c r="AP125" s="96">
        <f t="shared" si="297"/>
        <v>10.443165429258308</v>
      </c>
      <c r="AQ125" s="90">
        <f t="shared" si="294"/>
        <v>0.80237155080143108</v>
      </c>
      <c r="AR125" s="90">
        <f t="shared" si="295"/>
        <v>0.99052544417241828</v>
      </c>
      <c r="AS125" s="90">
        <f t="shared" si="295"/>
        <v>1.0038275927414007</v>
      </c>
      <c r="AT125" s="90">
        <f t="shared" si="295"/>
        <v>1.0079364690745123</v>
      </c>
      <c r="AU125" s="90">
        <f t="shared" si="295"/>
        <v>0.97753528911434107</v>
      </c>
      <c r="AV125" s="90">
        <f t="shared" si="295"/>
        <v>3.7751419748291375E-2</v>
      </c>
      <c r="AX125" s="102">
        <f t="shared" si="290"/>
        <v>563188.31561858323</v>
      </c>
      <c r="AY125" s="102">
        <f t="shared" si="276"/>
        <v>699573.97742519551</v>
      </c>
      <c r="AZ125" s="102">
        <f t="shared" si="277"/>
        <v>874950.37220843672</v>
      </c>
      <c r="BA125" s="102" t="e">
        <f t="shared" si="278"/>
        <v>#DIV/0!</v>
      </c>
      <c r="BB125" s="102">
        <f t="shared" si="279"/>
        <v>2740253.329606642</v>
      </c>
      <c r="BE125" s="80">
        <f t="shared" si="236"/>
        <v>0.75104135199548128</v>
      </c>
      <c r="BF125" s="80">
        <f t="shared" si="236"/>
        <v>0.74666530893364857</v>
      </c>
      <c r="BG125" s="80">
        <f t="shared" si="236"/>
        <v>0.87369894225027411</v>
      </c>
      <c r="BH125" s="80">
        <f>AER_11_Table3.4_real!G34</f>
        <v>16.411510492452798</v>
      </c>
      <c r="BI125" s="80">
        <f t="shared" si="280"/>
        <v>0.93910818582243849</v>
      </c>
      <c r="BJ125" s="80"/>
      <c r="BK125" s="80"/>
      <c r="BL125" s="80"/>
      <c r="BM125" s="80"/>
      <c r="BN125" s="80"/>
      <c r="BO125" s="80"/>
      <c r="BP125" s="80"/>
      <c r="BQ125" s="80"/>
      <c r="BR125" s="80"/>
      <c r="BS125" s="80"/>
      <c r="BT125" s="95">
        <f>[4]Northeast!AK126</f>
        <v>1.0014442989748424</v>
      </c>
      <c r="BU125" s="95">
        <f>[4]Midwest!AK126</f>
        <v>0.99152393600297428</v>
      </c>
      <c r="BV125" s="95">
        <f>[4]South!AK126</f>
        <v>0.94143070622198799</v>
      </c>
      <c r="BW125" s="95">
        <f>[4]West!AK126</f>
        <v>0.94627579231532821</v>
      </c>
      <c r="BX125" s="88"/>
      <c r="BY125" s="95">
        <f>[4]Northeast!AH126</f>
        <v>1.0002704303259569</v>
      </c>
      <c r="BZ125" s="95">
        <f>[4]Midwest!AH126</f>
        <v>0.99729229224981153</v>
      </c>
      <c r="CA125" s="95">
        <f>[4]South!AH126</f>
        <v>1.0005497643949881</v>
      </c>
      <c r="CB125" s="95">
        <f>[4]West!AH126</f>
        <v>1.0009323116478273</v>
      </c>
      <c r="CD125" s="95">
        <f>[4]Northeast!AI126</f>
        <v>1.0143399322439894</v>
      </c>
      <c r="CE125" s="95">
        <f>[4]Midwest!AI126</f>
        <v>1.0247286413010395</v>
      </c>
      <c r="CF125" s="95">
        <f>[4]South!AI126</f>
        <v>1.0263911363628295</v>
      </c>
      <c r="CG125" s="95">
        <f>[4]West!AI126</f>
        <v>1.0196152780820338</v>
      </c>
      <c r="CI125" s="95">
        <f>[4]Northeast!AJ126</f>
        <v>1.0048723763424752</v>
      </c>
      <c r="CJ125" s="95">
        <f>[4]Midwest!AJ126</f>
        <v>0.94337805077451486</v>
      </c>
      <c r="CK125" s="95">
        <f>[4]South!AJ126</f>
        <v>1.0222394034940536</v>
      </c>
      <c r="CL125" s="95">
        <f>[4]West!AJ126</f>
        <v>0.93644090206587882</v>
      </c>
      <c r="CN125" s="89">
        <f t="shared" si="237"/>
        <v>1.0146896744957403</v>
      </c>
      <c r="CO125" s="89">
        <f t="shared" si="238"/>
        <v>0.93741484332298364</v>
      </c>
      <c r="CP125" s="89">
        <f t="shared" si="239"/>
        <v>1</v>
      </c>
      <c r="CQ125" s="89">
        <f t="shared" si="240"/>
        <v>1.0003553749816958</v>
      </c>
      <c r="CR125" s="89">
        <f t="shared" si="241"/>
        <v>1.0249156585180006</v>
      </c>
      <c r="CS125" s="89">
        <f t="shared" si="242"/>
        <v>1.0264342339757317</v>
      </c>
      <c r="CT125" s="89">
        <f t="shared" si="243"/>
        <v>0.94134127752638852</v>
      </c>
      <c r="CU125" s="89">
        <f t="shared" si="244"/>
        <v>1.0052033108954004</v>
      </c>
      <c r="CV125" s="89">
        <f t="shared" si="245"/>
        <v>0.95118516223887373</v>
      </c>
      <c r="CW125" s="89"/>
      <c r="CX125" s="89">
        <f t="shared" si="246"/>
        <v>1.0523823763487834</v>
      </c>
      <c r="DA125" s="35"/>
      <c r="DC125" s="80">
        <f t="shared" si="223"/>
        <v>0.24360437638006224</v>
      </c>
      <c r="DD125" s="80">
        <f t="shared" si="215"/>
        <v>0.10894284122644876</v>
      </c>
      <c r="DE125" s="80">
        <f t="shared" si="224"/>
        <v>1.9423583471604464</v>
      </c>
      <c r="DF125" s="80">
        <f t="shared" si="216"/>
        <v>6.6735470827634151E-12</v>
      </c>
      <c r="DG125" s="80"/>
      <c r="DI125" s="80">
        <f t="shared" si="282"/>
        <v>0.25154659302591398</v>
      </c>
      <c r="DJ125" s="80">
        <f t="shared" si="283"/>
        <v>0.10868369509215262</v>
      </c>
      <c r="DK125" s="80">
        <f t="shared" si="284"/>
        <v>1.9189580005929856</v>
      </c>
      <c r="DL125" s="80">
        <f t="shared" si="285"/>
        <v>6.6475051638449559E-12</v>
      </c>
      <c r="DM125" s="80">
        <f t="shared" si="195"/>
        <v>2.2791882887176995</v>
      </c>
      <c r="DN125" s="80"/>
      <c r="DO125" s="80"/>
      <c r="DP125" s="80">
        <f t="shared" si="286"/>
        <v>0.11036674515708279</v>
      </c>
      <c r="DQ125" s="80">
        <f t="shared" si="287"/>
        <v>4.7685263929334885E-2</v>
      </c>
      <c r="DR125" s="80">
        <f t="shared" si="288"/>
        <v>0.84194799091066574</v>
      </c>
      <c r="DS125" s="80">
        <f t="shared" si="289"/>
        <v>2.9166107937422439E-12</v>
      </c>
      <c r="DT125" s="80"/>
      <c r="DW125" s="80">
        <f t="shared" si="247"/>
        <v>-7.49187505957815E-2</v>
      </c>
      <c r="DX125" s="80">
        <f t="shared" si="248"/>
        <v>-5.1222756186794123E-2</v>
      </c>
      <c r="DY125" s="80">
        <f t="shared" si="281"/>
        <v>-2.1061794906794551E-2</v>
      </c>
      <c r="DZ125" s="80">
        <v>0</v>
      </c>
      <c r="EA125" s="80"/>
      <c r="EC125" s="80">
        <f t="shared" si="249"/>
        <v>0.49448373842382809</v>
      </c>
      <c r="ED125" s="80">
        <f t="shared" si="250"/>
        <v>0.18087101505120529</v>
      </c>
      <c r="EE125" s="80">
        <f t="shared" si="251"/>
        <v>0.32464524652496668</v>
      </c>
      <c r="EF125" s="80">
        <f t="shared" si="252"/>
        <v>0</v>
      </c>
      <c r="EG125" s="80"/>
      <c r="EI125" s="80">
        <f t="shared" si="296"/>
        <v>-1.9054781831836978E-2</v>
      </c>
      <c r="EJ125" s="80">
        <f t="shared" si="296"/>
        <v>2.5840248315919915E-2</v>
      </c>
      <c r="EK125" s="80">
        <f t="shared" si="296"/>
        <v>1.5204519546193508E-2</v>
      </c>
      <c r="EL125" s="80" t="e">
        <f t="shared" si="296"/>
        <v>#DIV/0!</v>
      </c>
      <c r="EN125" s="80">
        <f t="shared" si="254"/>
        <v>-2.3336163119866378E-4</v>
      </c>
      <c r="EO125" s="80">
        <f t="shared" si="255"/>
        <v>-1.4330757134372171E-3</v>
      </c>
      <c r="EP125" s="80">
        <f t="shared" si="256"/>
        <v>1.7792554722840127E-4</v>
      </c>
      <c r="EQ125" s="80">
        <f t="shared" si="257"/>
        <v>3.9166982315723138E-4</v>
      </c>
      <c r="ES125" s="80">
        <f t="shared" si="258"/>
        <v>1.060969811868312E-2</v>
      </c>
      <c r="ET125" s="80">
        <f t="shared" si="259"/>
        <v>1.603671662839375E-2</v>
      </c>
      <c r="EU125" s="80">
        <f t="shared" si="260"/>
        <v>1.6774577857197548E-2</v>
      </c>
      <c r="EV125" s="80">
        <f t="shared" si="261"/>
        <v>1.3341857606667253E-2</v>
      </c>
      <c r="EX125" s="80">
        <f t="shared" si="262"/>
        <v>1.152562796130769E-2</v>
      </c>
      <c r="EY125" s="80">
        <f t="shared" si="263"/>
        <v>1.030007167102065E-2</v>
      </c>
      <c r="EZ125" s="80">
        <f t="shared" si="264"/>
        <v>2.2188558901873375E-2</v>
      </c>
      <c r="FA125" s="80">
        <f t="shared" si="265"/>
        <v>3.0996955934239664E-2</v>
      </c>
      <c r="FC125" s="124">
        <v>0.83242946259287198</v>
      </c>
      <c r="FD125" s="80">
        <f t="shared" si="200"/>
        <v>0.97195667825719989</v>
      </c>
      <c r="FE125" s="80">
        <f t="shared" si="201"/>
        <v>0.97365749589955675</v>
      </c>
      <c r="FF125" s="124">
        <f t="shared" si="178"/>
        <v>0.94134127752638852</v>
      </c>
      <c r="FG125" s="80"/>
      <c r="FH125" s="80" t="e">
        <f t="shared" si="202"/>
        <v>#DIV/0!</v>
      </c>
      <c r="FI125" s="80">
        <f t="shared" si="203"/>
        <v>1</v>
      </c>
      <c r="FJ125" s="80">
        <f t="shared" si="179"/>
        <v>1</v>
      </c>
      <c r="FK125" s="80"/>
      <c r="FL125" s="80">
        <f t="shared" si="204"/>
        <v>1.0000557136516637</v>
      </c>
      <c r="FM125" s="80">
        <f t="shared" si="205"/>
        <v>1.0190165624315108</v>
      </c>
      <c r="FN125" s="80">
        <f t="shared" si="180"/>
        <v>1.0003553749816958</v>
      </c>
      <c r="FO125" s="80"/>
      <c r="FP125" s="80">
        <f t="shared" si="206"/>
        <v>1.0161886337255484</v>
      </c>
      <c r="FQ125" s="80">
        <f t="shared" si="207"/>
        <v>1.0486068933423285</v>
      </c>
      <c r="FR125" s="80">
        <f t="shared" si="181"/>
        <v>1.0249156585180006</v>
      </c>
      <c r="FT125" s="80">
        <f t="shared" si="208"/>
        <v>1.0206552472071602</v>
      </c>
      <c r="FU125" s="80">
        <f t="shared" si="209"/>
        <v>1.0182978200387258</v>
      </c>
      <c r="FV125" s="80">
        <f t="shared" si="182"/>
        <v>1.0264342339757317</v>
      </c>
      <c r="FX125" s="37"/>
      <c r="GH125" s="32">
        <v>2010</v>
      </c>
      <c r="GI125" s="90">
        <f t="shared" si="184"/>
        <v>1.7052026770722768</v>
      </c>
      <c r="GJ125" s="90">
        <f t="shared" si="185"/>
        <v>1.2439969556208168</v>
      </c>
      <c r="GK125" s="90">
        <f t="shared" si="186"/>
        <v>1.3564079196999916</v>
      </c>
      <c r="GL125" s="90">
        <f t="shared" si="187"/>
        <v>1.0833074689101141</v>
      </c>
      <c r="GM125" s="90">
        <f t="shared" si="188"/>
        <v>0.93037859472496243</v>
      </c>
    </row>
    <row r="126" spans="1:200" x14ac:dyDescent="0.2">
      <c r="A126" s="31" t="s">
        <v>35</v>
      </c>
      <c r="B126" s="31">
        <f t="shared" si="190"/>
        <v>1988</v>
      </c>
      <c r="D126" s="85">
        <f t="shared" si="266"/>
        <v>37284.538258147833</v>
      </c>
      <c r="E126" s="85">
        <f t="shared" si="267"/>
        <v>16285.438281410719</v>
      </c>
      <c r="F126" s="85">
        <f t="shared" si="268"/>
        <v>98838.336678366963</v>
      </c>
      <c r="G126" s="123">
        <v>9.9999999999999995E-7</v>
      </c>
      <c r="H126" s="85">
        <f t="shared" si="228"/>
        <v>152408.31321892553</v>
      </c>
      <c r="I126" s="85"/>
      <c r="K126" s="85">
        <f>AER11_Table2.1b!D48*0.001</f>
        <v>4735.0830000000005</v>
      </c>
      <c r="L126" s="85">
        <f>AER11_Table2.1b!F48*0.001</f>
        <v>1674.729</v>
      </c>
      <c r="M126" s="91">
        <f>AER11_Table2.1b!S48*0.001</f>
        <v>3046.4590000000003</v>
      </c>
      <c r="N126" s="91"/>
      <c r="O126" s="91">
        <f t="shared" si="269"/>
        <v>9456.2710000000006</v>
      </c>
      <c r="P126" s="91"/>
      <c r="Q126" s="90">
        <f t="shared" si="270"/>
        <v>0.322162827186319</v>
      </c>
      <c r="R126" s="96">
        <f t="shared" si="291"/>
        <v>2730.88</v>
      </c>
      <c r="S126" s="96">
        <f t="shared" si="291"/>
        <v>1099.394</v>
      </c>
      <c r="T126" s="96">
        <f t="shared" si="291"/>
        <v>2675.1080000000002</v>
      </c>
      <c r="U126" s="96">
        <f t="shared" si="291"/>
        <v>18634.149689749931</v>
      </c>
      <c r="V126" s="96">
        <f t="shared" si="230"/>
        <v>25139.531689749932</v>
      </c>
      <c r="X126" s="85">
        <f>AER_11_Table3.4_real!$B35</f>
        <v>7.8741044788756254</v>
      </c>
      <c r="Y126" s="85">
        <f>AER_11_Table3.4_real!$D35</f>
        <v>9.7242230124460249</v>
      </c>
      <c r="Z126" s="85">
        <f>AER_11_Table3.4_real!F35</f>
        <v>32.443678604690547</v>
      </c>
      <c r="AA126" s="85">
        <f t="shared" si="292"/>
        <v>4.9731186182372369</v>
      </c>
      <c r="AB126" s="93">
        <f t="shared" si="271"/>
        <v>16.117168513775198</v>
      </c>
      <c r="AC126" s="90">
        <f t="shared" si="272"/>
        <v>0.90116807067696669</v>
      </c>
      <c r="AD126" s="90"/>
      <c r="AF126" s="88">
        <f t="shared" si="232"/>
        <v>21.174734778737015</v>
      </c>
      <c r="AG126" s="88">
        <f t="shared" si="293"/>
        <v>57.89785939781531</v>
      </c>
      <c r="AH126" s="96">
        <f t="shared" si="293"/>
        <v>40.26079654266816</v>
      </c>
      <c r="AI126" s="96">
        <f t="shared" si="293"/>
        <v>0.78564806461799508</v>
      </c>
      <c r="AJ126" s="96">
        <f t="shared" si="293"/>
        <v>0.36713598718193075</v>
      </c>
      <c r="AL126" s="96">
        <f t="shared" si="297"/>
        <v>20.71995602756208</v>
      </c>
      <c r="AM126" s="96">
        <f t="shared" si="297"/>
        <v>55.80419765077616</v>
      </c>
      <c r="AN126" s="96">
        <f t="shared" si="297"/>
        <v>39.534929390487136</v>
      </c>
      <c r="AO126" s="96">
        <f t="shared" si="297"/>
        <v>0.8051223925821922</v>
      </c>
      <c r="AP126" s="96">
        <f t="shared" si="297"/>
        <v>9.4949060152867926</v>
      </c>
      <c r="AQ126" s="90">
        <f t="shared" si="294"/>
        <v>0.72951467788254465</v>
      </c>
      <c r="AR126" s="90">
        <f t="shared" si="295"/>
        <v>1.0219488280076454</v>
      </c>
      <c r="AS126" s="90">
        <f t="shared" si="295"/>
        <v>1.0375179974836539</v>
      </c>
      <c r="AT126" s="90">
        <f t="shared" si="295"/>
        <v>1.0183601479342892</v>
      </c>
      <c r="AU126" s="90">
        <f t="shared" si="295"/>
        <v>0.97581196580343643</v>
      </c>
      <c r="AV126" s="90">
        <f t="shared" si="295"/>
        <v>3.8666626777647095E-2</v>
      </c>
      <c r="AX126" s="102">
        <f t="shared" si="290"/>
        <v>576733.29063080833</v>
      </c>
      <c r="AY126" s="102">
        <f t="shared" si="276"/>
        <v>656460.83635023935</v>
      </c>
      <c r="AZ126" s="102">
        <f t="shared" si="277"/>
        <v>878104.05457614898</v>
      </c>
      <c r="BA126" s="102" t="e">
        <f t="shared" si="278"/>
        <v>#DIV/0!</v>
      </c>
      <c r="BB126" s="102">
        <f t="shared" si="279"/>
        <v>2658503.7262309771</v>
      </c>
      <c r="BE126" s="80">
        <f t="shared" si="236"/>
        <v>0.64509807952571896</v>
      </c>
      <c r="BF126" s="80">
        <f t="shared" si="236"/>
        <v>0.68305242486514706</v>
      </c>
      <c r="BG126" s="80">
        <f t="shared" si="236"/>
        <v>0.78996431036288584</v>
      </c>
      <c r="BH126" s="80">
        <f>AER_11_Table3.4_real!G35</f>
        <v>15.777810854288376</v>
      </c>
      <c r="BI126" s="80">
        <f t="shared" si="280"/>
        <v>0.90284628794127741</v>
      </c>
      <c r="BJ126" s="80"/>
      <c r="BK126" s="80"/>
      <c r="BL126" s="80"/>
      <c r="BM126" s="80"/>
      <c r="BN126" s="80"/>
      <c r="BO126" s="80"/>
      <c r="BP126" s="80"/>
      <c r="BQ126" s="80"/>
      <c r="BR126" s="80"/>
      <c r="BS126" s="80"/>
      <c r="BT126" s="95">
        <f>[4]Northeast!AK127</f>
        <v>0.99485604243211567</v>
      </c>
      <c r="BU126" s="95">
        <f>[4]Midwest!AK127</f>
        <v>0.99120309457994293</v>
      </c>
      <c r="BV126" s="95">
        <f>[4]South!AK127</f>
        <v>0.93184011275340506</v>
      </c>
      <c r="BW126" s="95">
        <f>[4]West!AK127</f>
        <v>0.95672801835528987</v>
      </c>
      <c r="BX126" s="88"/>
      <c r="BY126" s="95">
        <f>[4]Northeast!AH127</f>
        <v>0.99912830048271484</v>
      </c>
      <c r="BZ126" s="95">
        <f>[4]Midwest!AH127</f>
        <v>0.99768301213279975</v>
      </c>
      <c r="CA126" s="95">
        <f>[4]South!AH127</f>
        <v>1.0009265820636395</v>
      </c>
      <c r="CB126" s="95">
        <f>[4]West!AH127</f>
        <v>1.0016990108351764</v>
      </c>
      <c r="CD126" s="95">
        <f>[4]Northeast!AI127</f>
        <v>1.0273775573938055</v>
      </c>
      <c r="CE126" s="95">
        <f>[4]Midwest!AI127</f>
        <v>1.0387861124944431</v>
      </c>
      <c r="CF126" s="95">
        <f>[4]South!AI127</f>
        <v>1.0415649221912642</v>
      </c>
      <c r="CG126" s="95">
        <f>[4]West!AI127</f>
        <v>1.0308745264275609</v>
      </c>
      <c r="CI126" s="95">
        <f>[4]Northeast!AJ127</f>
        <v>1.0427343381051806</v>
      </c>
      <c r="CJ126" s="95">
        <f>[4]Midwest!AJ127</f>
        <v>1.0049429591753325</v>
      </c>
      <c r="CK126" s="95">
        <f>[4]South!AJ127</f>
        <v>1.0377908431752871</v>
      </c>
      <c r="CL126" s="95">
        <f>[4]West!AJ127</f>
        <v>0.93345549094498825</v>
      </c>
      <c r="CN126" s="89">
        <f t="shared" si="237"/>
        <v>1.0735558839303188</v>
      </c>
      <c r="CO126" s="89">
        <f t="shared" si="238"/>
        <v>0.90116807067696669</v>
      </c>
      <c r="CP126" s="89">
        <f t="shared" si="239"/>
        <v>1</v>
      </c>
      <c r="CQ126" s="89">
        <f t="shared" si="240"/>
        <v>1.0005712169198522</v>
      </c>
      <c r="CR126" s="89">
        <f t="shared" si="241"/>
        <v>1.0398057666488014</v>
      </c>
      <c r="CS126" s="89">
        <f t="shared" si="242"/>
        <v>1.040471460164955</v>
      </c>
      <c r="CT126" s="89">
        <f t="shared" si="243"/>
        <v>0.9113668796766331</v>
      </c>
      <c r="CU126" s="89">
        <f t="shared" si="244"/>
        <v>1.0591276292755749</v>
      </c>
      <c r="CV126" s="89">
        <f t="shared" si="245"/>
        <v>0.96745428468539096</v>
      </c>
      <c r="CW126" s="89"/>
      <c r="CX126" s="89">
        <f t="shared" si="246"/>
        <v>1.0825062171721354</v>
      </c>
      <c r="DA126" s="35"/>
      <c r="DC126" s="80">
        <f t="shared" si="223"/>
        <v>0.24463585660574039</v>
      </c>
      <c r="DD126" s="80">
        <f t="shared" si="215"/>
        <v>0.10685400249799794</v>
      </c>
      <c r="DE126" s="80">
        <f t="shared" si="224"/>
        <v>1.9455304226691008</v>
      </c>
      <c r="DF126" s="80">
        <f t="shared" si="216"/>
        <v>6.5613218785746885E-12</v>
      </c>
      <c r="DG126" s="80"/>
      <c r="DI126" s="80">
        <f t="shared" si="282"/>
        <v>0.24411975329986527</v>
      </c>
      <c r="DJ126" s="80">
        <f t="shared" si="283"/>
        <v>0.10789505190541436</v>
      </c>
      <c r="DK126" s="80">
        <f t="shared" si="284"/>
        <v>1.9439439535724108</v>
      </c>
      <c r="DL126" s="80">
        <f t="shared" si="285"/>
        <v>6.6172758751703805E-12</v>
      </c>
      <c r="DM126" s="80">
        <f t="shared" si="195"/>
        <v>2.2959587587843076</v>
      </c>
      <c r="DN126" s="80"/>
      <c r="DO126" s="80"/>
      <c r="DP126" s="80">
        <f t="shared" si="286"/>
        <v>0.10632584421033973</v>
      </c>
      <c r="DQ126" s="80">
        <f t="shared" si="287"/>
        <v>4.6993462531767755E-2</v>
      </c>
      <c r="DR126" s="80">
        <f t="shared" si="288"/>
        <v>0.84668069325501039</v>
      </c>
      <c r="DS126" s="80">
        <f t="shared" si="289"/>
        <v>2.882140565396818E-12</v>
      </c>
      <c r="DT126" s="80"/>
      <c r="DW126" s="80">
        <f t="shared" si="247"/>
        <v>-4.7770987121996164E-2</v>
      </c>
      <c r="DX126" s="80">
        <f t="shared" si="248"/>
        <v>-3.773842157254035E-2</v>
      </c>
      <c r="DY126" s="80">
        <f t="shared" si="281"/>
        <v>-3.012642387975361E-2</v>
      </c>
      <c r="DZ126" s="80">
        <v>0</v>
      </c>
      <c r="EA126" s="80"/>
      <c r="EC126" s="80">
        <f t="shared" si="249"/>
        <v>0.50073469764138534</v>
      </c>
      <c r="ED126" s="80">
        <f t="shared" si="250"/>
        <v>0.17710247517229571</v>
      </c>
      <c r="EE126" s="80">
        <f t="shared" si="251"/>
        <v>0.322162827186319</v>
      </c>
      <c r="EF126" s="80">
        <f t="shared" si="252"/>
        <v>0</v>
      </c>
      <c r="EG126" s="80"/>
      <c r="EI126" s="80">
        <f t="shared" si="296"/>
        <v>1.2562149564128298E-2</v>
      </c>
      <c r="EJ126" s="80">
        <f t="shared" si="296"/>
        <v>-2.1055632382863572E-2</v>
      </c>
      <c r="EK126" s="80">
        <f t="shared" si="296"/>
        <v>-7.6759447763147378E-3</v>
      </c>
      <c r="EL126" s="80" t="e">
        <f t="shared" si="296"/>
        <v>#DIV/0!</v>
      </c>
      <c r="EN126" s="80">
        <f t="shared" si="254"/>
        <v>-1.1424734345110783E-3</v>
      </c>
      <c r="EO126" s="80">
        <f t="shared" si="255"/>
        <v>3.9170398463139695E-4</v>
      </c>
      <c r="EP126" s="80">
        <f t="shared" si="256"/>
        <v>3.765397215612546E-4</v>
      </c>
      <c r="EQ126" s="80">
        <f t="shared" si="257"/>
        <v>7.6569183373931553E-4</v>
      </c>
      <c r="ES126" s="80">
        <f t="shared" si="258"/>
        <v>1.2771406845615155E-2</v>
      </c>
      <c r="ET126" s="80">
        <f t="shared" si="259"/>
        <v>1.3624994574438882E-2</v>
      </c>
      <c r="EU126" s="80">
        <f t="shared" si="260"/>
        <v>1.4675416427238686E-2</v>
      </c>
      <c r="EV126" s="80">
        <f t="shared" si="261"/>
        <v>1.0982118986880385E-2</v>
      </c>
      <c r="EX126" s="80">
        <f t="shared" si="262"/>
        <v>3.1231145048379916E-2</v>
      </c>
      <c r="EY126" s="80">
        <f t="shared" si="263"/>
        <v>3.3011033797641365E-2</v>
      </c>
      <c r="EZ126" s="80">
        <f t="shared" si="264"/>
        <v>1.0288494508020806E-2</v>
      </c>
      <c r="FA126" s="80">
        <f t="shared" si="265"/>
        <v>-1.7644827397505349E-3</v>
      </c>
      <c r="FC126" s="124">
        <v>0.79715328851451484</v>
      </c>
      <c r="FD126" s="80">
        <f t="shared" si="200"/>
        <v>0.96815777809242498</v>
      </c>
      <c r="FE126" s="80">
        <f t="shared" si="201"/>
        <v>0.94265407785314925</v>
      </c>
      <c r="FF126" s="124">
        <f t="shared" si="178"/>
        <v>0.9113668796766331</v>
      </c>
      <c r="FG126" s="80"/>
      <c r="FH126" s="80" t="e">
        <f t="shared" si="202"/>
        <v>#DIV/0!</v>
      </c>
      <c r="FI126" s="80">
        <f t="shared" si="203"/>
        <v>1</v>
      </c>
      <c r="FJ126" s="80">
        <f t="shared" si="179"/>
        <v>1</v>
      </c>
      <c r="FK126" s="80"/>
      <c r="FL126" s="80">
        <f t="shared" si="204"/>
        <v>1.0002157652605808</v>
      </c>
      <c r="FM126" s="80">
        <f t="shared" si="205"/>
        <v>1.0192364308056401</v>
      </c>
      <c r="FN126" s="80">
        <f t="shared" si="180"/>
        <v>1.0005712169198522</v>
      </c>
      <c r="FO126" s="80"/>
      <c r="FP126" s="80">
        <f t="shared" si="206"/>
        <v>1.0145281301998366</v>
      </c>
      <c r="FQ126" s="80">
        <f t="shared" si="207"/>
        <v>1.063841190817252</v>
      </c>
      <c r="FR126" s="80">
        <f t="shared" si="181"/>
        <v>1.0398057666488014</v>
      </c>
      <c r="FT126" s="80">
        <f t="shared" si="208"/>
        <v>1.013675719032531</v>
      </c>
      <c r="FU126" s="80">
        <f t="shared" si="209"/>
        <v>1.0322237749170142</v>
      </c>
      <c r="FV126" s="80">
        <f t="shared" si="182"/>
        <v>1.040471460164955</v>
      </c>
      <c r="FX126" s="37"/>
    </row>
    <row r="127" spans="1:200" x14ac:dyDescent="0.2">
      <c r="A127" s="31" t="s">
        <v>35</v>
      </c>
      <c r="B127" s="31">
        <f t="shared" si="190"/>
        <v>1989</v>
      </c>
      <c r="D127" s="85">
        <f t="shared" si="266"/>
        <v>38163.877990290857</v>
      </c>
      <c r="E127" s="85">
        <f t="shared" si="267"/>
        <v>17829.336745051001</v>
      </c>
      <c r="F127" s="85">
        <f t="shared" si="268"/>
        <v>98614.603413646735</v>
      </c>
      <c r="G127" s="123">
        <v>9.9999999999999995E-7</v>
      </c>
      <c r="H127" s="85">
        <f t="shared" si="228"/>
        <v>154607.8181499886</v>
      </c>
      <c r="I127" s="85"/>
      <c r="K127" s="85">
        <f>AER11_Table2.1b!D49*0.001</f>
        <v>4898.6350000000002</v>
      </c>
      <c r="L127" s="85">
        <f>AER11_Table2.1b!F49*0.001</f>
        <v>1660.251</v>
      </c>
      <c r="M127" s="91">
        <f>AER11_Table2.1b!S49*0.001</f>
        <v>3089.65</v>
      </c>
      <c r="N127" s="91"/>
      <c r="O127" s="91">
        <f t="shared" si="269"/>
        <v>9648.5360000000001</v>
      </c>
      <c r="P127" s="91"/>
      <c r="Q127" s="90">
        <f t="shared" si="270"/>
        <v>0.32021956491637693</v>
      </c>
      <c r="R127" s="96">
        <f t="shared" si="291"/>
        <v>2784.8009999999999</v>
      </c>
      <c r="S127" s="96">
        <f t="shared" si="291"/>
        <v>1040.769</v>
      </c>
      <c r="T127" s="96">
        <f t="shared" si="291"/>
        <v>2766.64</v>
      </c>
      <c r="U127" s="96">
        <f t="shared" si="291"/>
        <v>18912.989969370334</v>
      </c>
      <c r="V127" s="96">
        <f t="shared" si="230"/>
        <v>25505.199969370333</v>
      </c>
      <c r="X127" s="85">
        <f>AER_11_Table3.4_real!$B36</f>
        <v>7.7907167997392861</v>
      </c>
      <c r="Y127" s="85">
        <f>AER_11_Table3.4_real!$D36</f>
        <v>10.738940524686329</v>
      </c>
      <c r="Z127" s="85">
        <f>AER_11_Table3.4_real!F36</f>
        <v>31.917726413557112</v>
      </c>
      <c r="AA127" s="85">
        <f t="shared" si="292"/>
        <v>4.7855225680299815</v>
      </c>
      <c r="AB127" s="93">
        <f t="shared" si="271"/>
        <v>16.023966553059303</v>
      </c>
      <c r="AC127" s="90">
        <f t="shared" si="272"/>
        <v>0.89595681839962849</v>
      </c>
      <c r="AD127" s="90"/>
      <c r="AF127" s="88">
        <f t="shared" si="232"/>
        <v>21.503270124940382</v>
      </c>
      <c r="AG127" s="88">
        <f t="shared" si="293"/>
        <v>58.123460360716066</v>
      </c>
      <c r="AH127" s="96">
        <f t="shared" si="293"/>
        <v>38.397288391894584</v>
      </c>
      <c r="AI127" s="96">
        <f t="shared" si="293"/>
        <v>0.73933899727609498</v>
      </c>
      <c r="AJ127" s="96">
        <f t="shared" si="293"/>
        <v>0.23619905865846641</v>
      </c>
      <c r="AL127" s="96">
        <f t="shared" si="297"/>
        <v>21.149872723046464</v>
      </c>
      <c r="AM127" s="96">
        <f t="shared" si="297"/>
        <v>58.357523496977386</v>
      </c>
      <c r="AN127" s="96">
        <f t="shared" si="297"/>
        <v>38.004426881755101</v>
      </c>
      <c r="AO127" s="96">
        <f t="shared" si="297"/>
        <v>0.75172048081681464</v>
      </c>
      <c r="AP127" s="96">
        <f t="shared" si="297"/>
        <v>9.3705102437954366</v>
      </c>
      <c r="AQ127" s="90">
        <f t="shared" si="294"/>
        <v>0.71995707499280959</v>
      </c>
      <c r="AR127" s="90">
        <f t="shared" si="295"/>
        <v>1.0167091975692522</v>
      </c>
      <c r="AS127" s="90">
        <f t="shared" si="295"/>
        <v>0.99598915234513952</v>
      </c>
      <c r="AT127" s="90">
        <f t="shared" si="295"/>
        <v>1.0103372565349245</v>
      </c>
      <c r="AU127" s="90">
        <f t="shared" si="295"/>
        <v>0.98352913901286021</v>
      </c>
      <c r="AV127" s="90">
        <f t="shared" si="295"/>
        <v>2.5206637900520155E-2</v>
      </c>
      <c r="AX127" s="102">
        <f t="shared" si="290"/>
        <v>568485.09839986032</v>
      </c>
      <c r="AY127" s="102">
        <f t="shared" si="276"/>
        <v>626874.49066436337</v>
      </c>
      <c r="AZ127" s="102">
        <f t="shared" si="277"/>
        <v>895454.17765766347</v>
      </c>
      <c r="BA127" s="102" t="e">
        <f t="shared" si="278"/>
        <v>#DIV/0!</v>
      </c>
      <c r="BB127" s="102">
        <f t="shared" si="279"/>
        <v>2643426.9374514781</v>
      </c>
      <c r="BE127" s="80">
        <f t="shared" si="236"/>
        <v>0.65848316751741631</v>
      </c>
      <c r="BF127" s="80">
        <f t="shared" si="236"/>
        <v>0.71430554710575223</v>
      </c>
      <c r="BG127" s="80">
        <f t="shared" si="236"/>
        <v>0.75938268602564629</v>
      </c>
      <c r="BH127" s="80">
        <f>AER_11_Table3.4_real!G36</f>
        <v>15.695374613003095</v>
      </c>
      <c r="BI127" s="80">
        <f t="shared" si="280"/>
        <v>0.89812907747883752</v>
      </c>
      <c r="BJ127" s="80"/>
      <c r="BK127" s="80"/>
      <c r="BL127" s="80"/>
      <c r="BM127" s="80"/>
      <c r="BN127" s="80"/>
      <c r="BO127" s="80"/>
      <c r="BP127" s="80"/>
      <c r="BQ127" s="80"/>
      <c r="BR127" s="80"/>
      <c r="BS127" s="80"/>
      <c r="BT127" s="95">
        <f>[4]Northeast!AK128</f>
        <v>0.97968993109290892</v>
      </c>
      <c r="BU127" s="95">
        <f>[4]Midwest!AK128</f>
        <v>0.98485395869413384</v>
      </c>
      <c r="BV127" s="95">
        <f>[4]South!AK128</f>
        <v>0.92809288168791282</v>
      </c>
      <c r="BW127" s="95">
        <f>[4]West!AK128</f>
        <v>0.96807056998656826</v>
      </c>
      <c r="BX127" s="88"/>
      <c r="BY127" s="95">
        <f>[4]Northeast!AH128</f>
        <v>0.99793204223423471</v>
      </c>
      <c r="BZ127" s="95">
        <f>[4]Midwest!AH128</f>
        <v>0.99795586792556856</v>
      </c>
      <c r="CA127" s="95">
        <f>[4]South!AH128</f>
        <v>1.0011926218567648</v>
      </c>
      <c r="CB127" s="95">
        <f>[4]West!AH128</f>
        <v>1.0023812696866199</v>
      </c>
      <c r="CD127" s="95">
        <f>[4]Northeast!AI128</f>
        <v>1.0402587249676984</v>
      </c>
      <c r="CE127" s="95">
        <f>[4]Midwest!AI128</f>
        <v>1.0525753300200384</v>
      </c>
      <c r="CF127" s="95">
        <f>[4]South!AI128</f>
        <v>1.0564999385207363</v>
      </c>
      <c r="CG127" s="95">
        <f>[4]West!AI128</f>
        <v>1.0418505595853329</v>
      </c>
      <c r="CI127" s="95">
        <f>[4]Northeast!AJ128</f>
        <v>1.0476762182148445</v>
      </c>
      <c r="CJ127" s="95">
        <f>[4]Midwest!AJ128</f>
        <v>1.0143279088821509</v>
      </c>
      <c r="CK127" s="95">
        <f>[4]South!AJ128</f>
        <v>1.0287783827220303</v>
      </c>
      <c r="CL127" s="95">
        <f>[4]West!AJ128</f>
        <v>0.94236252819233746</v>
      </c>
      <c r="CN127" s="89">
        <f t="shared" si="237"/>
        <v>1.0953834332913579</v>
      </c>
      <c r="CO127" s="89">
        <f t="shared" si="238"/>
        <v>0.89595681839962849</v>
      </c>
      <c r="CP127" s="89">
        <f t="shared" si="239"/>
        <v>1</v>
      </c>
      <c r="CQ127" s="89">
        <f t="shared" si="240"/>
        <v>1.0006800823854916</v>
      </c>
      <c r="CR127" s="89">
        <f t="shared" si="241"/>
        <v>1.0544603196898661</v>
      </c>
      <c r="CS127" s="89">
        <f t="shared" si="242"/>
        <v>1.0309310718902955</v>
      </c>
      <c r="CT127" s="89">
        <f t="shared" si="243"/>
        <v>0.90219264337259431</v>
      </c>
      <c r="CU127" s="89">
        <f t="shared" si="244"/>
        <v>1.075029980898133</v>
      </c>
      <c r="CV127" s="89">
        <f t="shared" si="245"/>
        <v>0.98141625581938674</v>
      </c>
      <c r="CW127" s="89"/>
      <c r="CX127" s="89">
        <f t="shared" si="246"/>
        <v>1.087815208820138</v>
      </c>
      <c r="DA127" s="35"/>
      <c r="DC127" s="80">
        <f t="shared" si="223"/>
        <v>0.2468431315243528</v>
      </c>
      <c r="DD127" s="80">
        <f t="shared" si="215"/>
        <v>0.11531976169377381</v>
      </c>
      <c r="DE127" s="80">
        <f t="shared" si="224"/>
        <v>1.9135113203262162</v>
      </c>
      <c r="DF127" s="80">
        <f t="shared" si="216"/>
        <v>6.4679782171809515E-12</v>
      </c>
      <c r="DG127" s="80"/>
      <c r="DI127" s="80">
        <f t="shared" si="282"/>
        <v>0.24573784187886211</v>
      </c>
      <c r="DJ127" s="80">
        <f t="shared" si="283"/>
        <v>0.11103309773096662</v>
      </c>
      <c r="DK127" s="80">
        <f t="shared" si="284"/>
        <v>1.9294765927273931</v>
      </c>
      <c r="DL127" s="80">
        <f t="shared" si="285"/>
        <v>6.514538591924519E-12</v>
      </c>
      <c r="DM127" s="80">
        <f t="shared" si="195"/>
        <v>2.2862475323437361</v>
      </c>
      <c r="DN127" s="80"/>
      <c r="DO127" s="80"/>
      <c r="DP127" s="80">
        <f t="shared" si="286"/>
        <v>0.10748523001223104</v>
      </c>
      <c r="DQ127" s="80">
        <f t="shared" si="287"/>
        <v>4.8565650114509494E-2</v>
      </c>
      <c r="DR127" s="80">
        <f t="shared" si="288"/>
        <v>0.8439491198704101</v>
      </c>
      <c r="DS127" s="80">
        <f t="shared" si="289"/>
        <v>2.849445871351546E-12</v>
      </c>
      <c r="DT127" s="80"/>
      <c r="DW127" s="80">
        <f t="shared" si="247"/>
        <v>-1.0646590256858412E-2</v>
      </c>
      <c r="DX127" s="80">
        <f t="shared" si="248"/>
        <v>9.9256446186150551E-2</v>
      </c>
      <c r="DY127" s="80">
        <f t="shared" si="281"/>
        <v>-1.63440776041744E-2</v>
      </c>
      <c r="DZ127" s="80">
        <v>0</v>
      </c>
      <c r="EA127" s="80"/>
      <c r="EC127" s="80">
        <f t="shared" si="249"/>
        <v>0.50770759418838263</v>
      </c>
      <c r="ED127" s="80">
        <f t="shared" si="250"/>
        <v>0.17207284089524047</v>
      </c>
      <c r="EE127" s="80">
        <f t="shared" si="251"/>
        <v>0.32021956491637693</v>
      </c>
      <c r="EF127" s="80">
        <f t="shared" si="252"/>
        <v>0</v>
      </c>
      <c r="EG127" s="80"/>
      <c r="EI127" s="80">
        <f t="shared" si="296"/>
        <v>1.3829264664601696E-2</v>
      </c>
      <c r="EJ127" s="80">
        <f t="shared" si="296"/>
        <v>-2.8810640076937656E-2</v>
      </c>
      <c r="EK127" s="80">
        <f t="shared" si="296"/>
        <v>-6.0501913550504004E-3</v>
      </c>
      <c r="EL127" s="80" t="e">
        <f t="shared" si="296"/>
        <v>#DIV/0!</v>
      </c>
      <c r="EN127" s="80">
        <f t="shared" si="254"/>
        <v>-1.1980192746004988E-3</v>
      </c>
      <c r="EO127" s="80">
        <f t="shared" si="255"/>
        <v>2.7345207311365595E-4</v>
      </c>
      <c r="EP127" s="80">
        <f t="shared" si="256"/>
        <v>2.6575819678490201E-4</v>
      </c>
      <c r="EQ127" s="80">
        <f t="shared" si="257"/>
        <v>6.8086980789294576E-4</v>
      </c>
      <c r="ES127" s="80">
        <f t="shared" si="258"/>
        <v>1.2459961487561297E-2</v>
      </c>
      <c r="ET127" s="80">
        <f t="shared" si="259"/>
        <v>1.3187024557976292E-2</v>
      </c>
      <c r="EU127" s="80">
        <f t="shared" si="260"/>
        <v>1.4237184829140747E-2</v>
      </c>
      <c r="EV127" s="80">
        <f t="shared" si="261"/>
        <v>1.0591019358849292E-2</v>
      </c>
      <c r="EX127" s="80">
        <f t="shared" si="262"/>
        <v>-5.1402853344481659E-3</v>
      </c>
      <c r="EY127" s="80">
        <f t="shared" si="263"/>
        <v>-4.085023262104389E-2</v>
      </c>
      <c r="EZ127" s="80">
        <f t="shared" si="264"/>
        <v>-7.9094429826527535E-3</v>
      </c>
      <c r="FA127" s="80">
        <f t="shared" si="265"/>
        <v>7.8773553991017438E-3</v>
      </c>
      <c r="FC127" s="124">
        <v>0.81695053505418558</v>
      </c>
      <c r="FD127" s="80">
        <f t="shared" si="200"/>
        <v>0.98993354212378892</v>
      </c>
      <c r="FE127" s="80">
        <f t="shared" si="201"/>
        <v>0.93316489028660188</v>
      </c>
      <c r="FF127" s="124">
        <f t="shared" si="178"/>
        <v>0.90219264337259431</v>
      </c>
      <c r="FG127" s="80"/>
      <c r="FH127" s="80" t="e">
        <f t="shared" si="202"/>
        <v>#DIV/0!</v>
      </c>
      <c r="FI127" s="80">
        <f t="shared" si="203"/>
        <v>1</v>
      </c>
      <c r="FJ127" s="80">
        <f t="shared" si="179"/>
        <v>1</v>
      </c>
      <c r="FK127" s="80"/>
      <c r="FL127" s="80">
        <f t="shared" si="204"/>
        <v>1.0001088033153447</v>
      </c>
      <c r="FM127" s="80">
        <f t="shared" si="205"/>
        <v>1.0193473271084319</v>
      </c>
      <c r="FN127" s="80">
        <f t="shared" si="180"/>
        <v>1.0006800823854916</v>
      </c>
      <c r="FO127" s="80"/>
      <c r="FP127" s="80">
        <f t="shared" si="206"/>
        <v>1.0140935485367568</v>
      </c>
      <c r="FQ127" s="80">
        <f t="shared" si="207"/>
        <v>1.0788344882754362</v>
      </c>
      <c r="FR127" s="80">
        <f t="shared" si="181"/>
        <v>1.0544603196898661</v>
      </c>
      <c r="FT127" s="80">
        <f t="shared" si="208"/>
        <v>0.99083070642500193</v>
      </c>
      <c r="FU127" s="80">
        <f t="shared" si="209"/>
        <v>1.0227590120897074</v>
      </c>
      <c r="FV127" s="80">
        <f t="shared" si="182"/>
        <v>1.0309310718902955</v>
      </c>
      <c r="FX127" s="37"/>
    </row>
    <row r="128" spans="1:200" x14ac:dyDescent="0.2">
      <c r="A128" s="31" t="s">
        <v>35</v>
      </c>
      <c r="B128" s="31">
        <f t="shared" si="190"/>
        <v>1990</v>
      </c>
      <c r="D128" s="85">
        <f t="shared" si="266"/>
        <v>34706.720139279161</v>
      </c>
      <c r="E128" s="85">
        <f t="shared" si="267"/>
        <v>16630.584289453636</v>
      </c>
      <c r="F128" s="85">
        <f t="shared" si="268"/>
        <v>99364.701923950008</v>
      </c>
      <c r="G128" s="123">
        <v>9.9999999999999995E-7</v>
      </c>
      <c r="H128" s="85">
        <f t="shared" si="228"/>
        <v>150702.00635368281</v>
      </c>
      <c r="I128" s="85"/>
      <c r="K128" s="85">
        <f>AER11_Table2.1b!D50*0.001</f>
        <v>4490.9139999999998</v>
      </c>
      <c r="L128" s="85">
        <f>AER11_Table2.1b!F50*0.001</f>
        <v>1394.175</v>
      </c>
      <c r="M128" s="91">
        <f>AER11_Table2.1b!S50*0.001</f>
        <v>3152.752</v>
      </c>
      <c r="N128" s="91"/>
      <c r="O128" s="91">
        <f t="shared" si="269"/>
        <v>9037.8410000000003</v>
      </c>
      <c r="P128" s="91"/>
      <c r="Q128" s="90">
        <f t="shared" si="270"/>
        <v>0.34883906455092534</v>
      </c>
      <c r="R128" s="96">
        <f t="shared" si="291"/>
        <v>2682.201</v>
      </c>
      <c r="S128" s="96">
        <f t="shared" si="291"/>
        <v>990.96600000000001</v>
      </c>
      <c r="T128" s="96">
        <f t="shared" si="291"/>
        <v>2860.154</v>
      </c>
      <c r="U128" s="96">
        <f t="shared" si="291"/>
        <v>19284.028678137543</v>
      </c>
      <c r="V128" s="96">
        <f t="shared" si="230"/>
        <v>25817.349678137543</v>
      </c>
      <c r="X128" s="85">
        <f>AER_11_Table3.4_real!$B37</f>
        <v>7.7282085872228148</v>
      </c>
      <c r="Y128" s="85">
        <f>AER_11_Table3.4_real!$D37</f>
        <v>11.928620359319051</v>
      </c>
      <c r="Z128" s="85">
        <f>AER_11_Table3.4_real!F37</f>
        <v>31.516815126578305</v>
      </c>
      <c r="AA128" s="85">
        <f t="shared" si="292"/>
        <v>4.6396705195049934</v>
      </c>
      <c r="AB128" s="93">
        <f t="shared" si="271"/>
        <v>16.674558266037518</v>
      </c>
      <c r="AC128" s="90">
        <f t="shared" si="272"/>
        <v>0.93233370918425373</v>
      </c>
      <c r="AD128" s="90"/>
      <c r="AE128" s="94"/>
      <c r="AF128" s="88">
        <f t="shared" si="232"/>
        <v>22.801585627897577</v>
      </c>
      <c r="AG128" s="88">
        <f t="shared" si="293"/>
        <v>69.660309583103043</v>
      </c>
      <c r="AH128" s="96">
        <f t="shared" si="293"/>
        <v>37.278563755242445</v>
      </c>
      <c r="AI128" s="96">
        <f t="shared" si="293"/>
        <v>0.69400321394060271</v>
      </c>
      <c r="AJ128" s="96">
        <f t="shared" si="293"/>
        <v>0.17018724355407799</v>
      </c>
      <c r="AL128" s="96">
        <f t="shared" si="297"/>
        <v>24.43356561651574</v>
      </c>
      <c r="AM128" s="96">
        <f t="shared" si="297"/>
        <v>71.592955236494049</v>
      </c>
      <c r="AN128" s="96">
        <f t="shared" si="297"/>
        <v>39.514045469572075</v>
      </c>
      <c r="AO128" s="96">
        <f t="shared" si="297"/>
        <v>0.6993632985340269</v>
      </c>
      <c r="AP128" s="96">
        <f t="shared" si="297"/>
        <v>10.186356035728794</v>
      </c>
      <c r="AQ128" s="90">
        <f t="shared" si="294"/>
        <v>0.78264031579012416</v>
      </c>
      <c r="AR128" s="90">
        <f t="shared" si="295"/>
        <v>0.93320745673259275</v>
      </c>
      <c r="AS128" s="90">
        <f t="shared" si="295"/>
        <v>0.97300508622661452</v>
      </c>
      <c r="AT128" s="90">
        <f t="shared" si="295"/>
        <v>0.94342564301468268</v>
      </c>
      <c r="AU128" s="90">
        <f t="shared" si="295"/>
        <v>0.99233576510997967</v>
      </c>
      <c r="AV128" s="90">
        <f t="shared" si="295"/>
        <v>1.670737238686177E-2</v>
      </c>
      <c r="AX128" s="102">
        <f t="shared" si="290"/>
        <v>597250.58195280528</v>
      </c>
      <c r="AY128" s="102">
        <f t="shared" si="276"/>
        <v>710790.2522997472</v>
      </c>
      <c r="AZ128" s="102">
        <f t="shared" si="277"/>
        <v>907192.82709201355</v>
      </c>
      <c r="BA128" s="102" t="e">
        <f t="shared" si="278"/>
        <v>#DIV/0!</v>
      </c>
      <c r="BB128" s="102">
        <f t="shared" si="279"/>
        <v>2856583.7436327483</v>
      </c>
      <c r="BE128" s="80">
        <f t="shared" si="236"/>
        <v>0.76071813251982623</v>
      </c>
      <c r="BF128" s="80">
        <f t="shared" si="236"/>
        <v>0.87630937700381095</v>
      </c>
      <c r="BG128" s="80">
        <f t="shared" si="236"/>
        <v>0.78954701981911402</v>
      </c>
      <c r="BH128" s="80">
        <f>AER_11_Table3.4_real!G37</f>
        <v>16.293754161693574</v>
      </c>
      <c r="BI128" s="80">
        <f t="shared" si="280"/>
        <v>0.93236987040660535</v>
      </c>
      <c r="BJ128" s="80"/>
      <c r="BK128" s="80"/>
      <c r="BL128" s="80"/>
      <c r="BM128" s="80"/>
      <c r="BN128" s="80"/>
      <c r="BO128" s="80"/>
      <c r="BP128" s="80"/>
      <c r="BQ128" s="80"/>
      <c r="BR128" s="80"/>
      <c r="BS128" s="80"/>
      <c r="BT128" s="95">
        <f>[4]Northeast!AK129</f>
        <v>0.97042621416327424</v>
      </c>
      <c r="BU128" s="95">
        <f>[4]Midwest!AK129</f>
        <v>0.93797884622516536</v>
      </c>
      <c r="BV128" s="95">
        <f>[4]South!AK129</f>
        <v>0.91060509837321724</v>
      </c>
      <c r="BW128" s="95">
        <f>[4]West!AK129</f>
        <v>0.89838526920352357</v>
      </c>
      <c r="BX128" s="88"/>
      <c r="BY128" s="95">
        <f>[4]Northeast!AH129</f>
        <v>0.99691004070699174</v>
      </c>
      <c r="BZ128" s="95">
        <f>[4]Midwest!AH129</f>
        <v>0.99922942514692514</v>
      </c>
      <c r="CA128" s="95">
        <f>[4]South!AH129</f>
        <v>1.0032243774466068</v>
      </c>
      <c r="CB128" s="95">
        <f>[4]West!AH129</f>
        <v>1.0011158088798489</v>
      </c>
      <c r="CD128" s="95">
        <f>[4]Northeast!AI129</f>
        <v>1.0528806708707641</v>
      </c>
      <c r="CE128" s="95">
        <f>[4]Midwest!AI129</f>
        <v>1.06464897891633</v>
      </c>
      <c r="CF128" s="95">
        <f>[4]South!AI129</f>
        <v>1.0720088652813675</v>
      </c>
      <c r="CG128" s="95">
        <f>[4]West!AI129</f>
        <v>1.0590011765869545</v>
      </c>
      <c r="CI128" s="95">
        <f>[4]Northeast!AJ129</f>
        <v>0.92809027511774178</v>
      </c>
      <c r="CJ128" s="95">
        <f>[4]Midwest!AJ129</f>
        <v>0.93144173967073207</v>
      </c>
      <c r="CK128" s="95">
        <f>[4]South!AJ129</f>
        <v>0.95081189295883228</v>
      </c>
      <c r="CL128" s="95">
        <f>[4]West!AJ129</f>
        <v>0.95142881925328127</v>
      </c>
      <c r="CN128" s="89">
        <f t="shared" si="237"/>
        <v>1.0260521704143923</v>
      </c>
      <c r="CO128" s="89">
        <f t="shared" si="238"/>
        <v>0.93233370918425373</v>
      </c>
      <c r="CP128" s="89">
        <f t="shared" si="239"/>
        <v>1</v>
      </c>
      <c r="CQ128" s="89">
        <f t="shared" si="240"/>
        <v>1.0023561005294859</v>
      </c>
      <c r="CR128" s="89">
        <f t="shared" si="241"/>
        <v>1.069493840165727</v>
      </c>
      <c r="CS128" s="89">
        <f t="shared" si="242"/>
        <v>0.96307491057203987</v>
      </c>
      <c r="CT128" s="89">
        <f t="shared" si="243"/>
        <v>0.89645235782023358</v>
      </c>
      <c r="CU128" s="89">
        <f t="shared" si="244"/>
        <v>0.94963574127251549</v>
      </c>
      <c r="CV128" s="89">
        <f t="shared" si="245"/>
        <v>0.95662302585900438</v>
      </c>
      <c r="CW128" s="89"/>
      <c r="CX128" s="89">
        <f t="shared" si="246"/>
        <v>1.0324294743452185</v>
      </c>
      <c r="DA128" s="35"/>
      <c r="DC128" s="80">
        <f t="shared" si="223"/>
        <v>0.23030031901384176</v>
      </c>
      <c r="DD128" s="80">
        <f t="shared" si="215"/>
        <v>0.11035410006701098</v>
      </c>
      <c r="DE128" s="80">
        <f t="shared" si="224"/>
        <v>1.9780367427375349</v>
      </c>
      <c r="DF128" s="80">
        <f t="shared" si="216"/>
        <v>6.6356117227337917E-12</v>
      </c>
      <c r="DG128" s="80"/>
      <c r="DI128" s="80">
        <f t="shared" si="282"/>
        <v>0.23847610328418634</v>
      </c>
      <c r="DJ128" s="80">
        <f t="shared" si="283"/>
        <v>0.11281871803437125</v>
      </c>
      <c r="DK128" s="80">
        <f t="shared" si="284"/>
        <v>1.9455957033807978</v>
      </c>
      <c r="DL128" s="80">
        <f t="shared" si="285"/>
        <v>6.551437533320821E-12</v>
      </c>
      <c r="DM128" s="80">
        <f t="shared" si="195"/>
        <v>2.296890524705907</v>
      </c>
      <c r="DN128" s="80"/>
      <c r="DO128" s="80"/>
      <c r="DP128" s="80">
        <f t="shared" si="286"/>
        <v>0.10382562891834853</v>
      </c>
      <c r="DQ128" s="80">
        <f t="shared" si="287"/>
        <v>4.9118021438490859E-2</v>
      </c>
      <c r="DR128" s="80">
        <f t="shared" si="288"/>
        <v>0.84705634964030818</v>
      </c>
      <c r="DS128" s="80">
        <f t="shared" si="289"/>
        <v>2.8523072662157741E-12</v>
      </c>
      <c r="DT128" s="80"/>
      <c r="DW128" s="80">
        <f t="shared" si="247"/>
        <v>-8.055783374174709E-3</v>
      </c>
      <c r="DX128" s="80">
        <f t="shared" si="248"/>
        <v>0.10506414816555197</v>
      </c>
      <c r="DY128" s="80">
        <f t="shared" si="281"/>
        <v>-1.2640325453353701E-2</v>
      </c>
      <c r="DZ128" s="80">
        <v>0</v>
      </c>
      <c r="EA128" s="80"/>
      <c r="EC128" s="80">
        <f t="shared" si="249"/>
        <v>0.49690119576124425</v>
      </c>
      <c r="ED128" s="80">
        <f t="shared" si="250"/>
        <v>0.1542597396878303</v>
      </c>
      <c r="EE128" s="80">
        <f t="shared" si="251"/>
        <v>0.34883906455092534</v>
      </c>
      <c r="EF128" s="80">
        <f t="shared" si="252"/>
        <v>0</v>
      </c>
      <c r="EG128" s="80"/>
      <c r="EI128" s="80">
        <f t="shared" si="296"/>
        <v>-2.1514474816875413E-2</v>
      </c>
      <c r="EJ128" s="80">
        <f t="shared" si="296"/>
        <v>-0.10928007772766329</v>
      </c>
      <c r="EK128" s="80">
        <f t="shared" si="296"/>
        <v>8.56037818851903E-2</v>
      </c>
      <c r="EL128" s="80" t="e">
        <f t="shared" si="296"/>
        <v>#DIV/0!</v>
      </c>
      <c r="EN128" s="80">
        <f t="shared" si="254"/>
        <v>-1.0246441313814334E-3</v>
      </c>
      <c r="EO128" s="80">
        <f t="shared" si="255"/>
        <v>1.2753522654074569E-3</v>
      </c>
      <c r="EP128" s="80">
        <f t="shared" si="256"/>
        <v>2.0272790406392813E-3</v>
      </c>
      <c r="EQ128" s="80">
        <f t="shared" si="257"/>
        <v>-1.2632521290845012E-3</v>
      </c>
      <c r="ES128" s="80">
        <f t="shared" si="258"/>
        <v>1.2060447499018826E-2</v>
      </c>
      <c r="ET128" s="80">
        <f t="shared" si="259"/>
        <v>1.1405291091803507E-2</v>
      </c>
      <c r="EU128" s="80">
        <f t="shared" si="260"/>
        <v>1.457283258391141E-2</v>
      </c>
      <c r="EV128" s="80">
        <f t="shared" si="261"/>
        <v>1.6327661513175575E-2</v>
      </c>
      <c r="EX128" s="80">
        <f t="shared" si="262"/>
        <v>-8.5698883119818034E-2</v>
      </c>
      <c r="EY128" s="80">
        <f t="shared" si="263"/>
        <v>-2.3347056767724011E-2</v>
      </c>
      <c r="EZ128" s="80">
        <f t="shared" si="264"/>
        <v>-6.8521919491032937E-2</v>
      </c>
      <c r="FA128" s="80">
        <f t="shared" si="265"/>
        <v>8.9142576459922736E-3</v>
      </c>
      <c r="FC128" s="124">
        <v>0.83927673703754158</v>
      </c>
      <c r="FD128" s="80">
        <f t="shared" si="200"/>
        <v>0.99363740594148242</v>
      </c>
      <c r="FE128" s="80">
        <f t="shared" si="201"/>
        <v>0.92722754090004711</v>
      </c>
      <c r="FF128" s="124">
        <f t="shared" si="178"/>
        <v>0.89645235782023358</v>
      </c>
      <c r="FG128" s="80"/>
      <c r="FH128" s="80" t="e">
        <f t="shared" si="202"/>
        <v>#DIV/0!</v>
      </c>
      <c r="FI128" s="80">
        <f t="shared" si="203"/>
        <v>1</v>
      </c>
      <c r="FJ128" s="80">
        <f t="shared" si="179"/>
        <v>1</v>
      </c>
      <c r="FK128" s="80"/>
      <c r="FL128" s="80">
        <f t="shared" si="204"/>
        <v>1.0016748790882284</v>
      </c>
      <c r="FM128" s="80">
        <f t="shared" si="205"/>
        <v>1.0210546106302474</v>
      </c>
      <c r="FN128" s="80">
        <f t="shared" si="180"/>
        <v>1.0023561005294859</v>
      </c>
      <c r="FO128" s="80"/>
      <c r="FP128" s="80">
        <f t="shared" si="206"/>
        <v>1.0142570755818319</v>
      </c>
      <c r="FQ128" s="80">
        <f t="shared" si="207"/>
        <v>1.0942155131150659</v>
      </c>
      <c r="FR128" s="80">
        <f t="shared" si="181"/>
        <v>1.069493840165727</v>
      </c>
      <c r="FT128" s="80">
        <f t="shared" si="208"/>
        <v>0.93417973017940381</v>
      </c>
      <c r="FU128" s="80">
        <f t="shared" si="209"/>
        <v>0.95544073795251649</v>
      </c>
      <c r="FV128" s="80">
        <f t="shared" si="182"/>
        <v>0.96307491057203987</v>
      </c>
      <c r="FX128" s="37"/>
    </row>
    <row r="129" spans="1:180" x14ac:dyDescent="0.2">
      <c r="A129" s="31" t="s">
        <v>35</v>
      </c>
      <c r="B129" s="31">
        <f t="shared" si="190"/>
        <v>1991</v>
      </c>
      <c r="D129" s="85">
        <f t="shared" si="266"/>
        <v>35080.834681585256</v>
      </c>
      <c r="E129" s="85">
        <f t="shared" si="267"/>
        <v>15550.269510000457</v>
      </c>
      <c r="F129" s="85">
        <f t="shared" si="268"/>
        <v>102036.76090753674</v>
      </c>
      <c r="G129" s="123">
        <v>9.9999999999999995E-7</v>
      </c>
      <c r="H129" s="85">
        <f t="shared" si="228"/>
        <v>152667.86510012246</v>
      </c>
      <c r="I129" s="85"/>
      <c r="K129" s="85">
        <f>AER11_Table2.1b!D51*0.001</f>
        <v>4667.223</v>
      </c>
      <c r="L129" s="85">
        <f>AER11_Table2.1b!F51*0.001</f>
        <v>1380.8520000000001</v>
      </c>
      <c r="M129" s="91">
        <f>AER11_Table2.1b!S51*0.001</f>
        <v>3259.884</v>
      </c>
      <c r="N129" s="91"/>
      <c r="O129" s="91">
        <f t="shared" si="269"/>
        <v>9307.9589999999989</v>
      </c>
      <c r="P129" s="91"/>
      <c r="Q129" s="90">
        <f t="shared" si="270"/>
        <v>0.35022543610258711</v>
      </c>
      <c r="R129" s="96">
        <f t="shared" si="291"/>
        <v>2795.4009999999998</v>
      </c>
      <c r="S129" s="96">
        <f t="shared" si="291"/>
        <v>934.68100000000004</v>
      </c>
      <c r="T129" s="96">
        <f t="shared" si="291"/>
        <v>2918.0920000000001</v>
      </c>
      <c r="U129" s="96">
        <f t="shared" si="291"/>
        <v>19623.115475869567</v>
      </c>
      <c r="V129" s="96">
        <f t="shared" si="230"/>
        <v>26271.289475869566</v>
      </c>
      <c r="X129" s="85">
        <f>AER_11_Table3.4_real!$B38</f>
        <v>7.5164256521673076</v>
      </c>
      <c r="Y129" s="85">
        <f>AER_11_Table3.4_real!$D38</f>
        <v>11.261358574271867</v>
      </c>
      <c r="Z129" s="85">
        <f>AER_11_Table3.4_real!F38</f>
        <v>31.300733678724988</v>
      </c>
      <c r="AA129" s="85">
        <f t="shared" si="292"/>
        <v>4.4354879290174569</v>
      </c>
      <c r="AB129" s="93">
        <f t="shared" si="271"/>
        <v>16.401862653254327</v>
      </c>
      <c r="AC129" s="90">
        <f t="shared" si="272"/>
        <v>0.91708633002805362</v>
      </c>
      <c r="AD129" s="90"/>
      <c r="AF129" s="88">
        <f t="shared" si="232"/>
        <v>21.31634753865653</v>
      </c>
      <c r="AG129" s="88">
        <f t="shared" si="293"/>
        <v>67.009762694117669</v>
      </c>
      <c r="AH129" s="96">
        <f t="shared" si="293"/>
        <v>36.795926070218485</v>
      </c>
      <c r="AI129" s="96">
        <f t="shared" si="293"/>
        <v>0.64801251873771526</v>
      </c>
      <c r="AJ129" s="96">
        <f t="shared" si="293"/>
        <v>0.18087481375624034</v>
      </c>
      <c r="AL129" s="96">
        <f t="shared" si="297"/>
        <v>22.273158625862727</v>
      </c>
      <c r="AM129" s="96">
        <f t="shared" si="297"/>
        <v>65.949672205861006</v>
      </c>
      <c r="AN129" s="96">
        <f t="shared" si="297"/>
        <v>37.568171789110124</v>
      </c>
      <c r="AO129" s="96">
        <f t="shared" si="297"/>
        <v>0.65524267508250822</v>
      </c>
      <c r="AP129" s="96">
        <f t="shared" si="297"/>
        <v>9.3786641085715488</v>
      </c>
      <c r="AQ129" s="90">
        <f t="shared" si="294"/>
        <v>0.72058355449940681</v>
      </c>
      <c r="AR129" s="90">
        <f t="shared" si="295"/>
        <v>0.95704196682300879</v>
      </c>
      <c r="AS129" s="90">
        <f t="shared" si="295"/>
        <v>1.0160742343790217</v>
      </c>
      <c r="AT129" s="90">
        <f t="shared" si="295"/>
        <v>0.97944414960550485</v>
      </c>
      <c r="AU129" s="90">
        <f t="shared" si="295"/>
        <v>0.98896568154099163</v>
      </c>
      <c r="AV129" s="90">
        <f t="shared" si="295"/>
        <v>1.9285775848495456E-2</v>
      </c>
      <c r="AX129" s="102">
        <f t="shared" si="290"/>
        <v>598943.09742645675</v>
      </c>
      <c r="AY129" s="102">
        <f t="shared" si="276"/>
        <v>676887.16821208934</v>
      </c>
      <c r="AZ129" s="102">
        <f t="shared" si="277"/>
        <v>895152.09743659594</v>
      </c>
      <c r="BA129" s="102" t="e">
        <f t="shared" si="278"/>
        <v>#DIV/0!</v>
      </c>
      <c r="BB129" s="102">
        <f t="shared" si="279"/>
        <v>2822454.3614630844</v>
      </c>
      <c r="BE129" s="80">
        <f t="shared" si="236"/>
        <v>0.69345571174970955</v>
      </c>
      <c r="BF129" s="80">
        <f t="shared" si="236"/>
        <v>0.80723467795703374</v>
      </c>
      <c r="BG129" s="80">
        <f t="shared" si="236"/>
        <v>0.75066568668565237</v>
      </c>
      <c r="BH129" s="80">
        <f>AER_11_Table3.4_real!G38</f>
        <v>16.042124006745773</v>
      </c>
      <c r="BI129" s="80">
        <f t="shared" si="280"/>
        <v>0.91797095578994525</v>
      </c>
      <c r="BJ129" s="80"/>
      <c r="BK129" s="80"/>
      <c r="BL129" s="80"/>
      <c r="BM129" s="80"/>
      <c r="BN129" s="80"/>
      <c r="BO129" s="80"/>
      <c r="BP129" s="80"/>
      <c r="BQ129" s="80"/>
      <c r="BR129" s="80"/>
      <c r="BS129" s="80"/>
      <c r="BT129" s="95">
        <f>[4]Northeast!AK130</f>
        <v>0.94103356585004327</v>
      </c>
      <c r="BU129" s="95">
        <f>[4]Midwest!AK130</f>
        <v>0.9524610639315596</v>
      </c>
      <c r="BV129" s="95">
        <f>[4]South!AK130</f>
        <v>0.88340776426485401</v>
      </c>
      <c r="BW129" s="95">
        <f>[4]West!AK130</f>
        <v>0.89786544133525403</v>
      </c>
      <c r="BX129" s="88"/>
      <c r="BY129" s="95">
        <f>[4]Northeast!AH130</f>
        <v>0.99590126258303135</v>
      </c>
      <c r="BZ129" s="95">
        <f>[4]Midwest!AH130</f>
        <v>1.0004673848309025</v>
      </c>
      <c r="CA129" s="95">
        <f>[4]South!AH130</f>
        <v>1.005268961464689</v>
      </c>
      <c r="CB129" s="95">
        <f>[4]West!AH130</f>
        <v>0.99980248489855839</v>
      </c>
      <c r="CD129" s="95">
        <f>[4]Northeast!AI130</f>
        <v>1.0640526876890442</v>
      </c>
      <c r="CE129" s="95">
        <f>[4]Midwest!AI130</f>
        <v>1.0749730959599604</v>
      </c>
      <c r="CF129" s="95">
        <f>[4]South!AI130</f>
        <v>1.0855451602751831</v>
      </c>
      <c r="CG129" s="95">
        <f>[4]West!AI130</f>
        <v>1.0743982238967942</v>
      </c>
      <c r="CI129" s="95">
        <f>[4]Northeast!AJ130</f>
        <v>0.95041716014728217</v>
      </c>
      <c r="CJ129" s="95">
        <f>[4]Midwest!AJ130</f>
        <v>0.95855189154800324</v>
      </c>
      <c r="CK129" s="95">
        <f>[4]South!AJ130</f>
        <v>0.99041343768887424</v>
      </c>
      <c r="CL129" s="95">
        <f>[4]West!AJ130</f>
        <v>0.94944315132702917</v>
      </c>
      <c r="CN129" s="89">
        <f t="shared" si="237"/>
        <v>1.0567182509714628</v>
      </c>
      <c r="CO129" s="89">
        <f t="shared" si="238"/>
        <v>0.91708633002805362</v>
      </c>
      <c r="CP129" s="89">
        <f t="shared" si="239"/>
        <v>1</v>
      </c>
      <c r="CQ129" s="89">
        <f t="shared" si="240"/>
        <v>1.0040598639740139</v>
      </c>
      <c r="CR129" s="89">
        <f t="shared" si="241"/>
        <v>1.0826421488357014</v>
      </c>
      <c r="CS129" s="89">
        <f t="shared" si="242"/>
        <v>0.99889999177809408</v>
      </c>
      <c r="CT129" s="89">
        <f t="shared" si="243"/>
        <v>0.8864192376860287</v>
      </c>
      <c r="CU129" s="89">
        <f t="shared" si="244"/>
        <v>1.0171029843379082</v>
      </c>
      <c r="CV129" s="89">
        <f t="shared" si="245"/>
        <v>0.96910186265708254</v>
      </c>
      <c r="CW129" s="89"/>
      <c r="CX129" s="89">
        <f t="shared" si="246"/>
        <v>1.0858417784734264</v>
      </c>
      <c r="DA129" s="35"/>
      <c r="DC129" s="80">
        <f t="shared" si="223"/>
        <v>0.22978532292030535</v>
      </c>
      <c r="DD129" s="80">
        <f t="shared" si="215"/>
        <v>0.10185686096941421</v>
      </c>
      <c r="DE129" s="80">
        <f t="shared" si="224"/>
        <v>2.0050734483111903</v>
      </c>
      <c r="DF129" s="80">
        <f t="shared" si="216"/>
        <v>6.5501669217957628E-12</v>
      </c>
      <c r="DG129" s="80"/>
      <c r="DI129" s="80">
        <f t="shared" si="282"/>
        <v>0.23004272489037181</v>
      </c>
      <c r="DJ129" s="80">
        <f t="shared" si="283"/>
        <v>0.1060487492601295</v>
      </c>
      <c r="DK129" s="80">
        <f t="shared" si="284"/>
        <v>1.9915245083535971</v>
      </c>
      <c r="DL129" s="80">
        <f t="shared" si="285"/>
        <v>6.5927970398146342E-12</v>
      </c>
      <c r="DM129" s="80">
        <f t="shared" si="195"/>
        <v>2.3276159825106912</v>
      </c>
      <c r="DN129" s="80"/>
      <c r="DO129" s="80"/>
      <c r="DP129" s="80">
        <f t="shared" si="286"/>
        <v>9.8831906387855009E-2</v>
      </c>
      <c r="DQ129" s="80">
        <f t="shared" si="287"/>
        <v>4.5561102027551655E-2</v>
      </c>
      <c r="DR129" s="80">
        <f t="shared" si="288"/>
        <v>0.8556069915817609</v>
      </c>
      <c r="DS129" s="80">
        <f t="shared" si="289"/>
        <v>2.8324247166851337E-12</v>
      </c>
      <c r="DT129" s="80"/>
      <c r="DW129" s="80">
        <f t="shared" si="247"/>
        <v>-2.7786374892926638E-2</v>
      </c>
      <c r="DX129" s="80">
        <f t="shared" si="248"/>
        <v>-5.7563314429908238E-2</v>
      </c>
      <c r="DY129" s="80">
        <f t="shared" si="281"/>
        <v>-6.8796794597453803E-3</v>
      </c>
      <c r="DZ129" s="80">
        <v>0</v>
      </c>
      <c r="EA129" s="80"/>
      <c r="EC129" s="80">
        <f t="shared" si="249"/>
        <v>0.50142281460414684</v>
      </c>
      <c r="ED129" s="80">
        <f t="shared" si="250"/>
        <v>0.14835174929326614</v>
      </c>
      <c r="EE129" s="80">
        <f t="shared" si="251"/>
        <v>0.35022543610258711</v>
      </c>
      <c r="EF129" s="80">
        <f t="shared" si="252"/>
        <v>0</v>
      </c>
      <c r="EG129" s="80"/>
      <c r="EI129" s="80">
        <f t="shared" si="296"/>
        <v>9.0584814444510005E-3</v>
      </c>
      <c r="EJ129" s="80">
        <f t="shared" si="296"/>
        <v>-3.9051664683958917E-2</v>
      </c>
      <c r="EK129" s="80">
        <f t="shared" si="296"/>
        <v>3.9663675323423683E-3</v>
      </c>
      <c r="EL129" s="80" t="e">
        <f t="shared" si="296"/>
        <v>#DIV/0!</v>
      </c>
      <c r="EN129" s="80">
        <f t="shared" si="254"/>
        <v>-1.0124171901880041E-3</v>
      </c>
      <c r="EO129" s="80">
        <f t="shared" si="255"/>
        <v>1.2381475391176149E-3</v>
      </c>
      <c r="EP129" s="80">
        <f t="shared" si="256"/>
        <v>2.0359387653551241E-3</v>
      </c>
      <c r="EQ129" s="80">
        <f t="shared" si="257"/>
        <v>-1.3127214379232482E-3</v>
      </c>
      <c r="ES129" s="80">
        <f t="shared" si="258"/>
        <v>1.0555004477612285E-2</v>
      </c>
      <c r="ET129" s="80">
        <f t="shared" si="259"/>
        <v>9.6504866818438589E-3</v>
      </c>
      <c r="EU129" s="80">
        <f t="shared" si="260"/>
        <v>1.254798020584149E-2</v>
      </c>
      <c r="EV129" s="80">
        <f t="shared" si="261"/>
        <v>1.4434535459336614E-2</v>
      </c>
      <c r="EX129" s="80">
        <f t="shared" si="262"/>
        <v>2.521971235789526E-2</v>
      </c>
      <c r="EY129" s="80">
        <f t="shared" si="263"/>
        <v>4.3312381265143501E-2</v>
      </c>
      <c r="EZ129" s="80">
        <f t="shared" si="264"/>
        <v>3.7467664501405949E-2</v>
      </c>
      <c r="FA129" s="80">
        <f t="shared" si="265"/>
        <v>-3.4018920490993519E-3</v>
      </c>
      <c r="FC129" s="124">
        <v>0.80694703970353843</v>
      </c>
      <c r="FD129" s="80">
        <f t="shared" si="200"/>
        <v>0.98880797172690704</v>
      </c>
      <c r="FE129" s="80">
        <f t="shared" si="201"/>
        <v>0.91684998404670337</v>
      </c>
      <c r="FF129" s="124">
        <f t="shared" si="178"/>
        <v>0.8864192376860287</v>
      </c>
      <c r="FG129" s="80"/>
      <c r="FH129" s="80" t="e">
        <f t="shared" si="202"/>
        <v>#DIV/0!</v>
      </c>
      <c r="FI129" s="80">
        <f t="shared" si="203"/>
        <v>1</v>
      </c>
      <c r="FJ129" s="80">
        <f t="shared" si="179"/>
        <v>1</v>
      </c>
      <c r="FK129" s="80"/>
      <c r="FL129" s="80">
        <f t="shared" si="204"/>
        <v>1.0016997586422911</v>
      </c>
      <c r="FM129" s="80">
        <f t="shared" si="205"/>
        <v>1.0227901570289173</v>
      </c>
      <c r="FN129" s="80">
        <f t="shared" si="180"/>
        <v>1.0040598639740139</v>
      </c>
      <c r="FO129" s="80"/>
      <c r="FP129" s="80">
        <f t="shared" si="206"/>
        <v>1.0122939545569865</v>
      </c>
      <c r="FQ129" s="80">
        <f t="shared" si="207"/>
        <v>1.1076677489088522</v>
      </c>
      <c r="FR129" s="80">
        <f t="shared" si="181"/>
        <v>1.0826421488357014</v>
      </c>
      <c r="FT129" s="80">
        <f t="shared" si="208"/>
        <v>1.03719864448008</v>
      </c>
      <c r="FU129" s="80">
        <f t="shared" si="209"/>
        <v>0.99098183828539743</v>
      </c>
      <c r="FV129" s="80">
        <f t="shared" si="182"/>
        <v>0.99889999177809408</v>
      </c>
      <c r="FX129" s="37"/>
    </row>
    <row r="130" spans="1:180" x14ac:dyDescent="0.2">
      <c r="A130" s="31" t="s">
        <v>35</v>
      </c>
      <c r="B130" s="31">
        <f t="shared" si="190"/>
        <v>1992</v>
      </c>
      <c r="D130" s="85">
        <f t="shared" si="266"/>
        <v>35744.225227611299</v>
      </c>
      <c r="E130" s="85">
        <f t="shared" si="267"/>
        <v>14320.649091591034</v>
      </c>
      <c r="F130" s="85">
        <f t="shared" si="268"/>
        <v>99757.998712343266</v>
      </c>
      <c r="G130" s="123">
        <v>9.9999999999999995E-7</v>
      </c>
      <c r="H130" s="85">
        <f t="shared" si="228"/>
        <v>149822.87303254561</v>
      </c>
      <c r="I130" s="85"/>
      <c r="K130" s="85">
        <f>AER11_Table2.1b!D52*0.001</f>
        <v>4804.5820000000003</v>
      </c>
      <c r="L130" s="85">
        <f>AER11_Table2.1b!F52*0.001</f>
        <v>1414.075</v>
      </c>
      <c r="M130" s="91">
        <f>AER11_Table2.1b!S52*0.001</f>
        <v>3193.4230000000002</v>
      </c>
      <c r="N130" s="91"/>
      <c r="O130" s="91">
        <f t="shared" si="269"/>
        <v>9412.08</v>
      </c>
      <c r="P130" s="91"/>
      <c r="Q130" s="90">
        <f t="shared" si="270"/>
        <v>0.33928982754077741</v>
      </c>
      <c r="R130" s="96">
        <f t="shared" si="291"/>
        <v>2871.1849999999999</v>
      </c>
      <c r="S130" s="96">
        <f t="shared" si="291"/>
        <v>893.43399999999997</v>
      </c>
      <c r="T130" s="96">
        <f t="shared" si="291"/>
        <v>2900.2240000000002</v>
      </c>
      <c r="U130" s="96">
        <f t="shared" si="291"/>
        <v>19959.833403343135</v>
      </c>
      <c r="V130" s="96">
        <f t="shared" si="230"/>
        <v>26624.676403343135</v>
      </c>
      <c r="X130" s="85">
        <f>AER_11_Table3.4_real!$B39</f>
        <v>7.4396118595980463</v>
      </c>
      <c r="Y130" s="85">
        <f>AER_11_Table3.4_real!$D39</f>
        <v>10.12722033243713</v>
      </c>
      <c r="Z130" s="85">
        <f>AER_11_Table3.4_real!F39</f>
        <v>31.2385796408253</v>
      </c>
      <c r="AA130" s="85">
        <f t="shared" si="292"/>
        <v>4.3884621440560894</v>
      </c>
      <c r="AB130" s="93">
        <f t="shared" si="271"/>
        <v>15.918147001783412</v>
      </c>
      <c r="AC130" s="90">
        <f t="shared" si="272"/>
        <v>0.89004007187050382</v>
      </c>
      <c r="AD130" s="90"/>
      <c r="AF130" s="88">
        <f t="shared" si="232"/>
        <v>21.608520361016545</v>
      </c>
      <c r="AG130" s="88">
        <f t="shared" si="293"/>
        <v>68.804608502804996</v>
      </c>
      <c r="AH130" s="96">
        <f t="shared" si="293"/>
        <v>36.942092524650462</v>
      </c>
      <c r="AI130" s="96">
        <f t="shared" si="293"/>
        <v>0.62194420634117775</v>
      </c>
      <c r="AJ130" s="96">
        <f t="shared" si="293"/>
        <v>0.18082434745508325</v>
      </c>
      <c r="AL130" s="96">
        <f t="shared" si="297"/>
        <v>21.814608853217116</v>
      </c>
      <c r="AM130" s="96">
        <f t="shared" si="297"/>
        <v>72.494969244554596</v>
      </c>
      <c r="AN130" s="96">
        <f t="shared" si="297"/>
        <v>37.807194297614856</v>
      </c>
      <c r="AO130" s="96">
        <f t="shared" si="297"/>
        <v>0.65090090620527774</v>
      </c>
      <c r="AP130" s="96">
        <f t="shared" si="297"/>
        <v>9.391455137663753</v>
      </c>
      <c r="AQ130" s="90">
        <f t="shared" si="294"/>
        <v>0.72156631762028045</v>
      </c>
      <c r="AR130" s="90">
        <f t="shared" si="295"/>
        <v>0.99055273034748093</v>
      </c>
      <c r="AS130" s="90">
        <f t="shared" si="295"/>
        <v>0.94909494023922492</v>
      </c>
      <c r="AT130" s="90">
        <f t="shared" si="295"/>
        <v>0.97711806472190477</v>
      </c>
      <c r="AU130" s="90">
        <f t="shared" si="295"/>
        <v>0.95551289053672361</v>
      </c>
      <c r="AV130" s="90">
        <f t="shared" si="295"/>
        <v>1.9254135254280273E-2</v>
      </c>
      <c r="AX130" s="102">
        <f t="shared" si="290"/>
        <v>597593.08926354046</v>
      </c>
      <c r="AY130" s="102">
        <f t="shared" si="276"/>
        <v>631815.1441755211</v>
      </c>
      <c r="AZ130" s="102">
        <f t="shared" si="277"/>
        <v>908186.60728628805</v>
      </c>
      <c r="BA130" s="102" t="e">
        <f t="shared" si="278"/>
        <v>#DIV/0!</v>
      </c>
      <c r="BB130" s="102">
        <f t="shared" si="279"/>
        <v>2828777.1038222299</v>
      </c>
      <c r="BE130" s="80">
        <f t="shared" si="236"/>
        <v>0.67917915743139212</v>
      </c>
      <c r="BF130" s="80">
        <f t="shared" si="236"/>
        <v>0.88735017467505062</v>
      </c>
      <c r="BG130" s="80">
        <f t="shared" si="236"/>
        <v>0.7554416975196967</v>
      </c>
      <c r="BH130" s="80">
        <f>AER_11_Table3.4_real!G39</f>
        <v>15.54138812554775</v>
      </c>
      <c r="BI130" s="80">
        <f t="shared" si="280"/>
        <v>0.88931758075878475</v>
      </c>
      <c r="BJ130" s="80"/>
      <c r="BK130" s="80"/>
      <c r="BL130" s="80"/>
      <c r="BM130" s="80"/>
      <c r="BN130" s="80"/>
      <c r="BO130" s="80"/>
      <c r="BP130" s="80"/>
      <c r="BQ130" s="80"/>
      <c r="BR130" s="80"/>
      <c r="BS130" s="80"/>
      <c r="BT130" s="95">
        <f>[4]Northeast!AK131</f>
        <v>0.92614254875394819</v>
      </c>
      <c r="BU130" s="95">
        <f>[4]Midwest!AK131</f>
        <v>0.91348796521414555</v>
      </c>
      <c r="BV130" s="95">
        <f>[4]South!AK131</f>
        <v>0.86365550721247675</v>
      </c>
      <c r="BW130" s="95">
        <f>[4]West!AK131</f>
        <v>0.87600886871483064</v>
      </c>
      <c r="BX130" s="88"/>
      <c r="BY130" s="95">
        <f>[4]Northeast!AH131</f>
        <v>0.99555150890738398</v>
      </c>
      <c r="BZ130" s="95">
        <f>[4]Midwest!AH131</f>
        <v>0.99983139202274374</v>
      </c>
      <c r="CA130" s="95">
        <f>[4]South!AH131</f>
        <v>1.0044164940202596</v>
      </c>
      <c r="CB130" s="95">
        <f>[4]West!AH131</f>
        <v>1.0001069871192141</v>
      </c>
      <c r="CD130" s="95">
        <f>[4]Northeast!AI131</f>
        <v>1.0746298741241893</v>
      </c>
      <c r="CE130" s="95">
        <f>[4]Midwest!AI131</f>
        <v>1.0906795551991721</v>
      </c>
      <c r="CF130" s="95">
        <f>[4]South!AI131</f>
        <v>1.1025311802142841</v>
      </c>
      <c r="CG130" s="95">
        <f>[4]West!AI131</f>
        <v>1.0887543644147744</v>
      </c>
      <c r="CI130" s="95">
        <f>[4]Northeast!AJ131</f>
        <v>1.0269696048708232</v>
      </c>
      <c r="CJ130" s="95">
        <f>[4]Midwest!AJ131</f>
        <v>0.96030384654157219</v>
      </c>
      <c r="CK130" s="95">
        <f>[4]South!AJ131</f>
        <v>0.99282615296273757</v>
      </c>
      <c r="CL130" s="95">
        <f>[4]West!AJ131</f>
        <v>0.91279649119079609</v>
      </c>
      <c r="CN130" s="89">
        <f t="shared" si="237"/>
        <v>1.0685389477546567</v>
      </c>
      <c r="CO130" s="89">
        <f t="shared" si="238"/>
        <v>0.89004007187050382</v>
      </c>
      <c r="CP130" s="89">
        <f t="shared" si="239"/>
        <v>1</v>
      </c>
      <c r="CQ130" s="89">
        <f t="shared" si="240"/>
        <v>1.0032674632890308</v>
      </c>
      <c r="CR130" s="89">
        <f t="shared" si="241"/>
        <v>1.0989139127733505</v>
      </c>
      <c r="CS130" s="89">
        <f t="shared" si="242"/>
        <v>0.99743331992186823</v>
      </c>
      <c r="CT130" s="89">
        <f t="shared" si="243"/>
        <v>0.88003992939081199</v>
      </c>
      <c r="CU130" s="89">
        <f t="shared" si="244"/>
        <v>1.0340868273576873</v>
      </c>
      <c r="CV130" s="89">
        <f t="shared" si="245"/>
        <v>0.95104248185598717</v>
      </c>
      <c r="CW130" s="89"/>
      <c r="CX130" s="89">
        <f t="shared" si="246"/>
        <v>1.0996747971159289</v>
      </c>
      <c r="DA130" s="35"/>
      <c r="DC130" s="80">
        <f t="shared" si="223"/>
        <v>0.23857655713121106</v>
      </c>
      <c r="DD130" s="80">
        <f t="shared" ref="DD130:DD148" si="298">E130/$H130</f>
        <v>9.5583863810168687E-2</v>
      </c>
      <c r="DE130" s="80">
        <f t="shared" si="224"/>
        <v>1.9975187371558367</v>
      </c>
      <c r="DF130" s="80">
        <f t="shared" ref="DF130:DF148" si="299">G130/$H130</f>
        <v>6.674548283310337E-12</v>
      </c>
      <c r="DG130" s="80"/>
      <c r="DI130" s="80">
        <f t="shared" si="282"/>
        <v>0.23415343527472118</v>
      </c>
      <c r="DJ130" s="80">
        <f t="shared" si="283"/>
        <v>9.8687136306842047E-2</v>
      </c>
      <c r="DK130" s="80">
        <f t="shared" si="284"/>
        <v>2.0012937162021611</v>
      </c>
      <c r="DL130" s="80">
        <f t="shared" si="285"/>
        <v>6.6121626256000726E-12</v>
      </c>
      <c r="DM130" s="80">
        <f t="shared" si="195"/>
        <v>2.3341342877903366</v>
      </c>
      <c r="DN130" s="80"/>
      <c r="DO130" s="80"/>
      <c r="DP130" s="80">
        <f t="shared" si="286"/>
        <v>0.1003170368129882</v>
      </c>
      <c r="DQ130" s="80">
        <f t="shared" si="287"/>
        <v>4.2279973702912595E-2</v>
      </c>
      <c r="DR130" s="80">
        <f t="shared" si="288"/>
        <v>0.85740298948126636</v>
      </c>
      <c r="DS130" s="80">
        <f t="shared" si="289"/>
        <v>2.8328115739474579E-12</v>
      </c>
      <c r="DT130" s="80"/>
      <c r="DW130" s="80">
        <f t="shared" si="247"/>
        <v>-1.027203467803286E-2</v>
      </c>
      <c r="DX130" s="80">
        <f t="shared" si="248"/>
        <v>-0.10615038929785531</v>
      </c>
      <c r="DY130" s="80">
        <f t="shared" si="281"/>
        <v>-1.9876795910965177E-3</v>
      </c>
      <c r="DZ130" s="80">
        <v>0</v>
      </c>
      <c r="EA130" s="80"/>
      <c r="EC130" s="80">
        <f t="shared" si="249"/>
        <v>0.51046973676381846</v>
      </c>
      <c r="ED130" s="80">
        <f t="shared" si="250"/>
        <v>0.15024043569540421</v>
      </c>
      <c r="EE130" s="80">
        <f t="shared" si="251"/>
        <v>0.33928982754077741</v>
      </c>
      <c r="EF130" s="80">
        <f t="shared" si="252"/>
        <v>0</v>
      </c>
      <c r="EG130" s="80"/>
      <c r="EI130" s="80">
        <f t="shared" si="296"/>
        <v>1.7881667795625982E-2</v>
      </c>
      <c r="EJ130" s="80">
        <f t="shared" si="296"/>
        <v>1.2650777121067432E-2</v>
      </c>
      <c r="EK130" s="80">
        <f t="shared" si="296"/>
        <v>-3.1722359670281156E-2</v>
      </c>
      <c r="EL130" s="80" t="e">
        <f t="shared" si="296"/>
        <v>#DIV/0!</v>
      </c>
      <c r="EN130" s="80">
        <f t="shared" si="254"/>
        <v>-3.5125480679283914E-4</v>
      </c>
      <c r="EO130" s="80">
        <f t="shared" si="255"/>
        <v>-6.3589783381283905E-4</v>
      </c>
      <c r="EP130" s="80">
        <f t="shared" si="256"/>
        <v>-8.4835912329512305E-4</v>
      </c>
      <c r="EQ130" s="80">
        <f t="shared" si="257"/>
        <v>3.0451600661846121E-4</v>
      </c>
      <c r="ES130" s="80">
        <f t="shared" si="258"/>
        <v>9.8913909552096457E-3</v>
      </c>
      <c r="ET130" s="80">
        <f t="shared" si="259"/>
        <v>1.4505312864269917E-2</v>
      </c>
      <c r="EU130" s="80">
        <f t="shared" si="260"/>
        <v>1.5526296640175042E-2</v>
      </c>
      <c r="EV130" s="80">
        <f t="shared" si="261"/>
        <v>1.3273544710036562E-2</v>
      </c>
      <c r="EX130" s="80">
        <f t="shared" si="262"/>
        <v>3.4415857840859078E-2</v>
      </c>
      <c r="EY130" s="80">
        <f t="shared" si="263"/>
        <v>-6.8192854795235736E-2</v>
      </c>
      <c r="EZ130" s="80">
        <f t="shared" si="264"/>
        <v>-2.3777275902197195E-3</v>
      </c>
      <c r="FA130" s="80">
        <f t="shared" si="265"/>
        <v>-3.4411376389619296E-2</v>
      </c>
      <c r="FC130" s="124">
        <v>0.77561626742620471</v>
      </c>
      <c r="FD130" s="80">
        <f t="shared" si="200"/>
        <v>0.99280328311480504</v>
      </c>
      <c r="FE130" s="80">
        <f t="shared" si="201"/>
        <v>0.91025167428532372</v>
      </c>
      <c r="FF130" s="124">
        <f t="shared" si="178"/>
        <v>0.88003992939081199</v>
      </c>
      <c r="FG130" s="80"/>
      <c r="FH130" s="80" t="e">
        <f t="shared" si="202"/>
        <v>#DIV/0!</v>
      </c>
      <c r="FI130" s="80">
        <f t="shared" si="203"/>
        <v>1</v>
      </c>
      <c r="FJ130" s="80">
        <f t="shared" si="179"/>
        <v>1</v>
      </c>
      <c r="FK130" s="80"/>
      <c r="FL130" s="80">
        <f t="shared" si="204"/>
        <v>0.99921080334608059</v>
      </c>
      <c r="FM130" s="80">
        <f t="shared" si="205"/>
        <v>1.0219829744593283</v>
      </c>
      <c r="FN130" s="80">
        <f t="shared" si="180"/>
        <v>1.0032674632890308</v>
      </c>
      <c r="FO130" s="80"/>
      <c r="FP130" s="80">
        <f t="shared" si="206"/>
        <v>1.0150296789711615</v>
      </c>
      <c r="FQ130" s="80">
        <f t="shared" si="207"/>
        <v>1.1243156395816614</v>
      </c>
      <c r="FR130" s="80">
        <f t="shared" si="181"/>
        <v>1.0989139127733505</v>
      </c>
      <c r="FT130" s="80">
        <f t="shared" si="208"/>
        <v>0.99853171301601962</v>
      </c>
      <c r="FU130" s="80">
        <f t="shared" si="209"/>
        <v>0.98952679255088205</v>
      </c>
      <c r="FV130" s="80">
        <f t="shared" si="182"/>
        <v>0.99743331992186823</v>
      </c>
      <c r="FX130" s="37"/>
    </row>
    <row r="131" spans="1:180" x14ac:dyDescent="0.2">
      <c r="A131" s="31" t="s">
        <v>35</v>
      </c>
      <c r="B131" s="31">
        <f t="shared" si="190"/>
        <v>1993</v>
      </c>
      <c r="D131" s="85">
        <f t="shared" si="266"/>
        <v>38466.277592366758</v>
      </c>
      <c r="E131" s="85">
        <f t="shared" si="267"/>
        <v>13943.464109518985</v>
      </c>
      <c r="F131" s="85">
        <f t="shared" si="268"/>
        <v>105037.91255442922</v>
      </c>
      <c r="G131" s="123">
        <v>9.9999999999999995E-7</v>
      </c>
      <c r="H131" s="85">
        <f t="shared" si="228"/>
        <v>157447.65425731498</v>
      </c>
      <c r="I131" s="85"/>
      <c r="K131" s="85">
        <f>AER11_Table2.1b!D53*0.001</f>
        <v>5063.2979999999998</v>
      </c>
      <c r="L131" s="85">
        <f>AER11_Table2.1b!F53*0.001</f>
        <v>1438.989</v>
      </c>
      <c r="M131" s="91">
        <f>AER11_Table2.1b!S53*0.001</f>
        <v>3394.192</v>
      </c>
      <c r="N131" s="91"/>
      <c r="O131" s="91">
        <f t="shared" si="269"/>
        <v>9896.4789999999994</v>
      </c>
      <c r="P131" s="91"/>
      <c r="Q131" s="90">
        <f t="shared" si="270"/>
        <v>0.34296965617771735</v>
      </c>
      <c r="R131" s="96">
        <f t="shared" si="291"/>
        <v>2923.26</v>
      </c>
      <c r="S131" s="96">
        <f t="shared" si="291"/>
        <v>818.58900000000006</v>
      </c>
      <c r="T131" s="96">
        <f t="shared" si="291"/>
        <v>3018.7550000000001</v>
      </c>
      <c r="U131" s="96">
        <f t="shared" si="291"/>
        <v>20314.806810511767</v>
      </c>
      <c r="V131" s="96">
        <f t="shared" si="230"/>
        <v>27075.410810511767</v>
      </c>
      <c r="X131" s="85">
        <f>AER_11_Table3.4_real!$B40</f>
        <v>7.5970795304496708</v>
      </c>
      <c r="Y131" s="85">
        <f>AER_11_Table3.4_real!$D40</f>
        <v>9.6897642091211154</v>
      </c>
      <c r="Z131" s="85">
        <f>AER_11_Table3.4_real!F40</f>
        <v>30.946367369444399</v>
      </c>
      <c r="AA131" s="85">
        <f t="shared" si="292"/>
        <v>4.1346376075569156</v>
      </c>
      <c r="AB131" s="93">
        <f t="shared" si="271"/>
        <v>15.909461764867585</v>
      </c>
      <c r="AC131" s="90">
        <f t="shared" si="272"/>
        <v>0.88955444946182094</v>
      </c>
      <c r="AD131" s="90"/>
      <c r="AE131" s="94"/>
      <c r="AF131" s="88">
        <f t="shared" si="232"/>
        <v>22.454217922359653</v>
      </c>
      <c r="AG131" s="88">
        <f t="shared" si="293"/>
        <v>70.945958004794846</v>
      </c>
      <c r="AH131" s="96">
        <f t="shared" si="293"/>
        <v>35.236695477752669</v>
      </c>
      <c r="AI131" s="96">
        <f t="shared" si="293"/>
        <v>0.57329958145914561</v>
      </c>
      <c r="AJ131" s="96">
        <f t="shared" si="293"/>
        <v>0.17842193631293674</v>
      </c>
      <c r="AL131" s="96">
        <f t="shared" si="297"/>
        <v>22.190070532321691</v>
      </c>
      <c r="AM131" s="96">
        <f t="shared" si="297"/>
        <v>70.936883604072008</v>
      </c>
      <c r="AN131" s="96">
        <f t="shared" si="297"/>
        <v>34.347469988216915</v>
      </c>
      <c r="AO131" s="96">
        <f t="shared" si="297"/>
        <v>0.57773410398721858</v>
      </c>
      <c r="AP131" s="96">
        <f t="shared" si="297"/>
        <v>8.8035100682192482</v>
      </c>
      <c r="AQ131" s="90">
        <f t="shared" si="294"/>
        <v>0.67639319455219682</v>
      </c>
      <c r="AR131" s="90">
        <f t="shared" si="295"/>
        <v>1.0119038553596849</v>
      </c>
      <c r="AS131" s="90">
        <f t="shared" si="295"/>
        <v>1.0001279221790105</v>
      </c>
      <c r="AT131" s="90">
        <f t="shared" si="295"/>
        <v>1.0258891117698279</v>
      </c>
      <c r="AU131" s="90">
        <f t="shared" si="295"/>
        <v>0.99232428465366984</v>
      </c>
      <c r="AV131" s="90">
        <f t="shared" si="295"/>
        <v>2.026713605486084E-2</v>
      </c>
      <c r="AX131" s="102">
        <f t="shared" si="290"/>
        <v>577343.06770014332</v>
      </c>
      <c r="AY131" s="102">
        <f t="shared" si="276"/>
        <v>568863.97324788454</v>
      </c>
      <c r="AZ131" s="102">
        <f t="shared" si="277"/>
        <v>889388.40230605693</v>
      </c>
      <c r="BA131" s="102" t="e">
        <f t="shared" si="278"/>
        <v>#DIV/0!</v>
      </c>
      <c r="BB131" s="102">
        <f t="shared" si="279"/>
        <v>2735863.008501485</v>
      </c>
      <c r="BE131" s="80">
        <f t="shared" si="236"/>
        <v>0.69086883514130959</v>
      </c>
      <c r="BF131" s="80">
        <f t="shared" si="236"/>
        <v>0.86827895387658438</v>
      </c>
      <c r="BG131" s="80">
        <f t="shared" si="236"/>
        <v>0.68631146837157331</v>
      </c>
      <c r="BH131" s="80">
        <f>AER_11_Table3.4_real!G40</f>
        <v>15.561964246847655</v>
      </c>
      <c r="BI131" s="80">
        <f t="shared" si="280"/>
        <v>0.89049499852018477</v>
      </c>
      <c r="BJ131" s="80"/>
      <c r="BK131" s="80"/>
      <c r="BL131" s="80"/>
      <c r="BM131" s="80"/>
      <c r="BN131" s="80"/>
      <c r="BO131" s="80"/>
      <c r="BP131" s="80"/>
      <c r="BQ131" s="80"/>
      <c r="BR131" s="80"/>
      <c r="BS131" s="80"/>
      <c r="BT131" s="95">
        <f>[4]Northeast!AK132</f>
        <v>0.91801743781735801</v>
      </c>
      <c r="BU131" s="95">
        <f>[4]Midwest!AK132</f>
        <v>0.87757537964302235</v>
      </c>
      <c r="BV131" s="95">
        <f>[4]South!AK132</f>
        <v>0.84213027364269821</v>
      </c>
      <c r="BW131" s="95">
        <f>[4]West!AK132</f>
        <v>0.8529164545050516</v>
      </c>
      <c r="BX131" s="88"/>
      <c r="BY131" s="95">
        <f>[4]Northeast!AH132</f>
        <v>0.99508062222386651</v>
      </c>
      <c r="BZ131" s="95">
        <f>[4]Midwest!AH132</f>
        <v>0.99901612450420985</v>
      </c>
      <c r="CA131" s="95">
        <f>[4]South!AH132</f>
        <v>1.0036629754355499</v>
      </c>
      <c r="CB131" s="95">
        <f>[4]West!AH132</f>
        <v>1.0004612824224486</v>
      </c>
      <c r="CD131" s="95">
        <f>[4]Northeast!AI132</f>
        <v>1.085191897750444</v>
      </c>
      <c r="CE131" s="95">
        <f>[4]Midwest!AI132</f>
        <v>1.1063169420791263</v>
      </c>
      <c r="CF131" s="95">
        <f>[4]South!AI132</f>
        <v>1.1193819820856068</v>
      </c>
      <c r="CG131" s="95">
        <f>[4]West!AI132</f>
        <v>1.1030692733958838</v>
      </c>
      <c r="CI131" s="95">
        <f>[4]Northeast!AJ132</f>
        <v>1.0313726096264204</v>
      </c>
      <c r="CJ131" s="95">
        <f>[4]Midwest!AJ132</f>
        <v>1.010422809086114</v>
      </c>
      <c r="CK131" s="95">
        <f>[4]South!AJ132</f>
        <v>1.0425163313026282</v>
      </c>
      <c r="CL131" s="95">
        <f>[4]West!AJ132</f>
        <v>0.9532719372206041</v>
      </c>
      <c r="CN131" s="89">
        <f t="shared" si="237"/>
        <v>1.1235320202480277</v>
      </c>
      <c r="CO131" s="89">
        <f t="shared" si="238"/>
        <v>0.88955444946182094</v>
      </c>
      <c r="CP131" s="89">
        <f t="shared" si="239"/>
        <v>1</v>
      </c>
      <c r="CQ131" s="89">
        <f t="shared" si="240"/>
        <v>1.0025410052550963</v>
      </c>
      <c r="CR131" s="89">
        <f t="shared" si="241"/>
        <v>1.1150465038627613</v>
      </c>
      <c r="CS131" s="89">
        <f t="shared" si="242"/>
        <v>1.0444060945972322</v>
      </c>
      <c r="CT131" s="89">
        <f t="shared" si="243"/>
        <v>0.87335153987454828</v>
      </c>
      <c r="CU131" s="89">
        <f t="shared" si="244"/>
        <v>1.1456159912641031</v>
      </c>
      <c r="CV131" s="89">
        <f t="shared" si="245"/>
        <v>0.99944290772446176</v>
      </c>
      <c r="CW131" s="89"/>
      <c r="CX131" s="89">
        <f t="shared" si="246"/>
        <v>1.1675205209404105</v>
      </c>
      <c r="DA131" s="35"/>
      <c r="DC131" s="80">
        <f t="shared" ref="DC131:DC149" si="300">D131/$H131</f>
        <v>0.24431153181553117</v>
      </c>
      <c r="DD131" s="80">
        <f t="shared" si="298"/>
        <v>8.8559363905995919E-2</v>
      </c>
      <c r="DE131" s="80">
        <f t="shared" si="224"/>
        <v>2.0013873128163642</v>
      </c>
      <c r="DF131" s="80">
        <f t="shared" si="299"/>
        <v>6.3513172343978587E-12</v>
      </c>
      <c r="DG131" s="80"/>
      <c r="DI131" s="80">
        <f t="shared" si="282"/>
        <v>0.24143269223235575</v>
      </c>
      <c r="DJ131" s="80">
        <f t="shared" si="283"/>
        <v>9.202693598973255E-2</v>
      </c>
      <c r="DK131" s="80">
        <f t="shared" si="284"/>
        <v>1.9994524012370423</v>
      </c>
      <c r="DL131" s="80">
        <f t="shared" si="285"/>
        <v>6.5115957335325536E-12</v>
      </c>
      <c r="DM131" s="80">
        <f t="shared" si="195"/>
        <v>2.3329120294656422</v>
      </c>
      <c r="DN131" s="80"/>
      <c r="DO131" s="80"/>
      <c r="DP131" s="80">
        <f t="shared" si="286"/>
        <v>0.10348983981520141</v>
      </c>
      <c r="DQ131" s="80">
        <f t="shared" si="287"/>
        <v>3.9447237970139618E-2</v>
      </c>
      <c r="DR131" s="80">
        <f t="shared" si="288"/>
        <v>0.85706292221186775</v>
      </c>
      <c r="DS131" s="80">
        <f t="shared" si="289"/>
        <v>2.7911878593313469E-12</v>
      </c>
      <c r="DT131" s="80"/>
      <c r="DW131" s="80">
        <f t="shared" si="247"/>
        <v>2.0945223056242818E-2</v>
      </c>
      <c r="DX131" s="80">
        <f t="shared" si="248"/>
        <v>-4.415678886158371E-2</v>
      </c>
      <c r="DY131" s="80">
        <f t="shared" si="281"/>
        <v>-9.3982365918434969E-3</v>
      </c>
      <c r="DZ131" s="80">
        <v>0</v>
      </c>
      <c r="EA131" s="80"/>
      <c r="EC131" s="80">
        <f t="shared" si="249"/>
        <v>0.51162620564344152</v>
      </c>
      <c r="ED131" s="80">
        <f t="shared" si="250"/>
        <v>0.14540413817884121</v>
      </c>
      <c r="EE131" s="80">
        <f t="shared" si="251"/>
        <v>0.34296965617771735</v>
      </c>
      <c r="EF131" s="80">
        <f t="shared" si="252"/>
        <v>0</v>
      </c>
      <c r="EG131" s="80"/>
      <c r="EI131" s="80">
        <f t="shared" si="296"/>
        <v>2.2629370202003384E-3</v>
      </c>
      <c r="EJ131" s="80">
        <f t="shared" si="296"/>
        <v>-3.2719890105081945E-2</v>
      </c>
      <c r="EK131" s="80">
        <f t="shared" si="296"/>
        <v>1.0787286680397089E-2</v>
      </c>
      <c r="EL131" s="80" t="e">
        <f t="shared" si="296"/>
        <v>#DIV/0!</v>
      </c>
      <c r="EN131" s="80">
        <f t="shared" si="254"/>
        <v>-4.7310267420728899E-4</v>
      </c>
      <c r="EO131" s="80">
        <f t="shared" si="255"/>
        <v>-8.1573762580845689E-4</v>
      </c>
      <c r="EP131" s="80">
        <f t="shared" si="256"/>
        <v>-7.5048685227670708E-4</v>
      </c>
      <c r="EQ131" s="80">
        <f t="shared" si="257"/>
        <v>3.54194667917581E-4</v>
      </c>
      <c r="ES131" s="80">
        <f t="shared" si="258"/>
        <v>9.7805364865000567E-3</v>
      </c>
      <c r="ET131" s="80">
        <f t="shared" si="259"/>
        <v>1.4235481006362644E-2</v>
      </c>
      <c r="EU131" s="80">
        <f t="shared" si="260"/>
        <v>1.5168121986678263E-2</v>
      </c>
      <c r="EV131" s="80">
        <f t="shared" si="261"/>
        <v>1.306228500473805E-2</v>
      </c>
      <c r="EX131" s="80">
        <f t="shared" si="262"/>
        <v>2.1325739936943436E-2</v>
      </c>
      <c r="EY131" s="80">
        <f t="shared" si="263"/>
        <v>5.2374356972070442E-2</v>
      </c>
      <c r="EZ131" s="80">
        <f t="shared" si="264"/>
        <v>4.8707452814021474E-2</v>
      </c>
      <c r="FA131" s="80">
        <f t="shared" si="265"/>
        <v>3.7801699246996071E-2</v>
      </c>
      <c r="FC131" s="124">
        <v>0.77918687621538685</v>
      </c>
      <c r="FD131" s="80">
        <f t="shared" si="200"/>
        <v>0.99239990221705776</v>
      </c>
      <c r="FE131" s="80">
        <f t="shared" si="201"/>
        <v>0.90333367255366837</v>
      </c>
      <c r="FF131" s="124">
        <f t="shared" si="178"/>
        <v>0.87335153987454828</v>
      </c>
      <c r="FG131" s="80"/>
      <c r="FH131" s="80" t="e">
        <f t="shared" si="202"/>
        <v>#DIV/0!</v>
      </c>
      <c r="FI131" s="80">
        <f t="shared" si="203"/>
        <v>1</v>
      </c>
      <c r="FJ131" s="80">
        <f t="shared" si="179"/>
        <v>1</v>
      </c>
      <c r="FK131" s="80"/>
      <c r="FL131" s="80">
        <f t="shared" si="204"/>
        <v>0.99927590791038612</v>
      </c>
      <c r="FM131" s="80">
        <f t="shared" si="205"/>
        <v>1.0212429646718022</v>
      </c>
      <c r="FN131" s="80">
        <f t="shared" si="180"/>
        <v>1.0025410052550963</v>
      </c>
      <c r="FO131" s="80"/>
      <c r="FP131" s="80">
        <f t="shared" si="206"/>
        <v>1.0146804867077319</v>
      </c>
      <c r="FQ131" s="80">
        <f t="shared" si="207"/>
        <v>1.1408211403838351</v>
      </c>
      <c r="FR131" s="80">
        <f t="shared" si="181"/>
        <v>1.1150465038627613</v>
      </c>
      <c r="FT131" s="80">
        <f t="shared" si="208"/>
        <v>1.0470936490060745</v>
      </c>
      <c r="FU131" s="80">
        <f t="shared" si="209"/>
        <v>1.03612722000138</v>
      </c>
      <c r="FV131" s="80">
        <f t="shared" si="182"/>
        <v>1.0444060945972322</v>
      </c>
      <c r="FX131" s="37"/>
    </row>
    <row r="132" spans="1:180" x14ac:dyDescent="0.2">
      <c r="A132" s="31" t="s">
        <v>35</v>
      </c>
      <c r="B132" s="31">
        <f t="shared" si="190"/>
        <v>1994</v>
      </c>
      <c r="D132" s="85">
        <f t="shared" si="266"/>
        <v>38372.098908260028</v>
      </c>
      <c r="E132" s="85">
        <f t="shared" si="267"/>
        <v>13239.821612067601</v>
      </c>
      <c r="F132" s="85">
        <f t="shared" si="268"/>
        <v>104988.57944194315</v>
      </c>
      <c r="G132" s="123">
        <v>9.9999999999999995E-7</v>
      </c>
      <c r="H132" s="85">
        <f t="shared" si="228"/>
        <v>156600.49996327079</v>
      </c>
      <c r="I132" s="85"/>
      <c r="K132" s="85">
        <f>AER11_Table2.1b!D54*0.001</f>
        <v>4959.8389999999999</v>
      </c>
      <c r="L132" s="85">
        <f>AER11_Table2.1b!F54*0.001</f>
        <v>1408.4010000000001</v>
      </c>
      <c r="M132" s="91">
        <f>AER11_Table2.1b!S54*0.001</f>
        <v>3440.9389999999999</v>
      </c>
      <c r="N132" s="91"/>
      <c r="O132" s="91">
        <f t="shared" si="269"/>
        <v>9809.1790000000001</v>
      </c>
      <c r="P132" s="91"/>
      <c r="Q132" s="90">
        <f t="shared" si="270"/>
        <v>0.35078766530817718</v>
      </c>
      <c r="R132" s="96">
        <f t="shared" si="291"/>
        <v>2961.9810000000002</v>
      </c>
      <c r="S132" s="96">
        <f t="shared" si="291"/>
        <v>824.77600000000007</v>
      </c>
      <c r="T132" s="96">
        <f t="shared" si="291"/>
        <v>3115.5170000000003</v>
      </c>
      <c r="U132" s="96">
        <f t="shared" si="291"/>
        <v>20615.759181475889</v>
      </c>
      <c r="V132" s="96">
        <f t="shared" si="230"/>
        <v>27518.03318147589</v>
      </c>
      <c r="X132" s="85">
        <f>AER_11_Table3.4_real!$B41</f>
        <v>7.7365613900491583</v>
      </c>
      <c r="Y132" s="85">
        <f>AER_11_Table3.4_real!$D41</f>
        <v>9.4006050919216904</v>
      </c>
      <c r="Z132" s="85">
        <f>AER_11_Table3.4_real!F41</f>
        <v>30.511607279856793</v>
      </c>
      <c r="AA132" s="85">
        <f t="shared" si="292"/>
        <v>4.0235086522888084</v>
      </c>
      <c r="AB132" s="93">
        <f t="shared" si="271"/>
        <v>15.964689803628906</v>
      </c>
      <c r="AC132" s="90">
        <f t="shared" si="272"/>
        <v>0.89264244504214096</v>
      </c>
      <c r="AD132" s="90"/>
      <c r="AF132" s="88">
        <f t="shared" si="232"/>
        <v>21.205344758555633</v>
      </c>
      <c r="AG132" s="88">
        <f t="shared" si="293"/>
        <v>73.041341670533683</v>
      </c>
      <c r="AH132" s="96">
        <f t="shared" si="293"/>
        <v>33.431337924622582</v>
      </c>
      <c r="AI132" s="96">
        <f t="shared" si="293"/>
        <v>0.53879737205023692</v>
      </c>
      <c r="AJ132" s="96">
        <f t="shared" si="293"/>
        <v>0.18363817978333991</v>
      </c>
      <c r="AL132" s="96">
        <f t="shared" si="297"/>
        <v>21.031965830499516</v>
      </c>
      <c r="AM132" s="96">
        <f t="shared" si="297"/>
        <v>74.068053241206997</v>
      </c>
      <c r="AN132" s="96">
        <f t="shared" si="297"/>
        <v>34.133536697522949</v>
      </c>
      <c r="AO132" s="96">
        <f t="shared" si="297"/>
        <v>0.54456497966790762</v>
      </c>
      <c r="AP132" s="96">
        <f t="shared" si="297"/>
        <v>8.7562969564124469</v>
      </c>
      <c r="AQ132" s="90">
        <f t="shared" si="294"/>
        <v>0.67276570650796352</v>
      </c>
      <c r="AR132" s="90">
        <f t="shared" si="295"/>
        <v>1.0082435911817949</v>
      </c>
      <c r="AS132" s="90">
        <f t="shared" si="295"/>
        <v>0.98613826709702002</v>
      </c>
      <c r="AT132" s="90">
        <f t="shared" si="295"/>
        <v>0.97942789289246657</v>
      </c>
      <c r="AU132" s="90">
        <f t="shared" si="295"/>
        <v>0.9894087797911868</v>
      </c>
      <c r="AV132" s="90">
        <f t="shared" si="295"/>
        <v>2.0972127909487725E-2</v>
      </c>
      <c r="AX132" s="102">
        <f t="shared" si="290"/>
        <v>597192.97340095113</v>
      </c>
      <c r="AY132" s="102">
        <f t="shared" si="276"/>
        <v>585611.62623428984</v>
      </c>
      <c r="AZ132" s="102">
        <f t="shared" si="277"/>
        <v>905426.39668997342</v>
      </c>
      <c r="BA132" s="102" t="e">
        <f t="shared" si="278"/>
        <v>#DIV/0!</v>
      </c>
      <c r="BB132" s="102">
        <f t="shared" si="279"/>
        <v>2805335.0011734818</v>
      </c>
      <c r="BE132" s="80">
        <f t="shared" si="236"/>
        <v>0.65481223743225092</v>
      </c>
      <c r="BF132" s="80">
        <f t="shared" si="236"/>
        <v>0.90660497778420401</v>
      </c>
      <c r="BG132" s="80">
        <f t="shared" si="236"/>
        <v>0.68203677591474587</v>
      </c>
      <c r="BH132" s="80">
        <f>AER_11_Table3.4_real!G41</f>
        <v>15.646978092234251</v>
      </c>
      <c r="BI132" s="80">
        <f t="shared" si="280"/>
        <v>0.8953597060160311</v>
      </c>
      <c r="BJ132" s="80"/>
      <c r="BK132" s="80"/>
      <c r="BL132" s="80"/>
      <c r="BM132" s="80"/>
      <c r="BN132" s="80"/>
      <c r="BO132" s="80"/>
      <c r="BP132" s="80"/>
      <c r="BQ132" s="80"/>
      <c r="BR132" s="80"/>
      <c r="BS132" s="80"/>
      <c r="BT132" s="95">
        <f>[4]Northeast!AK133</f>
        <v>0.91064857085593498</v>
      </c>
      <c r="BU132" s="95">
        <f>[4]Midwest!AK133</f>
        <v>0.85750787255860395</v>
      </c>
      <c r="BV132" s="95">
        <f>[4]South!AK133</f>
        <v>0.84415057485843159</v>
      </c>
      <c r="BW132" s="95">
        <f>[4]West!AK133</f>
        <v>0.83641533439168947</v>
      </c>
      <c r="BX132" s="88"/>
      <c r="BY132" s="95">
        <f>[4]Northeast!AH133</f>
        <v>0.99477564466906976</v>
      </c>
      <c r="BZ132" s="95">
        <f>[4]Midwest!AH133</f>
        <v>0.99619830841671664</v>
      </c>
      <c r="CA132" s="95">
        <f>[4]South!AH133</f>
        <v>1.0050751120440145</v>
      </c>
      <c r="CB132" s="95">
        <f>[4]West!AH133</f>
        <v>1.0003179493039693</v>
      </c>
      <c r="CD132" s="95">
        <f>[4]Northeast!AI133</f>
        <v>1.0953729898858076</v>
      </c>
      <c r="CE132" s="95">
        <f>[4]Midwest!AI133</f>
        <v>1.1252657661858085</v>
      </c>
      <c r="CF132" s="95">
        <f>[4]South!AI133</f>
        <v>1.1358335781918334</v>
      </c>
      <c r="CG132" s="95">
        <f>[4]West!AI133</f>
        <v>1.1138149048604638</v>
      </c>
      <c r="CI132" s="95">
        <f>[4]Northeast!AJ133</f>
        <v>1.0280289157278857</v>
      </c>
      <c r="CJ132" s="95">
        <f>[4]Midwest!AJ133</f>
        <v>0.97838078671983086</v>
      </c>
      <c r="CK132" s="95">
        <f>[4]South!AJ133</f>
        <v>0.99275453418046855</v>
      </c>
      <c r="CL132" s="95">
        <f>[4]West!AJ133</f>
        <v>0.94834518707404747</v>
      </c>
      <c r="CN132" s="89">
        <f t="shared" si="237"/>
        <v>1.1136209856904187</v>
      </c>
      <c r="CO132" s="89">
        <f t="shared" si="238"/>
        <v>0.89264244504214096</v>
      </c>
      <c r="CP132" s="89">
        <f t="shared" si="239"/>
        <v>1</v>
      </c>
      <c r="CQ132" s="89">
        <f t="shared" si="240"/>
        <v>1.0036144230085917</v>
      </c>
      <c r="CR132" s="89">
        <f t="shared" si="241"/>
        <v>1.1309127419982641</v>
      </c>
      <c r="CS132" s="89">
        <f t="shared" si="242"/>
        <v>1.0027719836980176</v>
      </c>
      <c r="CT132" s="89">
        <f t="shared" si="243"/>
        <v>0.863485554954736</v>
      </c>
      <c r="CU132" s="89">
        <f t="shared" si="244"/>
        <v>1.0944367460843392</v>
      </c>
      <c r="CV132" s="89">
        <f t="shared" si="245"/>
        <v>0.99406535951693442</v>
      </c>
      <c r="CW132" s="89"/>
      <c r="CX132" s="89">
        <f t="shared" si="246"/>
        <v>1.1381465414706977</v>
      </c>
      <c r="DA132" s="35"/>
      <c r="DC132" s="80">
        <f t="shared" si="300"/>
        <v>0.24503177778653229</v>
      </c>
      <c r="DD132" s="80">
        <f t="shared" si="298"/>
        <v>8.4545206529818742E-2</v>
      </c>
      <c r="DE132" s="80">
        <f t="shared" si="224"/>
        <v>2.0112690470317895</v>
      </c>
      <c r="DF132" s="80">
        <f t="shared" si="299"/>
        <v>6.3856756538742901E-12</v>
      </c>
      <c r="DG132" s="80"/>
      <c r="DI132" s="80">
        <f t="shared" si="282"/>
        <v>0.24467147811711135</v>
      </c>
      <c r="DJ132" s="80">
        <f t="shared" si="283"/>
        <v>8.6536768806184813E-2</v>
      </c>
      <c r="DK132" s="80">
        <f t="shared" si="284"/>
        <v>2.0063241240560359</v>
      </c>
      <c r="DL132" s="80">
        <f t="shared" si="285"/>
        <v>6.3684809969620218E-12</v>
      </c>
      <c r="DM132" s="80">
        <f t="shared" si="195"/>
        <v>2.3375323709857008</v>
      </c>
      <c r="DN132" s="80"/>
      <c r="DO132" s="80"/>
      <c r="DP132" s="80">
        <f t="shared" si="286"/>
        <v>0.10467084056420456</v>
      </c>
      <c r="DQ132" s="80">
        <f t="shared" si="287"/>
        <v>3.7020564882998222E-2</v>
      </c>
      <c r="DR132" s="80">
        <f t="shared" si="288"/>
        <v>0.85830859455007269</v>
      </c>
      <c r="DS132" s="80">
        <f t="shared" si="289"/>
        <v>2.7244461193393154E-12</v>
      </c>
      <c r="DT132" s="80"/>
      <c r="DW132" s="80">
        <f t="shared" si="247"/>
        <v>1.8193422903730931E-2</v>
      </c>
      <c r="DX132" s="80">
        <f t="shared" si="248"/>
        <v>-3.0296033497344624E-2</v>
      </c>
      <c r="DY132" s="80">
        <f t="shared" si="281"/>
        <v>-1.4148443534341325E-2</v>
      </c>
      <c r="DZ132" s="80">
        <v>0</v>
      </c>
      <c r="EA132" s="80"/>
      <c r="EC132" s="80">
        <f t="shared" si="249"/>
        <v>0.50563242856512247</v>
      </c>
      <c r="ED132" s="80">
        <f t="shared" si="250"/>
        <v>0.14357990612670032</v>
      </c>
      <c r="EE132" s="80">
        <f t="shared" si="251"/>
        <v>0.35078766530817718</v>
      </c>
      <c r="EF132" s="80">
        <f t="shared" si="252"/>
        <v>0</v>
      </c>
      <c r="EG132" s="80"/>
      <c r="EI132" s="80">
        <f t="shared" si="296"/>
        <v>-1.1784311756289639E-2</v>
      </c>
      <c r="EJ132" s="80">
        <f t="shared" si="296"/>
        <v>-1.2625308003422249E-2</v>
      </c>
      <c r="EK132" s="80">
        <f t="shared" si="296"/>
        <v>2.2539120974175781E-2</v>
      </c>
      <c r="EL132" s="80" t="e">
        <f t="shared" si="296"/>
        <v>#DIV/0!</v>
      </c>
      <c r="EN132" s="80">
        <f t="shared" si="254"/>
        <v>-3.0653224784013805E-4</v>
      </c>
      <c r="EO132" s="80">
        <f t="shared" si="255"/>
        <v>-2.8245765612275901E-3</v>
      </c>
      <c r="EP132" s="80">
        <f t="shared" si="256"/>
        <v>1.4059939918444075E-3</v>
      </c>
      <c r="EQ132" s="80">
        <f t="shared" si="257"/>
        <v>-1.4327729561722349E-4</v>
      </c>
      <c r="ES132" s="80">
        <f t="shared" si="258"/>
        <v>9.3380996600240188E-3</v>
      </c>
      <c r="ET132" s="80">
        <f t="shared" si="259"/>
        <v>1.6982816243429618E-2</v>
      </c>
      <c r="EU132" s="80">
        <f t="shared" si="260"/>
        <v>1.4590080197367811E-2</v>
      </c>
      <c r="EV132" s="80">
        <f t="shared" si="261"/>
        <v>9.6944312452914624E-3</v>
      </c>
      <c r="EX132" s="80">
        <f t="shared" si="262"/>
        <v>-3.6237633937079889E-3</v>
      </c>
      <c r="EY132" s="80">
        <f t="shared" si="263"/>
        <v>-1.4086617886998979E-2</v>
      </c>
      <c r="EZ132" s="80">
        <f t="shared" si="264"/>
        <v>-4.6346323258472703E-2</v>
      </c>
      <c r="FA132" s="80">
        <f t="shared" si="265"/>
        <v>-2.9423811089720055E-3</v>
      </c>
      <c r="FC132" s="124">
        <v>0.78771277834498776</v>
      </c>
      <c r="FD132" s="80">
        <f t="shared" si="200"/>
        <v>0.98870330620676594</v>
      </c>
      <c r="FE132" s="80">
        <f t="shared" si="201"/>
        <v>0.89312898866171198</v>
      </c>
      <c r="FF132" s="124">
        <f t="shared" si="178"/>
        <v>0.863485554954736</v>
      </c>
      <c r="FG132" s="80"/>
      <c r="FH132" s="80" t="e">
        <f t="shared" si="202"/>
        <v>#DIV/0!</v>
      </c>
      <c r="FI132" s="80">
        <f t="shared" si="203"/>
        <v>1</v>
      </c>
      <c r="FJ132" s="80">
        <f t="shared" si="179"/>
        <v>1</v>
      </c>
      <c r="FK132" s="80"/>
      <c r="FL132" s="80">
        <f t="shared" si="204"/>
        <v>1.0010706971065211</v>
      </c>
      <c r="FM132" s="80">
        <f t="shared" si="205"/>
        <v>1.0223364065591314</v>
      </c>
      <c r="FN132" s="80">
        <f t="shared" si="180"/>
        <v>1.0036144230085917</v>
      </c>
      <c r="FO132" s="80"/>
      <c r="FP132" s="80">
        <f t="shared" si="206"/>
        <v>1.0142292165219464</v>
      </c>
      <c r="FQ132" s="80">
        <f t="shared" si="207"/>
        <v>1.1570541314031706</v>
      </c>
      <c r="FR132" s="80">
        <f t="shared" si="181"/>
        <v>1.1309127419982641</v>
      </c>
      <c r="FT132" s="80">
        <f t="shared" si="208"/>
        <v>0.96013608967374853</v>
      </c>
      <c r="FU132" s="80">
        <f t="shared" si="209"/>
        <v>0.99482313741665673</v>
      </c>
      <c r="FV132" s="80">
        <f t="shared" si="182"/>
        <v>1.0027719836980176</v>
      </c>
      <c r="FX132" s="37"/>
    </row>
    <row r="133" spans="1:180" x14ac:dyDescent="0.2">
      <c r="A133" s="31" t="s">
        <v>35</v>
      </c>
      <c r="B133" s="31">
        <f t="shared" si="190"/>
        <v>1995</v>
      </c>
      <c r="D133" s="85">
        <f t="shared" si="266"/>
        <v>35491.364240321578</v>
      </c>
      <c r="E133" s="85">
        <f t="shared" si="267"/>
        <v>12515.805593362045</v>
      </c>
      <c r="F133" s="85">
        <f t="shared" si="268"/>
        <v>106557.72415793929</v>
      </c>
      <c r="G133" s="123">
        <v>9.9999999999999995E-7</v>
      </c>
      <c r="H133" s="85">
        <f t="shared" si="228"/>
        <v>154564.89399262291</v>
      </c>
      <c r="I133" s="85"/>
      <c r="K133" s="85">
        <f>AER11_Table2.1b!D55*0.001</f>
        <v>4954.1890000000003</v>
      </c>
      <c r="L133" s="85">
        <f>AER11_Table2.1b!F55*0.001</f>
        <v>1373.8589999999999</v>
      </c>
      <c r="M133" s="91">
        <f>AER11_Table2.1b!S55*0.001</f>
        <v>3557.0149999999999</v>
      </c>
      <c r="N133" s="91"/>
      <c r="O133" s="91">
        <f t="shared" si="269"/>
        <v>9885.0630000000001</v>
      </c>
      <c r="P133" s="91"/>
      <c r="Q133" s="90">
        <f t="shared" si="270"/>
        <v>0.35983736269561456</v>
      </c>
      <c r="R133" s="96">
        <f t="shared" si="291"/>
        <v>3095.9880000000003</v>
      </c>
      <c r="S133" s="96">
        <f t="shared" si="291"/>
        <v>769.29600000000005</v>
      </c>
      <c r="T133" s="96">
        <f t="shared" si="291"/>
        <v>3252.0360000000001</v>
      </c>
      <c r="U133" s="96">
        <f t="shared" si="291"/>
        <v>20929.302768586022</v>
      </c>
      <c r="V133" s="96">
        <f t="shared" si="230"/>
        <v>28046.622768586021</v>
      </c>
      <c r="X133" s="85">
        <f>AER_11_Table3.4_real!$B42</f>
        <v>7.1639100244907041</v>
      </c>
      <c r="Y133" s="85">
        <f>AER_11_Table3.4_real!$D42</f>
        <v>9.109963681398197</v>
      </c>
      <c r="Z133" s="85">
        <f>AER_11_Table3.4_real!F42</f>
        <v>29.957063481019702</v>
      </c>
      <c r="AA133" s="85">
        <f t="shared" si="292"/>
        <v>3.9650843259490145</v>
      </c>
      <c r="AB133" s="93">
        <f t="shared" si="271"/>
        <v>15.636207274816853</v>
      </c>
      <c r="AC133" s="90">
        <f t="shared" si="272"/>
        <v>0.87427582149485694</v>
      </c>
      <c r="AD133" s="90"/>
      <c r="AF133" s="88">
        <f t="shared" si="232"/>
        <v>18.90706662424617</v>
      </c>
      <c r="AG133" s="88">
        <f t="shared" si="293"/>
        <v>77.76676975084105</v>
      </c>
      <c r="AH133" s="96">
        <f t="shared" si="293"/>
        <v>30.771916055460149</v>
      </c>
      <c r="AI133" s="96">
        <f t="shared" si="293"/>
        <v>0.52183866388953781</v>
      </c>
      <c r="AJ133" s="96">
        <f t="shared" si="293"/>
        <v>0.18974893102277376</v>
      </c>
      <c r="AL133" s="96">
        <f t="shared" si="297"/>
        <v>18.812341918832608</v>
      </c>
      <c r="AM133" s="96">
        <f t="shared" si="297"/>
        <v>75.980818291530397</v>
      </c>
      <c r="AN133" s="96">
        <f t="shared" si="297"/>
        <v>30.522652125946301</v>
      </c>
      <c r="AO133" s="96">
        <f t="shared" si="297"/>
        <v>0.54733186197337891</v>
      </c>
      <c r="AP133" s="96">
        <f t="shared" si="297"/>
        <v>8.1083046640077718</v>
      </c>
      <c r="AQ133" s="90">
        <f t="shared" si="294"/>
        <v>0.6229790221845074</v>
      </c>
      <c r="AR133" s="90">
        <f t="shared" si="295"/>
        <v>1.0050352425988354</v>
      </c>
      <c r="AS133" s="90">
        <f t="shared" si="295"/>
        <v>1.023505293829005</v>
      </c>
      <c r="AT133" s="90">
        <f t="shared" si="295"/>
        <v>1.0081665226365424</v>
      </c>
      <c r="AU133" s="90">
        <f t="shared" si="295"/>
        <v>0.95342277719421165</v>
      </c>
      <c r="AV133" s="90">
        <f t="shared" si="295"/>
        <v>2.3401800855492854E-2</v>
      </c>
      <c r="AX133" s="102">
        <f t="shared" si="290"/>
        <v>624923.27200274356</v>
      </c>
      <c r="AY133" s="102">
        <f t="shared" si="276"/>
        <v>559952.6588973105</v>
      </c>
      <c r="AZ133" s="102">
        <f t="shared" si="277"/>
        <v>914259.84990223555</v>
      </c>
      <c r="BA133" s="102" t="e">
        <f t="shared" si="278"/>
        <v>#DIV/0!</v>
      </c>
      <c r="BB133" s="102">
        <f t="shared" si="279"/>
        <v>2837273.0420216867</v>
      </c>
      <c r="BE133" s="80">
        <f t="shared" si="236"/>
        <v>0.58570614855923508</v>
      </c>
      <c r="BF133" s="80">
        <f t="shared" si="236"/>
        <v>0.93001753205112359</v>
      </c>
      <c r="BG133" s="80">
        <f t="shared" si="236"/>
        <v>0.60988614900425764</v>
      </c>
      <c r="BH133" s="80">
        <f>AER_11_Table3.4_real!G42</f>
        <v>15.325172548146497</v>
      </c>
      <c r="BI133" s="80">
        <f t="shared" si="280"/>
        <v>0.87694517794228477</v>
      </c>
      <c r="BJ133" s="80"/>
      <c r="BK133" s="80"/>
      <c r="BL133" s="80"/>
      <c r="BM133" s="80"/>
      <c r="BN133" s="80"/>
      <c r="BO133" s="80"/>
      <c r="BP133" s="80"/>
      <c r="BQ133" s="80"/>
      <c r="BR133" s="80"/>
      <c r="BS133" s="80"/>
      <c r="BT133" s="95">
        <f>[4]Northeast!AK134</f>
        <v>0.87238629886463337</v>
      </c>
      <c r="BU133" s="95">
        <f>[4]Midwest!AK134</f>
        <v>0.843899135933462</v>
      </c>
      <c r="BV133" s="95">
        <f>[4]South!AK134</f>
        <v>0.81808158506377937</v>
      </c>
      <c r="BW133" s="95">
        <f>[4]West!AK134</f>
        <v>0.82937880402799757</v>
      </c>
      <c r="BX133" s="88"/>
      <c r="BY133" s="95">
        <f>[4]Northeast!AH134</f>
        <v>0.99474207121202818</v>
      </c>
      <c r="BZ133" s="95">
        <f>[4]Midwest!AH134</f>
        <v>0.99351890783345564</v>
      </c>
      <c r="CA133" s="95">
        <f>[4]South!AH134</f>
        <v>1.0066743211557354</v>
      </c>
      <c r="CB133" s="95">
        <f>[4]West!AH134</f>
        <v>1.0002728213333114</v>
      </c>
      <c r="CD133" s="95">
        <f>[4]Northeast!AI134</f>
        <v>1.103235210654429</v>
      </c>
      <c r="CE133" s="95">
        <f>[4]Midwest!AI134</f>
        <v>1.141917266319922</v>
      </c>
      <c r="CF133" s="95">
        <f>[4]South!AI134</f>
        <v>1.1498714791303224</v>
      </c>
      <c r="CG133" s="95">
        <f>[4]West!AI134</f>
        <v>1.1222114325263348</v>
      </c>
      <c r="CI133" s="95">
        <f>[4]Northeast!AJ134</f>
        <v>1.0183471382679774</v>
      </c>
      <c r="CJ133" s="95">
        <f>[4]Midwest!AJ134</f>
        <v>1.0106150139044852</v>
      </c>
      <c r="CK133" s="95">
        <f>[4]South!AJ134</f>
        <v>1.0228249458683536</v>
      </c>
      <c r="CL133" s="95">
        <f>[4]West!AJ134</f>
        <v>0.91169046127738218</v>
      </c>
      <c r="CN133" s="89">
        <f t="shared" si="237"/>
        <v>1.1222359793487189</v>
      </c>
      <c r="CO133" s="89">
        <f t="shared" si="238"/>
        <v>0.87427582149485694</v>
      </c>
      <c r="CP133" s="89">
        <f t="shared" si="239"/>
        <v>1</v>
      </c>
      <c r="CQ133" s="89">
        <f t="shared" si="240"/>
        <v>1.004896277518744</v>
      </c>
      <c r="CR133" s="89">
        <f t="shared" si="241"/>
        <v>1.1443958569997013</v>
      </c>
      <c r="CS133" s="89">
        <f t="shared" si="242"/>
        <v>1.029167342037596</v>
      </c>
      <c r="CT133" s="89">
        <f t="shared" si="243"/>
        <v>0.84242887942334832</v>
      </c>
      <c r="CU133" s="89">
        <f t="shared" si="244"/>
        <v>1.1189249184021903</v>
      </c>
      <c r="CV133" s="89">
        <f t="shared" si="245"/>
        <v>0.98114378275618652</v>
      </c>
      <c r="CW133" s="89"/>
      <c r="CX133" s="89">
        <f t="shared" si="246"/>
        <v>1.1835415548701422</v>
      </c>
      <c r="DA133" s="35"/>
      <c r="DC133" s="80">
        <f t="shared" si="300"/>
        <v>0.22962112109374277</v>
      </c>
      <c r="DD133" s="80">
        <f t="shared" si="298"/>
        <v>8.0974439085497646E-2</v>
      </c>
      <c r="DE133" s="80">
        <f t="shared" si="224"/>
        <v>2.0682133194428696</v>
      </c>
      <c r="DF133" s="80">
        <f t="shared" si="299"/>
        <v>6.4697744369282719E-12</v>
      </c>
      <c r="DG133" s="80"/>
      <c r="DI133" s="80">
        <f t="shared" si="282"/>
        <v>0.23724303580784639</v>
      </c>
      <c r="DJ133" s="80">
        <f t="shared" si="283"/>
        <v>8.2746982475947667E-2</v>
      </c>
      <c r="DK133" s="80">
        <f t="shared" si="284"/>
        <v>2.039608698346262</v>
      </c>
      <c r="DL133" s="80">
        <f t="shared" si="285"/>
        <v>6.4276333503616747E-12</v>
      </c>
      <c r="DM133" s="80">
        <f t="shared" si="195"/>
        <v>2.3595987166364836</v>
      </c>
      <c r="DN133" s="80"/>
      <c r="DO133" s="80"/>
      <c r="DP133" s="80">
        <f t="shared" si="286"/>
        <v>0.10054380608666677</v>
      </c>
      <c r="DQ133" s="80">
        <f t="shared" si="287"/>
        <v>3.5068243550284803E-2</v>
      </c>
      <c r="DR133" s="80">
        <f t="shared" si="288"/>
        <v>0.86438795036032445</v>
      </c>
      <c r="DS133" s="80">
        <f t="shared" si="289"/>
        <v>2.7240366359937746E-12</v>
      </c>
      <c r="DT133" s="80"/>
      <c r="DW133" s="80">
        <f t="shared" si="247"/>
        <v>-7.6901399311133808E-2</v>
      </c>
      <c r="DX133" s="80">
        <f t="shared" si="248"/>
        <v>-3.140533409549659E-2</v>
      </c>
      <c r="DY133" s="80">
        <f t="shared" si="281"/>
        <v>-1.8342038575908562E-2</v>
      </c>
      <c r="DZ133" s="80">
        <v>0</v>
      </c>
      <c r="EA133" s="80"/>
      <c r="EC133" s="80">
        <f t="shared" si="249"/>
        <v>0.50117930457297033</v>
      </c>
      <c r="ED133" s="80">
        <f t="shared" si="250"/>
        <v>0.13898333273141505</v>
      </c>
      <c r="EE133" s="80">
        <f t="shared" si="251"/>
        <v>0.35983736269561456</v>
      </c>
      <c r="EF133" s="80">
        <f t="shared" si="252"/>
        <v>0</v>
      </c>
      <c r="EG133" s="80"/>
      <c r="EI133" s="80">
        <f t="shared" si="296"/>
        <v>-8.8460491362633807E-3</v>
      </c>
      <c r="EJ133" s="80">
        <f t="shared" si="296"/>
        <v>-3.2537699809259989E-2</v>
      </c>
      <c r="EK133" s="80">
        <f t="shared" si="296"/>
        <v>2.547106080865788E-2</v>
      </c>
      <c r="EL133" s="80" t="e">
        <f t="shared" si="296"/>
        <v>#DIV/0!</v>
      </c>
      <c r="EN133" s="80">
        <f t="shared" si="254"/>
        <v>-3.3750347410082968E-5</v>
      </c>
      <c r="EO133" s="80">
        <f t="shared" si="255"/>
        <v>-2.6932492526921975E-3</v>
      </c>
      <c r="EP133" s="80">
        <f t="shared" si="256"/>
        <v>1.5898694163273025E-3</v>
      </c>
      <c r="EQ133" s="80">
        <f t="shared" si="257"/>
        <v>-4.5114644461967931E-5</v>
      </c>
      <c r="ES133" s="80">
        <f t="shared" si="258"/>
        <v>7.1520285245616488E-3</v>
      </c>
      <c r="ET133" s="80">
        <f t="shared" si="259"/>
        <v>1.4689417938144229E-2</v>
      </c>
      <c r="EU133" s="80">
        <f t="shared" si="260"/>
        <v>1.2283367355368374E-2</v>
      </c>
      <c r="EV133" s="80">
        <f t="shared" si="261"/>
        <v>7.5102578103855636E-3</v>
      </c>
      <c r="EX133" s="80">
        <f t="shared" si="262"/>
        <v>-3.1871902143329471E-3</v>
      </c>
      <c r="EY133" s="80">
        <f t="shared" si="263"/>
        <v>3.7192002275578902E-2</v>
      </c>
      <c r="EZ133" s="80">
        <f t="shared" si="264"/>
        <v>2.8920017581118576E-2</v>
      </c>
      <c r="FA133" s="80">
        <f t="shared" si="265"/>
        <v>-3.7049139631826628E-2</v>
      </c>
      <c r="FC133" s="124">
        <v>0.73854085451342211</v>
      </c>
      <c r="FD133" s="80">
        <f t="shared" si="200"/>
        <v>0.97561432798665471</v>
      </c>
      <c r="FE133" s="80">
        <f t="shared" si="201"/>
        <v>0.87134943807859666</v>
      </c>
      <c r="FF133" s="124">
        <f t="shared" si="178"/>
        <v>0.84242887942334832</v>
      </c>
      <c r="FG133" s="80"/>
      <c r="FH133" s="80" t="e">
        <f t="shared" si="202"/>
        <v>#DIV/0!</v>
      </c>
      <c r="FI133" s="80">
        <f t="shared" si="203"/>
        <v>1</v>
      </c>
      <c r="FJ133" s="80">
        <f t="shared" si="179"/>
        <v>1</v>
      </c>
      <c r="FK133" s="80"/>
      <c r="FL133" s="80">
        <f t="shared" si="204"/>
        <v>1.0012772380316233</v>
      </c>
      <c r="FM133" s="80">
        <f t="shared" si="205"/>
        <v>1.0236421734987018</v>
      </c>
      <c r="FN133" s="80">
        <f t="shared" si="180"/>
        <v>1.004896277518744</v>
      </c>
      <c r="FO133" s="80"/>
      <c r="FP133" s="80">
        <f t="shared" si="206"/>
        <v>1.0119223300796958</v>
      </c>
      <c r="FQ133" s="80">
        <f t="shared" si="207"/>
        <v>1.170848912677835</v>
      </c>
      <c r="FR133" s="80">
        <f t="shared" si="181"/>
        <v>1.1443958569997013</v>
      </c>
      <c r="FT133" s="80">
        <f t="shared" si="208"/>
        <v>1.026322393095026</v>
      </c>
      <c r="FU133" s="80">
        <f t="shared" si="209"/>
        <v>1.0210092630997651</v>
      </c>
      <c r="FV133" s="80">
        <f t="shared" si="182"/>
        <v>1.029167342037596</v>
      </c>
      <c r="FX133" s="37"/>
    </row>
    <row r="134" spans="1:180" x14ac:dyDescent="0.2">
      <c r="A134" s="31" t="s">
        <v>35</v>
      </c>
      <c r="B134" s="31">
        <f t="shared" si="190"/>
        <v>1996</v>
      </c>
      <c r="D134" s="85">
        <f t="shared" si="266"/>
        <v>39396.379357589445</v>
      </c>
      <c r="E134" s="85">
        <f t="shared" si="267"/>
        <v>15292.22778226284</v>
      </c>
      <c r="F134" s="85">
        <f t="shared" si="268"/>
        <v>108086.98282810408</v>
      </c>
      <c r="G134" s="123">
        <v>9.9999999999999995E-7</v>
      </c>
      <c r="H134" s="85">
        <f t="shared" si="228"/>
        <v>162775.58996895637</v>
      </c>
      <c r="I134" s="85"/>
      <c r="K134" s="85">
        <f>AER11_Table2.1b!D56*0.001</f>
        <v>5354.3890000000001</v>
      </c>
      <c r="L134" s="85">
        <f>AER11_Table2.1b!F56*0.001</f>
        <v>1483.5230000000001</v>
      </c>
      <c r="M134" s="91">
        <f>AER11_Table2.1b!S56*0.001</f>
        <v>3693.53</v>
      </c>
      <c r="N134" s="91"/>
      <c r="O134" s="91">
        <f t="shared" si="269"/>
        <v>10531.442000000001</v>
      </c>
      <c r="P134" s="91"/>
      <c r="Q134" s="90">
        <f t="shared" si="270"/>
        <v>0.35071455551860797</v>
      </c>
      <c r="R134" s="96">
        <f t="shared" si="291"/>
        <v>3226.3180000000002</v>
      </c>
      <c r="S134" s="96">
        <f t="shared" si="291"/>
        <v>790.03700000000003</v>
      </c>
      <c r="T134" s="96">
        <f t="shared" si="291"/>
        <v>3343.9690000000001</v>
      </c>
      <c r="U134" s="96">
        <f t="shared" si="291"/>
        <v>21263.008397721111</v>
      </c>
      <c r="V134" s="96">
        <f t="shared" si="230"/>
        <v>28623.332397721111</v>
      </c>
      <c r="X134" s="85">
        <f>AER_11_Table3.4_real!$B43</f>
        <v>7.3577731012052805</v>
      </c>
      <c r="Y134" s="85">
        <f>AER_11_Table3.4_real!$D43</f>
        <v>10.308049003798956</v>
      </c>
      <c r="Z134" s="85">
        <f>AER_11_Table3.4_real!F43</f>
        <v>29.263870288884636</v>
      </c>
      <c r="AA134" s="85">
        <f t="shared" si="292"/>
        <v>3.8699975402443361</v>
      </c>
      <c r="AB134" s="93">
        <f t="shared" si="271"/>
        <v>15.45615405458781</v>
      </c>
      <c r="AC134" s="90">
        <f t="shared" si="272"/>
        <v>0.86420840717488501</v>
      </c>
      <c r="AD134" s="90"/>
      <c r="AF134" s="88">
        <f t="shared" si="232"/>
        <v>21.805992957045028</v>
      </c>
      <c r="AG134" s="88">
        <f t="shared" si="293"/>
        <v>90.438636687385241</v>
      </c>
      <c r="AH134" s="96">
        <f t="shared" si="293"/>
        <v>29.665516265331931</v>
      </c>
      <c r="AI134" s="96">
        <f t="shared" si="293"/>
        <v>0.4964209806202069</v>
      </c>
      <c r="AJ134" s="96">
        <f t="shared" si="293"/>
        <v>0.15390157328958279</v>
      </c>
      <c r="AL134" s="96">
        <f t="shared" si="297"/>
        <v>21.7618782857658</v>
      </c>
      <c r="AM134" s="96">
        <f t="shared" si="297"/>
        <v>90.768745725031806</v>
      </c>
      <c r="AN134" s="96">
        <f t="shared" si="297"/>
        <v>29.353322061371259</v>
      </c>
      <c r="AO134" s="96">
        <f t="shared" si="297"/>
        <v>0.51388598759984827</v>
      </c>
      <c r="AP134" s="96">
        <f t="shared" si="297"/>
        <v>8.7692363976311434</v>
      </c>
      <c r="AQ134" s="90">
        <f t="shared" si="294"/>
        <v>0.67375987246152225</v>
      </c>
      <c r="AR134" s="90">
        <f t="shared" si="295"/>
        <v>1.0020271536629302</v>
      </c>
      <c r="AS134" s="90">
        <f t="shared" si="295"/>
        <v>0.99636318608338414</v>
      </c>
      <c r="AT134" s="90">
        <f t="shared" si="295"/>
        <v>1.0106357366743002</v>
      </c>
      <c r="AU134" s="90">
        <f t="shared" si="295"/>
        <v>0.96601384859467898</v>
      </c>
      <c r="AV134" s="90">
        <f t="shared" si="295"/>
        <v>1.7550168145901122E-2</v>
      </c>
      <c r="AX134" s="102">
        <f t="shared" si="290"/>
        <v>602555.77247002407</v>
      </c>
      <c r="AY134" s="102">
        <f t="shared" si="276"/>
        <v>532541.12002308015</v>
      </c>
      <c r="AZ134" s="102">
        <f t="shared" si="277"/>
        <v>905358.55942688975</v>
      </c>
      <c r="BA134" s="102" t="e">
        <f t="shared" si="278"/>
        <v>#DIV/0!</v>
      </c>
      <c r="BB134" s="102">
        <f t="shared" si="279"/>
        <v>2717892.9910757816</v>
      </c>
      <c r="BE134" s="80">
        <f t="shared" si="236"/>
        <v>0.67753743638961494</v>
      </c>
      <c r="BF134" s="80">
        <f t="shared" si="236"/>
        <v>1.1110241608964087</v>
      </c>
      <c r="BG134" s="80">
        <f t="shared" si="236"/>
        <v>0.58652126553817308</v>
      </c>
      <c r="BH134" s="80">
        <f>AER_11_Table3.4_real!G43</f>
        <v>15.157490365956981</v>
      </c>
      <c r="BI134" s="80">
        <f t="shared" si="280"/>
        <v>0.86734997889079224</v>
      </c>
      <c r="BJ134" s="80"/>
      <c r="BK134" s="80"/>
      <c r="BL134" s="80"/>
      <c r="BM134" s="80"/>
      <c r="BN134" s="80"/>
      <c r="BO134" s="80"/>
      <c r="BP134" s="80"/>
      <c r="BQ134" s="80"/>
      <c r="BR134" s="80"/>
      <c r="BS134" s="80"/>
      <c r="BT134" s="95">
        <f>[4]Northeast!AK135</f>
        <v>0.89405901882099759</v>
      </c>
      <c r="BU134" s="95">
        <f>[4]Midwest!AK135</f>
        <v>0.87077969453568949</v>
      </c>
      <c r="BV134" s="95">
        <f>[4]South!AK135</f>
        <v>0.85853794797146665</v>
      </c>
      <c r="BW134" s="95">
        <f>[4]West!AK135</f>
        <v>0.83755632224022047</v>
      </c>
      <c r="BX134" s="88"/>
      <c r="BY134" s="95">
        <f>[4]Northeast!AH135</f>
        <v>0.99411916913305298</v>
      </c>
      <c r="BZ134" s="95">
        <f>[4]Midwest!AH135</f>
        <v>0.99266222766075307</v>
      </c>
      <c r="CA134" s="95">
        <f>[4]South!AH135</f>
        <v>1.0076771870373271</v>
      </c>
      <c r="CB134" s="95">
        <f>[4]West!AH135</f>
        <v>1.0001919120024045</v>
      </c>
      <c r="CD134" s="95">
        <f>[4]Northeast!AI135</f>
        <v>1.113792343793014</v>
      </c>
      <c r="CE134" s="95">
        <f>[4]Midwest!AI135</f>
        <v>1.1569417379480149</v>
      </c>
      <c r="CF134" s="95">
        <f>[4]South!AI135</f>
        <v>1.1643424680296062</v>
      </c>
      <c r="CG134" s="95">
        <f>[4]West!AI135</f>
        <v>1.1332221398591573</v>
      </c>
      <c r="CI134" s="95">
        <f>[4]Northeast!AJ135</f>
        <v>1.0291382412806556</v>
      </c>
      <c r="CJ134" s="95">
        <f>[4]Midwest!AJ135</f>
        <v>1.0323489696076216</v>
      </c>
      <c r="CK134" s="95">
        <f>[4]South!AJ135</f>
        <v>1.0281162138441327</v>
      </c>
      <c r="CL134" s="95">
        <f>[4]West!AJ135</f>
        <v>0.92414576355002098</v>
      </c>
      <c r="CN134" s="89">
        <f t="shared" si="237"/>
        <v>1.1956183917921648</v>
      </c>
      <c r="CO134" s="89">
        <f t="shared" si="238"/>
        <v>0.86420840717488501</v>
      </c>
      <c r="CP134" s="89">
        <f t="shared" si="239"/>
        <v>1</v>
      </c>
      <c r="CQ134" s="89">
        <f t="shared" si="240"/>
        <v>1.0056645478375876</v>
      </c>
      <c r="CR134" s="89">
        <f t="shared" si="241"/>
        <v>1.158475959148034</v>
      </c>
      <c r="CS134" s="89">
        <f t="shared" si="242"/>
        <v>1.0300042022108051</v>
      </c>
      <c r="CT134" s="89">
        <f t="shared" si="243"/>
        <v>0.83160029792880585</v>
      </c>
      <c r="CU134" s="89">
        <f t="shared" si="244"/>
        <v>1.193126209357924</v>
      </c>
      <c r="CV134" s="89">
        <f t="shared" si="245"/>
        <v>1.0332634659597044</v>
      </c>
      <c r="CW134" s="89"/>
      <c r="CX134" s="89">
        <f t="shared" si="246"/>
        <v>1.1999942434225623</v>
      </c>
      <c r="DA134" s="35"/>
      <c r="DC134" s="80">
        <f t="shared" si="300"/>
        <v>0.24202879169476763</v>
      </c>
      <c r="DD134" s="80">
        <f t="shared" si="298"/>
        <v>9.3946689335786079E-2</v>
      </c>
      <c r="DE134" s="80">
        <f t="shared" si="224"/>
        <v>1.9920735568899088</v>
      </c>
      <c r="DF134" s="80">
        <f t="shared" si="299"/>
        <v>6.1434272804092695E-12</v>
      </c>
      <c r="DG134" s="80"/>
      <c r="DI134" s="80">
        <f t="shared" si="282"/>
        <v>0.2357705450229125</v>
      </c>
      <c r="DJ134" s="80">
        <f t="shared" si="283"/>
        <v>8.7299990135732725E-2</v>
      </c>
      <c r="DK134" s="80">
        <f t="shared" si="284"/>
        <v>2.0299054497620479</v>
      </c>
      <c r="DL134" s="80">
        <f t="shared" si="285"/>
        <v>6.3051933190653737E-12</v>
      </c>
      <c r="DM134" s="80">
        <f t="shared" si="195"/>
        <v>2.3529759849269984</v>
      </c>
      <c r="DN134" s="80"/>
      <c r="DO134" s="80"/>
      <c r="DP134" s="80">
        <f t="shared" si="286"/>
        <v>0.10020099930183832</v>
      </c>
      <c r="DQ134" s="80">
        <f t="shared" si="287"/>
        <v>3.7101946936547774E-2</v>
      </c>
      <c r="DR134" s="80">
        <f t="shared" si="288"/>
        <v>0.86269705375893424</v>
      </c>
      <c r="DS134" s="80">
        <f t="shared" si="289"/>
        <v>2.6796675186895262E-12</v>
      </c>
      <c r="DT134" s="80"/>
      <c r="DW134" s="80">
        <f t="shared" si="247"/>
        <v>2.6701394462795208E-2</v>
      </c>
      <c r="DX134" s="80">
        <f t="shared" si="248"/>
        <v>0.12355632214707048</v>
      </c>
      <c r="DY134" s="80">
        <f t="shared" si="281"/>
        <v>-2.3411480000903116E-2</v>
      </c>
      <c r="DZ134" s="80">
        <v>0</v>
      </c>
      <c r="EA134" s="80"/>
      <c r="EC134" s="80">
        <f t="shared" si="249"/>
        <v>0.50841935985594378</v>
      </c>
      <c r="ED134" s="80">
        <f t="shared" si="250"/>
        <v>0.14086608462544825</v>
      </c>
      <c r="EE134" s="80">
        <f t="shared" si="251"/>
        <v>0.35071455551860797</v>
      </c>
      <c r="EF134" s="80">
        <f t="shared" si="252"/>
        <v>0</v>
      </c>
      <c r="EG134" s="80"/>
      <c r="EI134" s="80">
        <f t="shared" si="296"/>
        <v>1.4342688143158418E-2</v>
      </c>
      <c r="EJ134" s="80">
        <f t="shared" si="296"/>
        <v>1.3455667112193348E-2</v>
      </c>
      <c r="EK134" s="80">
        <f t="shared" si="296"/>
        <v>-2.5679498608748411E-2</v>
      </c>
      <c r="EL134" s="80" t="e">
        <f t="shared" si="296"/>
        <v>#DIV/0!</v>
      </c>
      <c r="EN134" s="80">
        <f t="shared" si="254"/>
        <v>-6.2639070711063805E-4</v>
      </c>
      <c r="EO134" s="80">
        <f t="shared" si="255"/>
        <v>-8.6264058249063322E-4</v>
      </c>
      <c r="EP134" s="80">
        <f t="shared" si="256"/>
        <v>9.9572091600801517E-4</v>
      </c>
      <c r="EQ134" s="80">
        <f t="shared" si="257"/>
        <v>-8.089053468701929E-5</v>
      </c>
      <c r="ES134" s="80">
        <f t="shared" si="258"/>
        <v>9.5237543739921642E-3</v>
      </c>
      <c r="ET134" s="80">
        <f t="shared" si="259"/>
        <v>1.3071428500689588E-2</v>
      </c>
      <c r="EU134" s="80">
        <f t="shared" si="260"/>
        <v>1.2506343704465258E-2</v>
      </c>
      <c r="EV134" s="80">
        <f t="shared" si="261"/>
        <v>9.7637943674607295E-3</v>
      </c>
      <c r="EX134" s="80">
        <f t="shared" si="262"/>
        <v>-2.9975063992283627E-3</v>
      </c>
      <c r="EY134" s="80">
        <f t="shared" si="263"/>
        <v>-2.6876741588460262E-2</v>
      </c>
      <c r="EZ134" s="80">
        <f t="shared" si="264"/>
        <v>2.4462180559593049E-3</v>
      </c>
      <c r="FA134" s="80">
        <f t="shared" si="265"/>
        <v>1.3119737152645921E-2</v>
      </c>
      <c r="FC134" s="124">
        <v>0.7788413073871</v>
      </c>
      <c r="FD134" s="80">
        <f t="shared" si="200"/>
        <v>0.98714599919466817</v>
      </c>
      <c r="FE134" s="80">
        <f t="shared" si="201"/>
        <v>0.8601491116998089</v>
      </c>
      <c r="FF134" s="124">
        <f t="shared" si="178"/>
        <v>0.83160029792880585</v>
      </c>
      <c r="FG134" s="80"/>
      <c r="FH134" s="80" t="e">
        <f t="shared" si="202"/>
        <v>#DIV/0!</v>
      </c>
      <c r="FI134" s="80">
        <f t="shared" si="203"/>
        <v>1</v>
      </c>
      <c r="FJ134" s="80">
        <f t="shared" si="179"/>
        <v>1</v>
      </c>
      <c r="FK134" s="80"/>
      <c r="FL134" s="80">
        <f t="shared" si="204"/>
        <v>1.0007645269825665</v>
      </c>
      <c r="FM134" s="80">
        <f t="shared" si="205"/>
        <v>1.0244247755608344</v>
      </c>
      <c r="FN134" s="80">
        <f t="shared" si="180"/>
        <v>1.0056645478375876</v>
      </c>
      <c r="FO134" s="80"/>
      <c r="FP134" s="80">
        <f t="shared" si="206"/>
        <v>1.0123035242239053</v>
      </c>
      <c r="FQ134" s="80">
        <f t="shared" si="207"/>
        <v>1.1852544806375001</v>
      </c>
      <c r="FR134" s="80">
        <f t="shared" si="181"/>
        <v>1.158475959148034</v>
      </c>
      <c r="FT134" s="80">
        <f t="shared" si="208"/>
        <v>1.0008131429545288</v>
      </c>
      <c r="FU134" s="80">
        <f t="shared" si="209"/>
        <v>1.0218394895885634</v>
      </c>
      <c r="FV134" s="80">
        <f t="shared" si="182"/>
        <v>1.0300042022108051</v>
      </c>
      <c r="FX134" s="37"/>
    </row>
    <row r="135" spans="1:180" x14ac:dyDescent="0.2">
      <c r="A135" s="31" t="s">
        <v>35</v>
      </c>
      <c r="B135" s="31">
        <f t="shared" si="190"/>
        <v>1997</v>
      </c>
      <c r="D135" s="85">
        <f t="shared" si="266"/>
        <v>40362.251893624234</v>
      </c>
      <c r="E135" s="85">
        <f t="shared" si="267"/>
        <v>14376.244944650885</v>
      </c>
      <c r="F135" s="85">
        <f t="shared" si="268"/>
        <v>106500.21899973015</v>
      </c>
      <c r="G135" s="123">
        <v>9.9999999999999995E-7</v>
      </c>
      <c r="H135" s="85">
        <f t="shared" si="228"/>
        <v>161238.71583900528</v>
      </c>
      <c r="I135" s="85"/>
      <c r="K135" s="85">
        <f>AER11_Table2.1b!D57*0.001</f>
        <v>5092.9189999999999</v>
      </c>
      <c r="L135" s="85">
        <f>AER11_Table2.1b!F57*0.001</f>
        <v>1422.124</v>
      </c>
      <c r="M135" s="91">
        <f>AER11_Table2.1b!S57*0.001</f>
        <v>3670.9030000000002</v>
      </c>
      <c r="N135" s="91"/>
      <c r="O135" s="91">
        <f t="shared" si="269"/>
        <v>10185.946</v>
      </c>
      <c r="P135" s="91"/>
      <c r="Q135" s="90">
        <f t="shared" si="270"/>
        <v>0.36038901050525896</v>
      </c>
      <c r="R135" s="96">
        <f t="shared" si="291"/>
        <v>3285.32</v>
      </c>
      <c r="S135" s="96">
        <f t="shared" si="291"/>
        <v>742.50800000000004</v>
      </c>
      <c r="T135" s="96">
        <f t="shared" si="291"/>
        <v>3502.848</v>
      </c>
      <c r="U135" s="96">
        <f t="shared" si="291"/>
        <v>21603.730916678975</v>
      </c>
      <c r="V135" s="96">
        <f t="shared" si="230"/>
        <v>29134.406916678974</v>
      </c>
      <c r="X135" s="85">
        <f>AER_11_Table3.4_real!$B44</f>
        <v>7.9251705934502858</v>
      </c>
      <c r="Y135" s="85">
        <f>AER_11_Table3.4_real!$D44</f>
        <v>10.10899537920103</v>
      </c>
      <c r="Z135" s="85">
        <f>AER_11_Table3.4_real!F44</f>
        <v>29.011994868763935</v>
      </c>
      <c r="AA135" s="85">
        <f t="shared" si="292"/>
        <v>3.8040818848561373</v>
      </c>
      <c r="AB135" s="93">
        <f t="shared" si="271"/>
        <v>15.82952784542597</v>
      </c>
      <c r="AC135" s="90">
        <f t="shared" si="272"/>
        <v>0.8850850604433167</v>
      </c>
      <c r="AD135" s="90"/>
      <c r="AE135" s="94"/>
      <c r="AF135" s="88">
        <f t="shared" si="232"/>
        <v>23.04805173246659</v>
      </c>
      <c r="AG135" s="88">
        <f t="shared" si="293"/>
        <v>90.974154288660756</v>
      </c>
      <c r="AH135" s="96">
        <f t="shared" si="293"/>
        <v>27.819118164928373</v>
      </c>
      <c r="AI135" s="96">
        <f t="shared" si="293"/>
        <v>0.47731061423093685</v>
      </c>
      <c r="AJ135" s="96">
        <f t="shared" si="293"/>
        <v>0.14988541986541498</v>
      </c>
      <c r="AL135" s="96">
        <f t="shared" si="297"/>
        <v>23.304393437711045</v>
      </c>
      <c r="AM135" s="96">
        <f t="shared" si="297"/>
        <v>92.551971777504576</v>
      </c>
      <c r="AN135" s="96">
        <f t="shared" si="297"/>
        <v>27.868117570664538</v>
      </c>
      <c r="AO135" s="96">
        <f t="shared" si="297"/>
        <v>0.49493088756842818</v>
      </c>
      <c r="AP135" s="96">
        <f t="shared" si="297"/>
        <v>8.7042479926963203</v>
      </c>
      <c r="AQ135" s="90">
        <f t="shared" si="294"/>
        <v>0.6687666692412062</v>
      </c>
      <c r="AR135" s="90">
        <f t="shared" si="295"/>
        <v>0.98900028417690355</v>
      </c>
      <c r="AS135" s="90">
        <f t="shared" si="295"/>
        <v>0.9829520921214201</v>
      </c>
      <c r="AT135" s="90">
        <f t="shared" si="295"/>
        <v>0.99824173966498031</v>
      </c>
      <c r="AU135" s="90">
        <f t="shared" si="295"/>
        <v>0.96439851748986838</v>
      </c>
      <c r="AV135" s="90">
        <f t="shared" si="295"/>
        <v>1.7219801181122471E-2</v>
      </c>
      <c r="AX135" s="102">
        <f t="shared" si="290"/>
        <v>645076.03596287325</v>
      </c>
      <c r="AY135" s="102">
        <f t="shared" si="276"/>
        <v>522111.99585971411</v>
      </c>
      <c r="AZ135" s="102">
        <f t="shared" si="277"/>
        <v>954219.7110629183</v>
      </c>
      <c r="BA135" s="102" t="e">
        <f t="shared" si="278"/>
        <v>#DIV/0!</v>
      </c>
      <c r="BB135" s="102">
        <f t="shared" si="279"/>
        <v>2860255.3868515478</v>
      </c>
      <c r="BE135" s="80">
        <f t="shared" si="236"/>
        <v>0.72556232412757804</v>
      </c>
      <c r="BF135" s="80">
        <f t="shared" si="236"/>
        <v>1.1328511368319238</v>
      </c>
      <c r="BG135" s="80">
        <f t="shared" si="236"/>
        <v>0.55684476024684704</v>
      </c>
      <c r="BH135" s="80">
        <f>AER_11_Table3.4_real!G44</f>
        <v>15.556816350106116</v>
      </c>
      <c r="BI135" s="80">
        <f t="shared" si="280"/>
        <v>0.89020042283368894</v>
      </c>
      <c r="BJ135" s="80"/>
      <c r="BK135" s="80"/>
      <c r="BL135" s="80"/>
      <c r="BM135" s="80"/>
      <c r="BN135" s="80"/>
      <c r="BO135" s="80"/>
      <c r="BP135" s="80"/>
      <c r="BQ135" s="80"/>
      <c r="BR135" s="80"/>
      <c r="BS135" s="80"/>
      <c r="BT135" s="95">
        <f>[4]Northeast!AK136</f>
        <v>0.86526733678171186</v>
      </c>
      <c r="BU135" s="95">
        <f>[4]Midwest!AK136</f>
        <v>0.83397356425275826</v>
      </c>
      <c r="BV135" s="95">
        <f>[4]South!AK136</f>
        <v>0.81515706154726031</v>
      </c>
      <c r="BW135" s="95">
        <f>[4]West!AK136</f>
        <v>0.81553066334565594</v>
      </c>
      <c r="BX135" s="88"/>
      <c r="BY135" s="95">
        <f>[4]Northeast!AH136</f>
        <v>0.99356627407471365</v>
      </c>
      <c r="BZ135" s="95">
        <f>[4]Midwest!AH136</f>
        <v>0.99182136980543434</v>
      </c>
      <c r="CA135" s="95">
        <f>[4]South!AH136</f>
        <v>1.0086607038627766</v>
      </c>
      <c r="CB135" s="95">
        <f>[4]West!AH136</f>
        <v>1.0000907911950709</v>
      </c>
      <c r="CD135" s="95">
        <f>[4]Northeast!AI136</f>
        <v>1.123698175701018</v>
      </c>
      <c r="CE135" s="95">
        <f>[4]Midwest!AI136</f>
        <v>1.1713920690751569</v>
      </c>
      <c r="CF135" s="95">
        <f>[4]South!AI136</f>
        <v>1.1782161731619532</v>
      </c>
      <c r="CG135" s="95">
        <f>[4]West!AI136</f>
        <v>1.1436261830135028</v>
      </c>
      <c r="CI135" s="95">
        <f>[4]Northeast!AJ136</f>
        <v>1.0131048286847786</v>
      </c>
      <c r="CJ135" s="95">
        <f>[4]Midwest!AJ136</f>
        <v>0.99646093233698463</v>
      </c>
      <c r="CK135" s="95">
        <f>[4]South!AJ136</f>
        <v>1.0141934503349508</v>
      </c>
      <c r="CL135" s="95">
        <f>[4]West!AJ136</f>
        <v>0.92277021347583854</v>
      </c>
      <c r="CN135" s="89">
        <f t="shared" si="237"/>
        <v>1.1563947629775515</v>
      </c>
      <c r="CO135" s="89">
        <f t="shared" si="238"/>
        <v>0.8850850604433167</v>
      </c>
      <c r="CP135" s="89">
        <f t="shared" si="239"/>
        <v>1</v>
      </c>
      <c r="CQ135" s="89">
        <f t="shared" si="240"/>
        <v>1.0064105689952838</v>
      </c>
      <c r="CR135" s="89">
        <f t="shared" si="241"/>
        <v>1.1719347682450849</v>
      </c>
      <c r="CS135" s="89">
        <f t="shared" si="242"/>
        <v>1.0172437174983391</v>
      </c>
      <c r="CT135" s="89">
        <f t="shared" si="243"/>
        <v>0.83135941692268944</v>
      </c>
      <c r="CU135" s="89">
        <f t="shared" si="244"/>
        <v>1.1534494884344784</v>
      </c>
      <c r="CV135" s="89">
        <f t="shared" si="245"/>
        <v>1.023507728686321</v>
      </c>
      <c r="CW135" s="89"/>
      <c r="CX135" s="89">
        <f t="shared" si="246"/>
        <v>1.199785597065909</v>
      </c>
      <c r="DA135" s="35"/>
      <c r="DC135" s="80">
        <f t="shared" si="300"/>
        <v>0.2503260565156411</v>
      </c>
      <c r="DD135" s="80">
        <f t="shared" si="298"/>
        <v>8.9161246849704362E-2</v>
      </c>
      <c r="DE135" s="80">
        <f t="shared" si="224"/>
        <v>1.9815380898853574</v>
      </c>
      <c r="DF135" s="80">
        <f t="shared" si="299"/>
        <v>6.2019843980802151E-12</v>
      </c>
      <c r="DG135" s="80"/>
      <c r="DI135" s="80">
        <f t="shared" si="282"/>
        <v>0.24615411780545438</v>
      </c>
      <c r="DJ135" s="80">
        <f t="shared" si="283"/>
        <v>9.1533120068366211E-2</v>
      </c>
      <c r="DK135" s="80">
        <f t="shared" si="284"/>
        <v>1.9868011678297772</v>
      </c>
      <c r="DL135" s="80">
        <f t="shared" si="285"/>
        <v>6.1726595473282755E-12</v>
      </c>
      <c r="DM135" s="80">
        <f t="shared" si="195"/>
        <v>2.3244884057097708</v>
      </c>
      <c r="DN135" s="80"/>
      <c r="DO135" s="80"/>
      <c r="DP135" s="80">
        <f t="shared" si="286"/>
        <v>0.10589604026452111</v>
      </c>
      <c r="DQ135" s="80">
        <f t="shared" si="287"/>
        <v>3.9377748602027134E-2</v>
      </c>
      <c r="DR135" s="80">
        <f t="shared" si="288"/>
        <v>0.85472621113079617</v>
      </c>
      <c r="DS135" s="80">
        <f t="shared" si="289"/>
        <v>2.6554916480400704E-12</v>
      </c>
      <c r="DT135" s="80"/>
      <c r="DW135" s="80">
        <f t="shared" si="247"/>
        <v>7.4286526332181427E-2</v>
      </c>
      <c r="DX135" s="80">
        <f t="shared" si="248"/>
        <v>-1.9499387662525968E-2</v>
      </c>
      <c r="DY135" s="80">
        <f t="shared" si="281"/>
        <v>-8.6442985569911753E-3</v>
      </c>
      <c r="DZ135" s="80">
        <v>0</v>
      </c>
      <c r="EA135" s="80"/>
      <c r="EC135" s="80">
        <f t="shared" si="249"/>
        <v>0.49999469857782475</v>
      </c>
      <c r="ED135" s="80">
        <f t="shared" si="250"/>
        <v>0.13961629091691632</v>
      </c>
      <c r="EE135" s="80">
        <f t="shared" si="251"/>
        <v>0.36038901050525896</v>
      </c>
      <c r="EF135" s="80">
        <f t="shared" si="252"/>
        <v>0</v>
      </c>
      <c r="EG135" s="80"/>
      <c r="EI135" s="80">
        <f t="shared" si="296"/>
        <v>-1.6709123037062793E-2</v>
      </c>
      <c r="EJ135" s="80">
        <f t="shared" si="296"/>
        <v>-8.9118040139365869E-3</v>
      </c>
      <c r="EK135" s="80">
        <f t="shared" si="296"/>
        <v>2.721137230304032E-2</v>
      </c>
      <c r="EL135" s="80" t="e">
        <f t="shared" si="296"/>
        <v>#DIV/0!</v>
      </c>
      <c r="EN135" s="80">
        <f t="shared" si="254"/>
        <v>-5.5632049275038554E-4</v>
      </c>
      <c r="EO135" s="80">
        <f t="shared" si="255"/>
        <v>-8.474324572030847E-4</v>
      </c>
      <c r="EP135" s="80">
        <f t="shared" si="256"/>
        <v>9.7554770744407468E-4</v>
      </c>
      <c r="EQ135" s="80">
        <f t="shared" si="257"/>
        <v>-1.011065158521238E-4</v>
      </c>
      <c r="ES135" s="80">
        <f t="shared" si="258"/>
        <v>8.854470256810746E-3</v>
      </c>
      <c r="ET135" s="80">
        <f t="shared" si="259"/>
        <v>1.2412753378445648E-2</v>
      </c>
      <c r="EU135" s="80">
        <f t="shared" si="260"/>
        <v>1.1845054463859016E-2</v>
      </c>
      <c r="EV135" s="80">
        <f t="shared" si="261"/>
        <v>9.1390502070856413E-3</v>
      </c>
      <c r="EX135" s="80">
        <f t="shared" si="262"/>
        <v>-1.308576178134028E-2</v>
      </c>
      <c r="EY135" s="80">
        <f t="shared" si="263"/>
        <v>-1.355145321774795E-2</v>
      </c>
      <c r="EZ135" s="80">
        <f t="shared" si="264"/>
        <v>-1.2339382978255351E-2</v>
      </c>
      <c r="FA135" s="80">
        <f t="shared" si="265"/>
        <v>-1.6735610589835685E-3</v>
      </c>
      <c r="FC135" s="124">
        <v>0.81730933242526937</v>
      </c>
      <c r="FD135" s="80">
        <f t="shared" si="200"/>
        <v>0.99971034040425877</v>
      </c>
      <c r="FE135" s="80">
        <f t="shared" si="201"/>
        <v>0.85989996125583679</v>
      </c>
      <c r="FF135" s="124">
        <f t="shared" si="178"/>
        <v>0.83135941692268944</v>
      </c>
      <c r="FG135" s="80"/>
      <c r="FH135" s="80" t="e">
        <f t="shared" si="202"/>
        <v>#DIV/0!</v>
      </c>
      <c r="FI135" s="80">
        <f t="shared" si="203"/>
        <v>1</v>
      </c>
      <c r="FJ135" s="80">
        <f t="shared" si="179"/>
        <v>1</v>
      </c>
      <c r="FK135" s="80"/>
      <c r="FL135" s="80">
        <f t="shared" si="204"/>
        <v>1.0007418190879855</v>
      </c>
      <c r="FM135" s="80">
        <f t="shared" si="205"/>
        <v>1.0251847134135508</v>
      </c>
      <c r="FN135" s="80">
        <f t="shared" si="180"/>
        <v>1.0064105689952838</v>
      </c>
      <c r="FO135" s="80"/>
      <c r="FP135" s="80">
        <f t="shared" si="206"/>
        <v>1.0116176852793293</v>
      </c>
      <c r="FQ135" s="80">
        <f t="shared" si="207"/>
        <v>1.1990243941694614</v>
      </c>
      <c r="FR135" s="80">
        <f t="shared" si="181"/>
        <v>1.1719347682450849</v>
      </c>
      <c r="FT135" s="80">
        <f t="shared" si="208"/>
        <v>0.98761123043471399</v>
      </c>
      <c r="FU135" s="80">
        <f t="shared" si="209"/>
        <v>1.0091801556193412</v>
      </c>
      <c r="FV135" s="80">
        <f t="shared" si="182"/>
        <v>1.0172437174983391</v>
      </c>
      <c r="FX135" s="37"/>
    </row>
    <row r="136" spans="1:180" x14ac:dyDescent="0.2">
      <c r="A136" s="31" t="s">
        <v>35</v>
      </c>
      <c r="B136" s="31">
        <f t="shared" si="190"/>
        <v>1998</v>
      </c>
      <c r="D136" s="85">
        <f t="shared" si="266"/>
        <v>35664.02911718934</v>
      </c>
      <c r="E136" s="85">
        <f t="shared" si="267"/>
        <v>11434.121034630052</v>
      </c>
      <c r="F136" s="85">
        <f t="shared" si="268"/>
        <v>108409.10630055722</v>
      </c>
      <c r="G136" s="123">
        <v>9.9999999999999995E-7</v>
      </c>
      <c r="H136" s="85">
        <f t="shared" si="228"/>
        <v>155507.25645337661</v>
      </c>
      <c r="I136" s="85"/>
      <c r="K136" s="85">
        <f>AER11_Table2.1b!D58*0.001</f>
        <v>4646.0870000000004</v>
      </c>
      <c r="L136" s="85">
        <f>AER11_Table2.1b!F58*0.001</f>
        <v>1304.1100000000001</v>
      </c>
      <c r="M136" s="91">
        <f>AER11_Table2.1b!S58*0.001</f>
        <v>3855.9320000000002</v>
      </c>
      <c r="N136" s="91"/>
      <c r="O136" s="91">
        <f t="shared" si="269"/>
        <v>9806.1290000000008</v>
      </c>
      <c r="P136" s="91"/>
      <c r="Q136" s="90">
        <f t="shared" si="270"/>
        <v>0.3932165281529541</v>
      </c>
      <c r="R136" s="96">
        <f t="shared" si="291"/>
        <v>3082.9749999999999</v>
      </c>
      <c r="S136" s="96">
        <f t="shared" si="291"/>
        <v>701.57400000000007</v>
      </c>
      <c r="T136" s="96">
        <f t="shared" si="291"/>
        <v>3677.989</v>
      </c>
      <c r="U136" s="96">
        <f t="shared" si="291"/>
        <v>21915.907280639738</v>
      </c>
      <c r="V136" s="96">
        <f t="shared" si="230"/>
        <v>29378.445280639738</v>
      </c>
      <c r="X136" s="85">
        <f>AER_11_Table3.4_real!$B45</f>
        <v>7.6761431968857536</v>
      </c>
      <c r="Y136" s="85">
        <f>AER_11_Table3.4_real!$D45</f>
        <v>8.7677581144459058</v>
      </c>
      <c r="Z136" s="85">
        <f>AER_11_Table3.4_real!F45</f>
        <v>28.114890589501375</v>
      </c>
      <c r="AA136" s="85">
        <f t="shared" si="292"/>
        <v>3.6696841909468958</v>
      </c>
      <c r="AB136" s="93">
        <f t="shared" si="271"/>
        <v>15.858169564501608</v>
      </c>
      <c r="AC136" s="90">
        <f t="shared" si="272"/>
        <v>0.88668652056940556</v>
      </c>
      <c r="AD136" s="90"/>
      <c r="AF136" s="88">
        <f t="shared" si="232"/>
        <v>22.000161146412744</v>
      </c>
      <c r="AG136" s="88">
        <f t="shared" si="293"/>
        <v>74.577542863081334</v>
      </c>
      <c r="AH136" s="96">
        <f t="shared" si="293"/>
        <v>26.236803092363516</v>
      </c>
      <c r="AI136" s="96">
        <f t="shared" si="293"/>
        <v>0.4484643084182679</v>
      </c>
      <c r="AJ136" s="96">
        <f t="shared" si="293"/>
        <v>0.1743098806172525</v>
      </c>
      <c r="AL136" s="96">
        <f t="shared" si="297"/>
        <v>23.865101865145618</v>
      </c>
      <c r="AM136" s="96">
        <f t="shared" si="297"/>
        <v>75.086577987654053</v>
      </c>
      <c r="AN136" s="96">
        <f t="shared" si="297"/>
        <v>27.068406100432895</v>
      </c>
      <c r="AO136" s="96">
        <f t="shared" si="297"/>
        <v>0.44994739408721895</v>
      </c>
      <c r="AP136" s="96">
        <f t="shared" si="297"/>
        <v>8.0219564477096732</v>
      </c>
      <c r="AQ136" s="90">
        <f t="shared" si="294"/>
        <v>0.61634469730577535</v>
      </c>
      <c r="AR136" s="90">
        <f t="shared" si="295"/>
        <v>0.92185490222203603</v>
      </c>
      <c r="AS136" s="90">
        <f t="shared" si="295"/>
        <v>0.9932206908582728</v>
      </c>
      <c r="AT136" s="90">
        <f t="shared" si="295"/>
        <v>0.96927772529406231</v>
      </c>
      <c r="AU136" s="90">
        <f t="shared" si="295"/>
        <v>0.99670386874456807</v>
      </c>
      <c r="AV136" s="90">
        <f t="shared" si="295"/>
        <v>2.1729098350692148E-2</v>
      </c>
      <c r="AX136" s="102">
        <f t="shared" si="290"/>
        <v>663563.76882309781</v>
      </c>
      <c r="AY136" s="102">
        <f t="shared" si="276"/>
        <v>537971.49013503466</v>
      </c>
      <c r="AZ136" s="102">
        <f t="shared" si="277"/>
        <v>953852.14262077236</v>
      </c>
      <c r="BA136" s="102" t="e">
        <f t="shared" si="278"/>
        <v>#DIV/0!</v>
      </c>
      <c r="BB136" s="102">
        <f t="shared" si="279"/>
        <v>2995926.8617249206</v>
      </c>
      <c r="BE136" s="80">
        <f t="shared" si="236"/>
        <v>0.74301950064044187</v>
      </c>
      <c r="BF136" s="80">
        <f t="shared" si="236"/>
        <v>0.91907188577918253</v>
      </c>
      <c r="BG136" s="80">
        <f t="shared" si="236"/>
        <v>0.54086538378632298</v>
      </c>
      <c r="BH136" s="80">
        <f>AER_11_Table3.4_real!G45</f>
        <v>15.607770736179202</v>
      </c>
      <c r="BI136" s="80">
        <f t="shared" si="280"/>
        <v>0.89311616182595277</v>
      </c>
      <c r="BJ136" s="80"/>
      <c r="BK136" s="80"/>
      <c r="BL136" s="80"/>
      <c r="BM136" s="80"/>
      <c r="BN136" s="80"/>
      <c r="BO136" s="80"/>
      <c r="BP136" s="80"/>
      <c r="BQ136" s="80"/>
      <c r="BR136" s="80"/>
      <c r="BS136" s="80"/>
      <c r="BT136" s="95">
        <f>[4]Northeast!AK137</f>
        <v>0.87200992311534986</v>
      </c>
      <c r="BU136" s="95">
        <f>[4]Midwest!AK137</f>
        <v>0.81708626607734214</v>
      </c>
      <c r="BV136" s="95">
        <f>[4]South!AK137</f>
        <v>0.81374429491942568</v>
      </c>
      <c r="BW136" s="95">
        <f>[4]West!AK137</f>
        <v>0.80837970949350579</v>
      </c>
      <c r="BX136" s="88"/>
      <c r="BY136" s="95">
        <f>[4]Northeast!AH137</f>
        <v>0.99144732807769198</v>
      </c>
      <c r="BZ136" s="95">
        <f>[4]Midwest!AH137</f>
        <v>0.98981951979635907</v>
      </c>
      <c r="CA136" s="95">
        <f>[4]South!AH137</f>
        <v>1.0109299801239564</v>
      </c>
      <c r="CB136" s="95">
        <f>[4]West!AH137</f>
        <v>0.99947278194541267</v>
      </c>
      <c r="CD136" s="95">
        <f>[4]Northeast!AI137</f>
        <v>1.1393815673237853</v>
      </c>
      <c r="CE136" s="95">
        <f>[4]Midwest!AI137</f>
        <v>1.1883435596120984</v>
      </c>
      <c r="CF136" s="95">
        <f>[4]South!AI137</f>
        <v>1.1913238089968228</v>
      </c>
      <c r="CG136" s="95">
        <f>[4]West!AI137</f>
        <v>1.1610831352924256</v>
      </c>
      <c r="CI136" s="95">
        <f>[4]Northeast!AJ137</f>
        <v>0.90888402840677263</v>
      </c>
      <c r="CJ136" s="95">
        <f>[4]Midwest!AJ137</f>
        <v>0.8959548701944261</v>
      </c>
      <c r="CK136" s="95">
        <f>[4]South!AJ137</f>
        <v>0.98522276612010462</v>
      </c>
      <c r="CL136" s="95">
        <f>[4]West!AJ137</f>
        <v>0.95725259249233308</v>
      </c>
      <c r="CN136" s="89">
        <f t="shared" si="237"/>
        <v>1.1132747238874323</v>
      </c>
      <c r="CO136" s="89">
        <f t="shared" si="238"/>
        <v>0.88668652056940556</v>
      </c>
      <c r="CP136" s="89">
        <f t="shared" si="239"/>
        <v>1</v>
      </c>
      <c r="CQ136" s="89">
        <f t="shared" si="240"/>
        <v>1.0080773052159107</v>
      </c>
      <c r="CR136" s="89">
        <f t="shared" si="241"/>
        <v>1.1854443887977379</v>
      </c>
      <c r="CS136" s="89">
        <f t="shared" si="242"/>
        <v>0.98498141791557525</v>
      </c>
      <c r="CT136" s="89">
        <f t="shared" si="243"/>
        <v>0.80254064828027594</v>
      </c>
      <c r="CU136" s="89">
        <f t="shared" si="244"/>
        <v>1.0516529577245488</v>
      </c>
      <c r="CV136" s="89">
        <f t="shared" si="245"/>
        <v>0.9871256913616131</v>
      </c>
      <c r="CW136" s="89"/>
      <c r="CX136" s="89">
        <f t="shared" si="246"/>
        <v>1.1770720852135912</v>
      </c>
      <c r="DA136" s="35"/>
      <c r="DC136" s="80">
        <f t="shared" si="300"/>
        <v>0.229339967346681</v>
      </c>
      <c r="DD136" s="80">
        <f t="shared" si="298"/>
        <v>7.3527893780687789E-2</v>
      </c>
      <c r="DE136" s="80">
        <f t="shared" si="224"/>
        <v>2.0913964165986019</v>
      </c>
      <c r="DF136" s="80">
        <f t="shared" si="299"/>
        <v>6.4305680828457982E-12</v>
      </c>
      <c r="DG136" s="80"/>
      <c r="DI136" s="80">
        <f t="shared" si="282"/>
        <v>0.23967990506338779</v>
      </c>
      <c r="DJ136" s="80">
        <f t="shared" si="283"/>
        <v>8.1093573775958022E-2</v>
      </c>
      <c r="DK136" s="80">
        <f t="shared" si="284"/>
        <v>2.0359732934906556</v>
      </c>
      <c r="DL136" s="80">
        <f t="shared" si="285"/>
        <v>6.3155868170609022E-12</v>
      </c>
      <c r="DM136" s="80">
        <f t="shared" si="195"/>
        <v>2.3567467723363169</v>
      </c>
      <c r="DN136" s="80"/>
      <c r="DO136" s="80"/>
      <c r="DP136" s="80">
        <f t="shared" si="286"/>
        <v>0.10169947313677048</v>
      </c>
      <c r="DQ136" s="80">
        <f t="shared" si="287"/>
        <v>3.4409116298721995E-2</v>
      </c>
      <c r="DR136" s="80">
        <f t="shared" si="288"/>
        <v>0.86389141056182772</v>
      </c>
      <c r="DS136" s="80">
        <f t="shared" si="289"/>
        <v>2.6797901629457045E-12</v>
      </c>
      <c r="DT136" s="80"/>
      <c r="DW136" s="80">
        <f t="shared" si="247"/>
        <v>-3.1926612403579559E-2</v>
      </c>
      <c r="DX136" s="80">
        <f t="shared" si="248"/>
        <v>-0.14234451656144198</v>
      </c>
      <c r="DY136" s="80">
        <f t="shared" si="281"/>
        <v>-3.1410010433287672E-2</v>
      </c>
      <c r="DZ136" s="80">
        <v>0</v>
      </c>
      <c r="EA136" s="80"/>
      <c r="EC136" s="80">
        <f t="shared" si="249"/>
        <v>0.47379419544654167</v>
      </c>
      <c r="ED136" s="80">
        <f t="shared" si="250"/>
        <v>0.13298927640050423</v>
      </c>
      <c r="EE136" s="80">
        <f t="shared" si="251"/>
        <v>0.3932165281529541</v>
      </c>
      <c r="EF136" s="80">
        <f t="shared" si="252"/>
        <v>0</v>
      </c>
      <c r="EG136" s="80"/>
      <c r="EI136" s="80">
        <f t="shared" si="296"/>
        <v>-5.3824454934587193E-2</v>
      </c>
      <c r="EJ136" s="80">
        <f t="shared" si="296"/>
        <v>-4.8629384228816193E-2</v>
      </c>
      <c r="EK136" s="80">
        <f t="shared" si="296"/>
        <v>8.7176389591015577E-2</v>
      </c>
      <c r="EL136" s="80" t="e">
        <f t="shared" si="296"/>
        <v>#DIV/0!</v>
      </c>
      <c r="EN136" s="80">
        <f t="shared" si="254"/>
        <v>-2.1349443646815126E-3</v>
      </c>
      <c r="EO136" s="80">
        <f t="shared" si="255"/>
        <v>-2.020397036156113E-3</v>
      </c>
      <c r="EP136" s="80">
        <f t="shared" si="256"/>
        <v>2.24726449195599E-3</v>
      </c>
      <c r="EQ136" s="80">
        <f t="shared" si="257"/>
        <v>-6.1814415669332297E-4</v>
      </c>
      <c r="ES136" s="80">
        <f t="shared" si="258"/>
        <v>1.3860441949297241E-2</v>
      </c>
      <c r="ET136" s="80">
        <f t="shared" si="259"/>
        <v>1.4367526541503486E-2</v>
      </c>
      <c r="EU136" s="80">
        <f t="shared" si="260"/>
        <v>1.1063556330482009E-2</v>
      </c>
      <c r="EV136" s="80">
        <f t="shared" si="261"/>
        <v>1.5149230318985392E-2</v>
      </c>
      <c r="EX136" s="80">
        <f t="shared" si="262"/>
        <v>-7.0306780649234693E-2</v>
      </c>
      <c r="EY136" s="80">
        <f t="shared" si="263"/>
        <v>1.0392503374247236E-2</v>
      </c>
      <c r="EZ136" s="80">
        <f t="shared" si="264"/>
        <v>-2.944429005664996E-2</v>
      </c>
      <c r="FA136" s="80">
        <f t="shared" si="265"/>
        <v>3.2949094449461536E-2</v>
      </c>
      <c r="FC136" s="124">
        <v>0.76958140949643505</v>
      </c>
      <c r="FD136" s="80">
        <f t="shared" si="200"/>
        <v>0.96533536752480964</v>
      </c>
      <c r="FE136" s="80">
        <f t="shared" si="201"/>
        <v>0.83009184513347278</v>
      </c>
      <c r="FF136" s="124">
        <f t="shared" si="178"/>
        <v>0.80254064828027594</v>
      </c>
      <c r="FG136" s="80"/>
      <c r="FH136" s="80" t="e">
        <f t="shared" si="202"/>
        <v>#DIV/0!</v>
      </c>
      <c r="FI136" s="80">
        <f t="shared" si="203"/>
        <v>1</v>
      </c>
      <c r="FJ136" s="80">
        <f t="shared" si="179"/>
        <v>1</v>
      </c>
      <c r="FK136" s="80"/>
      <c r="FL136" s="80">
        <f t="shared" si="204"/>
        <v>1.0016561195519746</v>
      </c>
      <c r="FM136" s="80">
        <f t="shared" si="205"/>
        <v>1.0268825418618204</v>
      </c>
      <c r="FN136" s="80">
        <f t="shared" si="180"/>
        <v>1.0080773052159107</v>
      </c>
      <c r="FO136" s="80"/>
      <c r="FP136" s="80">
        <f t="shared" si="206"/>
        <v>1.0115276216037885</v>
      </c>
      <c r="FQ136" s="80">
        <f t="shared" si="207"/>
        <v>1.2128462936791586</v>
      </c>
      <c r="FR136" s="80">
        <f t="shared" si="181"/>
        <v>1.1854443887977379</v>
      </c>
      <c r="FT136" s="80">
        <f t="shared" si="208"/>
        <v>0.96828459195392724</v>
      </c>
      <c r="FU136" s="80">
        <f t="shared" si="209"/>
        <v>0.97717359519187452</v>
      </c>
      <c r="FV136" s="80">
        <f t="shared" si="182"/>
        <v>0.98498141791557525</v>
      </c>
      <c r="FX136" s="37"/>
    </row>
    <row r="137" spans="1:180" x14ac:dyDescent="0.2">
      <c r="A137" s="31" t="s">
        <v>35</v>
      </c>
      <c r="B137" s="31">
        <f t="shared" si="190"/>
        <v>1999</v>
      </c>
      <c r="D137" s="85">
        <f t="shared" si="266"/>
        <v>35979.961095597675</v>
      </c>
      <c r="E137" s="85">
        <f t="shared" si="267"/>
        <v>13048.133514963194</v>
      </c>
      <c r="F137" s="85">
        <f t="shared" si="268"/>
        <v>107025.68300272156</v>
      </c>
      <c r="G137" s="123">
        <v>9.9999999999999995E-7</v>
      </c>
      <c r="H137" s="85">
        <f t="shared" si="228"/>
        <v>156053.77761428244</v>
      </c>
      <c r="I137" s="85"/>
      <c r="K137" s="85">
        <f>AER11_Table2.1b!D59*0.001</f>
        <v>4834.8990000000003</v>
      </c>
      <c r="L137" s="85">
        <f>AER11_Table2.1b!F59*0.001</f>
        <v>1464.903</v>
      </c>
      <c r="M137" s="91">
        <f>AER11_Table2.1b!S59*0.001</f>
        <v>3906.4780000000001</v>
      </c>
      <c r="N137" s="91"/>
      <c r="O137" s="91">
        <f t="shared" si="269"/>
        <v>10206.280000000001</v>
      </c>
      <c r="P137" s="91"/>
      <c r="Q137" s="90">
        <f t="shared" si="270"/>
        <v>0.3827523838264284</v>
      </c>
      <c r="R137" s="96">
        <f t="shared" si="291"/>
        <v>3115.0309999999999</v>
      </c>
      <c r="S137" s="96">
        <f t="shared" si="291"/>
        <v>707.16700000000003</v>
      </c>
      <c r="T137" s="96">
        <f t="shared" si="291"/>
        <v>3766.2380000000003</v>
      </c>
      <c r="U137" s="96">
        <f t="shared" si="291"/>
        <v>22248.968212381624</v>
      </c>
      <c r="V137" s="96">
        <f t="shared" si="230"/>
        <v>29837.404212381625</v>
      </c>
      <c r="X137" s="85">
        <f>AER_11_Table3.4_real!$B46</f>
        <v>7.4417192780237338</v>
      </c>
      <c r="Y137" s="85">
        <f>AER_11_Table3.4_real!$D46</f>
        <v>8.9071655358499466</v>
      </c>
      <c r="Z137" s="85">
        <f>AER_11_Table3.4_real!F46</f>
        <v>27.396975742016608</v>
      </c>
      <c r="AA137" s="85">
        <f t="shared" si="292"/>
        <v>3.6178204490084616</v>
      </c>
      <c r="AB137" s="93">
        <f t="shared" si="271"/>
        <v>15.289976133741426</v>
      </c>
      <c r="AC137" s="90">
        <f t="shared" si="272"/>
        <v>0.85491681006896336</v>
      </c>
      <c r="AD137" s="90"/>
      <c r="AF137" s="88">
        <f t="shared" si="232"/>
        <v>21.31264123843161</v>
      </c>
      <c r="AG137" s="88">
        <f t="shared" si="293"/>
        <v>83.730459357600253</v>
      </c>
      <c r="AH137" s="96">
        <f t="shared" si="293"/>
        <v>25.304564900792236</v>
      </c>
      <c r="AI137" s="96">
        <f t="shared" si="293"/>
        <v>0.43581269313605431</v>
      </c>
      <c r="AJ137" s="96">
        <f t="shared" si="293"/>
        <v>0.18583537999177796</v>
      </c>
      <c r="AL137" s="96">
        <f t="shared" si="297"/>
        <v>22.018221422418016</v>
      </c>
      <c r="AM137" s="96">
        <f t="shared" si="297"/>
        <v>84.092055923666166</v>
      </c>
      <c r="AN137" s="96">
        <f t="shared" si="297"/>
        <v>26.322918470268249</v>
      </c>
      <c r="AO137" s="96">
        <f t="shared" si="297"/>
        <v>0.44610616540954995</v>
      </c>
      <c r="AP137" s="96">
        <f t="shared" si="297"/>
        <v>7.9470166113123586</v>
      </c>
      <c r="AQ137" s="90">
        <f t="shared" si="294"/>
        <v>0.61058690354542222</v>
      </c>
      <c r="AR137" s="90">
        <f t="shared" si="295"/>
        <v>0.96795471484958295</v>
      </c>
      <c r="AS137" s="90">
        <f t="shared" si="295"/>
        <v>0.9956999913714305</v>
      </c>
      <c r="AT137" s="90">
        <f t="shared" si="295"/>
        <v>0.9613130447284467</v>
      </c>
      <c r="AU137" s="90">
        <f t="shared" si="295"/>
        <v>0.97692595827711626</v>
      </c>
      <c r="AV137" s="90">
        <f t="shared" si="295"/>
        <v>2.3384294897187761E-2</v>
      </c>
      <c r="AX137" s="102">
        <f t="shared" si="290"/>
        <v>644280.46997465717</v>
      </c>
      <c r="AY137" s="102">
        <f t="shared" si="276"/>
        <v>482739.81280671828</v>
      </c>
      <c r="AZ137" s="102">
        <f t="shared" si="277"/>
        <v>964100.65537294722</v>
      </c>
      <c r="BA137" s="102" t="e">
        <f t="shared" si="278"/>
        <v>#DIV/0!</v>
      </c>
      <c r="BB137" s="102">
        <f t="shared" si="279"/>
        <v>2923435.7878072741</v>
      </c>
      <c r="BE137" s="80">
        <f t="shared" si="236"/>
        <v>0.68551846033261798</v>
      </c>
      <c r="BF137" s="80">
        <f t="shared" si="236"/>
        <v>1.0293003954650861</v>
      </c>
      <c r="BG137" s="80">
        <f t="shared" si="236"/>
        <v>0.52596947703433627</v>
      </c>
      <c r="BH137" s="80">
        <f>AER_11_Table3.4_real!G46</f>
        <v>15.055170539386477</v>
      </c>
      <c r="BI137" s="80">
        <f t="shared" si="280"/>
        <v>0.86149497933127683</v>
      </c>
      <c r="BJ137" s="80"/>
      <c r="BK137" s="80"/>
      <c r="BL137" s="80"/>
      <c r="BM137" s="80"/>
      <c r="BN137" s="80"/>
      <c r="BO137" s="80"/>
      <c r="BP137" s="80"/>
      <c r="BQ137" s="80"/>
      <c r="BR137" s="80"/>
      <c r="BS137" s="80"/>
      <c r="BT137" s="95">
        <f>[4]Northeast!AK138</f>
        <v>0.86191066294915075</v>
      </c>
      <c r="BU137" s="95">
        <f>[4]Midwest!AK138</f>
        <v>0.82126734161222781</v>
      </c>
      <c r="BV137" s="95">
        <f>[4]South!AK138</f>
        <v>0.79635576960041587</v>
      </c>
      <c r="BW137" s="95">
        <f>[4]West!AK138</f>
        <v>0.81865600595477273</v>
      </c>
      <c r="BX137" s="88"/>
      <c r="BY137" s="95">
        <f>[4]Northeast!AH138</f>
        <v>0.98929658386596864</v>
      </c>
      <c r="BZ137" s="95">
        <f>[4]Midwest!AH138</f>
        <v>0.98781300424592033</v>
      </c>
      <c r="CA137" s="95">
        <f>[4]South!AH138</f>
        <v>1.0131444016623228</v>
      </c>
      <c r="CB137" s="95">
        <f>[4]West!AH138</f>
        <v>0.99876490060358336</v>
      </c>
      <c r="CD137" s="95">
        <f>[4]Northeast!AI138</f>
        <v>1.1559355250790639</v>
      </c>
      <c r="CE137" s="95">
        <f>[4]Midwest!AI138</f>
        <v>1.2063521036126383</v>
      </c>
      <c r="CF137" s="95">
        <f>[4]South!AI138</f>
        <v>1.2053984447691621</v>
      </c>
      <c r="CG137" s="95">
        <f>[4]West!AI138</f>
        <v>1.1795606787101247</v>
      </c>
      <c r="CI137" s="95">
        <f>[4]Northeast!AJ138</f>
        <v>0.96409095588660876</v>
      </c>
      <c r="CJ137" s="95">
        <f>[4]Midwest!AJ138</f>
        <v>0.93867381852343823</v>
      </c>
      <c r="CK137" s="95">
        <f>[4]South!AJ138</f>
        <v>0.97682489883412049</v>
      </c>
      <c r="CL137" s="95">
        <f>[4]West!AJ138</f>
        <v>0.93775609052828879</v>
      </c>
      <c r="CN137" s="89">
        <f t="shared" si="237"/>
        <v>1.1587032506831005</v>
      </c>
      <c r="CO137" s="89">
        <f t="shared" si="238"/>
        <v>0.85491681006896336</v>
      </c>
      <c r="CP137" s="89">
        <f t="shared" si="239"/>
        <v>1</v>
      </c>
      <c r="CQ137" s="89">
        <f t="shared" si="240"/>
        <v>1.0097202783436663</v>
      </c>
      <c r="CR137" s="89">
        <f t="shared" si="241"/>
        <v>1.1998899448987019</v>
      </c>
      <c r="CS137" s="89">
        <f t="shared" si="242"/>
        <v>0.98262828525998536</v>
      </c>
      <c r="CT137" s="89">
        <f t="shared" si="243"/>
        <v>0.78273181685547077</v>
      </c>
      <c r="CU137" s="89">
        <f t="shared" si="244"/>
        <v>1.0797344707008079</v>
      </c>
      <c r="CV137" s="89">
        <f t="shared" si="245"/>
        <v>0.99059488689053465</v>
      </c>
      <c r="CW137" s="89"/>
      <c r="CX137" s="89">
        <f t="shared" si="246"/>
        <v>1.1905064524032696</v>
      </c>
      <c r="DA137" s="35"/>
      <c r="DC137" s="80">
        <f t="shared" si="300"/>
        <v>0.23056129525123842</v>
      </c>
      <c r="DD137" s="80">
        <f t="shared" si="298"/>
        <v>8.361305771920638E-2</v>
      </c>
      <c r="DE137" s="80">
        <f t="shared" si="224"/>
        <v>2.0574769410694413</v>
      </c>
      <c r="DF137" s="80">
        <f t="shared" si="299"/>
        <v>6.4080473749997666E-12</v>
      </c>
      <c r="DG137" s="80"/>
      <c r="DI137" s="80">
        <f t="shared" si="282"/>
        <v>0.22995009073196732</v>
      </c>
      <c r="DJ137" s="80">
        <f t="shared" si="283"/>
        <v>7.8462480889244776E-2</v>
      </c>
      <c r="DK137" s="80">
        <f t="shared" si="284"/>
        <v>2.0743904594057181</v>
      </c>
      <c r="DL137" s="80">
        <f t="shared" si="285"/>
        <v>6.4193011448444613E-12</v>
      </c>
      <c r="DM137" s="80">
        <f t="shared" si="195"/>
        <v>2.3828030310333497</v>
      </c>
      <c r="DN137" s="80"/>
      <c r="DO137" s="80"/>
      <c r="DP137" s="80">
        <f t="shared" si="286"/>
        <v>9.6504028128688801E-2</v>
      </c>
      <c r="DQ137" s="80">
        <f t="shared" si="287"/>
        <v>3.2928647423793971E-2</v>
      </c>
      <c r="DR137" s="80">
        <f t="shared" si="288"/>
        <v>0.8705673244448231</v>
      </c>
      <c r="DS137" s="80">
        <f t="shared" si="289"/>
        <v>2.6940124975670372E-12</v>
      </c>
      <c r="DT137" s="80"/>
      <c r="DW137" s="80">
        <f t="shared" si="247"/>
        <v>-3.1015325210823712E-2</v>
      </c>
      <c r="DX137" s="80">
        <f t="shared" si="248"/>
        <v>1.57749266805467E-2</v>
      </c>
      <c r="DY137" s="80">
        <f t="shared" si="281"/>
        <v>-2.5866717278505338E-2</v>
      </c>
      <c r="DZ137" s="80">
        <v>0</v>
      </c>
      <c r="EA137" s="80"/>
      <c r="EC137" s="80">
        <f t="shared" si="249"/>
        <v>0.47371804418456087</v>
      </c>
      <c r="ED137" s="80">
        <f t="shared" si="250"/>
        <v>0.14352957198901067</v>
      </c>
      <c r="EE137" s="80">
        <f t="shared" si="251"/>
        <v>0.3827523838264284</v>
      </c>
      <c r="EF137" s="80">
        <f t="shared" si="252"/>
        <v>0</v>
      </c>
      <c r="EG137" s="80"/>
      <c r="EI137" s="80">
        <f t="shared" si="296"/>
        <v>-1.607393740357611E-4</v>
      </c>
      <c r="EJ137" s="80">
        <f t="shared" si="296"/>
        <v>7.6272594143827338E-2</v>
      </c>
      <c r="EK137" s="80">
        <f t="shared" si="296"/>
        <v>-2.6972159692895566E-2</v>
      </c>
      <c r="EL137" s="80" t="e">
        <f t="shared" si="296"/>
        <v>#DIV/0!</v>
      </c>
      <c r="EN137" s="80">
        <f t="shared" si="254"/>
        <v>-2.1716538357244566E-3</v>
      </c>
      <c r="EO137" s="80">
        <f t="shared" si="255"/>
        <v>-2.0292103963335186E-3</v>
      </c>
      <c r="EP137" s="80">
        <f t="shared" si="256"/>
        <v>2.1880840366282832E-3</v>
      </c>
      <c r="EQ137" s="80">
        <f t="shared" si="257"/>
        <v>-7.0850567740089255E-4</v>
      </c>
      <c r="ES137" s="80">
        <f t="shared" si="258"/>
        <v>1.4424364137102607E-2</v>
      </c>
      <c r="ET137" s="80">
        <f t="shared" si="259"/>
        <v>1.5040644845511771E-2</v>
      </c>
      <c r="EU137" s="80">
        <f t="shared" si="260"/>
        <v>1.1745038495590552E-2</v>
      </c>
      <c r="EV137" s="80">
        <f t="shared" si="261"/>
        <v>1.5788756198749167E-2</v>
      </c>
      <c r="EX137" s="80">
        <f t="shared" si="262"/>
        <v>4.8797465691020198E-2</v>
      </c>
      <c r="EY137" s="80">
        <f t="shared" si="263"/>
        <v>2.4931127917835645E-3</v>
      </c>
      <c r="EZ137" s="80">
        <f t="shared" si="264"/>
        <v>-8.2510761738806265E-3</v>
      </c>
      <c r="FA137" s="80">
        <f t="shared" si="265"/>
        <v>-2.0042839121255599E-2</v>
      </c>
      <c r="FC137" s="124">
        <v>0.75500769114474742</v>
      </c>
      <c r="FD137" s="80">
        <f t="shared" si="200"/>
        <v>0.97531734814024373</v>
      </c>
      <c r="FE137" s="80">
        <f t="shared" si="201"/>
        <v>0.80960297710842055</v>
      </c>
      <c r="FF137" s="124">
        <f t="shared" si="178"/>
        <v>0.78273181685547077</v>
      </c>
      <c r="FG137" s="80"/>
      <c r="FH137" s="80" t="e">
        <f t="shared" si="202"/>
        <v>#DIV/0!</v>
      </c>
      <c r="FI137" s="80">
        <f t="shared" si="203"/>
        <v>1</v>
      </c>
      <c r="FJ137" s="80">
        <f t="shared" si="179"/>
        <v>1</v>
      </c>
      <c r="FK137" s="80"/>
      <c r="FL137" s="80">
        <f t="shared" si="204"/>
        <v>1.0016298086657189</v>
      </c>
      <c r="FM137" s="80">
        <f t="shared" si="205"/>
        <v>1.0285561639272223</v>
      </c>
      <c r="FN137" s="80">
        <f t="shared" si="180"/>
        <v>1.0097202783436663</v>
      </c>
      <c r="FO137" s="80"/>
      <c r="FP137" s="80">
        <f t="shared" si="206"/>
        <v>1.0121857728945132</v>
      </c>
      <c r="FQ137" s="80">
        <f t="shared" si="207"/>
        <v>1.2276257631698848</v>
      </c>
      <c r="FR137" s="80">
        <f t="shared" si="181"/>
        <v>1.1998899448987019</v>
      </c>
      <c r="FT137" s="80">
        <f t="shared" si="208"/>
        <v>0.99761098776810464</v>
      </c>
      <c r="FU137" s="80">
        <f t="shared" si="209"/>
        <v>0.97483911552027602</v>
      </c>
      <c r="FV137" s="80">
        <f t="shared" si="182"/>
        <v>0.98262828525998536</v>
      </c>
      <c r="FX137" s="37"/>
    </row>
    <row r="138" spans="1:180" x14ac:dyDescent="0.2">
      <c r="A138" s="31" t="s">
        <v>35</v>
      </c>
      <c r="B138" s="31">
        <f t="shared" si="190"/>
        <v>2000</v>
      </c>
      <c r="D138" s="85">
        <f t="shared" si="266"/>
        <v>43606.703473569913</v>
      </c>
      <c r="E138" s="85">
        <f t="shared" si="267"/>
        <v>19350.709531003595</v>
      </c>
      <c r="F138" s="85">
        <f t="shared" si="268"/>
        <v>109964.55996314106</v>
      </c>
      <c r="G138" s="123">
        <v>9.9999999999999995E-7</v>
      </c>
      <c r="H138" s="85">
        <f t="shared" si="228"/>
        <v>172921.97296871457</v>
      </c>
      <c r="I138" s="85"/>
      <c r="K138" s="85">
        <f>AER11_Table2.1b!D60*0.001</f>
        <v>5104.5929999999998</v>
      </c>
      <c r="L138" s="85">
        <f>AER11_Table2.1b!F60*0.001</f>
        <v>1554.2629999999999</v>
      </c>
      <c r="M138" s="91">
        <f>AER11_Table2.1b!S60*0.001</f>
        <v>4068.627</v>
      </c>
      <c r="N138" s="91"/>
      <c r="O138" s="91">
        <f t="shared" si="269"/>
        <v>10727.483</v>
      </c>
      <c r="P138" s="91"/>
      <c r="Q138" s="90">
        <f t="shared" si="270"/>
        <v>0.37927135377422644</v>
      </c>
      <c r="R138" s="96">
        <f t="shared" si="291"/>
        <v>3251.5260000000003</v>
      </c>
      <c r="S138" s="96">
        <f t="shared" si="291"/>
        <v>806.90700000000004</v>
      </c>
      <c r="T138" s="96">
        <f t="shared" si="291"/>
        <v>3955.6910000000003</v>
      </c>
      <c r="U138" s="96">
        <f t="shared" si="291"/>
        <v>22633.216902278735</v>
      </c>
      <c r="V138" s="96">
        <f t="shared" si="230"/>
        <v>30647.340902278735</v>
      </c>
      <c r="X138" s="85">
        <f>AER_11_Table3.4_real!$B47</f>
        <v>8.5426406127912475</v>
      </c>
      <c r="Y138" s="85">
        <f>AER_11_Table3.4_real!$D47</f>
        <v>12.450086974343208</v>
      </c>
      <c r="Z138" s="85">
        <f>AER_11_Table3.4_real!F47</f>
        <v>27.027437010849376</v>
      </c>
      <c r="AA138" s="85">
        <f t="shared" si="292"/>
        <v>3.4707976277395636</v>
      </c>
      <c r="AB138" s="93">
        <f t="shared" si="271"/>
        <v>16.119528967672526</v>
      </c>
      <c r="AC138" s="90">
        <f t="shared" si="272"/>
        <v>0.90130005202857688</v>
      </c>
      <c r="AD138" s="90"/>
      <c r="AF138" s="88">
        <f t="shared" si="232"/>
        <v>28.705547421609666</v>
      </c>
      <c r="AG138" s="88">
        <f t="shared" si="293"/>
        <v>100.15277487787519</v>
      </c>
      <c r="AH138" s="96">
        <f t="shared" si="293"/>
        <v>24.774130175274152</v>
      </c>
      <c r="AI138" s="96">
        <f t="shared" si="293"/>
        <v>0.42089699382457979</v>
      </c>
      <c r="AJ138" s="96">
        <f t="shared" si="293"/>
        <v>0.18002346383238696</v>
      </c>
      <c r="AL138" s="96">
        <f t="shared" si="297"/>
        <v>29.308106662382272</v>
      </c>
      <c r="AM138" s="96">
        <f t="shared" si="297"/>
        <v>101.13360302770512</v>
      </c>
      <c r="AN138" s="96">
        <f t="shared" si="297"/>
        <v>24.739266602260585</v>
      </c>
      <c r="AO138" s="96">
        <f t="shared" si="297"/>
        <v>0.43174490242386976</v>
      </c>
      <c r="AP138" s="96">
        <f t="shared" si="297"/>
        <v>9.2841383602322551</v>
      </c>
      <c r="AQ138" s="90">
        <f t="shared" si="294"/>
        <v>0.7133209317056346</v>
      </c>
      <c r="AR138" s="90">
        <f t="shared" si="295"/>
        <v>0.97944052655076463</v>
      </c>
      <c r="AS138" s="90">
        <f t="shared" si="295"/>
        <v>0.99030165918679636</v>
      </c>
      <c r="AT138" s="90">
        <f t="shared" si="295"/>
        <v>1.0014092403616517</v>
      </c>
      <c r="AU138" s="90">
        <f t="shared" si="295"/>
        <v>0.97487426362560747</v>
      </c>
      <c r="AV138" s="90">
        <f t="shared" si="295"/>
        <v>1.9390433107233814E-2</v>
      </c>
      <c r="AX138" s="102">
        <f t="shared" si="290"/>
        <v>636980.46053818602</v>
      </c>
      <c r="AY138" s="102">
        <f t="shared" si="276"/>
        <v>519157.3112143827</v>
      </c>
      <c r="AZ138" s="102">
        <f t="shared" si="277"/>
        <v>972242.23306781391</v>
      </c>
      <c r="BA138" s="102" t="e">
        <f t="shared" si="278"/>
        <v>#DIV/0!</v>
      </c>
      <c r="BB138" s="102">
        <f t="shared" si="279"/>
        <v>2856899.5077669881</v>
      </c>
      <c r="BE138" s="80">
        <f t="shared" si="236"/>
        <v>0.91248279182097725</v>
      </c>
      <c r="BF138" s="80">
        <f t="shared" si="236"/>
        <v>1.2378916943797749</v>
      </c>
      <c r="BG138" s="80">
        <f t="shared" si="236"/>
        <v>0.4943258526481854</v>
      </c>
      <c r="BH138" s="80">
        <f>AER_11_Table3.4_real!G47</f>
        <v>15.909688480702968</v>
      </c>
      <c r="BI138" s="80">
        <f t="shared" si="280"/>
        <v>0.91039265965092175</v>
      </c>
      <c r="BJ138" s="80"/>
      <c r="BK138" s="80"/>
      <c r="BL138" s="80"/>
      <c r="BM138" s="80"/>
      <c r="BN138" s="80"/>
      <c r="BO138" s="80"/>
      <c r="BP138" s="80"/>
      <c r="BQ138" s="80"/>
      <c r="BR138" s="80"/>
      <c r="BS138" s="80"/>
      <c r="BT138" s="95">
        <f>[4]Northeast!AK139</f>
        <v>0.87797763058811307</v>
      </c>
      <c r="BU138" s="95">
        <f>[4]Midwest!AK139</f>
        <v>0.81143406850705557</v>
      </c>
      <c r="BV138" s="95">
        <f>[4]South!AK139</f>
        <v>0.80500416719055545</v>
      </c>
      <c r="BW138" s="95">
        <f>[4]West!AK139</f>
        <v>0.78112598025702784</v>
      </c>
      <c r="BX138" s="88"/>
      <c r="BY138" s="95">
        <f>[4]Northeast!AH139</f>
        <v>0.98859798487515538</v>
      </c>
      <c r="BZ138" s="95">
        <f>[4]Midwest!AH139</f>
        <v>0.98774136687457681</v>
      </c>
      <c r="CA138" s="95">
        <f>[4]South!AH139</f>
        <v>1.0136884193726945</v>
      </c>
      <c r="CB138" s="95">
        <f>[4]West!AH139</f>
        <v>0.99941547100625361</v>
      </c>
      <c r="CD138" s="95">
        <f>[4]Northeast!AI139</f>
        <v>1.1679578774305617</v>
      </c>
      <c r="CE138" s="95">
        <f>[4]Midwest!AI139</f>
        <v>1.2183242225546427</v>
      </c>
      <c r="CF138" s="95">
        <f>[4]South!AI139</f>
        <v>1.2218606459604726</v>
      </c>
      <c r="CG138" s="95">
        <f>[4]West!AI139</f>
        <v>1.1962098101346728</v>
      </c>
      <c r="CI138" s="95">
        <f>[4]Northeast!AJ139</f>
        <v>1.0035766834649045</v>
      </c>
      <c r="CJ138" s="95">
        <f>[4]Midwest!AJ139</f>
        <v>0.9703582564239468</v>
      </c>
      <c r="CK138" s="95">
        <f>[4]South!AJ139</f>
        <v>1.016571448324052</v>
      </c>
      <c r="CL138" s="95">
        <f>[4]West!AJ139</f>
        <v>0.93532927213343009</v>
      </c>
      <c r="CN138" s="89">
        <f t="shared" si="237"/>
        <v>1.2178746246181469</v>
      </c>
      <c r="CO138" s="89">
        <f t="shared" si="238"/>
        <v>0.90130005202857688</v>
      </c>
      <c r="CP138" s="89">
        <f t="shared" si="239"/>
        <v>1</v>
      </c>
      <c r="CQ138" s="89">
        <f t="shared" si="240"/>
        <v>1.0101061266371241</v>
      </c>
      <c r="CR138" s="89">
        <f t="shared" si="241"/>
        <v>1.2156823883989019</v>
      </c>
      <c r="CS138" s="89">
        <f t="shared" si="242"/>
        <v>1.0185495641807114</v>
      </c>
      <c r="CT138" s="89">
        <f t="shared" si="243"/>
        <v>0.79595818544162644</v>
      </c>
      <c r="CU138" s="89">
        <f t="shared" si="244"/>
        <v>1.2124452394305536</v>
      </c>
      <c r="CV138" s="89">
        <f t="shared" si="245"/>
        <v>1.0976704625326192</v>
      </c>
      <c r="CW138" s="89"/>
      <c r="CX138" s="89">
        <f t="shared" si="246"/>
        <v>1.2507465040342529</v>
      </c>
      <c r="DA138" s="35"/>
      <c r="DC138" s="80">
        <f t="shared" si="300"/>
        <v>0.25217560686437074</v>
      </c>
      <c r="DD138" s="80">
        <f t="shared" si="298"/>
        <v>0.11190428375753363</v>
      </c>
      <c r="DE138" s="80">
        <f t="shared" si="224"/>
        <v>1.9077603281169377</v>
      </c>
      <c r="DF138" s="80">
        <f t="shared" si="299"/>
        <v>5.7829550683007892E-12</v>
      </c>
      <c r="DG138" s="80"/>
      <c r="DI138" s="80">
        <f t="shared" si="282"/>
        <v>0.24120706967814826</v>
      </c>
      <c r="DJ138" s="80">
        <f t="shared" si="283"/>
        <v>9.7072532021470509E-2</v>
      </c>
      <c r="DK138" s="80">
        <f t="shared" si="284"/>
        <v>1.9816761272294412</v>
      </c>
      <c r="DL138" s="80">
        <f t="shared" si="285"/>
        <v>6.0901555480875942E-12</v>
      </c>
      <c r="DM138" s="80">
        <f t="shared" si="195"/>
        <v>2.3199557289351502</v>
      </c>
      <c r="DN138" s="80"/>
      <c r="DO138" s="80"/>
      <c r="DP138" s="80">
        <f t="shared" si="286"/>
        <v>0.10397054851941562</v>
      </c>
      <c r="DQ138" s="80">
        <f t="shared" si="287"/>
        <v>4.1842407081632713E-2</v>
      </c>
      <c r="DR138" s="80">
        <f t="shared" si="288"/>
        <v>0.85418704439632653</v>
      </c>
      <c r="DS138" s="80">
        <f t="shared" si="289"/>
        <v>2.6251171400080766E-12</v>
      </c>
      <c r="DT138" s="80"/>
      <c r="DW138" s="80">
        <f t="shared" si="247"/>
        <v>0.13796825734658724</v>
      </c>
      <c r="DX138" s="80">
        <f t="shared" si="248"/>
        <v>0.33487153958394911</v>
      </c>
      <c r="DY138" s="80">
        <f t="shared" si="281"/>
        <v>-1.358009729908327E-2</v>
      </c>
      <c r="DZ138" s="80">
        <v>0</v>
      </c>
      <c r="EA138" s="80"/>
      <c r="EC138" s="80">
        <f t="shared" si="249"/>
        <v>0.47584256250977042</v>
      </c>
      <c r="ED138" s="80">
        <f t="shared" si="250"/>
        <v>0.14488608371600309</v>
      </c>
      <c r="EE138" s="80">
        <f t="shared" si="251"/>
        <v>0.37927135377422644</v>
      </c>
      <c r="EF138" s="80">
        <f t="shared" si="252"/>
        <v>0</v>
      </c>
      <c r="EG138" s="80"/>
      <c r="EI138" s="80">
        <f t="shared" si="296"/>
        <v>4.4747472783322551E-3</v>
      </c>
      <c r="EJ138" s="80">
        <f t="shared" si="296"/>
        <v>9.4067135598621156E-3</v>
      </c>
      <c r="EK138" s="80">
        <f t="shared" si="296"/>
        <v>-9.1363407585792859E-3</v>
      </c>
      <c r="EL138" s="80" t="e">
        <f t="shared" si="296"/>
        <v>#DIV/0!</v>
      </c>
      <c r="EN138" s="80">
        <f t="shared" si="254"/>
        <v>-7.0640673259803782E-4</v>
      </c>
      <c r="EO138" s="80">
        <f t="shared" si="255"/>
        <v>-7.2523816526801912E-5</v>
      </c>
      <c r="EP138" s="80">
        <f t="shared" si="256"/>
        <v>5.3681558517292417E-4</v>
      </c>
      <c r="EQ138" s="80">
        <f t="shared" si="257"/>
        <v>6.5116286287368607E-4</v>
      </c>
      <c r="ES138" s="80">
        <f t="shared" si="258"/>
        <v>1.0346825370331042E-2</v>
      </c>
      <c r="ET138" s="80">
        <f t="shared" si="259"/>
        <v>9.8753108675346431E-3</v>
      </c>
      <c r="EU138" s="80">
        <f t="shared" si="260"/>
        <v>1.3564644724794425E-2</v>
      </c>
      <c r="EV138" s="80">
        <f t="shared" si="261"/>
        <v>1.4016003700451207E-2</v>
      </c>
      <c r="EX138" s="80">
        <f t="shared" si="262"/>
        <v>1.1796213367342569E-2</v>
      </c>
      <c r="EY138" s="80">
        <f t="shared" si="263"/>
        <v>-5.4363957638022629E-3</v>
      </c>
      <c r="EZ138" s="80">
        <f t="shared" si="264"/>
        <v>4.0863422433886888E-2</v>
      </c>
      <c r="FA138" s="80">
        <f t="shared" si="265"/>
        <v>-2.1023621005673647E-3</v>
      </c>
      <c r="FC138" s="124">
        <v>0.91968115430975406</v>
      </c>
      <c r="FD138" s="80">
        <f t="shared" si="200"/>
        <v>1.0168977014877087</v>
      </c>
      <c r="FE138" s="80">
        <f t="shared" si="201"/>
        <v>0.82328340653915899</v>
      </c>
      <c r="FF138" s="124">
        <f t="shared" si="178"/>
        <v>0.79595818544162644</v>
      </c>
      <c r="FG138" s="80"/>
      <c r="FH138" s="80" t="e">
        <f t="shared" si="202"/>
        <v>#DIV/0!</v>
      </c>
      <c r="FI138" s="80">
        <f t="shared" si="203"/>
        <v>1</v>
      </c>
      <c r="FJ138" s="80">
        <f t="shared" si="179"/>
        <v>1</v>
      </c>
      <c r="FK138" s="80"/>
      <c r="FL138" s="80">
        <f t="shared" si="204"/>
        <v>1.0003821338461092</v>
      </c>
      <c r="FM138" s="80">
        <f t="shared" si="205"/>
        <v>1.028949210050083</v>
      </c>
      <c r="FN138" s="80">
        <f t="shared" si="180"/>
        <v>1.0101061266371241</v>
      </c>
      <c r="FO138" s="80"/>
      <c r="FP138" s="80">
        <f t="shared" si="206"/>
        <v>1.0131615766657109</v>
      </c>
      <c r="FQ138" s="80">
        <f t="shared" si="207"/>
        <v>1.2437832537686471</v>
      </c>
      <c r="FR138" s="80">
        <f t="shared" si="181"/>
        <v>1.2156823883989019</v>
      </c>
      <c r="FT138" s="80">
        <f t="shared" si="208"/>
        <v>1.0365563249700491</v>
      </c>
      <c r="FU138" s="80">
        <f t="shared" si="209"/>
        <v>1.0104756510207504</v>
      </c>
      <c r="FV138" s="80">
        <f t="shared" si="182"/>
        <v>1.0185495641807114</v>
      </c>
      <c r="FX138" s="37"/>
    </row>
    <row r="139" spans="1:180" x14ac:dyDescent="0.2">
      <c r="A139" s="31" t="s">
        <v>35</v>
      </c>
      <c r="B139" s="31">
        <f t="shared" si="190"/>
        <v>2001</v>
      </c>
      <c r="D139" s="85">
        <f t="shared" si="266"/>
        <v>50430.833772530372</v>
      </c>
      <c r="E139" s="85">
        <f t="shared" si="267"/>
        <v>18803.413551721456</v>
      </c>
      <c r="F139" s="85">
        <f t="shared" si="268"/>
        <v>112955.0373469199</v>
      </c>
      <c r="G139" s="123">
        <v>9.9999999999999995E-7</v>
      </c>
      <c r="H139" s="85">
        <f t="shared" si="228"/>
        <v>182189.28467217175</v>
      </c>
      <c r="I139" s="85"/>
      <c r="K139" s="85">
        <f>AER11_Table2.1b!D61*0.001</f>
        <v>4889.018</v>
      </c>
      <c r="L139" s="85">
        <f>AER11_Table2.1b!F61*0.001</f>
        <v>1529.0910000000001</v>
      </c>
      <c r="M139" s="91">
        <f>AER11_Table2.1b!S61*0.001</f>
        <v>4099.8820000000005</v>
      </c>
      <c r="N139" s="91"/>
      <c r="O139" s="91">
        <f t="shared" si="269"/>
        <v>10517.991000000002</v>
      </c>
      <c r="P139" s="91"/>
      <c r="Q139" s="90">
        <f t="shared" si="270"/>
        <v>0.38979706295622424</v>
      </c>
      <c r="R139" s="96">
        <f t="shared" si="291"/>
        <v>3097.2629999999999</v>
      </c>
      <c r="S139" s="96">
        <f t="shared" si="291"/>
        <v>789.58799999999997</v>
      </c>
      <c r="T139" s="96">
        <f t="shared" si="291"/>
        <v>4062.047</v>
      </c>
      <c r="U139" s="96">
        <f t="shared" si="291"/>
        <v>23005.608134059454</v>
      </c>
      <c r="V139" s="96">
        <f t="shared" si="230"/>
        <v>30954.506134059455</v>
      </c>
      <c r="X139" s="85">
        <f>AER_11_Table3.4_real!$B48</f>
        <v>10.315125404023952</v>
      </c>
      <c r="Y139" s="85">
        <f>AER_11_Table3.4_real!$D48</f>
        <v>12.297118714138959</v>
      </c>
      <c r="Z139" s="85">
        <f>AER_11_Table3.4_real!F48</f>
        <v>27.550802034526818</v>
      </c>
      <c r="AA139" s="85">
        <f t="shared" si="292"/>
        <v>3.5697780060634905</v>
      </c>
      <c r="AB139" s="93">
        <f t="shared" si="271"/>
        <v>17.321680981869228</v>
      </c>
      <c r="AC139" s="90">
        <f t="shared" si="272"/>
        <v>0.96851663603141513</v>
      </c>
      <c r="AD139" s="90"/>
      <c r="AF139" s="88">
        <f t="shared" si="232"/>
        <v>35.30801947692224</v>
      </c>
      <c r="AG139" s="88">
        <f t="shared" si="293"/>
        <v>93.557403573743898</v>
      </c>
      <c r="AH139" s="96">
        <f t="shared" si="293"/>
        <v>24.692215560661509</v>
      </c>
      <c r="AI139" s="96">
        <f t="shared" si="293"/>
        <v>0.43631486025613303</v>
      </c>
      <c r="AJ139" s="96">
        <f t="shared" si="293"/>
        <v>0.22265139008316792</v>
      </c>
      <c r="AL139" s="96">
        <f t="shared" si="297"/>
        <v>36.95966060494824</v>
      </c>
      <c r="AM139" s="96">
        <f t="shared" si="297"/>
        <v>94.667292435331234</v>
      </c>
      <c r="AN139" s="96">
        <f t="shared" si="297"/>
        <v>25.474016005186797</v>
      </c>
      <c r="AO139" s="96">
        <f t="shared" si="297"/>
        <v>0.44234022394518935</v>
      </c>
      <c r="AP139" s="96">
        <f t="shared" si="297"/>
        <v>9.7845173887711603</v>
      </c>
      <c r="AQ139" s="90">
        <f t="shared" si="294"/>
        <v>0.75176616173066446</v>
      </c>
      <c r="AR139" s="90">
        <f t="shared" si="295"/>
        <v>0.95531232968614233</v>
      </c>
      <c r="AS139" s="90">
        <f t="shared" si="295"/>
        <v>0.98827589938367022</v>
      </c>
      <c r="AT139" s="90">
        <f t="shared" si="295"/>
        <v>0.96930988642049587</v>
      </c>
      <c r="AU139" s="90">
        <f t="shared" si="295"/>
        <v>0.98637844047887691</v>
      </c>
      <c r="AV139" s="90">
        <f t="shared" si="295"/>
        <v>2.2755480034067452E-2</v>
      </c>
      <c r="AX139" s="102">
        <f t="shared" si="290"/>
        <v>633514.33764408319</v>
      </c>
      <c r="AY139" s="102">
        <f t="shared" si="276"/>
        <v>516377.37714759936</v>
      </c>
      <c r="AZ139" s="102">
        <f t="shared" si="277"/>
        <v>990771.68562412274</v>
      </c>
      <c r="BA139" s="102" t="e">
        <f t="shared" si="278"/>
        <v>#DIV/0!</v>
      </c>
      <c r="BB139" s="102">
        <f t="shared" si="279"/>
        <v>2943005.5734084053</v>
      </c>
      <c r="BE139" s="80">
        <f t="shared" si="236"/>
        <v>1.1507073685126836</v>
      </c>
      <c r="BF139" s="80">
        <f t="shared" si="236"/>
        <v>1.1587430045680733</v>
      </c>
      <c r="BG139" s="80">
        <f t="shared" si="236"/>
        <v>0.50900719429519514</v>
      </c>
      <c r="BH139" s="80">
        <f>AER_11_Table3.4_real!G48</f>
        <v>17.104273759114026</v>
      </c>
      <c r="BI139" s="80">
        <f t="shared" si="280"/>
        <v>0.97874985408069148</v>
      </c>
      <c r="BJ139" s="80">
        <f t="shared" ref="BJ139:BJ148" si="301">X139/X$152</f>
        <v>1.0841263224816631</v>
      </c>
      <c r="BK139" s="80">
        <f t="shared" ref="BK139:BK148" si="302">Y139/Y$152</f>
        <v>0.94312831307644762</v>
      </c>
      <c r="BL139" s="80">
        <f t="shared" ref="BL139:BL148" si="303">Z139/Z$152</f>
        <v>0.7940861399069068</v>
      </c>
      <c r="BM139" s="80">
        <f t="shared" ref="BM139:BM148" si="304">AA139/AA$152</f>
        <v>0.58647490666733471</v>
      </c>
      <c r="BN139" s="80"/>
      <c r="BO139" s="80">
        <f t="shared" ref="BO139:BR148" si="305">BT139*BY139*CD139*CI139</f>
        <v>0.9831617793470574</v>
      </c>
      <c r="BP139" s="80">
        <f t="shared" si="305"/>
        <v>0.91547548963192515</v>
      </c>
      <c r="BQ139" s="80">
        <f t="shared" si="305"/>
        <v>0.96965574362293461</v>
      </c>
      <c r="BR139" s="80">
        <f t="shared" si="305"/>
        <v>0.87851129057830901</v>
      </c>
      <c r="BS139" s="80"/>
      <c r="BT139" s="95">
        <f>[4]Northeast!AK140</f>
        <v>0.87899034044038771</v>
      </c>
      <c r="BU139" s="95">
        <f>[4]Midwest!AK140</f>
        <v>0.80738160595258202</v>
      </c>
      <c r="BV139" s="95">
        <f>[4]South!AK140</f>
        <v>0.78374826426588473</v>
      </c>
      <c r="BW139" s="95">
        <f>[4]West!AK140</f>
        <v>0.76471990371337684</v>
      </c>
      <c r="BX139" s="88"/>
      <c r="BY139" s="95">
        <f>[4]Northeast!AH140</f>
        <v>0.98784091713551692</v>
      </c>
      <c r="BZ139" s="95">
        <f>[4]Midwest!AH140</f>
        <v>0.98759666461708939</v>
      </c>
      <c r="CA139" s="95">
        <f>[4]South!AH140</f>
        <v>1.0138136464123904</v>
      </c>
      <c r="CB139" s="95">
        <f>[4]West!AH140</f>
        <v>0.99981611344185628</v>
      </c>
      <c r="CD139" s="95">
        <f>[4]Northeast!AI140</f>
        <v>1.1804465267876929</v>
      </c>
      <c r="CE139" s="95">
        <f>[4]Midwest!AI140</f>
        <v>1.2309711403393735</v>
      </c>
      <c r="CF139" s="95">
        <f>[4]South!AI140</f>
        <v>1.2392467404399319</v>
      </c>
      <c r="CG139" s="95">
        <f>[4]West!AI140</f>
        <v>1.2136096642169669</v>
      </c>
      <c r="CI139" s="95">
        <f>[4]Northeast!AJ140</f>
        <v>0.9591964322457015</v>
      </c>
      <c r="CJ139" s="95">
        <f>[4]Midwest!AJ140</f>
        <v>0.93269658067643335</v>
      </c>
      <c r="CK139" s="95">
        <f>[4]South!AJ140</f>
        <v>0.98474790208532548</v>
      </c>
      <c r="CL139" s="95">
        <f>[4]West!AJ140</f>
        <v>0.94677285026965696</v>
      </c>
      <c r="CN139" s="89">
        <f t="shared" si="237"/>
        <v>1.1940913204767651</v>
      </c>
      <c r="CO139" s="89">
        <f t="shared" si="238"/>
        <v>0.96851663603141513</v>
      </c>
      <c r="CP139" s="89">
        <f t="shared" si="239"/>
        <v>1</v>
      </c>
      <c r="CQ139" s="89">
        <f t="shared" si="240"/>
        <v>1.0101126072275579</v>
      </c>
      <c r="CR139" s="89">
        <f t="shared" si="241"/>
        <v>1.2322527301854367</v>
      </c>
      <c r="CS139" s="89">
        <f t="shared" si="242"/>
        <v>0.98822024383649809</v>
      </c>
      <c r="CT139" s="89">
        <f t="shared" si="243"/>
        <v>0.82639082626174842</v>
      </c>
      <c r="CU139" s="89">
        <f t="shared" si="244"/>
        <v>1.2137978276566626</v>
      </c>
      <c r="CV139" s="89">
        <f t="shared" si="245"/>
        <v>1.156497308822467</v>
      </c>
      <c r="CW139" s="89"/>
      <c r="CX139" s="89">
        <f t="shared" si="246"/>
        <v>1.2300515904249558</v>
      </c>
      <c r="DA139" s="35"/>
      <c r="DC139" s="80">
        <f t="shared" si="300"/>
        <v>0.27680460935600437</v>
      </c>
      <c r="DD139" s="80">
        <f t="shared" si="298"/>
        <v>0.10320811998112839</v>
      </c>
      <c r="DE139" s="80">
        <f t="shared" si="224"/>
        <v>1.8599618119721351</v>
      </c>
      <c r="DF139" s="80">
        <f t="shared" si="299"/>
        <v>5.4887970047161813E-12</v>
      </c>
      <c r="DG139" s="80"/>
      <c r="DI139" s="80">
        <f t="shared" si="282"/>
        <v>0.26429887889955089</v>
      </c>
      <c r="DJ139" s="80">
        <f t="shared" si="283"/>
        <v>0.10749758425947575</v>
      </c>
      <c r="DK139" s="80">
        <f t="shared" si="284"/>
        <v>1.883760001188088</v>
      </c>
      <c r="DL139" s="80">
        <f t="shared" si="285"/>
        <v>5.6345963672636033E-12</v>
      </c>
      <c r="DM139" s="80">
        <f t="shared" si="195"/>
        <v>2.255556464352749</v>
      </c>
      <c r="DN139" s="80"/>
      <c r="DO139" s="80"/>
      <c r="DP139" s="80">
        <f t="shared" si="286"/>
        <v>0.11717679564957985</v>
      </c>
      <c r="DQ139" s="80">
        <f t="shared" si="287"/>
        <v>4.7659008301671177E-2</v>
      </c>
      <c r="DR139" s="80">
        <f t="shared" si="288"/>
        <v>0.83516419604625092</v>
      </c>
      <c r="DS139" s="80">
        <f t="shared" si="289"/>
        <v>2.4980959050743597E-12</v>
      </c>
      <c r="DT139" s="80"/>
      <c r="DW139" s="80">
        <f t="shared" si="247"/>
        <v>0.18854113864099109</v>
      </c>
      <c r="DX139" s="80">
        <f t="shared" si="248"/>
        <v>-1.2362624722999309E-2</v>
      </c>
      <c r="DY139" s="80">
        <f t="shared" si="281"/>
        <v>1.9179111511939215E-2</v>
      </c>
      <c r="DZ139" s="80">
        <v>0</v>
      </c>
      <c r="EA139" s="80"/>
      <c r="EC139" s="80">
        <f t="shared" si="249"/>
        <v>0.46482431863651519</v>
      </c>
      <c r="ED139" s="80">
        <f t="shared" si="250"/>
        <v>0.14537861840726046</v>
      </c>
      <c r="EE139" s="80">
        <f t="shared" si="251"/>
        <v>0.38979706295622424</v>
      </c>
      <c r="EF139" s="80">
        <f t="shared" si="252"/>
        <v>0</v>
      </c>
      <c r="EG139" s="80"/>
      <c r="EI139" s="80">
        <f t="shared" si="296"/>
        <v>-2.3427523675768606E-2</v>
      </c>
      <c r="EJ139" s="80">
        <f t="shared" si="296"/>
        <v>3.3936965836483314E-3</v>
      </c>
      <c r="EK139" s="80">
        <f t="shared" si="296"/>
        <v>2.7374330384539982E-2</v>
      </c>
      <c r="EL139" s="80" t="e">
        <f t="shared" si="296"/>
        <v>#DIV/0!</v>
      </c>
      <c r="EN139" s="80">
        <f t="shared" si="254"/>
        <v>-7.6609277007759393E-4</v>
      </c>
      <c r="EO139" s="80">
        <f t="shared" si="255"/>
        <v>-1.4650885614451577E-4</v>
      </c>
      <c r="EP139" s="80">
        <f t="shared" si="256"/>
        <v>1.2352839680739022E-4</v>
      </c>
      <c r="EQ139" s="80">
        <f t="shared" si="257"/>
        <v>4.0079643007093083E-4</v>
      </c>
      <c r="ES139" s="80">
        <f t="shared" si="258"/>
        <v>1.0635959517529667E-2</v>
      </c>
      <c r="ET139" s="80">
        <f t="shared" si="259"/>
        <v>1.0327076410658952E-2</v>
      </c>
      <c r="EU139" s="80">
        <f t="shared" si="260"/>
        <v>1.4128911075665459E-2</v>
      </c>
      <c r="EV139" s="80">
        <f t="shared" si="261"/>
        <v>1.4441045607282417E-2</v>
      </c>
      <c r="EX139" s="80">
        <f t="shared" si="262"/>
        <v>-2.4943183565058594E-2</v>
      </c>
      <c r="EY139" s="80">
        <f t="shared" si="263"/>
        <v>-2.0476938113382524E-3</v>
      </c>
      <c r="EZ139" s="80">
        <f t="shared" si="264"/>
        <v>-3.257916630337996E-2</v>
      </c>
      <c r="FA139" s="80">
        <f t="shared" si="265"/>
        <v>1.1731592540283024E-2</v>
      </c>
      <c r="FC139" s="124">
        <v>1.0454890165335</v>
      </c>
      <c r="FD139" s="80">
        <f t="shared" si="200"/>
        <v>1.0382339692922899</v>
      </c>
      <c r="FE139" s="80">
        <f t="shared" si="201"/>
        <v>0.854760799023629</v>
      </c>
      <c r="FF139" s="124">
        <f t="shared" si="178"/>
        <v>0.82639082626174842</v>
      </c>
      <c r="FG139" s="80"/>
      <c r="FH139" s="80" t="e">
        <f t="shared" si="202"/>
        <v>#DIV/0!</v>
      </c>
      <c r="FI139" s="80">
        <f t="shared" si="203"/>
        <v>1</v>
      </c>
      <c r="FJ139" s="80">
        <f t="shared" si="179"/>
        <v>1</v>
      </c>
      <c r="FK139" s="80"/>
      <c r="FL139" s="80">
        <f t="shared" si="204"/>
        <v>1.0000064157520312</v>
      </c>
      <c r="FM139" s="80">
        <f t="shared" si="205"/>
        <v>1.0289558115330675</v>
      </c>
      <c r="FN139" s="80">
        <f t="shared" si="180"/>
        <v>1.0101126072275579</v>
      </c>
      <c r="FO139" s="80"/>
      <c r="FP139" s="80">
        <f t="shared" si="206"/>
        <v>1.0136304860090624</v>
      </c>
      <c r="FQ139" s="80">
        <f t="shared" si="207"/>
        <v>1.2607366240074467</v>
      </c>
      <c r="FR139" s="80">
        <f t="shared" si="181"/>
        <v>1.2322527301854367</v>
      </c>
      <c r="FT139" s="80">
        <f t="shared" si="208"/>
        <v>0.97022302948152617</v>
      </c>
      <c r="FU139" s="80">
        <f t="shared" si="209"/>
        <v>0.98038674735066988</v>
      </c>
      <c r="FV139" s="80">
        <f t="shared" si="182"/>
        <v>0.98822024383649809</v>
      </c>
      <c r="FX139" s="37"/>
    </row>
    <row r="140" spans="1:180" x14ac:dyDescent="0.2">
      <c r="A140" s="31" t="s">
        <v>35</v>
      </c>
      <c r="B140" s="31">
        <f t="shared" si="190"/>
        <v>2002</v>
      </c>
      <c r="D140" s="85">
        <f t="shared" si="266"/>
        <v>41429.858683979561</v>
      </c>
      <c r="E140" s="85">
        <f t="shared" si="267"/>
        <v>15698.325674497464</v>
      </c>
      <c r="F140" s="85">
        <f t="shared" si="268"/>
        <v>115236.13106850404</v>
      </c>
      <c r="G140" s="123">
        <v>9.9999999999999995E-7</v>
      </c>
      <c r="H140" s="85">
        <f t="shared" si="228"/>
        <v>172364.31542798108</v>
      </c>
      <c r="I140" s="85"/>
      <c r="K140" s="85">
        <f>AER11_Table2.1b!D62*0.001</f>
        <v>4994.9939999999997</v>
      </c>
      <c r="L140" s="85">
        <f>AER11_Table2.1b!F62*0.001</f>
        <v>1456.92</v>
      </c>
      <c r="M140" s="91">
        <f>AER11_Table2.1b!S62*0.001</f>
        <v>4316.7939999999999</v>
      </c>
      <c r="N140" s="91"/>
      <c r="O140" s="91">
        <f t="shared" si="269"/>
        <v>10768.707999999999</v>
      </c>
      <c r="P140" s="91"/>
      <c r="Q140" s="90">
        <f t="shared" si="270"/>
        <v>0.40086461625665776</v>
      </c>
      <c r="R140" s="96">
        <f t="shared" ref="R140:U148" si="306">R68</f>
        <v>3212.4560000000001</v>
      </c>
      <c r="S140" s="96">
        <f t="shared" si="306"/>
        <v>725.51499999999999</v>
      </c>
      <c r="T140" s="96">
        <f t="shared" si="306"/>
        <v>4109.8609999999999</v>
      </c>
      <c r="U140" s="96">
        <f t="shared" si="306"/>
        <v>23192.1115708502</v>
      </c>
      <c r="V140" s="96">
        <f t="shared" si="230"/>
        <v>31239.943570850199</v>
      </c>
      <c r="X140" s="85">
        <f>AER_11_Table3.4_real!$B49</f>
        <v>8.2942759658929646</v>
      </c>
      <c r="Y140" s="85">
        <f>AER_11_Table3.4_real!$D49</f>
        <v>10.775008699515048</v>
      </c>
      <c r="Z140" s="85">
        <f>AER_11_Table3.4_real!F49</f>
        <v>26.694841372672414</v>
      </c>
      <c r="AA140" s="85">
        <f t="shared" ref="AA140:AA148" si="307">AA214+AA288</f>
        <v>3.7750280729031696</v>
      </c>
      <c r="AB140" s="93">
        <f t="shared" si="271"/>
        <v>16.006034839832328</v>
      </c>
      <c r="AC140" s="90">
        <f t="shared" si="272"/>
        <v>0.89495419269655452</v>
      </c>
      <c r="AD140" s="90"/>
      <c r="AF140" s="88">
        <f t="shared" si="232"/>
        <v>26.680873958598628</v>
      </c>
      <c r="AG140" s="88">
        <f t="shared" ref="AG140:AJ148" si="308">AG214+AG288</f>
        <v>95.216480671601758</v>
      </c>
      <c r="AH140" s="96">
        <f t="shared" si="308"/>
        <v>23.350957494437985</v>
      </c>
      <c r="AI140" s="96">
        <f t="shared" si="308"/>
        <v>0.45725900305594802</v>
      </c>
      <c r="AJ140" s="96">
        <f t="shared" si="308"/>
        <v>0.23197785553733452</v>
      </c>
      <c r="AL140" s="96">
        <f t="shared" si="297"/>
        <v>27.559499364765259</v>
      </c>
      <c r="AM140" s="96">
        <f t="shared" si="297"/>
        <v>93.604558791308946</v>
      </c>
      <c r="AN140" s="96">
        <f t="shared" si="297"/>
        <v>23.312410050779679</v>
      </c>
      <c r="AO140" s="96">
        <f t="shared" si="297"/>
        <v>0.46239764703940933</v>
      </c>
      <c r="AP140" s="96">
        <f t="shared" si="297"/>
        <v>8.4180668467065303</v>
      </c>
      <c r="AQ140" s="90">
        <f t="shared" si="294"/>
        <v>0.64677873737577496</v>
      </c>
      <c r="AR140" s="90">
        <f t="shared" si="295"/>
        <v>0.9681189634638302</v>
      </c>
      <c r="AS140" s="90">
        <f t="shared" si="295"/>
        <v>1.0172205488825239</v>
      </c>
      <c r="AT140" s="90">
        <f t="shared" si="295"/>
        <v>1.0016535160274866</v>
      </c>
      <c r="AU140" s="90">
        <f t="shared" si="295"/>
        <v>0.98888695905707458</v>
      </c>
      <c r="AV140" s="90">
        <f t="shared" si="295"/>
        <v>2.7557141058827912E-2</v>
      </c>
      <c r="AX140" s="102">
        <f t="shared" si="290"/>
        <v>643135.10686899733</v>
      </c>
      <c r="AY140" s="102">
        <f t="shared" si="276"/>
        <v>497978.61241523211</v>
      </c>
      <c r="AZ140" s="102">
        <f t="shared" si="277"/>
        <v>952063.26732292539</v>
      </c>
      <c r="BA140" s="102" t="e">
        <f t="shared" si="278"/>
        <v>#DIV/0!</v>
      </c>
      <c r="BB140" s="102">
        <f t="shared" si="279"/>
        <v>2900992.7254829644</v>
      </c>
      <c r="BE140" s="80">
        <f t="shared" si="236"/>
        <v>0.85804140169269338</v>
      </c>
      <c r="BF140" s="80">
        <f t="shared" si="236"/>
        <v>1.1457349725007024</v>
      </c>
      <c r="BG140" s="80">
        <f t="shared" si="236"/>
        <v>0.4658152224521796</v>
      </c>
      <c r="BH140" s="80">
        <f>AER_11_Table3.4_real!G49</f>
        <v>15.801188933723267</v>
      </c>
      <c r="BI140" s="80">
        <f t="shared" si="280"/>
        <v>0.90418404084197534</v>
      </c>
      <c r="BJ140" s="80">
        <f t="shared" si="301"/>
        <v>0.87173374518973545</v>
      </c>
      <c r="BK140" s="80">
        <f t="shared" si="302"/>
        <v>0.82638998731250612</v>
      </c>
      <c r="BL140" s="80">
        <f t="shared" si="303"/>
        <v>0.76941511591884604</v>
      </c>
      <c r="BM140" s="80">
        <f t="shared" si="304"/>
        <v>0.62019521464973648</v>
      </c>
      <c r="BN140" s="80"/>
      <c r="BO140" s="80">
        <f t="shared" si="305"/>
        <v>0.96586324476915197</v>
      </c>
      <c r="BP140" s="80">
        <f t="shared" si="305"/>
        <v>0.9606201984549303</v>
      </c>
      <c r="BQ140" s="80">
        <f t="shared" si="305"/>
        <v>0.9932278299516959</v>
      </c>
      <c r="BR140" s="80">
        <f t="shared" si="305"/>
        <v>0.87595068207591109</v>
      </c>
      <c r="BS140" s="80"/>
      <c r="BT140" s="95">
        <f>[4]Northeast!AK141</f>
        <v>0.8480664486280135</v>
      </c>
      <c r="BU140" s="95">
        <f>[4]Midwest!AK141</f>
        <v>0.80855928703816404</v>
      </c>
      <c r="BV140" s="95">
        <f>[4]South!AK141</f>
        <v>0.76658773280258519</v>
      </c>
      <c r="BW140" s="95">
        <f>[4]West!AK141</f>
        <v>0.75007781840239862</v>
      </c>
      <c r="BX140" s="88"/>
      <c r="BY140" s="95">
        <f>[4]Northeast!AH141</f>
        <v>0.98819125231293259</v>
      </c>
      <c r="BZ140" s="95">
        <f>[4]Midwest!AH141</f>
        <v>0.98612136997932398</v>
      </c>
      <c r="CA140" s="95">
        <f>[4]South!AH141</f>
        <v>1.0122492943399961</v>
      </c>
      <c r="CB140" s="95">
        <f>[4]West!AH141</f>
        <v>0.99789596593472818</v>
      </c>
      <c r="CD140" s="95">
        <f>[4]Northeast!AI141</f>
        <v>1.1891282322821777</v>
      </c>
      <c r="CE140" s="95">
        <f>[4]Midwest!AI141</f>
        <v>1.2461205318703295</v>
      </c>
      <c r="CF140" s="95">
        <f>[4]South!AI141</f>
        <v>1.2555532194381069</v>
      </c>
      <c r="CG140" s="95">
        <f>[4]West!AI141</f>
        <v>1.231994052473915</v>
      </c>
      <c r="CI140" s="95">
        <f>[4]Northeast!AJ141</f>
        <v>0.96920592931668836</v>
      </c>
      <c r="CJ140" s="95">
        <f>[4]Midwest!AJ141</f>
        <v>0.9668284514222063</v>
      </c>
      <c r="CK140" s="95">
        <f>[4]South!AJ141</f>
        <v>1.0194464219932129</v>
      </c>
      <c r="CL140" s="95">
        <f>[4]West!AJ141</f>
        <v>0.94990342678193018</v>
      </c>
      <c r="CN140" s="89">
        <f t="shared" si="237"/>
        <v>1.2225548353814621</v>
      </c>
      <c r="CO140" s="89">
        <f t="shared" si="238"/>
        <v>0.89495419269655452</v>
      </c>
      <c r="CP140" s="89">
        <f t="shared" si="239"/>
        <v>1</v>
      </c>
      <c r="CQ140" s="89">
        <f t="shared" si="240"/>
        <v>1.0087722609703587</v>
      </c>
      <c r="CR140" s="89">
        <f t="shared" si="241"/>
        <v>1.2476133675395908</v>
      </c>
      <c r="CS140" s="89">
        <f t="shared" si="242"/>
        <v>1.0187779149310174</v>
      </c>
      <c r="CT140" s="89">
        <f t="shared" si="243"/>
        <v>0.78069983343290106</v>
      </c>
      <c r="CU140" s="89">
        <f t="shared" si="244"/>
        <v>1.2237849474871727</v>
      </c>
      <c r="CV140" s="89">
        <f t="shared" si="245"/>
        <v>1.0941305757260855</v>
      </c>
      <c r="CW140" s="89"/>
      <c r="CX140" s="89">
        <f t="shared" si="246"/>
        <v>1.2821908480975488</v>
      </c>
      <c r="CZ140" s="105">
        <f t="shared" ref="CZ140:CZ148" si="309">H140/H123</f>
        <v>1.0941305757260855</v>
      </c>
      <c r="DA140" s="35"/>
      <c r="DC140" s="80">
        <f t="shared" si="300"/>
        <v>0.24036215721977663</v>
      </c>
      <c r="DD140" s="80">
        <f t="shared" si="298"/>
        <v>9.1076425160964883E-2</v>
      </c>
      <c r="DE140" s="80">
        <f t="shared" si="224"/>
        <v>2.00568425284037</v>
      </c>
      <c r="DF140" s="80">
        <f t="shared" si="299"/>
        <v>5.8016649067818771E-12</v>
      </c>
      <c r="DG140" s="80"/>
      <c r="DI140" s="80">
        <f t="shared" si="282"/>
        <v>0.25815482539840529</v>
      </c>
      <c r="DJ140" s="80">
        <f t="shared" si="283"/>
        <v>9.7015884611752229E-2</v>
      </c>
      <c r="DK140" s="80">
        <f t="shared" si="284"/>
        <v>1.9319071405413786</v>
      </c>
      <c r="DL140" s="80">
        <f t="shared" si="285"/>
        <v>5.643785688980117E-12</v>
      </c>
      <c r="DM140" s="80">
        <f t="shared" si="195"/>
        <v>2.2870778505571798</v>
      </c>
      <c r="DN140" s="80"/>
      <c r="DO140" s="80"/>
      <c r="DP140" s="80">
        <f t="shared" si="286"/>
        <v>0.11287539920668349</v>
      </c>
      <c r="DQ140" s="80">
        <f t="shared" si="287"/>
        <v>4.2419143969286893E-2</v>
      </c>
      <c r="DR140" s="80">
        <f t="shared" si="288"/>
        <v>0.84470545682156195</v>
      </c>
      <c r="DS140" s="80">
        <f t="shared" si="289"/>
        <v>2.4676841182319935E-12</v>
      </c>
      <c r="DT140" s="80"/>
      <c r="DW140" s="80">
        <f t="shared" si="247"/>
        <v>-0.21804566966609379</v>
      </c>
      <c r="DX140" s="80">
        <f t="shared" si="248"/>
        <v>-0.13213554068526434</v>
      </c>
      <c r="DY140" s="80">
        <f t="shared" si="281"/>
        <v>-3.1561307412915129E-2</v>
      </c>
      <c r="DZ140" s="80">
        <v>0</v>
      </c>
      <c r="EA140" s="80"/>
      <c r="EC140" s="80">
        <f t="shared" si="249"/>
        <v>0.46384338771187783</v>
      </c>
      <c r="ED140" s="80">
        <f t="shared" si="250"/>
        <v>0.13529199603146452</v>
      </c>
      <c r="EE140" s="80">
        <f t="shared" si="251"/>
        <v>0.40086461625665776</v>
      </c>
      <c r="EF140" s="80">
        <f t="shared" si="252"/>
        <v>0</v>
      </c>
      <c r="EG140" s="80"/>
      <c r="EI140" s="80">
        <f t="shared" si="296"/>
        <v>-2.1125560472222311E-3</v>
      </c>
      <c r="EJ140" s="80">
        <f t="shared" si="296"/>
        <v>-7.190612445929416E-2</v>
      </c>
      <c r="EK140" s="80">
        <f t="shared" si="296"/>
        <v>2.7997502682004891E-2</v>
      </c>
      <c r="EL140" s="80" t="e">
        <f t="shared" si="296"/>
        <v>#DIV/0!</v>
      </c>
      <c r="EN140" s="80">
        <f t="shared" si="254"/>
        <v>3.5458449159157487E-4</v>
      </c>
      <c r="EO140" s="80">
        <f t="shared" si="255"/>
        <v>-1.4949398917781223E-3</v>
      </c>
      <c r="EP140" s="80">
        <f t="shared" si="256"/>
        <v>-1.5442288112547007E-3</v>
      </c>
      <c r="EQ140" s="80">
        <f t="shared" si="257"/>
        <v>-1.9223471873280791E-3</v>
      </c>
      <c r="ES140" s="80">
        <f t="shared" si="258"/>
        <v>7.327681313426814E-3</v>
      </c>
      <c r="ET140" s="80">
        <f t="shared" si="259"/>
        <v>1.2231747886141469E-2</v>
      </c>
      <c r="EU140" s="80">
        <f t="shared" si="260"/>
        <v>1.3072560109103197E-2</v>
      </c>
      <c r="EV140" s="80">
        <f t="shared" si="261"/>
        <v>1.5034925277974065E-2</v>
      </c>
      <c r="EX140" s="80">
        <f t="shared" si="262"/>
        <v>1.3316642061427747E-2</v>
      </c>
      <c r="EY140" s="80">
        <f t="shared" si="263"/>
        <v>2.886732560898516E-2</v>
      </c>
      <c r="EZ140" s="80">
        <f t="shared" si="264"/>
        <v>3.282306846397566E-2</v>
      </c>
      <c r="FA140" s="80">
        <f t="shared" si="265"/>
        <v>2.5399320287571082E-3</v>
      </c>
      <c r="FC140" s="124">
        <v>0.86022672859626403</v>
      </c>
      <c r="FD140" s="80">
        <f t="shared" si="200"/>
        <v>0.94471018871841239</v>
      </c>
      <c r="FE140" s="80">
        <f t="shared" si="201"/>
        <v>0.80750123575471355</v>
      </c>
      <c r="FF140" s="124">
        <f t="shared" si="178"/>
        <v>0.78069983343290106</v>
      </c>
      <c r="FG140" s="80"/>
      <c r="FH140" s="80" t="e">
        <f t="shared" si="202"/>
        <v>#DIV/0!</v>
      </c>
      <c r="FI140" s="80">
        <f t="shared" si="203"/>
        <v>1</v>
      </c>
      <c r="FJ140" s="80">
        <f t="shared" si="179"/>
        <v>1</v>
      </c>
      <c r="FK140" s="80"/>
      <c r="FL140" s="80">
        <f t="shared" si="204"/>
        <v>0.99867307244003412</v>
      </c>
      <c r="FM140" s="80">
        <f t="shared" si="205"/>
        <v>1.0275904617087572</v>
      </c>
      <c r="FN140" s="80">
        <f t="shared" si="180"/>
        <v>1.0087722609703587</v>
      </c>
      <c r="FO140" s="80"/>
      <c r="FP140" s="80">
        <f t="shared" si="206"/>
        <v>1.0124654926525039</v>
      </c>
      <c r="FQ140" s="80">
        <f t="shared" si="207"/>
        <v>1.276452327130754</v>
      </c>
      <c r="FR140" s="80">
        <f t="shared" si="181"/>
        <v>1.2476133675395908</v>
      </c>
      <c r="FT140" s="80">
        <f t="shared" si="208"/>
        <v>1.0309219238171923</v>
      </c>
      <c r="FU140" s="80">
        <f t="shared" si="209"/>
        <v>1.0107021916636323</v>
      </c>
      <c r="FV140" s="80">
        <f t="shared" si="182"/>
        <v>1.0187779149310174</v>
      </c>
      <c r="FX140" s="37"/>
    </row>
    <row r="141" spans="1:180" x14ac:dyDescent="0.2">
      <c r="A141" s="31" t="s">
        <v>35</v>
      </c>
      <c r="B141" s="31">
        <f t="shared" si="190"/>
        <v>2003</v>
      </c>
      <c r="D141" s="85">
        <f t="shared" si="266"/>
        <v>50956.749940424634</v>
      </c>
      <c r="E141" s="85">
        <f t="shared" si="267"/>
        <v>19059.504341786065</v>
      </c>
      <c r="F141" s="85">
        <f t="shared" si="268"/>
        <v>117787.79728467936</v>
      </c>
      <c r="G141" s="123">
        <v>9.9999999999999995E-7</v>
      </c>
      <c r="H141" s="85">
        <f t="shared" si="228"/>
        <v>187804.05156789004</v>
      </c>
      <c r="I141" s="85"/>
      <c r="K141" s="85">
        <f>AER11_Table2.1b!D63*0.001</f>
        <v>5209.4279999999999</v>
      </c>
      <c r="L141" s="85">
        <f>AER11_Table2.1b!F63*0.001</f>
        <v>1519.335</v>
      </c>
      <c r="M141" s="91">
        <f>AER11_Table2.1b!S63*0.001</f>
        <v>4353.1109999999999</v>
      </c>
      <c r="N141" s="91"/>
      <c r="O141" s="91">
        <f t="shared" si="269"/>
        <v>11081.874</v>
      </c>
      <c r="P141" s="91"/>
      <c r="Q141" s="90">
        <f t="shared" si="270"/>
        <v>0.39281361618080118</v>
      </c>
      <c r="R141" s="96">
        <f t="shared" si="306"/>
        <v>3260.9160000000002</v>
      </c>
      <c r="S141" s="96">
        <f t="shared" si="306"/>
        <v>827.39800000000002</v>
      </c>
      <c r="T141" s="96">
        <f t="shared" si="306"/>
        <v>4090.0590000000002</v>
      </c>
      <c r="U141" s="96">
        <f t="shared" si="306"/>
        <v>23384.702520437164</v>
      </c>
      <c r="V141" s="96">
        <f t="shared" si="230"/>
        <v>31563.075520437164</v>
      </c>
      <c r="X141" s="85">
        <f>AER_11_Table3.4_real!$B50</f>
        <v>9.7816401225671292</v>
      </c>
      <c r="Y141" s="85">
        <f>AER_11_Table3.4_real!$D50</f>
        <v>12.544635871474076</v>
      </c>
      <c r="Z141" s="85">
        <f>AER_11_Table3.4_real!F50</f>
        <v>27.058303196192185</v>
      </c>
      <c r="AA141" s="85">
        <f t="shared" si="307"/>
        <v>3.6839943318759314</v>
      </c>
      <c r="AB141" s="93">
        <f t="shared" si="271"/>
        <v>16.946957849176957</v>
      </c>
      <c r="AC141" s="90">
        <f t="shared" si="272"/>
        <v>0.94756453627284387</v>
      </c>
      <c r="AD141" s="90"/>
      <c r="AF141" s="88">
        <f t="shared" si="232"/>
        <v>34.885818370522713</v>
      </c>
      <c r="AG141" s="88">
        <f t="shared" si="308"/>
        <v>99.596432596184684</v>
      </c>
      <c r="AH141" s="96">
        <f t="shared" si="308"/>
        <v>24.802019382706941</v>
      </c>
      <c r="AI141" s="96">
        <f t="shared" si="308"/>
        <v>0.42533728724462305</v>
      </c>
      <c r="AJ141" s="96">
        <f t="shared" si="308"/>
        <v>0.17797695762317275</v>
      </c>
      <c r="AL141" s="96">
        <f t="shared" ref="AL141:AP148" si="310">AL215+AL289</f>
        <v>34.243217026259614</v>
      </c>
      <c r="AM141" s="96">
        <f t="shared" si="310"/>
        <v>100.59296468936526</v>
      </c>
      <c r="AN141" s="96">
        <f t="shared" si="310"/>
        <v>24.870494559636825</v>
      </c>
      <c r="AO141" s="96">
        <f t="shared" si="310"/>
        <v>0.43938171388353553</v>
      </c>
      <c r="AP141" s="96">
        <f t="shared" si="310"/>
        <v>9.7231105591063525</v>
      </c>
      <c r="AQ141" s="90">
        <f t="shared" si="294"/>
        <v>0.74704813887813837</v>
      </c>
      <c r="AR141" s="90">
        <f t="shared" si="295"/>
        <v>1.0187657994799471</v>
      </c>
      <c r="AS141" s="90">
        <f t="shared" si="295"/>
        <v>0.99009342158014824</v>
      </c>
      <c r="AT141" s="90">
        <f t="shared" si="295"/>
        <v>0.99724673038705813</v>
      </c>
      <c r="AU141" s="90">
        <f t="shared" si="295"/>
        <v>0.96803593277749567</v>
      </c>
      <c r="AV141" s="90">
        <f t="shared" si="295"/>
        <v>1.8304528837891826E-2</v>
      </c>
      <c r="AX141" s="102">
        <f t="shared" si="290"/>
        <v>625964.30932532332</v>
      </c>
      <c r="AY141" s="102">
        <f t="shared" si="276"/>
        <v>544579.04280491127</v>
      </c>
      <c r="AZ141" s="102">
        <f t="shared" si="277"/>
        <v>939571.49266352283</v>
      </c>
      <c r="BA141" s="102" t="e">
        <f t="shared" si="278"/>
        <v>#DIV/0!</v>
      </c>
      <c r="BB141" s="102">
        <f t="shared" si="279"/>
        <v>2848171.3039181973</v>
      </c>
      <c r="BE141" s="80">
        <f t="shared" si="236"/>
        <v>1.0661332249468882</v>
      </c>
      <c r="BF141" s="80">
        <f t="shared" si="236"/>
        <v>1.2312741934833533</v>
      </c>
      <c r="BG141" s="80">
        <f t="shared" si="236"/>
        <v>0.49694797451477951</v>
      </c>
      <c r="BH141" s="80">
        <f>AER_11_Table3.4_real!G50</f>
        <v>16.736767352574276</v>
      </c>
      <c r="BI141" s="80">
        <f t="shared" si="280"/>
        <v>0.95772020693868198</v>
      </c>
      <c r="BJ141" s="80">
        <f t="shared" si="301"/>
        <v>1.0280566758578558</v>
      </c>
      <c r="BK141" s="80">
        <f t="shared" si="302"/>
        <v>0.96211165742576599</v>
      </c>
      <c r="BL141" s="80">
        <f t="shared" si="303"/>
        <v>0.77989103586051023</v>
      </c>
      <c r="BM141" s="80">
        <f t="shared" si="304"/>
        <v>0.60523938135090294</v>
      </c>
      <c r="BN141" s="80"/>
      <c r="BO141" s="80">
        <f t="shared" si="305"/>
        <v>1.0440007665810265</v>
      </c>
      <c r="BP141" s="80">
        <f t="shared" si="305"/>
        <v>0.97767591496187911</v>
      </c>
      <c r="BQ141" s="80">
        <f t="shared" si="305"/>
        <v>0.99733977284584019</v>
      </c>
      <c r="BR141" s="80">
        <f t="shared" si="305"/>
        <v>0.87081104953105526</v>
      </c>
      <c r="BS141" s="80"/>
      <c r="BT141" s="95">
        <f>[4]Northeast!AK142</f>
        <v>0.8435875074932605</v>
      </c>
      <c r="BU141" s="95">
        <f>[4]Midwest!AK142</f>
        <v>0.79729024294449957</v>
      </c>
      <c r="BV141" s="95">
        <f>[4]South!AK142</f>
        <v>0.76622330900087077</v>
      </c>
      <c r="BW141" s="95">
        <f>[4]West!AK142</f>
        <v>0.75181371529268359</v>
      </c>
      <c r="BX141" s="88"/>
      <c r="BY141" s="95">
        <f>[4]Northeast!AH142</f>
        <v>0.98848295687478871</v>
      </c>
      <c r="BZ141" s="95">
        <f>[4]Midwest!AH142</f>
        <v>0.98453799560299049</v>
      </c>
      <c r="CA141" s="95">
        <f>[4]South!AH142</f>
        <v>1.0104659708964803</v>
      </c>
      <c r="CB141" s="95">
        <f>[4]West!AH142</f>
        <v>0.995905439989065</v>
      </c>
      <c r="CD141" s="95">
        <f>[4]Northeast!AI142</f>
        <v>1.1977870441127645</v>
      </c>
      <c r="CE141" s="95">
        <f>[4]Midwest!AI142</f>
        <v>1.2613675810339904</v>
      </c>
      <c r="CF141" s="95">
        <f>[4]South!AI142</f>
        <v>1.272133059191985</v>
      </c>
      <c r="CG141" s="95">
        <f>[4]West!AI142</f>
        <v>1.2506242089100799</v>
      </c>
      <c r="CI141" s="95">
        <f>[4]Northeast!AJ142</f>
        <v>1.0452541026841602</v>
      </c>
      <c r="CJ141" s="95">
        <f>[4]Midwest!AJ142</f>
        <v>0.98742546031249379</v>
      </c>
      <c r="CK141" s="95">
        <f>[4]South!AJ142</f>
        <v>1.0125897988175925</v>
      </c>
      <c r="CL141" s="95">
        <f>[4]West!AJ142</f>
        <v>0.92996959758332665</v>
      </c>
      <c r="CN141" s="89">
        <f t="shared" si="237"/>
        <v>1.2581080890844201</v>
      </c>
      <c r="CO141" s="89">
        <f t="shared" si="238"/>
        <v>0.94756453627284387</v>
      </c>
      <c r="CP141" s="89">
        <f t="shared" si="239"/>
        <v>1</v>
      </c>
      <c r="CQ141" s="89">
        <f t="shared" si="240"/>
        <v>1.0072325204103243</v>
      </c>
      <c r="CR141" s="89">
        <f t="shared" si="241"/>
        <v>1.2632125395492007</v>
      </c>
      <c r="CS141" s="89">
        <f t="shared" si="242"/>
        <v>1.0196055213308299</v>
      </c>
      <c r="CT141" s="89">
        <f t="shared" si="243"/>
        <v>0.80947293322262104</v>
      </c>
      <c r="CU141" s="89">
        <f t="shared" si="244"/>
        <v>1.3211697834050937</v>
      </c>
      <c r="CV141" s="89">
        <f t="shared" si="245"/>
        <v>1.1921386080143923</v>
      </c>
      <c r="CW141" s="89"/>
      <c r="CX141" s="89">
        <f t="shared" si="246"/>
        <v>1.2972938105829195</v>
      </c>
      <c r="CZ141" s="105">
        <f t="shared" si="309"/>
        <v>1.2435503646780046</v>
      </c>
      <c r="DA141" s="35"/>
      <c r="DC141" s="80">
        <f t="shared" si="300"/>
        <v>0.27132934308397533</v>
      </c>
      <c r="DD141" s="80">
        <f t="shared" si="298"/>
        <v>0.10148611908351811</v>
      </c>
      <c r="DE141" s="80">
        <f t="shared" si="224"/>
        <v>1.8815536134815458</v>
      </c>
      <c r="DF141" s="80">
        <f t="shared" si="299"/>
        <v>5.3246987573029327E-12</v>
      </c>
      <c r="DG141" s="80"/>
      <c r="DI141" s="80">
        <f t="shared" si="282"/>
        <v>0.25553309268410623</v>
      </c>
      <c r="DJ141" s="80">
        <f t="shared" si="283"/>
        <v>9.6187409715889793E-2</v>
      </c>
      <c r="DK141" s="80">
        <f t="shared" si="284"/>
        <v>1.9429581122779549</v>
      </c>
      <c r="DL141" s="80">
        <f t="shared" si="285"/>
        <v>5.559772387800456E-12</v>
      </c>
      <c r="DM141" s="80">
        <f t="shared" si="195"/>
        <v>2.2946786146835105</v>
      </c>
      <c r="DN141" s="80"/>
      <c r="DO141" s="80"/>
      <c r="DP141" s="80">
        <f t="shared" si="286"/>
        <v>0.11135898990340753</v>
      </c>
      <c r="DQ141" s="80">
        <f t="shared" si="287"/>
        <v>4.1917595388039242E-2</v>
      </c>
      <c r="DR141" s="80">
        <f t="shared" si="288"/>
        <v>0.84672341470613044</v>
      </c>
      <c r="DS141" s="80">
        <f t="shared" si="289"/>
        <v>2.422898070441676E-12</v>
      </c>
      <c r="DT141" s="80"/>
      <c r="DW141" s="80">
        <f t="shared" si="247"/>
        <v>0.16494153745418649</v>
      </c>
      <c r="DX141" s="80">
        <f t="shared" si="248"/>
        <v>0.15206371023882415</v>
      </c>
      <c r="DY141" s="80">
        <f t="shared" si="281"/>
        <v>1.3523575812780892E-2</v>
      </c>
      <c r="DZ141" s="80">
        <v>0</v>
      </c>
      <c r="EA141" s="80"/>
      <c r="EC141" s="80">
        <f t="shared" si="249"/>
        <v>0.47008547471303136</v>
      </c>
      <c r="ED141" s="80">
        <f t="shared" si="250"/>
        <v>0.13710090910616743</v>
      </c>
      <c r="EE141" s="80">
        <f t="shared" si="251"/>
        <v>0.39281361618080118</v>
      </c>
      <c r="EF141" s="80">
        <f t="shared" si="252"/>
        <v>0</v>
      </c>
      <c r="EG141" s="80"/>
      <c r="EI141" s="80">
        <f t="shared" si="296"/>
        <v>1.3367570492587367E-2</v>
      </c>
      <c r="EJ141" s="80">
        <f t="shared" si="296"/>
        <v>1.3281841286097759E-2</v>
      </c>
      <c r="EK141" s="80">
        <f t="shared" si="296"/>
        <v>-2.0288514690708363E-2</v>
      </c>
      <c r="EL141" s="80" t="e">
        <f t="shared" si="296"/>
        <v>#DIV/0!</v>
      </c>
      <c r="EN141" s="80">
        <f t="shared" si="254"/>
        <v>2.9514683058834385E-4</v>
      </c>
      <c r="EO141" s="80">
        <f t="shared" si="255"/>
        <v>-1.6069491711396817E-3</v>
      </c>
      <c r="EP141" s="80">
        <f t="shared" si="256"/>
        <v>-1.763297025761915E-3</v>
      </c>
      <c r="EQ141" s="80">
        <f t="shared" si="257"/>
        <v>-1.9967150199411672E-3</v>
      </c>
      <c r="ES141" s="80">
        <f t="shared" si="258"/>
        <v>7.2552636439807902E-3</v>
      </c>
      <c r="ET141" s="80">
        <f t="shared" si="259"/>
        <v>1.2161363400317494E-2</v>
      </c>
      <c r="EU141" s="80">
        <f t="shared" si="260"/>
        <v>1.3118777974253776E-2</v>
      </c>
      <c r="EV141" s="80">
        <f t="shared" si="261"/>
        <v>1.5008756237733581E-2</v>
      </c>
      <c r="EX141" s="80">
        <f t="shared" si="262"/>
        <v>5.0992197261000967E-2</v>
      </c>
      <c r="EY141" s="80">
        <f t="shared" si="263"/>
        <v>-2.7029930853060637E-2</v>
      </c>
      <c r="EZ141" s="80">
        <f t="shared" si="264"/>
        <v>-4.4092173061293346E-3</v>
      </c>
      <c r="FA141" s="80">
        <f t="shared" si="265"/>
        <v>-2.1310819641257847E-2</v>
      </c>
      <c r="FC141" s="124">
        <v>1.0080280522763696</v>
      </c>
      <c r="FD141" s="80">
        <f t="shared" si="200"/>
        <v>1.0368555218760565</v>
      </c>
      <c r="FE141" s="80">
        <f t="shared" si="201"/>
        <v>0.83726211521401406</v>
      </c>
      <c r="FF141" s="124">
        <f t="shared" si="178"/>
        <v>0.80947293322262104</v>
      </c>
      <c r="FG141" s="80"/>
      <c r="FH141" s="80" t="e">
        <f t="shared" si="202"/>
        <v>#DIV/0!</v>
      </c>
      <c r="FI141" s="80">
        <f t="shared" si="203"/>
        <v>1</v>
      </c>
      <c r="FJ141" s="80">
        <f t="shared" si="179"/>
        <v>1</v>
      </c>
      <c r="FK141" s="80"/>
      <c r="FL141" s="80">
        <f t="shared" si="204"/>
        <v>0.9984736489893633</v>
      </c>
      <c r="FM141" s="80">
        <f t="shared" si="205"/>
        <v>1.0260219979690075</v>
      </c>
      <c r="FN141" s="80">
        <f t="shared" si="180"/>
        <v>1.0072325204103243</v>
      </c>
      <c r="FO141" s="80"/>
      <c r="FP141" s="80">
        <f t="shared" si="206"/>
        <v>1.012503210061281</v>
      </c>
      <c r="FQ141" s="80">
        <f t="shared" si="207"/>
        <v>1.2924120787100808</v>
      </c>
      <c r="FR141" s="80">
        <f t="shared" si="181"/>
        <v>1.2632125395492007</v>
      </c>
      <c r="FT141" s="80">
        <f t="shared" si="208"/>
        <v>1.0008123521207943</v>
      </c>
      <c r="FU141" s="80">
        <f t="shared" si="209"/>
        <v>1.0115232377325216</v>
      </c>
      <c r="FV141" s="80">
        <f t="shared" si="182"/>
        <v>1.0196055213308299</v>
      </c>
      <c r="FX141" s="37"/>
    </row>
    <row r="142" spans="1:180" x14ac:dyDescent="0.2">
      <c r="A142" s="31" t="s">
        <v>35</v>
      </c>
      <c r="B142" s="31">
        <f t="shared" si="190"/>
        <v>2004</v>
      </c>
      <c r="D142" s="85">
        <f t="shared" si="266"/>
        <v>53766.471430347374</v>
      </c>
      <c r="E142" s="85">
        <f t="shared" si="267"/>
        <v>20893.947201465355</v>
      </c>
      <c r="F142" s="85">
        <f t="shared" si="268"/>
        <v>119168.38796505153</v>
      </c>
      <c r="G142" s="123">
        <v>9.9999999999999995E-7</v>
      </c>
      <c r="H142" s="85">
        <f t="shared" si="228"/>
        <v>193828.80659786426</v>
      </c>
      <c r="I142" s="85"/>
      <c r="K142" s="85">
        <f>AER11_Table2.1b!D64*0.001</f>
        <v>4980.8310000000001</v>
      </c>
      <c r="L142" s="85">
        <f>AER11_Table2.1b!F64*0.001</f>
        <v>1520.2930000000001</v>
      </c>
      <c r="M142" s="91">
        <f>AER11_Table2.1b!S64*0.001</f>
        <v>4408.241</v>
      </c>
      <c r="N142" s="91"/>
      <c r="O142" s="91">
        <f t="shared" si="269"/>
        <v>10909.365</v>
      </c>
      <c r="P142" s="91"/>
      <c r="Q142" s="90">
        <f t="shared" si="270"/>
        <v>0.40407860585836114</v>
      </c>
      <c r="R142" s="96">
        <f t="shared" si="306"/>
        <v>3200.9720000000002</v>
      </c>
      <c r="S142" s="96">
        <f t="shared" si="306"/>
        <v>809.48199999999997</v>
      </c>
      <c r="T142" s="96">
        <f t="shared" si="306"/>
        <v>4198.2089999999998</v>
      </c>
      <c r="U142" s="96">
        <f t="shared" si="306"/>
        <v>23673.903498709267</v>
      </c>
      <c r="V142" s="96">
        <f t="shared" si="230"/>
        <v>31882.566498709268</v>
      </c>
      <c r="X142" s="85">
        <f>AER_11_Table3.4_real!$B51</f>
        <v>10.794678926136497</v>
      </c>
      <c r="Y142" s="85">
        <f>AER_11_Table3.4_real!$D51</f>
        <v>13.743368680553916</v>
      </c>
      <c r="Z142" s="85">
        <f>AER_11_Table3.4_real!F51</f>
        <v>27.03309278350515</v>
      </c>
      <c r="AA142" s="85">
        <f t="shared" si="307"/>
        <v>4.1034214064969685</v>
      </c>
      <c r="AB142" s="93">
        <f t="shared" si="271"/>
        <v>17.767194204049847</v>
      </c>
      <c r="AC142" s="90">
        <f t="shared" si="272"/>
        <v>0.99342686083612852</v>
      </c>
      <c r="AD142" s="90"/>
      <c r="AF142" s="88">
        <f t="shared" si="232"/>
        <v>38.795675974065162</v>
      </c>
      <c r="AG142" s="88">
        <f t="shared" si="308"/>
        <v>126.1122563180155</v>
      </c>
      <c r="AH142" s="96">
        <f t="shared" si="308"/>
        <v>23.942570121434912</v>
      </c>
      <c r="AI142" s="96">
        <f t="shared" si="308"/>
        <v>0.44284662563882027</v>
      </c>
      <c r="AJ142" s="96">
        <f t="shared" si="308"/>
        <v>0.2005830313576715</v>
      </c>
      <c r="AL142" s="96">
        <f t="shared" si="310"/>
        <v>39.202649553778386</v>
      </c>
      <c r="AM142" s="96">
        <f t="shared" si="310"/>
        <v>130.18999454710107</v>
      </c>
      <c r="AN142" s="96">
        <f t="shared" si="310"/>
        <v>24.465281841125034</v>
      </c>
      <c r="AO142" s="96">
        <f t="shared" si="310"/>
        <v>0.456052988220077</v>
      </c>
      <c r="AP142" s="96">
        <f t="shared" si="310"/>
        <v>10.801513158413492</v>
      </c>
      <c r="AQ142" s="90">
        <f t="shared" si="294"/>
        <v>0.82990420123353636</v>
      </c>
      <c r="AR142" s="90">
        <f t="shared" si="295"/>
        <v>0.98961872260304917</v>
      </c>
      <c r="AS142" s="90">
        <f t="shared" si="295"/>
        <v>0.96867855903004674</v>
      </c>
      <c r="AT142" s="90">
        <f t="shared" si="295"/>
        <v>0.978634551480561</v>
      </c>
      <c r="AU142" s="90">
        <f t="shared" si="295"/>
        <v>0.97104204352919676</v>
      </c>
      <c r="AV142" s="90">
        <f t="shared" si="295"/>
        <v>1.8569901125513492E-2</v>
      </c>
      <c r="AX142" s="102">
        <f t="shared" si="290"/>
        <v>642658.22309570434</v>
      </c>
      <c r="AY142" s="102">
        <f t="shared" si="276"/>
        <v>532451.31037240848</v>
      </c>
      <c r="AZ142" s="102">
        <f t="shared" si="277"/>
        <v>952354.69204156485</v>
      </c>
      <c r="BA142" s="102" t="e">
        <f t="shared" si="278"/>
        <v>#DIV/0!</v>
      </c>
      <c r="BB142" s="102">
        <f t="shared" si="279"/>
        <v>2922495.1680239197</v>
      </c>
      <c r="BE142" s="80">
        <f t="shared" si="236"/>
        <v>1.2205409078002663</v>
      </c>
      <c r="BF142" s="80">
        <f t="shared" si="236"/>
        <v>1.5935466364928697</v>
      </c>
      <c r="BG142" s="80">
        <f t="shared" si="236"/>
        <v>0.48885124611120079</v>
      </c>
      <c r="BH142" s="80">
        <f>AER_11_Table3.4_real!G51</f>
        <v>17.537486965958148</v>
      </c>
      <c r="BI142" s="80">
        <f t="shared" si="280"/>
        <v>1.0035394107117399</v>
      </c>
      <c r="BJ142" s="80">
        <f t="shared" si="301"/>
        <v>1.13452770646854</v>
      </c>
      <c r="BK142" s="80">
        <f t="shared" si="302"/>
        <v>1.0540485475492198</v>
      </c>
      <c r="BL142" s="80">
        <f t="shared" si="303"/>
        <v>0.77916440586001079</v>
      </c>
      <c r="BM142" s="80">
        <f t="shared" si="304"/>
        <v>0.67414659463540072</v>
      </c>
      <c r="BN142" s="80"/>
      <c r="BO142" s="80">
        <f t="shared" si="305"/>
        <v>1.0314412066995966</v>
      </c>
      <c r="BP142" s="80">
        <f t="shared" si="305"/>
        <v>0.92653717884051778</v>
      </c>
      <c r="BQ142" s="80">
        <f t="shared" si="305"/>
        <v>0.97296498175063106</v>
      </c>
      <c r="BR142" s="80">
        <f t="shared" si="305"/>
        <v>0.88146841762675254</v>
      </c>
      <c r="BS142" s="80"/>
      <c r="BT142" s="95">
        <f>[4]Northeast!AK143</f>
        <v>0.85634271199638401</v>
      </c>
      <c r="BU142" s="95">
        <f>[4]Midwest!AK143</f>
        <v>0.77559539667170652</v>
      </c>
      <c r="BV142" s="95">
        <f>[4]South!AK143</f>
        <v>0.74901739773239706</v>
      </c>
      <c r="BW142" s="95">
        <f>[4]West!AK143</f>
        <v>0.74694433315461239</v>
      </c>
      <c r="BX142" s="88"/>
      <c r="BY142" s="95">
        <f>[4]Northeast!AH143</f>
        <v>0.9885066046349088</v>
      </c>
      <c r="BZ142" s="95">
        <f>[4]Midwest!AH143</f>
        <v>0.98310021668628478</v>
      </c>
      <c r="CA142" s="95">
        <f>[4]South!AH143</f>
        <v>1.0108135845150896</v>
      </c>
      <c r="CB142" s="95">
        <f>[4]West!AH143</f>
        <v>0.99613759081325437</v>
      </c>
      <c r="CD142" s="95">
        <f>[4]Northeast!AI143</f>
        <v>1.2079165194340737</v>
      </c>
      <c r="CE142" s="95">
        <f>[4]Midwest!AI143</f>
        <v>1.2769471318454375</v>
      </c>
      <c r="CF142" s="95">
        <f>[4]South!AI143</f>
        <v>1.2906390398298901</v>
      </c>
      <c r="CG142" s="95">
        <f>[4]West!AI143</f>
        <v>1.2711924563648689</v>
      </c>
      <c r="CI142" s="95">
        <f>[4]Northeast!AJ143</f>
        <v>1.008742632262448</v>
      </c>
      <c r="CJ142" s="95">
        <f>[4]Midwest!AJ143</f>
        <v>0.95160544683767856</v>
      </c>
      <c r="CK142" s="95">
        <f>[4]South!AJ143</f>
        <v>0.9957021315121386</v>
      </c>
      <c r="CL142" s="95">
        <f>[4]West!AJ143</f>
        <v>0.93193985185497163</v>
      </c>
      <c r="CN142" s="89">
        <f t="shared" si="237"/>
        <v>1.2385234079790524</v>
      </c>
      <c r="CO142" s="89">
        <f t="shared" si="238"/>
        <v>0.99342686083612852</v>
      </c>
      <c r="CP142" s="89">
        <f t="shared" si="239"/>
        <v>1</v>
      </c>
      <c r="CQ142" s="89">
        <f t="shared" si="240"/>
        <v>1.0074546894761223</v>
      </c>
      <c r="CR142" s="89">
        <f t="shared" si="241"/>
        <v>1.280515314418905</v>
      </c>
      <c r="CS142" s="89">
        <f t="shared" si="242"/>
        <v>0.99918830392175129</v>
      </c>
      <c r="CT142" s="89">
        <f t="shared" si="243"/>
        <v>0.82215314983647148</v>
      </c>
      <c r="CU142" s="89">
        <f t="shared" si="244"/>
        <v>1.3125461590281247</v>
      </c>
      <c r="CV142" s="89">
        <f t="shared" si="245"/>
        <v>1.2303824212606937</v>
      </c>
      <c r="CW142" s="89"/>
      <c r="CX142" s="89">
        <f t="shared" si="246"/>
        <v>1.2890140208742962</v>
      </c>
      <c r="CZ142" s="105">
        <f t="shared" si="309"/>
        <v>1.2935256668266912</v>
      </c>
      <c r="DA142" s="35"/>
      <c r="DC142" s="80">
        <f t="shared" si="300"/>
        <v>0.27739154140228717</v>
      </c>
      <c r="DD142" s="80">
        <f t="shared" si="298"/>
        <v>0.10779588219213428</v>
      </c>
      <c r="DE142" s="80">
        <f t="shared" si="224"/>
        <v>1.8444377292012581</v>
      </c>
      <c r="DF142" s="80">
        <f t="shared" si="299"/>
        <v>5.1591918536376037E-12</v>
      </c>
      <c r="DG142" s="80"/>
      <c r="DI142" s="80">
        <f t="shared" si="282"/>
        <v>0.27434927948087334</v>
      </c>
      <c r="DJ142" s="80">
        <f t="shared" si="283"/>
        <v>0.1046092868373833</v>
      </c>
      <c r="DK142" s="80">
        <f t="shared" si="284"/>
        <v>1.8629340490243058</v>
      </c>
      <c r="DL142" s="80">
        <f t="shared" si="285"/>
        <v>5.2415098062695672E-12</v>
      </c>
      <c r="DM142" s="80">
        <f t="shared" si="195"/>
        <v>2.2418926153478043</v>
      </c>
      <c r="DN142" s="80"/>
      <c r="DO142" s="80"/>
      <c r="DP142" s="80">
        <f t="shared" si="286"/>
        <v>0.12237396100183467</v>
      </c>
      <c r="DQ142" s="80">
        <f t="shared" si="287"/>
        <v>4.6661149655981338E-2</v>
      </c>
      <c r="DR142" s="80">
        <f t="shared" si="288"/>
        <v>0.83096488933984591</v>
      </c>
      <c r="DS142" s="80">
        <f t="shared" si="289"/>
        <v>2.3379843309115886E-12</v>
      </c>
      <c r="DT142" s="80"/>
      <c r="DW142" s="80">
        <f t="shared" si="247"/>
        <v>9.8546149012829765E-2</v>
      </c>
      <c r="DX142" s="80">
        <f t="shared" si="248"/>
        <v>9.126327639345426E-2</v>
      </c>
      <c r="DY142" s="80">
        <f t="shared" si="281"/>
        <v>-9.321413898030742E-4</v>
      </c>
      <c r="DZ142" s="80">
        <v>0</v>
      </c>
      <c r="EA142" s="80"/>
      <c r="EC142" s="80">
        <f t="shared" si="249"/>
        <v>0.45656470381181674</v>
      </c>
      <c r="ED142" s="80">
        <f t="shared" si="250"/>
        <v>0.13935669032982215</v>
      </c>
      <c r="EE142" s="80">
        <f t="shared" si="251"/>
        <v>0.40407860585836114</v>
      </c>
      <c r="EF142" s="80">
        <f t="shared" si="252"/>
        <v>0</v>
      </c>
      <c r="EG142" s="80"/>
      <c r="EI142" s="80">
        <f t="shared" si="296"/>
        <v>-2.9184110361234153E-2</v>
      </c>
      <c r="EJ142" s="80">
        <f t="shared" si="296"/>
        <v>1.6319546236138745E-2</v>
      </c>
      <c r="EK142" s="80">
        <f t="shared" si="296"/>
        <v>2.8274187700482848E-2</v>
      </c>
      <c r="EL142" s="80" t="e">
        <f t="shared" si="296"/>
        <v>#DIV/0!</v>
      </c>
      <c r="EN142" s="80">
        <f t="shared" si="254"/>
        <v>2.3922999475265049E-5</v>
      </c>
      <c r="EO142" s="80">
        <f t="shared" si="255"/>
        <v>-1.4614263573683912E-3</v>
      </c>
      <c r="EP142" s="80">
        <f t="shared" si="256"/>
        <v>3.4395402764134401E-4</v>
      </c>
      <c r="EQ142" s="80">
        <f t="shared" si="257"/>
        <v>2.3307812296292048E-4</v>
      </c>
      <c r="ES142" s="80">
        <f t="shared" si="258"/>
        <v>8.4212663089577641E-3</v>
      </c>
      <c r="ET142" s="80">
        <f t="shared" si="259"/>
        <v>1.2275661780270048E-2</v>
      </c>
      <c r="EU142" s="80">
        <f t="shared" si="260"/>
        <v>1.4442409696569212E-2</v>
      </c>
      <c r="EV142" s="80">
        <f t="shared" si="261"/>
        <v>1.6312608159754553E-2</v>
      </c>
      <c r="EX142" s="80">
        <f t="shared" si="262"/>
        <v>-2.9027432863037998E-2</v>
      </c>
      <c r="EY142" s="80">
        <f t="shared" si="263"/>
        <v>-2.186647147813885E-2</v>
      </c>
      <c r="EZ142" s="80">
        <f t="shared" si="264"/>
        <v>-1.8839926867763042E-2</v>
      </c>
      <c r="FA142" s="80">
        <f t="shared" si="265"/>
        <v>3.1005593345852056E-3</v>
      </c>
      <c r="FC142" s="124">
        <v>1.1082084720987528</v>
      </c>
      <c r="FD142" s="80">
        <f t="shared" si="200"/>
        <v>1.0156647814811655</v>
      </c>
      <c r="FE142" s="80">
        <f t="shared" si="201"/>
        <v>0.85037764329129995</v>
      </c>
      <c r="FF142" s="124">
        <f t="shared" si="178"/>
        <v>0.82215314983647148</v>
      </c>
      <c r="FG142" s="80"/>
      <c r="FH142" s="80" t="e">
        <f t="shared" si="202"/>
        <v>#DIV/0!</v>
      </c>
      <c r="FI142" s="80">
        <f t="shared" si="203"/>
        <v>1</v>
      </c>
      <c r="FJ142" s="80">
        <f t="shared" si="179"/>
        <v>1</v>
      </c>
      <c r="FK142" s="80"/>
      <c r="FL142" s="80">
        <f t="shared" si="204"/>
        <v>1.0002205737615655</v>
      </c>
      <c r="FM142" s="80">
        <f t="shared" si="205"/>
        <v>1.0262483115005485</v>
      </c>
      <c r="FN142" s="80">
        <f t="shared" si="180"/>
        <v>1.0074546894761223</v>
      </c>
      <c r="FO142" s="80"/>
      <c r="FP142" s="80">
        <f t="shared" si="206"/>
        <v>1.0136974375475081</v>
      </c>
      <c r="FQ142" s="80">
        <f t="shared" si="207"/>
        <v>1.3101148124438573</v>
      </c>
      <c r="FR142" s="80">
        <f t="shared" si="181"/>
        <v>1.280515314418905</v>
      </c>
      <c r="FT142" s="80">
        <f t="shared" si="208"/>
        <v>0.9799753757880505</v>
      </c>
      <c r="FU142" s="80">
        <f t="shared" si="209"/>
        <v>0.99126786501527342</v>
      </c>
      <c r="FV142" s="80">
        <f t="shared" si="182"/>
        <v>0.99918830392175129</v>
      </c>
      <c r="FX142" s="37"/>
    </row>
    <row r="143" spans="1:180" x14ac:dyDescent="0.2">
      <c r="A143" s="31" t="s">
        <v>35</v>
      </c>
      <c r="B143" s="31">
        <f t="shared" si="190"/>
        <v>2005</v>
      </c>
      <c r="D143" s="85">
        <f t="shared" si="266"/>
        <v>61038.00836</v>
      </c>
      <c r="E143" s="85">
        <f t="shared" si="267"/>
        <v>24316.078400000002</v>
      </c>
      <c r="F143" s="85">
        <f t="shared" si="268"/>
        <v>128371.06543999999</v>
      </c>
      <c r="G143" s="123">
        <v>9.9999999999999995E-7</v>
      </c>
      <c r="H143" s="85">
        <f t="shared" si="228"/>
        <v>213725.15220100002</v>
      </c>
      <c r="I143" s="85"/>
      <c r="K143" s="85">
        <f>AER11_Table2.1b!D65*0.001</f>
        <v>4946.3540000000003</v>
      </c>
      <c r="L143" s="85">
        <f>AER11_Table2.1b!F65*0.001</f>
        <v>1450.84</v>
      </c>
      <c r="M143" s="91">
        <f>AER11_Table2.1b!S65*0.001</f>
        <v>4637.683</v>
      </c>
      <c r="N143" s="91"/>
      <c r="O143" s="91">
        <f t="shared" si="269"/>
        <v>11034.877</v>
      </c>
      <c r="P143" s="91"/>
      <c r="Q143" s="90">
        <f t="shared" si="270"/>
        <v>0.42027500623704278</v>
      </c>
      <c r="R143" s="96">
        <f t="shared" si="306"/>
        <v>3073.2159999999999</v>
      </c>
      <c r="S143" s="96">
        <f t="shared" si="306"/>
        <v>761.428</v>
      </c>
      <c r="T143" s="96">
        <f t="shared" si="306"/>
        <v>4350.57</v>
      </c>
      <c r="U143" s="96">
        <f t="shared" si="306"/>
        <v>23985.100869677877</v>
      </c>
      <c r="V143" s="96">
        <f t="shared" si="230"/>
        <v>32170.314869677877</v>
      </c>
      <c r="X143" s="85">
        <f>AER_11_Table3.4_real!$B52</f>
        <v>12.34</v>
      </c>
      <c r="Y143" s="85">
        <f>AER_11_Table3.4_real!$D52</f>
        <v>16.760000000000002</v>
      </c>
      <c r="Z143" s="85">
        <f>AER_11_Table3.4_real!F52</f>
        <v>27.68</v>
      </c>
      <c r="AA143" s="85">
        <f t="shared" si="307"/>
        <v>5.12</v>
      </c>
      <c r="AB143" s="93">
        <f t="shared" si="271"/>
        <v>19.368149930533889</v>
      </c>
      <c r="AC143" s="90">
        <f t="shared" si="272"/>
        <v>1.0829419752336591</v>
      </c>
      <c r="AD143" s="90"/>
      <c r="AF143" s="88">
        <f t="shared" si="232"/>
        <v>47.723595552023298</v>
      </c>
      <c r="AG143" s="88">
        <f t="shared" si="308"/>
        <v>162.35069226261589</v>
      </c>
      <c r="AH143" s="96">
        <f t="shared" si="308"/>
        <v>24.098593367992336</v>
      </c>
      <c r="AI143" s="96">
        <f t="shared" si="308"/>
        <v>0.50103311967433606</v>
      </c>
      <c r="AJ143" s="96">
        <f t="shared" si="308"/>
        <v>0.29743629459217791</v>
      </c>
      <c r="AL143" s="96">
        <f t="shared" si="310"/>
        <v>47.097981285889304</v>
      </c>
      <c r="AM143" s="96">
        <f t="shared" si="310"/>
        <v>159.23463985097575</v>
      </c>
      <c r="AN143" s="96">
        <f t="shared" si="310"/>
        <v>24.301009522218003</v>
      </c>
      <c r="AO143" s="96">
        <f t="shared" si="310"/>
        <v>0.51633356101179884</v>
      </c>
      <c r="AP143" s="96">
        <f t="shared" si="310"/>
        <v>11.939439825325348</v>
      </c>
      <c r="AQ143" s="90">
        <f t="shared" si="294"/>
        <v>0.91733362965859344</v>
      </c>
      <c r="AR143" s="90">
        <f t="shared" si="295"/>
        <v>1.013283250132027</v>
      </c>
      <c r="AS143" s="90">
        <f t="shared" si="295"/>
        <v>1.0195689355943931</v>
      </c>
      <c r="AT143" s="90">
        <f t="shared" si="295"/>
        <v>0.99167046315336815</v>
      </c>
      <c r="AU143" s="90">
        <f t="shared" si="295"/>
        <v>0.97036713765520044</v>
      </c>
      <c r="AV143" s="90">
        <f t="shared" si="295"/>
        <v>2.491208121517316E-2</v>
      </c>
      <c r="AX143" s="102">
        <f t="shared" si="290"/>
        <v>621309.35230272636</v>
      </c>
      <c r="AY143" s="102">
        <f t="shared" si="276"/>
        <v>524818.72570373025</v>
      </c>
      <c r="AZ143" s="102">
        <f t="shared" si="277"/>
        <v>938091.28394502157</v>
      </c>
      <c r="BA143" s="102" t="e">
        <f t="shared" si="278"/>
        <v>#DIV/0!</v>
      </c>
      <c r="BB143" s="102">
        <f t="shared" si="279"/>
        <v>2915330.6257675434</v>
      </c>
      <c r="BE143" s="80">
        <f t="shared" si="236"/>
        <v>1.4663552971178915</v>
      </c>
      <c r="BF143" s="80">
        <f t="shared" si="236"/>
        <v>1.9490578030239734</v>
      </c>
      <c r="BG143" s="80">
        <f t="shared" si="236"/>
        <v>0.48556885074290834</v>
      </c>
      <c r="BH143" s="80">
        <f>AER_11_Table3.4_real!G52</f>
        <v>19.16</v>
      </c>
      <c r="BI143" s="80">
        <f t="shared" si="280"/>
        <v>1.0963837148708859</v>
      </c>
      <c r="BJ143" s="80">
        <f t="shared" si="301"/>
        <v>1.2969419464551433</v>
      </c>
      <c r="BK143" s="80">
        <f t="shared" si="302"/>
        <v>1.2854092811990923</v>
      </c>
      <c r="BL143" s="80">
        <f t="shared" si="303"/>
        <v>0.79780996303038076</v>
      </c>
      <c r="BM143" s="80">
        <f t="shared" si="304"/>
        <v>0.84115917489445935</v>
      </c>
      <c r="BN143" s="80"/>
      <c r="BO143" s="80">
        <f t="shared" si="305"/>
        <v>1.0207221414846197</v>
      </c>
      <c r="BP143" s="80">
        <f t="shared" si="305"/>
        <v>0.9426405212257728</v>
      </c>
      <c r="BQ143" s="80">
        <f t="shared" si="305"/>
        <v>0.97909568599684771</v>
      </c>
      <c r="BR143" s="80">
        <f t="shared" si="305"/>
        <v>0.86817925742199431</v>
      </c>
      <c r="BS143" s="80"/>
      <c r="BT143" s="95">
        <f>[4]Northeast!AK144</f>
        <v>0.82889525132925246</v>
      </c>
      <c r="BU143" s="95">
        <f>[4]Midwest!AK144</f>
        <v>0.76784997063845495</v>
      </c>
      <c r="BV143" s="95">
        <f>[4]South!AK144</f>
        <v>0.73251232469908412</v>
      </c>
      <c r="BW143" s="95">
        <f>[4]West!AK144</f>
        <v>0.7237500854971296</v>
      </c>
      <c r="BX143" s="88"/>
      <c r="BY143" s="95">
        <f>[4]Northeast!AH144</f>
        <v>0.98842644018144032</v>
      </c>
      <c r="BZ143" s="95">
        <f>[4]Midwest!AH144</f>
        <v>0.98156938964003781</v>
      </c>
      <c r="CA143" s="95">
        <f>[4]South!AH144</f>
        <v>1.0109976275458248</v>
      </c>
      <c r="CB143" s="95">
        <f>[4]West!AH144</f>
        <v>0.99627173472788566</v>
      </c>
      <c r="CD143" s="95">
        <f>[4]Northeast!AI144</f>
        <v>1.2187038733078728</v>
      </c>
      <c r="CE143" s="95">
        <f>[4]Midwest!AI144</f>
        <v>1.2933122538550665</v>
      </c>
      <c r="CF143" s="95">
        <f>[4]South!AI144</f>
        <v>1.3101349096501715</v>
      </c>
      <c r="CG143" s="95">
        <f>[4]West!AI144</f>
        <v>1.2927871131076416</v>
      </c>
      <c r="CI143" s="95">
        <f>[4]Northeast!AJ144</f>
        <v>1.0222693466025645</v>
      </c>
      <c r="CJ143" s="95">
        <f>[4]Midwest!AJ144</f>
        <v>0.9670419943321642</v>
      </c>
      <c r="CK143" s="95">
        <f>[4]South!AJ144</f>
        <v>1.0091228621493942</v>
      </c>
      <c r="CL143" s="95">
        <f>[4]West!AJ144</f>
        <v>0.93135650888733801</v>
      </c>
      <c r="CN143" s="89">
        <f t="shared" si="237"/>
        <v>1.2527725920500106</v>
      </c>
      <c r="CO143" s="89">
        <f t="shared" si="238"/>
        <v>1.0829419752336591</v>
      </c>
      <c r="CP143" s="89">
        <f t="shared" si="239"/>
        <v>1</v>
      </c>
      <c r="CQ143" s="89">
        <f t="shared" si="240"/>
        <v>1.0075167583492386</v>
      </c>
      <c r="CR143" s="89">
        <f t="shared" si="241"/>
        <v>1.2987042754252132</v>
      </c>
      <c r="CS143" s="89">
        <f t="shared" si="242"/>
        <v>1.015763071027888</v>
      </c>
      <c r="CT143" s="89">
        <f t="shared" si="243"/>
        <v>0.86118424999472365</v>
      </c>
      <c r="CU143" s="89">
        <f t="shared" si="244"/>
        <v>1.4339146122073907</v>
      </c>
      <c r="CV143" s="89">
        <f t="shared" si="245"/>
        <v>1.3566800253532294</v>
      </c>
      <c r="CW143" s="89"/>
      <c r="CX143" s="89">
        <f t="shared" si="246"/>
        <v>1.3290917691961717</v>
      </c>
      <c r="CZ143" s="105">
        <f t="shared" si="309"/>
        <v>1.4023195171381266</v>
      </c>
      <c r="DA143" s="35"/>
      <c r="DC143" s="80">
        <f t="shared" si="300"/>
        <v>0.28559113296406113</v>
      </c>
      <c r="DD143" s="80">
        <f t="shared" si="298"/>
        <v>0.11377265684261484</v>
      </c>
      <c r="DE143" s="80">
        <f t="shared" si="224"/>
        <v>1.8019086305659351</v>
      </c>
      <c r="DF143" s="80">
        <f t="shared" si="299"/>
        <v>4.6789064820014246E-12</v>
      </c>
      <c r="DG143" s="80"/>
      <c r="DI143" s="80">
        <f t="shared" si="282"/>
        <v>0.28147143215813231</v>
      </c>
      <c r="DJ143" s="80">
        <f t="shared" si="283"/>
        <v>0.1107573938837618</v>
      </c>
      <c r="DK143" s="80">
        <f t="shared" si="284"/>
        <v>1.8230905039814256</v>
      </c>
      <c r="DL143" s="80">
        <f t="shared" si="285"/>
        <v>4.9151388452996949E-12</v>
      </c>
      <c r="DM143" s="80">
        <f t="shared" si="195"/>
        <v>2.215319330028235</v>
      </c>
      <c r="DN143" s="80"/>
      <c r="DO143" s="80"/>
      <c r="DP143" s="80">
        <f t="shared" si="286"/>
        <v>0.12705682126402285</v>
      </c>
      <c r="DQ143" s="80">
        <f t="shared" si="287"/>
        <v>4.9996130301607648E-2</v>
      </c>
      <c r="DR143" s="80">
        <f t="shared" si="288"/>
        <v>0.82294704843215072</v>
      </c>
      <c r="DS143" s="80">
        <f t="shared" si="289"/>
        <v>2.2187044453031743E-12</v>
      </c>
      <c r="DT143" s="80"/>
      <c r="DW143" s="80">
        <f t="shared" si="247"/>
        <v>0.13379269778406266</v>
      </c>
      <c r="DX143" s="80">
        <f t="shared" si="248"/>
        <v>0.19843866505258614</v>
      </c>
      <c r="DY143" s="80">
        <f t="shared" si="281"/>
        <v>2.3648356603181413E-2</v>
      </c>
      <c r="DZ143" s="80">
        <v>0</v>
      </c>
      <c r="EA143" s="80"/>
      <c r="EC143" s="80">
        <f t="shared" si="249"/>
        <v>0.44824731621385538</v>
      </c>
      <c r="ED143" s="80">
        <f t="shared" si="250"/>
        <v>0.13147767754910181</v>
      </c>
      <c r="EE143" s="80">
        <f t="shared" si="251"/>
        <v>0.42027500623704278</v>
      </c>
      <c r="EF143" s="80">
        <f t="shared" si="252"/>
        <v>0</v>
      </c>
      <c r="EG143" s="80"/>
      <c r="EI143" s="80">
        <f t="shared" si="296"/>
        <v>-1.8385303685355774E-2</v>
      </c>
      <c r="EJ143" s="80">
        <f t="shared" si="296"/>
        <v>-5.8199679023815433E-2</v>
      </c>
      <c r="EK143" s="80">
        <f t="shared" si="296"/>
        <v>3.9299845768102103E-2</v>
      </c>
      <c r="EL143" s="80" t="e">
        <f t="shared" si="296"/>
        <v>#DIV/0!</v>
      </c>
      <c r="EN143" s="80">
        <f t="shared" si="254"/>
        <v>-8.1099816427862331E-5</v>
      </c>
      <c r="EO143" s="80">
        <f t="shared" si="255"/>
        <v>-1.5583560219136388E-3</v>
      </c>
      <c r="EP143" s="80">
        <f t="shared" si="256"/>
        <v>1.8205758296869408E-4</v>
      </c>
      <c r="EQ143" s="80">
        <f t="shared" si="257"/>
        <v>1.3465497587704899E-4</v>
      </c>
      <c r="ES143" s="80">
        <f t="shared" si="258"/>
        <v>8.8909043755083812E-3</v>
      </c>
      <c r="ET143" s="80">
        <f t="shared" si="259"/>
        <v>1.2734390352844637E-2</v>
      </c>
      <c r="EU143" s="80">
        <f t="shared" si="260"/>
        <v>1.4992640949652995E-2</v>
      </c>
      <c r="EV143" s="80">
        <f t="shared" si="261"/>
        <v>1.6845038572625287E-2</v>
      </c>
      <c r="EX143" s="80">
        <f t="shared" si="262"/>
        <v>2.3631340035177108E-2</v>
      </c>
      <c r="EY143" s="80">
        <f t="shared" si="263"/>
        <v>5.1202372359418262E-2</v>
      </c>
      <c r="EZ143" s="80">
        <f t="shared" si="264"/>
        <v>1.3232572411036999E-2</v>
      </c>
      <c r="FA143" s="80">
        <f t="shared" si="265"/>
        <v>-6.952742448373822E-4</v>
      </c>
      <c r="FC143" s="124">
        <v>1.2878522438782414</v>
      </c>
      <c r="FD143" s="80">
        <f t="shared" si="200"/>
        <v>1.0474742451160293</v>
      </c>
      <c r="FE143" s="80">
        <f t="shared" si="201"/>
        <v>0.89074867997010243</v>
      </c>
      <c r="FF143" s="124">
        <f t="shared" si="178"/>
        <v>0.86118424999472365</v>
      </c>
      <c r="FG143" s="80"/>
      <c r="FH143" s="80" t="e">
        <f t="shared" si="202"/>
        <v>#DIV/0!</v>
      </c>
      <c r="FI143" s="80">
        <f t="shared" si="203"/>
        <v>1</v>
      </c>
      <c r="FJ143" s="80">
        <f t="shared" si="179"/>
        <v>1</v>
      </c>
      <c r="FK143" s="80"/>
      <c r="FL143" s="80">
        <f t="shared" si="204"/>
        <v>1.0000616095927337</v>
      </c>
      <c r="FM143" s="80">
        <f t="shared" si="205"/>
        <v>1.0263115382410637</v>
      </c>
      <c r="FN143" s="80">
        <f t="shared" si="180"/>
        <v>1.0075167583492386</v>
      </c>
      <c r="FO143" s="80"/>
      <c r="FP143" s="80">
        <f t="shared" si="206"/>
        <v>1.0142044072425345</v>
      </c>
      <c r="FQ143" s="80">
        <f t="shared" si="207"/>
        <v>1.3287242167742865</v>
      </c>
      <c r="FR143" s="80">
        <f t="shared" si="181"/>
        <v>1.2987042754252132</v>
      </c>
      <c r="FT143" s="80">
        <f t="shared" si="208"/>
        <v>1.0165882317087598</v>
      </c>
      <c r="FU143" s="80">
        <f t="shared" si="209"/>
        <v>1.0077112460455944</v>
      </c>
      <c r="FV143" s="80">
        <f t="shared" si="182"/>
        <v>1.015763071027888</v>
      </c>
      <c r="FX143" s="37"/>
    </row>
    <row r="144" spans="1:180" x14ac:dyDescent="0.2">
      <c r="A144" s="31" t="s">
        <v>35</v>
      </c>
      <c r="B144" s="31">
        <f t="shared" si="190"/>
        <v>2006</v>
      </c>
      <c r="D144" s="85">
        <f t="shared" si="266"/>
        <v>57984.19969513789</v>
      </c>
      <c r="E144" s="85">
        <f t="shared" si="267"/>
        <v>22827.9928772003</v>
      </c>
      <c r="F144" s="85">
        <f t="shared" si="268"/>
        <v>136438.10108299818</v>
      </c>
      <c r="G144" s="123">
        <v>9.9999999999999995E-7</v>
      </c>
      <c r="H144" s="85">
        <f t="shared" si="228"/>
        <v>217250.29365633638</v>
      </c>
      <c r="I144" s="85"/>
      <c r="K144" s="85">
        <f>AER11_Table2.1b!D66*0.001</f>
        <v>4475.9130000000005</v>
      </c>
      <c r="L144" s="85">
        <f>AER11_Table2.1b!F66*0.001</f>
        <v>1223.961</v>
      </c>
      <c r="M144" s="91">
        <f>AER11_Table2.1b!S66*0.001</f>
        <v>4611.3860000000004</v>
      </c>
      <c r="N144" s="91"/>
      <c r="O144" s="91">
        <f t="shared" si="269"/>
        <v>10311.260000000002</v>
      </c>
      <c r="P144" s="91"/>
      <c r="Q144" s="90">
        <f t="shared" si="270"/>
        <v>0.44721847766422335</v>
      </c>
      <c r="R144" s="96">
        <f t="shared" si="306"/>
        <v>2901.6869999999999</v>
      </c>
      <c r="S144" s="96">
        <f t="shared" si="306"/>
        <v>662.54300000000001</v>
      </c>
      <c r="T144" s="96">
        <f t="shared" si="306"/>
        <v>4434.7250000000004</v>
      </c>
      <c r="U144" s="96">
        <f t="shared" si="306"/>
        <v>24230.999652209866</v>
      </c>
      <c r="V144" s="96">
        <f t="shared" si="230"/>
        <v>32229.954652209868</v>
      </c>
      <c r="X144" s="85">
        <f>AER_11_Table3.4_real!$B53</f>
        <v>12.954720007993426</v>
      </c>
      <c r="Y144" s="85">
        <f>AER_11_Table3.4_real!$D53</f>
        <v>18.650915247463196</v>
      </c>
      <c r="Z144" s="85">
        <f>AER_11_Table3.4_real!F53</f>
        <v>29.587221950840416</v>
      </c>
      <c r="AA144" s="85">
        <f t="shared" si="307"/>
        <v>5.4924131269844789</v>
      </c>
      <c r="AB144" s="93">
        <f t="shared" si="271"/>
        <v>21.069228557551291</v>
      </c>
      <c r="AC144" s="90">
        <f t="shared" si="272"/>
        <v>1.1780553162072234</v>
      </c>
      <c r="AD144" s="90"/>
      <c r="AF144" s="88">
        <f t="shared" si="232"/>
        <v>46.570865646935061</v>
      </c>
      <c r="AG144" s="88">
        <f t="shared" si="308"/>
        <v>218.91919645670689</v>
      </c>
      <c r="AH144" s="96">
        <f t="shared" si="308"/>
        <v>24.651818098885492</v>
      </c>
      <c r="AI144" s="96">
        <f t="shared" si="308"/>
        <v>0.49801845133602141</v>
      </c>
      <c r="AJ144" s="96">
        <f t="shared" si="308"/>
        <v>0.28752360966689372</v>
      </c>
      <c r="AL144" s="96">
        <f t="shared" si="310"/>
        <v>49.889906188662579</v>
      </c>
      <c r="AM144" s="96">
        <f t="shared" si="310"/>
        <v>222.10460965779382</v>
      </c>
      <c r="AN144" s="96">
        <f t="shared" si="310"/>
        <v>25.85149984876341</v>
      </c>
      <c r="AO144" s="96">
        <f t="shared" si="310"/>
        <v>0.50199102271442553</v>
      </c>
      <c r="AP144" s="96">
        <f t="shared" si="310"/>
        <v>12.991851465427619</v>
      </c>
      <c r="AQ144" s="90">
        <f t="shared" si="294"/>
        <v>0.99819274900037225</v>
      </c>
      <c r="AR144" s="90">
        <f t="shared" si="295"/>
        <v>0.93347270429460605</v>
      </c>
      <c r="AS144" s="90">
        <f t="shared" si="295"/>
        <v>0.98565805002428886</v>
      </c>
      <c r="AT144" s="90">
        <f t="shared" si="295"/>
        <v>0.95359334054517908</v>
      </c>
      <c r="AU144" s="90">
        <f t="shared" si="295"/>
        <v>0.9920863696786385</v>
      </c>
      <c r="AV144" s="90">
        <f t="shared" si="295"/>
        <v>2.2131072729088506E-2</v>
      </c>
      <c r="AX144" s="102">
        <f t="shared" si="290"/>
        <v>648289.41045100731</v>
      </c>
      <c r="AY144" s="102">
        <f t="shared" si="276"/>
        <v>541310.54829361395</v>
      </c>
      <c r="AZ144" s="102">
        <f t="shared" si="277"/>
        <v>961690.25971801102</v>
      </c>
      <c r="BA144" s="102" t="e">
        <f t="shared" si="278"/>
        <v>#DIV/0!</v>
      </c>
      <c r="BB144" s="102">
        <f t="shared" si="279"/>
        <v>3125704.7782918736</v>
      </c>
      <c r="BE144" s="80">
        <f t="shared" si="236"/>
        <v>1.5532794870420041</v>
      </c>
      <c r="BF144" s="80">
        <f t="shared" si="236"/>
        <v>2.7185964244102512</v>
      </c>
      <c r="BG144" s="80">
        <f t="shared" si="236"/>
        <v>0.51654986020510019</v>
      </c>
      <c r="BH144" s="80">
        <f>AER_11_Table3.4_real!G53</f>
        <v>20.853702844327994</v>
      </c>
      <c r="BI144" s="80">
        <f t="shared" si="280"/>
        <v>1.1933016802337102</v>
      </c>
      <c r="BJ144" s="80">
        <f t="shared" si="301"/>
        <v>1.361549415149788</v>
      </c>
      <c r="BK144" s="80">
        <f t="shared" si="302"/>
        <v>1.430433148087521</v>
      </c>
      <c r="BL144" s="80">
        <f t="shared" si="303"/>
        <v>0.85278108564926525</v>
      </c>
      <c r="BM144" s="80">
        <f t="shared" si="304"/>
        <v>0.90234251837378154</v>
      </c>
      <c r="BN144" s="80"/>
      <c r="BO144" s="80">
        <f t="shared" si="305"/>
        <v>0.89734439595589643</v>
      </c>
      <c r="BP144" s="80">
        <f t="shared" si="305"/>
        <v>0.85381709517905324</v>
      </c>
      <c r="BQ144" s="80">
        <f t="shared" si="305"/>
        <v>0.91968931176280888</v>
      </c>
      <c r="BR144" s="80">
        <f t="shared" si="305"/>
        <v>0.87466835164895784</v>
      </c>
      <c r="BS144" s="80"/>
      <c r="BT144" s="95">
        <f>[4]Northeast!AK145</f>
        <v>0.79206679886882891</v>
      </c>
      <c r="BU144" s="95">
        <f>[4]Midwest!AK145</f>
        <v>0.73395297690039585</v>
      </c>
      <c r="BV144" s="95">
        <f>[4]South!AK145</f>
        <v>0.70149776342386228</v>
      </c>
      <c r="BW144" s="95">
        <f>[4]West!AK145</f>
        <v>0.70316009617357933</v>
      </c>
      <c r="BX144" s="88"/>
      <c r="BY144" s="95">
        <f>[4]Northeast!AH145</f>
        <v>0.98776855551825216</v>
      </c>
      <c r="BZ144" s="95">
        <f>[4]Midwest!AH145</f>
        <v>0.98197878812011286</v>
      </c>
      <c r="CA144" s="95">
        <f>[4]South!AH145</f>
        <v>1.0098675536696542</v>
      </c>
      <c r="CB144" s="95">
        <f>[4]West!AH145</f>
        <v>0.99523409112671224</v>
      </c>
      <c r="CD144" s="95">
        <f>[4]Northeast!AI145</f>
        <v>1.2311592112275851</v>
      </c>
      <c r="CE144" s="95">
        <f>[4]Midwest!AI145</f>
        <v>1.3059593513063972</v>
      </c>
      <c r="CF144" s="95">
        <f>[4]South!AI145</f>
        <v>1.330200697105631</v>
      </c>
      <c r="CG144" s="95">
        <f>[4]West!AI145</f>
        <v>1.313383891040359</v>
      </c>
      <c r="CI144" s="95">
        <f>[4]Northeast!AJ145</f>
        <v>0.93159667565940674</v>
      </c>
      <c r="CJ144" s="95">
        <f>[4]Midwest!AJ145</f>
        <v>0.90712021160267575</v>
      </c>
      <c r="CK144" s="95">
        <f>[4]South!AJ145</f>
        <v>0.97596278730150154</v>
      </c>
      <c r="CL144" s="95">
        <f>[4]West!AJ145</f>
        <v>0.95163907548135063</v>
      </c>
      <c r="CN144" s="89">
        <f t="shared" si="237"/>
        <v>1.1706214684134308</v>
      </c>
      <c r="CO144" s="89">
        <f t="shared" si="238"/>
        <v>1.1780553162072234</v>
      </c>
      <c r="CP144" s="89">
        <f t="shared" si="239"/>
        <v>1</v>
      </c>
      <c r="CQ144" s="89">
        <f t="shared" si="240"/>
        <v>1.006522877422823</v>
      </c>
      <c r="CR144" s="89">
        <f t="shared" si="241"/>
        <v>1.3174193917402117</v>
      </c>
      <c r="CS144" s="89">
        <f t="shared" si="242"/>
        <v>0.97183740693374565</v>
      </c>
      <c r="CT144" s="89">
        <f t="shared" si="243"/>
        <v>0.92028590581670244</v>
      </c>
      <c r="CU144" s="89">
        <f t="shared" si="244"/>
        <v>1.3882911944566012</v>
      </c>
      <c r="CV144" s="89">
        <f t="shared" si="245"/>
        <v>1.3790568441307485</v>
      </c>
      <c r="CW144" s="89"/>
      <c r="CX144" s="89">
        <f t="shared" si="246"/>
        <v>1.2886687992724231</v>
      </c>
      <c r="CZ144" s="105">
        <f t="shared" si="309"/>
        <v>1.4051701670453487</v>
      </c>
      <c r="DA144" s="35"/>
      <c r="DC144" s="80">
        <f t="shared" si="300"/>
        <v>0.26690044335158353</v>
      </c>
      <c r="DD144" s="80">
        <f t="shared" si="298"/>
        <v>0.10507692529664156</v>
      </c>
      <c r="DE144" s="80">
        <f t="shared" si="224"/>
        <v>1.8840678940415159</v>
      </c>
      <c r="DF144" s="80">
        <f t="shared" si="299"/>
        <v>4.6029857229186475E-12</v>
      </c>
      <c r="DG144" s="80"/>
      <c r="DI144" s="80">
        <f t="shared" si="282"/>
        <v>0.27614037220452098</v>
      </c>
      <c r="DJ144" s="80">
        <f t="shared" si="283"/>
        <v>0.10936718102265082</v>
      </c>
      <c r="DK144" s="80">
        <f t="shared" si="284"/>
        <v>1.8426830044760243</v>
      </c>
      <c r="DL144" s="80">
        <f t="shared" si="285"/>
        <v>4.6408426022905469E-12</v>
      </c>
      <c r="DM144" s="80">
        <f t="shared" si="195"/>
        <v>2.2281905577078369</v>
      </c>
      <c r="DN144" s="80"/>
      <c r="DO144" s="80"/>
      <c r="DP144" s="80">
        <f t="shared" si="286"/>
        <v>0.12393032151100644</v>
      </c>
      <c r="DQ144" s="80">
        <f t="shared" si="287"/>
        <v>4.908340565591391E-2</v>
      </c>
      <c r="DR144" s="80">
        <f t="shared" si="288"/>
        <v>0.8269862728309969</v>
      </c>
      <c r="DS144" s="80">
        <f t="shared" si="289"/>
        <v>2.082785328317983E-12</v>
      </c>
      <c r="DT144" s="80"/>
      <c r="DW144" s="80">
        <f t="shared" si="247"/>
        <v>4.8614182643562258E-2</v>
      </c>
      <c r="DX144" s="80">
        <f t="shared" si="248"/>
        <v>0.10690012476275482</v>
      </c>
      <c r="DY144" s="80">
        <f t="shared" si="281"/>
        <v>6.6632446525240016E-2</v>
      </c>
      <c r="DZ144" s="80">
        <v>0</v>
      </c>
      <c r="EA144" s="80"/>
      <c r="EC144" s="80">
        <f t="shared" si="249"/>
        <v>0.43408012211892627</v>
      </c>
      <c r="ED144" s="80">
        <f t="shared" si="250"/>
        <v>0.1187014002168503</v>
      </c>
      <c r="EE144" s="80">
        <f t="shared" si="251"/>
        <v>0.44721847766422335</v>
      </c>
      <c r="EF144" s="80">
        <f t="shared" si="252"/>
        <v>0</v>
      </c>
      <c r="EG144" s="80"/>
      <c r="EI144" s="80">
        <f t="shared" ref="EI144:EL148" si="311">LN(EC144/EC143)</f>
        <v>-3.2115994975607992E-2</v>
      </c>
      <c r="EJ144" s="80">
        <f t="shared" si="311"/>
        <v>-0.10222598691723526</v>
      </c>
      <c r="EK144" s="80">
        <f t="shared" si="311"/>
        <v>6.2137965797166052E-2</v>
      </c>
      <c r="EL144" s="80" t="e">
        <f t="shared" si="311"/>
        <v>#DIV/0!</v>
      </c>
      <c r="EN144" s="80">
        <f t="shared" si="254"/>
        <v>-6.658094863342918E-4</v>
      </c>
      <c r="EO144" s="80">
        <f t="shared" si="255"/>
        <v>4.1699866664286501E-4</v>
      </c>
      <c r="EP144" s="80">
        <f t="shared" si="256"/>
        <v>-1.1184061207737707E-3</v>
      </c>
      <c r="EQ144" s="80">
        <f t="shared" si="257"/>
        <v>-1.0420694547825455E-3</v>
      </c>
      <c r="ES144" s="80">
        <f t="shared" si="258"/>
        <v>1.0168278639981944E-2</v>
      </c>
      <c r="ET144" s="80">
        <f t="shared" si="259"/>
        <v>9.7313395273121023E-3</v>
      </c>
      <c r="EU144" s="80">
        <f t="shared" si="260"/>
        <v>1.5199714552508643E-2</v>
      </c>
      <c r="EV144" s="80">
        <f t="shared" si="261"/>
        <v>1.5806489084418847E-2</v>
      </c>
      <c r="EX144" s="80">
        <f t="shared" si="262"/>
        <v>-8.2039357921826844E-2</v>
      </c>
      <c r="EY144" s="80">
        <f t="shared" si="263"/>
        <v>-3.3825715587682013E-2</v>
      </c>
      <c r="EZ144" s="80">
        <f t="shared" si="264"/>
        <v>-3.915354489623904E-2</v>
      </c>
      <c r="FA144" s="80">
        <f t="shared" si="265"/>
        <v>2.2135677387855525E-2</v>
      </c>
      <c r="FC144" s="124">
        <v>1.3731661956875902</v>
      </c>
      <c r="FD144" s="80">
        <f t="shared" si="200"/>
        <v>1.0686283519726945</v>
      </c>
      <c r="FE144" s="80">
        <f t="shared" si="201"/>
        <v>0.95187929389830361</v>
      </c>
      <c r="FF144" s="124">
        <f t="shared" si="178"/>
        <v>0.92028590581670244</v>
      </c>
      <c r="FG144" s="80"/>
      <c r="FH144" s="80" t="e">
        <f t="shared" si="202"/>
        <v>#DIV/0!</v>
      </c>
      <c r="FI144" s="80">
        <f t="shared" si="203"/>
        <v>1</v>
      </c>
      <c r="FJ144" s="80">
        <f t="shared" si="179"/>
        <v>1</v>
      </c>
      <c r="FK144" s="80"/>
      <c r="FL144" s="80">
        <f t="shared" si="204"/>
        <v>0.9990135340993791</v>
      </c>
      <c r="FM144" s="80">
        <f t="shared" si="205"/>
        <v>1.0252991169051751</v>
      </c>
      <c r="FN144" s="80">
        <f t="shared" si="180"/>
        <v>1.006522877422823</v>
      </c>
      <c r="FO144" s="80"/>
      <c r="FP144" s="80">
        <f t="shared" si="206"/>
        <v>1.0144106065323231</v>
      </c>
      <c r="FQ144" s="80">
        <f t="shared" si="207"/>
        <v>1.34787193865219</v>
      </c>
      <c r="FR144" s="80">
        <f t="shared" si="181"/>
        <v>1.3174193917402117</v>
      </c>
      <c r="FT144" s="80">
        <f t="shared" si="208"/>
        <v>0.9567559942401801</v>
      </c>
      <c r="FU144" s="80">
        <f t="shared" si="209"/>
        <v>0.96413377511736342</v>
      </c>
      <c r="FV144" s="80">
        <f t="shared" si="182"/>
        <v>0.97183740693374565</v>
      </c>
      <c r="FX144" s="37"/>
    </row>
    <row r="145" spans="1:188" x14ac:dyDescent="0.2">
      <c r="A145" s="31" t="s">
        <v>35</v>
      </c>
      <c r="B145" s="31">
        <f t="shared" si="190"/>
        <v>2007</v>
      </c>
      <c r="D145" s="85">
        <f t="shared" si="266"/>
        <v>58030.136455015243</v>
      </c>
      <c r="E145" s="85">
        <f t="shared" si="267"/>
        <v>25007.968312401346</v>
      </c>
      <c r="F145" s="85">
        <f t="shared" si="268"/>
        <v>140142.60491007415</v>
      </c>
      <c r="G145" s="123">
        <v>9.9999999999999995E-7</v>
      </c>
      <c r="H145" s="85">
        <f t="shared" si="228"/>
        <v>223180.70967849076</v>
      </c>
      <c r="I145" s="85"/>
      <c r="K145" s="85">
        <f>AER11_Table2.1b!D67*0.001</f>
        <v>4835.4400000000005</v>
      </c>
      <c r="L145" s="85">
        <f>AER11_Table2.1b!F67*0.001</f>
        <v>1253.6500000000001</v>
      </c>
      <c r="M145" s="91">
        <f>AER11_Table2.1b!S67*0.001</f>
        <v>4750.326</v>
      </c>
      <c r="N145" s="91"/>
      <c r="O145" s="91">
        <f t="shared" si="269"/>
        <v>10839.416000000001</v>
      </c>
      <c r="P145" s="91"/>
      <c r="Q145" s="90">
        <f t="shared" si="270"/>
        <v>0.43824556599728248</v>
      </c>
      <c r="R145" s="96">
        <f t="shared" si="306"/>
        <v>3085.0520000000001</v>
      </c>
      <c r="S145" s="96">
        <f t="shared" si="306"/>
        <v>649.41600000000005</v>
      </c>
      <c r="T145" s="96">
        <f t="shared" si="306"/>
        <v>4559.5070000000005</v>
      </c>
      <c r="U145" s="96">
        <f t="shared" si="306"/>
        <v>24430.626617439546</v>
      </c>
      <c r="V145" s="96">
        <f t="shared" si="230"/>
        <v>32724.601617439548</v>
      </c>
      <c r="X145" s="85">
        <f>AER_11_Table3.4_real!$B54</f>
        <v>12.001004346039913</v>
      </c>
      <c r="Y145" s="85">
        <f>AER_11_Table3.4_real!$D54</f>
        <v>19.948126121645871</v>
      </c>
      <c r="Z145" s="85">
        <f>AER_11_Table3.4_real!F54</f>
        <v>29.501681549871346</v>
      </c>
      <c r="AA145" s="85">
        <f t="shared" si="307"/>
        <v>5.5185720772341016</v>
      </c>
      <c r="AB145" s="93">
        <f t="shared" si="271"/>
        <v>20.589735616613545</v>
      </c>
      <c r="AC145" s="90">
        <f t="shared" si="272"/>
        <v>1.1512451647765438</v>
      </c>
      <c r="AD145" s="90"/>
      <c r="AF145" s="88">
        <f t="shared" si="232"/>
        <v>40.718950809192322</v>
      </c>
      <c r="AG145" s="88">
        <f t="shared" si="308"/>
        <v>233.9935124348404</v>
      </c>
      <c r="AH145" s="96">
        <f t="shared" si="308"/>
        <v>25.190518773892908</v>
      </c>
      <c r="AI145" s="96">
        <f t="shared" si="308"/>
        <v>0.48872960983644731</v>
      </c>
      <c r="AJ145" s="96">
        <f t="shared" si="308"/>
        <v>0.26420329447370594</v>
      </c>
      <c r="AL145" s="96">
        <f t="shared" si="310"/>
        <v>41.250284100924866</v>
      </c>
      <c r="AM145" s="96">
        <f t="shared" si="310"/>
        <v>230.61206071986129</v>
      </c>
      <c r="AN145" s="96">
        <f t="shared" si="310"/>
        <v>25.549816096720473</v>
      </c>
      <c r="AO145" s="96">
        <f t="shared" si="310"/>
        <v>0.51055862501722638</v>
      </c>
      <c r="AP145" s="96">
        <f t="shared" si="310"/>
        <v>12.406270692384382</v>
      </c>
      <c r="AQ145" s="90">
        <f t="shared" si="294"/>
        <v>0.95320128006607496</v>
      </c>
      <c r="AR145" s="90">
        <f t="shared" si="295"/>
        <v>0.98711928164100493</v>
      </c>
      <c r="AS145" s="90">
        <f t="shared" si="295"/>
        <v>1.0146629439259327</v>
      </c>
      <c r="AT145" s="90">
        <f t="shared" si="295"/>
        <v>0.98593738125286612</v>
      </c>
      <c r="AU145" s="90">
        <f t="shared" si="295"/>
        <v>0.95724484102086704</v>
      </c>
      <c r="AV145" s="90">
        <f t="shared" si="295"/>
        <v>2.1295947914137303E-2</v>
      </c>
      <c r="AX145" s="102">
        <f t="shared" si="290"/>
        <v>638008.53696871432</v>
      </c>
      <c r="AY145" s="102">
        <f t="shared" si="276"/>
        <v>518020.18107127189</v>
      </c>
      <c r="AZ145" s="102">
        <f t="shared" si="277"/>
        <v>959830.33585484454</v>
      </c>
      <c r="BA145" s="102" t="e">
        <f t="shared" si="278"/>
        <v>#DIV/0!</v>
      </c>
      <c r="BB145" s="102">
        <f t="shared" si="279"/>
        <v>3019037.3371996745</v>
      </c>
      <c r="BE145" s="80">
        <f t="shared" si="236"/>
        <v>1.2842922551572582</v>
      </c>
      <c r="BF145" s="80">
        <f t="shared" si="236"/>
        <v>2.8227290044310651</v>
      </c>
      <c r="BG145" s="80">
        <f t="shared" si="236"/>
        <v>0.51052178829996531</v>
      </c>
      <c r="BH145" s="80">
        <f>AER_11_Table3.4_real!G54</f>
        <v>20.373358559103977</v>
      </c>
      <c r="BI145" s="80">
        <f t="shared" si="280"/>
        <v>1.1658151639575667</v>
      </c>
      <c r="BJ145" s="80">
        <f t="shared" si="301"/>
        <v>1.261313284924606</v>
      </c>
      <c r="BK145" s="80">
        <f t="shared" si="302"/>
        <v>1.5299228197669243</v>
      </c>
      <c r="BL145" s="80">
        <f t="shared" si="303"/>
        <v>0.85031558766751902</v>
      </c>
      <c r="BM145" s="80">
        <f t="shared" si="304"/>
        <v>0.90664014357067169</v>
      </c>
      <c r="BN145" s="80"/>
      <c r="BO145" s="80">
        <f t="shared" si="305"/>
        <v>0.97056136868110698</v>
      </c>
      <c r="BP145" s="80">
        <f t="shared" si="305"/>
        <v>0.91551110102861799</v>
      </c>
      <c r="BQ145" s="80">
        <f t="shared" si="305"/>
        <v>0.94621713847698441</v>
      </c>
      <c r="BR145" s="80">
        <f t="shared" si="305"/>
        <v>0.88977634905192149</v>
      </c>
      <c r="BS145" s="80"/>
      <c r="BT145" s="95">
        <f>[4]Northeast!AK146</f>
        <v>0.79414993679167845</v>
      </c>
      <c r="BU145" s="95">
        <f>[4]Midwest!AK146</f>
        <v>0.74018340863572885</v>
      </c>
      <c r="BV145" s="95">
        <f>[4]South!AK146</f>
        <v>0.69085150966498499</v>
      </c>
      <c r="BW145" s="95">
        <f>[4]West!AK146</f>
        <v>0.73442808640423518</v>
      </c>
      <c r="BX145" s="88"/>
      <c r="BY145" s="95">
        <f>[4]Northeast!AH146</f>
        <v>0.98750327000043225</v>
      </c>
      <c r="BZ145" s="95">
        <f>[4]Midwest!AH146</f>
        <v>0.98257809234128346</v>
      </c>
      <c r="CA145" s="95">
        <f>[4]South!AH146</f>
        <v>1.0087959548971912</v>
      </c>
      <c r="CB145" s="95">
        <f>[4]West!AH146</f>
        <v>0.99425749116459439</v>
      </c>
      <c r="CD145" s="95">
        <f>[4]Northeast!AI146</f>
        <v>1.2386629514172414</v>
      </c>
      <c r="CE145" s="95">
        <f>[4]Midwest!AI146</f>
        <v>1.3131951655096996</v>
      </c>
      <c r="CF145" s="95">
        <f>[4]South!AI146</f>
        <v>1.3450878694530015</v>
      </c>
      <c r="CG145" s="95">
        <f>[4]West!AI146</f>
        <v>1.3288172633667843</v>
      </c>
      <c r="CI145" s="95">
        <f>[4]Northeast!AJ146</f>
        <v>0.99914565710125036</v>
      </c>
      <c r="CJ145" s="95">
        <f>[4]Midwest!AJ146</f>
        <v>0.95857901347007934</v>
      </c>
      <c r="CK145" s="95">
        <f>[4]South!AJ146</f>
        <v>1.0093739932671577</v>
      </c>
      <c r="CL145" s="95">
        <f>[4]West!AJ146</f>
        <v>0.91699601251511442</v>
      </c>
      <c r="CN145" s="89">
        <f t="shared" si="237"/>
        <v>1.2305822057308258</v>
      </c>
      <c r="CO145" s="89">
        <f t="shared" si="238"/>
        <v>1.1512451647765438</v>
      </c>
      <c r="CP145" s="89">
        <f t="shared" si="239"/>
        <v>1</v>
      </c>
      <c r="CQ145" s="89">
        <f t="shared" si="240"/>
        <v>1.0056288300579015</v>
      </c>
      <c r="CR145" s="89">
        <f t="shared" si="241"/>
        <v>1.3310187383431402</v>
      </c>
      <c r="CS145" s="89">
        <f t="shared" si="242"/>
        <v>1.0072356794253896</v>
      </c>
      <c r="CT145" s="89">
        <f t="shared" si="243"/>
        <v>0.91284964995525786</v>
      </c>
      <c r="CU145" s="89">
        <f t="shared" si="244"/>
        <v>1.5144776576653718</v>
      </c>
      <c r="CV145" s="89">
        <f t="shared" si="245"/>
        <v>1.4167018142076673</v>
      </c>
      <c r="CW145" s="89"/>
      <c r="CX145" s="89">
        <f t="shared" si="246"/>
        <v>1.3481958518016723</v>
      </c>
      <c r="CZ145" s="105">
        <f t="shared" si="309"/>
        <v>1.4809405334306402</v>
      </c>
      <c r="DA145" s="35"/>
      <c r="DC145" s="80">
        <f t="shared" si="300"/>
        <v>0.26001412280932429</v>
      </c>
      <c r="DD145" s="80">
        <f t="shared" si="298"/>
        <v>0.11205255305634289</v>
      </c>
      <c r="DE145" s="80">
        <f t="shared" si="224"/>
        <v>1.8837999723895562</v>
      </c>
      <c r="DF145" s="80">
        <f t="shared" si="299"/>
        <v>4.4806739858502016E-12</v>
      </c>
      <c r="DG145" s="80"/>
      <c r="DI145" s="80">
        <f t="shared" si="282"/>
        <v>0.26344228268198133</v>
      </c>
      <c r="DJ145" s="80">
        <f t="shared" si="283"/>
        <v>0.10852737837927</v>
      </c>
      <c r="DK145" s="80">
        <f t="shared" si="284"/>
        <v>1.8839339300407203</v>
      </c>
      <c r="DL145" s="80">
        <f t="shared" si="285"/>
        <v>4.5415553526073315E-12</v>
      </c>
      <c r="DM145" s="80">
        <f t="shared" si="195"/>
        <v>2.2559035911065135</v>
      </c>
      <c r="DN145" s="80"/>
      <c r="DO145" s="80"/>
      <c r="DP145" s="80">
        <f t="shared" si="286"/>
        <v>0.11677905195973545</v>
      </c>
      <c r="DQ145" s="80">
        <f t="shared" si="287"/>
        <v>4.810816331297104E-2</v>
      </c>
      <c r="DR145" s="80">
        <f t="shared" si="288"/>
        <v>0.83511278472528017</v>
      </c>
      <c r="DS145" s="80">
        <f t="shared" si="289"/>
        <v>2.0131868092730477E-12</v>
      </c>
      <c r="DT145" s="80"/>
      <c r="DW145" s="80">
        <f t="shared" si="247"/>
        <v>-7.6469859331750836E-2</v>
      </c>
      <c r="DX145" s="80">
        <f t="shared" si="248"/>
        <v>6.7239990368044747E-2</v>
      </c>
      <c r="DY145" s="80">
        <f t="shared" si="281"/>
        <v>-2.8953138629152497E-3</v>
      </c>
      <c r="DZ145" s="80">
        <v>0</v>
      </c>
      <c r="EA145" s="80"/>
      <c r="EC145" s="80">
        <f t="shared" si="249"/>
        <v>0.44609783405305231</v>
      </c>
      <c r="ED145" s="80">
        <f t="shared" si="250"/>
        <v>0.11565659994966518</v>
      </c>
      <c r="EE145" s="80">
        <f t="shared" si="251"/>
        <v>0.43824556599728248</v>
      </c>
      <c r="EF145" s="80">
        <f t="shared" si="252"/>
        <v>0</v>
      </c>
      <c r="EG145" s="80"/>
      <c r="EI145" s="80">
        <f t="shared" si="311"/>
        <v>2.7309156589033667E-2</v>
      </c>
      <c r="EJ145" s="80">
        <f t="shared" si="311"/>
        <v>-2.5985642456914211E-2</v>
      </c>
      <c r="EK145" s="80">
        <f t="shared" si="311"/>
        <v>-2.0267833325547758E-2</v>
      </c>
      <c r="EL145" s="80" t="e">
        <f t="shared" si="311"/>
        <v>#DIV/0!</v>
      </c>
      <c r="EN145" s="80">
        <f t="shared" si="254"/>
        <v>-2.6860659478630355E-4</v>
      </c>
      <c r="EO145" s="80">
        <f t="shared" si="255"/>
        <v>6.1011645498446033E-4</v>
      </c>
      <c r="EP145" s="80">
        <f t="shared" si="256"/>
        <v>-1.0616914295751923E-3</v>
      </c>
      <c r="EQ145" s="80">
        <f t="shared" si="257"/>
        <v>-9.8175840425960789E-4</v>
      </c>
      <c r="ES145" s="80">
        <f t="shared" si="258"/>
        <v>6.0763591735305822E-3</v>
      </c>
      <c r="ET145" s="80">
        <f t="shared" si="259"/>
        <v>5.5253193848955311E-3</v>
      </c>
      <c r="EU145" s="80">
        <f t="shared" si="260"/>
        <v>1.1129510439377302E-2</v>
      </c>
      <c r="EV145" s="80">
        <f t="shared" si="261"/>
        <v>1.1682341312613193E-2</v>
      </c>
      <c r="EX145" s="80">
        <f t="shared" si="262"/>
        <v>5.5879162480729036E-2</v>
      </c>
      <c r="EY145" s="80">
        <f t="shared" si="263"/>
        <v>2.9002272174384589E-2</v>
      </c>
      <c r="EZ145" s="80">
        <f t="shared" si="264"/>
        <v>3.335553193078819E-2</v>
      </c>
      <c r="FA145" s="80">
        <f t="shared" si="265"/>
        <v>-3.5750968735164645E-2</v>
      </c>
      <c r="FC145" s="124">
        <v>1.3266531316177415</v>
      </c>
      <c r="FD145" s="80">
        <f t="shared" si="200"/>
        <v>0.99191962430974612</v>
      </c>
      <c r="FE145" s="80">
        <f t="shared" si="201"/>
        <v>0.94418775159183177</v>
      </c>
      <c r="FF145" s="124">
        <f t="shared" si="178"/>
        <v>0.91284964995525786</v>
      </c>
      <c r="FG145" s="80"/>
      <c r="FH145" s="80" t="e">
        <f t="shared" si="202"/>
        <v>#DIV/0!</v>
      </c>
      <c r="FI145" s="80">
        <f t="shared" si="203"/>
        <v>1</v>
      </c>
      <c r="FJ145" s="80">
        <f t="shared" si="179"/>
        <v>1</v>
      </c>
      <c r="FK145" s="80"/>
      <c r="FL145" s="80">
        <f t="shared" si="204"/>
        <v>0.99911174660310675</v>
      </c>
      <c r="FM145" s="80">
        <f t="shared" si="205"/>
        <v>1.0243883914817524</v>
      </c>
      <c r="FN145" s="80">
        <f t="shared" si="180"/>
        <v>1.0056288300579015</v>
      </c>
      <c r="FO145" s="80"/>
      <c r="FP145" s="80">
        <f t="shared" si="206"/>
        <v>1.01032271628017</v>
      </c>
      <c r="FQ145" s="80">
        <f t="shared" si="207"/>
        <v>1.3617856382568994</v>
      </c>
      <c r="FR145" s="80">
        <f t="shared" si="181"/>
        <v>1.3310187383431402</v>
      </c>
      <c r="FT145" s="80">
        <f t="shared" si="208"/>
        <v>1.0364240687167305</v>
      </c>
      <c r="FU145" s="80">
        <f t="shared" si="209"/>
        <v>0.99925144999435911</v>
      </c>
      <c r="FV145" s="80">
        <f t="shared" si="182"/>
        <v>1.0072356794253896</v>
      </c>
      <c r="FX145" s="37"/>
    </row>
    <row r="146" spans="1:188" x14ac:dyDescent="0.2">
      <c r="A146" s="31" t="s">
        <v>35</v>
      </c>
      <c r="B146" s="31">
        <f t="shared" si="190"/>
        <v>2008</v>
      </c>
      <c r="D146" s="85">
        <f t="shared" si="266"/>
        <v>62808.736237599078</v>
      </c>
      <c r="E146" s="85">
        <f t="shared" si="267"/>
        <v>29738.385580338203</v>
      </c>
      <c r="F146" s="85">
        <f t="shared" si="268"/>
        <v>144121.26984718154</v>
      </c>
      <c r="G146" s="123">
        <v>9.9999999999999995E-7</v>
      </c>
      <c r="H146" s="85">
        <f t="shared" si="228"/>
        <v>236668.39166611881</v>
      </c>
      <c r="I146" s="85"/>
      <c r="K146" s="85">
        <f>AER11_Table2.1b!D68*0.001</f>
        <v>5010.0609999999997</v>
      </c>
      <c r="L146" s="85">
        <f>AER11_Table2.1b!F68*0.001</f>
        <v>1243.075</v>
      </c>
      <c r="M146" s="91">
        <f>AER11_Table2.1b!S68*0.001</f>
        <v>4708.4960000000001</v>
      </c>
      <c r="N146" s="91"/>
      <c r="O146" s="91">
        <f t="shared" si="269"/>
        <v>10961.632</v>
      </c>
      <c r="P146" s="91"/>
      <c r="Q146" s="90">
        <f t="shared" si="270"/>
        <v>0.42954333807228706</v>
      </c>
      <c r="R146" s="96">
        <f t="shared" si="306"/>
        <v>3228.4290000000001</v>
      </c>
      <c r="S146" s="96">
        <f t="shared" si="306"/>
        <v>650.85900000000004</v>
      </c>
      <c r="T146" s="96">
        <f t="shared" si="306"/>
        <v>4558.3680000000004</v>
      </c>
      <c r="U146" s="96">
        <f t="shared" si="306"/>
        <v>24410.01675070919</v>
      </c>
      <c r="V146" s="96">
        <f t="shared" si="230"/>
        <v>32847.672750709193</v>
      </c>
      <c r="X146" s="85">
        <f>AER_11_Table3.4_real!$B55</f>
        <v>12.536521259441567</v>
      </c>
      <c r="Y146" s="85">
        <f>AER_11_Table3.4_real!$D55</f>
        <v>23.923243231774592</v>
      </c>
      <c r="Z146" s="85">
        <f>AER_11_Table3.4_real!F55</f>
        <v>30.608769731817024</v>
      </c>
      <c r="AA146" s="85">
        <f t="shared" si="307"/>
        <v>6.5093475770177376</v>
      </c>
      <c r="AB146" s="93">
        <f t="shared" si="271"/>
        <v>21.590616403298235</v>
      </c>
      <c r="AC146" s="90">
        <f t="shared" si="272"/>
        <v>1.2072079603968409</v>
      </c>
      <c r="AD146" s="90"/>
      <c r="AF146" s="88">
        <f t="shared" si="232"/>
        <v>45.990603944455486</v>
      </c>
      <c r="AG146" s="88">
        <f t="shared" si="308"/>
        <v>267.50148841933202</v>
      </c>
      <c r="AH146" s="96">
        <f t="shared" si="308"/>
        <v>26.47025345870227</v>
      </c>
      <c r="AI146" s="96">
        <f t="shared" si="308"/>
        <v>0.56245317483167867</v>
      </c>
      <c r="AJ146" s="96">
        <f t="shared" si="308"/>
        <v>0.2952389068812652</v>
      </c>
      <c r="AL146" s="96">
        <f t="shared" si="310"/>
        <v>46.746142551057147</v>
      </c>
      <c r="AM146" s="96">
        <f t="shared" si="310"/>
        <v>267.84010649365894</v>
      </c>
      <c r="AN146" s="96">
        <f t="shared" si="310"/>
        <v>26.709909719692497</v>
      </c>
      <c r="AO146" s="96">
        <f t="shared" si="310"/>
        <v>0.5668656938960065</v>
      </c>
      <c r="AP146" s="96">
        <f t="shared" si="310"/>
        <v>14.029412325563094</v>
      </c>
      <c r="AQ146" s="90">
        <f t="shared" si="294"/>
        <v>1.0779108499954355</v>
      </c>
      <c r="AR146" s="90">
        <f t="shared" si="295"/>
        <v>0.98383741277098002</v>
      </c>
      <c r="AS146" s="90">
        <f t="shared" si="295"/>
        <v>0.99873574544619237</v>
      </c>
      <c r="AT146" s="90">
        <f t="shared" si="295"/>
        <v>0.99102744024576261</v>
      </c>
      <c r="AU146" s="90">
        <f t="shared" si="295"/>
        <v>0.99221593560548516</v>
      </c>
      <c r="AV146" s="90">
        <f t="shared" si="295"/>
        <v>2.1044281829489624E-2</v>
      </c>
      <c r="AX146" s="102">
        <f t="shared" si="290"/>
        <v>644389.16013198241</v>
      </c>
      <c r="AY146" s="102">
        <f t="shared" si="276"/>
        <v>523587.8768376807</v>
      </c>
      <c r="AZ146" s="102">
        <f t="shared" si="277"/>
        <v>968115.50864649774</v>
      </c>
      <c r="BA146" s="102" t="e">
        <f t="shared" si="278"/>
        <v>#DIV/0!</v>
      </c>
      <c r="BB146" s="102">
        <f t="shared" si="279"/>
        <v>2996604.2237788308</v>
      </c>
      <c r="BE146" s="80">
        <f t="shared" si="236"/>
        <v>1.4554010995394284</v>
      </c>
      <c r="BF146" s="80">
        <f t="shared" si="236"/>
        <v>3.2784063192079311</v>
      </c>
      <c r="BG146" s="80">
        <f t="shared" si="236"/>
        <v>0.53370211448129867</v>
      </c>
      <c r="BH146" s="80">
        <f>AER_11_Table3.4_real!G55</f>
        <v>21.382557710260546</v>
      </c>
      <c r="BI146" s="80">
        <f t="shared" si="280"/>
        <v>1.2235640947712192</v>
      </c>
      <c r="BJ146" s="80">
        <f t="shared" si="301"/>
        <v>1.317596457374103</v>
      </c>
      <c r="BK146" s="80">
        <f t="shared" si="302"/>
        <v>1.8347946829657769</v>
      </c>
      <c r="BL146" s="80">
        <f t="shared" si="303"/>
        <v>0.88222476330008592</v>
      </c>
      <c r="BM146" s="80">
        <f t="shared" si="304"/>
        <v>1.0694135619112282</v>
      </c>
      <c r="BN146" s="80"/>
      <c r="BO146" s="80">
        <f t="shared" si="305"/>
        <v>0.94816083407445839</v>
      </c>
      <c r="BP146" s="80">
        <f t="shared" si="305"/>
        <v>0.95238849194615804</v>
      </c>
      <c r="BQ146" s="80">
        <f t="shared" si="305"/>
        <v>0.94500636240772418</v>
      </c>
      <c r="BR146" s="80">
        <f t="shared" si="305"/>
        <v>0.9149998005775023</v>
      </c>
      <c r="BS146" s="80"/>
      <c r="BT146" s="95">
        <f>[4]Northeast!AK147</f>
        <v>0.77434830524190001</v>
      </c>
      <c r="BU146" s="95">
        <f>[4]Midwest!AK147</f>
        <v>0.72146754778842903</v>
      </c>
      <c r="BV146" s="95">
        <f>[4]South!AK147</f>
        <v>0.68573521007050775</v>
      </c>
      <c r="BW146" s="95">
        <f>[4]West!AK147</f>
        <v>0.72100350901037891</v>
      </c>
      <c r="BX146" s="88"/>
      <c r="BY146" s="95">
        <f>[4]Northeast!AH147</f>
        <v>0.98665307859566831</v>
      </c>
      <c r="BZ146" s="95">
        <f>[4]Midwest!AH147</f>
        <v>0.98224162798007708</v>
      </c>
      <c r="CA146" s="95">
        <f>[4]South!AH147</f>
        <v>1.0074536187038958</v>
      </c>
      <c r="CB146" s="95">
        <f>[4]West!AH147</f>
        <v>0.99339544304491523</v>
      </c>
      <c r="CD146" s="95">
        <f>[4]Northeast!AI147</f>
        <v>1.2454167504297728</v>
      </c>
      <c r="CE146" s="95">
        <f>[4]Midwest!AI147</f>
        <v>1.3197151481835956</v>
      </c>
      <c r="CF146" s="95">
        <f>[4]South!AI147</f>
        <v>1.3579175698872719</v>
      </c>
      <c r="CG146" s="95">
        <f>[4]West!AI147</f>
        <v>1.3421887132128465</v>
      </c>
      <c r="CI146" s="95">
        <f>[4]Northeast!AJ147</f>
        <v>0.99647517068529268</v>
      </c>
      <c r="CJ146" s="95">
        <f>[4]Midwest!AJ147</f>
        <v>1.0183540631303407</v>
      </c>
      <c r="CK146" s="95">
        <f>[4]South!AJ147</f>
        <v>1.0073486625730146</v>
      </c>
      <c r="CL146" s="95">
        <f>[4]West!AJ147</f>
        <v>0.95180476614701048</v>
      </c>
      <c r="CN146" s="89">
        <f t="shared" si="237"/>
        <v>1.2444571999976384</v>
      </c>
      <c r="CO146" s="89">
        <f t="shared" si="238"/>
        <v>1.2072079603968409</v>
      </c>
      <c r="CP146" s="89">
        <f t="shared" si="239"/>
        <v>1</v>
      </c>
      <c r="CQ146" s="89">
        <f t="shared" si="240"/>
        <v>1.0043989008368117</v>
      </c>
      <c r="CR146" s="89">
        <f t="shared" si="241"/>
        <v>1.3427507347275065</v>
      </c>
      <c r="CS146" s="89">
        <f t="shared" si="242"/>
        <v>1.0103026008637275</v>
      </c>
      <c r="CT146" s="89">
        <f t="shared" si="243"/>
        <v>0.95518151476723567</v>
      </c>
      <c r="CU146" s="89">
        <f t="shared" si="244"/>
        <v>1.6196417841538062</v>
      </c>
      <c r="CV146" s="89">
        <f t="shared" si="245"/>
        <v>1.5023186382103124</v>
      </c>
      <c r="CW146" s="89"/>
      <c r="CX146" s="89">
        <f t="shared" si="246"/>
        <v>1.3625520405613414</v>
      </c>
      <c r="CZ146" s="105">
        <f t="shared" si="309"/>
        <v>1.5502174705260154</v>
      </c>
      <c r="DA146" s="35"/>
      <c r="DC146" s="80">
        <f t="shared" si="300"/>
        <v>0.26538709202117211</v>
      </c>
      <c r="DD146" s="80">
        <f t="shared" si="298"/>
        <v>0.12565423447965873</v>
      </c>
      <c r="DE146" s="80">
        <f t="shared" si="224"/>
        <v>1.8268760204848316</v>
      </c>
      <c r="DF146" s="80">
        <f t="shared" si="299"/>
        <v>4.2253213154494889E-12</v>
      </c>
      <c r="DG146" s="80"/>
      <c r="DI146" s="80">
        <f t="shared" si="282"/>
        <v>0.26269144946050477</v>
      </c>
      <c r="DJ146" s="80">
        <f t="shared" si="283"/>
        <v>0.1187235646704861</v>
      </c>
      <c r="DK146" s="80">
        <f t="shared" si="284"/>
        <v>1.8551924461528655</v>
      </c>
      <c r="DL146" s="80">
        <f t="shared" si="285"/>
        <v>4.351749086691793E-12</v>
      </c>
      <c r="DM146" s="80">
        <f t="shared" si="195"/>
        <v>2.2366074602882082</v>
      </c>
      <c r="DN146" s="80"/>
      <c r="DO146" s="80"/>
      <c r="DP146" s="80">
        <f t="shared" si="286"/>
        <v>0.11745085095381666</v>
      </c>
      <c r="DQ146" s="80">
        <f t="shared" si="287"/>
        <v>5.3081985452730018E-2</v>
      </c>
      <c r="DR146" s="80">
        <f t="shared" si="288"/>
        <v>0.82946716359150763</v>
      </c>
      <c r="DS146" s="80">
        <f t="shared" si="289"/>
        <v>1.945691930282227E-12</v>
      </c>
      <c r="DT146" s="80"/>
      <c r="DW146" s="80">
        <f t="shared" si="247"/>
        <v>4.3655743402240176E-2</v>
      </c>
      <c r="DX146" s="80">
        <f t="shared" si="248"/>
        <v>0.18171529631931047</v>
      </c>
      <c r="DY146" s="80">
        <f t="shared" si="281"/>
        <v>3.683929702978337E-2</v>
      </c>
      <c r="DZ146" s="80">
        <v>0</v>
      </c>
      <c r="EA146" s="80"/>
      <c r="EC146" s="80">
        <f t="shared" si="249"/>
        <v>0.45705429629456634</v>
      </c>
      <c r="ED146" s="80">
        <f t="shared" si="250"/>
        <v>0.11340236563314661</v>
      </c>
      <c r="EE146" s="80">
        <f t="shared" si="251"/>
        <v>0.42954333807228706</v>
      </c>
      <c r="EF146" s="80">
        <f t="shared" si="252"/>
        <v>0</v>
      </c>
      <c r="EG146" s="80"/>
      <c r="EI146" s="80">
        <f t="shared" si="311"/>
        <v>2.4263907281624988E-2</v>
      </c>
      <c r="EJ146" s="80">
        <f t="shared" si="311"/>
        <v>-1.9683203317216912E-2</v>
      </c>
      <c r="EK146" s="80">
        <f t="shared" si="311"/>
        <v>-2.0056766352911804E-2</v>
      </c>
      <c r="EL146" s="80" t="e">
        <f t="shared" si="311"/>
        <v>#DIV/0!</v>
      </c>
      <c r="EN146" s="80">
        <f t="shared" si="254"/>
        <v>-8.6132130105079135E-4</v>
      </c>
      <c r="EO146" s="80">
        <f t="shared" si="255"/>
        <v>-3.4248879020840869E-4</v>
      </c>
      <c r="EP146" s="80">
        <f t="shared" si="256"/>
        <v>-1.3315180910083327E-3</v>
      </c>
      <c r="EQ146" s="80">
        <f t="shared" si="257"/>
        <v>-8.6740311539504995E-4</v>
      </c>
      <c r="ES146" s="80">
        <f t="shared" si="258"/>
        <v>5.437680320055001E-3</v>
      </c>
      <c r="ET146" s="80">
        <f t="shared" si="259"/>
        <v>4.9526912993967942E-3</v>
      </c>
      <c r="EU146" s="80">
        <f t="shared" si="260"/>
        <v>9.4929862848326281E-3</v>
      </c>
      <c r="EV146" s="80">
        <f t="shared" si="261"/>
        <v>1.0012378607841696E-2</v>
      </c>
      <c r="EX146" s="80">
        <f t="shared" si="262"/>
        <v>-3.3302323815082345E-3</v>
      </c>
      <c r="EY146" s="80">
        <f t="shared" si="263"/>
        <v>-1.5821536792639763E-2</v>
      </c>
      <c r="EZ146" s="80">
        <f t="shared" si="264"/>
        <v>5.1493786686698101E-3</v>
      </c>
      <c r="FA146" s="80">
        <f t="shared" si="265"/>
        <v>3.5881559650354972E-2</v>
      </c>
      <c r="FC146" s="124">
        <v>1.4434785417691129</v>
      </c>
      <c r="FD146" s="80">
        <f t="shared" si="200"/>
        <v>1.0463733154896346</v>
      </c>
      <c r="FE146" s="80">
        <f t="shared" si="201"/>
        <v>0.98797286807784856</v>
      </c>
      <c r="FF146" s="124">
        <f t="shared" si="178"/>
        <v>0.95518151476723567</v>
      </c>
      <c r="FG146" s="80"/>
      <c r="FH146" s="80" t="e">
        <f t="shared" si="202"/>
        <v>#DIV/0!</v>
      </c>
      <c r="FI146" s="80">
        <f t="shared" si="203"/>
        <v>1</v>
      </c>
      <c r="FJ146" s="80">
        <f t="shared" si="179"/>
        <v>1</v>
      </c>
      <c r="FK146" s="80"/>
      <c r="FL146" s="80">
        <f t="shared" si="204"/>
        <v>0.99877695509085707</v>
      </c>
      <c r="FM146" s="80">
        <f t="shared" si="205"/>
        <v>1.0231355184745656</v>
      </c>
      <c r="FN146" s="80">
        <f t="shared" si="180"/>
        <v>1.0043989008368117</v>
      </c>
      <c r="FO146" s="80"/>
      <c r="FP146" s="80">
        <f t="shared" si="206"/>
        <v>1.0088142984365271</v>
      </c>
      <c r="FQ146" s="80">
        <f t="shared" si="207"/>
        <v>1.3737888232790723</v>
      </c>
      <c r="FR146" s="80">
        <f t="shared" si="181"/>
        <v>1.3427507347275065</v>
      </c>
      <c r="FT146" s="80">
        <f t="shared" si="208"/>
        <v>1.0030448895933546</v>
      </c>
      <c r="FU146" s="80">
        <f t="shared" si="209"/>
        <v>1.0022940603355914</v>
      </c>
      <c r="FV146" s="80">
        <f t="shared" si="182"/>
        <v>1.0103026008637275</v>
      </c>
      <c r="FX146" s="37"/>
    </row>
    <row r="147" spans="1:188" x14ac:dyDescent="0.2">
      <c r="A147" s="31" t="s">
        <v>35</v>
      </c>
      <c r="B147" s="31">
        <f t="shared" si="190"/>
        <v>2009</v>
      </c>
      <c r="D147" s="85">
        <f t="shared" si="266"/>
        <v>53060.796372562232</v>
      </c>
      <c r="E147" s="85">
        <f t="shared" si="267"/>
        <v>22468.806855886902</v>
      </c>
      <c r="F147" s="85">
        <f t="shared" si="268"/>
        <v>144440.56999433131</v>
      </c>
      <c r="G147" s="123">
        <v>9.9999999999999995E-7</v>
      </c>
      <c r="H147" s="85">
        <f t="shared" si="228"/>
        <v>219970.17322378047</v>
      </c>
      <c r="I147" s="85"/>
      <c r="K147" s="85">
        <f>AER11_Table2.1b!D69*0.001</f>
        <v>4883.1120000000001</v>
      </c>
      <c r="L147" s="85">
        <f>AER11_Table2.1b!F69*0.001</f>
        <v>1176.32</v>
      </c>
      <c r="M147" s="91">
        <f>AER11_Table2.1b!S69*0.001</f>
        <v>4655.5870000000004</v>
      </c>
      <c r="N147" s="91"/>
      <c r="O147" s="91">
        <f t="shared" si="269"/>
        <v>10715.019</v>
      </c>
      <c r="P147" s="91"/>
      <c r="Q147" s="90">
        <f t="shared" si="270"/>
        <v>0.43449171672024101</v>
      </c>
      <c r="R147" s="96">
        <f t="shared" si="306"/>
        <v>3186.5940000000001</v>
      </c>
      <c r="S147" s="96">
        <f t="shared" si="306"/>
        <v>682.48599999999999</v>
      </c>
      <c r="T147" s="96">
        <f t="shared" si="306"/>
        <v>4460.0569999999998</v>
      </c>
      <c r="U147" s="96">
        <f t="shared" si="306"/>
        <v>24317.926278182462</v>
      </c>
      <c r="V147" s="96">
        <f t="shared" si="230"/>
        <v>32647.063278182461</v>
      </c>
      <c r="X147" s="85">
        <f>AER_11_Table3.4_real!$B56</f>
        <v>10.866184591416751</v>
      </c>
      <c r="Y147" s="85">
        <f>AER_11_Table3.4_real!$D56</f>
        <v>19.100930746639438</v>
      </c>
      <c r="Z147" s="85">
        <f>AER_11_Table3.4_real!F56</f>
        <v>31.025211212749603</v>
      </c>
      <c r="AA147" s="85">
        <f t="shared" si="307"/>
        <v>7.1214452783713513</v>
      </c>
      <c r="AB147" s="93">
        <f t="shared" si="271"/>
        <v>20.529144486237538</v>
      </c>
      <c r="AC147" s="90">
        <f t="shared" si="272"/>
        <v>1.1478572997173424</v>
      </c>
      <c r="AD147" s="90"/>
      <c r="AF147" s="88">
        <f t="shared" si="232"/>
        <v>28.984998820300945</v>
      </c>
      <c r="AG147" s="88">
        <f t="shared" si="308"/>
        <v>158.49678057162922</v>
      </c>
      <c r="AH147" s="96">
        <f t="shared" si="308"/>
        <v>25.459053917908129</v>
      </c>
      <c r="AI147" s="96">
        <f t="shared" si="308"/>
        <v>0.56350981689812984</v>
      </c>
      <c r="AJ147" s="96">
        <f t="shared" si="308"/>
        <v>0.27187884773971877</v>
      </c>
      <c r="AL147" s="96">
        <f t="shared" si="310"/>
        <v>29.334587076342672</v>
      </c>
      <c r="AM147" s="96">
        <f t="shared" si="310"/>
        <v>162.89095988774002</v>
      </c>
      <c r="AN147" s="96">
        <f t="shared" si="310"/>
        <v>25.490297898651484</v>
      </c>
      <c r="AO147" s="96">
        <f t="shared" si="310"/>
        <v>0.57803712328021073</v>
      </c>
      <c r="AP147" s="96">
        <f t="shared" si="310"/>
        <v>10.181407795015215</v>
      </c>
      <c r="AQ147" s="90">
        <f t="shared" si="294"/>
        <v>0.78226013148662077</v>
      </c>
      <c r="AR147" s="90">
        <f t="shared" si="295"/>
        <v>0.98808272790300644</v>
      </c>
      <c r="AS147" s="90">
        <f t="shared" si="295"/>
        <v>0.97302379874770728</v>
      </c>
      <c r="AT147" s="90">
        <f t="shared" si="295"/>
        <v>0.99877427949772968</v>
      </c>
      <c r="AU147" s="90">
        <f t="shared" si="295"/>
        <v>0.97486786609890697</v>
      </c>
      <c r="AV147" s="90">
        <f t="shared" si="295"/>
        <v>2.6703463137271625E-2</v>
      </c>
      <c r="AX147" s="102">
        <f t="shared" si="290"/>
        <v>652574.42385101959</v>
      </c>
      <c r="AY147" s="102">
        <f t="shared" si="276"/>
        <v>580187.3639825898</v>
      </c>
      <c r="AZ147" s="102">
        <f t="shared" si="277"/>
        <v>958000.99965911906</v>
      </c>
      <c r="BA147" s="102" t="e">
        <f t="shared" si="278"/>
        <v>#DIV/0!</v>
      </c>
      <c r="BB147" s="102">
        <f t="shared" si="279"/>
        <v>3046850.7128342432</v>
      </c>
      <c r="BE147" s="80">
        <f t="shared" si="236"/>
        <v>0.91330723682308901</v>
      </c>
      <c r="BF147" s="80">
        <f t="shared" si="236"/>
        <v>1.9938117529476691</v>
      </c>
      <c r="BG147" s="80">
        <f t="shared" si="236"/>
        <v>0.50933252976285703</v>
      </c>
      <c r="BH147" s="80">
        <f>AER_11_Table3.4_real!G56</f>
        <v>20.287838293034664</v>
      </c>
      <c r="BI147" s="80">
        <f t="shared" si="280"/>
        <v>1.1609214777879517</v>
      </c>
      <c r="BJ147" s="80">
        <f t="shared" si="301"/>
        <v>1.1420429979362177</v>
      </c>
      <c r="BK147" s="80">
        <f t="shared" si="302"/>
        <v>1.4649471158276515</v>
      </c>
      <c r="BL147" s="80">
        <f t="shared" si="303"/>
        <v>0.89422769547158665</v>
      </c>
      <c r="BM147" s="80">
        <f t="shared" si="304"/>
        <v>1.1699744207833767</v>
      </c>
      <c r="BN147" s="80"/>
      <c r="BO147" s="80">
        <f t="shared" si="305"/>
        <v>0.93336128131869245</v>
      </c>
      <c r="BP147" s="80">
        <f t="shared" si="305"/>
        <v>0.90642343960642713</v>
      </c>
      <c r="BQ147" s="80">
        <f t="shared" si="305"/>
        <v>0.93624708960170822</v>
      </c>
      <c r="BR147" s="80">
        <f t="shared" si="305"/>
        <v>0.90453302267471858</v>
      </c>
      <c r="BS147" s="80"/>
      <c r="BT147" s="95">
        <f>[4]Northeast!AK148</f>
        <v>0.74968200347232916</v>
      </c>
      <c r="BU147" s="95">
        <f>[4]Midwest!AK148</f>
        <v>0.70458804824205612</v>
      </c>
      <c r="BV147" s="95">
        <f>[4]South!AK148</f>
        <v>0.67075741893745255</v>
      </c>
      <c r="BW147" s="95">
        <f>[4]West!AK148</f>
        <v>0.71834048095968783</v>
      </c>
      <c r="BX147" s="88"/>
      <c r="BY147" s="95">
        <f>[4]Northeast!AH148</f>
        <v>0.98616329640944622</v>
      </c>
      <c r="BZ147" s="95">
        <f>[4]Midwest!AH148</f>
        <v>0.98218212328349319</v>
      </c>
      <c r="CA147" s="95">
        <f>[4]South!AH148</f>
        <v>1.0062073479041451</v>
      </c>
      <c r="CB147" s="95">
        <f>[4]West!AH148</f>
        <v>0.99261183286138455</v>
      </c>
      <c r="CD147" s="95">
        <f>[4]Northeast!AI148</f>
        <v>1.2485668339729421</v>
      </c>
      <c r="CE147" s="95">
        <f>[4]Midwest!AI148</f>
        <v>1.3225699510978832</v>
      </c>
      <c r="CF147" s="95">
        <f>[4]South!AI148</f>
        <v>1.3671231837970577</v>
      </c>
      <c r="CG147" s="95">
        <f>[4]West!AI148</f>
        <v>1.3518357643326724</v>
      </c>
      <c r="CI147" s="95">
        <f>[4]Northeast!AJ148</f>
        <v>1.0111418051015402</v>
      </c>
      <c r="CJ147" s="95">
        <f>[4]Midwest!AJ148</f>
        <v>0.99034195738094755</v>
      </c>
      <c r="CK147" s="95">
        <f>[4]South!AJ148</f>
        <v>1.0146817824271575</v>
      </c>
      <c r="CL147" s="95">
        <f>[4]West!AJ148</f>
        <v>0.93840584782644931</v>
      </c>
      <c r="CN147" s="89">
        <f t="shared" si="237"/>
        <v>1.2164596058927626</v>
      </c>
      <c r="CO147" s="89">
        <f t="shared" si="238"/>
        <v>1.1478572997173424</v>
      </c>
      <c r="CP147" s="89">
        <f t="shared" si="239"/>
        <v>1</v>
      </c>
      <c r="CQ147" s="89">
        <f t="shared" si="240"/>
        <v>1.0032987492111918</v>
      </c>
      <c r="CR147" s="89">
        <f t="shared" si="241"/>
        <v>1.3509031510120537</v>
      </c>
      <c r="CS147" s="89">
        <f t="shared" si="242"/>
        <v>1.0160774815943743</v>
      </c>
      <c r="CT147" s="89">
        <f t="shared" si="243"/>
        <v>0.94007260607483478</v>
      </c>
      <c r="CU147" s="89">
        <f t="shared" si="244"/>
        <v>1.5748543766962684</v>
      </c>
      <c r="CV147" s="89">
        <f t="shared" si="245"/>
        <v>1.396322038435289</v>
      </c>
      <c r="CW147" s="89"/>
      <c r="CX147" s="89">
        <f t="shared" si="246"/>
        <v>1.3771502081937992</v>
      </c>
      <c r="CY147" s="80"/>
      <c r="CZ147" s="105">
        <f t="shared" si="309"/>
        <v>1.4682015420702614</v>
      </c>
      <c r="DA147" s="35"/>
      <c r="DC147" s="80">
        <f t="shared" si="300"/>
        <v>0.24121814150949603</v>
      </c>
      <c r="DD147" s="80">
        <f t="shared" si="298"/>
        <v>0.10214478866200143</v>
      </c>
      <c r="DE147" s="80">
        <f t="shared" si="224"/>
        <v>1.9699112094718689</v>
      </c>
      <c r="DF147" s="80">
        <f t="shared" si="299"/>
        <v>4.5460708847225306E-12</v>
      </c>
      <c r="DG147" s="80"/>
      <c r="DI147" s="80">
        <f t="shared" si="282"/>
        <v>0.25311032597373057</v>
      </c>
      <c r="DJ147" s="80">
        <f t="shared" si="283"/>
        <v>0.11349398405916748</v>
      </c>
      <c r="DK147" s="80">
        <f t="shared" si="284"/>
        <v>1.8974951881074109</v>
      </c>
      <c r="DL147" s="80">
        <f t="shared" si="285"/>
        <v>4.3837405572791558E-12</v>
      </c>
      <c r="DM147" s="80">
        <f t="shared" si="195"/>
        <v>2.2640994981446925</v>
      </c>
      <c r="DN147" s="80"/>
      <c r="DO147" s="80"/>
      <c r="DP147" s="80">
        <f t="shared" si="286"/>
        <v>0.11179293409196055</v>
      </c>
      <c r="DQ147" s="80">
        <f t="shared" si="287"/>
        <v>5.0127648609157721E-2</v>
      </c>
      <c r="DR147" s="80">
        <f t="shared" si="288"/>
        <v>0.83807941729694568</v>
      </c>
      <c r="DS147" s="80">
        <f t="shared" si="289"/>
        <v>1.9361960730398089E-12</v>
      </c>
      <c r="DT147" s="80"/>
      <c r="DW147" s="80">
        <f t="shared" si="247"/>
        <v>-0.14299044922385679</v>
      </c>
      <c r="DX147" s="80">
        <f t="shared" si="248"/>
        <v>-0.22511344244819367</v>
      </c>
      <c r="DY147" s="80">
        <f t="shared" si="281"/>
        <v>1.3513578450243273E-2</v>
      </c>
      <c r="DZ147" s="80">
        <v>0</v>
      </c>
      <c r="EA147" s="80"/>
      <c r="EC147" s="80">
        <f t="shared" si="249"/>
        <v>0.45572593011734275</v>
      </c>
      <c r="ED147" s="80">
        <f t="shared" si="250"/>
        <v>0.10978235316241622</v>
      </c>
      <c r="EE147" s="80">
        <f t="shared" si="251"/>
        <v>0.43449171672024101</v>
      </c>
      <c r="EF147" s="80">
        <f t="shared" si="252"/>
        <v>0</v>
      </c>
      <c r="EG147" s="80"/>
      <c r="EI147" s="80">
        <f t="shared" si="311"/>
        <v>-2.9105957306368216E-3</v>
      </c>
      <c r="EJ147" s="80">
        <f t="shared" si="311"/>
        <v>-3.2442453890431454E-2</v>
      </c>
      <c r="EK147" s="80">
        <f t="shared" si="311"/>
        <v>1.1454240710510473E-2</v>
      </c>
      <c r="EL147" s="80" t="e">
        <f t="shared" si="311"/>
        <v>#DIV/0!</v>
      </c>
      <c r="EN147" s="80">
        <f t="shared" si="254"/>
        <v>-4.9653095188198677E-4</v>
      </c>
      <c r="EO147" s="80">
        <f t="shared" si="255"/>
        <v>-6.0582342851204428E-5</v>
      </c>
      <c r="EP147" s="80">
        <f t="shared" si="256"/>
        <v>-1.2378160768312706E-3</v>
      </c>
      <c r="EQ147" s="80">
        <f t="shared" si="257"/>
        <v>-7.8913127227873351E-4</v>
      </c>
      <c r="ES147" s="80">
        <f t="shared" si="258"/>
        <v>2.5261475159956831E-3</v>
      </c>
      <c r="ET147" s="80">
        <f t="shared" si="259"/>
        <v>2.1608599510288817E-3</v>
      </c>
      <c r="EU147" s="80">
        <f t="shared" si="260"/>
        <v>6.7563385358936495E-3</v>
      </c>
      <c r="EV147" s="80">
        <f t="shared" si="261"/>
        <v>7.1618446193977099E-3</v>
      </c>
      <c r="EX147" s="80">
        <f t="shared" si="262"/>
        <v>4.3057744615123024E-3</v>
      </c>
      <c r="EY147" s="80">
        <f t="shared" si="263"/>
        <v>-2.6081683552835484E-2</v>
      </c>
      <c r="EZ147" s="80">
        <f t="shared" si="264"/>
        <v>7.786583272627717E-3</v>
      </c>
      <c r="FA147" s="80">
        <f t="shared" si="265"/>
        <v>-1.7638820754246935E-2</v>
      </c>
      <c r="FC147" s="124">
        <v>1.2200047228859512</v>
      </c>
      <c r="FD147" s="80">
        <f t="shared" si="200"/>
        <v>0.98418215966408995</v>
      </c>
      <c r="FE147" s="80">
        <f t="shared" si="201"/>
        <v>0.97234527099438206</v>
      </c>
      <c r="FF147" s="124">
        <f t="shared" si="178"/>
        <v>0.94007260607483478</v>
      </c>
      <c r="FG147" s="80"/>
      <c r="FH147" s="80" t="e">
        <f t="shared" si="202"/>
        <v>#DIV/0!</v>
      </c>
      <c r="FI147" s="80">
        <f t="shared" si="203"/>
        <v>1</v>
      </c>
      <c r="FJ147" s="80">
        <f t="shared" si="179"/>
        <v>1</v>
      </c>
      <c r="FK147" s="80"/>
      <c r="FL147" s="80">
        <f t="shared" si="204"/>
        <v>0.9989046666372261</v>
      </c>
      <c r="FM147" s="80">
        <f t="shared" si="205"/>
        <v>1.0220148440065415</v>
      </c>
      <c r="FN147" s="80">
        <f t="shared" si="180"/>
        <v>1.0032987492111918</v>
      </c>
      <c r="FO147" s="80"/>
      <c r="FP147" s="80">
        <f t="shared" si="206"/>
        <v>1.0060714293976549</v>
      </c>
      <c r="FQ147" s="80">
        <f t="shared" si="207"/>
        <v>1.3821296851268985</v>
      </c>
      <c r="FR147" s="80">
        <f t="shared" si="181"/>
        <v>1.3509031510120537</v>
      </c>
      <c r="FT147" s="80">
        <f t="shared" si="208"/>
        <v>1.0057159911552338</v>
      </c>
      <c r="FU147" s="80">
        <f t="shared" si="209"/>
        <v>1.0080231643194131</v>
      </c>
      <c r="FV147" s="80">
        <f t="shared" si="182"/>
        <v>1.0160774815943743</v>
      </c>
      <c r="FX147" s="37"/>
    </row>
    <row r="148" spans="1:188" x14ac:dyDescent="0.2">
      <c r="A148" s="31" t="s">
        <v>35</v>
      </c>
      <c r="B148" s="31">
        <f t="shared" si="190"/>
        <v>2010</v>
      </c>
      <c r="D148" s="85">
        <f t="shared" si="266"/>
        <v>49070.387093695106</v>
      </c>
      <c r="E148" s="85">
        <f t="shared" si="267"/>
        <v>24363.504486477643</v>
      </c>
      <c r="F148" s="85">
        <f t="shared" si="268"/>
        <v>151676.06336614877</v>
      </c>
      <c r="G148" s="123">
        <v>9.9999999999999995E-7</v>
      </c>
      <c r="H148" s="85">
        <f t="shared" si="228"/>
        <v>225109.95494732153</v>
      </c>
      <c r="I148" s="85"/>
      <c r="K148" s="85">
        <f>AER11_Table2.1b!D70*0.001</f>
        <v>4882.9170000000004</v>
      </c>
      <c r="L148" s="85">
        <f>AER11_Table2.1b!F70*0.001</f>
        <v>1141.904</v>
      </c>
      <c r="M148" s="91">
        <f>AER11_Table2.1b!S70*0.001</f>
        <v>4932.7570000000005</v>
      </c>
      <c r="N148" s="91"/>
      <c r="O148" s="91">
        <f t="shared" si="269"/>
        <v>10957.578000000001</v>
      </c>
      <c r="P148" s="91"/>
      <c r="Q148" s="90">
        <f t="shared" si="270"/>
        <v>0.45016855002081663</v>
      </c>
      <c r="R148" s="96">
        <f t="shared" si="306"/>
        <v>3163.6109999999999</v>
      </c>
      <c r="S148" s="96">
        <f t="shared" si="306"/>
        <v>684.70799999999997</v>
      </c>
      <c r="T148" s="96">
        <f t="shared" si="306"/>
        <v>4538.6400000000003</v>
      </c>
      <c r="U148" s="96">
        <f t="shared" si="306"/>
        <v>24390.675149360894</v>
      </c>
      <c r="V148" s="96">
        <f t="shared" si="230"/>
        <v>32777.634149360892</v>
      </c>
      <c r="X148" s="85">
        <f>AER_11_Table3.4_real!$B57</f>
        <v>10.04940020354536</v>
      </c>
      <c r="Y148" s="85">
        <f>AER_11_Table3.4_real!$D57</f>
        <v>21.335860533352754</v>
      </c>
      <c r="Z148" s="85">
        <f>AER_11_Table3.4_real!F57</f>
        <v>30.74874018042015</v>
      </c>
      <c r="AA148" s="85">
        <f t="shared" si="307"/>
        <v>7.2028992081906997</v>
      </c>
      <c r="AB148" s="93">
        <f t="shared" si="271"/>
        <v>20.543769339111389</v>
      </c>
      <c r="AC148" s="90">
        <f t="shared" si="272"/>
        <v>1.1486750271262851</v>
      </c>
      <c r="AD148" s="90"/>
      <c r="AF148" s="88">
        <f t="shared" si="232"/>
        <v>28.641922762493479</v>
      </c>
      <c r="AG148" s="88">
        <f t="shared" si="308"/>
        <v>207.23111880444714</v>
      </c>
      <c r="AH148" s="96">
        <f t="shared" si="308"/>
        <v>25.278541806177561</v>
      </c>
      <c r="AI148" s="96">
        <f t="shared" si="308"/>
        <v>0.60794729249699131</v>
      </c>
      <c r="AJ148" s="96">
        <f t="shared" si="308"/>
        <v>0.29871770905107908</v>
      </c>
      <c r="AL148" s="96">
        <f t="shared" si="310"/>
        <v>29.331503485735709</v>
      </c>
      <c r="AM148" s="96">
        <f t="shared" si="310"/>
        <v>202.33516865677996</v>
      </c>
      <c r="AN148" s="96">
        <f t="shared" si="310"/>
        <v>23.516817272210311</v>
      </c>
      <c r="AO148" s="96">
        <f t="shared" si="310"/>
        <v>0.62842522071331886</v>
      </c>
      <c r="AP148" s="96">
        <f t="shared" si="310"/>
        <v>10.781621915808024</v>
      </c>
      <c r="AQ148" s="90">
        <f t="shared" si="294"/>
        <v>0.82837591296837099</v>
      </c>
      <c r="AR148" s="90">
        <f t="shared" si="295"/>
        <v>0.97649009967806177</v>
      </c>
      <c r="AS148" s="90">
        <f t="shared" si="295"/>
        <v>1.0241972276998081</v>
      </c>
      <c r="AT148" s="90">
        <f t="shared" si="295"/>
        <v>1.0749133912797404</v>
      </c>
      <c r="AU148" s="90">
        <f t="shared" si="295"/>
        <v>0.96741389819924273</v>
      </c>
      <c r="AV148" s="90">
        <f t="shared" si="295"/>
        <v>2.7706194057231678E-2</v>
      </c>
      <c r="AX148" s="102">
        <f t="shared" si="290"/>
        <v>647893.66683889972</v>
      </c>
      <c r="AY148" s="102">
        <f t="shared" si="276"/>
        <v>599619.58273199841</v>
      </c>
      <c r="AZ148" s="102">
        <f t="shared" si="277"/>
        <v>920102.0848989723</v>
      </c>
      <c r="BA148" s="102" t="e">
        <f t="shared" si="278"/>
        <v>#DIV/0!</v>
      </c>
      <c r="BB148" s="102">
        <f t="shared" si="279"/>
        <v>2991321.0884157876</v>
      </c>
      <c r="BE148" s="80">
        <f t="shared" si="236"/>
        <v>0.91321123187134357</v>
      </c>
      <c r="BF148" s="80">
        <f t="shared" si="236"/>
        <v>2.4766152620167596</v>
      </c>
      <c r="BG148" s="80">
        <f t="shared" si="236"/>
        <v>0.46989957045026903</v>
      </c>
      <c r="BH148" s="80">
        <f>AER_11_Table3.4_real!G57</f>
        <v>20.371836144377735</v>
      </c>
      <c r="BI148" s="80">
        <f t="shared" si="280"/>
        <v>1.165728047532038</v>
      </c>
      <c r="BJ148" s="80">
        <f t="shared" si="301"/>
        <v>1.0561984327952052</v>
      </c>
      <c r="BK148" s="80">
        <f t="shared" si="302"/>
        <v>1.636355199996482</v>
      </c>
      <c r="BL148" s="80">
        <f t="shared" si="303"/>
        <v>0.88625907754955868</v>
      </c>
      <c r="BM148" s="80">
        <f t="shared" si="304"/>
        <v>1.1833563974237584</v>
      </c>
      <c r="BN148" s="80"/>
      <c r="BO148" s="80">
        <f t="shared" si="305"/>
        <v>0.92249225959974535</v>
      </c>
      <c r="BP148" s="80">
        <f t="shared" si="305"/>
        <v>0.89118913415815793</v>
      </c>
      <c r="BQ148" s="80">
        <f t="shared" si="305"/>
        <v>1.0192174414261046</v>
      </c>
      <c r="BR148" s="80">
        <f t="shared" si="305"/>
        <v>0.89702641621888146</v>
      </c>
      <c r="BS148" s="80"/>
      <c r="BT148" s="95">
        <f>[4]Northeast!AK149</f>
        <v>0.76788226446230656</v>
      </c>
      <c r="BU148" s="95">
        <f>[4]Midwest!AK149</f>
        <v>0.7030651659426419</v>
      </c>
      <c r="BV148" s="95">
        <f>[4]South!AK149</f>
        <v>0.67665375832328867</v>
      </c>
      <c r="BW148" s="95">
        <f>[4]West!AK149</f>
        <v>0.71599511179870245</v>
      </c>
      <c r="BX148" s="88"/>
      <c r="BY148" s="95">
        <f>[4]Northeast!AH149</f>
        <v>0.98661505487017109</v>
      </c>
      <c r="BZ148" s="95">
        <f>[4]Midwest!AH149</f>
        <v>0.98177830120520326</v>
      </c>
      <c r="CA148" s="95">
        <f>[4]South!AH149</f>
        <v>1.0054315741473643</v>
      </c>
      <c r="CB148" s="95">
        <f>[4]West!AH149</f>
        <v>0.99215521732157774</v>
      </c>
      <c r="CD148" s="95">
        <f>[4]Northeast!AI149</f>
        <v>1.247144161039389</v>
      </c>
      <c r="CE148" s="95">
        <f>[4]Midwest!AI149</f>
        <v>1.3242613772376894</v>
      </c>
      <c r="CF148" s="95">
        <f>[4]South!AI149</f>
        <v>1.3737177811935126</v>
      </c>
      <c r="CG148" s="95">
        <f>[4]West!AI149</f>
        <v>1.3594943901432333</v>
      </c>
      <c r="CI148" s="95">
        <f>[4]Northeast!AJ149</f>
        <v>0.9763458800399798</v>
      </c>
      <c r="CJ148" s="95">
        <f>[4]Midwest!AJ149</f>
        <v>0.97496081167477355</v>
      </c>
      <c r="CK148" s="95">
        <f>[4]South!AJ149</f>
        <v>1.0905618706494873</v>
      </c>
      <c r="CL148" s="95">
        <f>[4]West!AJ149</f>
        <v>0.92883406538211055</v>
      </c>
      <c r="CM148" s="105">
        <f>CN148*CO148</f>
        <v>1.4289482367427577</v>
      </c>
      <c r="CN148" s="89">
        <f t="shared" si="237"/>
        <v>1.2439969556208168</v>
      </c>
      <c r="CO148" s="89">
        <f t="shared" si="238"/>
        <v>1.1486750271262851</v>
      </c>
      <c r="CP148" s="89">
        <f t="shared" si="239"/>
        <v>1</v>
      </c>
      <c r="CQ148" s="89">
        <f t="shared" si="240"/>
        <v>1.002662849912366</v>
      </c>
      <c r="CR148" s="89">
        <f t="shared" si="241"/>
        <v>1.3564079196999916</v>
      </c>
      <c r="CS148" s="89">
        <f t="shared" si="242"/>
        <v>1.0833074689101141</v>
      </c>
      <c r="CT148" s="89">
        <f t="shared" si="243"/>
        <v>0.93037859472496243</v>
      </c>
      <c r="CU148" s="89">
        <f t="shared" si="244"/>
        <v>1.7052026770722768</v>
      </c>
      <c r="CV148" s="89">
        <f t="shared" si="245"/>
        <v>1.4289482367427577</v>
      </c>
      <c r="CW148" s="89"/>
      <c r="CX148" s="89">
        <f t="shared" si="246"/>
        <v>1.4733196401491251</v>
      </c>
      <c r="CZ148" s="105">
        <f t="shared" si="309"/>
        <v>1.4297447364914488</v>
      </c>
      <c r="DA148" s="35"/>
      <c r="DC148" s="80">
        <f t="shared" si="300"/>
        <v>0.21798408295705168</v>
      </c>
      <c r="DD148" s="80">
        <f t="shared" si="298"/>
        <v>0.10822935170583194</v>
      </c>
      <c r="DE148" s="80">
        <f t="shared" si="224"/>
        <v>2.0213596959980222</v>
      </c>
      <c r="DF148" s="80">
        <f t="shared" si="299"/>
        <v>4.4422735557563954E-12</v>
      </c>
      <c r="DG148" s="80"/>
      <c r="DI148" s="80">
        <f t="shared" si="282"/>
        <v>0.22940505101265879</v>
      </c>
      <c r="DJ148" s="80">
        <f t="shared" si="283"/>
        <v>0.10515773342742918</v>
      </c>
      <c r="DK148" s="80">
        <f t="shared" si="284"/>
        <v>1.9955249171803109</v>
      </c>
      <c r="DL148" s="80">
        <f t="shared" si="285"/>
        <v>4.4939724380152914E-12</v>
      </c>
      <c r="DM148" s="80">
        <f t="shared" si="195"/>
        <v>2.3300877016248931</v>
      </c>
      <c r="DN148" s="80"/>
      <c r="DO148" s="80"/>
      <c r="DP148" s="80">
        <f t="shared" si="286"/>
        <v>9.8453397635068648E-2</v>
      </c>
      <c r="DQ148" s="80">
        <f t="shared" si="287"/>
        <v>4.5130375716801195E-2</v>
      </c>
      <c r="DR148" s="80">
        <f t="shared" si="288"/>
        <v>0.85641622664620143</v>
      </c>
      <c r="DS148" s="80">
        <f t="shared" si="289"/>
        <v>1.9286709401029874E-12</v>
      </c>
      <c r="DT148" s="80"/>
      <c r="DW148" s="80">
        <f t="shared" si="247"/>
        <v>-7.8142684482615327E-2</v>
      </c>
      <c r="DX148" s="80">
        <f t="shared" si="248"/>
        <v>0.11065218612049105</v>
      </c>
      <c r="DY148" s="80">
        <f t="shared" si="281"/>
        <v>-8.9511152210103185E-3</v>
      </c>
      <c r="DZ148" s="80">
        <v>0</v>
      </c>
      <c r="EA148" s="80"/>
      <c r="EC148" s="80">
        <f t="shared" si="249"/>
        <v>0.44562009962420523</v>
      </c>
      <c r="ED148" s="80">
        <f t="shared" si="250"/>
        <v>0.10421135035497807</v>
      </c>
      <c r="EE148" s="80">
        <f t="shared" si="251"/>
        <v>0.45016855002081663</v>
      </c>
      <c r="EF148" s="80">
        <f t="shared" si="252"/>
        <v>0</v>
      </c>
      <c r="EG148" s="80"/>
      <c r="EI148" s="80">
        <f t="shared" si="311"/>
        <v>-2.2424803906388124E-2</v>
      </c>
      <c r="EJ148" s="80">
        <f t="shared" si="311"/>
        <v>-5.2078746210489496E-2</v>
      </c>
      <c r="EK148" s="80">
        <f t="shared" si="311"/>
        <v>3.5445187649017322E-2</v>
      </c>
      <c r="EL148" s="80" t="e">
        <f t="shared" si="311"/>
        <v>#DIV/0!</v>
      </c>
      <c r="EN148" s="80">
        <f t="shared" si="254"/>
        <v>4.5799211891041201E-4</v>
      </c>
      <c r="EO148" s="80">
        <f t="shared" si="255"/>
        <v>-4.112324046305929E-4</v>
      </c>
      <c r="EP148" s="80">
        <f t="shared" si="256"/>
        <v>-7.7128533031903821E-4</v>
      </c>
      <c r="EQ148" s="80">
        <f t="shared" si="257"/>
        <v>-4.6012004060683707E-4</v>
      </c>
      <c r="ES148" s="80">
        <f t="shared" si="258"/>
        <v>-1.1400944183820297E-3</v>
      </c>
      <c r="ET148" s="80">
        <f t="shared" si="259"/>
        <v>1.2780764319518247E-3</v>
      </c>
      <c r="EU148" s="80">
        <f t="shared" si="260"/>
        <v>4.8121070914110943E-3</v>
      </c>
      <c r="EV148" s="80">
        <f t="shared" si="261"/>
        <v>5.6493645134765794E-3</v>
      </c>
      <c r="EX148" s="80">
        <f t="shared" si="262"/>
        <v>-1.1801815251027864E-2</v>
      </c>
      <c r="EY148" s="80">
        <f t="shared" si="263"/>
        <v>5.125585119755461E-2</v>
      </c>
      <c r="EZ148" s="80">
        <f t="shared" si="264"/>
        <v>7.346656439463424E-2</v>
      </c>
      <c r="FA148" s="80">
        <f t="shared" si="265"/>
        <v>-7.6755130296626093E-3</v>
      </c>
      <c r="FC148" s="124">
        <v>1.2202101530883818</v>
      </c>
      <c r="FD148" s="80">
        <f t="shared" si="200"/>
        <v>0.98968801847088317</v>
      </c>
      <c r="FE148" s="80">
        <f t="shared" si="201"/>
        <v>0.96231846451996395</v>
      </c>
      <c r="FF148" s="124">
        <f t="shared" si="178"/>
        <v>0.93037859472496243</v>
      </c>
      <c r="FG148" s="80"/>
      <c r="FH148" s="80" t="e">
        <f t="shared" si="202"/>
        <v>#DIV/0!</v>
      </c>
      <c r="FI148" s="80">
        <f t="shared" si="203"/>
        <v>1</v>
      </c>
      <c r="FJ148" s="80">
        <f t="shared" si="179"/>
        <v>1</v>
      </c>
      <c r="FK148" s="80"/>
      <c r="FL148" s="80">
        <f t="shared" si="204"/>
        <v>0.99936619147654093</v>
      </c>
      <c r="FM148" s="80">
        <f t="shared" si="205"/>
        <v>1.0213670822873084</v>
      </c>
      <c r="FN148" s="80">
        <f t="shared" si="180"/>
        <v>1.002662849912366</v>
      </c>
      <c r="FO148" s="80"/>
      <c r="FP148" s="80">
        <f t="shared" si="206"/>
        <v>1.004074880337509</v>
      </c>
      <c r="FQ148" s="80">
        <f t="shared" si="207"/>
        <v>1.3877616982047096</v>
      </c>
      <c r="FR148" s="80">
        <f t="shared" si="181"/>
        <v>1.3564079196999916</v>
      </c>
      <c r="FT148" s="80">
        <f t="shared" si="208"/>
        <v>1.0661662014300781</v>
      </c>
      <c r="FU148" s="80">
        <f t="shared" si="209"/>
        <v>1.074720228055956</v>
      </c>
      <c r="FV148" s="80">
        <f t="shared" si="182"/>
        <v>1.0833074689101141</v>
      </c>
      <c r="FX148" s="37"/>
    </row>
    <row r="149" spans="1:188" x14ac:dyDescent="0.2">
      <c r="A149" s="31"/>
      <c r="B149" s="31"/>
      <c r="D149" s="85">
        <f t="shared" si="266"/>
        <v>45612.179237272059</v>
      </c>
      <c r="E149" s="85">
        <f t="shared" si="267"/>
        <v>30872.338607264413</v>
      </c>
      <c r="F149" s="85">
        <f t="shared" si="268"/>
        <v>0</v>
      </c>
      <c r="G149" s="123">
        <v>9.9999999999999995E-7</v>
      </c>
      <c r="H149" s="85">
        <f t="shared" si="228"/>
        <v>76484.517845536466</v>
      </c>
      <c r="I149" s="85"/>
      <c r="K149" s="85">
        <f>AER11_Table2.1b!D71*0.001</f>
        <v>4830.1570000000002</v>
      </c>
      <c r="L149" s="85">
        <f>AER11_Table2.1b!F71*0.001</f>
        <v>1138.9549999999999</v>
      </c>
      <c r="M149" s="91">
        <f>AER11_Table2.1b!S71*0.001</f>
        <v>4857.6639999999998</v>
      </c>
      <c r="N149" s="91"/>
      <c r="O149" s="91"/>
      <c r="P149" s="91"/>
      <c r="R149" s="96"/>
      <c r="S149" s="96"/>
      <c r="T149" s="96"/>
      <c r="U149" s="96"/>
      <c r="V149" s="96"/>
      <c r="X149" s="85">
        <f>AER_11_Table3.4_real!$B58</f>
        <v>9.4432084168841843</v>
      </c>
      <c r="Y149" s="85">
        <f>AER_11_Table3.4_real!$D58</f>
        <v>27.105845803622106</v>
      </c>
      <c r="Z149" s="85">
        <f>AER_11_Table3.4_real!F58</f>
        <v>0</v>
      </c>
      <c r="AA149" s="85"/>
      <c r="AB149" s="93" t="e">
        <f t="shared" si="271"/>
        <v>#DIV/0!</v>
      </c>
      <c r="AC149" s="90" t="e">
        <f t="shared" ref="AC149" si="312">AB149/AB$126</f>
        <v>#DIV/0!</v>
      </c>
      <c r="AD149" s="90"/>
      <c r="AF149" s="88"/>
      <c r="AG149" s="88"/>
      <c r="AH149" s="96"/>
      <c r="AI149" s="96"/>
      <c r="AJ149" s="96"/>
      <c r="AL149" s="96"/>
      <c r="AM149" s="96"/>
      <c r="AN149" s="96"/>
      <c r="AO149" s="96"/>
      <c r="AP149" s="96"/>
      <c r="AQ149" s="90"/>
      <c r="AR149" s="90"/>
      <c r="AS149" s="90"/>
      <c r="AT149" s="90"/>
      <c r="AU149" s="90"/>
      <c r="AV149" s="90"/>
      <c r="AX149" s="102"/>
      <c r="AY149" s="102"/>
      <c r="AZ149" s="102"/>
      <c r="BA149" s="102"/>
      <c r="BB149" s="102"/>
      <c r="BE149" s="80"/>
      <c r="BF149" s="80"/>
      <c r="BG149" s="80"/>
      <c r="BH149" s="80"/>
      <c r="BI149" s="80"/>
      <c r="BJ149" s="80"/>
      <c r="BK149" s="80"/>
      <c r="BL149" s="80"/>
      <c r="BM149" s="80"/>
      <c r="BN149" s="80"/>
      <c r="BO149" s="80"/>
      <c r="BP149" s="80"/>
      <c r="BQ149" s="80"/>
      <c r="BR149" s="80"/>
      <c r="BS149" s="80"/>
      <c r="BT149" s="95"/>
      <c r="BU149" s="95"/>
      <c r="BV149" s="95"/>
      <c r="BW149" s="95"/>
      <c r="BX149" s="88"/>
      <c r="BY149" s="95"/>
      <c r="BZ149" s="95"/>
      <c r="CA149" s="95"/>
      <c r="CB149" s="95"/>
      <c r="CD149" s="95"/>
      <c r="CE149" s="95"/>
      <c r="CF149" s="95"/>
      <c r="CG149" s="95"/>
      <c r="CI149" s="95"/>
      <c r="CJ149" s="95"/>
      <c r="CK149" s="95"/>
      <c r="CL149" s="95"/>
      <c r="CM149" s="105"/>
      <c r="CN149" s="89"/>
      <c r="CO149" s="89"/>
      <c r="CP149" s="89"/>
      <c r="CQ149" s="89"/>
      <c r="CR149" s="89"/>
      <c r="CS149" s="89"/>
      <c r="CT149" s="89"/>
      <c r="CU149" s="89"/>
      <c r="CV149" s="89"/>
      <c r="CW149" s="89"/>
      <c r="CX149" s="89"/>
      <c r="CZ149" s="105"/>
      <c r="DA149" s="35"/>
      <c r="DC149" s="80">
        <f t="shared" si="300"/>
        <v>0.59635832874553352</v>
      </c>
      <c r="DD149" s="80">
        <f>E149/$H149</f>
        <v>0.40364167124139205</v>
      </c>
      <c r="DE149" s="80"/>
      <c r="DF149" s="80"/>
      <c r="DG149" s="80"/>
      <c r="DI149" s="80"/>
      <c r="DJ149" s="80"/>
      <c r="DK149" s="80"/>
      <c r="DL149" s="80"/>
      <c r="DM149" s="80"/>
      <c r="DN149" s="80"/>
      <c r="DO149" s="80"/>
      <c r="DP149" s="80"/>
      <c r="DQ149" s="80"/>
      <c r="DR149" s="80"/>
      <c r="DS149" s="80"/>
      <c r="DT149" s="80"/>
      <c r="DW149" s="80"/>
      <c r="DX149" s="80"/>
      <c r="DY149" s="80"/>
      <c r="DZ149" s="80"/>
      <c r="EA149" s="80"/>
      <c r="EC149" s="80"/>
      <c r="ED149" s="80"/>
      <c r="EE149" s="80"/>
      <c r="EF149" s="80"/>
      <c r="EG149" s="80"/>
      <c r="EI149" s="80"/>
      <c r="EJ149" s="80"/>
      <c r="EK149" s="80"/>
      <c r="EL149" s="80"/>
      <c r="EN149" s="80"/>
      <c r="EO149" s="80"/>
      <c r="EP149" s="80"/>
      <c r="EQ149" s="80"/>
      <c r="ES149" s="80"/>
      <c r="ET149" s="80"/>
      <c r="EU149" s="80"/>
      <c r="EV149" s="80"/>
      <c r="EX149" s="80"/>
      <c r="EY149" s="80"/>
      <c r="EZ149" s="80"/>
      <c r="FA149" s="80"/>
      <c r="FC149" s="124"/>
      <c r="FD149" s="80"/>
      <c r="FE149" s="80"/>
      <c r="FF149" s="124"/>
      <c r="FG149" s="80"/>
      <c r="FH149" s="80"/>
      <c r="FI149" s="80"/>
      <c r="FJ149" s="80"/>
      <c r="FK149" s="80"/>
      <c r="FL149" s="80"/>
      <c r="FM149" s="80"/>
      <c r="FN149" s="80"/>
      <c r="FO149" s="80"/>
      <c r="FP149" s="80"/>
      <c r="FQ149" s="80"/>
      <c r="FR149" s="80"/>
      <c r="FT149" s="80"/>
      <c r="FU149" s="80"/>
      <c r="FV149" s="80"/>
      <c r="FX149" s="37"/>
    </row>
    <row r="150" spans="1:188" x14ac:dyDescent="0.2">
      <c r="A150" s="31"/>
      <c r="B150" s="31"/>
      <c r="D150" s="85"/>
      <c r="E150" s="85"/>
      <c r="F150" s="123"/>
      <c r="G150" s="123"/>
      <c r="H150" s="85"/>
      <c r="I150" s="85"/>
      <c r="K150" s="85"/>
      <c r="L150" s="85"/>
      <c r="M150" s="91"/>
      <c r="N150" s="91"/>
      <c r="O150" s="91"/>
      <c r="P150" s="91"/>
      <c r="R150" s="96"/>
      <c r="S150" s="96"/>
      <c r="T150" s="96"/>
      <c r="U150" s="96"/>
      <c r="V150" s="96"/>
      <c r="X150" s="85"/>
      <c r="Y150" s="85"/>
      <c r="Z150" s="85"/>
      <c r="AA150" s="85"/>
      <c r="AB150" s="85"/>
      <c r="AC150" s="104"/>
      <c r="AD150" s="104"/>
      <c r="AF150" s="88"/>
      <c r="AG150" s="88"/>
      <c r="AH150" s="96"/>
      <c r="AI150" s="96"/>
      <c r="AJ150" s="96"/>
      <c r="AL150" s="96"/>
      <c r="AM150" s="96"/>
      <c r="AN150" s="96"/>
      <c r="AO150" s="96"/>
      <c r="AP150" s="96"/>
      <c r="AQ150" s="90"/>
      <c r="AR150" s="90"/>
      <c r="AS150" s="90"/>
      <c r="AT150" s="90"/>
      <c r="AU150" s="90"/>
      <c r="AV150" s="90"/>
      <c r="AX150" s="102"/>
      <c r="AY150" s="102"/>
      <c r="AZ150" s="102"/>
      <c r="BA150" s="102"/>
      <c r="BB150" s="102"/>
      <c r="BE150" s="80"/>
      <c r="BF150" s="80"/>
      <c r="BG150" s="80"/>
      <c r="BH150" s="80"/>
      <c r="BI150" s="80"/>
      <c r="BJ150" s="80"/>
      <c r="BK150" s="80"/>
      <c r="BL150" s="80"/>
      <c r="BM150" s="80"/>
      <c r="BN150" s="80"/>
      <c r="BO150" s="80"/>
      <c r="BP150" s="80"/>
      <c r="BQ150" s="80"/>
      <c r="BR150" s="80"/>
      <c r="BS150" s="80"/>
      <c r="BT150" s="95"/>
      <c r="BU150" s="95"/>
      <c r="BV150" s="95"/>
      <c r="BW150" s="95"/>
      <c r="BX150" s="88"/>
      <c r="BY150" s="95"/>
      <c r="BZ150" s="95"/>
      <c r="CA150" s="95"/>
      <c r="CB150" s="95"/>
      <c r="CD150" s="95"/>
      <c r="CE150" s="95"/>
      <c r="CF150" s="95"/>
      <c r="CG150" s="95"/>
      <c r="CI150" s="95"/>
      <c r="CJ150" s="95"/>
      <c r="CK150" s="95"/>
      <c r="CL150" s="95"/>
      <c r="CM150" s="105"/>
      <c r="CN150" s="89"/>
      <c r="CO150" s="89"/>
      <c r="CP150" s="89"/>
      <c r="CQ150" s="89"/>
      <c r="CR150" s="89"/>
      <c r="CS150" s="89"/>
      <c r="CT150" s="89"/>
      <c r="CU150" s="89"/>
      <c r="CV150" s="89"/>
      <c r="CW150" s="89"/>
      <c r="CX150" s="89"/>
      <c r="CZ150" s="105"/>
      <c r="DA150" s="35"/>
      <c r="DC150" s="80"/>
      <c r="DD150" s="80"/>
      <c r="DE150" s="80"/>
      <c r="DF150" s="80"/>
      <c r="DG150" s="80"/>
      <c r="DI150" s="80"/>
      <c r="DJ150" s="80"/>
      <c r="DK150" s="80"/>
      <c r="DL150" s="80"/>
      <c r="DM150" s="80"/>
      <c r="DN150" s="80"/>
      <c r="DO150" s="80"/>
      <c r="DP150" s="80"/>
      <c r="DQ150" s="80"/>
      <c r="DR150" s="80"/>
      <c r="DS150" s="80"/>
      <c r="DT150" s="80"/>
      <c r="DW150" s="80"/>
      <c r="DX150" s="80"/>
      <c r="DY150" s="80"/>
      <c r="DZ150" s="80"/>
      <c r="EA150" s="80"/>
      <c r="EC150" s="80"/>
      <c r="ED150" s="80"/>
      <c r="EE150" s="80"/>
      <c r="EF150" s="80"/>
      <c r="EG150" s="80"/>
      <c r="EI150" s="80"/>
      <c r="EJ150" s="80"/>
      <c r="EK150" s="80"/>
      <c r="EL150" s="80"/>
      <c r="EN150" s="80"/>
      <c r="EO150" s="80"/>
      <c r="EP150" s="80"/>
      <c r="EQ150" s="80"/>
      <c r="ES150" s="80"/>
      <c r="ET150" s="80"/>
      <c r="EU150" s="80"/>
      <c r="EV150" s="80"/>
      <c r="EX150" s="80"/>
      <c r="EY150" s="80"/>
      <c r="EZ150" s="80"/>
      <c r="FA150" s="80"/>
      <c r="FC150" s="124"/>
      <c r="FD150" s="80"/>
      <c r="FE150" s="80"/>
      <c r="FF150" s="124"/>
      <c r="FG150" s="80"/>
      <c r="FH150" s="80"/>
      <c r="FI150" s="80"/>
      <c r="FJ150" s="80"/>
      <c r="FK150" s="80"/>
      <c r="FL150" s="80"/>
      <c r="FM150" s="80"/>
      <c r="FN150" s="80"/>
      <c r="FO150" s="80"/>
      <c r="FP150" s="80"/>
      <c r="FQ150" s="80"/>
      <c r="FR150" s="80"/>
      <c r="FT150" s="80"/>
      <c r="FU150" s="80"/>
      <c r="FV150" s="80"/>
      <c r="FX150" s="37"/>
    </row>
    <row r="151" spans="1:188" ht="17.25" customHeight="1" x14ac:dyDescent="0.2">
      <c r="A151" s="31"/>
      <c r="B151" s="31"/>
      <c r="D151" s="85"/>
      <c r="E151" s="85"/>
      <c r="F151" s="85"/>
      <c r="G151" s="85"/>
      <c r="H151" s="85"/>
      <c r="I151" s="85"/>
      <c r="M151" s="86"/>
      <c r="N151" s="86"/>
      <c r="O151" s="86"/>
      <c r="P151" s="86"/>
      <c r="X151" s="87"/>
      <c r="Y151" s="87"/>
      <c r="Z151" s="87"/>
      <c r="AA151" s="87"/>
      <c r="AB151" s="87"/>
      <c r="AF151" s="126"/>
      <c r="AG151" s="44"/>
      <c r="AX151" s="102"/>
      <c r="AY151" s="102"/>
      <c r="AZ151" s="102"/>
      <c r="BA151" s="102"/>
      <c r="BB151" s="102"/>
      <c r="BE151" s="80"/>
      <c r="BF151" s="80"/>
      <c r="BG151" s="80"/>
      <c r="BH151" s="80"/>
      <c r="BI151" s="80"/>
      <c r="BJ151" s="80"/>
      <c r="BK151" s="80"/>
      <c r="BL151" s="80"/>
      <c r="BM151" s="80"/>
      <c r="BN151" s="80"/>
      <c r="BO151" s="80"/>
      <c r="BP151" s="80"/>
      <c r="BQ151" s="80"/>
      <c r="BR151" s="80"/>
      <c r="BS151" s="80"/>
      <c r="BT151" s="80"/>
      <c r="BU151" s="80"/>
      <c r="BV151" s="80"/>
      <c r="BW151" s="80"/>
      <c r="BX151" s="88"/>
      <c r="BY151" s="80"/>
      <c r="CN151" s="88"/>
      <c r="CO151" s="88"/>
      <c r="CP151" s="88"/>
      <c r="CQ151" s="88"/>
      <c r="CR151" s="88"/>
      <c r="CS151" s="88"/>
      <c r="CT151" s="88"/>
      <c r="CU151" s="88"/>
      <c r="CV151" s="88"/>
      <c r="CW151" s="88"/>
      <c r="CX151" s="88"/>
      <c r="DA151" s="35"/>
      <c r="DC151" s="80"/>
      <c r="DD151" s="80"/>
      <c r="DE151" s="80"/>
      <c r="DF151" s="80"/>
      <c r="DG151" s="80"/>
      <c r="DI151" s="80"/>
      <c r="DJ151" s="80"/>
      <c r="DK151" s="80"/>
      <c r="DL151" s="80"/>
      <c r="DM151" s="80"/>
      <c r="DN151" s="80"/>
      <c r="DO151" s="80"/>
      <c r="DP151" s="80"/>
      <c r="DQ151" s="80"/>
      <c r="DR151" s="80"/>
      <c r="DS151" s="80"/>
      <c r="DT151" s="80"/>
      <c r="DW151" s="80"/>
      <c r="DX151" s="80"/>
      <c r="DY151" s="80"/>
      <c r="DZ151" s="80"/>
      <c r="EA151" s="80"/>
      <c r="EC151" s="80"/>
      <c r="ED151" s="80"/>
      <c r="EE151" s="80"/>
      <c r="EF151" s="80"/>
      <c r="EG151" s="80"/>
      <c r="EI151" s="80"/>
      <c r="EJ151" s="80"/>
      <c r="EK151" s="80"/>
      <c r="EL151" s="80"/>
      <c r="FD151" s="80"/>
      <c r="FE151" s="80"/>
      <c r="FF151" s="80"/>
      <c r="FG151" s="80"/>
      <c r="FH151" s="80"/>
      <c r="FI151" s="80"/>
      <c r="FJ151" s="80"/>
      <c r="FK151" s="80"/>
      <c r="FL151" s="80"/>
      <c r="FM151" s="80"/>
      <c r="FN151" s="80"/>
      <c r="FO151" s="80"/>
      <c r="FP151" s="80"/>
      <c r="FQ151" s="80"/>
      <c r="FR151" s="80"/>
      <c r="FX151" s="37"/>
    </row>
    <row r="152" spans="1:188" x14ac:dyDescent="0.2">
      <c r="A152" s="97" t="s">
        <v>222</v>
      </c>
      <c r="B152" s="98">
        <f>Base_year</f>
        <v>1985</v>
      </c>
      <c r="D152" s="96"/>
      <c r="E152" s="96"/>
      <c r="F152" s="96"/>
      <c r="G152" s="96"/>
      <c r="H152" s="106">
        <f>H220/H146</f>
        <v>2.2484820270857388E-2</v>
      </c>
      <c r="I152" s="106"/>
      <c r="K152" s="86"/>
      <c r="L152" s="86"/>
      <c r="M152" s="86"/>
      <c r="N152" s="86"/>
      <c r="O152" s="94">
        <f>INDEX(O87:O148,base_row,1)</f>
        <v>8808.3640000000014</v>
      </c>
      <c r="P152" s="94"/>
      <c r="R152" s="96"/>
      <c r="S152" s="96"/>
      <c r="T152" s="96"/>
      <c r="U152" s="96"/>
      <c r="V152" s="85"/>
      <c r="X152" s="94">
        <f>INDEX(X87:X148,base_row,1)</f>
        <v>9.5146895616478524</v>
      </c>
      <c r="Y152" s="94">
        <f>INDEX(Y87:Y148,base_row,1)</f>
        <v>13.038648658554465</v>
      </c>
      <c r="Z152" s="94">
        <f>INDEX(Z87:Z148,base_row,1)</f>
        <v>34.694979108635096</v>
      </c>
      <c r="AA152" s="94">
        <f>INDEX(AA87:AA148,base_row,1)</f>
        <v>6.0868384401114204</v>
      </c>
      <c r="AB152" s="94">
        <f>INDEX(AB87:AB148,base_row,1)</f>
        <v>17.884753175584457</v>
      </c>
      <c r="AF152" s="127">
        <f>INDEX(AF87:AF148,base_row,1)</f>
        <v>31.521415678341999</v>
      </c>
      <c r="AG152" s="127">
        <f>INDEX(AG87:AG148,base_row,1)</f>
        <v>80.876726937603436</v>
      </c>
      <c r="AH152" s="94">
        <f>INDEX(AH87:AH148,base_row,1)</f>
        <v>48.996441165932012</v>
      </c>
      <c r="AI152" s="94">
        <f>INDEX(AI87:AI148,base_row,1)</f>
        <v>1.0382710271146851</v>
      </c>
      <c r="AJ152" s="94">
        <f>INDEX(AJ87:AJ148,base_row,1)</f>
        <v>0.4179886867847874</v>
      </c>
      <c r="AL152" s="94">
        <f>INDEX(AL87:AL148,base_row,1)</f>
        <v>32.119078765194203</v>
      </c>
      <c r="AM152" s="94">
        <f>INDEX(AM87:AM148,base_row,1)</f>
        <v>81.698264466001149</v>
      </c>
      <c r="AN152" s="94">
        <f>INDEX(AN87:AN148,base_row,1)</f>
        <v>50.046475355735978</v>
      </c>
      <c r="AO152" s="94">
        <f>INDEX(AO87:AO148,base_row,1)</f>
        <v>1.0039181111371058</v>
      </c>
      <c r="AP152" s="94">
        <f>INDEX(AP87:AP148,base_row,1)</f>
        <v>13.015373512218103</v>
      </c>
      <c r="AX152" s="102"/>
      <c r="AY152" s="102"/>
      <c r="AZ152" s="102"/>
      <c r="BA152" s="102"/>
      <c r="BB152" s="102"/>
      <c r="BE152" s="80"/>
      <c r="BF152" s="80"/>
      <c r="BG152" s="80"/>
      <c r="BH152" s="80"/>
      <c r="BI152" s="80"/>
      <c r="BJ152" s="80"/>
      <c r="BK152" s="80"/>
      <c r="BL152" s="80"/>
      <c r="BM152" s="80"/>
      <c r="BN152" s="80"/>
      <c r="BO152" s="80"/>
      <c r="BP152" s="80"/>
      <c r="BQ152" s="80"/>
      <c r="BR152" s="80"/>
      <c r="BS152" s="80"/>
      <c r="BT152" s="80"/>
      <c r="BU152" s="80"/>
      <c r="BV152" s="80"/>
      <c r="BW152" s="80"/>
      <c r="BX152" s="88"/>
      <c r="BY152" s="80"/>
      <c r="CN152" s="88"/>
      <c r="CO152" s="88"/>
      <c r="CP152" s="88"/>
      <c r="CQ152" s="88"/>
      <c r="CR152" s="88"/>
      <c r="CS152" s="88"/>
      <c r="CT152" s="88"/>
      <c r="CU152" s="88"/>
      <c r="CV152" s="88"/>
      <c r="CW152" s="88"/>
      <c r="CX152" s="88"/>
      <c r="DA152" s="35"/>
      <c r="DC152" s="80"/>
      <c r="DD152" s="80"/>
      <c r="DE152" s="80"/>
      <c r="DF152" s="80"/>
      <c r="DG152" s="80"/>
      <c r="DI152" s="80"/>
      <c r="DJ152" s="80"/>
      <c r="DK152" s="80"/>
      <c r="DL152" s="80"/>
      <c r="DM152" s="80"/>
      <c r="DN152" s="80"/>
      <c r="DO152" s="80"/>
      <c r="DP152" s="80"/>
      <c r="DQ152" s="80"/>
      <c r="DR152" s="80"/>
      <c r="DS152" s="80"/>
      <c r="DT152" s="80"/>
      <c r="DW152" s="80"/>
      <c r="DX152" s="80"/>
      <c r="DY152" s="80"/>
      <c r="DZ152" s="80"/>
      <c r="EA152" s="80"/>
      <c r="EC152" s="80"/>
      <c r="ED152" s="80"/>
      <c r="EE152" s="80"/>
      <c r="EF152" s="80"/>
      <c r="EG152" s="80"/>
      <c r="EI152" s="80"/>
      <c r="EJ152" s="80"/>
      <c r="EK152" s="80"/>
      <c r="EL152" s="80"/>
      <c r="FD152" s="80"/>
      <c r="FE152" s="94">
        <f>INDEX(FE87:FE148,base_row,1)</f>
        <v>1.0343299705905675</v>
      </c>
      <c r="FF152" s="80"/>
      <c r="FG152" s="80"/>
      <c r="FH152" s="80"/>
      <c r="FI152" s="94">
        <f>INDEX(FI87:FI148,base_row,1)</f>
        <v>1</v>
      </c>
      <c r="FJ152" s="80"/>
      <c r="FK152" s="80"/>
      <c r="FL152" s="80"/>
      <c r="FM152" s="94">
        <f>INDEX(FM87:FM148,base_row,1)</f>
        <v>1.0186545580865765</v>
      </c>
      <c r="FN152" s="80"/>
      <c r="FO152" s="80"/>
      <c r="FP152" s="80"/>
      <c r="FQ152" s="80">
        <f>INDEX(FQ87:FQ148,base_row,1)</f>
        <v>1.0231153018567252</v>
      </c>
      <c r="FR152" s="80"/>
      <c r="FU152" s="94">
        <f>INDEX(FU87:FU148,base_row,1)</f>
        <v>0.99207312688169924</v>
      </c>
      <c r="FX152" s="37"/>
    </row>
    <row r="153" spans="1:188" x14ac:dyDescent="0.2">
      <c r="A153" s="97" t="s">
        <v>223</v>
      </c>
      <c r="B153" s="98">
        <f>Base_year2</f>
        <v>1996</v>
      </c>
      <c r="D153" s="96"/>
      <c r="E153" s="96"/>
      <c r="F153" s="96"/>
      <c r="G153" s="96"/>
      <c r="H153" s="85"/>
      <c r="I153" s="85"/>
      <c r="K153" s="86"/>
      <c r="L153" s="86"/>
      <c r="M153" s="86"/>
      <c r="N153" s="86"/>
      <c r="O153" s="86"/>
      <c r="P153" s="86"/>
      <c r="R153" s="96"/>
      <c r="S153" s="96"/>
      <c r="T153" s="96"/>
      <c r="U153" s="96"/>
      <c r="V153" s="85"/>
      <c r="AF153" s="44"/>
      <c r="AG153" s="44"/>
      <c r="AX153" s="102"/>
      <c r="AY153" s="102"/>
      <c r="AZ153" s="102"/>
      <c r="BA153" s="102"/>
      <c r="BB153" s="102"/>
      <c r="BE153" s="80"/>
      <c r="BF153" s="80"/>
      <c r="BG153" s="80"/>
      <c r="BH153" s="80"/>
      <c r="BI153" s="80"/>
      <c r="BJ153" s="80"/>
      <c r="BK153" s="80"/>
      <c r="BL153" s="80"/>
      <c r="BM153" s="80"/>
      <c r="BN153" s="80"/>
      <c r="BO153" s="80"/>
      <c r="BP153" s="80"/>
      <c r="BQ153" s="80"/>
      <c r="BR153" s="80"/>
      <c r="BS153" s="80"/>
      <c r="BT153" s="80"/>
      <c r="BU153" s="80"/>
      <c r="BV153" s="80"/>
      <c r="BW153" s="80"/>
      <c r="BX153" s="88"/>
      <c r="BY153" s="80"/>
      <c r="CN153" s="88"/>
      <c r="CO153" s="88"/>
      <c r="CP153" s="88"/>
      <c r="CQ153" s="88"/>
      <c r="CR153" s="88"/>
      <c r="CS153" s="88"/>
      <c r="CT153" s="88"/>
      <c r="CU153" s="88"/>
      <c r="CV153" s="88"/>
      <c r="CW153" s="88"/>
      <c r="CX153" s="88"/>
      <c r="DA153" s="35"/>
      <c r="DC153" s="80"/>
      <c r="DD153" s="80"/>
      <c r="DE153" s="80"/>
      <c r="DF153" s="80"/>
      <c r="DG153" s="80"/>
      <c r="DI153" s="80"/>
      <c r="DJ153" s="80"/>
      <c r="DK153" s="80"/>
      <c r="DL153" s="80"/>
      <c r="DM153" s="80"/>
      <c r="DN153" s="80"/>
      <c r="DO153" s="80"/>
      <c r="DP153" s="80"/>
      <c r="DQ153" s="80"/>
      <c r="DR153" s="80"/>
      <c r="DS153" s="80"/>
      <c r="DT153" s="80"/>
      <c r="DW153" s="80"/>
      <c r="DX153" s="80"/>
      <c r="DY153" s="80"/>
      <c r="DZ153" s="80"/>
      <c r="EA153" s="80"/>
      <c r="EC153" s="80"/>
      <c r="ED153" s="80"/>
      <c r="EE153" s="80"/>
      <c r="EF153" s="80"/>
      <c r="EG153" s="80"/>
      <c r="EI153" s="80"/>
      <c r="EJ153" s="80"/>
      <c r="EK153" s="80"/>
      <c r="EL153" s="80"/>
      <c r="FD153" s="80"/>
      <c r="FE153" s="80"/>
      <c r="FF153" s="80"/>
      <c r="FG153" s="80"/>
      <c r="FH153" s="80"/>
      <c r="FI153" s="80"/>
      <c r="FJ153" s="80"/>
      <c r="FK153" s="80"/>
      <c r="FL153" s="80"/>
      <c r="FM153" s="80"/>
      <c r="FN153" s="80"/>
      <c r="FO153" s="80"/>
      <c r="FP153" s="80"/>
      <c r="FQ153" s="80"/>
      <c r="FR153" s="80"/>
      <c r="FX153" s="37"/>
    </row>
    <row r="154" spans="1:188" x14ac:dyDescent="0.2">
      <c r="A154" s="107"/>
      <c r="B154" s="108"/>
      <c r="D154" s="85"/>
      <c r="E154" s="85"/>
      <c r="F154" s="85"/>
      <c r="G154" s="85"/>
      <c r="H154" s="85"/>
      <c r="I154" s="85"/>
      <c r="K154" s="86"/>
      <c r="L154" s="86"/>
      <c r="M154" s="86"/>
      <c r="N154" s="86"/>
      <c r="O154" s="86"/>
      <c r="P154" s="86"/>
      <c r="X154" s="87"/>
      <c r="Y154" s="87"/>
      <c r="Z154" s="87"/>
      <c r="AA154" s="87"/>
      <c r="AB154" s="87"/>
      <c r="AF154" s="126"/>
      <c r="AG154" s="44"/>
      <c r="AX154" s="102"/>
      <c r="AY154" s="102"/>
      <c r="AZ154" s="102"/>
      <c r="BA154" s="102"/>
      <c r="BB154" s="102"/>
      <c r="BE154" s="80"/>
      <c r="BF154" s="80"/>
      <c r="BG154" s="80"/>
      <c r="BH154" s="80"/>
      <c r="BI154" s="80"/>
      <c r="BJ154" s="80"/>
      <c r="BK154" s="80"/>
      <c r="BL154" s="80"/>
      <c r="BM154" s="80"/>
      <c r="BN154" s="80"/>
      <c r="BO154" s="80"/>
      <c r="BP154" s="80"/>
      <c r="BQ154" s="80"/>
      <c r="BR154" s="80"/>
      <c r="BS154" s="80"/>
      <c r="BT154" s="80"/>
      <c r="BU154" s="80"/>
      <c r="BV154" s="80"/>
      <c r="BW154" s="80"/>
      <c r="BX154" s="88"/>
      <c r="BY154" s="80"/>
      <c r="CN154" s="88"/>
      <c r="CO154" s="88"/>
      <c r="CP154" s="88"/>
      <c r="CQ154" s="88"/>
      <c r="CR154" s="88"/>
      <c r="CS154" s="88"/>
      <c r="CT154" s="88"/>
      <c r="CU154" s="88"/>
      <c r="CV154" s="88"/>
      <c r="CW154" s="88"/>
      <c r="CX154" s="88"/>
      <c r="DA154" s="35"/>
      <c r="DC154" s="80"/>
      <c r="DD154" s="80"/>
      <c r="DE154" s="80"/>
      <c r="DF154" s="80"/>
      <c r="DG154" s="80"/>
      <c r="DI154" s="80"/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0"/>
      <c r="DW154" s="80"/>
      <c r="DX154" s="80"/>
      <c r="DY154" s="80"/>
      <c r="DZ154" s="80"/>
      <c r="EA154" s="80"/>
      <c r="EC154" s="80"/>
      <c r="ED154" s="80"/>
      <c r="EE154" s="80"/>
      <c r="EF154" s="80"/>
      <c r="EG154" s="80"/>
      <c r="EI154" s="80"/>
      <c r="EJ154" s="80"/>
      <c r="EK154" s="80"/>
      <c r="EL154" s="80"/>
      <c r="FD154" s="80"/>
      <c r="FE154" s="80"/>
      <c r="FF154" s="80"/>
      <c r="FG154" s="80"/>
      <c r="FH154" s="80"/>
      <c r="FI154" s="80"/>
      <c r="FJ154" s="80"/>
      <c r="FK154" s="80"/>
      <c r="FL154" s="80"/>
      <c r="FM154" s="80"/>
      <c r="FN154" s="80"/>
      <c r="FO154" s="80"/>
      <c r="FP154" s="80"/>
      <c r="FQ154" s="80"/>
      <c r="FR154" s="80"/>
      <c r="FX154" s="37"/>
    </row>
    <row r="155" spans="1:188" x14ac:dyDescent="0.2">
      <c r="A155" s="107"/>
      <c r="B155" s="108"/>
      <c r="D155" s="85"/>
      <c r="E155" s="85"/>
      <c r="F155" s="85"/>
      <c r="G155" s="85"/>
      <c r="H155" s="85"/>
      <c r="I155" s="85"/>
      <c r="K155" s="86"/>
      <c r="L155" s="86"/>
      <c r="M155" s="86"/>
      <c r="N155" s="86"/>
      <c r="O155" s="86"/>
      <c r="P155" s="86"/>
      <c r="X155" s="87"/>
      <c r="Y155" s="87"/>
      <c r="Z155" s="87"/>
      <c r="AA155" s="87"/>
      <c r="AB155" s="87"/>
      <c r="AF155" s="42"/>
      <c r="AX155" s="102"/>
      <c r="AY155" s="102"/>
      <c r="AZ155" s="102"/>
      <c r="BA155" s="102"/>
      <c r="BB155" s="102"/>
      <c r="BE155" s="80"/>
      <c r="BF155" s="80"/>
      <c r="BG155" s="80"/>
      <c r="BH155" s="80"/>
      <c r="BI155" s="80"/>
      <c r="BJ155" s="80"/>
      <c r="BK155" s="80"/>
      <c r="BL155" s="80"/>
      <c r="BM155" s="80"/>
      <c r="BN155" s="80"/>
      <c r="BO155" s="80"/>
      <c r="BP155" s="80"/>
      <c r="BQ155" s="80"/>
      <c r="BR155" s="80"/>
      <c r="BS155" s="80"/>
      <c r="BT155" s="80"/>
      <c r="BU155" s="80"/>
      <c r="BV155" s="80"/>
      <c r="BW155" s="80"/>
      <c r="BX155" s="88"/>
      <c r="BY155" s="80"/>
      <c r="CN155" s="88"/>
      <c r="CO155" s="88"/>
      <c r="CP155" s="88"/>
      <c r="CQ155" s="88"/>
      <c r="CR155" s="88"/>
      <c r="CS155" s="88"/>
      <c r="CT155" s="88"/>
      <c r="CU155" s="88"/>
      <c r="CV155" s="88"/>
      <c r="CW155" s="88"/>
      <c r="CX155" s="88"/>
      <c r="DA155" s="35"/>
      <c r="DC155" s="80"/>
      <c r="DD155" s="80"/>
      <c r="DE155" s="80"/>
      <c r="DF155" s="80"/>
      <c r="DG155" s="80"/>
      <c r="DI155" s="80"/>
      <c r="DJ155" s="80"/>
      <c r="DK155" s="80"/>
      <c r="DL155" s="80"/>
      <c r="DM155" s="80"/>
      <c r="DN155" s="80"/>
      <c r="DO155" s="80"/>
      <c r="DP155" s="80"/>
      <c r="DQ155" s="80"/>
      <c r="DR155" s="80"/>
      <c r="DS155" s="80"/>
      <c r="DT155" s="80"/>
      <c r="DW155" s="80"/>
      <c r="DX155" s="80"/>
      <c r="DY155" s="80"/>
      <c r="DZ155" s="80"/>
      <c r="EA155" s="80"/>
      <c r="EC155" s="80"/>
      <c r="ED155" s="80"/>
      <c r="EE155" s="80"/>
      <c r="EF155" s="80"/>
      <c r="EG155" s="80"/>
      <c r="EI155" s="80"/>
      <c r="EJ155" s="80"/>
      <c r="EK155" s="80"/>
      <c r="EL155" s="80"/>
      <c r="FD155" s="80"/>
      <c r="FE155" s="80"/>
      <c r="FF155" s="80"/>
      <c r="FG155" s="80"/>
      <c r="FH155" s="80"/>
      <c r="FI155" s="80"/>
      <c r="FJ155" s="80"/>
      <c r="FK155" s="80"/>
      <c r="FL155" s="80"/>
      <c r="FM155" s="80"/>
      <c r="FN155" s="80"/>
      <c r="FO155" s="80"/>
      <c r="FP155" s="80"/>
      <c r="FQ155" s="80"/>
      <c r="FR155" s="80"/>
      <c r="FX155" s="37"/>
    </row>
    <row r="156" spans="1:188" x14ac:dyDescent="0.2">
      <c r="A156" s="31"/>
      <c r="B156" s="31"/>
      <c r="D156" s="99" t="s">
        <v>224</v>
      </c>
      <c r="E156" s="58"/>
      <c r="F156" s="58"/>
      <c r="G156" s="58"/>
      <c r="H156" s="58"/>
      <c r="I156" s="58"/>
      <c r="K156" s="42" t="s">
        <v>197</v>
      </c>
      <c r="R156" s="42" t="s">
        <v>234</v>
      </c>
      <c r="X156" s="42" t="s">
        <v>133</v>
      </c>
      <c r="AF156" s="42" t="s">
        <v>235</v>
      </c>
      <c r="AL156" s="42" t="s">
        <v>135</v>
      </c>
      <c r="AR156" s="42" t="s">
        <v>236</v>
      </c>
      <c r="AW156" s="42"/>
      <c r="AX156" s="109" t="s">
        <v>237</v>
      </c>
      <c r="AY156" s="102"/>
      <c r="AZ156" s="102"/>
      <c r="BA156" s="102"/>
      <c r="BB156" s="102"/>
      <c r="BI156" s="44"/>
      <c r="BJ156" s="44"/>
      <c r="BK156" s="44"/>
      <c r="BL156" s="44"/>
      <c r="BM156" s="44"/>
      <c r="BN156" s="44"/>
      <c r="BO156" s="44"/>
      <c r="BP156" s="44"/>
      <c r="BQ156" s="44"/>
      <c r="BR156" s="44"/>
      <c r="BX156" s="44"/>
      <c r="DA156" s="35"/>
      <c r="FX156" s="37"/>
    </row>
    <row r="157" spans="1:188" ht="24.75" customHeight="1" x14ac:dyDescent="0.2">
      <c r="A157" s="74" t="s">
        <v>238</v>
      </c>
      <c r="B157" s="31"/>
      <c r="D157" s="58"/>
      <c r="E157" s="58"/>
      <c r="F157" s="58"/>
      <c r="G157" s="58"/>
      <c r="H157" s="58"/>
      <c r="I157" s="58"/>
      <c r="AX157" s="102"/>
      <c r="AY157" s="102"/>
      <c r="AZ157" s="102"/>
      <c r="BA157" s="102"/>
      <c r="BB157" s="102"/>
      <c r="BI157" s="44"/>
      <c r="BJ157" s="44"/>
      <c r="BK157" s="44"/>
      <c r="BL157" s="44"/>
      <c r="BM157" s="44"/>
      <c r="BN157" s="44"/>
      <c r="BO157" s="44"/>
      <c r="BP157" s="44"/>
      <c r="BQ157" s="44"/>
      <c r="BR157" s="44"/>
      <c r="BT157" s="44"/>
      <c r="BU157" s="44"/>
      <c r="BV157" s="44"/>
      <c r="BW157" s="44"/>
      <c r="BX157" s="44"/>
      <c r="DA157" s="35"/>
      <c r="DC157" s="73"/>
      <c r="DD157" s="73"/>
      <c r="DE157" s="73"/>
      <c r="DF157" s="73"/>
      <c r="DG157" s="73"/>
      <c r="DH157" s="73"/>
      <c r="DI157" s="73"/>
      <c r="DJ157" s="73"/>
      <c r="DK157" s="73"/>
      <c r="DL157" s="73"/>
      <c r="DM157" s="73"/>
      <c r="DN157" s="73"/>
      <c r="DO157" s="73"/>
      <c r="DP157" s="73"/>
      <c r="DQ157" s="73"/>
      <c r="DR157" s="73"/>
      <c r="DS157" s="73"/>
      <c r="DT157" s="73"/>
      <c r="DU157" s="73"/>
      <c r="FX157" s="37"/>
    </row>
    <row r="158" spans="1:188" ht="49.5" customHeight="1" x14ac:dyDescent="0.2">
      <c r="A158" s="31"/>
      <c r="B158" s="31"/>
      <c r="D158" s="48" t="s">
        <v>203</v>
      </c>
      <c r="E158" s="48" t="s">
        <v>204</v>
      </c>
      <c r="F158" s="48" t="s">
        <v>205</v>
      </c>
      <c r="G158" s="48" t="s">
        <v>206</v>
      </c>
      <c r="H158" s="50" t="s">
        <v>78</v>
      </c>
      <c r="I158" s="50" t="s">
        <v>397</v>
      </c>
      <c r="K158" s="48" t="str">
        <f>D158</f>
        <v>Northeast</v>
      </c>
      <c r="L158" s="48" t="str">
        <f>E158</f>
        <v>Midwest</v>
      </c>
      <c r="M158" s="48" t="str">
        <f>F158</f>
        <v>South</v>
      </c>
      <c r="N158" s="48" t="s">
        <v>44</v>
      </c>
      <c r="O158" s="48" t="s">
        <v>395</v>
      </c>
      <c r="P158" s="50" t="s">
        <v>78</v>
      </c>
      <c r="R158" s="76" t="str">
        <f>K158</f>
        <v>Northeast</v>
      </c>
      <c r="S158" s="76" t="str">
        <f>L158</f>
        <v>Midwest</v>
      </c>
      <c r="T158" s="76" t="str">
        <f>M158</f>
        <v>South</v>
      </c>
      <c r="U158" s="76" t="str">
        <f>N158</f>
        <v>Coal</v>
      </c>
      <c r="V158" s="76" t="s">
        <v>78</v>
      </c>
      <c r="X158" s="76" t="str">
        <f>D158</f>
        <v>Northeast</v>
      </c>
      <c r="Y158" s="76" t="str">
        <f>E158</f>
        <v>Midwest</v>
      </c>
      <c r="Z158" s="76" t="str">
        <f>F158</f>
        <v>South</v>
      </c>
      <c r="AA158" s="76" t="str">
        <f>G158</f>
        <v>West</v>
      </c>
      <c r="AB158" s="76" t="s">
        <v>78</v>
      </c>
      <c r="AF158" s="50" t="str">
        <f>K158</f>
        <v>Northeast</v>
      </c>
      <c r="AG158" s="50" t="str">
        <f>L158</f>
        <v>Midwest</v>
      </c>
      <c r="AH158" s="50" t="str">
        <f>M158</f>
        <v>South</v>
      </c>
      <c r="AI158" s="50" t="str">
        <f>N158</f>
        <v>Coal</v>
      </c>
      <c r="AJ158" s="50" t="s">
        <v>78</v>
      </c>
      <c r="AL158" s="50" t="str">
        <f>AF158</f>
        <v>Northeast</v>
      </c>
      <c r="AM158" s="50" t="str">
        <f>AG158</f>
        <v>Midwest</v>
      </c>
      <c r="AN158" s="50" t="str">
        <f>AH158</f>
        <v>South</v>
      </c>
      <c r="AO158" s="50" t="str">
        <f>AI158</f>
        <v>Coal</v>
      </c>
      <c r="AP158" s="50" t="str">
        <f>AJ158</f>
        <v>Total</v>
      </c>
      <c r="AR158" s="50" t="str">
        <f>AF158</f>
        <v>Northeast</v>
      </c>
      <c r="AS158" s="50" t="str">
        <f>AG158</f>
        <v>Midwest</v>
      </c>
      <c r="AT158" s="50" t="str">
        <f>AH158</f>
        <v>South</v>
      </c>
      <c r="AU158" s="50" t="str">
        <f>AI158</f>
        <v>Coal</v>
      </c>
      <c r="AV158" s="50" t="str">
        <f>AJ158</f>
        <v>Total</v>
      </c>
      <c r="AX158" s="110" t="str">
        <f>AL158</f>
        <v>Northeast</v>
      </c>
      <c r="AY158" s="110" t="str">
        <f>AM158</f>
        <v>Midwest</v>
      </c>
      <c r="AZ158" s="110" t="str">
        <f>AN158</f>
        <v>South</v>
      </c>
      <c r="BA158" s="110" t="str">
        <f>AO158</f>
        <v>Coal</v>
      </c>
      <c r="BB158" s="110" t="str">
        <f>AP158</f>
        <v>Total</v>
      </c>
      <c r="BE158" s="76" t="str">
        <f>D158</f>
        <v>Northeast</v>
      </c>
      <c r="BF158" s="76" t="str">
        <f>E158</f>
        <v>Midwest</v>
      </c>
      <c r="BG158" s="76" t="str">
        <f>F158</f>
        <v>South</v>
      </c>
      <c r="BH158" s="76" t="str">
        <f>G158</f>
        <v>West</v>
      </c>
      <c r="BI158" s="77"/>
      <c r="BJ158" s="77"/>
      <c r="BK158" s="77"/>
      <c r="BL158" s="77"/>
      <c r="BM158" s="77"/>
      <c r="BN158" s="77"/>
      <c r="BO158" s="77"/>
      <c r="BP158" s="77"/>
      <c r="BQ158" s="77"/>
      <c r="BR158" s="77"/>
      <c r="BS158" s="77"/>
      <c r="BT158" s="57"/>
      <c r="BU158" s="57"/>
      <c r="BV158" s="57"/>
      <c r="BW158" s="57"/>
      <c r="BX158" s="77"/>
      <c r="DA158" s="35"/>
      <c r="DC158" s="73"/>
      <c r="DD158" s="73"/>
      <c r="DE158" s="73"/>
      <c r="DF158" s="73"/>
      <c r="DG158" s="73"/>
      <c r="DH158" s="73"/>
      <c r="DI158" s="73"/>
      <c r="DJ158" s="73"/>
      <c r="DK158" s="73"/>
      <c r="DL158" s="73"/>
      <c r="DM158" s="73"/>
      <c r="DN158" s="73"/>
      <c r="DO158" s="73"/>
      <c r="DP158" s="73"/>
      <c r="DQ158" s="73"/>
      <c r="DR158" s="73"/>
      <c r="DS158" s="73"/>
      <c r="DT158" s="73"/>
      <c r="DU158" s="73"/>
      <c r="DW158" s="76" t="s">
        <v>183</v>
      </c>
      <c r="DX158" s="76" t="s">
        <v>183</v>
      </c>
      <c r="DY158" s="76" t="s">
        <v>184</v>
      </c>
      <c r="DZ158" s="76" t="s">
        <v>185</v>
      </c>
      <c r="EA158" s="76"/>
      <c r="FX158" s="37"/>
      <c r="FZ158" s="51"/>
      <c r="GA158" s="53" t="s">
        <v>227</v>
      </c>
      <c r="GB158" s="53" t="s">
        <v>175</v>
      </c>
      <c r="GC158" s="53" t="s">
        <v>176</v>
      </c>
      <c r="GD158" s="53" t="s">
        <v>177</v>
      </c>
      <c r="GE158" s="53" t="s">
        <v>178</v>
      </c>
      <c r="GF158" s="53" t="s">
        <v>239</v>
      </c>
    </row>
    <row r="159" spans="1:188" ht="38.25" x14ac:dyDescent="0.2">
      <c r="A159" s="101" t="s">
        <v>188</v>
      </c>
      <c r="B159" s="31"/>
      <c r="D159" s="67" t="s">
        <v>240</v>
      </c>
      <c r="E159" s="67" t="s">
        <v>240</v>
      </c>
      <c r="F159" s="67" t="s">
        <v>240</v>
      </c>
      <c r="G159" s="67" t="s">
        <v>240</v>
      </c>
      <c r="H159" s="67" t="s">
        <v>240</v>
      </c>
      <c r="I159" s="67"/>
      <c r="K159" s="78"/>
      <c r="L159" s="78"/>
      <c r="M159" s="78"/>
      <c r="N159" s="78"/>
      <c r="O159" s="78"/>
      <c r="P159" s="78"/>
      <c r="R159" s="78"/>
      <c r="S159" s="78"/>
      <c r="T159" s="78"/>
      <c r="U159" s="78"/>
      <c r="V159" s="78"/>
      <c r="X159" s="67" t="s">
        <v>240</v>
      </c>
      <c r="Y159" s="67" t="s">
        <v>240</v>
      </c>
      <c r="Z159" s="67" t="s">
        <v>240</v>
      </c>
      <c r="AA159" s="67" t="s">
        <v>240</v>
      </c>
      <c r="AB159" s="67" t="s">
        <v>240</v>
      </c>
      <c r="AF159" s="67" t="s">
        <v>240</v>
      </c>
      <c r="AG159" s="67" t="s">
        <v>240</v>
      </c>
      <c r="AH159" s="67" t="s">
        <v>240</v>
      </c>
      <c r="AI159" s="67" t="s">
        <v>240</v>
      </c>
      <c r="AJ159" s="67" t="s">
        <v>240</v>
      </c>
      <c r="AL159" s="67" t="s">
        <v>240</v>
      </c>
      <c r="AM159" s="67" t="s">
        <v>240</v>
      </c>
      <c r="AN159" s="67" t="s">
        <v>240</v>
      </c>
      <c r="AO159" s="67" t="s">
        <v>240</v>
      </c>
      <c r="AP159" s="67" t="s">
        <v>240</v>
      </c>
      <c r="AR159" s="79"/>
      <c r="AS159" s="79"/>
      <c r="AT159" s="79"/>
      <c r="AU159" s="79"/>
      <c r="AV159" s="79"/>
      <c r="AX159" s="111"/>
      <c r="AY159" s="111"/>
      <c r="AZ159" s="111"/>
      <c r="BA159" s="111"/>
      <c r="BB159" s="111"/>
      <c r="BE159" s="67" t="s">
        <v>240</v>
      </c>
      <c r="BF159" s="67" t="s">
        <v>240</v>
      </c>
      <c r="BG159" s="67" t="s">
        <v>240</v>
      </c>
      <c r="BH159" s="67" t="s">
        <v>240</v>
      </c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DA159" s="35"/>
      <c r="DC159" s="73"/>
      <c r="DD159" s="73"/>
      <c r="DE159" s="73"/>
      <c r="DF159" s="73"/>
      <c r="DG159" s="73"/>
      <c r="DH159" s="73"/>
      <c r="DI159" s="73"/>
      <c r="DJ159" s="73"/>
      <c r="DK159" s="73"/>
      <c r="DL159" s="73"/>
      <c r="DM159" s="73"/>
      <c r="DN159" s="73"/>
      <c r="DO159" s="73"/>
      <c r="DP159" s="73"/>
      <c r="DQ159" s="73"/>
      <c r="DR159" s="73"/>
      <c r="DS159" s="73"/>
      <c r="DT159" s="73"/>
      <c r="DU159" s="73"/>
      <c r="FX159" s="37"/>
      <c r="FZ159" s="32">
        <v>1978</v>
      </c>
      <c r="GA159" s="80">
        <f t="shared" ref="GA159:GA189" si="313">CO190</f>
        <v>1.4604368557705529</v>
      </c>
      <c r="GB159" s="80">
        <f t="shared" ref="GB159:GB189" si="314">CP190</f>
        <v>1.5774748099886613</v>
      </c>
      <c r="GC159" s="80">
        <f t="shared" ref="GC159:GC189" si="315">CQ190</f>
        <v>0.99935645398778317</v>
      </c>
      <c r="GD159" s="80">
        <f t="shared" ref="GD159:GD189" si="316">CR190</f>
        <v>0.98486479738711363</v>
      </c>
      <c r="GE159" s="80">
        <f t="shared" ref="GE159:GE189" si="317">CS190</f>
        <v>1.0396337386974115</v>
      </c>
      <c r="GF159" s="80">
        <f t="shared" ref="GF159:GF189" si="318">CT190</f>
        <v>0.77642179039618786</v>
      </c>
    </row>
    <row r="160" spans="1:188" ht="25.5" x14ac:dyDescent="0.2">
      <c r="A160" s="31"/>
      <c r="B160" s="31"/>
      <c r="D160" s="66" t="s">
        <v>211</v>
      </c>
      <c r="E160" s="66" t="s">
        <v>212</v>
      </c>
      <c r="F160" s="66" t="s">
        <v>212</v>
      </c>
      <c r="G160" s="66" t="s">
        <v>212</v>
      </c>
      <c r="H160" s="66" t="s">
        <v>212</v>
      </c>
      <c r="I160" s="66"/>
      <c r="K160" s="67" t="s">
        <v>231</v>
      </c>
      <c r="L160" s="67" t="s">
        <v>231</v>
      </c>
      <c r="M160" s="67" t="s">
        <v>231</v>
      </c>
      <c r="N160" s="67" t="s">
        <v>231</v>
      </c>
      <c r="O160" s="67" t="s">
        <v>231</v>
      </c>
      <c r="P160" s="67"/>
      <c r="R160" s="67" t="s">
        <v>213</v>
      </c>
      <c r="S160" s="67" t="s">
        <v>213</v>
      </c>
      <c r="T160" s="67" t="s">
        <v>213</v>
      </c>
      <c r="U160" s="67" t="s">
        <v>213</v>
      </c>
      <c r="V160" s="67" t="s">
        <v>213</v>
      </c>
      <c r="X160" s="81" t="s">
        <v>214</v>
      </c>
      <c r="Y160" s="81" t="s">
        <v>214</v>
      </c>
      <c r="Z160" s="81" t="s">
        <v>214</v>
      </c>
      <c r="AA160" s="81" t="s">
        <v>214</v>
      </c>
      <c r="AB160" s="81" t="s">
        <v>214</v>
      </c>
      <c r="AF160" s="81" t="s">
        <v>215</v>
      </c>
      <c r="AG160" s="81" t="s">
        <v>215</v>
      </c>
      <c r="AH160" s="81" t="s">
        <v>215</v>
      </c>
      <c r="AI160" s="81" t="s">
        <v>215</v>
      </c>
      <c r="AJ160" s="81" t="s">
        <v>215</v>
      </c>
      <c r="AL160" s="81" t="s">
        <v>215</v>
      </c>
      <c r="AM160" s="81" t="s">
        <v>215</v>
      </c>
      <c r="AN160" s="81" t="s">
        <v>215</v>
      </c>
      <c r="AO160" s="81" t="s">
        <v>215</v>
      </c>
      <c r="AP160" s="81" t="s">
        <v>215</v>
      </c>
      <c r="AR160" s="67" t="s">
        <v>216</v>
      </c>
      <c r="AS160" s="67" t="s">
        <v>216</v>
      </c>
      <c r="AT160" s="67" t="s">
        <v>216</v>
      </c>
      <c r="AU160" s="67" t="s">
        <v>216</v>
      </c>
      <c r="AV160" s="81" t="s">
        <v>215</v>
      </c>
      <c r="AX160" s="112" t="s">
        <v>232</v>
      </c>
      <c r="AY160" s="112" t="s">
        <v>232</v>
      </c>
      <c r="AZ160" s="112" t="s">
        <v>232</v>
      </c>
      <c r="BA160" s="112" t="s">
        <v>232</v>
      </c>
      <c r="BB160" s="112" t="s">
        <v>232</v>
      </c>
      <c r="BE160" s="78" t="s">
        <v>233</v>
      </c>
      <c r="BF160" s="78" t="s">
        <v>233</v>
      </c>
      <c r="BG160" s="78" t="s">
        <v>233</v>
      </c>
      <c r="BH160" s="78" t="s">
        <v>233</v>
      </c>
      <c r="BI160" s="77"/>
      <c r="BJ160" s="77"/>
      <c r="BK160" s="77"/>
      <c r="BL160" s="77"/>
      <c r="BM160" s="77"/>
      <c r="BN160" s="77"/>
      <c r="BO160" s="77"/>
      <c r="BP160" s="77"/>
      <c r="BQ160" s="77"/>
      <c r="BR160" s="77"/>
      <c r="BS160" s="77"/>
      <c r="BT160" s="77"/>
      <c r="BU160" s="77"/>
      <c r="BV160" s="77"/>
      <c r="BW160" s="77"/>
      <c r="BX160" s="77"/>
      <c r="DA160" s="35"/>
      <c r="FX160" s="37"/>
      <c r="FZ160" s="32">
        <f>FZ159+1</f>
        <v>1979</v>
      </c>
      <c r="GA160" s="80">
        <f t="shared" si="313"/>
        <v>1.348622983100507</v>
      </c>
      <c r="GB160" s="80">
        <f t="shared" si="314"/>
        <v>1.648826401791655</v>
      </c>
      <c r="GC160" s="80">
        <f t="shared" si="315"/>
        <v>0.99683652038652992</v>
      </c>
      <c r="GD160" s="80">
        <f t="shared" si="316"/>
        <v>0.99237187367597135</v>
      </c>
      <c r="GE160" s="80">
        <f t="shared" si="317"/>
        <v>1.0151938724080845</v>
      </c>
      <c r="GF160" s="80">
        <f t="shared" si="318"/>
        <v>0.86158360357862562</v>
      </c>
    </row>
    <row r="161" spans="1:188" x14ac:dyDescent="0.2">
      <c r="A161" s="74" t="s">
        <v>37</v>
      </c>
      <c r="B161" s="31">
        <v>1949</v>
      </c>
      <c r="D161" s="85"/>
      <c r="E161" s="85"/>
      <c r="F161" s="85"/>
      <c r="G161" s="85"/>
      <c r="H161" s="85"/>
      <c r="I161" s="85"/>
      <c r="K161" s="86"/>
      <c r="L161" s="86"/>
      <c r="M161" s="86"/>
      <c r="N161" s="86"/>
      <c r="O161" s="86"/>
      <c r="P161" s="86"/>
      <c r="X161" s="87"/>
      <c r="Y161" s="87"/>
      <c r="Z161" s="87"/>
      <c r="AA161" s="87"/>
      <c r="AB161" s="87"/>
      <c r="AX161" s="102"/>
      <c r="AY161" s="102"/>
      <c r="AZ161" s="102"/>
      <c r="BA161" s="102"/>
      <c r="BB161" s="102"/>
      <c r="BE161" s="80"/>
      <c r="BF161" s="80"/>
      <c r="BG161" s="80"/>
      <c r="BH161" s="80"/>
      <c r="BI161" s="88"/>
      <c r="BJ161" s="88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CM161" s="44"/>
      <c r="CN161" s="88"/>
      <c r="CO161" s="88"/>
      <c r="CP161" s="88"/>
      <c r="CQ161" s="88"/>
      <c r="CR161" s="88"/>
      <c r="CS161" s="88"/>
      <c r="CT161" s="88"/>
      <c r="CU161" s="88"/>
      <c r="CV161" s="88"/>
      <c r="CW161" s="88"/>
      <c r="CX161" s="88"/>
      <c r="CY161" s="44"/>
      <c r="DA161" s="35"/>
      <c r="DC161" s="80"/>
      <c r="DD161" s="80"/>
      <c r="DE161" s="80"/>
      <c r="DF161" s="80"/>
      <c r="DG161" s="80"/>
      <c r="DI161" s="80"/>
      <c r="DJ161" s="80"/>
      <c r="DK161" s="80"/>
      <c r="DL161" s="80"/>
      <c r="DM161" s="80"/>
      <c r="DN161" s="80"/>
      <c r="DO161" s="80"/>
      <c r="DP161" s="80"/>
      <c r="DQ161" s="80"/>
      <c r="DR161" s="80"/>
      <c r="DS161" s="80"/>
      <c r="DT161" s="80"/>
      <c r="EC161" s="80"/>
      <c r="ED161" s="80"/>
      <c r="EE161" s="80"/>
      <c r="EF161" s="80"/>
      <c r="EG161" s="80"/>
      <c r="EI161" s="80"/>
      <c r="EJ161" s="80"/>
      <c r="EK161" s="80"/>
      <c r="EL161" s="80"/>
      <c r="FD161" s="80"/>
      <c r="FE161" s="80">
        <v>1</v>
      </c>
      <c r="FF161" s="80">
        <f t="shared" ref="FF161:FF222" si="319">FE161/FE$224</f>
        <v>0.51175838511546023</v>
      </c>
      <c r="FG161" s="80"/>
      <c r="FH161" s="80"/>
      <c r="FI161" s="80">
        <v>1</v>
      </c>
      <c r="FJ161" s="80">
        <f>FI161/FI$224</f>
        <v>1.8551221264905839</v>
      </c>
      <c r="FK161" s="80"/>
      <c r="FL161" s="80"/>
      <c r="FM161" s="80">
        <v>1</v>
      </c>
      <c r="FN161" s="80">
        <f t="shared" ref="FN161:FN222" si="320">FM161/FM$224</f>
        <v>0.98553756877023468</v>
      </c>
      <c r="FO161" s="80"/>
      <c r="FP161" s="80"/>
      <c r="FQ161" s="80">
        <v>1</v>
      </c>
      <c r="FR161" s="80">
        <f t="shared" ref="FR161:FR222" si="321">FQ161/FQ$224</f>
        <v>0.97260364000588306</v>
      </c>
      <c r="FT161" s="80"/>
      <c r="FU161" s="80">
        <v>1</v>
      </c>
      <c r="FV161" s="80">
        <f t="shared" ref="FV161:FV222" si="322">FU161/FU$224</f>
        <v>1.0316475101934106</v>
      </c>
      <c r="FX161" s="37"/>
      <c r="FZ161" s="32">
        <f t="shared" ref="FZ161:FZ189" si="323">FZ160+1</f>
        <v>1980</v>
      </c>
      <c r="GA161" s="80">
        <f t="shared" si="313"/>
        <v>1.2906949240739864</v>
      </c>
      <c r="GB161" s="80">
        <f t="shared" si="314"/>
        <v>1.3548771379541149</v>
      </c>
      <c r="GC161" s="80">
        <f t="shared" si="315"/>
        <v>0.99720919871954594</v>
      </c>
      <c r="GD161" s="80">
        <f t="shared" si="316"/>
        <v>0.99555098704364187</v>
      </c>
      <c r="GE161" s="80">
        <f t="shared" si="317"/>
        <v>1.046140880731391</v>
      </c>
      <c r="GF161" s="80">
        <f t="shared" si="318"/>
        <v>1.0366350263904798</v>
      </c>
    </row>
    <row r="162" spans="1:188" x14ac:dyDescent="0.2">
      <c r="A162" s="74" t="s">
        <v>37</v>
      </c>
      <c r="B162" s="31">
        <f t="shared" ref="B162:B222" si="324">B161+1</f>
        <v>1950</v>
      </c>
      <c r="D162" s="85"/>
      <c r="E162" s="85"/>
      <c r="F162" s="85"/>
      <c r="G162" s="85"/>
      <c r="H162" s="85"/>
      <c r="I162" s="85"/>
      <c r="K162" s="86"/>
      <c r="L162" s="86"/>
      <c r="M162" s="86"/>
      <c r="N162" s="86"/>
      <c r="O162" s="86"/>
      <c r="P162" s="86"/>
      <c r="X162" s="87"/>
      <c r="Y162" s="87"/>
      <c r="Z162" s="87"/>
      <c r="AA162" s="87"/>
      <c r="AB162" s="87"/>
      <c r="AX162" s="102"/>
      <c r="AY162" s="102"/>
      <c r="AZ162" s="102"/>
      <c r="BA162" s="102"/>
      <c r="BB162" s="102"/>
      <c r="BE162" s="80"/>
      <c r="BF162" s="80"/>
      <c r="BG162" s="80"/>
      <c r="BH162" s="80"/>
      <c r="BI162" s="80"/>
      <c r="BJ162" s="80"/>
      <c r="BK162" s="80"/>
      <c r="BL162" s="80"/>
      <c r="BM162" s="80"/>
      <c r="BN162" s="80"/>
      <c r="BO162" s="80"/>
      <c r="BP162" s="80"/>
      <c r="BQ162" s="80"/>
      <c r="BR162" s="80"/>
      <c r="BS162" s="88"/>
      <c r="BT162" s="80"/>
      <c r="BU162" s="80"/>
      <c r="BV162" s="80"/>
      <c r="BW162" s="80"/>
      <c r="BX162" s="88"/>
      <c r="BY162" s="80"/>
      <c r="CM162" s="44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44"/>
      <c r="DA162" s="35"/>
      <c r="DC162" s="80"/>
      <c r="DD162" s="80"/>
      <c r="DE162" s="80"/>
      <c r="DF162" s="80"/>
      <c r="DG162" s="80"/>
      <c r="DI162" s="80"/>
      <c r="DJ162" s="80"/>
      <c r="DK162" s="80"/>
      <c r="DL162" s="80"/>
      <c r="DM162" s="80"/>
      <c r="DN162" s="80"/>
      <c r="DO162" s="80"/>
      <c r="DP162" s="80"/>
      <c r="DQ162" s="80"/>
      <c r="DR162" s="80"/>
      <c r="DS162" s="80"/>
      <c r="DT162" s="80"/>
      <c r="DW162" s="80"/>
      <c r="DX162" s="80"/>
      <c r="DY162" s="80"/>
      <c r="DZ162" s="80"/>
      <c r="EA162" s="80"/>
      <c r="EC162" s="80"/>
      <c r="ED162" s="80"/>
      <c r="EE162" s="80"/>
      <c r="EF162" s="80"/>
      <c r="EG162" s="80"/>
      <c r="EI162" s="80"/>
      <c r="EJ162" s="80"/>
      <c r="EK162" s="80"/>
      <c r="EL162" s="80"/>
      <c r="EN162" s="80"/>
      <c r="EO162" s="80"/>
      <c r="EP162" s="80"/>
      <c r="EQ162" s="80"/>
      <c r="ES162" s="80"/>
      <c r="ET162" s="80"/>
      <c r="EU162" s="80"/>
      <c r="EV162" s="80"/>
      <c r="EX162" s="80"/>
      <c r="EY162" s="80"/>
      <c r="EZ162" s="80"/>
      <c r="FA162" s="80"/>
      <c r="FD162" s="80">
        <f>EXP(SUMPRODUCT($DP162:$DT162,DW162:EA162))</f>
        <v>1</v>
      </c>
      <c r="FE162" s="80">
        <f t="shared" ref="FE162:FE222" si="325">IF(ISERR(FD162),FE161,FD162*FE161)</f>
        <v>1</v>
      </c>
      <c r="FF162" s="80">
        <f t="shared" si="319"/>
        <v>0.51175838511546023</v>
      </c>
      <c r="FG162" s="80"/>
      <c r="FH162" s="80">
        <f t="shared" ref="FH162:FH222" si="326">EXP(SUMPRODUCT($DP162:$DS162,EI162:EL162))</f>
        <v>1</v>
      </c>
      <c r="FI162" s="80">
        <f t="shared" ref="FI162:FI222" si="327">IF(ISERR(FH162),FI161,FH162*FI161)</f>
        <v>1</v>
      </c>
      <c r="FJ162" s="80">
        <f t="shared" ref="FJ162:FJ222" si="328">FI162/FI$224</f>
        <v>1.8551221264905839</v>
      </c>
      <c r="FK162" s="80"/>
      <c r="FL162" s="80">
        <f t="shared" ref="FL162:FL222" si="329">EXP(SUMPRODUCT($DP162:$DS162,EN162:EQ162))</f>
        <v>1</v>
      </c>
      <c r="FM162" s="80">
        <f t="shared" ref="FM162:FM222" si="330">IF(ISERR(FL162),FM161,FL162*FM161)</f>
        <v>1</v>
      </c>
      <c r="FN162" s="80">
        <f t="shared" si="320"/>
        <v>0.98553756877023468</v>
      </c>
      <c r="FO162" s="80"/>
      <c r="FP162" s="80">
        <f t="shared" ref="FP162:FP222" si="331">EXP(SUMPRODUCT($DP162:$DS162,ES162:EV162))</f>
        <v>1</v>
      </c>
      <c r="FQ162" s="80">
        <f t="shared" ref="FQ162:FQ222" si="332">IF(ISERR(FP162),FQ161,FP162*FQ161)</f>
        <v>1</v>
      </c>
      <c r="FR162" s="80">
        <f t="shared" si="321"/>
        <v>0.97260364000588306</v>
      </c>
      <c r="FT162" s="80">
        <f t="shared" ref="FT162:FT222" si="333">EXP(SUMPRODUCT($DP162:$DS162,EX162:FA162))</f>
        <v>1</v>
      </c>
      <c r="FU162" s="80">
        <f t="shared" ref="FU162:FU222" si="334">IF(ISERR(FT162),FU161,FT162*FU161)</f>
        <v>1</v>
      </c>
      <c r="FV162" s="80">
        <f t="shared" si="322"/>
        <v>1.0316475101934106</v>
      </c>
      <c r="FX162" s="37"/>
      <c r="FZ162" s="32">
        <f t="shared" si="323"/>
        <v>1981</v>
      </c>
      <c r="GA162" s="80">
        <f t="shared" si="313"/>
        <v>1.1793641531046706</v>
      </c>
      <c r="GB162" s="80">
        <f t="shared" si="314"/>
        <v>1.2004106308858848</v>
      </c>
      <c r="GC162" s="80">
        <f t="shared" si="315"/>
        <v>0.99828866275031691</v>
      </c>
      <c r="GD162" s="80">
        <f t="shared" si="316"/>
        <v>0.99571794495976407</v>
      </c>
      <c r="GE162" s="80">
        <f t="shared" si="317"/>
        <v>1.0098328963185184</v>
      </c>
      <c r="GF162" s="80">
        <f t="shared" si="318"/>
        <v>1.1174453459318665</v>
      </c>
    </row>
    <row r="163" spans="1:188" x14ac:dyDescent="0.2">
      <c r="A163" s="74" t="s">
        <v>37</v>
      </c>
      <c r="B163" s="31">
        <f t="shared" si="324"/>
        <v>1951</v>
      </c>
      <c r="D163" s="85"/>
      <c r="E163" s="85"/>
      <c r="F163" s="85"/>
      <c r="G163" s="85"/>
      <c r="H163" s="85"/>
      <c r="I163" s="85"/>
      <c r="K163" s="86"/>
      <c r="L163" s="86"/>
      <c r="M163" s="86"/>
      <c r="N163" s="86"/>
      <c r="O163" s="86"/>
      <c r="P163" s="86"/>
      <c r="X163" s="87"/>
      <c r="Y163" s="87"/>
      <c r="Z163" s="87"/>
      <c r="AA163" s="87"/>
      <c r="AB163" s="87"/>
      <c r="AX163" s="102"/>
      <c r="AY163" s="102"/>
      <c r="AZ163" s="102"/>
      <c r="BA163" s="102"/>
      <c r="BB163" s="102"/>
      <c r="BE163" s="80"/>
      <c r="BF163" s="80"/>
      <c r="BG163" s="80"/>
      <c r="BH163" s="80"/>
      <c r="BI163" s="80"/>
      <c r="BJ163" s="80"/>
      <c r="BK163" s="80"/>
      <c r="BL163" s="80"/>
      <c r="BM163" s="80"/>
      <c r="BN163" s="80"/>
      <c r="BO163" s="80"/>
      <c r="BP163" s="80"/>
      <c r="BQ163" s="80"/>
      <c r="BR163" s="80"/>
      <c r="BS163" s="80"/>
      <c r="BT163" s="80"/>
      <c r="BU163" s="80"/>
      <c r="BV163" s="80"/>
      <c r="BW163" s="80"/>
      <c r="BX163" s="88"/>
      <c r="BY163" s="80"/>
      <c r="CM163" s="44"/>
      <c r="CN163" s="88"/>
      <c r="CO163" s="88"/>
      <c r="CP163" s="88"/>
      <c r="CQ163" s="88"/>
      <c r="CR163" s="88"/>
      <c r="CS163" s="88"/>
      <c r="CT163" s="88"/>
      <c r="CU163" s="88"/>
      <c r="CV163" s="88"/>
      <c r="CW163" s="88"/>
      <c r="CX163" s="88"/>
      <c r="CY163" s="44"/>
      <c r="DA163" s="35"/>
      <c r="DC163" s="80"/>
      <c r="DD163" s="80"/>
      <c r="DE163" s="80"/>
      <c r="DF163" s="80"/>
      <c r="DG163" s="80"/>
      <c r="DI163" s="80"/>
      <c r="DJ163" s="80"/>
      <c r="DK163" s="80"/>
      <c r="DL163" s="80"/>
      <c r="DM163" s="80"/>
      <c r="DN163" s="80"/>
      <c r="DO163" s="80"/>
      <c r="DP163" s="80"/>
      <c r="DQ163" s="80"/>
      <c r="DR163" s="80"/>
      <c r="DS163" s="80"/>
      <c r="DT163" s="80"/>
      <c r="DW163" s="80"/>
      <c r="DX163" s="80"/>
      <c r="DY163" s="80"/>
      <c r="DZ163" s="80"/>
      <c r="EA163" s="80"/>
      <c r="EC163" s="80"/>
      <c r="ED163" s="80"/>
      <c r="EE163" s="80"/>
      <c r="EF163" s="80"/>
      <c r="EG163" s="80"/>
      <c r="EI163" s="80"/>
      <c r="EJ163" s="80"/>
      <c r="EK163" s="80"/>
      <c r="EL163" s="80"/>
      <c r="EN163" s="80"/>
      <c r="EO163" s="80"/>
      <c r="EP163" s="80"/>
      <c r="EQ163" s="80"/>
      <c r="ES163" s="80"/>
      <c r="ET163" s="80"/>
      <c r="EU163" s="80"/>
      <c r="EV163" s="80"/>
      <c r="EX163" s="80"/>
      <c r="EY163" s="80"/>
      <c r="EZ163" s="80"/>
      <c r="FA163" s="80"/>
      <c r="FD163" s="80">
        <f t="shared" ref="FD163:FD222" si="335">EXP(SUMPRODUCT($DP163:$DT163,DW163:EA163))</f>
        <v>1</v>
      </c>
      <c r="FE163" s="80">
        <f t="shared" si="325"/>
        <v>1</v>
      </c>
      <c r="FF163" s="80">
        <f t="shared" si="319"/>
        <v>0.51175838511546023</v>
      </c>
      <c r="FG163" s="80"/>
      <c r="FH163" s="80">
        <f t="shared" si="326"/>
        <v>1</v>
      </c>
      <c r="FI163" s="80">
        <f t="shared" si="327"/>
        <v>1</v>
      </c>
      <c r="FJ163" s="80">
        <f t="shared" si="328"/>
        <v>1.8551221264905839</v>
      </c>
      <c r="FK163" s="80"/>
      <c r="FL163" s="80">
        <f t="shared" si="329"/>
        <v>1</v>
      </c>
      <c r="FM163" s="80">
        <f t="shared" si="330"/>
        <v>1</v>
      </c>
      <c r="FN163" s="80">
        <f t="shared" si="320"/>
        <v>0.98553756877023468</v>
      </c>
      <c r="FO163" s="80"/>
      <c r="FP163" s="80">
        <f t="shared" si="331"/>
        <v>1</v>
      </c>
      <c r="FQ163" s="80">
        <f t="shared" si="332"/>
        <v>1</v>
      </c>
      <c r="FR163" s="80">
        <f t="shared" si="321"/>
        <v>0.97260364000588306</v>
      </c>
      <c r="FT163" s="80">
        <f t="shared" si="333"/>
        <v>1</v>
      </c>
      <c r="FU163" s="80">
        <f t="shared" si="334"/>
        <v>1</v>
      </c>
      <c r="FV163" s="80">
        <f t="shared" si="322"/>
        <v>1.0316475101934106</v>
      </c>
      <c r="FX163" s="37"/>
      <c r="FZ163" s="32">
        <f t="shared" si="323"/>
        <v>1982</v>
      </c>
      <c r="GA163" s="80">
        <f t="shared" si="313"/>
        <v>1.1106859352737632</v>
      </c>
      <c r="GB163" s="80">
        <f t="shared" si="314"/>
        <v>1.1183561277788407</v>
      </c>
      <c r="GC163" s="80">
        <f t="shared" si="315"/>
        <v>0.99937156774472036</v>
      </c>
      <c r="GD163" s="80">
        <f t="shared" si="316"/>
        <v>0.995178964241064</v>
      </c>
      <c r="GE163" s="80">
        <f t="shared" si="317"/>
        <v>1.0092409989479021</v>
      </c>
      <c r="GF163" s="80">
        <f t="shared" si="318"/>
        <v>1.1230330571270197</v>
      </c>
    </row>
    <row r="164" spans="1:188" x14ac:dyDescent="0.2">
      <c r="A164" s="74" t="s">
        <v>37</v>
      </c>
      <c r="B164" s="31">
        <f t="shared" si="324"/>
        <v>1952</v>
      </c>
      <c r="D164" s="85"/>
      <c r="E164" s="85"/>
      <c r="F164" s="85"/>
      <c r="G164" s="85"/>
      <c r="H164" s="85"/>
      <c r="I164" s="85"/>
      <c r="K164" s="86"/>
      <c r="L164" s="86"/>
      <c r="M164" s="86"/>
      <c r="N164" s="86"/>
      <c r="O164" s="86"/>
      <c r="P164" s="86"/>
      <c r="X164" s="87"/>
      <c r="Y164" s="87"/>
      <c r="Z164" s="87"/>
      <c r="AA164" s="87"/>
      <c r="AB164" s="87"/>
      <c r="AX164" s="102"/>
      <c r="AY164" s="102"/>
      <c r="AZ164" s="102"/>
      <c r="BA164" s="102"/>
      <c r="BB164" s="102"/>
      <c r="BE164" s="80"/>
      <c r="BF164" s="80"/>
      <c r="BG164" s="80"/>
      <c r="BH164" s="80"/>
      <c r="BI164" s="80"/>
      <c r="BJ164" s="80"/>
      <c r="BK164" s="80"/>
      <c r="BL164" s="80"/>
      <c r="BM164" s="80"/>
      <c r="BN164" s="80"/>
      <c r="BO164" s="80"/>
      <c r="BP164" s="80"/>
      <c r="BQ164" s="80"/>
      <c r="BR164" s="80"/>
      <c r="BS164" s="80"/>
      <c r="BT164" s="80"/>
      <c r="BU164" s="80"/>
      <c r="BV164" s="80"/>
      <c r="BW164" s="80"/>
      <c r="BX164" s="88"/>
      <c r="BY164" s="80"/>
      <c r="CM164" s="44"/>
      <c r="CN164" s="88"/>
      <c r="CO164" s="88"/>
      <c r="CP164" s="88"/>
      <c r="CQ164" s="88"/>
      <c r="CR164" s="88"/>
      <c r="CS164" s="88"/>
      <c r="CT164" s="88"/>
      <c r="CU164" s="88"/>
      <c r="CV164" s="88"/>
      <c r="CW164" s="88"/>
      <c r="CX164" s="88"/>
      <c r="CY164" s="44"/>
      <c r="DA164" s="35"/>
      <c r="DC164" s="80"/>
      <c r="DD164" s="80"/>
      <c r="DE164" s="80"/>
      <c r="DF164" s="80"/>
      <c r="DG164" s="80"/>
      <c r="DI164" s="80"/>
      <c r="DJ164" s="80"/>
      <c r="DK164" s="80"/>
      <c r="DL164" s="80"/>
      <c r="DM164" s="80"/>
      <c r="DN164" s="80"/>
      <c r="DO164" s="80"/>
      <c r="DP164" s="80"/>
      <c r="DQ164" s="80"/>
      <c r="DR164" s="80"/>
      <c r="DS164" s="80"/>
      <c r="DT164" s="80"/>
      <c r="DW164" s="80"/>
      <c r="DX164" s="80"/>
      <c r="DY164" s="80"/>
      <c r="DZ164" s="80"/>
      <c r="EA164" s="80"/>
      <c r="EC164" s="80"/>
      <c r="ED164" s="80"/>
      <c r="EE164" s="80"/>
      <c r="EF164" s="80"/>
      <c r="EG164" s="80"/>
      <c r="EI164" s="80"/>
      <c r="EJ164" s="80"/>
      <c r="EK164" s="80"/>
      <c r="EL164" s="80"/>
      <c r="EN164" s="80"/>
      <c r="EO164" s="80"/>
      <c r="EP164" s="80"/>
      <c r="EQ164" s="80"/>
      <c r="ES164" s="80"/>
      <c r="ET164" s="80"/>
      <c r="EU164" s="80"/>
      <c r="EV164" s="80"/>
      <c r="EX164" s="80"/>
      <c r="EY164" s="80"/>
      <c r="EZ164" s="80"/>
      <c r="FA164" s="80"/>
      <c r="FD164" s="80">
        <f t="shared" si="335"/>
        <v>1</v>
      </c>
      <c r="FE164" s="80">
        <f t="shared" si="325"/>
        <v>1</v>
      </c>
      <c r="FF164" s="80">
        <f t="shared" si="319"/>
        <v>0.51175838511546023</v>
      </c>
      <c r="FG164" s="80"/>
      <c r="FH164" s="80">
        <f t="shared" si="326"/>
        <v>1</v>
      </c>
      <c r="FI164" s="80">
        <f t="shared" si="327"/>
        <v>1</v>
      </c>
      <c r="FJ164" s="80">
        <f t="shared" si="328"/>
        <v>1.8551221264905839</v>
      </c>
      <c r="FK164" s="80"/>
      <c r="FL164" s="80">
        <f t="shared" si="329"/>
        <v>1</v>
      </c>
      <c r="FM164" s="80">
        <f t="shared" si="330"/>
        <v>1</v>
      </c>
      <c r="FN164" s="80">
        <f t="shared" si="320"/>
        <v>0.98553756877023468</v>
      </c>
      <c r="FO164" s="80"/>
      <c r="FP164" s="80">
        <f t="shared" si="331"/>
        <v>1</v>
      </c>
      <c r="FQ164" s="80">
        <f t="shared" si="332"/>
        <v>1</v>
      </c>
      <c r="FR164" s="80">
        <f t="shared" si="321"/>
        <v>0.97260364000588306</v>
      </c>
      <c r="FT164" s="80">
        <f t="shared" si="333"/>
        <v>1</v>
      </c>
      <c r="FU164" s="80">
        <f t="shared" si="334"/>
        <v>1</v>
      </c>
      <c r="FV164" s="80">
        <f t="shared" si="322"/>
        <v>1.0316475101934106</v>
      </c>
      <c r="FX164" s="37"/>
      <c r="FZ164" s="32">
        <f t="shared" si="323"/>
        <v>1983</v>
      </c>
      <c r="GA164" s="80">
        <f t="shared" si="313"/>
        <v>1.0688918924213042</v>
      </c>
      <c r="GB164" s="80">
        <f t="shared" si="314"/>
        <v>0.96938923629829543</v>
      </c>
      <c r="GC164" s="80">
        <f t="shared" si="315"/>
        <v>1.0005209060054214</v>
      </c>
      <c r="GD164" s="80">
        <f t="shared" si="316"/>
        <v>0.99479551281278733</v>
      </c>
      <c r="GE164" s="80">
        <f t="shared" si="317"/>
        <v>1.0357880303404143</v>
      </c>
      <c r="GF164" s="80">
        <f t="shared" si="318"/>
        <v>1.1005934649186635</v>
      </c>
    </row>
    <row r="165" spans="1:188" x14ac:dyDescent="0.2">
      <c r="A165" s="74" t="s">
        <v>37</v>
      </c>
      <c r="B165" s="31">
        <f t="shared" si="324"/>
        <v>1953</v>
      </c>
      <c r="D165" s="85"/>
      <c r="E165" s="85"/>
      <c r="F165" s="85"/>
      <c r="G165" s="85"/>
      <c r="H165" s="85"/>
      <c r="I165" s="85"/>
      <c r="K165" s="86"/>
      <c r="L165" s="86"/>
      <c r="M165" s="86"/>
      <c r="N165" s="86"/>
      <c r="O165" s="86"/>
      <c r="P165" s="86"/>
      <c r="X165" s="87"/>
      <c r="Y165" s="87"/>
      <c r="Z165" s="87"/>
      <c r="AA165" s="87"/>
      <c r="AB165" s="87"/>
      <c r="AX165" s="102"/>
      <c r="AY165" s="102"/>
      <c r="AZ165" s="102"/>
      <c r="BA165" s="102"/>
      <c r="BB165" s="102"/>
      <c r="BE165" s="80"/>
      <c r="BF165" s="80"/>
      <c r="BG165" s="80"/>
      <c r="BH165" s="80"/>
      <c r="BI165" s="80"/>
      <c r="BJ165" s="80"/>
      <c r="BK165" s="80"/>
      <c r="BL165" s="80"/>
      <c r="BM165" s="80"/>
      <c r="BN165" s="80"/>
      <c r="BO165" s="80"/>
      <c r="BP165" s="80"/>
      <c r="BQ165" s="80"/>
      <c r="BR165" s="80"/>
      <c r="BS165" s="80"/>
      <c r="BT165" s="80"/>
      <c r="BU165" s="80"/>
      <c r="BV165" s="80"/>
      <c r="BW165" s="80"/>
      <c r="BX165" s="88"/>
      <c r="BY165" s="80"/>
      <c r="CM165" s="44"/>
      <c r="CN165" s="88"/>
      <c r="CO165" s="88"/>
      <c r="CP165" s="88"/>
      <c r="CQ165" s="88"/>
      <c r="CR165" s="88"/>
      <c r="CS165" s="88"/>
      <c r="CT165" s="88"/>
      <c r="CU165" s="88"/>
      <c r="CV165" s="88"/>
      <c r="CW165" s="88"/>
      <c r="CX165" s="88"/>
      <c r="CY165" s="44"/>
      <c r="DA165" s="35"/>
      <c r="DC165" s="80"/>
      <c r="DD165" s="80"/>
      <c r="DE165" s="80"/>
      <c r="DF165" s="80"/>
      <c r="DG165" s="80"/>
      <c r="DI165" s="80"/>
      <c r="DJ165" s="80"/>
      <c r="DK165" s="80"/>
      <c r="DL165" s="80"/>
      <c r="DM165" s="80"/>
      <c r="DN165" s="80"/>
      <c r="DO165" s="80"/>
      <c r="DP165" s="80"/>
      <c r="DQ165" s="80"/>
      <c r="DR165" s="80"/>
      <c r="DS165" s="80"/>
      <c r="DT165" s="80"/>
      <c r="DW165" s="80"/>
      <c r="DX165" s="80"/>
      <c r="DY165" s="80"/>
      <c r="DZ165" s="80"/>
      <c r="EA165" s="80"/>
      <c r="EC165" s="80"/>
      <c r="ED165" s="80"/>
      <c r="EE165" s="80"/>
      <c r="EF165" s="80"/>
      <c r="EG165" s="80"/>
      <c r="EI165" s="80"/>
      <c r="EJ165" s="80"/>
      <c r="EK165" s="80"/>
      <c r="EL165" s="80"/>
      <c r="EN165" s="80"/>
      <c r="EO165" s="80"/>
      <c r="EP165" s="80"/>
      <c r="EQ165" s="80"/>
      <c r="ES165" s="80"/>
      <c r="ET165" s="80"/>
      <c r="EU165" s="80"/>
      <c r="EV165" s="80"/>
      <c r="EX165" s="80"/>
      <c r="EY165" s="80"/>
      <c r="EZ165" s="80"/>
      <c r="FA165" s="80"/>
      <c r="FD165" s="80">
        <f t="shared" si="335"/>
        <v>1</v>
      </c>
      <c r="FE165" s="80">
        <f t="shared" si="325"/>
        <v>1</v>
      </c>
      <c r="FF165" s="80">
        <f t="shared" si="319"/>
        <v>0.51175838511546023</v>
      </c>
      <c r="FG165" s="80"/>
      <c r="FH165" s="80">
        <f t="shared" si="326"/>
        <v>1</v>
      </c>
      <c r="FI165" s="80">
        <f t="shared" si="327"/>
        <v>1</v>
      </c>
      <c r="FJ165" s="80">
        <f t="shared" si="328"/>
        <v>1.8551221264905839</v>
      </c>
      <c r="FK165" s="80"/>
      <c r="FL165" s="80">
        <f t="shared" si="329"/>
        <v>1</v>
      </c>
      <c r="FM165" s="80">
        <f t="shared" si="330"/>
        <v>1</v>
      </c>
      <c r="FN165" s="80">
        <f t="shared" si="320"/>
        <v>0.98553756877023468</v>
      </c>
      <c r="FO165" s="80"/>
      <c r="FP165" s="80">
        <f t="shared" si="331"/>
        <v>1</v>
      </c>
      <c r="FQ165" s="80">
        <f t="shared" si="332"/>
        <v>1</v>
      </c>
      <c r="FR165" s="80">
        <f t="shared" si="321"/>
        <v>0.97260364000588306</v>
      </c>
      <c r="FT165" s="80">
        <f t="shared" si="333"/>
        <v>1</v>
      </c>
      <c r="FU165" s="80">
        <f t="shared" si="334"/>
        <v>1</v>
      </c>
      <c r="FV165" s="80">
        <f t="shared" si="322"/>
        <v>1.0316475101934106</v>
      </c>
      <c r="FX165" s="37"/>
      <c r="FZ165" s="32">
        <f t="shared" si="323"/>
        <v>1984</v>
      </c>
      <c r="GA165" s="80">
        <f t="shared" si="313"/>
        <v>1.0316482020645064</v>
      </c>
      <c r="GB165" s="80">
        <f t="shared" si="314"/>
        <v>1.0268652591631588</v>
      </c>
      <c r="GC165" s="80">
        <f t="shared" si="315"/>
        <v>1.0002955455232723</v>
      </c>
      <c r="GD165" s="80">
        <f t="shared" si="316"/>
        <v>0.99729451442270367</v>
      </c>
      <c r="GE165" s="80">
        <f t="shared" si="317"/>
        <v>1.0088638065109961</v>
      </c>
      <c r="GF165" s="80">
        <f t="shared" si="318"/>
        <v>1.054057585952471</v>
      </c>
    </row>
    <row r="166" spans="1:188" x14ac:dyDescent="0.2">
      <c r="A166" s="74" t="s">
        <v>37</v>
      </c>
      <c r="B166" s="31">
        <f t="shared" si="324"/>
        <v>1954</v>
      </c>
      <c r="D166" s="85"/>
      <c r="E166" s="85"/>
      <c r="F166" s="85"/>
      <c r="G166" s="85"/>
      <c r="H166" s="85"/>
      <c r="I166" s="85"/>
      <c r="K166" s="86"/>
      <c r="L166" s="86"/>
      <c r="M166" s="86"/>
      <c r="N166" s="86"/>
      <c r="O166" s="86"/>
      <c r="P166" s="86"/>
      <c r="X166" s="87"/>
      <c r="Y166" s="87"/>
      <c r="Z166" s="87"/>
      <c r="AA166" s="87"/>
      <c r="AB166" s="87"/>
      <c r="AX166" s="102"/>
      <c r="AY166" s="102"/>
      <c r="AZ166" s="102"/>
      <c r="BA166" s="102"/>
      <c r="BB166" s="102"/>
      <c r="BE166" s="80"/>
      <c r="BF166" s="80"/>
      <c r="BG166" s="80"/>
      <c r="BH166" s="80"/>
      <c r="BI166" s="80"/>
      <c r="BJ166" s="80"/>
      <c r="BK166" s="80"/>
      <c r="BL166" s="80"/>
      <c r="BM166" s="80"/>
      <c r="BN166" s="80"/>
      <c r="BO166" s="80"/>
      <c r="BP166" s="80"/>
      <c r="BQ166" s="80"/>
      <c r="BR166" s="80"/>
      <c r="BS166" s="80"/>
      <c r="BT166" s="80"/>
      <c r="BU166" s="80"/>
      <c r="BV166" s="80"/>
      <c r="BW166" s="80"/>
      <c r="BX166" s="88"/>
      <c r="BY166" s="80"/>
      <c r="CM166" s="44"/>
      <c r="CN166" s="88"/>
      <c r="CO166" s="88"/>
      <c r="CP166" s="88"/>
      <c r="CQ166" s="88"/>
      <c r="CR166" s="88"/>
      <c r="CS166" s="88"/>
      <c r="CT166" s="88"/>
      <c r="CU166" s="88"/>
      <c r="CV166" s="88"/>
      <c r="CW166" s="88"/>
      <c r="CX166" s="88"/>
      <c r="CY166" s="44"/>
      <c r="DA166" s="35"/>
      <c r="DC166" s="80"/>
      <c r="DD166" s="80"/>
      <c r="DE166" s="80"/>
      <c r="DF166" s="80"/>
      <c r="DG166" s="80"/>
      <c r="DI166" s="80"/>
      <c r="DJ166" s="80"/>
      <c r="DK166" s="80"/>
      <c r="DL166" s="80"/>
      <c r="DM166" s="80"/>
      <c r="DN166" s="80"/>
      <c r="DO166" s="80"/>
      <c r="DP166" s="80"/>
      <c r="DQ166" s="80"/>
      <c r="DR166" s="80"/>
      <c r="DS166" s="80"/>
      <c r="DT166" s="80"/>
      <c r="DW166" s="80"/>
      <c r="DX166" s="80"/>
      <c r="DY166" s="80"/>
      <c r="DZ166" s="80"/>
      <c r="EA166" s="80"/>
      <c r="EC166" s="80"/>
      <c r="ED166" s="80"/>
      <c r="EE166" s="80"/>
      <c r="EF166" s="80"/>
      <c r="EG166" s="80"/>
      <c r="EI166" s="80"/>
      <c r="EJ166" s="80"/>
      <c r="EK166" s="80"/>
      <c r="EL166" s="80"/>
      <c r="EN166" s="80"/>
      <c r="EO166" s="80"/>
      <c r="EP166" s="80"/>
      <c r="EQ166" s="80"/>
      <c r="ES166" s="80"/>
      <c r="ET166" s="80"/>
      <c r="EU166" s="80"/>
      <c r="EV166" s="80"/>
      <c r="EX166" s="80"/>
      <c r="EY166" s="80"/>
      <c r="EZ166" s="80"/>
      <c r="FA166" s="80"/>
      <c r="FD166" s="80">
        <f t="shared" si="335"/>
        <v>1</v>
      </c>
      <c r="FE166" s="80">
        <f t="shared" si="325"/>
        <v>1</v>
      </c>
      <c r="FF166" s="80">
        <f t="shared" si="319"/>
        <v>0.51175838511546023</v>
      </c>
      <c r="FG166" s="80"/>
      <c r="FH166" s="80">
        <f t="shared" si="326"/>
        <v>1</v>
      </c>
      <c r="FI166" s="80">
        <f t="shared" si="327"/>
        <v>1</v>
      </c>
      <c r="FJ166" s="80">
        <f t="shared" si="328"/>
        <v>1.8551221264905839</v>
      </c>
      <c r="FK166" s="80"/>
      <c r="FL166" s="80">
        <f t="shared" si="329"/>
        <v>1</v>
      </c>
      <c r="FM166" s="80">
        <f t="shared" si="330"/>
        <v>1</v>
      </c>
      <c r="FN166" s="80">
        <f t="shared" si="320"/>
        <v>0.98553756877023468</v>
      </c>
      <c r="FO166" s="80"/>
      <c r="FP166" s="80">
        <f t="shared" si="331"/>
        <v>1</v>
      </c>
      <c r="FQ166" s="80">
        <f t="shared" si="332"/>
        <v>1</v>
      </c>
      <c r="FR166" s="80">
        <f t="shared" si="321"/>
        <v>0.97260364000588306</v>
      </c>
      <c r="FT166" s="80">
        <f t="shared" si="333"/>
        <v>1</v>
      </c>
      <c r="FU166" s="80">
        <f t="shared" si="334"/>
        <v>1</v>
      </c>
      <c r="FV166" s="80">
        <f t="shared" si="322"/>
        <v>1.0316475101934106</v>
      </c>
      <c r="FX166" s="37"/>
      <c r="FZ166" s="32">
        <f t="shared" si="323"/>
        <v>1985</v>
      </c>
      <c r="GA166" s="80">
        <f t="shared" si="313"/>
        <v>1</v>
      </c>
      <c r="GB166" s="80">
        <f t="shared" si="314"/>
        <v>1</v>
      </c>
      <c r="GC166" s="80">
        <f t="shared" si="315"/>
        <v>1</v>
      </c>
      <c r="GD166" s="80">
        <f t="shared" si="316"/>
        <v>1</v>
      </c>
      <c r="GE166" s="80">
        <f t="shared" si="317"/>
        <v>1</v>
      </c>
      <c r="GF166" s="80">
        <f t="shared" si="318"/>
        <v>1</v>
      </c>
    </row>
    <row r="167" spans="1:188" x14ac:dyDescent="0.2">
      <c r="A167" s="74" t="s">
        <v>37</v>
      </c>
      <c r="B167" s="31">
        <f t="shared" si="324"/>
        <v>1955</v>
      </c>
      <c r="D167" s="85"/>
      <c r="E167" s="85"/>
      <c r="F167" s="85"/>
      <c r="G167" s="85"/>
      <c r="H167" s="85"/>
      <c r="I167" s="85"/>
      <c r="K167" s="86"/>
      <c r="L167" s="86"/>
      <c r="M167" s="86"/>
      <c r="N167" s="86"/>
      <c r="O167" s="86"/>
      <c r="P167" s="86"/>
      <c r="X167" s="87"/>
      <c r="Y167" s="87"/>
      <c r="Z167" s="87"/>
      <c r="AA167" s="87"/>
      <c r="AB167" s="87"/>
      <c r="AX167" s="102"/>
      <c r="AY167" s="102"/>
      <c r="AZ167" s="102"/>
      <c r="BA167" s="102"/>
      <c r="BB167" s="102"/>
      <c r="BE167" s="80"/>
      <c r="BF167" s="80"/>
      <c r="BG167" s="80"/>
      <c r="BH167" s="80"/>
      <c r="BI167" s="80"/>
      <c r="BJ167" s="80"/>
      <c r="BK167" s="80"/>
      <c r="BL167" s="80"/>
      <c r="BM167" s="80"/>
      <c r="BN167" s="80"/>
      <c r="BO167" s="80"/>
      <c r="BP167" s="80"/>
      <c r="BQ167" s="80"/>
      <c r="BR167" s="80"/>
      <c r="BS167" s="80"/>
      <c r="BT167" s="80"/>
      <c r="BU167" s="80"/>
      <c r="BV167" s="80"/>
      <c r="BW167" s="80"/>
      <c r="BX167" s="88"/>
      <c r="BY167" s="80"/>
      <c r="CM167" s="44"/>
      <c r="CN167" s="88"/>
      <c r="CO167" s="88"/>
      <c r="CP167" s="88"/>
      <c r="CQ167" s="88"/>
      <c r="CR167" s="88"/>
      <c r="CS167" s="88"/>
      <c r="CT167" s="88"/>
      <c r="CU167" s="88"/>
      <c r="CV167" s="88"/>
      <c r="CW167" s="88"/>
      <c r="CX167" s="88"/>
      <c r="CY167" s="44"/>
      <c r="DA167" s="35"/>
      <c r="DC167" s="80"/>
      <c r="DD167" s="80"/>
      <c r="DE167" s="80"/>
      <c r="DF167" s="80"/>
      <c r="DG167" s="80"/>
      <c r="DI167" s="80"/>
      <c r="DJ167" s="80"/>
      <c r="DK167" s="80"/>
      <c r="DL167" s="80"/>
      <c r="DM167" s="80"/>
      <c r="DN167" s="80"/>
      <c r="DO167" s="80"/>
      <c r="DP167" s="80"/>
      <c r="DQ167" s="80"/>
      <c r="DR167" s="80"/>
      <c r="DS167" s="80"/>
      <c r="DT167" s="80"/>
      <c r="DW167" s="80"/>
      <c r="DX167" s="80"/>
      <c r="DY167" s="80"/>
      <c r="DZ167" s="80"/>
      <c r="EA167" s="80"/>
      <c r="EC167" s="80"/>
      <c r="ED167" s="80"/>
      <c r="EE167" s="80"/>
      <c r="EF167" s="80"/>
      <c r="EG167" s="80"/>
      <c r="EI167" s="80"/>
      <c r="EJ167" s="80"/>
      <c r="EK167" s="80"/>
      <c r="EL167" s="80"/>
      <c r="EN167" s="80"/>
      <c r="EO167" s="80"/>
      <c r="EP167" s="80"/>
      <c r="EQ167" s="80"/>
      <c r="ES167" s="80"/>
      <c r="ET167" s="80"/>
      <c r="EU167" s="80"/>
      <c r="EV167" s="80"/>
      <c r="EX167" s="80"/>
      <c r="EY167" s="80"/>
      <c r="EZ167" s="80"/>
      <c r="FA167" s="80"/>
      <c r="FD167" s="80">
        <f t="shared" si="335"/>
        <v>1</v>
      </c>
      <c r="FE167" s="80">
        <f t="shared" si="325"/>
        <v>1</v>
      </c>
      <c r="FF167" s="80">
        <f t="shared" si="319"/>
        <v>0.51175838511546023</v>
      </c>
      <c r="FG167" s="80"/>
      <c r="FH167" s="80">
        <f t="shared" si="326"/>
        <v>1</v>
      </c>
      <c r="FI167" s="80">
        <f t="shared" si="327"/>
        <v>1</v>
      </c>
      <c r="FJ167" s="80">
        <f t="shared" si="328"/>
        <v>1.8551221264905839</v>
      </c>
      <c r="FK167" s="80"/>
      <c r="FL167" s="80">
        <f t="shared" si="329"/>
        <v>1</v>
      </c>
      <c r="FM167" s="80">
        <f t="shared" si="330"/>
        <v>1</v>
      </c>
      <c r="FN167" s="80">
        <f t="shared" si="320"/>
        <v>0.98553756877023468</v>
      </c>
      <c r="FO167" s="80"/>
      <c r="FP167" s="80">
        <f t="shared" si="331"/>
        <v>1</v>
      </c>
      <c r="FQ167" s="80">
        <f t="shared" si="332"/>
        <v>1</v>
      </c>
      <c r="FR167" s="80">
        <f t="shared" si="321"/>
        <v>0.97260364000588306</v>
      </c>
      <c r="FT167" s="80">
        <f t="shared" si="333"/>
        <v>1</v>
      </c>
      <c r="FU167" s="80">
        <f t="shared" si="334"/>
        <v>1</v>
      </c>
      <c r="FV167" s="80">
        <f t="shared" si="322"/>
        <v>1.0316475101934106</v>
      </c>
      <c r="FX167" s="37"/>
      <c r="FZ167" s="32">
        <f t="shared" si="323"/>
        <v>1986</v>
      </c>
      <c r="GA167" s="80">
        <f t="shared" si="313"/>
        <v>0.96841361194769582</v>
      </c>
      <c r="GB167" s="80">
        <f t="shared" si="314"/>
        <v>0.99227773293783506</v>
      </c>
      <c r="GC167" s="80">
        <f t="shared" si="315"/>
        <v>0.99963810103345985</v>
      </c>
      <c r="GD167" s="80">
        <f t="shared" si="316"/>
        <v>1.0074240099320857</v>
      </c>
      <c r="GE167" s="80">
        <f t="shared" si="317"/>
        <v>1.0184814505288584</v>
      </c>
      <c r="GF167" s="80">
        <f t="shared" si="318"/>
        <v>0.85472123645174614</v>
      </c>
    </row>
    <row r="168" spans="1:188" x14ac:dyDescent="0.2">
      <c r="A168" s="74" t="s">
        <v>37</v>
      </c>
      <c r="B168" s="31">
        <f t="shared" si="324"/>
        <v>1956</v>
      </c>
      <c r="D168" s="85"/>
      <c r="E168" s="85"/>
      <c r="F168" s="85"/>
      <c r="G168" s="85"/>
      <c r="H168" s="85"/>
      <c r="I168" s="85"/>
      <c r="K168" s="86"/>
      <c r="L168" s="86"/>
      <c r="M168" s="86"/>
      <c r="N168" s="86"/>
      <c r="O168" s="86"/>
      <c r="P168" s="86"/>
      <c r="X168" s="87"/>
      <c r="Y168" s="87"/>
      <c r="Z168" s="87"/>
      <c r="AA168" s="87"/>
      <c r="AB168" s="87"/>
      <c r="AX168" s="102"/>
      <c r="AY168" s="102"/>
      <c r="AZ168" s="102"/>
      <c r="BA168" s="102"/>
      <c r="BB168" s="102"/>
      <c r="BE168" s="80"/>
      <c r="BF168" s="80"/>
      <c r="BG168" s="80"/>
      <c r="BH168" s="80"/>
      <c r="BI168" s="80"/>
      <c r="BJ168" s="80"/>
      <c r="BK168" s="80"/>
      <c r="BL168" s="80"/>
      <c r="BM168" s="80"/>
      <c r="BN168" s="80"/>
      <c r="BO168" s="80"/>
      <c r="BP168" s="80"/>
      <c r="BQ168" s="80"/>
      <c r="BR168" s="80"/>
      <c r="BS168" s="80"/>
      <c r="BT168" s="80"/>
      <c r="BU168" s="80"/>
      <c r="BV168" s="80"/>
      <c r="BW168" s="80"/>
      <c r="BX168" s="88"/>
      <c r="BY168" s="80"/>
      <c r="CM168" s="44"/>
      <c r="CN168" s="88"/>
      <c r="CO168" s="88"/>
      <c r="CP168" s="88"/>
      <c r="CQ168" s="88"/>
      <c r="CR168" s="88"/>
      <c r="CS168" s="88"/>
      <c r="CT168" s="88"/>
      <c r="CU168" s="88"/>
      <c r="CV168" s="88"/>
      <c r="CW168" s="88"/>
      <c r="CX168" s="88"/>
      <c r="CY168" s="44"/>
      <c r="DA168" s="35"/>
      <c r="DC168" s="80"/>
      <c r="DD168" s="80"/>
      <c r="DE168" s="80"/>
      <c r="DF168" s="80"/>
      <c r="DG168" s="80"/>
      <c r="DI168" s="80"/>
      <c r="DJ168" s="80"/>
      <c r="DK168" s="80"/>
      <c r="DL168" s="80"/>
      <c r="DM168" s="80"/>
      <c r="DN168" s="80"/>
      <c r="DO168" s="80"/>
      <c r="DP168" s="80"/>
      <c r="DQ168" s="80"/>
      <c r="DR168" s="80"/>
      <c r="DS168" s="80"/>
      <c r="DT168" s="80"/>
      <c r="DW168" s="80"/>
      <c r="DX168" s="80"/>
      <c r="DY168" s="80"/>
      <c r="DZ168" s="80"/>
      <c r="EA168" s="80"/>
      <c r="EC168" s="80"/>
      <c r="ED168" s="80"/>
      <c r="EE168" s="80"/>
      <c r="EF168" s="80"/>
      <c r="EG168" s="80"/>
      <c r="EI168" s="80"/>
      <c r="EJ168" s="80"/>
      <c r="EK168" s="80"/>
      <c r="EL168" s="80"/>
      <c r="EN168" s="80"/>
      <c r="EO168" s="80"/>
      <c r="EP168" s="80"/>
      <c r="EQ168" s="80"/>
      <c r="ES168" s="80"/>
      <c r="ET168" s="80"/>
      <c r="EU168" s="80"/>
      <c r="EV168" s="80"/>
      <c r="EX168" s="80"/>
      <c r="EY168" s="80"/>
      <c r="EZ168" s="80"/>
      <c r="FA168" s="80"/>
      <c r="FD168" s="80">
        <f t="shared" si="335"/>
        <v>1</v>
      </c>
      <c r="FE168" s="80">
        <f t="shared" si="325"/>
        <v>1</v>
      </c>
      <c r="FF168" s="80">
        <f t="shared" si="319"/>
        <v>0.51175838511546023</v>
      </c>
      <c r="FG168" s="80"/>
      <c r="FH168" s="80">
        <f t="shared" si="326"/>
        <v>1</v>
      </c>
      <c r="FI168" s="80">
        <f t="shared" si="327"/>
        <v>1</v>
      </c>
      <c r="FJ168" s="80">
        <f t="shared" si="328"/>
        <v>1.8551221264905839</v>
      </c>
      <c r="FK168" s="80"/>
      <c r="FL168" s="80">
        <f t="shared" si="329"/>
        <v>1</v>
      </c>
      <c r="FM168" s="80">
        <f t="shared" si="330"/>
        <v>1</v>
      </c>
      <c r="FN168" s="80">
        <f t="shared" si="320"/>
        <v>0.98553756877023468</v>
      </c>
      <c r="FO168" s="80"/>
      <c r="FP168" s="80">
        <f t="shared" si="331"/>
        <v>1</v>
      </c>
      <c r="FQ168" s="80">
        <f t="shared" si="332"/>
        <v>1</v>
      </c>
      <c r="FR168" s="80">
        <f t="shared" si="321"/>
        <v>0.97260364000588306</v>
      </c>
      <c r="FT168" s="80">
        <f t="shared" si="333"/>
        <v>1</v>
      </c>
      <c r="FU168" s="80">
        <f t="shared" si="334"/>
        <v>1</v>
      </c>
      <c r="FV168" s="80">
        <f t="shared" si="322"/>
        <v>1.0316475101934106</v>
      </c>
      <c r="FX168" s="37"/>
      <c r="FZ168" s="32">
        <f t="shared" si="323"/>
        <v>1987</v>
      </c>
      <c r="GA168" s="80">
        <f t="shared" si="313"/>
        <v>0.94518839112154529</v>
      </c>
      <c r="GB168" s="80">
        <f t="shared" si="314"/>
        <v>1.0320208266277899</v>
      </c>
      <c r="GC168" s="80">
        <f t="shared" si="315"/>
        <v>0.99899838912664052</v>
      </c>
      <c r="GD168" s="80">
        <f t="shared" si="316"/>
        <v>1.0223286419559772</v>
      </c>
      <c r="GE168" s="80">
        <f t="shared" si="317"/>
        <v>1.029795239536939</v>
      </c>
      <c r="GF168" s="80">
        <f t="shared" si="318"/>
        <v>0.80771492238659015</v>
      </c>
    </row>
    <row r="169" spans="1:188" x14ac:dyDescent="0.2">
      <c r="A169" s="74" t="s">
        <v>37</v>
      </c>
      <c r="B169" s="31">
        <f t="shared" si="324"/>
        <v>1957</v>
      </c>
      <c r="D169" s="85"/>
      <c r="E169" s="85"/>
      <c r="F169" s="85"/>
      <c r="G169" s="85"/>
      <c r="H169" s="85"/>
      <c r="I169" s="85"/>
      <c r="K169" s="86"/>
      <c r="L169" s="86"/>
      <c r="M169" s="86"/>
      <c r="N169" s="86"/>
      <c r="O169" s="86"/>
      <c r="P169" s="86"/>
      <c r="X169" s="87"/>
      <c r="Y169" s="87"/>
      <c r="Z169" s="87"/>
      <c r="AA169" s="87"/>
      <c r="AB169" s="87"/>
      <c r="AX169" s="102"/>
      <c r="AY169" s="102"/>
      <c r="AZ169" s="102"/>
      <c r="BA169" s="102"/>
      <c r="BB169" s="102"/>
      <c r="BE169" s="80"/>
      <c r="BF169" s="80"/>
      <c r="BG169" s="80"/>
      <c r="BH169" s="80"/>
      <c r="BI169" s="80"/>
      <c r="BJ169" s="80"/>
      <c r="BK169" s="80"/>
      <c r="BL169" s="80"/>
      <c r="BM169" s="80"/>
      <c r="BN169" s="80"/>
      <c r="BO169" s="80"/>
      <c r="BP169" s="80"/>
      <c r="BQ169" s="80"/>
      <c r="BR169" s="80"/>
      <c r="BS169" s="80"/>
      <c r="BT169" s="80"/>
      <c r="BU169" s="80"/>
      <c r="BV169" s="80"/>
      <c r="BW169" s="80"/>
      <c r="BX169" s="88"/>
      <c r="BY169" s="80"/>
      <c r="CM169" s="44"/>
      <c r="CN169" s="88"/>
      <c r="CO169" s="88"/>
      <c r="CP169" s="88"/>
      <c r="CQ169" s="88"/>
      <c r="CR169" s="88"/>
      <c r="CS169" s="88"/>
      <c r="CT169" s="88"/>
      <c r="CU169" s="88"/>
      <c r="CV169" s="88"/>
      <c r="CW169" s="88"/>
      <c r="CX169" s="88"/>
      <c r="CY169" s="44"/>
      <c r="DA169" s="35"/>
      <c r="DC169" s="80"/>
      <c r="DD169" s="80"/>
      <c r="DE169" s="80"/>
      <c r="DF169" s="80"/>
      <c r="DG169" s="80"/>
      <c r="DI169" s="80"/>
      <c r="DJ169" s="80"/>
      <c r="DK169" s="80"/>
      <c r="DL169" s="80"/>
      <c r="DM169" s="80"/>
      <c r="DN169" s="80"/>
      <c r="DO169" s="80"/>
      <c r="DP169" s="80"/>
      <c r="DQ169" s="80"/>
      <c r="DR169" s="80"/>
      <c r="DS169" s="80"/>
      <c r="DT169" s="80"/>
      <c r="DW169" s="80"/>
      <c r="DX169" s="80"/>
      <c r="DY169" s="80"/>
      <c r="DZ169" s="80"/>
      <c r="EA169" s="80"/>
      <c r="EC169" s="80"/>
      <c r="ED169" s="80"/>
      <c r="EE169" s="80"/>
      <c r="EF169" s="80"/>
      <c r="EG169" s="80"/>
      <c r="EI169" s="80"/>
      <c r="EJ169" s="80"/>
      <c r="EK169" s="80"/>
      <c r="EL169" s="80"/>
      <c r="EN169" s="80"/>
      <c r="EO169" s="80"/>
      <c r="EP169" s="80"/>
      <c r="EQ169" s="80"/>
      <c r="ES169" s="80"/>
      <c r="ET169" s="80"/>
      <c r="EU169" s="80"/>
      <c r="EV169" s="80"/>
      <c r="EX169" s="80"/>
      <c r="EY169" s="80"/>
      <c r="EZ169" s="80"/>
      <c r="FA169" s="80"/>
      <c r="FD169" s="80">
        <f t="shared" si="335"/>
        <v>1</v>
      </c>
      <c r="FE169" s="80">
        <f t="shared" si="325"/>
        <v>1</v>
      </c>
      <c r="FF169" s="80">
        <f t="shared" si="319"/>
        <v>0.51175838511546023</v>
      </c>
      <c r="FG169" s="80"/>
      <c r="FH169" s="80">
        <f t="shared" si="326"/>
        <v>1</v>
      </c>
      <c r="FI169" s="80">
        <f t="shared" si="327"/>
        <v>1</v>
      </c>
      <c r="FJ169" s="80">
        <f t="shared" si="328"/>
        <v>1.8551221264905839</v>
      </c>
      <c r="FK169" s="80"/>
      <c r="FL169" s="80">
        <f t="shared" si="329"/>
        <v>1</v>
      </c>
      <c r="FM169" s="80">
        <f t="shared" si="330"/>
        <v>1</v>
      </c>
      <c r="FN169" s="80">
        <f t="shared" si="320"/>
        <v>0.98553756877023468</v>
      </c>
      <c r="FO169" s="80"/>
      <c r="FP169" s="80">
        <f t="shared" si="331"/>
        <v>1</v>
      </c>
      <c r="FQ169" s="80">
        <f t="shared" si="332"/>
        <v>1</v>
      </c>
      <c r="FR169" s="80">
        <f t="shared" si="321"/>
        <v>0.97260364000588306</v>
      </c>
      <c r="FT169" s="80">
        <f t="shared" si="333"/>
        <v>1</v>
      </c>
      <c r="FU169" s="80">
        <f t="shared" si="334"/>
        <v>1</v>
      </c>
      <c r="FV169" s="80">
        <f t="shared" si="322"/>
        <v>1.0316475101934106</v>
      </c>
      <c r="FX169" s="37"/>
      <c r="FZ169" s="32">
        <f t="shared" si="323"/>
        <v>1988</v>
      </c>
      <c r="GA169" s="80">
        <f t="shared" si="313"/>
        <v>0.91295387381193926</v>
      </c>
      <c r="GB169" s="80">
        <f t="shared" si="314"/>
        <v>1.0352668142313948</v>
      </c>
      <c r="GC169" s="80">
        <f t="shared" si="315"/>
        <v>0.99934765950041093</v>
      </c>
      <c r="GD169" s="80">
        <f t="shared" si="316"/>
        <v>1.0360634236373749</v>
      </c>
      <c r="GE169" s="80">
        <f t="shared" si="317"/>
        <v>1.0419973232394228</v>
      </c>
      <c r="GF169" s="80">
        <f t="shared" si="318"/>
        <v>0.75726764611976283</v>
      </c>
    </row>
    <row r="170" spans="1:188" x14ac:dyDescent="0.2">
      <c r="A170" s="74" t="s">
        <v>37</v>
      </c>
      <c r="B170" s="31">
        <f t="shared" si="324"/>
        <v>1958</v>
      </c>
      <c r="D170" s="85"/>
      <c r="E170" s="85"/>
      <c r="F170" s="85"/>
      <c r="G170" s="85"/>
      <c r="H170" s="85"/>
      <c r="I170" s="85"/>
      <c r="K170" s="86"/>
      <c r="L170" s="86"/>
      <c r="M170" s="86"/>
      <c r="N170" s="86"/>
      <c r="O170" s="86"/>
      <c r="P170" s="86"/>
      <c r="X170" s="87"/>
      <c r="Y170" s="87"/>
      <c r="Z170" s="87"/>
      <c r="AA170" s="87"/>
      <c r="AB170" s="87"/>
      <c r="AX170" s="102"/>
      <c r="AY170" s="102"/>
      <c r="AZ170" s="102"/>
      <c r="BA170" s="102"/>
      <c r="BB170" s="102"/>
      <c r="BE170" s="80"/>
      <c r="BF170" s="80"/>
      <c r="BG170" s="80"/>
      <c r="BH170" s="80"/>
      <c r="BI170" s="80"/>
      <c r="BJ170" s="80"/>
      <c r="BK170" s="80"/>
      <c r="BL170" s="80"/>
      <c r="BM170" s="80"/>
      <c r="BN170" s="80"/>
      <c r="BO170" s="80"/>
      <c r="BP170" s="80"/>
      <c r="BQ170" s="80"/>
      <c r="BR170" s="80"/>
      <c r="BS170" s="80"/>
      <c r="BT170" s="80"/>
      <c r="BU170" s="80"/>
      <c r="BV170" s="80"/>
      <c r="BW170" s="80"/>
      <c r="BX170" s="88"/>
      <c r="BY170" s="80"/>
      <c r="CM170" s="44"/>
      <c r="CN170" s="88"/>
      <c r="CO170" s="88"/>
      <c r="CP170" s="88"/>
      <c r="CQ170" s="88"/>
      <c r="CR170" s="88"/>
      <c r="CS170" s="88"/>
      <c r="CT170" s="88"/>
      <c r="CU170" s="88"/>
      <c r="CV170" s="88"/>
      <c r="CW170" s="88"/>
      <c r="CX170" s="88"/>
      <c r="CY170" s="44"/>
      <c r="DA170" s="35"/>
      <c r="DC170" s="80"/>
      <c r="DD170" s="80"/>
      <c r="DE170" s="80"/>
      <c r="DF170" s="80"/>
      <c r="DG170" s="80"/>
      <c r="DI170" s="80"/>
      <c r="DJ170" s="80"/>
      <c r="DK170" s="80"/>
      <c r="DL170" s="80"/>
      <c r="DM170" s="80"/>
      <c r="DN170" s="80"/>
      <c r="DO170" s="80"/>
      <c r="DP170" s="80"/>
      <c r="DQ170" s="80"/>
      <c r="DR170" s="80"/>
      <c r="DS170" s="80"/>
      <c r="DT170" s="80"/>
      <c r="DW170" s="80"/>
      <c r="DX170" s="80"/>
      <c r="DY170" s="80"/>
      <c r="DZ170" s="80"/>
      <c r="EA170" s="80"/>
      <c r="EC170" s="80"/>
      <c r="ED170" s="80"/>
      <c r="EE170" s="80"/>
      <c r="EF170" s="80"/>
      <c r="EG170" s="80"/>
      <c r="EI170" s="80"/>
      <c r="EJ170" s="80"/>
      <c r="EK170" s="80"/>
      <c r="EL170" s="80"/>
      <c r="EN170" s="80"/>
      <c r="EO170" s="80"/>
      <c r="EP170" s="80"/>
      <c r="EQ170" s="80"/>
      <c r="ES170" s="80"/>
      <c r="ET170" s="80"/>
      <c r="EU170" s="80"/>
      <c r="EV170" s="80"/>
      <c r="EX170" s="80"/>
      <c r="EY170" s="80"/>
      <c r="EZ170" s="80"/>
      <c r="FA170" s="80"/>
      <c r="FD170" s="80">
        <f t="shared" si="335"/>
        <v>1</v>
      </c>
      <c r="FE170" s="80">
        <f t="shared" si="325"/>
        <v>1</v>
      </c>
      <c r="FF170" s="80">
        <f t="shared" si="319"/>
        <v>0.51175838511546023</v>
      </c>
      <c r="FG170" s="80"/>
      <c r="FH170" s="80">
        <f t="shared" si="326"/>
        <v>1</v>
      </c>
      <c r="FI170" s="80">
        <f t="shared" si="327"/>
        <v>1</v>
      </c>
      <c r="FJ170" s="80">
        <f t="shared" si="328"/>
        <v>1.8551221264905839</v>
      </c>
      <c r="FK170" s="80"/>
      <c r="FL170" s="80">
        <f t="shared" si="329"/>
        <v>1</v>
      </c>
      <c r="FM170" s="80">
        <f t="shared" si="330"/>
        <v>1</v>
      </c>
      <c r="FN170" s="80">
        <f t="shared" si="320"/>
        <v>0.98553756877023468</v>
      </c>
      <c r="FO170" s="80"/>
      <c r="FP170" s="80">
        <f t="shared" si="331"/>
        <v>1</v>
      </c>
      <c r="FQ170" s="80">
        <f t="shared" si="332"/>
        <v>1</v>
      </c>
      <c r="FR170" s="80">
        <f t="shared" si="321"/>
        <v>0.97260364000588306</v>
      </c>
      <c r="FT170" s="80">
        <f t="shared" si="333"/>
        <v>1</v>
      </c>
      <c r="FU170" s="80">
        <f t="shared" si="334"/>
        <v>1</v>
      </c>
      <c r="FV170" s="80">
        <f t="shared" si="322"/>
        <v>1.0316475101934106</v>
      </c>
      <c r="FX170" s="37"/>
      <c r="FZ170" s="32">
        <f t="shared" si="323"/>
        <v>1989</v>
      </c>
      <c r="GA170" s="80">
        <f t="shared" si="313"/>
        <v>0.63892030181123816</v>
      </c>
      <c r="GB170" s="80">
        <f t="shared" si="314"/>
        <v>1.1321323061928679</v>
      </c>
      <c r="GC170" s="80">
        <f t="shared" si="315"/>
        <v>0.99958909975595356</v>
      </c>
      <c r="GD170" s="80">
        <f t="shared" si="316"/>
        <v>1.049632299057067</v>
      </c>
      <c r="GE170" s="80">
        <f t="shared" si="317"/>
        <v>1.0196162423689672</v>
      </c>
      <c r="GF170" s="80">
        <f t="shared" si="318"/>
        <v>0.72977838660465044</v>
      </c>
    </row>
    <row r="171" spans="1:188" x14ac:dyDescent="0.2">
      <c r="A171" s="74" t="s">
        <v>37</v>
      </c>
      <c r="B171" s="31">
        <f t="shared" si="324"/>
        <v>1959</v>
      </c>
      <c r="D171" s="85"/>
      <c r="E171" s="85"/>
      <c r="F171" s="85"/>
      <c r="G171" s="85"/>
      <c r="H171" s="85"/>
      <c r="I171" s="85"/>
      <c r="K171" s="86"/>
      <c r="L171" s="86"/>
      <c r="M171" s="86"/>
      <c r="N171" s="86"/>
      <c r="O171" s="86"/>
      <c r="P171" s="86"/>
      <c r="X171" s="87"/>
      <c r="Y171" s="87"/>
      <c r="Z171" s="87"/>
      <c r="AA171" s="87"/>
      <c r="AB171" s="87"/>
      <c r="AX171" s="102"/>
      <c r="AY171" s="102"/>
      <c r="AZ171" s="102"/>
      <c r="BA171" s="102"/>
      <c r="BB171" s="102"/>
      <c r="BE171" s="80"/>
      <c r="BF171" s="80"/>
      <c r="BG171" s="80"/>
      <c r="BH171" s="80"/>
      <c r="BI171" s="80"/>
      <c r="BJ171" s="80"/>
      <c r="BK171" s="80"/>
      <c r="BL171" s="80"/>
      <c r="BM171" s="80"/>
      <c r="BN171" s="80"/>
      <c r="BO171" s="80"/>
      <c r="BP171" s="80"/>
      <c r="BQ171" s="80"/>
      <c r="BR171" s="80"/>
      <c r="BS171" s="80"/>
      <c r="BT171" s="80"/>
      <c r="BU171" s="80"/>
      <c r="BV171" s="80"/>
      <c r="BW171" s="80"/>
      <c r="BX171" s="88"/>
      <c r="BY171" s="80"/>
      <c r="CM171" s="44"/>
      <c r="CN171" s="88"/>
      <c r="CO171" s="88"/>
      <c r="CP171" s="88"/>
      <c r="CQ171" s="88"/>
      <c r="CR171" s="88"/>
      <c r="CS171" s="88"/>
      <c r="CT171" s="88"/>
      <c r="CU171" s="88"/>
      <c r="CV171" s="88"/>
      <c r="CW171" s="88"/>
      <c r="CX171" s="88"/>
      <c r="CY171" s="44"/>
      <c r="DA171" s="35"/>
      <c r="DC171" s="80"/>
      <c r="DD171" s="80"/>
      <c r="DE171" s="80"/>
      <c r="DF171" s="80"/>
      <c r="DG171" s="80"/>
      <c r="DI171" s="80"/>
      <c r="DJ171" s="80"/>
      <c r="DK171" s="80"/>
      <c r="DL171" s="80"/>
      <c r="DM171" s="80"/>
      <c r="DN171" s="80"/>
      <c r="DO171" s="80"/>
      <c r="DP171" s="80"/>
      <c r="DQ171" s="80"/>
      <c r="DR171" s="80"/>
      <c r="DS171" s="80"/>
      <c r="DT171" s="80"/>
      <c r="DW171" s="80"/>
      <c r="DX171" s="80"/>
      <c r="DY171" s="80"/>
      <c r="DZ171" s="80"/>
      <c r="EA171" s="80"/>
      <c r="EC171" s="80"/>
      <c r="ED171" s="80"/>
      <c r="EE171" s="80"/>
      <c r="EF171" s="80"/>
      <c r="EG171" s="80"/>
      <c r="EI171" s="80"/>
      <c r="EJ171" s="80"/>
      <c r="EK171" s="80"/>
      <c r="EL171" s="80"/>
      <c r="EN171" s="80"/>
      <c r="EO171" s="80"/>
      <c r="EP171" s="80"/>
      <c r="EQ171" s="80"/>
      <c r="ES171" s="80"/>
      <c r="ET171" s="80"/>
      <c r="EU171" s="80"/>
      <c r="EV171" s="80"/>
      <c r="EX171" s="80"/>
      <c r="EY171" s="80"/>
      <c r="EZ171" s="80"/>
      <c r="FA171" s="80"/>
      <c r="FD171" s="80">
        <f t="shared" si="335"/>
        <v>1</v>
      </c>
      <c r="FE171" s="80">
        <f t="shared" si="325"/>
        <v>1</v>
      </c>
      <c r="FF171" s="80">
        <f t="shared" si="319"/>
        <v>0.51175838511546023</v>
      </c>
      <c r="FG171" s="80"/>
      <c r="FH171" s="80">
        <f t="shared" si="326"/>
        <v>1</v>
      </c>
      <c r="FI171" s="80">
        <f t="shared" si="327"/>
        <v>1</v>
      </c>
      <c r="FJ171" s="80">
        <f t="shared" si="328"/>
        <v>1.8551221264905839</v>
      </c>
      <c r="FK171" s="80"/>
      <c r="FL171" s="80">
        <f t="shared" si="329"/>
        <v>1</v>
      </c>
      <c r="FM171" s="80">
        <f t="shared" si="330"/>
        <v>1</v>
      </c>
      <c r="FN171" s="80">
        <f t="shared" si="320"/>
        <v>0.98553756877023468</v>
      </c>
      <c r="FO171" s="80"/>
      <c r="FP171" s="80">
        <f t="shared" si="331"/>
        <v>1</v>
      </c>
      <c r="FQ171" s="80">
        <f t="shared" si="332"/>
        <v>1</v>
      </c>
      <c r="FR171" s="80">
        <f t="shared" si="321"/>
        <v>0.97260364000588306</v>
      </c>
      <c r="FT171" s="80">
        <f t="shared" si="333"/>
        <v>1</v>
      </c>
      <c r="FU171" s="80">
        <f t="shared" si="334"/>
        <v>1</v>
      </c>
      <c r="FV171" s="80">
        <f t="shared" si="322"/>
        <v>1.0316475101934106</v>
      </c>
      <c r="FX171" s="37"/>
      <c r="FZ171" s="32">
        <f t="shared" si="323"/>
        <v>1990</v>
      </c>
      <c r="GA171" s="80">
        <f t="shared" si="313"/>
        <v>0.50802020558418315</v>
      </c>
      <c r="GB171" s="80">
        <f t="shared" si="314"/>
        <v>1.2648500499557775</v>
      </c>
      <c r="GC171" s="80">
        <f t="shared" si="315"/>
        <v>1.0001503938595071</v>
      </c>
      <c r="GD171" s="80">
        <f t="shared" si="316"/>
        <v>1.0631029953655018</v>
      </c>
      <c r="GE171" s="80">
        <f t="shared" si="317"/>
        <v>1.001717015098136</v>
      </c>
      <c r="GF171" s="80">
        <f t="shared" si="318"/>
        <v>0.74411088656795898</v>
      </c>
    </row>
    <row r="172" spans="1:188" x14ac:dyDescent="0.2">
      <c r="A172" s="74" t="s">
        <v>37</v>
      </c>
      <c r="B172" s="31">
        <f t="shared" si="324"/>
        <v>1960</v>
      </c>
      <c r="D172" s="85">
        <f>K172*X172</f>
        <v>10390.031161791976</v>
      </c>
      <c r="E172" s="85">
        <f t="shared" ref="E172:H172" si="336">L172*Y172</f>
        <v>26113.480298359915</v>
      </c>
      <c r="F172" s="85">
        <f t="shared" si="336"/>
        <v>19126.141837600349</v>
      </c>
      <c r="G172" s="85">
        <f t="shared" si="336"/>
        <v>8182.9508093130007</v>
      </c>
      <c r="H172" s="85">
        <f t="shared" si="336"/>
        <v>5511.1464326504674</v>
      </c>
      <c r="I172" s="85">
        <f>SUM(D172:H172)</f>
        <v>69323.750539715707</v>
      </c>
      <c r="K172" s="86">
        <f>AER11_Table2.1d!E23*0.001</f>
        <v>5973.3069999999998</v>
      </c>
      <c r="L172" s="86">
        <f>AER11_Table2.1d!G23*0.001</f>
        <v>5765.9070000000002</v>
      </c>
      <c r="M172" s="86">
        <f>AER11_Table2.1d!$W23*0.001</f>
        <v>1106.8589999999999</v>
      </c>
      <c r="N172" s="86">
        <f>AER11_Table2.1d!B23*0.001</f>
        <v>4543.268</v>
      </c>
      <c r="O172" s="86">
        <f>AER11_Table2.1d!Q23*0.001</f>
        <v>679.86400000000003</v>
      </c>
      <c r="P172" s="86">
        <f>SUM(K172:O172)</f>
        <v>18069.205000000002</v>
      </c>
      <c r="X172" s="85">
        <f>AER_11_Table3.4_real!$Q7</f>
        <v>1.7394102064052588</v>
      </c>
      <c r="Y172" s="85">
        <f>AER_11_Table3.4_real!$S7</f>
        <v>4.5289458013040989</v>
      </c>
      <c r="Z172" s="85">
        <f>AER_11_Table3.4_real!W7</f>
        <v>17.27965516619583</v>
      </c>
      <c r="AA172" s="85">
        <f>AER_11_Table3.4_real!P7</f>
        <v>1.8011155866906818</v>
      </c>
      <c r="AB172" s="85">
        <f>AER_11_Table3.4_real!U7</f>
        <v>8.1062483565102248</v>
      </c>
      <c r="AC172" s="94">
        <f>I172/P172</f>
        <v>3.8365689325964092</v>
      </c>
      <c r="AD172" s="90">
        <f t="shared" ref="AD172:AD203" si="337">AC172/AC$197</f>
        <v>0.42346038179204931</v>
      </c>
      <c r="AX172" s="102"/>
      <c r="AY172" s="102"/>
      <c r="AZ172" s="102"/>
      <c r="BA172" s="102"/>
      <c r="BB172" s="102"/>
      <c r="BE172" s="80"/>
      <c r="BF172" s="80"/>
      <c r="BG172" s="80"/>
      <c r="BH172" s="80"/>
      <c r="BI172" s="80"/>
      <c r="BJ172" s="80"/>
      <c r="BK172" s="80"/>
      <c r="BL172" s="80"/>
      <c r="BM172" s="80"/>
      <c r="BN172" s="80"/>
      <c r="BO172" s="80"/>
      <c r="BP172" s="80"/>
      <c r="BQ172" s="80"/>
      <c r="BR172" s="80"/>
      <c r="BS172" s="80"/>
      <c r="BT172" s="80"/>
      <c r="BU172" s="80"/>
      <c r="BV172" s="80"/>
      <c r="BW172" s="80"/>
      <c r="BX172" s="88"/>
      <c r="BY172" s="80"/>
      <c r="CM172" s="44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44"/>
      <c r="DA172" s="35"/>
      <c r="DC172" s="80">
        <f>D172/$I172</f>
        <v>0.14987693367570337</v>
      </c>
      <c r="DD172" s="80">
        <f t="shared" ref="DD172" si="338">E172/$I172</f>
        <v>0.37668879850058679</v>
      </c>
      <c r="DE172" s="80">
        <f t="shared" ref="DE172" si="339">F172/$I172</f>
        <v>0.27589594747391727</v>
      </c>
      <c r="DF172" s="80">
        <f t="shared" ref="DF172" si="340">G172/$I172</f>
        <v>0.1180396436373559</v>
      </c>
      <c r="DG172" s="80">
        <f t="shared" ref="DG172" si="341">H172/$I172</f>
        <v>7.9498676712436683E-2</v>
      </c>
      <c r="DI172" s="80" t="e">
        <f>(DC172-DC171)/LN(DC172/DC171)</f>
        <v>#DIV/0!</v>
      </c>
      <c r="DJ172" s="80" t="e">
        <f t="shared" ref="DJ172" si="342">(DD172-DD171)/LN(DD172/DD171)</f>
        <v>#DIV/0!</v>
      </c>
      <c r="DK172" s="80" t="e">
        <f t="shared" ref="DK172" si="343">(DE172-DE171)/LN(DE172/DE171)</f>
        <v>#DIV/0!</v>
      </c>
      <c r="DL172" s="80" t="e">
        <f t="shared" ref="DL172" si="344">(DF172-DF171)/LN(DF172/DF171)</f>
        <v>#DIV/0!</v>
      </c>
      <c r="DM172" s="80" t="e">
        <f t="shared" ref="DM172" si="345">(DG172-DG171)/LN(DG172/DG171)</f>
        <v>#DIV/0!</v>
      </c>
      <c r="DN172" s="80" t="e">
        <f>SUM(DI172:DM172)</f>
        <v>#DIV/0!</v>
      </c>
      <c r="DO172" s="80"/>
      <c r="DP172" s="80" t="e">
        <f>DI172/$DN172</f>
        <v>#DIV/0!</v>
      </c>
      <c r="DQ172" s="80" t="e">
        <f t="shared" ref="DQ172:DT172" si="346">DJ172/$DN172</f>
        <v>#DIV/0!</v>
      </c>
      <c r="DR172" s="80" t="e">
        <f t="shared" si="346"/>
        <v>#DIV/0!</v>
      </c>
      <c r="DS172" s="80" t="e">
        <f t="shared" si="346"/>
        <v>#DIV/0!</v>
      </c>
      <c r="DT172" s="80" t="e">
        <f t="shared" si="346"/>
        <v>#DIV/0!</v>
      </c>
      <c r="DW172" s="80" t="e">
        <f>LN(X172/X171)</f>
        <v>#DIV/0!</v>
      </c>
      <c r="DX172" s="80" t="e">
        <f t="shared" ref="DX172" si="347">LN(Y172/Y171)</f>
        <v>#DIV/0!</v>
      </c>
      <c r="DY172" s="80" t="e">
        <f t="shared" ref="DY172" si="348">LN(Z172/Z171)</f>
        <v>#DIV/0!</v>
      </c>
      <c r="DZ172" s="80" t="e">
        <f t="shared" ref="DZ172" si="349">LN(AA172/AA171)</f>
        <v>#DIV/0!</v>
      </c>
      <c r="EA172" s="80" t="e">
        <f t="shared" ref="EA172" si="350">LN(AB172/AB171)</f>
        <v>#DIV/0!</v>
      </c>
      <c r="EC172" s="80"/>
      <c r="ED172" s="80"/>
      <c r="EE172" s="80"/>
      <c r="EF172" s="80"/>
      <c r="EG172" s="80"/>
      <c r="EI172" s="80"/>
      <c r="EJ172" s="80"/>
      <c r="EK172" s="80"/>
      <c r="EL172" s="80"/>
      <c r="EN172" s="80"/>
      <c r="EO172" s="80"/>
      <c r="EP172" s="80"/>
      <c r="EQ172" s="80"/>
      <c r="ES172" s="80"/>
      <c r="ET172" s="80"/>
      <c r="EU172" s="80"/>
      <c r="EV172" s="80"/>
      <c r="EX172" s="80"/>
      <c r="EY172" s="80"/>
      <c r="EZ172" s="80"/>
      <c r="FA172" s="80"/>
      <c r="FD172" s="80" t="e">
        <f t="shared" si="335"/>
        <v>#DIV/0!</v>
      </c>
      <c r="FE172" s="80">
        <f t="shared" si="325"/>
        <v>1</v>
      </c>
      <c r="FF172" s="80">
        <f t="shared" si="319"/>
        <v>0.51175838511546023</v>
      </c>
      <c r="FG172" s="80"/>
      <c r="FH172" s="80" t="e">
        <f t="shared" si="326"/>
        <v>#DIV/0!</v>
      </c>
      <c r="FI172" s="80">
        <f t="shared" si="327"/>
        <v>1</v>
      </c>
      <c r="FJ172" s="80">
        <f t="shared" si="328"/>
        <v>1.8551221264905839</v>
      </c>
      <c r="FK172" s="80"/>
      <c r="FL172" s="80" t="e">
        <f t="shared" si="329"/>
        <v>#DIV/0!</v>
      </c>
      <c r="FM172" s="80">
        <f t="shared" si="330"/>
        <v>1</v>
      </c>
      <c r="FN172" s="80">
        <f t="shared" si="320"/>
        <v>0.98553756877023468</v>
      </c>
      <c r="FO172" s="80"/>
      <c r="FP172" s="80" t="e">
        <f t="shared" si="331"/>
        <v>#DIV/0!</v>
      </c>
      <c r="FQ172" s="80">
        <f t="shared" si="332"/>
        <v>1</v>
      </c>
      <c r="FR172" s="80">
        <f t="shared" si="321"/>
        <v>0.97260364000588306</v>
      </c>
      <c r="FT172" s="80" t="e">
        <f t="shared" si="333"/>
        <v>#DIV/0!</v>
      </c>
      <c r="FU172" s="80">
        <f t="shared" si="334"/>
        <v>1</v>
      </c>
      <c r="FV172" s="80">
        <f t="shared" si="322"/>
        <v>1.0316475101934106</v>
      </c>
      <c r="FX172" s="37"/>
      <c r="FZ172" s="32">
        <f t="shared" si="323"/>
        <v>1991</v>
      </c>
      <c r="GA172" s="80">
        <f t="shared" si="313"/>
        <v>0.56594618538792596</v>
      </c>
      <c r="GB172" s="80">
        <f t="shared" si="314"/>
        <v>1.2736552380555697</v>
      </c>
      <c r="GC172" s="80">
        <f t="shared" si="315"/>
        <v>1.000691143833039</v>
      </c>
      <c r="GD172" s="80">
        <f t="shared" si="316"/>
        <v>1.0748262869502871</v>
      </c>
      <c r="GE172" s="80">
        <f t="shared" si="317"/>
        <v>1.0334015755090458</v>
      </c>
      <c r="GF172" s="80">
        <f t="shared" si="318"/>
        <v>0.71023828565081526</v>
      </c>
    </row>
    <row r="173" spans="1:188" x14ac:dyDescent="0.2">
      <c r="A173" s="74" t="s">
        <v>37</v>
      </c>
      <c r="B173" s="31">
        <f t="shared" si="324"/>
        <v>1961</v>
      </c>
      <c r="D173" s="85">
        <f t="shared" ref="D173:D223" si="351">K173*X173</f>
        <v>10879.647457020867</v>
      </c>
      <c r="E173" s="85">
        <f t="shared" ref="E173:E223" si="352">L173*Y173</f>
        <v>25601.558535984364</v>
      </c>
      <c r="F173" s="85">
        <f t="shared" ref="F173:F223" si="353">M173*Z173</f>
        <v>19649.592912617463</v>
      </c>
      <c r="G173" s="85">
        <f t="shared" ref="G173:G223" si="354">N173*AA173</f>
        <v>7583.390880939588</v>
      </c>
      <c r="H173" s="85">
        <f t="shared" ref="H173:H223" si="355">O173*AB173</f>
        <v>5594.6320079907746</v>
      </c>
      <c r="I173" s="85">
        <f t="shared" ref="I173:I223" si="356">SUM(D173:H173)</f>
        <v>69308.821794553049</v>
      </c>
      <c r="K173" s="86">
        <f>AER11_Table2.1d!E24*0.001</f>
        <v>6169.7560000000003</v>
      </c>
      <c r="L173" s="86">
        <f>AER11_Table2.1d!G24*0.001</f>
        <v>5773.7910000000002</v>
      </c>
      <c r="M173" s="86">
        <f>AER11_Table2.1d!$W24*0.001</f>
        <v>1149.25</v>
      </c>
      <c r="N173" s="86">
        <f>AER11_Table2.1d!B24*0.001</f>
        <v>4345.1410000000005</v>
      </c>
      <c r="O173" s="86">
        <f>AER11_Table2.1d!Q24*0.001</f>
        <v>695.41300000000001</v>
      </c>
      <c r="P173" s="86">
        <f t="shared" ref="P173:P223" si="357">SUM(K173:O173)</f>
        <v>18133.351000000002</v>
      </c>
      <c r="X173" s="85">
        <f>AER_11_Table3.4_real!$Q8</f>
        <v>1.7633837475940486</v>
      </c>
      <c r="Y173" s="85">
        <f>AER_11_Table3.4_real!$S8</f>
        <v>4.4340985906806054</v>
      </c>
      <c r="Z173" s="85">
        <f>AER_11_Table3.4_real!W8</f>
        <v>17.097753241346499</v>
      </c>
      <c r="AA173" s="85">
        <f>AER_11_Table3.4_real!P8</f>
        <v>1.7452577214271268</v>
      </c>
      <c r="AB173" s="85">
        <f>AER_11_Table3.4_real!U8</f>
        <v>8.0450495000679805</v>
      </c>
      <c r="AC173" s="94">
        <f t="shared" ref="AC173:AC223" si="358">I173/P173</f>
        <v>3.8221739486845561</v>
      </c>
      <c r="AD173" s="90">
        <f t="shared" si="337"/>
        <v>0.42187153887268636</v>
      </c>
      <c r="AX173" s="102"/>
      <c r="AY173" s="102"/>
      <c r="AZ173" s="102"/>
      <c r="BA173" s="102"/>
      <c r="BB173" s="102"/>
      <c r="BE173" s="80"/>
      <c r="BF173" s="80"/>
      <c r="BG173" s="80"/>
      <c r="BH173" s="80"/>
      <c r="BI173" s="80"/>
      <c r="BJ173" s="80"/>
      <c r="BK173" s="80"/>
      <c r="BL173" s="80"/>
      <c r="BM173" s="80"/>
      <c r="BN173" s="80"/>
      <c r="BO173" s="80"/>
      <c r="BP173" s="80"/>
      <c r="BQ173" s="80"/>
      <c r="BR173" s="80"/>
      <c r="BS173" s="80"/>
      <c r="BT173" s="80"/>
      <c r="BU173" s="80"/>
      <c r="BV173" s="80"/>
      <c r="BW173" s="80"/>
      <c r="BX173" s="88"/>
      <c r="BY173" s="80"/>
      <c r="CM173" s="44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44"/>
      <c r="DA173" s="35"/>
      <c r="DC173" s="80">
        <f t="shared" ref="DC173:DC222" si="359">D173/$I173</f>
        <v>0.15697348728954866</v>
      </c>
      <c r="DD173" s="80">
        <f t="shared" ref="DD173:DD222" si="360">E173/$I173</f>
        <v>0.36938383705140954</v>
      </c>
      <c r="DE173" s="80">
        <f t="shared" ref="DE173:DE222" si="361">F173/$I173</f>
        <v>0.28350781911808109</v>
      </c>
      <c r="DF173" s="80">
        <f t="shared" ref="DF173:DF222" si="362">G173/$I173</f>
        <v>0.10941451152377782</v>
      </c>
      <c r="DG173" s="80">
        <f t="shared" ref="DG173:DG222" si="363">H173/$I173</f>
        <v>8.0720345017183004E-2</v>
      </c>
      <c r="DI173" s="80">
        <f t="shared" ref="DI173:DI181" si="364">(DC173-DC172)/LN(DC173/DC172)</f>
        <v>0.15339785282193574</v>
      </c>
      <c r="DJ173" s="80">
        <f t="shared" ref="DJ173:DJ181" si="365">(DD173-DD172)/LN(DD173/DD172)</f>
        <v>0.37302439672356474</v>
      </c>
      <c r="DK173" s="80">
        <f t="shared" ref="DK173:DK181" si="366">(DE173-DE172)/LN(DE173/DE172)</f>
        <v>0.27968461984085929</v>
      </c>
      <c r="DL173" s="80">
        <f t="shared" ref="DL173:DL181" si="367">(DF173-DF172)/LN(DF173/DF172)</f>
        <v>0.11367254538144028</v>
      </c>
      <c r="DM173" s="80">
        <f t="shared" ref="DM173:DM181" si="368">(DG173-DG172)/LN(DG173/DG172)</f>
        <v>8.0107958306140897E-2</v>
      </c>
      <c r="DN173" s="80">
        <f t="shared" ref="DN173:DN181" si="369">SUM(DI173:DM173)</f>
        <v>0.99988737307394093</v>
      </c>
      <c r="DO173" s="80"/>
      <c r="DP173" s="80">
        <f t="shared" ref="DP173:DP174" si="370">DI173/$DN173</f>
        <v>0.15341513149660715</v>
      </c>
      <c r="DQ173" s="80">
        <f t="shared" ref="DQ173:DQ174" si="371">DJ173/$DN173</f>
        <v>0.37306641404699475</v>
      </c>
      <c r="DR173" s="80">
        <f t="shared" ref="DR173:DR174" si="372">DK173/$DN173</f>
        <v>0.27971612340800789</v>
      </c>
      <c r="DS173" s="80">
        <f t="shared" ref="DS173:DS174" si="373">DL173/$DN173</f>
        <v>0.11368534941288261</v>
      </c>
      <c r="DT173" s="80">
        <f t="shared" ref="DT173:DT174" si="374">DM173/$DN173</f>
        <v>8.0116981635507636E-2</v>
      </c>
      <c r="DW173" s="80">
        <f t="shared" ref="DW173:DW222" si="375">LN(X173/X172)</f>
        <v>1.3688453181557684E-2</v>
      </c>
      <c r="DX173" s="80">
        <f t="shared" ref="DX173:DX222" si="376">LN(Y173/Y172)</f>
        <v>-2.1164851366036252E-2</v>
      </c>
      <c r="DY173" s="80">
        <f t="shared" ref="DY173:DY222" si="377">LN(Z173/Z172)</f>
        <v>-1.0582742035499328E-2</v>
      </c>
      <c r="DZ173" s="80">
        <f t="shared" ref="DZ173:DZ222" si="378">LN(AA173/AA172)</f>
        <v>-3.1504007196139175E-2</v>
      </c>
      <c r="EA173" s="80">
        <f t="shared" ref="EA173:EA222" si="379">LN(AB173/AB172)</f>
        <v>-7.5782330152007167E-3</v>
      </c>
      <c r="EC173" s="80"/>
      <c r="ED173" s="80"/>
      <c r="EE173" s="80"/>
      <c r="EF173" s="80"/>
      <c r="EG173" s="80"/>
      <c r="EI173" s="80"/>
      <c r="EJ173" s="80"/>
      <c r="EK173" s="80"/>
      <c r="EL173" s="80"/>
      <c r="EN173" s="80"/>
      <c r="EO173" s="80"/>
      <c r="EP173" s="80"/>
      <c r="EQ173" s="80"/>
      <c r="ES173" s="80"/>
      <c r="ET173" s="80"/>
      <c r="EU173" s="80"/>
      <c r="EV173" s="80"/>
      <c r="EX173" s="80"/>
      <c r="EY173" s="80"/>
      <c r="EZ173" s="80"/>
      <c r="FA173" s="80"/>
      <c r="FD173" s="80">
        <f t="shared" si="335"/>
        <v>0.98713869053921877</v>
      </c>
      <c r="FE173" s="80">
        <f t="shared" si="325"/>
        <v>0.98713869053921877</v>
      </c>
      <c r="FF173" s="80">
        <f t="shared" si="319"/>
        <v>0.5051765021553406</v>
      </c>
      <c r="FG173" s="80"/>
      <c r="FH173" s="80">
        <f t="shared" si="326"/>
        <v>1</v>
      </c>
      <c r="FI173" s="80">
        <f t="shared" si="327"/>
        <v>1</v>
      </c>
      <c r="FJ173" s="80">
        <f t="shared" si="328"/>
        <v>1.8551221264905839</v>
      </c>
      <c r="FK173" s="80"/>
      <c r="FL173" s="80">
        <f t="shared" si="329"/>
        <v>1</v>
      </c>
      <c r="FM173" s="80">
        <f t="shared" si="330"/>
        <v>1</v>
      </c>
      <c r="FN173" s="80">
        <f t="shared" si="320"/>
        <v>0.98553756877023468</v>
      </c>
      <c r="FO173" s="80"/>
      <c r="FP173" s="80">
        <f t="shared" si="331"/>
        <v>1</v>
      </c>
      <c r="FQ173" s="80">
        <f t="shared" si="332"/>
        <v>1</v>
      </c>
      <c r="FR173" s="80">
        <f t="shared" si="321"/>
        <v>0.97260364000588306</v>
      </c>
      <c r="FT173" s="80">
        <f t="shared" si="333"/>
        <v>1</v>
      </c>
      <c r="FU173" s="80">
        <f t="shared" si="334"/>
        <v>1</v>
      </c>
      <c r="FV173" s="80">
        <f t="shared" si="322"/>
        <v>1.0316475101934106</v>
      </c>
      <c r="FX173" s="37"/>
      <c r="FZ173" s="32">
        <f t="shared" si="323"/>
        <v>1992</v>
      </c>
      <c r="GA173" s="80">
        <f t="shared" si="313"/>
        <v>0.5484656717076386</v>
      </c>
      <c r="GB173" s="80">
        <f t="shared" si="314"/>
        <v>1.289338108102313</v>
      </c>
      <c r="GC173" s="80">
        <f t="shared" si="315"/>
        <v>1.0002468277805785</v>
      </c>
      <c r="GD173" s="80">
        <f t="shared" si="316"/>
        <v>1.0896179769050141</v>
      </c>
      <c r="GE173" s="80">
        <f t="shared" si="317"/>
        <v>0.98441171733891464</v>
      </c>
      <c r="GF173" s="80">
        <f t="shared" si="318"/>
        <v>0.68543802792699193</v>
      </c>
    </row>
    <row r="174" spans="1:188" x14ac:dyDescent="0.2">
      <c r="A174" s="74" t="s">
        <v>37</v>
      </c>
      <c r="B174" s="31">
        <f t="shared" si="324"/>
        <v>1962</v>
      </c>
      <c r="D174" s="85">
        <f t="shared" si="351"/>
        <v>11640.333595215994</v>
      </c>
      <c r="E174" s="85">
        <f t="shared" si="352"/>
        <v>26075.195828159278</v>
      </c>
      <c r="F174" s="85">
        <f t="shared" si="353"/>
        <v>20740.112452757687</v>
      </c>
      <c r="G174" s="85">
        <f t="shared" si="354"/>
        <v>7384.1743000019187</v>
      </c>
      <c r="H174" s="85">
        <f t="shared" si="355"/>
        <v>5805.0867912443355</v>
      </c>
      <c r="I174" s="85">
        <f t="shared" si="356"/>
        <v>71644.90296737921</v>
      </c>
      <c r="K174" s="86">
        <f>AER11_Table2.1d!E25*0.001</f>
        <v>6450.96</v>
      </c>
      <c r="L174" s="86">
        <f>AER11_Table2.1d!G25*0.001</f>
        <v>6016.3090000000002</v>
      </c>
      <c r="M174" s="86">
        <f>AER11_Table2.1d!$W25*0.001</f>
        <v>1227.8209999999999</v>
      </c>
      <c r="N174" s="86">
        <f>AER11_Table2.1d!B25*0.001</f>
        <v>4384.5450000000001</v>
      </c>
      <c r="O174" s="86">
        <f>AER11_Table2.1d!Q25*0.001</f>
        <v>728.17899999999997</v>
      </c>
      <c r="P174" s="86">
        <f t="shared" si="357"/>
        <v>18807.814000000002</v>
      </c>
      <c r="X174" s="85">
        <f>AER_11_Table3.4_real!$Q9</f>
        <v>1.8044343160112595</v>
      </c>
      <c r="Y174" s="85">
        <f>AER_11_Table3.4_real!$S9</f>
        <v>4.3340852054240031</v>
      </c>
      <c r="Z174" s="85">
        <f>AER_11_Table3.4_real!W9</f>
        <v>16.891804630119282</v>
      </c>
      <c r="AA174" s="85">
        <f>AER_11_Table3.4_real!P9</f>
        <v>1.6841369629008069</v>
      </c>
      <c r="AB174" s="85">
        <f>AER_11_Table3.4_real!U9</f>
        <v>7.9720601545009346</v>
      </c>
      <c r="AC174" s="94">
        <f t="shared" si="358"/>
        <v>3.8093157964758264</v>
      </c>
      <c r="AD174" s="90">
        <f t="shared" si="337"/>
        <v>0.42045232338637317</v>
      </c>
      <c r="AX174" s="102"/>
      <c r="AY174" s="102"/>
      <c r="AZ174" s="102"/>
      <c r="BA174" s="102"/>
      <c r="BB174" s="102"/>
      <c r="BE174" s="80"/>
      <c r="BF174" s="80"/>
      <c r="BG174" s="80"/>
      <c r="BH174" s="80"/>
      <c r="BI174" s="80"/>
      <c r="BJ174" s="80"/>
      <c r="BK174" s="80"/>
      <c r="BL174" s="80"/>
      <c r="BM174" s="80"/>
      <c r="BN174" s="80"/>
      <c r="BO174" s="80"/>
      <c r="BP174" s="80"/>
      <c r="BQ174" s="80"/>
      <c r="BR174" s="80"/>
      <c r="BS174" s="80"/>
      <c r="BT174" s="80"/>
      <c r="BU174" s="80"/>
      <c r="BV174" s="80"/>
      <c r="BW174" s="80"/>
      <c r="BX174" s="88"/>
      <c r="BY174" s="80"/>
      <c r="CM174" s="44"/>
      <c r="CN174" s="88"/>
      <c r="CO174" s="88"/>
      <c r="CP174" s="88"/>
      <c r="CQ174" s="88"/>
      <c r="CR174" s="88"/>
      <c r="CS174" s="88"/>
      <c r="CT174" s="88"/>
      <c r="CU174" s="88"/>
      <c r="CV174" s="88"/>
      <c r="CW174" s="88"/>
      <c r="CX174" s="88"/>
      <c r="CY174" s="44"/>
      <c r="DA174" s="35"/>
      <c r="DC174" s="80">
        <f t="shared" si="359"/>
        <v>0.16247259906983164</v>
      </c>
      <c r="DD174" s="80">
        <f t="shared" si="360"/>
        <v>0.36395046609291426</v>
      </c>
      <c r="DE174" s="80">
        <f t="shared" si="361"/>
        <v>0.28948482856067109</v>
      </c>
      <c r="DF174" s="80">
        <f t="shared" si="362"/>
        <v>0.10306628935437351</v>
      </c>
      <c r="DG174" s="80">
        <f t="shared" si="363"/>
        <v>8.1025816922209545E-2</v>
      </c>
      <c r="DI174" s="80">
        <f t="shared" si="364"/>
        <v>0.15970726450229839</v>
      </c>
      <c r="DJ174" s="80">
        <f t="shared" si="365"/>
        <v>0.36666044204645631</v>
      </c>
      <c r="DK174" s="80">
        <f t="shared" si="366"/>
        <v>0.28648593229285607</v>
      </c>
      <c r="DL174" s="80">
        <f t="shared" si="367"/>
        <v>0.10620878227117074</v>
      </c>
      <c r="DM174" s="80">
        <f t="shared" si="368"/>
        <v>8.0872984817826912E-2</v>
      </c>
      <c r="DN174" s="80">
        <f t="shared" si="369"/>
        <v>0.99993540593060837</v>
      </c>
      <c r="DO174" s="80"/>
      <c r="DP174" s="80">
        <f t="shared" si="370"/>
        <v>0.15971758131082864</v>
      </c>
      <c r="DQ174" s="80">
        <f t="shared" si="371"/>
        <v>0.36668412766644359</v>
      </c>
      <c r="DR174" s="80">
        <f t="shared" si="372"/>
        <v>0.28650443878045567</v>
      </c>
      <c r="DS174" s="80">
        <f t="shared" si="373"/>
        <v>0.10621564317179626</v>
      </c>
      <c r="DT174" s="80">
        <f t="shared" si="374"/>
        <v>8.0878209070475882E-2</v>
      </c>
      <c r="DW174" s="80">
        <f t="shared" si="375"/>
        <v>2.3012597222223079E-2</v>
      </c>
      <c r="DX174" s="80">
        <f t="shared" si="376"/>
        <v>-2.2813783416182676E-2</v>
      </c>
      <c r="DY174" s="80">
        <f t="shared" si="377"/>
        <v>-1.2118494299434686E-2</v>
      </c>
      <c r="DZ174" s="80">
        <f t="shared" si="378"/>
        <v>-3.5648991709628756E-2</v>
      </c>
      <c r="EA174" s="80">
        <f t="shared" si="379"/>
        <v>-9.1139852791358358E-3</v>
      </c>
      <c r="EC174" s="80"/>
      <c r="ED174" s="80"/>
      <c r="EE174" s="80"/>
      <c r="EF174" s="80"/>
      <c r="EG174" s="80"/>
      <c r="EI174" s="80"/>
      <c r="EJ174" s="80"/>
      <c r="EK174" s="80"/>
      <c r="EL174" s="80"/>
      <c r="EN174" s="80"/>
      <c r="EO174" s="80"/>
      <c r="EP174" s="80"/>
      <c r="EQ174" s="80"/>
      <c r="ES174" s="80"/>
      <c r="ET174" s="80"/>
      <c r="EU174" s="80"/>
      <c r="EV174" s="80"/>
      <c r="EX174" s="80"/>
      <c r="EY174" s="80"/>
      <c r="EZ174" s="80"/>
      <c r="FA174" s="80"/>
      <c r="FD174" s="80">
        <f t="shared" si="335"/>
        <v>0.98739458062731167</v>
      </c>
      <c r="FE174" s="80">
        <f t="shared" si="325"/>
        <v>0.97469539336596556</v>
      </c>
      <c r="FF174" s="80">
        <f t="shared" si="319"/>
        <v>0.49880854048844481</v>
      </c>
      <c r="FG174" s="80"/>
      <c r="FH174" s="80">
        <f t="shared" si="326"/>
        <v>1</v>
      </c>
      <c r="FI174" s="80">
        <f t="shared" si="327"/>
        <v>1</v>
      </c>
      <c r="FJ174" s="80">
        <f t="shared" si="328"/>
        <v>1.8551221264905839</v>
      </c>
      <c r="FK174" s="80"/>
      <c r="FL174" s="80">
        <f t="shared" si="329"/>
        <v>1</v>
      </c>
      <c r="FM174" s="80">
        <f t="shared" si="330"/>
        <v>1</v>
      </c>
      <c r="FN174" s="80">
        <f t="shared" si="320"/>
        <v>0.98553756877023468</v>
      </c>
      <c r="FO174" s="80"/>
      <c r="FP174" s="80">
        <f t="shared" si="331"/>
        <v>1</v>
      </c>
      <c r="FQ174" s="80">
        <f t="shared" si="332"/>
        <v>1</v>
      </c>
      <c r="FR174" s="80">
        <f t="shared" si="321"/>
        <v>0.97260364000588306</v>
      </c>
      <c r="FT174" s="80">
        <f t="shared" si="333"/>
        <v>1</v>
      </c>
      <c r="FU174" s="80">
        <f t="shared" si="334"/>
        <v>1</v>
      </c>
      <c r="FV174" s="80">
        <f t="shared" si="322"/>
        <v>1.0316475101934106</v>
      </c>
      <c r="FX174" s="37"/>
      <c r="FZ174" s="32">
        <f t="shared" si="323"/>
        <v>1993</v>
      </c>
      <c r="GA174" s="80">
        <f t="shared" si="313"/>
        <v>0.53102286800081222</v>
      </c>
      <c r="GB174" s="80">
        <f t="shared" si="314"/>
        <v>1.2611167350493113</v>
      </c>
      <c r="GC174" s="80">
        <f t="shared" si="315"/>
        <v>0.99972051416585084</v>
      </c>
      <c r="GD174" s="80">
        <f t="shared" si="316"/>
        <v>1.1042568838464901</v>
      </c>
      <c r="GE174" s="80">
        <f t="shared" si="317"/>
        <v>1.0305560619133678</v>
      </c>
      <c r="GF174" s="80">
        <f t="shared" si="318"/>
        <v>0.67648585664568661</v>
      </c>
    </row>
    <row r="175" spans="1:188" x14ac:dyDescent="0.2">
      <c r="A175" s="74" t="s">
        <v>37</v>
      </c>
      <c r="B175" s="31">
        <f t="shared" si="324"/>
        <v>1963</v>
      </c>
      <c r="D175" s="85">
        <f t="shared" si="351"/>
        <v>11981.753175888573</v>
      </c>
      <c r="E175" s="85">
        <f t="shared" si="352"/>
        <v>26488.419957976923</v>
      </c>
      <c r="F175" s="85">
        <f t="shared" si="353"/>
        <v>19551.525675885907</v>
      </c>
      <c r="G175" s="85">
        <f t="shared" si="354"/>
        <v>7526.5762638939668</v>
      </c>
      <c r="H175" s="85">
        <f t="shared" si="355"/>
        <v>6125.4974352660065</v>
      </c>
      <c r="I175" s="85">
        <f t="shared" si="356"/>
        <v>71673.772508911366</v>
      </c>
      <c r="K175" s="86">
        <f>AER11_Table2.1d!E26*0.001</f>
        <v>6748.0690000000004</v>
      </c>
      <c r="L175" s="86">
        <f>AER11_Table2.1d!G26*0.001</f>
        <v>6248.87</v>
      </c>
      <c r="M175" s="86">
        <f>AER11_Table2.1d!$W26*0.001</f>
        <v>1287.79</v>
      </c>
      <c r="N175" s="86">
        <f>AER11_Table2.1d!B26*0.001</f>
        <v>4589.8490000000002</v>
      </c>
      <c r="O175" s="86">
        <f>AER11_Table2.1d!Q26*0.001</f>
        <v>774.84299999999996</v>
      </c>
      <c r="P175" s="86">
        <f t="shared" si="357"/>
        <v>19649.421000000002</v>
      </c>
      <c r="X175" s="85">
        <f>AER_11_Table3.4_real!$Q10</f>
        <v>1.7755824926936241</v>
      </c>
      <c r="Y175" s="85">
        <f>AER_11_Table3.4_real!$S10</f>
        <v>4.2389135888531726</v>
      </c>
      <c r="Z175" s="85">
        <f>AER_11_Table3.4_real!W10</f>
        <v>15.182231323341467</v>
      </c>
      <c r="AA175" s="85">
        <f>AER_11_Table3.4_real!P10</f>
        <v>1.6398309103183932</v>
      </c>
      <c r="AB175" s="85">
        <f>AER_11_Table3.4_real!U10</f>
        <v>7.9054691534491592</v>
      </c>
      <c r="AC175" s="94">
        <f t="shared" si="358"/>
        <v>3.6476277091783702</v>
      </c>
      <c r="AD175" s="90">
        <f t="shared" si="337"/>
        <v>0.40260603927650557</v>
      </c>
      <c r="AX175" s="102"/>
      <c r="AY175" s="102"/>
      <c r="AZ175" s="102"/>
      <c r="BA175" s="102"/>
      <c r="BB175" s="102"/>
      <c r="BE175" s="80"/>
      <c r="BF175" s="80"/>
      <c r="BG175" s="80"/>
      <c r="BH175" s="80"/>
      <c r="BI175" s="80"/>
      <c r="BJ175" s="80"/>
      <c r="BK175" s="80"/>
      <c r="BL175" s="80"/>
      <c r="BM175" s="80"/>
      <c r="BN175" s="80"/>
      <c r="BO175" s="80"/>
      <c r="BP175" s="80"/>
      <c r="BQ175" s="80"/>
      <c r="BR175" s="80"/>
      <c r="BS175" s="80"/>
      <c r="BT175" s="80"/>
      <c r="BU175" s="80"/>
      <c r="BV175" s="80"/>
      <c r="BW175" s="80"/>
      <c r="BX175" s="88"/>
      <c r="BY175" s="80"/>
      <c r="CM175" s="44"/>
      <c r="CN175" s="88"/>
      <c r="CO175" s="88"/>
      <c r="CP175" s="88"/>
      <c r="CQ175" s="88"/>
      <c r="CR175" s="88"/>
      <c r="CS175" s="88"/>
      <c r="CT175" s="88"/>
      <c r="CU175" s="88"/>
      <c r="CV175" s="88"/>
      <c r="CW175" s="88"/>
      <c r="CX175" s="88"/>
      <c r="CY175" s="44"/>
      <c r="DA175" s="35"/>
      <c r="DC175" s="80">
        <f t="shared" si="359"/>
        <v>0.16717067842911232</v>
      </c>
      <c r="DD175" s="80">
        <f t="shared" si="360"/>
        <v>0.36956921661523479</v>
      </c>
      <c r="DE175" s="80">
        <f t="shared" si="361"/>
        <v>0.27278493919731961</v>
      </c>
      <c r="DF175" s="80">
        <f t="shared" si="362"/>
        <v>0.10501158234636206</v>
      </c>
      <c r="DG175" s="80">
        <f t="shared" si="363"/>
        <v>8.5463583411971356E-2</v>
      </c>
      <c r="DI175" s="80">
        <f t="shared" si="364"/>
        <v>0.16481047863244394</v>
      </c>
      <c r="DJ175" s="80">
        <f t="shared" si="365"/>
        <v>0.36675266798341249</v>
      </c>
      <c r="DK175" s="80">
        <f t="shared" si="366"/>
        <v>0.28105219760881639</v>
      </c>
      <c r="DL175" s="80">
        <f t="shared" si="367"/>
        <v>0.10403590473114005</v>
      </c>
      <c r="DM175" s="80">
        <f t="shared" si="368"/>
        <v>8.3224981690510041E-2</v>
      </c>
      <c r="DN175" s="80">
        <f t="shared" si="369"/>
        <v>0.99987623064632303</v>
      </c>
      <c r="DO175" s="80"/>
      <c r="DP175" s="80">
        <f t="shared" ref="DP175:DP222" si="380">DI175/$DN175</f>
        <v>0.16483087964388346</v>
      </c>
      <c r="DQ175" s="80">
        <f t="shared" ref="DQ175:DQ222" si="381">DJ175/$DN175</f>
        <v>0.36679806634301371</v>
      </c>
      <c r="DR175" s="80">
        <f t="shared" ref="DR175:DR222" si="382">DK175/$DN175</f>
        <v>0.28108698756359413</v>
      </c>
      <c r="DS175" s="80">
        <f t="shared" ref="DS175:DS222" si="383">DL175/$DN175</f>
        <v>0.10404878278173582</v>
      </c>
      <c r="DT175" s="80">
        <f t="shared" ref="DT175:DT222" si="384">DM175/$DN175</f>
        <v>8.3235283667772719E-2</v>
      </c>
      <c r="DW175" s="80">
        <f t="shared" si="375"/>
        <v>-1.6118610342739131E-2</v>
      </c>
      <c r="DX175" s="80">
        <f t="shared" si="376"/>
        <v>-2.220355531895862E-2</v>
      </c>
      <c r="DY175" s="80">
        <f t="shared" si="377"/>
        <v>-0.10670281901906786</v>
      </c>
      <c r="DZ175" s="80">
        <f t="shared" si="378"/>
        <v>-2.6660111345531316E-2</v>
      </c>
      <c r="EA175" s="80">
        <f t="shared" si="379"/>
        <v>-8.38813019444422E-3</v>
      </c>
      <c r="EC175" s="80"/>
      <c r="ED175" s="80"/>
      <c r="EE175" s="80"/>
      <c r="EF175" s="80"/>
      <c r="EG175" s="80"/>
      <c r="EI175" s="80"/>
      <c r="EJ175" s="80"/>
      <c r="EK175" s="80"/>
      <c r="EL175" s="80"/>
      <c r="EN175" s="80"/>
      <c r="EO175" s="80"/>
      <c r="EP175" s="80"/>
      <c r="EQ175" s="80"/>
      <c r="ES175" s="80"/>
      <c r="ET175" s="80"/>
      <c r="EU175" s="80"/>
      <c r="EV175" s="80"/>
      <c r="EX175" s="80"/>
      <c r="EY175" s="80"/>
      <c r="EZ175" s="80"/>
      <c r="FA175" s="80"/>
      <c r="FD175" s="80">
        <f t="shared" si="335"/>
        <v>0.9566994603510659</v>
      </c>
      <c r="FE175" s="80">
        <f t="shared" si="325"/>
        <v>0.93249055683988913</v>
      </c>
      <c r="FF175" s="80">
        <f t="shared" si="319"/>
        <v>0.47720986150379796</v>
      </c>
      <c r="FG175" s="80"/>
      <c r="FH175" s="80">
        <f t="shared" si="326"/>
        <v>1</v>
      </c>
      <c r="FI175" s="80">
        <f t="shared" si="327"/>
        <v>1</v>
      </c>
      <c r="FJ175" s="80">
        <f t="shared" si="328"/>
        <v>1.8551221264905839</v>
      </c>
      <c r="FK175" s="80"/>
      <c r="FL175" s="80">
        <f t="shared" si="329"/>
        <v>1</v>
      </c>
      <c r="FM175" s="80">
        <f t="shared" si="330"/>
        <v>1</v>
      </c>
      <c r="FN175" s="80">
        <f t="shared" si="320"/>
        <v>0.98553756877023468</v>
      </c>
      <c r="FO175" s="80"/>
      <c r="FP175" s="80">
        <f t="shared" si="331"/>
        <v>1</v>
      </c>
      <c r="FQ175" s="80">
        <f t="shared" si="332"/>
        <v>1</v>
      </c>
      <c r="FR175" s="80">
        <f t="shared" si="321"/>
        <v>0.97260364000588306</v>
      </c>
      <c r="FT175" s="80">
        <f t="shared" si="333"/>
        <v>1</v>
      </c>
      <c r="FU175" s="80">
        <f t="shared" si="334"/>
        <v>1</v>
      </c>
      <c r="FV175" s="80">
        <f t="shared" si="322"/>
        <v>1.0316475101934106</v>
      </c>
      <c r="FX175" s="37"/>
      <c r="FZ175" s="32">
        <f t="shared" si="323"/>
        <v>1994</v>
      </c>
      <c r="GA175" s="80">
        <f t="shared" si="313"/>
        <v>0.53386705405998169</v>
      </c>
      <c r="GB175" s="80">
        <f t="shared" si="314"/>
        <v>1.214519927884615</v>
      </c>
      <c r="GC175" s="80">
        <f t="shared" si="315"/>
        <v>0.99870124569512597</v>
      </c>
      <c r="GD175" s="80">
        <f t="shared" si="316"/>
        <v>1.1196318724828294</v>
      </c>
      <c r="GE175" s="80">
        <f t="shared" si="317"/>
        <v>1.0153162808091234</v>
      </c>
      <c r="GF175" s="80">
        <f t="shared" si="318"/>
        <v>0.66212641844583175</v>
      </c>
    </row>
    <row r="176" spans="1:188" x14ac:dyDescent="0.2">
      <c r="A176" s="74" t="s">
        <v>37</v>
      </c>
      <c r="B176" s="31">
        <f t="shared" si="324"/>
        <v>1964</v>
      </c>
      <c r="D176" s="85">
        <f t="shared" si="351"/>
        <v>12303.068265495525</v>
      </c>
      <c r="E176" s="85">
        <f t="shared" si="352"/>
        <v>25646.089261170477</v>
      </c>
      <c r="F176" s="85">
        <f t="shared" si="353"/>
        <v>20667.687893517399</v>
      </c>
      <c r="G176" s="85">
        <f t="shared" si="354"/>
        <v>8025.5297228851205</v>
      </c>
      <c r="H176" s="85">
        <f t="shared" si="355"/>
        <v>6457.1158250724293</v>
      </c>
      <c r="I176" s="85">
        <f t="shared" si="356"/>
        <v>73099.490968140948</v>
      </c>
      <c r="K176" s="86">
        <f>AER11_Table2.1d!E27*0.001</f>
        <v>7113.92</v>
      </c>
      <c r="L176" s="86">
        <f>AER11_Table2.1d!G27*0.001</f>
        <v>6570.7690000000002</v>
      </c>
      <c r="M176" s="86">
        <f>AER11_Table2.1d!$W27*0.001</f>
        <v>1382.027</v>
      </c>
      <c r="N176" s="86">
        <f>AER11_Table2.1d!B27*0.001</f>
        <v>4914.6030000000001</v>
      </c>
      <c r="O176" s="86">
        <f>AER11_Table2.1d!Q27*0.001</f>
        <v>826.73500000000001</v>
      </c>
      <c r="P176" s="86">
        <f t="shared" si="357"/>
        <v>20808.054</v>
      </c>
      <c r="X176" s="85">
        <f>AER_11_Table3.4_real!$Q11</f>
        <v>1.7294358476754765</v>
      </c>
      <c r="Y176" s="85">
        <f>AER_11_Table3.4_real!$S11</f>
        <v>3.9030575053194649</v>
      </c>
      <c r="Z176" s="85">
        <f>AER_11_Table3.4_real!W11</f>
        <v>14.954619478141453</v>
      </c>
      <c r="AA176" s="85">
        <f>AER_11_Table3.4_real!P11</f>
        <v>1.6329965457810367</v>
      </c>
      <c r="AB176" s="85">
        <f>AER_11_Table3.4_real!U11</f>
        <v>7.810381591528639</v>
      </c>
      <c r="AC176" s="94">
        <f t="shared" si="358"/>
        <v>3.513038315266817</v>
      </c>
      <c r="AD176" s="90">
        <f t="shared" si="337"/>
        <v>0.38775076699227307</v>
      </c>
      <c r="AX176" s="102"/>
      <c r="AY176" s="102"/>
      <c r="AZ176" s="102"/>
      <c r="BA176" s="102"/>
      <c r="BB176" s="102"/>
      <c r="BE176" s="80"/>
      <c r="BF176" s="80"/>
      <c r="BG176" s="80"/>
      <c r="BH176" s="80"/>
      <c r="BI176" s="80"/>
      <c r="BJ176" s="80"/>
      <c r="BK176" s="80"/>
      <c r="BL176" s="80"/>
      <c r="BM176" s="80"/>
      <c r="BN176" s="80"/>
      <c r="BO176" s="80"/>
      <c r="BP176" s="80"/>
      <c r="BQ176" s="80"/>
      <c r="BR176" s="80"/>
      <c r="BS176" s="80"/>
      <c r="BT176" s="80"/>
      <c r="BU176" s="80"/>
      <c r="BV176" s="80"/>
      <c r="BW176" s="80"/>
      <c r="BX176" s="88"/>
      <c r="BY176" s="80"/>
      <c r="CM176" s="44"/>
      <c r="CN176" s="88"/>
      <c r="CO176" s="88"/>
      <c r="CP176" s="88"/>
      <c r="CQ176" s="88"/>
      <c r="CR176" s="88"/>
      <c r="CS176" s="88"/>
      <c r="CT176" s="88"/>
      <c r="CU176" s="88"/>
      <c r="CV176" s="88"/>
      <c r="CW176" s="88"/>
      <c r="CX176" s="88"/>
      <c r="CY176" s="44"/>
      <c r="DA176" s="35"/>
      <c r="DC176" s="80">
        <f t="shared" si="359"/>
        <v>0.1683057994324145</v>
      </c>
      <c r="DD176" s="80">
        <f t="shared" si="360"/>
        <v>0.3508381374686706</v>
      </c>
      <c r="DE176" s="80">
        <f t="shared" si="361"/>
        <v>0.28273367734564697</v>
      </c>
      <c r="DF176" s="80">
        <f t="shared" si="362"/>
        <v>0.10978913281876201</v>
      </c>
      <c r="DG176" s="80">
        <f t="shared" si="363"/>
        <v>8.8333252934505974E-2</v>
      </c>
      <c r="DI176" s="80">
        <f t="shared" si="364"/>
        <v>0.1677375987946628</v>
      </c>
      <c r="DJ176" s="80">
        <f t="shared" si="365"/>
        <v>0.36012249227964044</v>
      </c>
      <c r="DK176" s="80">
        <f t="shared" si="366"/>
        <v>0.27772961053962747</v>
      </c>
      <c r="DL176" s="80">
        <f t="shared" si="367"/>
        <v>0.10738264504039424</v>
      </c>
      <c r="DM176" s="80">
        <f t="shared" si="368"/>
        <v>8.6890520444170366E-2</v>
      </c>
      <c r="DN176" s="80">
        <f t="shared" si="369"/>
        <v>0.99986286709849526</v>
      </c>
      <c r="DO176" s="80"/>
      <c r="DP176" s="80">
        <f t="shared" si="380"/>
        <v>0.1677606042930877</v>
      </c>
      <c r="DQ176" s="80">
        <f t="shared" si="381"/>
        <v>0.36017188369509195</v>
      </c>
      <c r="DR176" s="80">
        <f t="shared" si="382"/>
        <v>0.27776770163049636</v>
      </c>
      <c r="DS176" s="80">
        <f t="shared" si="383"/>
        <v>0.10739737275373396</v>
      </c>
      <c r="DT176" s="80">
        <f t="shared" si="384"/>
        <v>8.6902437627590076E-2</v>
      </c>
      <c r="DW176" s="80">
        <f t="shared" si="375"/>
        <v>-2.6333278272776171E-2</v>
      </c>
      <c r="DX176" s="80">
        <f t="shared" si="376"/>
        <v>-8.2546785657439128E-2</v>
      </c>
      <c r="DY176" s="80">
        <f t="shared" si="377"/>
        <v>-1.5105504861906654E-2</v>
      </c>
      <c r="DZ176" s="80">
        <f t="shared" si="378"/>
        <v>-4.1764343297165359E-3</v>
      </c>
      <c r="EA176" s="80">
        <f t="shared" si="379"/>
        <v>-1.2100995841607901E-2</v>
      </c>
      <c r="EC176" s="80"/>
      <c r="ED176" s="80"/>
      <c r="EE176" s="80"/>
      <c r="EF176" s="80"/>
      <c r="EG176" s="80"/>
      <c r="EI176" s="80"/>
      <c r="EJ176" s="80"/>
      <c r="EK176" s="80"/>
      <c r="EL176" s="80"/>
      <c r="EN176" s="80"/>
      <c r="EO176" s="80"/>
      <c r="EP176" s="80"/>
      <c r="EQ176" s="80"/>
      <c r="ES176" s="80"/>
      <c r="ET176" s="80"/>
      <c r="EU176" s="80"/>
      <c r="EV176" s="80"/>
      <c r="EX176" s="80"/>
      <c r="EY176" s="80"/>
      <c r="EZ176" s="80"/>
      <c r="FA176" s="80"/>
      <c r="FD176" s="80">
        <f t="shared" si="335"/>
        <v>0.96093867725449533</v>
      </c>
      <c r="FE176" s="80">
        <f t="shared" si="325"/>
        <v>0.89606624224203091</v>
      </c>
      <c r="FF176" s="80">
        <f t="shared" si="319"/>
        <v>0.45856941308626054</v>
      </c>
      <c r="FG176" s="80"/>
      <c r="FH176" s="80">
        <f t="shared" si="326"/>
        <v>1</v>
      </c>
      <c r="FI176" s="80">
        <f t="shared" si="327"/>
        <v>1</v>
      </c>
      <c r="FJ176" s="80">
        <f t="shared" si="328"/>
        <v>1.8551221264905839</v>
      </c>
      <c r="FK176" s="80"/>
      <c r="FL176" s="80">
        <f t="shared" si="329"/>
        <v>1</v>
      </c>
      <c r="FM176" s="80">
        <f t="shared" si="330"/>
        <v>1</v>
      </c>
      <c r="FN176" s="80">
        <f t="shared" si="320"/>
        <v>0.98553756877023468</v>
      </c>
      <c r="FO176" s="80"/>
      <c r="FP176" s="80">
        <f t="shared" si="331"/>
        <v>1</v>
      </c>
      <c r="FQ176" s="80">
        <f t="shared" si="332"/>
        <v>1</v>
      </c>
      <c r="FR176" s="80">
        <f t="shared" si="321"/>
        <v>0.97260364000588306</v>
      </c>
      <c r="FT176" s="80">
        <f t="shared" si="333"/>
        <v>1</v>
      </c>
      <c r="FU176" s="80">
        <f t="shared" si="334"/>
        <v>1</v>
      </c>
      <c r="FV176" s="80">
        <f t="shared" si="322"/>
        <v>1.0316475101934106</v>
      </c>
      <c r="FX176" s="37"/>
      <c r="FZ176" s="32">
        <f t="shared" si="323"/>
        <v>1995</v>
      </c>
      <c r="GA176" s="80">
        <f t="shared" si="313"/>
        <v>0.5501682819377387</v>
      </c>
      <c r="GB176" s="80">
        <f t="shared" si="314"/>
        <v>1.1757900387574716</v>
      </c>
      <c r="GC176" s="80">
        <f t="shared" si="315"/>
        <v>0.9978348395027552</v>
      </c>
      <c r="GD176" s="80">
        <f t="shared" si="316"/>
        <v>1.1327447760098641</v>
      </c>
      <c r="GE176" s="80">
        <f t="shared" si="317"/>
        <v>1.038072715251855</v>
      </c>
      <c r="GF176" s="80">
        <f t="shared" si="318"/>
        <v>0.63729276700203641</v>
      </c>
    </row>
    <row r="177" spans="1:188" x14ac:dyDescent="0.2">
      <c r="A177" s="74" t="s">
        <v>37</v>
      </c>
      <c r="B177" s="31">
        <f t="shared" si="324"/>
        <v>1965</v>
      </c>
      <c r="D177" s="85">
        <f t="shared" si="351"/>
        <v>12512.202538890226</v>
      </c>
      <c r="E177" s="85">
        <f t="shared" si="352"/>
        <v>27326.585055049822</v>
      </c>
      <c r="F177" s="85">
        <f t="shared" si="353"/>
        <v>21482.509108890205</v>
      </c>
      <c r="G177" s="85">
        <f t="shared" si="354"/>
        <v>8131.6752237953524</v>
      </c>
      <c r="H177" s="85">
        <f t="shared" si="355"/>
        <v>6577.0916571896832</v>
      </c>
      <c r="I177" s="85">
        <f t="shared" si="356"/>
        <v>76030.063583815281</v>
      </c>
      <c r="K177" s="86">
        <f>AER11_Table2.1d!E28*0.001</f>
        <v>7339.2139999999999</v>
      </c>
      <c r="L177" s="86">
        <f>AER11_Table2.1d!G28*0.001</f>
        <v>6812.66</v>
      </c>
      <c r="M177" s="86">
        <f>AER11_Table2.1d!$W28*0.001</f>
        <v>1462.817</v>
      </c>
      <c r="N177" s="86">
        <f>AER11_Table2.1d!B28*0.001</f>
        <v>5126.5070000000005</v>
      </c>
      <c r="O177" s="86">
        <f>AER11_Table2.1d!Q28*0.001</f>
        <v>854.94299999999998</v>
      </c>
      <c r="P177" s="86">
        <f t="shared" si="357"/>
        <v>21596.141</v>
      </c>
      <c r="X177" s="85">
        <f>AER_11_Table3.4_real!$Q12</f>
        <v>1.7048423085755813</v>
      </c>
      <c r="Y177" s="85">
        <f>AER_11_Table3.4_real!$S12</f>
        <v>4.0111476361729226</v>
      </c>
      <c r="Z177" s="85">
        <f>AER_11_Table3.4_real!W12</f>
        <v>14.685711957743315</v>
      </c>
      <c r="AA177" s="85">
        <f>AER_11_Table3.4_real!P12</f>
        <v>1.5862019156114195</v>
      </c>
      <c r="AB177" s="85">
        <f>AER_11_Table3.4_real!U12</f>
        <v>7.6930177300588261</v>
      </c>
      <c r="AC177" s="94">
        <f t="shared" si="358"/>
        <v>3.5205393215304199</v>
      </c>
      <c r="AD177" s="90">
        <f t="shared" si="337"/>
        <v>0.38857868877134566</v>
      </c>
      <c r="AX177" s="102"/>
      <c r="AY177" s="102"/>
      <c r="AZ177" s="102"/>
      <c r="BA177" s="102"/>
      <c r="BB177" s="102"/>
      <c r="BE177" s="80"/>
      <c r="BF177" s="80"/>
      <c r="BG177" s="80"/>
      <c r="BH177" s="80"/>
      <c r="BI177" s="80"/>
      <c r="BJ177" s="80"/>
      <c r="BK177" s="80"/>
      <c r="BL177" s="80"/>
      <c r="BM177" s="80"/>
      <c r="BN177" s="80"/>
      <c r="BO177" s="80"/>
      <c r="BP177" s="80"/>
      <c r="BQ177" s="80"/>
      <c r="BR177" s="80"/>
      <c r="BS177" s="80"/>
      <c r="BT177" s="80"/>
      <c r="BU177" s="80"/>
      <c r="BV177" s="80"/>
      <c r="BW177" s="80"/>
      <c r="BX177" s="88"/>
      <c r="BY177" s="80"/>
      <c r="CM177" s="44"/>
      <c r="CN177" s="88"/>
      <c r="CO177" s="88"/>
      <c r="CP177" s="88"/>
      <c r="CQ177" s="88"/>
      <c r="CR177" s="88"/>
      <c r="CS177" s="88"/>
      <c r="CT177" s="88"/>
      <c r="CU177" s="88"/>
      <c r="CV177" s="88"/>
      <c r="CW177" s="88"/>
      <c r="CX177" s="88"/>
      <c r="CY177" s="44"/>
      <c r="DA177" s="35"/>
      <c r="DC177" s="80">
        <f t="shared" si="359"/>
        <v>0.16456914474491813</v>
      </c>
      <c r="DD177" s="80">
        <f t="shared" si="360"/>
        <v>0.35941815338514205</v>
      </c>
      <c r="DE177" s="80">
        <f t="shared" si="361"/>
        <v>0.28255282313696817</v>
      </c>
      <c r="DF177" s="80">
        <f t="shared" si="362"/>
        <v>0.10695341869379106</v>
      </c>
      <c r="DG177" s="80">
        <f t="shared" si="363"/>
        <v>8.650646003918068E-2</v>
      </c>
      <c r="DI177" s="80">
        <f t="shared" si="364"/>
        <v>0.16643048094594284</v>
      </c>
      <c r="DJ177" s="80">
        <f t="shared" si="365"/>
        <v>0.35511087008111958</v>
      </c>
      <c r="DK177" s="80">
        <f t="shared" si="366"/>
        <v>0.28264324059776957</v>
      </c>
      <c r="DL177" s="80">
        <f t="shared" si="367"/>
        <v>0.10836509204382652</v>
      </c>
      <c r="DM177" s="80">
        <f t="shared" si="368"/>
        <v>8.7416675221193632E-2</v>
      </c>
      <c r="DN177" s="80">
        <f t="shared" si="369"/>
        <v>0.99996635888985219</v>
      </c>
      <c r="DO177" s="80"/>
      <c r="DP177" s="80">
        <f t="shared" si="380"/>
        <v>0.16643608004044405</v>
      </c>
      <c r="DQ177" s="80">
        <f t="shared" si="381"/>
        <v>0.35512281680691576</v>
      </c>
      <c r="DR177" s="80">
        <f t="shared" si="382"/>
        <v>0.28265274935004403</v>
      </c>
      <c r="DS177" s="80">
        <f t="shared" si="383"/>
        <v>0.10836873768846768</v>
      </c>
      <c r="DT177" s="80">
        <f t="shared" si="384"/>
        <v>8.7419616114128407E-2</v>
      </c>
      <c r="DW177" s="80">
        <f t="shared" si="375"/>
        <v>-1.4322636898817286E-2</v>
      </c>
      <c r="DX177" s="80">
        <f t="shared" si="376"/>
        <v>2.731717222215119E-2</v>
      </c>
      <c r="DY177" s="80">
        <f t="shared" si="377"/>
        <v>-1.8145201854605823E-2</v>
      </c>
      <c r="DZ177" s="80">
        <f t="shared" si="378"/>
        <v>-2.9074272386795993E-2</v>
      </c>
      <c r="EA177" s="80">
        <f t="shared" si="379"/>
        <v>-1.514069283430727E-2</v>
      </c>
      <c r="EC177" s="80"/>
      <c r="ED177" s="80"/>
      <c r="EE177" s="80"/>
      <c r="EF177" s="80"/>
      <c r="EG177" s="80"/>
      <c r="EI177" s="80"/>
      <c r="EJ177" s="80"/>
      <c r="EK177" s="80"/>
      <c r="EL177" s="80"/>
      <c r="EN177" s="80"/>
      <c r="EO177" s="80"/>
      <c r="EP177" s="80"/>
      <c r="EQ177" s="80"/>
      <c r="ES177" s="80"/>
      <c r="ET177" s="80"/>
      <c r="EU177" s="80"/>
      <c r="EV177" s="80"/>
      <c r="EX177" s="80"/>
      <c r="EY177" s="80"/>
      <c r="EZ177" s="80"/>
      <c r="FA177" s="80"/>
      <c r="FD177" s="80">
        <f t="shared" si="335"/>
        <v>0.99771663152162038</v>
      </c>
      <c r="FE177" s="80">
        <f t="shared" si="325"/>
        <v>0.89402019282995537</v>
      </c>
      <c r="FF177" s="80">
        <f t="shared" si="319"/>
        <v>0.45752233014327032</v>
      </c>
      <c r="FG177" s="80"/>
      <c r="FH177" s="80">
        <f t="shared" si="326"/>
        <v>1</v>
      </c>
      <c r="FI177" s="80">
        <f t="shared" si="327"/>
        <v>1</v>
      </c>
      <c r="FJ177" s="80">
        <f t="shared" si="328"/>
        <v>1.8551221264905839</v>
      </c>
      <c r="FK177" s="80"/>
      <c r="FL177" s="80">
        <f t="shared" si="329"/>
        <v>1</v>
      </c>
      <c r="FM177" s="80">
        <f t="shared" si="330"/>
        <v>1</v>
      </c>
      <c r="FN177" s="80">
        <f t="shared" si="320"/>
        <v>0.98553756877023468</v>
      </c>
      <c r="FO177" s="80"/>
      <c r="FP177" s="80">
        <f t="shared" si="331"/>
        <v>1</v>
      </c>
      <c r="FQ177" s="80">
        <f t="shared" si="332"/>
        <v>1</v>
      </c>
      <c r="FR177" s="80">
        <f t="shared" si="321"/>
        <v>0.97260364000588306</v>
      </c>
      <c r="FT177" s="80">
        <f t="shared" si="333"/>
        <v>1</v>
      </c>
      <c r="FU177" s="80">
        <f t="shared" si="334"/>
        <v>1</v>
      </c>
      <c r="FV177" s="80">
        <f t="shared" si="322"/>
        <v>1.0316475101934106</v>
      </c>
      <c r="FX177" s="37"/>
      <c r="FZ177" s="32">
        <f t="shared" si="323"/>
        <v>1996</v>
      </c>
      <c r="GA177" s="80">
        <f t="shared" si="313"/>
        <v>0.45098531789355228</v>
      </c>
      <c r="GB177" s="80">
        <f t="shared" si="314"/>
        <v>1.1930641734253233</v>
      </c>
      <c r="GC177" s="80">
        <f t="shared" si="315"/>
        <v>0.99755241508183579</v>
      </c>
      <c r="GD177" s="80">
        <f t="shared" si="316"/>
        <v>1.1461514124654679</v>
      </c>
      <c r="GE177" s="80">
        <f t="shared" si="317"/>
        <v>1.0143001425543299</v>
      </c>
      <c r="GF177" s="80">
        <f t="shared" si="318"/>
        <v>0.68121491536337042</v>
      </c>
    </row>
    <row r="178" spans="1:188" x14ac:dyDescent="0.2">
      <c r="A178" s="74" t="s">
        <v>37</v>
      </c>
      <c r="B178" s="31">
        <f t="shared" si="324"/>
        <v>1966</v>
      </c>
      <c r="D178" s="85">
        <f t="shared" si="351"/>
        <v>12921.664371992601</v>
      </c>
      <c r="E178" s="85">
        <f t="shared" si="352"/>
        <v>29075.527610669375</v>
      </c>
      <c r="F178" s="85">
        <f t="shared" si="353"/>
        <v>22596.474122872369</v>
      </c>
      <c r="G178" s="85">
        <f t="shared" si="354"/>
        <v>8170.1700614436631</v>
      </c>
      <c r="H178" s="85">
        <f t="shared" si="355"/>
        <v>6769.5164774732175</v>
      </c>
      <c r="I178" s="85">
        <f t="shared" si="356"/>
        <v>79533.35264445121</v>
      </c>
      <c r="K178" s="86">
        <f>AER11_Table2.1d!E29*0.001</f>
        <v>7795.1230000000005</v>
      </c>
      <c r="L178" s="86">
        <f>AER11_Table2.1d!G29*0.001</f>
        <v>7134.83</v>
      </c>
      <c r="M178" s="86">
        <f>AER11_Table2.1d!$W29*0.001</f>
        <v>1581.8150000000001</v>
      </c>
      <c r="N178" s="86">
        <f>AER11_Table2.1d!B29*0.001</f>
        <v>5214.973</v>
      </c>
      <c r="O178" s="86">
        <f>AER11_Table2.1d!Q29*0.001</f>
        <v>901.91600000000005</v>
      </c>
      <c r="P178" s="86">
        <f t="shared" si="357"/>
        <v>22628.657000000003</v>
      </c>
      <c r="X178" s="85">
        <f>AER_11_Table3.4_real!$Q13</f>
        <v>1.6576601000385243</v>
      </c>
      <c r="Y178" s="85">
        <f>AER_11_Table3.4_real!$S13</f>
        <v>4.0751535230228857</v>
      </c>
      <c r="Z178" s="85">
        <f>AER_11_Table3.4_real!W13</f>
        <v>14.285156053566547</v>
      </c>
      <c r="AA178" s="85">
        <f>AER_11_Table3.4_real!P13</f>
        <v>1.5666754288936229</v>
      </c>
      <c r="AB178" s="85">
        <f>AER_11_Table3.4_real!U13</f>
        <v>7.5057061605218411</v>
      </c>
      <c r="AC178" s="94">
        <f t="shared" si="358"/>
        <v>3.5147182019883547</v>
      </c>
      <c r="AD178" s="90">
        <f t="shared" si="337"/>
        <v>0.38793618408889441</v>
      </c>
      <c r="AX178" s="102"/>
      <c r="AY178" s="102"/>
      <c r="AZ178" s="102"/>
      <c r="BA178" s="102"/>
      <c r="BB178" s="102"/>
      <c r="BE178" s="80"/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8"/>
      <c r="BY178" s="80"/>
      <c r="CM178" s="44"/>
      <c r="CN178" s="88"/>
      <c r="CO178" s="88"/>
      <c r="CP178" s="88"/>
      <c r="CQ178" s="88"/>
      <c r="CR178" s="88"/>
      <c r="CS178" s="88"/>
      <c r="CT178" s="88"/>
      <c r="CU178" s="88"/>
      <c r="CV178" s="88"/>
      <c r="CW178" s="88"/>
      <c r="CX178" s="88"/>
      <c r="CY178" s="44"/>
      <c r="DA178" s="35"/>
      <c r="DC178" s="80">
        <f t="shared" si="359"/>
        <v>0.16246849833877969</v>
      </c>
      <c r="DD178" s="80">
        <f t="shared" si="360"/>
        <v>0.36557653668454881</v>
      </c>
      <c r="DE178" s="80">
        <f t="shared" si="361"/>
        <v>0.28411318486583192</v>
      </c>
      <c r="DF178" s="80">
        <f t="shared" si="362"/>
        <v>0.10272633794237103</v>
      </c>
      <c r="DG178" s="80">
        <f t="shared" si="363"/>
        <v>8.5115442168468738E-2</v>
      </c>
      <c r="DI178" s="80">
        <f t="shared" si="364"/>
        <v>0.16351657268560521</v>
      </c>
      <c r="DJ178" s="80">
        <f t="shared" si="365"/>
        <v>0.36248862625498418</v>
      </c>
      <c r="DK178" s="80">
        <f t="shared" si="366"/>
        <v>0.28333228790243786</v>
      </c>
      <c r="DL178" s="80">
        <f t="shared" si="367"/>
        <v>0.10482567399933014</v>
      </c>
      <c r="DM178" s="80">
        <f t="shared" si="368"/>
        <v>8.5809072007402939E-2</v>
      </c>
      <c r="DN178" s="80">
        <f t="shared" si="369"/>
        <v>0.99997223284976033</v>
      </c>
      <c r="DO178" s="80"/>
      <c r="DP178" s="80">
        <f t="shared" si="380"/>
        <v>0.16352111320092283</v>
      </c>
      <c r="DQ178" s="80">
        <f t="shared" si="381"/>
        <v>0.36249869181062139</v>
      </c>
      <c r="DR178" s="80">
        <f t="shared" si="382"/>
        <v>0.28334015545110319</v>
      </c>
      <c r="DS178" s="80">
        <f t="shared" si="383"/>
        <v>0.10482858479039343</v>
      </c>
      <c r="DT178" s="80">
        <f t="shared" si="384"/>
        <v>8.5811454746959184E-2</v>
      </c>
      <c r="DW178" s="80">
        <f t="shared" si="375"/>
        <v>-2.8065589130907981E-2</v>
      </c>
      <c r="DX178" s="80">
        <f t="shared" si="376"/>
        <v>1.5831026412364054E-2</v>
      </c>
      <c r="DY178" s="80">
        <f t="shared" si="377"/>
        <v>-2.7654085527374993E-2</v>
      </c>
      <c r="DZ178" s="80">
        <f t="shared" si="378"/>
        <v>-1.2386613396586473E-2</v>
      </c>
      <c r="EA178" s="80">
        <f t="shared" si="379"/>
        <v>-2.4649576507076259E-2</v>
      </c>
      <c r="EC178" s="80"/>
      <c r="ED178" s="80"/>
      <c r="EE178" s="80"/>
      <c r="EF178" s="80"/>
      <c r="EG178" s="80"/>
      <c r="EI178" s="80"/>
      <c r="EJ178" s="80"/>
      <c r="EK178" s="80"/>
      <c r="EL178" s="80"/>
      <c r="EN178" s="80"/>
      <c r="EO178" s="80"/>
      <c r="EP178" s="80"/>
      <c r="EQ178" s="80"/>
      <c r="ES178" s="80"/>
      <c r="ET178" s="80"/>
      <c r="EU178" s="80"/>
      <c r="EV178" s="80"/>
      <c r="EX178" s="80"/>
      <c r="EY178" s="80"/>
      <c r="EZ178" s="80"/>
      <c r="FA178" s="80"/>
      <c r="FD178" s="80">
        <f t="shared" si="335"/>
        <v>0.98995104152965729</v>
      </c>
      <c r="FE178" s="80">
        <f t="shared" si="325"/>
        <v>0.88503622104055935</v>
      </c>
      <c r="FF178" s="80">
        <f t="shared" si="319"/>
        <v>0.45292470724840617</v>
      </c>
      <c r="FG178" s="80"/>
      <c r="FH178" s="80">
        <f t="shared" si="326"/>
        <v>1</v>
      </c>
      <c r="FI178" s="80">
        <f t="shared" si="327"/>
        <v>1</v>
      </c>
      <c r="FJ178" s="80">
        <f t="shared" si="328"/>
        <v>1.8551221264905839</v>
      </c>
      <c r="FK178" s="80"/>
      <c r="FL178" s="80">
        <f t="shared" si="329"/>
        <v>1</v>
      </c>
      <c r="FM178" s="80">
        <f t="shared" si="330"/>
        <v>1</v>
      </c>
      <c r="FN178" s="80">
        <f t="shared" si="320"/>
        <v>0.98553756877023468</v>
      </c>
      <c r="FO178" s="80"/>
      <c r="FP178" s="80">
        <f t="shared" si="331"/>
        <v>1</v>
      </c>
      <c r="FQ178" s="80">
        <f t="shared" si="332"/>
        <v>1</v>
      </c>
      <c r="FR178" s="80">
        <f t="shared" si="321"/>
        <v>0.97260364000588306</v>
      </c>
      <c r="FT178" s="80">
        <f t="shared" si="333"/>
        <v>1</v>
      </c>
      <c r="FU178" s="80">
        <f t="shared" si="334"/>
        <v>1</v>
      </c>
      <c r="FV178" s="80">
        <f t="shared" si="322"/>
        <v>1.0316475101934106</v>
      </c>
      <c r="FX178" s="37"/>
      <c r="FZ178" s="32">
        <f t="shared" si="323"/>
        <v>1997</v>
      </c>
      <c r="GA178" s="80">
        <f t="shared" si="313"/>
        <v>0.44330391952306869</v>
      </c>
      <c r="GB178" s="80">
        <f t="shared" si="314"/>
        <v>1.1909632481674801</v>
      </c>
      <c r="GC178" s="80">
        <f t="shared" si="315"/>
        <v>0.99726350312604795</v>
      </c>
      <c r="GD178" s="80">
        <f t="shared" si="316"/>
        <v>1.1589446947678008</v>
      </c>
      <c r="GE178" s="80">
        <f t="shared" si="317"/>
        <v>1.0052173875060197</v>
      </c>
      <c r="GF178" s="80">
        <f t="shared" si="318"/>
        <v>0.66108568676714707</v>
      </c>
    </row>
    <row r="179" spans="1:188" x14ac:dyDescent="0.2">
      <c r="A179" s="74" t="s">
        <v>37</v>
      </c>
      <c r="B179" s="31">
        <f t="shared" si="324"/>
        <v>1967</v>
      </c>
      <c r="D179" s="85">
        <f t="shared" si="351"/>
        <v>13041.005922275812</v>
      </c>
      <c r="E179" s="85">
        <f t="shared" si="352"/>
        <v>29701.466873186193</v>
      </c>
      <c r="F179" s="85">
        <f t="shared" si="353"/>
        <v>22974.540066027097</v>
      </c>
      <c r="G179" s="85">
        <f t="shared" si="354"/>
        <v>7625.5995065481811</v>
      </c>
      <c r="H179" s="85">
        <f t="shared" si="355"/>
        <v>6545.621349425166</v>
      </c>
      <c r="I179" s="85">
        <f t="shared" si="356"/>
        <v>79888.233717462455</v>
      </c>
      <c r="K179" s="86">
        <f>AER11_Table2.1d!E30*0.001</f>
        <v>8043.3890000000001</v>
      </c>
      <c r="L179" s="86">
        <f>AER11_Table2.1d!G30*0.001</f>
        <v>7120.8060000000005</v>
      </c>
      <c r="M179" s="86">
        <f>AER11_Table2.1d!$W30*0.001</f>
        <v>1654.8720000000001</v>
      </c>
      <c r="N179" s="86">
        <f>AER11_Table2.1d!B30*0.001</f>
        <v>4933.6310000000003</v>
      </c>
      <c r="O179" s="86">
        <f>AER11_Table2.1d!Q30*0.001</f>
        <v>894.65800000000002</v>
      </c>
      <c r="P179" s="86">
        <f t="shared" si="357"/>
        <v>22647.356</v>
      </c>
      <c r="X179" s="85">
        <f>AER_11_Table3.4_real!$Q14</f>
        <v>1.6213322422023617</v>
      </c>
      <c r="Y179" s="85">
        <f>AER_11_Table3.4_real!$S14</f>
        <v>4.1710821602478978</v>
      </c>
      <c r="Z179" s="85">
        <f>AER_11_Table3.4_real!W14</f>
        <v>13.882971049136788</v>
      </c>
      <c r="AA179" s="85">
        <f>AER_11_Table3.4_real!P14</f>
        <v>1.5456363693491022</v>
      </c>
      <c r="AB179" s="85">
        <f>AER_11_Table3.4_real!U14</f>
        <v>7.3163391479483399</v>
      </c>
      <c r="AC179" s="94">
        <f t="shared" si="358"/>
        <v>3.5274861099663224</v>
      </c>
      <c r="AD179" s="90">
        <f t="shared" si="337"/>
        <v>0.38934543888973988</v>
      </c>
      <c r="AX179" s="102"/>
      <c r="AY179" s="102"/>
      <c r="AZ179" s="102"/>
      <c r="BA179" s="102"/>
      <c r="BB179" s="102"/>
      <c r="BE179" s="80"/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8"/>
      <c r="BY179" s="80"/>
      <c r="CM179" s="44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8"/>
      <c r="CY179" s="44"/>
      <c r="DA179" s="35"/>
      <c r="DC179" s="80">
        <f t="shared" si="359"/>
        <v>0.16324063401373248</v>
      </c>
      <c r="DD179" s="80">
        <f t="shared" si="360"/>
        <v>0.37178775260234431</v>
      </c>
      <c r="DE179" s="80">
        <f t="shared" si="361"/>
        <v>0.28758352759782174</v>
      </c>
      <c r="DF179" s="80">
        <f t="shared" si="362"/>
        <v>9.5453349657439374E-2</v>
      </c>
      <c r="DG179" s="80">
        <f t="shared" si="363"/>
        <v>8.193473612866202E-2</v>
      </c>
      <c r="DI179" s="80">
        <f t="shared" si="364"/>
        <v>0.1628542611011953</v>
      </c>
      <c r="DJ179" s="80">
        <f t="shared" si="365"/>
        <v>0.36867342440983053</v>
      </c>
      <c r="DK179" s="80">
        <f t="shared" si="366"/>
        <v>0.28584484522189418</v>
      </c>
      <c r="DL179" s="80">
        <f t="shared" si="367"/>
        <v>9.9045342628274399E-2</v>
      </c>
      <c r="DM179" s="80">
        <f t="shared" si="368"/>
        <v>8.3514994507872836E-2</v>
      </c>
      <c r="DN179" s="80">
        <f t="shared" si="369"/>
        <v>0.99993286786906721</v>
      </c>
      <c r="DO179" s="80"/>
      <c r="DP179" s="80">
        <f t="shared" si="380"/>
        <v>0.16286519458876283</v>
      </c>
      <c r="DQ179" s="80">
        <f t="shared" si="381"/>
        <v>0.36869817590405002</v>
      </c>
      <c r="DR179" s="80">
        <f t="shared" si="382"/>
        <v>0.28586403588378012</v>
      </c>
      <c r="DS179" s="80">
        <f t="shared" si="383"/>
        <v>9.9051992199583896E-2</v>
      </c>
      <c r="DT179" s="80">
        <f t="shared" si="384"/>
        <v>8.3520601423823213E-2</v>
      </c>
      <c r="DW179" s="80">
        <f t="shared" si="375"/>
        <v>-2.2158846676582439E-2</v>
      </c>
      <c r="DX179" s="80">
        <f t="shared" si="376"/>
        <v>2.3267092649799145E-2</v>
      </c>
      <c r="DY179" s="80">
        <f t="shared" si="377"/>
        <v>-2.8557975214786934E-2</v>
      </c>
      <c r="DZ179" s="80">
        <f t="shared" si="378"/>
        <v>-1.3520097850246405E-2</v>
      </c>
      <c r="EA179" s="80">
        <f t="shared" si="379"/>
        <v>-2.5553466194488176E-2</v>
      </c>
      <c r="EC179" s="80"/>
      <c r="ED179" s="80"/>
      <c r="EE179" s="80"/>
      <c r="EF179" s="80"/>
      <c r="EG179" s="80"/>
      <c r="EI179" s="80"/>
      <c r="EJ179" s="80"/>
      <c r="EK179" s="80"/>
      <c r="EL179" s="80"/>
      <c r="EN179" s="80"/>
      <c r="EO179" s="80"/>
      <c r="EP179" s="80"/>
      <c r="EQ179" s="80"/>
      <c r="ES179" s="80"/>
      <c r="ET179" s="80"/>
      <c r="EU179" s="80"/>
      <c r="EV179" s="80"/>
      <c r="EX179" s="80"/>
      <c r="EY179" s="80"/>
      <c r="EZ179" s="80"/>
      <c r="FA179" s="80"/>
      <c r="FD179" s="80">
        <f t="shared" si="335"/>
        <v>0.99335467667042232</v>
      </c>
      <c r="FE179" s="80">
        <f t="shared" si="325"/>
        <v>0.87915486919335728</v>
      </c>
      <c r="FF179" s="80">
        <f t="shared" si="319"/>
        <v>0.4499148761247862</v>
      </c>
      <c r="FG179" s="80"/>
      <c r="FH179" s="80">
        <f t="shared" si="326"/>
        <v>1</v>
      </c>
      <c r="FI179" s="80">
        <f t="shared" si="327"/>
        <v>1</v>
      </c>
      <c r="FJ179" s="80">
        <f t="shared" si="328"/>
        <v>1.8551221264905839</v>
      </c>
      <c r="FK179" s="80"/>
      <c r="FL179" s="80">
        <f t="shared" si="329"/>
        <v>1</v>
      </c>
      <c r="FM179" s="80">
        <f t="shared" si="330"/>
        <v>1</v>
      </c>
      <c r="FN179" s="80">
        <f t="shared" si="320"/>
        <v>0.98553756877023468</v>
      </c>
      <c r="FO179" s="80"/>
      <c r="FP179" s="80">
        <f t="shared" si="331"/>
        <v>1</v>
      </c>
      <c r="FQ179" s="80">
        <f t="shared" si="332"/>
        <v>1</v>
      </c>
      <c r="FR179" s="80">
        <f t="shared" si="321"/>
        <v>0.97260364000588306</v>
      </c>
      <c r="FT179" s="80">
        <f t="shared" si="333"/>
        <v>1</v>
      </c>
      <c r="FU179" s="80">
        <f t="shared" si="334"/>
        <v>1</v>
      </c>
      <c r="FV179" s="80">
        <f t="shared" si="322"/>
        <v>1.0316475101934106</v>
      </c>
      <c r="FX179" s="37"/>
      <c r="FZ179" s="32">
        <f t="shared" si="323"/>
        <v>1998</v>
      </c>
      <c r="GA179" s="80">
        <f t="shared" si="313"/>
        <v>0.53831768087246135</v>
      </c>
      <c r="GB179" s="80">
        <f t="shared" si="314"/>
        <v>1.2596150576316645</v>
      </c>
      <c r="GC179" s="80">
        <f t="shared" si="315"/>
        <v>0.99678623081262552</v>
      </c>
      <c r="GD179" s="80">
        <f t="shared" si="316"/>
        <v>1.173940836961096</v>
      </c>
      <c r="GE179" s="80">
        <f t="shared" si="317"/>
        <v>1.0248622060966799</v>
      </c>
      <c r="GF179" s="80">
        <f t="shared" si="318"/>
        <v>0.5862833178379262</v>
      </c>
    </row>
    <row r="180" spans="1:188" x14ac:dyDescent="0.2">
      <c r="A180" s="74" t="s">
        <v>37</v>
      </c>
      <c r="B180" s="31">
        <f t="shared" si="324"/>
        <v>1968</v>
      </c>
      <c r="D180" s="85">
        <f t="shared" si="351"/>
        <v>13414.874088361898</v>
      </c>
      <c r="E180" s="85">
        <f t="shared" si="352"/>
        <v>30452.142251659283</v>
      </c>
      <c r="F180" s="85">
        <f t="shared" si="353"/>
        <v>23676.684310778524</v>
      </c>
      <c r="G180" s="85">
        <f t="shared" si="354"/>
        <v>7289.1550937917045</v>
      </c>
      <c r="H180" s="85">
        <f t="shared" si="355"/>
        <v>6911.4349200070419</v>
      </c>
      <c r="I180" s="85">
        <f t="shared" si="356"/>
        <v>81744.290664598448</v>
      </c>
      <c r="K180" s="86">
        <f>AER11_Table2.1d!E31*0.001</f>
        <v>8626.478000000001</v>
      </c>
      <c r="L180" s="86">
        <f>AER11_Table2.1d!G31*0.001</f>
        <v>7387.9350000000004</v>
      </c>
      <c r="M180" s="86">
        <f>AER11_Table2.1d!$W31*0.001</f>
        <v>1778.105</v>
      </c>
      <c r="N180" s="86">
        <f>AER11_Table2.1d!B31*0.001</f>
        <v>4854.7629999999999</v>
      </c>
      <c r="O180" s="86">
        <f>AER11_Table2.1d!Q31*0.001</f>
        <v>981.94799999999998</v>
      </c>
      <c r="P180" s="86">
        <f t="shared" si="357"/>
        <v>23629.228999999999</v>
      </c>
      <c r="X180" s="85">
        <f>AER_11_Table3.4_real!$Q15</f>
        <v>1.5550812380628452</v>
      </c>
      <c r="Y180" s="85">
        <f>AER_11_Table3.4_real!$S15</f>
        <v>4.1218746850993249</v>
      </c>
      <c r="Z180" s="85">
        <f>AER_11_Table3.4_real!W15</f>
        <v>13.315684006725432</v>
      </c>
      <c r="AA180" s="85">
        <f>AER_11_Table3.4_real!P15</f>
        <v>1.5014440650947749</v>
      </c>
      <c r="AB180" s="85">
        <f>AER_11_Table3.4_real!U15</f>
        <v>7.0384938102700367</v>
      </c>
      <c r="AC180" s="94">
        <f t="shared" si="358"/>
        <v>3.4594565343032753</v>
      </c>
      <c r="AD180" s="90">
        <f t="shared" si="337"/>
        <v>0.38183669068540893</v>
      </c>
      <c r="AX180" s="102"/>
      <c r="AY180" s="102"/>
      <c r="AZ180" s="102"/>
      <c r="BA180" s="102"/>
      <c r="BB180" s="102"/>
      <c r="BE180" s="80"/>
      <c r="BF180" s="80"/>
      <c r="BG180" s="80"/>
      <c r="BH180" s="80"/>
      <c r="BI180" s="80"/>
      <c r="BJ180" s="80"/>
      <c r="BK180" s="80"/>
      <c r="BL180" s="80"/>
      <c r="BM180" s="80"/>
      <c r="BN180" s="80"/>
      <c r="BO180" s="80"/>
      <c r="BP180" s="80"/>
      <c r="BQ180" s="80"/>
      <c r="BR180" s="80"/>
      <c r="BS180" s="80"/>
      <c r="BT180" s="80"/>
      <c r="BU180" s="80"/>
      <c r="BV180" s="80"/>
      <c r="BW180" s="80"/>
      <c r="BX180" s="88"/>
      <c r="BY180" s="80"/>
      <c r="CM180" s="44"/>
      <c r="CN180" s="88"/>
      <c r="CO180" s="88"/>
      <c r="CP180" s="88"/>
      <c r="CQ180" s="88"/>
      <c r="CR180" s="88"/>
      <c r="CS180" s="88"/>
      <c r="CT180" s="88"/>
      <c r="CU180" s="88"/>
      <c r="CV180" s="88"/>
      <c r="CW180" s="88"/>
      <c r="CX180" s="88"/>
      <c r="CY180" s="44"/>
      <c r="DA180" s="35"/>
      <c r="DC180" s="80">
        <f t="shared" si="359"/>
        <v>0.16410778024123912</v>
      </c>
      <c r="DD180" s="80">
        <f t="shared" si="360"/>
        <v>0.37252928619328518</v>
      </c>
      <c r="DE180" s="80">
        <f t="shared" si="361"/>
        <v>0.28964327805993606</v>
      </c>
      <c r="DF180" s="80">
        <f t="shared" si="362"/>
        <v>8.9170204237254067E-2</v>
      </c>
      <c r="DG180" s="80">
        <f t="shared" si="363"/>
        <v>8.4549451268285628E-2</v>
      </c>
      <c r="DI180" s="80">
        <f t="shared" si="364"/>
        <v>0.16367382428158728</v>
      </c>
      <c r="DJ180" s="80">
        <f t="shared" si="365"/>
        <v>0.37215839627103142</v>
      </c>
      <c r="DK180" s="80">
        <f t="shared" si="366"/>
        <v>0.28861217783772614</v>
      </c>
      <c r="DL180" s="80">
        <f t="shared" si="367"/>
        <v>9.2276127725161763E-2</v>
      </c>
      <c r="DM180" s="80">
        <f t="shared" si="368"/>
        <v>8.3235249019384949E-2</v>
      </c>
      <c r="DN180" s="80">
        <f t="shared" si="369"/>
        <v>0.99995577513489164</v>
      </c>
      <c r="DO180" s="80"/>
      <c r="DP180" s="80">
        <f t="shared" si="380"/>
        <v>0.16368106305452165</v>
      </c>
      <c r="DQ180" s="80">
        <f t="shared" si="381"/>
        <v>0.37217485565381941</v>
      </c>
      <c r="DR180" s="80">
        <f t="shared" si="382"/>
        <v>0.28862494223686347</v>
      </c>
      <c r="DS180" s="80">
        <f t="shared" si="383"/>
        <v>9.2280208804948333E-2</v>
      </c>
      <c r="DT180" s="80">
        <f t="shared" si="384"/>
        <v>8.3238930249847007E-2</v>
      </c>
      <c r="DW180" s="80">
        <f t="shared" si="375"/>
        <v>-4.1720395617984601E-2</v>
      </c>
      <c r="DX180" s="80">
        <f t="shared" si="376"/>
        <v>-1.1867432468303612E-2</v>
      </c>
      <c r="DY180" s="80">
        <f t="shared" si="377"/>
        <v>-4.1720395617984601E-2</v>
      </c>
      <c r="DZ180" s="80">
        <f t="shared" si="378"/>
        <v>-2.900836002962277E-2</v>
      </c>
      <c r="EA180" s="80">
        <f t="shared" si="379"/>
        <v>-3.8715886597685892E-2</v>
      </c>
      <c r="EC180" s="80"/>
      <c r="ED180" s="80"/>
      <c r="EE180" s="80"/>
      <c r="EF180" s="80"/>
      <c r="EG180" s="80"/>
      <c r="EI180" s="80"/>
      <c r="EJ180" s="80"/>
      <c r="EK180" s="80"/>
      <c r="EL180" s="80"/>
      <c r="EN180" s="80"/>
      <c r="EO180" s="80"/>
      <c r="EP180" s="80"/>
      <c r="EQ180" s="80"/>
      <c r="ES180" s="80"/>
      <c r="ET180" s="80"/>
      <c r="EU180" s="80"/>
      <c r="EV180" s="80"/>
      <c r="EX180" s="80"/>
      <c r="EY180" s="80"/>
      <c r="EZ180" s="80"/>
      <c r="FA180" s="80"/>
      <c r="FD180" s="80">
        <f t="shared" si="335"/>
        <v>0.97123510633399568</v>
      </c>
      <c r="FE180" s="80">
        <f t="shared" si="325"/>
        <v>0.85386607286506044</v>
      </c>
      <c r="FF180" s="80">
        <f t="shared" si="319"/>
        <v>0.43697312255430326</v>
      </c>
      <c r="FG180" s="80"/>
      <c r="FH180" s="80">
        <f t="shared" si="326"/>
        <v>1</v>
      </c>
      <c r="FI180" s="80">
        <f t="shared" si="327"/>
        <v>1</v>
      </c>
      <c r="FJ180" s="80">
        <f t="shared" si="328"/>
        <v>1.8551221264905839</v>
      </c>
      <c r="FK180" s="80"/>
      <c r="FL180" s="80">
        <f t="shared" si="329"/>
        <v>1</v>
      </c>
      <c r="FM180" s="80">
        <f t="shared" si="330"/>
        <v>1</v>
      </c>
      <c r="FN180" s="80">
        <f t="shared" si="320"/>
        <v>0.98553756877023468</v>
      </c>
      <c r="FO180" s="80"/>
      <c r="FP180" s="80">
        <f t="shared" si="331"/>
        <v>1</v>
      </c>
      <c r="FQ180" s="80">
        <f t="shared" si="332"/>
        <v>1</v>
      </c>
      <c r="FR180" s="80">
        <f t="shared" si="321"/>
        <v>0.97260364000588306</v>
      </c>
      <c r="FT180" s="80">
        <f t="shared" si="333"/>
        <v>1</v>
      </c>
      <c r="FU180" s="80">
        <f t="shared" si="334"/>
        <v>1</v>
      </c>
      <c r="FV180" s="80">
        <f t="shared" si="322"/>
        <v>1.0316475101934106</v>
      </c>
      <c r="FX180" s="37"/>
      <c r="FZ180" s="32">
        <f t="shared" si="323"/>
        <v>1999</v>
      </c>
      <c r="GA180" s="80">
        <f t="shared" si="313"/>
        <v>0.59062845152960253</v>
      </c>
      <c r="GB180" s="80">
        <f t="shared" si="314"/>
        <v>1.2553793127423793</v>
      </c>
      <c r="GC180" s="80">
        <f t="shared" si="315"/>
        <v>0.99628734405602715</v>
      </c>
      <c r="GD180" s="80">
        <f t="shared" si="316"/>
        <v>1.1897966081006928</v>
      </c>
      <c r="GE180" s="80">
        <f t="shared" si="317"/>
        <v>1.0213636125148469</v>
      </c>
      <c r="GF180" s="80">
        <f t="shared" si="318"/>
        <v>0.60230464838334119</v>
      </c>
    </row>
    <row r="181" spans="1:188" x14ac:dyDescent="0.2">
      <c r="A181" s="74" t="s">
        <v>37</v>
      </c>
      <c r="B181" s="31">
        <f t="shared" si="324"/>
        <v>1969</v>
      </c>
      <c r="D181" s="85">
        <f t="shared" si="351"/>
        <v>14090.285021132011</v>
      </c>
      <c r="E181" s="85">
        <f t="shared" si="352"/>
        <v>30805.299536617054</v>
      </c>
      <c r="F181" s="85">
        <f t="shared" si="353"/>
        <v>24225.971907595438</v>
      </c>
      <c r="G181" s="85">
        <f t="shared" si="354"/>
        <v>7212.4965803380419</v>
      </c>
      <c r="H181" s="85">
        <f t="shared" si="355"/>
        <v>6825.2640775433474</v>
      </c>
      <c r="I181" s="85">
        <f t="shared" si="356"/>
        <v>83159.317123225905</v>
      </c>
      <c r="K181" s="86">
        <f>AER11_Table2.1d!E32*0.001</f>
        <v>9233.7900000000009</v>
      </c>
      <c r="L181" s="86">
        <f>AER11_Table2.1d!G32*0.001</f>
        <v>7689.5320000000002</v>
      </c>
      <c r="M181" s="86">
        <f>AER11_Table2.1d!$W32*0.001</f>
        <v>1908.623</v>
      </c>
      <c r="N181" s="86">
        <f>AER11_Table2.1d!B32*0.001</f>
        <v>4712.0380000000005</v>
      </c>
      <c r="O181" s="86">
        <f>AER11_Table2.1d!Q32*0.001</f>
        <v>1014.232</v>
      </c>
      <c r="P181" s="86">
        <f t="shared" si="357"/>
        <v>24558.215</v>
      </c>
      <c r="X181" s="85">
        <f>AER_11_Table3.4_real!$Q16</f>
        <v>1.5259481774149086</v>
      </c>
      <c r="Y181" s="85">
        <f>AER_11_Table3.4_real!$S16</f>
        <v>4.0061345133380097</v>
      </c>
      <c r="Z181" s="85">
        <f>AER_11_Table3.4_real!W16</f>
        <v>12.692905779504615</v>
      </c>
      <c r="AA181" s="85">
        <f>AER_11_Table3.4_real!P16</f>
        <v>1.5306533139881386</v>
      </c>
      <c r="AB181" s="85">
        <f>AER_11_Table3.4_real!U16</f>
        <v>6.7294899762020401</v>
      </c>
      <c r="AC181" s="94">
        <f t="shared" si="358"/>
        <v>3.3862117879180511</v>
      </c>
      <c r="AD181" s="90">
        <f t="shared" si="337"/>
        <v>0.37375231925524194</v>
      </c>
      <c r="AX181" s="102"/>
      <c r="AY181" s="102"/>
      <c r="AZ181" s="102"/>
      <c r="BA181" s="102"/>
      <c r="BB181" s="102"/>
      <c r="BE181" s="80"/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80"/>
      <c r="BR181" s="80"/>
      <c r="BS181" s="80"/>
      <c r="BT181" s="80"/>
      <c r="BU181" s="80"/>
      <c r="BV181" s="80"/>
      <c r="BW181" s="80"/>
      <c r="BX181" s="88"/>
      <c r="BY181" s="80"/>
      <c r="CM181" s="44"/>
      <c r="CN181" s="88"/>
      <c r="CO181" s="88"/>
      <c r="CP181" s="88"/>
      <c r="CQ181" s="88"/>
      <c r="CR181" s="88"/>
      <c r="CS181" s="88"/>
      <c r="CT181" s="88"/>
      <c r="CU181" s="88"/>
      <c r="CV181" s="88"/>
      <c r="CW181" s="88"/>
      <c r="CX181" s="88"/>
      <c r="CY181" s="44"/>
      <c r="DA181" s="35"/>
      <c r="DC181" s="80">
        <f t="shared" si="359"/>
        <v>0.1694372381660248</v>
      </c>
      <c r="DD181" s="80">
        <f t="shared" si="360"/>
        <v>0.37043713924405614</v>
      </c>
      <c r="DE181" s="80">
        <f t="shared" si="361"/>
        <v>0.29131999571012912</v>
      </c>
      <c r="DF181" s="80">
        <f t="shared" si="362"/>
        <v>8.673107030990318E-2</v>
      </c>
      <c r="DG181" s="80">
        <f t="shared" si="363"/>
        <v>8.2074556569886645E-2</v>
      </c>
      <c r="DI181" s="80">
        <f t="shared" si="364"/>
        <v>0.16675831568942603</v>
      </c>
      <c r="DJ181" s="80">
        <f t="shared" si="365"/>
        <v>0.37148223082412196</v>
      </c>
      <c r="DK181" s="80">
        <f t="shared" si="366"/>
        <v>0.29048083035432681</v>
      </c>
      <c r="DL181" s="80">
        <f t="shared" si="367"/>
        <v>8.7944999945278768E-2</v>
      </c>
      <c r="DM181" s="80">
        <f t="shared" si="368"/>
        <v>8.3305876886697397E-2</v>
      </c>
      <c r="DN181" s="80">
        <f t="shared" si="369"/>
        <v>0.99997225369985099</v>
      </c>
      <c r="DO181" s="80"/>
      <c r="DP181" s="80">
        <f t="shared" si="380"/>
        <v>0.16676294274408915</v>
      </c>
      <c r="DQ181" s="80">
        <f t="shared" si="381"/>
        <v>0.3714925383675946</v>
      </c>
      <c r="DR181" s="80">
        <f t="shared" si="382"/>
        <v>0.29048889034626829</v>
      </c>
      <c r="DS181" s="80">
        <f t="shared" si="383"/>
        <v>8.7947440161350823E-2</v>
      </c>
      <c r="DT181" s="80">
        <f t="shared" si="384"/>
        <v>8.3308188380697076E-2</v>
      </c>
      <c r="DW181" s="80">
        <f t="shared" si="375"/>
        <v>-1.8911814862504022E-2</v>
      </c>
      <c r="DX181" s="80">
        <f t="shared" si="376"/>
        <v>-2.8481265878654669E-2</v>
      </c>
      <c r="DY181" s="80">
        <f t="shared" si="377"/>
        <v>-4.7899351735756247E-2</v>
      </c>
      <c r="DZ181" s="80">
        <f t="shared" si="378"/>
        <v>1.9267291808084459E-2</v>
      </c>
      <c r="EA181" s="80">
        <f t="shared" si="379"/>
        <v>-4.4894842715457454E-2</v>
      </c>
      <c r="EC181" s="80"/>
      <c r="ED181" s="80"/>
      <c r="EE181" s="80"/>
      <c r="EF181" s="80"/>
      <c r="EG181" s="80"/>
      <c r="EI181" s="80"/>
      <c r="EJ181" s="80"/>
      <c r="EK181" s="80"/>
      <c r="EL181" s="80"/>
      <c r="EN181" s="80"/>
      <c r="EO181" s="80"/>
      <c r="EP181" s="80"/>
      <c r="EQ181" s="80"/>
      <c r="ES181" s="80"/>
      <c r="ET181" s="80"/>
      <c r="EU181" s="80"/>
      <c r="EV181" s="80"/>
      <c r="EX181" s="80"/>
      <c r="EY181" s="80"/>
      <c r="EZ181" s="80"/>
      <c r="FA181" s="80"/>
      <c r="FD181" s="80">
        <f t="shared" si="335"/>
        <v>0.97074234485017885</v>
      </c>
      <c r="FE181" s="80">
        <f t="shared" si="325"/>
        <v>0.8288839537610424</v>
      </c>
      <c r="FF181" s="80">
        <f t="shared" si="319"/>
        <v>0.42418831362486886</v>
      </c>
      <c r="FG181" s="80"/>
      <c r="FH181" s="80">
        <f t="shared" si="326"/>
        <v>1</v>
      </c>
      <c r="FI181" s="80">
        <f t="shared" si="327"/>
        <v>1</v>
      </c>
      <c r="FJ181" s="80">
        <f t="shared" si="328"/>
        <v>1.8551221264905839</v>
      </c>
      <c r="FK181" s="80"/>
      <c r="FL181" s="80">
        <f t="shared" si="329"/>
        <v>1</v>
      </c>
      <c r="FM181" s="80">
        <f t="shared" si="330"/>
        <v>1</v>
      </c>
      <c r="FN181" s="80">
        <f t="shared" si="320"/>
        <v>0.98553756877023468</v>
      </c>
      <c r="FO181" s="80"/>
      <c r="FP181" s="80">
        <f t="shared" si="331"/>
        <v>1</v>
      </c>
      <c r="FQ181" s="80">
        <f t="shared" si="332"/>
        <v>1</v>
      </c>
      <c r="FR181" s="80">
        <f t="shared" si="321"/>
        <v>0.97260364000588306</v>
      </c>
      <c r="FT181" s="80">
        <f t="shared" si="333"/>
        <v>1</v>
      </c>
      <c r="FU181" s="80">
        <f t="shared" si="334"/>
        <v>1</v>
      </c>
      <c r="FV181" s="80">
        <f t="shared" si="322"/>
        <v>1.0316475101934106</v>
      </c>
      <c r="FX181" s="37"/>
      <c r="FZ181" s="32">
        <f t="shared" si="323"/>
        <v>2000</v>
      </c>
      <c r="GA181" s="80">
        <f t="shared" si="313"/>
        <v>0.5985204398105376</v>
      </c>
      <c r="GB181" s="80">
        <f t="shared" si="314"/>
        <v>1.2475293851409144</v>
      </c>
      <c r="GC181" s="80">
        <f t="shared" si="315"/>
        <v>0.99609993736723002</v>
      </c>
      <c r="GD181" s="80">
        <f t="shared" si="316"/>
        <v>1.2031027400428698</v>
      </c>
      <c r="GE181" s="80">
        <f t="shared" si="317"/>
        <v>1.010900322858018</v>
      </c>
      <c r="GF181" s="80">
        <f t="shared" si="318"/>
        <v>0.75215043975114959</v>
      </c>
    </row>
    <row r="182" spans="1:188" x14ac:dyDescent="0.2">
      <c r="A182" s="74" t="s">
        <v>37</v>
      </c>
      <c r="B182" s="31">
        <f t="shared" si="324"/>
        <v>1970</v>
      </c>
      <c r="D182" s="85">
        <f t="shared" si="351"/>
        <v>14612.473701743864</v>
      </c>
      <c r="E182" s="85">
        <f t="shared" si="352"/>
        <v>30730.084410731688</v>
      </c>
      <c r="F182" s="85">
        <f t="shared" si="353"/>
        <v>23484.027940678636</v>
      </c>
      <c r="G182" s="85">
        <f t="shared" si="354"/>
        <v>8449.1184580319259</v>
      </c>
      <c r="H182" s="85">
        <f t="shared" si="355"/>
        <v>6532.8163178367795</v>
      </c>
      <c r="I182" s="85">
        <f t="shared" si="356"/>
        <v>83808.520829022906</v>
      </c>
      <c r="K182" s="86">
        <f>AER11_Table2.1d!E33*0.001</f>
        <v>9536.15</v>
      </c>
      <c r="L182" s="86">
        <f>AER11_Table2.1d!G33*0.001</f>
        <v>7776.2570000000005</v>
      </c>
      <c r="M182" s="86">
        <f>AER11_Table2.1d!$W33*0.001</f>
        <v>1947.7550000000001</v>
      </c>
      <c r="N182" s="86">
        <f>AER11_Table2.1d!B33*0.001</f>
        <v>4656.2020000000002</v>
      </c>
      <c r="O182" s="86">
        <f>AER11_Table2.1d!Q33*0.001</f>
        <v>1018.9110000000001</v>
      </c>
      <c r="P182" s="86">
        <f t="shared" si="357"/>
        <v>24935.275000000001</v>
      </c>
      <c r="R182" s="96">
        <f t="shared" ref="R182:U197" si="385">R36</f>
        <v>2472.864</v>
      </c>
      <c r="S182" s="96">
        <f t="shared" si="385"/>
        <v>1591.7560000000001</v>
      </c>
      <c r="T182" s="96">
        <f t="shared" si="385"/>
        <v>1201.163</v>
      </c>
      <c r="U182" s="96">
        <f t="shared" si="385"/>
        <v>11169</v>
      </c>
      <c r="V182" s="85">
        <f t="shared" ref="V182" si="386">SUM(R182:U182)</f>
        <v>16434.782999999999</v>
      </c>
      <c r="X182" s="85">
        <f>AER_11_Table3.4_real!$Q17</f>
        <v>1.53232422956265</v>
      </c>
      <c r="Y182" s="85">
        <f>AER_11_Table3.4_real!$S17</f>
        <v>3.9517835393984133</v>
      </c>
      <c r="Z182" s="85">
        <f>AER_11_Table3.4_real!W17</f>
        <v>12.05697222734822</v>
      </c>
      <c r="AA182" s="85">
        <f>AER_11_Table3.4_real!P17</f>
        <v>1.8145944823768225</v>
      </c>
      <c r="AB182" s="85">
        <f>AER_11_Table3.4_real!U17</f>
        <v>6.4115671710647728</v>
      </c>
      <c r="AC182" s="94">
        <f t="shared" si="358"/>
        <v>3.3610425723808102</v>
      </c>
      <c r="AD182" s="90">
        <f t="shared" si="337"/>
        <v>0.37097427308741415</v>
      </c>
      <c r="AF182" s="96">
        <f t="shared" ref="AF182:AF222" si="387">D182/R182</f>
        <v>5.9091295363367591</v>
      </c>
      <c r="AG182" s="96">
        <f t="shared" ref="AG182:AG222" si="388">E182/S182</f>
        <v>19.305775766343388</v>
      </c>
      <c r="AH182" s="96">
        <f t="shared" ref="AH182:AH222" si="389">F182/T182</f>
        <v>19.551075033678721</v>
      </c>
      <c r="AI182" s="96">
        <f t="shared" ref="AI182:AI222" si="390">G182/U182</f>
        <v>0.75647940353047949</v>
      </c>
      <c r="AJ182" s="96">
        <f t="shared" ref="AJ182:AJ222" si="391">H182/V182</f>
        <v>0.39749939611838986</v>
      </c>
      <c r="AL182" s="94">
        <f t="shared" ref="AL182:AO197" si="392">AF182/AR182</f>
        <v>5.8110275442171035</v>
      </c>
      <c r="AM182" s="94">
        <f t="shared" si="392"/>
        <v>18.980866353208405</v>
      </c>
      <c r="AN182" s="94">
        <f t="shared" si="392"/>
        <v>19.331806512366619</v>
      </c>
      <c r="AO182" s="94">
        <f t="shared" si="392"/>
        <v>0.77428437678108986</v>
      </c>
      <c r="AP182" s="94">
        <f t="shared" ref="AP182:AP222" si="393">(D182/AR182+E182/AS182+F182/AT182+G182/AU182)/V182</f>
        <v>4.6518059672648127</v>
      </c>
      <c r="AR182" s="90">
        <f>[4]Northeast!V181</f>
        <v>1.0168820387398236</v>
      </c>
      <c r="AS182" s="90">
        <f>[4]Midwest!V181</f>
        <v>1.0171177335685766</v>
      </c>
      <c r="AT182" s="90">
        <f>[4]South!V181</f>
        <v>1.0113423709869969</v>
      </c>
      <c r="AU182" s="90">
        <f>[4]West!V181</f>
        <v>0.97700460737096295</v>
      </c>
      <c r="AV182" s="90">
        <f t="shared" ref="AV182:AV222" si="394">AJ182/AP182</f>
        <v>8.5450553809774038E-2</v>
      </c>
      <c r="AX182" s="102">
        <f>R182/K182*1000000</f>
        <v>259314.71296068121</v>
      </c>
      <c r="AY182" s="102">
        <f>S182/L182*1000000</f>
        <v>204694.36645419511</v>
      </c>
      <c r="AZ182" s="102">
        <f>T182/M182*1000000</f>
        <v>616691.0109330999</v>
      </c>
      <c r="BA182" s="102">
        <f>U182/N182*1000000</f>
        <v>2398736.1373067573</v>
      </c>
      <c r="BB182" s="102">
        <f>V182/O182*1000000</f>
        <v>16129753.236543721</v>
      </c>
      <c r="BE182" s="80">
        <f t="shared" ref="BE182:BH197" si="395">AL182/AL$224</f>
        <v>0.3267224518769461</v>
      </c>
      <c r="BF182" s="80">
        <f t="shared" si="395"/>
        <v>0.25982888132076082</v>
      </c>
      <c r="BG182" s="80">
        <f t="shared" si="395"/>
        <v>0.65650594050687427</v>
      </c>
      <c r="BH182" s="80">
        <f t="shared" si="395"/>
        <v>1.6227296788252124</v>
      </c>
      <c r="BI182" s="80"/>
      <c r="BJ182" s="80"/>
      <c r="BK182" s="80"/>
      <c r="BL182" s="80"/>
      <c r="BM182" s="80"/>
      <c r="BN182" s="80"/>
      <c r="BO182" s="80"/>
      <c r="BP182" s="80"/>
      <c r="BQ182" s="80"/>
      <c r="BR182" s="80"/>
      <c r="BS182" s="80"/>
      <c r="BT182" s="95">
        <f>[4]Northeast!AK181</f>
        <v>0.8760064227016271</v>
      </c>
      <c r="BU182" s="95">
        <f>[4]Midwest!AK181</f>
        <v>0.85517530051781621</v>
      </c>
      <c r="BV182" s="95">
        <f>[4]South!AK181</f>
        <v>0.80095431131778638</v>
      </c>
      <c r="BW182" s="95">
        <f>[4]West!AK181</f>
        <v>0.91012877508901269</v>
      </c>
      <c r="BX182" s="88"/>
      <c r="BY182" s="95">
        <f>[4]Northeast!AH181</f>
        <v>1.0000459482873885</v>
      </c>
      <c r="BZ182" s="95">
        <f>[4]Midwest!AH181</f>
        <v>0.98927186556384261</v>
      </c>
      <c r="CA182" s="95">
        <f>[4]South!AH181</f>
        <v>0.97026639384207736</v>
      </c>
      <c r="CB182" s="95">
        <f>[4]West!AH181</f>
        <v>0.98019671617819992</v>
      </c>
      <c r="CD182" s="95">
        <f>[4]Northeast!AI181</f>
        <v>0.95943592876783412</v>
      </c>
      <c r="CE182" s="95">
        <f>[4]Midwest!AI181</f>
        <v>0.96532251666917357</v>
      </c>
      <c r="CF182" s="95">
        <f>[4]South!AI181</f>
        <v>0.98158668809323324</v>
      </c>
      <c r="CG182" s="95">
        <f>[4]West!AI181</f>
        <v>0.99153629336146432</v>
      </c>
      <c r="CI182" s="95">
        <f>[4]Northeast!AJ181</f>
        <v>1.0322314882500119</v>
      </c>
      <c r="CJ182" s="95">
        <f>[4]Midwest!AJ181</f>
        <v>1.0300705838049269</v>
      </c>
      <c r="CK182" s="95">
        <f>[4]South!AJ181</f>
        <v>1.0508792562721523</v>
      </c>
      <c r="CL182" s="95">
        <f>[4]West!AJ181</f>
        <v>0.96548575385401425</v>
      </c>
      <c r="CM182" s="44"/>
      <c r="CN182" s="89" t="e">
        <f t="shared" ref="CN182:CN222" si="396">O182/O$224</f>
        <v>#DIV/0!</v>
      </c>
      <c r="CO182" s="89">
        <f t="shared" ref="CO182:CO222" si="397">AB182/AB$224</f>
        <v>2.3968427787348356</v>
      </c>
      <c r="CP182" s="89">
        <f t="shared" ref="CP182:CP222" si="398">FJ182</f>
        <v>1.8551221264905839</v>
      </c>
      <c r="CQ182" s="89">
        <f t="shared" ref="CQ182:CQ222" si="399">FN182</f>
        <v>0.98553756877023468</v>
      </c>
      <c r="CR182" s="89">
        <f t="shared" ref="CR182:CR222" si="400">FR182</f>
        <v>0.97260364000588306</v>
      </c>
      <c r="CS182" s="89">
        <f t="shared" ref="CS182:CS222" si="401">FV182</f>
        <v>1.0316475101934106</v>
      </c>
      <c r="CT182" s="89">
        <f t="shared" ref="CT182:CT222" si="402">FF182</f>
        <v>0.42125034904767999</v>
      </c>
      <c r="CU182" s="89" t="e">
        <f t="shared" ref="CU182:CU222" si="403">CN182*CP182*CQ182*CR182*CS182*CT182</f>
        <v>#DIV/0!</v>
      </c>
      <c r="CV182" s="89" t="e">
        <f t="shared" ref="CV182:CV222" si="404">CN182*CO182</f>
        <v>#DIV/0!</v>
      </c>
      <c r="CW182" s="89"/>
      <c r="CX182" s="89">
        <f t="shared" ref="CX182:CX222" si="405">CP182*CQ182*CR182*CS182</f>
        <v>1.8344797183119135</v>
      </c>
      <c r="CY182" s="44"/>
      <c r="DA182" s="35"/>
      <c r="DC182" s="80">
        <f t="shared" si="359"/>
        <v>0.17435546597409415</v>
      </c>
      <c r="DD182" s="80">
        <f t="shared" si="360"/>
        <v>0.36667016798236884</v>
      </c>
      <c r="DE182" s="80">
        <f t="shared" si="361"/>
        <v>0.28021050495078198</v>
      </c>
      <c r="DF182" s="80">
        <f t="shared" si="362"/>
        <v>0.10081455172402941</v>
      </c>
      <c r="DG182" s="80">
        <f t="shared" si="363"/>
        <v>7.7949309368725475E-2</v>
      </c>
      <c r="DI182" s="80">
        <f>(DC182-DC181)/LN(DC182/DC181)</f>
        <v>0.1718846249038869</v>
      </c>
      <c r="DJ182" s="80">
        <f t="shared" ref="DJ182:DM182" si="406">(DD182-DD181)/LN(DD182/DD181)</f>
        <v>0.36855044508640938</v>
      </c>
      <c r="DK182" s="80">
        <f t="shared" si="406"/>
        <v>0.28572925539438904</v>
      </c>
      <c r="DL182" s="80">
        <f t="shared" si="406"/>
        <v>9.3596281886977717E-2</v>
      </c>
      <c r="DM182" s="80">
        <f t="shared" si="406"/>
        <v>7.9994205737186186E-2</v>
      </c>
      <c r="DN182" s="80">
        <f>SUM(DI182:DM182)</f>
        <v>0.99975481300884927</v>
      </c>
      <c r="DO182" s="80"/>
      <c r="DP182" s="80">
        <f t="shared" si="380"/>
        <v>0.17192677911355597</v>
      </c>
      <c r="DQ182" s="80">
        <f t="shared" si="381"/>
        <v>0.3686408310225831</v>
      </c>
      <c r="DR182" s="80">
        <f t="shared" si="382"/>
        <v>0.28579932967210425</v>
      </c>
      <c r="DS182" s="80">
        <f t="shared" si="383"/>
        <v>9.3619236105792328E-2</v>
      </c>
      <c r="DT182" s="80">
        <f t="shared" si="384"/>
        <v>8.0013824085964289E-2</v>
      </c>
      <c r="DW182" s="80">
        <f t="shared" si="375"/>
        <v>4.1697144906412296E-3</v>
      </c>
      <c r="DX182" s="80">
        <f t="shared" si="376"/>
        <v>-1.3659808681322421E-2</v>
      </c>
      <c r="DY182" s="80">
        <f t="shared" si="377"/>
        <v>-5.1400136664169739E-2</v>
      </c>
      <c r="DZ182" s="80">
        <f t="shared" si="378"/>
        <v>0.17016737019457434</v>
      </c>
      <c r="EA182" s="80">
        <f t="shared" si="379"/>
        <v>-4.8395627643870877E-2</v>
      </c>
      <c r="EC182" s="80">
        <f t="shared" ref="EC182:EC222" si="407">K182/$O182</f>
        <v>9.3591589451875574</v>
      </c>
      <c r="ED182" s="80">
        <f t="shared" ref="ED182:ED222" si="408">L182/$O182</f>
        <v>7.631929579717954</v>
      </c>
      <c r="EE182" s="80">
        <f t="shared" ref="EE182:EE222" si="409">M182/$O182</f>
        <v>1.9116046445666011</v>
      </c>
      <c r="EF182" s="80">
        <f t="shared" ref="EF182:EF222" si="410">N182/$O182</f>
        <v>4.5697828367737712</v>
      </c>
      <c r="EG182" s="80"/>
      <c r="EI182" s="80"/>
      <c r="EJ182" s="80"/>
      <c r="EK182" s="80"/>
      <c r="EL182" s="80"/>
      <c r="EN182" s="80"/>
      <c r="EO182" s="80"/>
      <c r="EP182" s="80"/>
      <c r="EQ182" s="80"/>
      <c r="ES182" s="80"/>
      <c r="ET182" s="80"/>
      <c r="EU182" s="80"/>
      <c r="EV182" s="80"/>
      <c r="EX182" s="80"/>
      <c r="EY182" s="80"/>
      <c r="EZ182" s="80"/>
      <c r="FA182" s="80"/>
      <c r="FD182" s="80">
        <f t="shared" si="335"/>
        <v>0.99307391438466863</v>
      </c>
      <c r="FE182" s="80">
        <f t="shared" si="325"/>
        <v>0.82314303253211907</v>
      </c>
      <c r="FF182" s="80">
        <f t="shared" si="319"/>
        <v>0.42125034904767999</v>
      </c>
      <c r="FG182" s="80"/>
      <c r="FH182" s="80">
        <f t="shared" si="326"/>
        <v>1</v>
      </c>
      <c r="FI182" s="80">
        <f t="shared" si="327"/>
        <v>1</v>
      </c>
      <c r="FJ182" s="80">
        <f t="shared" si="328"/>
        <v>1.8551221264905839</v>
      </c>
      <c r="FK182" s="80"/>
      <c r="FL182" s="80">
        <f t="shared" si="329"/>
        <v>1</v>
      </c>
      <c r="FM182" s="80">
        <f t="shared" si="330"/>
        <v>1</v>
      </c>
      <c r="FN182" s="80">
        <f t="shared" si="320"/>
        <v>0.98553756877023468</v>
      </c>
      <c r="FO182" s="80"/>
      <c r="FP182" s="80">
        <f t="shared" si="331"/>
        <v>1</v>
      </c>
      <c r="FQ182" s="80">
        <f t="shared" si="332"/>
        <v>1</v>
      </c>
      <c r="FR182" s="80">
        <f t="shared" si="321"/>
        <v>0.97260364000588306</v>
      </c>
      <c r="FT182" s="80">
        <f t="shared" si="333"/>
        <v>1</v>
      </c>
      <c r="FU182" s="80">
        <f t="shared" si="334"/>
        <v>1</v>
      </c>
      <c r="FV182" s="80">
        <f t="shared" si="322"/>
        <v>1.0316475101934106</v>
      </c>
      <c r="FX182" s="37"/>
      <c r="FZ182" s="32">
        <f t="shared" si="323"/>
        <v>2001</v>
      </c>
      <c r="GA182" s="80">
        <f t="shared" si="313"/>
        <v>0.79824015620384092</v>
      </c>
      <c r="GB182" s="80">
        <f t="shared" si="314"/>
        <v>1.3372342209855663</v>
      </c>
      <c r="GC182" s="80">
        <f t="shared" si="315"/>
        <v>0.99573036915174673</v>
      </c>
      <c r="GD182" s="80">
        <f t="shared" si="316"/>
        <v>1.2169542575143466</v>
      </c>
      <c r="GE182" s="80">
        <f t="shared" si="317"/>
        <v>1.0090137678913367</v>
      </c>
      <c r="GF182" s="80">
        <f t="shared" si="318"/>
        <v>0.78267090365293857</v>
      </c>
    </row>
    <row r="183" spans="1:188" x14ac:dyDescent="0.2">
      <c r="A183" s="74" t="s">
        <v>37</v>
      </c>
      <c r="B183" s="31">
        <f t="shared" si="324"/>
        <v>1971</v>
      </c>
      <c r="D183" s="85">
        <f t="shared" si="351"/>
        <v>15563.919913264841</v>
      </c>
      <c r="E183" s="85">
        <f t="shared" si="352"/>
        <v>31606.622759924925</v>
      </c>
      <c r="F183" s="85">
        <f t="shared" si="353"/>
        <v>24853.024310518973</v>
      </c>
      <c r="G183" s="85">
        <f t="shared" si="354"/>
        <v>7567.7131037056561</v>
      </c>
      <c r="H183" s="85">
        <f t="shared" si="355"/>
        <v>6345.9754674104333</v>
      </c>
      <c r="I183" s="85">
        <f t="shared" si="356"/>
        <v>85937.25555482482</v>
      </c>
      <c r="K183" s="86">
        <f>AER11_Table2.1d!E34*0.001</f>
        <v>9891.5959999999995</v>
      </c>
      <c r="L183" s="86">
        <f>AER11_Table2.1d!G34*0.001</f>
        <v>7843.683</v>
      </c>
      <c r="M183" s="86">
        <f>AER11_Table2.1d!$W34*0.001</f>
        <v>2011.1970000000001</v>
      </c>
      <c r="N183" s="86">
        <f>AER11_Table2.1d!B34*0.001</f>
        <v>3943.9</v>
      </c>
      <c r="O183" s="86">
        <f>AER11_Table2.1d!Q34*0.001</f>
        <v>1039.998</v>
      </c>
      <c r="P183" s="86">
        <f t="shared" si="357"/>
        <v>24730.374</v>
      </c>
      <c r="R183" s="96">
        <f t="shared" si="385"/>
        <v>2586.7550000000001</v>
      </c>
      <c r="S183" s="96">
        <f t="shared" si="385"/>
        <v>1550.8020000000001</v>
      </c>
      <c r="T183" s="96">
        <f t="shared" si="385"/>
        <v>1288.009</v>
      </c>
      <c r="U183" s="96">
        <f t="shared" si="385"/>
        <v>11610</v>
      </c>
      <c r="V183" s="85">
        <f t="shared" ref="V183:V222" si="411">SUM(R183:U183)</f>
        <v>17035.565999999999</v>
      </c>
      <c r="X183" s="85">
        <f>AER_11_Table3.4_real!$Q18</f>
        <v>1.5734488057604497</v>
      </c>
      <c r="Y183" s="85">
        <f>AER_11_Table3.4_real!$S18</f>
        <v>4.0295640147523715</v>
      </c>
      <c r="Z183" s="85">
        <f>AER_11_Table3.4_real!W18</f>
        <v>12.357329645240606</v>
      </c>
      <c r="AA183" s="85">
        <f>AER_11_Table3.4_real!P18</f>
        <v>1.9188400070249387</v>
      </c>
      <c r="AB183" s="85">
        <f>AER_11_Table3.4_real!U18</f>
        <v>6.1019112223393055</v>
      </c>
      <c r="AC183" s="94">
        <f t="shared" si="358"/>
        <v>3.4749678898841085</v>
      </c>
      <c r="AD183" s="90">
        <f t="shared" si="337"/>
        <v>0.38354875286173656</v>
      </c>
      <c r="AF183" s="96">
        <f t="shared" si="387"/>
        <v>6.0167738781851545</v>
      </c>
      <c r="AG183" s="96">
        <f t="shared" si="388"/>
        <v>20.380824089680644</v>
      </c>
      <c r="AH183" s="96">
        <f t="shared" si="389"/>
        <v>19.295691497900226</v>
      </c>
      <c r="AI183" s="96">
        <f t="shared" si="390"/>
        <v>0.65182714071538816</v>
      </c>
      <c r="AJ183" s="96">
        <f t="shared" si="391"/>
        <v>0.37251333283616367</v>
      </c>
      <c r="AL183" s="94">
        <f t="shared" si="392"/>
        <v>5.9885562709357947</v>
      </c>
      <c r="AM183" s="94">
        <f t="shared" si="392"/>
        <v>20.4277481714022</v>
      </c>
      <c r="AN183" s="94">
        <f t="shared" si="392"/>
        <v>19.536037223750547</v>
      </c>
      <c r="AO183" s="94">
        <f t="shared" si="392"/>
        <v>0.66042218312660561</v>
      </c>
      <c r="AP183" s="94">
        <f t="shared" si="393"/>
        <v>4.696081944735913</v>
      </c>
      <c r="AR183" s="90">
        <f>[4]Northeast!V182</f>
        <v>1.0047119215337941</v>
      </c>
      <c r="AS183" s="90">
        <f>[4]Midwest!V182</f>
        <v>0.99770292440812214</v>
      </c>
      <c r="AT183" s="90">
        <f>[4]South!V182</f>
        <v>0.98769731429677432</v>
      </c>
      <c r="AU183" s="90">
        <f>[4]West!V182</f>
        <v>0.986985533449942</v>
      </c>
      <c r="AV183" s="90">
        <f t="shared" si="394"/>
        <v>7.9324282927757173E-2</v>
      </c>
      <c r="AX183" s="102">
        <f t="shared" ref="AX183:AX196" si="412">R183/K183*1000000</f>
        <v>261510.37709182623</v>
      </c>
      <c r="AY183" s="102">
        <f t="shared" ref="AY183:AY222" si="413">S183/L183*1000000</f>
        <v>197713.49760055324</v>
      </c>
      <c r="AZ183" s="102">
        <f t="shared" ref="AZ183:AZ222" si="414">T183/M183*1000000</f>
        <v>640419.11359255214</v>
      </c>
      <c r="BA183" s="102">
        <f t="shared" ref="BA183:BA222" si="415">U183/N183*1000000</f>
        <v>2943786.6071654959</v>
      </c>
      <c r="BB183" s="102">
        <f t="shared" ref="BB183:BB222" si="416">V183/O183*1000000</f>
        <v>16380383.423814276</v>
      </c>
      <c r="BE183" s="80">
        <f t="shared" si="395"/>
        <v>0.33670392596750431</v>
      </c>
      <c r="BF183" s="80">
        <f t="shared" si="395"/>
        <v>0.27963523142243019</v>
      </c>
      <c r="BG183" s="80">
        <f t="shared" si="395"/>
        <v>0.66344159213217502</v>
      </c>
      <c r="BH183" s="80">
        <f t="shared" si="395"/>
        <v>1.384099575364512</v>
      </c>
      <c r="BI183" s="80"/>
      <c r="BJ183" s="80"/>
      <c r="BK183" s="80"/>
      <c r="BL183" s="80"/>
      <c r="BM183" s="80"/>
      <c r="BN183" s="80"/>
      <c r="BO183" s="80"/>
      <c r="BP183" s="80"/>
      <c r="BQ183" s="80"/>
      <c r="BR183" s="80"/>
      <c r="BS183" s="80"/>
      <c r="BT183" s="95">
        <f>[4]Northeast!AK182</f>
        <v>0.92561430628962382</v>
      </c>
      <c r="BU183" s="95">
        <f>[4]Midwest!AK182</f>
        <v>0.90036331328761743</v>
      </c>
      <c r="BV183" s="95">
        <f>[4]South!AK182</f>
        <v>0.84367451101851554</v>
      </c>
      <c r="BW183" s="95">
        <f>[4]West!AK182</f>
        <v>0.94659603720712759</v>
      </c>
      <c r="BX183" s="88"/>
      <c r="BY183" s="95">
        <f>[4]Northeast!AH182</f>
        <v>1.0005126303173457</v>
      </c>
      <c r="BZ183" s="95">
        <f>[4]Midwest!AH182</f>
        <v>0.9907251699698516</v>
      </c>
      <c r="CA183" s="95">
        <f>[4]South!AH182</f>
        <v>0.97261247447885946</v>
      </c>
      <c r="CB183" s="95">
        <f>[4]West!AH182</f>
        <v>0.98400664601570331</v>
      </c>
      <c r="CD183" s="95">
        <f>[4]Northeast!AI182</f>
        <v>0.96343981175826521</v>
      </c>
      <c r="CE183" s="95">
        <f>[4]Midwest!AI182</f>
        <v>0.96818997063855405</v>
      </c>
      <c r="CF183" s="95">
        <f>[4]South!AI182</f>
        <v>0.98288454564714201</v>
      </c>
      <c r="CG183" s="95">
        <f>[4]West!AI182</f>
        <v>0.98968709209226835</v>
      </c>
      <c r="CI183" s="95">
        <f>[4]Northeast!AJ182</f>
        <v>1.0198776677308443</v>
      </c>
      <c r="CJ183" s="95">
        <f>[4]Midwest!AJ182</f>
        <v>1.0104085298004166</v>
      </c>
      <c r="CK183" s="95">
        <f>[4]South!AJ182</f>
        <v>1.0263098322057167</v>
      </c>
      <c r="CL183" s="95">
        <f>[4]West!AJ182</f>
        <v>0.97534900512921052</v>
      </c>
      <c r="CM183" s="44"/>
      <c r="CN183" s="89" t="e">
        <f t="shared" si="396"/>
        <v>#DIV/0!</v>
      </c>
      <c r="CO183" s="89">
        <f t="shared" si="397"/>
        <v>2.2810837755469047</v>
      </c>
      <c r="CP183" s="89">
        <f t="shared" si="398"/>
        <v>1.8260669511328329</v>
      </c>
      <c r="CQ183" s="89">
        <f t="shared" si="399"/>
        <v>0.98719038737862108</v>
      </c>
      <c r="CR183" s="89">
        <f t="shared" si="400"/>
        <v>0.97457988499534443</v>
      </c>
      <c r="CS183" s="89">
        <f t="shared" si="401"/>
        <v>1.0162916478250577</v>
      </c>
      <c r="CT183" s="89">
        <f t="shared" si="402"/>
        <v>0.42992542952899737</v>
      </c>
      <c r="CU183" s="89" t="e">
        <f t="shared" si="403"/>
        <v>#DIV/0!</v>
      </c>
      <c r="CV183" s="89" t="e">
        <f t="shared" si="404"/>
        <v>#DIV/0!</v>
      </c>
      <c r="CW183" s="89"/>
      <c r="CX183" s="89">
        <f t="shared" si="405"/>
        <v>1.7854735224023097</v>
      </c>
      <c r="CY183" s="44"/>
      <c r="DA183" s="35"/>
      <c r="DC183" s="80">
        <f t="shared" si="359"/>
        <v>0.18110794687102419</v>
      </c>
      <c r="DD183" s="80">
        <f t="shared" si="360"/>
        <v>0.36778720190524422</v>
      </c>
      <c r="DE183" s="80">
        <f t="shared" si="361"/>
        <v>0.28919965095538402</v>
      </c>
      <c r="DF183" s="80">
        <f t="shared" si="362"/>
        <v>8.8060912055513946E-2</v>
      </c>
      <c r="DG183" s="80">
        <f t="shared" si="363"/>
        <v>7.3844288212833759E-2</v>
      </c>
      <c r="DI183" s="80">
        <f t="shared" ref="DI183:DI222" si="417">(DC183-DC182)/LN(DC183/DC182)</f>
        <v>0.17771032570042755</v>
      </c>
      <c r="DJ183" s="80">
        <f t="shared" ref="DJ183:DJ222" si="418">(DD183-DD182)/LN(DD183/DD182)</f>
        <v>0.36722840179471944</v>
      </c>
      <c r="DK183" s="80">
        <f t="shared" ref="DK183:DK222" si="419">(DE183-DE182)/LN(DE183/DE182)</f>
        <v>0.28468142478732367</v>
      </c>
      <c r="DL183" s="80">
        <f t="shared" ref="DL183:DL222" si="420">(DF183-DF182)/LN(DF183/DF182)</f>
        <v>9.4294027353421572E-2</v>
      </c>
      <c r="DM183" s="80">
        <f t="shared" ref="DM183:DM222" si="421">(DG183-DG182)/LN(DG183/DG182)</f>
        <v>7.5878292864924687E-2</v>
      </c>
      <c r="DN183" s="80">
        <f t="shared" ref="DN183:DN222" si="422">SUM(DI183:DM183)</f>
        <v>0.99979247250081693</v>
      </c>
      <c r="DO183" s="80"/>
      <c r="DP183" s="80">
        <f t="shared" si="380"/>
        <v>0.17774721313505623</v>
      </c>
      <c r="DQ183" s="80">
        <f t="shared" si="381"/>
        <v>0.36730462760552479</v>
      </c>
      <c r="DR183" s="80">
        <f t="shared" si="382"/>
        <v>0.28474051627458224</v>
      </c>
      <c r="DS183" s="80">
        <f t="shared" si="383"/>
        <v>9.431360001897246E-2</v>
      </c>
      <c r="DT183" s="80">
        <f t="shared" si="384"/>
        <v>7.5894042965864286E-2</v>
      </c>
      <c r="DW183" s="80">
        <f t="shared" si="375"/>
        <v>2.6484214706053406E-2</v>
      </c>
      <c r="DX183" s="80">
        <f t="shared" si="376"/>
        <v>1.9491179215082814E-2</v>
      </c>
      <c r="DY183" s="80">
        <f t="shared" si="377"/>
        <v>2.4606279881853189E-2</v>
      </c>
      <c r="DZ183" s="80">
        <f t="shared" si="378"/>
        <v>5.5858823385957657E-2</v>
      </c>
      <c r="EA183" s="80">
        <f t="shared" si="379"/>
        <v>-4.9501692271868625E-2</v>
      </c>
      <c r="EC183" s="80">
        <f t="shared" si="407"/>
        <v>9.51116829070825</v>
      </c>
      <c r="ED183" s="80">
        <f t="shared" si="408"/>
        <v>7.5420173884949779</v>
      </c>
      <c r="EE183" s="80">
        <f t="shared" si="409"/>
        <v>1.9338469881672851</v>
      </c>
      <c r="EF183" s="80">
        <f t="shared" si="410"/>
        <v>3.79221883119006</v>
      </c>
      <c r="EG183" s="80"/>
      <c r="EI183" s="80">
        <f t="shared" ref="EI183:EL198" si="423">LN(EC183/EC182)</f>
        <v>1.6111287498134293E-2</v>
      </c>
      <c r="EJ183" s="80">
        <f t="shared" si="423"/>
        <v>-1.1851002738860271E-2</v>
      </c>
      <c r="EK183" s="80">
        <f t="shared" si="423"/>
        <v>1.1568259737599448E-2</v>
      </c>
      <c r="EL183" s="80">
        <f t="shared" si="423"/>
        <v>-0.18651439309665171</v>
      </c>
      <c r="EN183" s="80">
        <f t="shared" ref="EN183:EN222" si="424">LN(BY183/BY182)</f>
        <v>4.6655173551370463E-4</v>
      </c>
      <c r="EO183" s="80">
        <f t="shared" ref="EO183:EO222" si="425">LN(BZ183/BZ182)</f>
        <v>1.4679867099950039E-3</v>
      </c>
      <c r="EP183" s="80">
        <f t="shared" ref="EP183:EP222" si="426">LN(CA183/CA182)</f>
        <v>2.4150571765728162E-3</v>
      </c>
      <c r="EQ183" s="80">
        <f t="shared" ref="EQ183:EQ222" si="427">LN(CB183/CB182)</f>
        <v>3.879368795475035E-3</v>
      </c>
      <c r="ES183" s="80">
        <f t="shared" ref="ES183:ES222" si="428">LN(CD183/CD182)</f>
        <v>4.1644799948543469E-3</v>
      </c>
      <c r="ET183" s="80">
        <f t="shared" ref="ET183:ET222" si="429">LN(CE183/CE182)</f>
        <v>2.9660590147794594E-3</v>
      </c>
      <c r="EU183" s="80">
        <f t="shared" ref="EU183:EU222" si="430">LN(CF183/CF182)</f>
        <v>1.3213303615208522E-3</v>
      </c>
      <c r="EV183" s="80">
        <f t="shared" ref="EV183:EV222" si="431">LN(CG183/CG182)</f>
        <v>-1.8667272148723774E-3</v>
      </c>
      <c r="EX183" s="80">
        <f t="shared" ref="EX183:EX222" si="432">LN(CI183/CI182)</f>
        <v>-1.2040265718992329E-2</v>
      </c>
      <c r="EY183" s="80">
        <f t="shared" ref="EY183:EY222" si="433">LN(CJ183/CJ182)</f>
        <v>-1.9272593837468866E-2</v>
      </c>
      <c r="EZ183" s="80">
        <f t="shared" ref="EZ183:EZ222" si="434">LN(CK183/CK182)</f>
        <v>-2.3657518813559049E-2</v>
      </c>
      <c r="FA183" s="80">
        <f t="shared" ref="FA183:FA222" si="435">LN(CL183/CL182)</f>
        <v>1.0164014366972831E-2</v>
      </c>
      <c r="FD183" s="80">
        <f t="shared" si="335"/>
        <v>1.02059364579977</v>
      </c>
      <c r="FE183" s="80">
        <f t="shared" si="325"/>
        <v>0.84009454858663402</v>
      </c>
      <c r="FF183" s="80">
        <f t="shared" si="319"/>
        <v>0.42992542952899737</v>
      </c>
      <c r="FG183" s="80"/>
      <c r="FH183" s="80">
        <f t="shared" si="326"/>
        <v>0.98433786382963584</v>
      </c>
      <c r="FI183" s="80">
        <f t="shared" si="327"/>
        <v>0.98433786382963584</v>
      </c>
      <c r="FJ183" s="80">
        <f t="shared" si="328"/>
        <v>1.8260669511328329</v>
      </c>
      <c r="FK183" s="80"/>
      <c r="FL183" s="80">
        <f t="shared" si="329"/>
        <v>1.0016770731636835</v>
      </c>
      <c r="FM183" s="80">
        <f t="shared" si="330"/>
        <v>1.0016770731636835</v>
      </c>
      <c r="FN183" s="80">
        <f t="shared" si="320"/>
        <v>0.98719038737862108</v>
      </c>
      <c r="FO183" s="80"/>
      <c r="FP183" s="80">
        <f t="shared" si="331"/>
        <v>1.0020319119815853</v>
      </c>
      <c r="FQ183" s="80">
        <f t="shared" si="332"/>
        <v>1.0020319119815853</v>
      </c>
      <c r="FR183" s="80">
        <f t="shared" si="321"/>
        <v>0.97457988499534443</v>
      </c>
      <c r="FT183" s="80">
        <f t="shared" si="333"/>
        <v>0.98511520435359334</v>
      </c>
      <c r="FU183" s="80">
        <f t="shared" si="334"/>
        <v>0.98511520435359334</v>
      </c>
      <c r="FV183" s="80">
        <f t="shared" si="322"/>
        <v>1.0162916478250577</v>
      </c>
      <c r="FX183" s="37"/>
      <c r="FZ183" s="32">
        <f t="shared" si="323"/>
        <v>2002</v>
      </c>
      <c r="GA183" s="80">
        <f t="shared" si="313"/>
        <v>0.85076565116536995</v>
      </c>
      <c r="GB183" s="80">
        <f t="shared" si="314"/>
        <v>1.3424069085072845</v>
      </c>
      <c r="GC183" s="80">
        <f t="shared" si="315"/>
        <v>0.99486110780649006</v>
      </c>
      <c r="GD183" s="80">
        <f t="shared" si="316"/>
        <v>1.2303490952409208</v>
      </c>
      <c r="GE183" s="80">
        <f t="shared" si="317"/>
        <v>1.0395665902622648</v>
      </c>
      <c r="GF183" s="80">
        <f t="shared" si="318"/>
        <v>0.70347053837098827</v>
      </c>
    </row>
    <row r="184" spans="1:188" x14ac:dyDescent="0.2">
      <c r="A184" s="74" t="s">
        <v>37</v>
      </c>
      <c r="B184" s="31">
        <f t="shared" si="324"/>
        <v>1972</v>
      </c>
      <c r="D184" s="85">
        <f t="shared" si="351"/>
        <v>16726.401510098483</v>
      </c>
      <c r="E184" s="85">
        <f t="shared" si="352"/>
        <v>32901.148638617422</v>
      </c>
      <c r="F184" s="85">
        <f t="shared" si="353"/>
        <v>27354.630586052186</v>
      </c>
      <c r="G184" s="85">
        <f t="shared" si="354"/>
        <v>8079.9111732407418</v>
      </c>
      <c r="H184" s="85">
        <f t="shared" si="355"/>
        <v>6508.2241280656572</v>
      </c>
      <c r="I184" s="85">
        <f t="shared" si="356"/>
        <v>91570.316036074495</v>
      </c>
      <c r="K184" s="86">
        <f>AER11_Table2.1d!E35*0.001</f>
        <v>9884.277</v>
      </c>
      <c r="L184" s="86">
        <f>AER11_Table2.1d!G35*0.001</f>
        <v>8517.6929999999993</v>
      </c>
      <c r="M184" s="86">
        <f>AER11_Table2.1d!$W35*0.001</f>
        <v>2187.0169999999998</v>
      </c>
      <c r="N184" s="86">
        <f>AER11_Table2.1d!B35*0.001</f>
        <v>3993.4120000000003</v>
      </c>
      <c r="O184" s="86">
        <f>AER11_Table2.1d!Q35*0.001</f>
        <v>1112.6680000000001</v>
      </c>
      <c r="P184" s="86">
        <f t="shared" si="357"/>
        <v>25695.067000000003</v>
      </c>
      <c r="R184" s="96">
        <f t="shared" si="385"/>
        <v>2678.3980000000001</v>
      </c>
      <c r="S184" s="96">
        <f t="shared" si="385"/>
        <v>1572.895</v>
      </c>
      <c r="T184" s="96">
        <f t="shared" si="385"/>
        <v>1407.566</v>
      </c>
      <c r="U184" s="96">
        <f t="shared" si="385"/>
        <v>12124.5</v>
      </c>
      <c r="V184" s="85">
        <f t="shared" si="411"/>
        <v>17783.359</v>
      </c>
      <c r="X184" s="85">
        <f>AER_11_Table3.4_real!$Q19</f>
        <v>1.692223063973064</v>
      </c>
      <c r="Y184" s="85">
        <f>AER_11_Table3.4_real!$S19</f>
        <v>3.8626830808080808</v>
      </c>
      <c r="Z184" s="85">
        <f>AER_11_Table3.4_real!W19</f>
        <v>12.507735690235689</v>
      </c>
      <c r="AA184" s="85">
        <f>AER_11_Table3.4_real!P19</f>
        <v>2.0233101851851854</v>
      </c>
      <c r="AB184" s="85">
        <f>AER_11_Table3.4_real!U19</f>
        <v>5.849205808080808</v>
      </c>
      <c r="AC184" s="94">
        <f t="shared" si="358"/>
        <v>3.5637313588664505</v>
      </c>
      <c r="AD184" s="90">
        <f t="shared" si="337"/>
        <v>0.39334599960089828</v>
      </c>
      <c r="AF184" s="96">
        <f t="shared" si="387"/>
        <v>6.2449275686804135</v>
      </c>
      <c r="AG184" s="96">
        <f t="shared" si="388"/>
        <v>20.917574687831941</v>
      </c>
      <c r="AH184" s="96">
        <f t="shared" si="389"/>
        <v>19.433994985707375</v>
      </c>
      <c r="AI184" s="96">
        <f t="shared" si="390"/>
        <v>0.66641190756243485</v>
      </c>
      <c r="AJ184" s="96">
        <f t="shared" si="391"/>
        <v>0.36597271235797785</v>
      </c>
      <c r="AL184" s="94">
        <f t="shared" si="392"/>
        <v>6.2489967987084807</v>
      </c>
      <c r="AM184" s="94">
        <f t="shared" si="392"/>
        <v>20.914703642304332</v>
      </c>
      <c r="AN184" s="94">
        <f t="shared" si="392"/>
        <v>19.781167387019163</v>
      </c>
      <c r="AO184" s="94">
        <f t="shared" si="392"/>
        <v>0.67702021543330493</v>
      </c>
      <c r="AP184" s="94">
        <f t="shared" si="393"/>
        <v>4.8183115219924195</v>
      </c>
      <c r="AR184" s="90">
        <f>[4]Northeast!V183</f>
        <v>0.99934881867295755</v>
      </c>
      <c r="AS184" s="90">
        <f>[4]Midwest!V183</f>
        <v>1.0001372740238978</v>
      </c>
      <c r="AT184" s="90">
        <f>[4]South!V183</f>
        <v>0.98244934717353383</v>
      </c>
      <c r="AU184" s="90">
        <f>[4]West!V183</f>
        <v>0.98433088461903517</v>
      </c>
      <c r="AV184" s="90">
        <f t="shared" si="394"/>
        <v>7.5954556007338539E-2</v>
      </c>
      <c r="AX184" s="102">
        <f t="shared" si="412"/>
        <v>270975.61106391496</v>
      </c>
      <c r="AY184" s="102">
        <f t="shared" si="413"/>
        <v>184662.09101455056</v>
      </c>
      <c r="AZ184" s="102">
        <f t="shared" si="414"/>
        <v>643600.84992480639</v>
      </c>
      <c r="BA184" s="102">
        <f t="shared" si="415"/>
        <v>3036125.4986963528</v>
      </c>
      <c r="BB184" s="102">
        <f t="shared" si="416"/>
        <v>15982628.241308277</v>
      </c>
      <c r="BE184" s="80">
        <f t="shared" si="395"/>
        <v>0.35134707937790205</v>
      </c>
      <c r="BF184" s="80">
        <f t="shared" si="395"/>
        <v>0.28630115977907433</v>
      </c>
      <c r="BG184" s="80">
        <f t="shared" si="395"/>
        <v>0.67176618447072955</v>
      </c>
      <c r="BH184" s="80">
        <f t="shared" si="395"/>
        <v>1.4188853988188779</v>
      </c>
      <c r="BI184" s="80"/>
      <c r="BJ184" s="80"/>
      <c r="BK184" s="80"/>
      <c r="BL184" s="80"/>
      <c r="BM184" s="80"/>
      <c r="BN184" s="80"/>
      <c r="BO184" s="80"/>
      <c r="BP184" s="80"/>
      <c r="BQ184" s="80"/>
      <c r="BR184" s="80"/>
      <c r="BS184" s="80"/>
      <c r="BT184" s="95">
        <f>[4]Northeast!AK183</f>
        <v>0.96620469449539181</v>
      </c>
      <c r="BU184" s="95">
        <f>[4]Midwest!AK183</f>
        <v>0.9293017109856182</v>
      </c>
      <c r="BV184" s="95">
        <f>[4]South!AK183</f>
        <v>0.88434944612113331</v>
      </c>
      <c r="BW184" s="95">
        <f>[4]West!AK183</f>
        <v>0.98408306728900441</v>
      </c>
      <c r="BX184" s="88"/>
      <c r="BY184" s="95">
        <f>[4]Northeast!AH183</f>
        <v>1.0010631108213599</v>
      </c>
      <c r="BZ184" s="95">
        <f>[4]Midwest!AH183</f>
        <v>0.99234819877330904</v>
      </c>
      <c r="CA184" s="95">
        <f>[4]South!AH183</f>
        <v>0.9751328071217007</v>
      </c>
      <c r="CB184" s="95">
        <f>[4]West!AH183</f>
        <v>0.98810127183512608</v>
      </c>
      <c r="CD184" s="95">
        <f>[4]Northeast!AI183</f>
        <v>0.9678247078108162</v>
      </c>
      <c r="CE184" s="95">
        <f>[4]Midwest!AI183</f>
        <v>0.97106922671620644</v>
      </c>
      <c r="CF184" s="95">
        <f>[4]South!AI183</f>
        <v>0.98415504816446675</v>
      </c>
      <c r="CG184" s="95">
        <f>[4]West!AI183</f>
        <v>0.98757286980002279</v>
      </c>
      <c r="CI184" s="95">
        <f>[4]Northeast!AJ183</f>
        <v>1.0144336108621246</v>
      </c>
      <c r="CJ184" s="95">
        <f>[4]Midwest!AJ183</f>
        <v>1.0128738805136615</v>
      </c>
      <c r="CK184" s="95">
        <f>[4]South!AJ183</f>
        <v>1.0208567038234564</v>
      </c>
      <c r="CL184" s="95">
        <f>[4]West!AJ183</f>
        <v>0.97272565452432169</v>
      </c>
      <c r="CM184" s="44"/>
      <c r="CN184" s="89" t="e">
        <f t="shared" si="396"/>
        <v>#DIV/0!</v>
      </c>
      <c r="CO184" s="89">
        <f t="shared" si="397"/>
        <v>2.1866146494889009</v>
      </c>
      <c r="CP184" s="89">
        <f t="shared" si="398"/>
        <v>1.8131882423875374</v>
      </c>
      <c r="CQ184" s="89">
        <f t="shared" si="399"/>
        <v>0.98899061905562924</v>
      </c>
      <c r="CR184" s="89">
        <f t="shared" si="400"/>
        <v>0.97662543587293282</v>
      </c>
      <c r="CS184" s="89">
        <f t="shared" si="401"/>
        <v>1.0143716122030761</v>
      </c>
      <c r="CT184" s="89">
        <f t="shared" si="402"/>
        <v>0.43122812201468941</v>
      </c>
      <c r="CU184" s="89" t="e">
        <f t="shared" si="403"/>
        <v>#DIV/0!</v>
      </c>
      <c r="CV184" s="89" t="e">
        <f t="shared" si="404"/>
        <v>#DIV/0!</v>
      </c>
      <c r="CW184" s="89"/>
      <c r="CX184" s="89">
        <f t="shared" si="405"/>
        <v>1.7764794346037458</v>
      </c>
      <c r="CY184" s="44"/>
      <c r="DA184" s="35"/>
      <c r="DC184" s="80">
        <f t="shared" si="359"/>
        <v>0.1826618301012421</v>
      </c>
      <c r="DD184" s="80">
        <f t="shared" si="360"/>
        <v>0.35929928019092872</v>
      </c>
      <c r="DE184" s="80">
        <f t="shared" si="361"/>
        <v>0.29872814433965389</v>
      </c>
      <c r="DF184" s="80">
        <f t="shared" si="362"/>
        <v>8.8237231485120443E-2</v>
      </c>
      <c r="DG184" s="80">
        <f t="shared" si="363"/>
        <v>7.1073513883054815E-2</v>
      </c>
      <c r="DI184" s="80">
        <f t="shared" si="417"/>
        <v>0.18188378221645399</v>
      </c>
      <c r="DJ184" s="80">
        <f t="shared" si="418"/>
        <v>0.36352672594862562</v>
      </c>
      <c r="DK184" s="80">
        <f t="shared" si="419"/>
        <v>0.29393815793730416</v>
      </c>
      <c r="DL184" s="80">
        <f t="shared" si="420"/>
        <v>8.8149042380187143E-2</v>
      </c>
      <c r="DM184" s="80">
        <f t="shared" si="421"/>
        <v>7.2450070825096038E-2</v>
      </c>
      <c r="DN184" s="80">
        <f t="shared" si="422"/>
        <v>0.99994777930766698</v>
      </c>
      <c r="DO184" s="80"/>
      <c r="DP184" s="80">
        <f t="shared" si="380"/>
        <v>0.18189328080950859</v>
      </c>
      <c r="DQ184" s="80">
        <f t="shared" si="381"/>
        <v>0.3635457105573256</v>
      </c>
      <c r="DR184" s="80">
        <f t="shared" si="382"/>
        <v>0.29395350839302614</v>
      </c>
      <c r="DS184" s="80">
        <f t="shared" si="383"/>
        <v>8.8153645824603777E-2</v>
      </c>
      <c r="DT184" s="80">
        <f t="shared" si="384"/>
        <v>7.2453854415535812E-2</v>
      </c>
      <c r="DW184" s="80">
        <f t="shared" si="375"/>
        <v>7.2773185266079482E-2</v>
      </c>
      <c r="DX184" s="80">
        <f t="shared" si="376"/>
        <v>-4.2296144518707911E-2</v>
      </c>
      <c r="DY184" s="80">
        <f t="shared" si="377"/>
        <v>1.2097927547090909E-2</v>
      </c>
      <c r="DZ184" s="80">
        <f t="shared" si="378"/>
        <v>5.3014035285617184E-2</v>
      </c>
      <c r="EA184" s="80">
        <f t="shared" si="379"/>
        <v>-4.2296144518707911E-2</v>
      </c>
      <c r="EC184" s="80">
        <f t="shared" si="407"/>
        <v>8.8834018772895416</v>
      </c>
      <c r="ED184" s="80">
        <f t="shared" si="408"/>
        <v>7.6551972376306301</v>
      </c>
      <c r="EE184" s="80">
        <f t="shared" si="409"/>
        <v>1.9655611557086208</v>
      </c>
      <c r="EF184" s="80">
        <f t="shared" si="410"/>
        <v>3.5890418345813844</v>
      </c>
      <c r="EG184" s="80"/>
      <c r="EI184" s="80">
        <f t="shared" si="423"/>
        <v>-6.8282139735376765E-2</v>
      </c>
      <c r="EJ184" s="80">
        <f t="shared" si="423"/>
        <v>1.4895090245701181E-2</v>
      </c>
      <c r="EK184" s="80">
        <f t="shared" si="423"/>
        <v>1.6266502845112746E-2</v>
      </c>
      <c r="EL184" s="80">
        <f t="shared" si="423"/>
        <v>-5.5066022943701359E-2</v>
      </c>
      <c r="EN184" s="80">
        <f t="shared" si="424"/>
        <v>5.5004715193054607E-4</v>
      </c>
      <c r="EO184" s="80">
        <f t="shared" si="425"/>
        <v>1.6368826201112233E-3</v>
      </c>
      <c r="EP184" s="80">
        <f t="shared" si="426"/>
        <v>2.5879503580961047E-3</v>
      </c>
      <c r="EQ184" s="80">
        <f t="shared" si="427"/>
        <v>4.1525432418824662E-3</v>
      </c>
      <c r="ES184" s="80">
        <f t="shared" si="428"/>
        <v>4.5409663388596977E-3</v>
      </c>
      <c r="ET184" s="80">
        <f t="shared" si="429"/>
        <v>2.9694413178522443E-3</v>
      </c>
      <c r="EU184" s="80">
        <f t="shared" si="430"/>
        <v>1.291791683297462E-3</v>
      </c>
      <c r="EV184" s="80">
        <f t="shared" si="431"/>
        <v>-2.1385383194407553E-3</v>
      </c>
      <c r="EX184" s="80">
        <f t="shared" si="432"/>
        <v>-5.3522486181233871E-3</v>
      </c>
      <c r="EY184" s="80">
        <f t="shared" si="433"/>
        <v>2.4369825198857888E-3</v>
      </c>
      <c r="EZ184" s="80">
        <f t="shared" si="434"/>
        <v>-5.3275013868799665E-3</v>
      </c>
      <c r="FA184" s="80">
        <f t="shared" si="435"/>
        <v>-2.6932768491674673E-3</v>
      </c>
      <c r="FD184" s="80">
        <f t="shared" si="335"/>
        <v>1.003030042877713</v>
      </c>
      <c r="FE184" s="80">
        <f t="shared" si="325"/>
        <v>0.84264007109018446</v>
      </c>
      <c r="FF184" s="80">
        <f t="shared" si="319"/>
        <v>0.43122812201468941</v>
      </c>
      <c r="FG184" s="80"/>
      <c r="FH184" s="80">
        <f t="shared" si="326"/>
        <v>0.99294729651762992</v>
      </c>
      <c r="FI184" s="80">
        <f t="shared" si="327"/>
        <v>0.97739562074957587</v>
      </c>
      <c r="FJ184" s="80">
        <f t="shared" si="328"/>
        <v>1.8131882423875374</v>
      </c>
      <c r="FK184" s="80"/>
      <c r="FL184" s="80">
        <f t="shared" si="329"/>
        <v>1.0018235911735207</v>
      </c>
      <c r="FM184" s="80">
        <f t="shared" si="330"/>
        <v>1.0035037226330228</v>
      </c>
      <c r="FN184" s="80">
        <f t="shared" si="320"/>
        <v>0.98899061905562924</v>
      </c>
      <c r="FO184" s="80"/>
      <c r="FP184" s="80">
        <f t="shared" si="331"/>
        <v>1.0020989052914817</v>
      </c>
      <c r="FQ184" s="80">
        <f t="shared" si="332"/>
        <v>1.004135082063877</v>
      </c>
      <c r="FR184" s="80">
        <f t="shared" si="321"/>
        <v>0.97662543587293282</v>
      </c>
      <c r="FT184" s="80">
        <f t="shared" si="333"/>
        <v>0.99811074347989526</v>
      </c>
      <c r="FU184" s="80">
        <f t="shared" si="334"/>
        <v>0.983254069030714</v>
      </c>
      <c r="FV184" s="80">
        <f t="shared" si="322"/>
        <v>1.0143716122030761</v>
      </c>
      <c r="FX184" s="37"/>
      <c r="FZ184" s="32">
        <f t="shared" si="323"/>
        <v>2003</v>
      </c>
      <c r="GA184" s="80">
        <f t="shared" si="313"/>
        <v>0.64110634448278592</v>
      </c>
      <c r="GB184" s="80">
        <f t="shared" si="314"/>
        <v>1.3365125791013062</v>
      </c>
      <c r="GC184" s="80">
        <f t="shared" si="315"/>
        <v>0.99383758812937872</v>
      </c>
      <c r="GD184" s="80">
        <f t="shared" si="316"/>
        <v>1.2438908401021815</v>
      </c>
      <c r="GE184" s="80">
        <f t="shared" si="317"/>
        <v>1.0195916188214817</v>
      </c>
      <c r="GF184" s="80">
        <f t="shared" si="318"/>
        <v>0.81982737733848066</v>
      </c>
    </row>
    <row r="185" spans="1:188" x14ac:dyDescent="0.2">
      <c r="A185" s="74" t="s">
        <v>37</v>
      </c>
      <c r="B185" s="31">
        <f t="shared" si="324"/>
        <v>1973</v>
      </c>
      <c r="D185" s="85">
        <f t="shared" si="351"/>
        <v>18115.968332748096</v>
      </c>
      <c r="E185" s="85">
        <f t="shared" si="352"/>
        <v>37382.629783258446</v>
      </c>
      <c r="F185" s="85">
        <f t="shared" si="353"/>
        <v>29882.438345607123</v>
      </c>
      <c r="G185" s="85">
        <f t="shared" si="354"/>
        <v>8913.8347434543703</v>
      </c>
      <c r="H185" s="85">
        <f t="shared" si="355"/>
        <v>6500.3826612505491</v>
      </c>
      <c r="I185" s="85">
        <f t="shared" si="356"/>
        <v>100795.25386631858</v>
      </c>
      <c r="K185" s="86">
        <f>AER11_Table2.1d!E36*0.001</f>
        <v>10388.282000000001</v>
      </c>
      <c r="L185" s="86">
        <f>AER11_Table2.1d!G36*0.001</f>
        <v>9083.2240000000002</v>
      </c>
      <c r="M185" s="86">
        <f>AER11_Table2.1d!$W36*0.001</f>
        <v>2340.9230000000002</v>
      </c>
      <c r="N185" s="86">
        <f>AER11_Table2.1d!B36*0.001</f>
        <v>4056.7310000000002</v>
      </c>
      <c r="O185" s="86">
        <f>AER11_Table2.1d!Q36*0.001</f>
        <v>1164.8530000000001</v>
      </c>
      <c r="P185" s="86">
        <f t="shared" si="357"/>
        <v>27034.012999999999</v>
      </c>
      <c r="R185" s="96">
        <f t="shared" si="385"/>
        <v>2648.9780000000001</v>
      </c>
      <c r="S185" s="96">
        <f t="shared" si="385"/>
        <v>1607.2060000000001</v>
      </c>
      <c r="T185" s="96">
        <f t="shared" si="385"/>
        <v>1516.653</v>
      </c>
      <c r="U185" s="96">
        <f t="shared" si="385"/>
        <v>12512.925896728584</v>
      </c>
      <c r="V185" s="85">
        <f t="shared" si="411"/>
        <v>18285.762896728585</v>
      </c>
      <c r="X185" s="85">
        <f>AER_11_Table3.4_real!$Q20</f>
        <v>1.7438849207932643</v>
      </c>
      <c r="Y185" s="85">
        <f>AER_11_Table3.4_real!$S20</f>
        <v>4.1155684130721033</v>
      </c>
      <c r="Z185" s="85">
        <f>AER_11_Table3.4_real!W20</f>
        <v>12.765237620206696</v>
      </c>
      <c r="AA185" s="85">
        <f>AER_11_Table3.4_real!P20</f>
        <v>2.1972950001995128</v>
      </c>
      <c r="AB185" s="85">
        <f>AER_11_Table3.4_real!U20</f>
        <v>5.5804317465384461</v>
      </c>
      <c r="AC185" s="94">
        <f t="shared" si="358"/>
        <v>3.7284606568147538</v>
      </c>
      <c r="AD185" s="90">
        <f t="shared" si="337"/>
        <v>0.4115279566117207</v>
      </c>
      <c r="AF185" s="96">
        <f t="shared" si="387"/>
        <v>6.8388519394076113</v>
      </c>
      <c r="AG185" s="96">
        <f t="shared" si="388"/>
        <v>23.259389140694125</v>
      </c>
      <c r="AH185" s="96">
        <f t="shared" si="389"/>
        <v>19.702884143971708</v>
      </c>
      <c r="AI185" s="96">
        <f t="shared" si="390"/>
        <v>0.7123701376498065</v>
      </c>
      <c r="AJ185" s="96">
        <f t="shared" si="391"/>
        <v>0.35548873175061785</v>
      </c>
      <c r="AL185" s="94">
        <f t="shared" si="392"/>
        <v>6.8222799895890738</v>
      </c>
      <c r="AM185" s="94">
        <f t="shared" si="392"/>
        <v>23.418951061476356</v>
      </c>
      <c r="AN185" s="94">
        <f t="shared" si="392"/>
        <v>19.740499387442348</v>
      </c>
      <c r="AO185" s="94">
        <f t="shared" si="392"/>
        <v>0.73002136210263646</v>
      </c>
      <c r="AP185" s="94">
        <f t="shared" si="393"/>
        <v>5.1835594512390939</v>
      </c>
      <c r="AR185" s="90">
        <f>[4]Northeast!V184</f>
        <v>1.0024290925971708</v>
      </c>
      <c r="AS185" s="90">
        <f>[4]Midwest!V184</f>
        <v>0.99318663246857775</v>
      </c>
      <c r="AT185" s="90">
        <f>[4]South!V184</f>
        <v>0.99809451408840399</v>
      </c>
      <c r="AU185" s="90">
        <f>[4]West!V184</f>
        <v>0.97582094803090391</v>
      </c>
      <c r="AV185" s="90">
        <f t="shared" si="394"/>
        <v>6.8580043326336451E-2</v>
      </c>
      <c r="AX185" s="102">
        <f t="shared" si="412"/>
        <v>254996.73574514053</v>
      </c>
      <c r="AY185" s="102">
        <f t="shared" si="413"/>
        <v>176942.23989191503</v>
      </c>
      <c r="AZ185" s="102">
        <f t="shared" si="414"/>
        <v>647886.75236220914</v>
      </c>
      <c r="BA185" s="102">
        <f t="shared" si="415"/>
        <v>3084484.9946246333</v>
      </c>
      <c r="BB185" s="102">
        <f t="shared" si="416"/>
        <v>15697914.583838979</v>
      </c>
      <c r="BE185" s="80">
        <f t="shared" si="395"/>
        <v>0.38357967306621532</v>
      </c>
      <c r="BF185" s="80">
        <f t="shared" si="395"/>
        <v>0.32058177655207443</v>
      </c>
      <c r="BG185" s="80">
        <f t="shared" si="395"/>
        <v>0.6703851038514077</v>
      </c>
      <c r="BH185" s="80">
        <f t="shared" si="395"/>
        <v>1.5299641397714525</v>
      </c>
      <c r="BI185" s="80"/>
      <c r="BJ185" s="80"/>
      <c r="BK185" s="80"/>
      <c r="BL185" s="80"/>
      <c r="BM185" s="80"/>
      <c r="BN185" s="80"/>
      <c r="BO185" s="80"/>
      <c r="BP185" s="80"/>
      <c r="BQ185" s="80"/>
      <c r="BR185" s="80"/>
      <c r="BS185" s="80"/>
      <c r="BT185" s="95">
        <f>[4]Northeast!AK184</f>
        <v>1.0040154703531037</v>
      </c>
      <c r="BU185" s="95">
        <f>[4]Midwest!AK184</f>
        <v>0.95870238244300354</v>
      </c>
      <c r="BV185" s="95">
        <f>[4]South!AK184</f>
        <v>0.91141891424737276</v>
      </c>
      <c r="BW185" s="95">
        <f>[4]West!AK184</f>
        <v>1.0170865890328002</v>
      </c>
      <c r="BX185" s="88"/>
      <c r="BY185" s="95">
        <f>[4]Northeast!AH184</f>
        <v>1.0014662635545961</v>
      </c>
      <c r="BZ185" s="95">
        <f>[4]Midwest!AH184</f>
        <v>0.99710888096702388</v>
      </c>
      <c r="CA185" s="95">
        <f>[4]South!AH184</f>
        <v>0.98330310003481813</v>
      </c>
      <c r="CB185" s="95">
        <f>[4]West!AH184</f>
        <v>0.99181247362716807</v>
      </c>
      <c r="CD185" s="95">
        <f>[4]Northeast!AI184</f>
        <v>0.97331822648160427</v>
      </c>
      <c r="CE185" s="95">
        <f>[4]Midwest!AI184</f>
        <v>0.96882139130486999</v>
      </c>
      <c r="CF185" s="95">
        <f>[4]South!AI184</f>
        <v>0.97788311691908592</v>
      </c>
      <c r="CG185" s="95">
        <f>[4]West!AI184</f>
        <v>0.98471531602130347</v>
      </c>
      <c r="CI185" s="95">
        <f>[4]Northeast!AJ184</f>
        <v>1.0175603803554167</v>
      </c>
      <c r="CJ185" s="95">
        <f>[4]Midwest!AJ184</f>
        <v>1.00583472352287</v>
      </c>
      <c r="CK185" s="95">
        <f>[4]South!AJ184</f>
        <v>1.0371134946426792</v>
      </c>
      <c r="CL185" s="95">
        <f>[4]West!AJ184</f>
        <v>0.96431604982025487</v>
      </c>
      <c r="CM185" s="44"/>
      <c r="CN185" s="89" t="e">
        <f t="shared" si="396"/>
        <v>#DIV/0!</v>
      </c>
      <c r="CO185" s="89">
        <f t="shared" si="397"/>
        <v>2.0861385644177908</v>
      </c>
      <c r="CP185" s="89">
        <f t="shared" si="398"/>
        <v>1.8339437273478558</v>
      </c>
      <c r="CQ185" s="89">
        <f t="shared" si="399"/>
        <v>0.99358496101533533</v>
      </c>
      <c r="CR185" s="89">
        <f t="shared" si="400"/>
        <v>0.97469439025523308</v>
      </c>
      <c r="CS185" s="89">
        <f t="shared" si="401"/>
        <v>1.0163481733508097</v>
      </c>
      <c r="CT185" s="89">
        <f t="shared" si="402"/>
        <v>0.44827426703797862</v>
      </c>
      <c r="CU185" s="89" t="e">
        <f t="shared" si="403"/>
        <v>#DIV/0!</v>
      </c>
      <c r="CV185" s="89" t="e">
        <f t="shared" si="404"/>
        <v>#DIV/0!</v>
      </c>
      <c r="CW185" s="89"/>
      <c r="CX185" s="89">
        <f t="shared" si="405"/>
        <v>1.805103018869322</v>
      </c>
      <c r="CY185" s="44"/>
      <c r="DA185" s="35"/>
      <c r="DC185" s="80">
        <f t="shared" si="359"/>
        <v>0.17973037060628574</v>
      </c>
      <c r="DD185" s="80">
        <f t="shared" si="360"/>
        <v>0.37087688506482452</v>
      </c>
      <c r="DE185" s="80">
        <f t="shared" si="361"/>
        <v>0.29646672039974437</v>
      </c>
      <c r="DF185" s="80">
        <f t="shared" si="362"/>
        <v>8.8435064167569785E-2</v>
      </c>
      <c r="DG185" s="80">
        <f t="shared" si="363"/>
        <v>6.4490959761575595E-2</v>
      </c>
      <c r="DI185" s="80">
        <f t="shared" si="417"/>
        <v>0.18119214809581877</v>
      </c>
      <c r="DJ185" s="80">
        <f t="shared" si="418"/>
        <v>0.36505748500668295</v>
      </c>
      <c r="DK185" s="80">
        <f t="shared" si="419"/>
        <v>0.29759600032947398</v>
      </c>
      <c r="DL185" s="80">
        <f t="shared" si="420"/>
        <v>8.833611090508689E-2</v>
      </c>
      <c r="DM185" s="80">
        <f t="shared" si="421"/>
        <v>6.7728932179047047E-2</v>
      </c>
      <c r="DN185" s="80">
        <f t="shared" si="422"/>
        <v>0.99991067651610965</v>
      </c>
      <c r="DO185" s="80"/>
      <c r="DP185" s="80">
        <f t="shared" si="380"/>
        <v>0.18120833425554445</v>
      </c>
      <c r="DQ185" s="80">
        <f t="shared" si="381"/>
        <v>0.36509009612600279</v>
      </c>
      <c r="DR185" s="80">
        <f t="shared" si="382"/>
        <v>0.29762258501565203</v>
      </c>
      <c r="DS185" s="80">
        <f t="shared" si="383"/>
        <v>8.8344002099135205E-2</v>
      </c>
      <c r="DT185" s="80">
        <f t="shared" si="384"/>
        <v>6.7734982503665525E-2</v>
      </c>
      <c r="DW185" s="80">
        <f t="shared" si="375"/>
        <v>3.0072250531877096E-2</v>
      </c>
      <c r="DX185" s="80">
        <f t="shared" si="376"/>
        <v>6.3414915900967303E-2</v>
      </c>
      <c r="DY185" s="80">
        <f t="shared" si="377"/>
        <v>2.037835738398552E-2</v>
      </c>
      <c r="DZ185" s="80">
        <f t="shared" si="378"/>
        <v>8.2492182751887771E-2</v>
      </c>
      <c r="EA185" s="80">
        <f t="shared" si="379"/>
        <v>-4.7039745393578455E-2</v>
      </c>
      <c r="EC185" s="80">
        <f t="shared" si="407"/>
        <v>8.9181055463650782</v>
      </c>
      <c r="ED185" s="80">
        <f t="shared" si="408"/>
        <v>7.7977427194676068</v>
      </c>
      <c r="EE185" s="80">
        <f t="shared" si="409"/>
        <v>2.0096295412382505</v>
      </c>
      <c r="EF185" s="80">
        <f t="shared" si="410"/>
        <v>3.4826119690639077</v>
      </c>
      <c r="EG185" s="80"/>
      <c r="EI185" s="80">
        <f t="shared" si="423"/>
        <v>3.898963409461928E-3</v>
      </c>
      <c r="EJ185" s="80">
        <f t="shared" si="423"/>
        <v>1.8449502238600826E-2</v>
      </c>
      <c r="EK185" s="80">
        <f t="shared" si="423"/>
        <v>2.2172617265981368E-2</v>
      </c>
      <c r="EL185" s="80">
        <f t="shared" si="423"/>
        <v>-3.0102690355479984E-2</v>
      </c>
      <c r="EN185" s="80">
        <f t="shared" si="424"/>
        <v>4.026435205811459E-4</v>
      </c>
      <c r="EO185" s="80">
        <f t="shared" si="425"/>
        <v>4.7859200674960954E-3</v>
      </c>
      <c r="EP185" s="80">
        <f t="shared" si="426"/>
        <v>8.3437403115030964E-3</v>
      </c>
      <c r="EQ185" s="80">
        <f t="shared" si="427"/>
        <v>3.7488563801923096E-3</v>
      </c>
      <c r="ES185" s="80">
        <f t="shared" si="428"/>
        <v>5.6601018296377941E-3</v>
      </c>
      <c r="ET185" s="80">
        <f t="shared" si="429"/>
        <v>-2.3174877969935679E-3</v>
      </c>
      <c r="EU185" s="80">
        <f t="shared" si="430"/>
        <v>-6.393303372377388E-3</v>
      </c>
      <c r="EV185" s="80">
        <f t="shared" si="431"/>
        <v>-2.8977061250621476E-3</v>
      </c>
      <c r="EX185" s="80">
        <f t="shared" si="432"/>
        <v>3.0775405583634129E-3</v>
      </c>
      <c r="EY185" s="80">
        <f t="shared" si="433"/>
        <v>-6.9739490943630123E-3</v>
      </c>
      <c r="EZ185" s="80">
        <f t="shared" si="434"/>
        <v>1.5799187948016494E-2</v>
      </c>
      <c r="FA185" s="80">
        <f t="shared" si="435"/>
        <v>-8.682990687823142E-3</v>
      </c>
      <c r="FD185" s="80">
        <f t="shared" si="335"/>
        <v>1.0395292981905957</v>
      </c>
      <c r="FE185" s="80">
        <f t="shared" si="325"/>
        <v>0.87594904172765309</v>
      </c>
      <c r="FF185" s="80">
        <f t="shared" si="319"/>
        <v>0.44827426703797862</v>
      </c>
      <c r="FG185" s="80"/>
      <c r="FH185" s="80">
        <f t="shared" si="326"/>
        <v>1.0114469554098742</v>
      </c>
      <c r="FI185" s="80">
        <f t="shared" si="327"/>
        <v>0.98858382483810259</v>
      </c>
      <c r="FJ185" s="80">
        <f t="shared" si="328"/>
        <v>1.8339437273478558</v>
      </c>
      <c r="FK185" s="80"/>
      <c r="FL185" s="80">
        <f t="shared" si="329"/>
        <v>1.004645485883469</v>
      </c>
      <c r="FM185" s="80">
        <f t="shared" si="330"/>
        <v>1.0081654850105231</v>
      </c>
      <c r="FN185" s="80">
        <f t="shared" si="320"/>
        <v>0.99358496101533533</v>
      </c>
      <c r="FO185" s="80"/>
      <c r="FP185" s="80">
        <f t="shared" si="331"/>
        <v>0.9980227367148452</v>
      </c>
      <c r="FQ185" s="80">
        <f t="shared" si="332"/>
        <v>1.0021496426327763</v>
      </c>
      <c r="FR185" s="80">
        <f t="shared" si="321"/>
        <v>0.97469439025523308</v>
      </c>
      <c r="FT185" s="80">
        <f t="shared" si="333"/>
        <v>1.001948557238743</v>
      </c>
      <c r="FU185" s="80">
        <f t="shared" si="334"/>
        <v>0.98516999586444731</v>
      </c>
      <c r="FV185" s="80">
        <f t="shared" si="322"/>
        <v>1.0163481733508097</v>
      </c>
      <c r="FX185" s="37"/>
      <c r="FZ185" s="32">
        <f t="shared" si="323"/>
        <v>2004</v>
      </c>
      <c r="GA185" s="80">
        <f t="shared" si="313"/>
        <v>0.68990839477477139</v>
      </c>
      <c r="GB185" s="80">
        <f t="shared" si="314"/>
        <v>1.275477533825832</v>
      </c>
      <c r="GC185" s="80">
        <f t="shared" si="315"/>
        <v>0.99325682507638713</v>
      </c>
      <c r="GD185" s="80">
        <f t="shared" si="316"/>
        <v>1.2584645701817996</v>
      </c>
      <c r="GE185" s="80">
        <f t="shared" si="317"/>
        <v>1.005466033600694</v>
      </c>
      <c r="GF185" s="80">
        <f t="shared" si="318"/>
        <v>0.90137367614811015</v>
      </c>
    </row>
    <row r="186" spans="1:188" x14ac:dyDescent="0.2">
      <c r="A186" s="74" t="s">
        <v>37</v>
      </c>
      <c r="B186" s="31">
        <f t="shared" si="324"/>
        <v>1974</v>
      </c>
      <c r="D186" s="85">
        <f t="shared" si="351"/>
        <v>21452.245246597093</v>
      </c>
      <c r="E186" s="85">
        <f t="shared" si="352"/>
        <v>62463.329396242989</v>
      </c>
      <c r="F186" s="85">
        <f t="shared" si="353"/>
        <v>37022.525838811373</v>
      </c>
      <c r="G186" s="85">
        <f t="shared" si="354"/>
        <v>15112.388001219375</v>
      </c>
      <c r="H186" s="85">
        <f t="shared" si="355"/>
        <v>5935.6948181478629</v>
      </c>
      <c r="I186" s="85">
        <f t="shared" si="356"/>
        <v>141986.1833010187</v>
      </c>
      <c r="K186" s="86">
        <f>AER11_Table2.1d!E37*0.001</f>
        <v>10003.628000000001</v>
      </c>
      <c r="L186" s="86">
        <f>AER11_Table2.1d!G37*0.001</f>
        <v>8673.6560000000009</v>
      </c>
      <c r="M186" s="86">
        <f>AER11_Table2.1d!$W37*0.001</f>
        <v>2336.7939999999999</v>
      </c>
      <c r="N186" s="86">
        <f>AER11_Table2.1d!B37*0.001</f>
        <v>3870.1950000000002</v>
      </c>
      <c r="O186" s="86">
        <f>AER11_Table2.1d!Q37*0.001</f>
        <v>1159.0740000000001</v>
      </c>
      <c r="P186" s="86">
        <f t="shared" si="357"/>
        <v>26043.347000000002</v>
      </c>
      <c r="R186" s="96">
        <f t="shared" si="385"/>
        <v>2616.9520000000002</v>
      </c>
      <c r="S186" s="96">
        <f t="shared" si="385"/>
        <v>1460.597</v>
      </c>
      <c r="T186" s="96">
        <f t="shared" si="385"/>
        <v>1501.3340000000001</v>
      </c>
      <c r="U186" s="96">
        <f t="shared" si="385"/>
        <v>12921.258828456084</v>
      </c>
      <c r="V186" s="85">
        <f t="shared" si="411"/>
        <v>18500.141828456086</v>
      </c>
      <c r="X186" s="85">
        <f>AER_11_Table3.4_real!$Q21</f>
        <v>2.144446519462448</v>
      </c>
      <c r="Y186" s="85">
        <f>AER_11_Table3.4_real!$S21</f>
        <v>7.2014995056574742</v>
      </c>
      <c r="Z186" s="85">
        <f>AER_11_Table3.4_real!W21</f>
        <v>15.843298912446445</v>
      </c>
      <c r="AA186" s="85">
        <f>AER_11_Table3.4_real!P21</f>
        <v>3.9048130652898303</v>
      </c>
      <c r="AB186" s="85">
        <f>AER_11_Table3.4_real!U21</f>
        <v>5.121066315134204</v>
      </c>
      <c r="AC186" s="94">
        <f t="shared" si="358"/>
        <v>5.4519176548628208</v>
      </c>
      <c r="AD186" s="90">
        <f t="shared" si="337"/>
        <v>0.60175411212138041</v>
      </c>
      <c r="AF186" s="96">
        <f t="shared" si="387"/>
        <v>8.197416401446068</v>
      </c>
      <c r="AG186" s="96">
        <f t="shared" si="388"/>
        <v>42.7656152903525</v>
      </c>
      <c r="AH186" s="96">
        <f t="shared" si="389"/>
        <v>24.659753152071005</v>
      </c>
      <c r="AI186" s="96">
        <f t="shared" si="390"/>
        <v>1.1695755190614892</v>
      </c>
      <c r="AJ186" s="96">
        <f t="shared" si="391"/>
        <v>0.3208459088144851</v>
      </c>
      <c r="AL186" s="94">
        <f t="shared" si="392"/>
        <v>8.2957820257790793</v>
      </c>
      <c r="AM186" s="94">
        <f t="shared" si="392"/>
        <v>43.755156168979859</v>
      </c>
      <c r="AN186" s="94">
        <f t="shared" si="392"/>
        <v>25.544519832324227</v>
      </c>
      <c r="AO186" s="94">
        <f t="shared" si="392"/>
        <v>1.1854334965303388</v>
      </c>
      <c r="AP186" s="94">
        <f t="shared" si="393"/>
        <v>7.5289402460233461</v>
      </c>
      <c r="AR186" s="90">
        <f>[4]Northeast!V185</f>
        <v>0.98814269419961365</v>
      </c>
      <c r="AS186" s="90">
        <f>[4]Midwest!V185</f>
        <v>0.97738458812017925</v>
      </c>
      <c r="AT186" s="90">
        <f>[4]South!V185</f>
        <v>0.96536373805180586</v>
      </c>
      <c r="AU186" s="90">
        <f>[4]West!V185</f>
        <v>0.98662263423864394</v>
      </c>
      <c r="AV186" s="90">
        <f t="shared" si="394"/>
        <v>4.2615015969073508E-2</v>
      </c>
      <c r="AX186" s="102">
        <f t="shared" si="412"/>
        <v>261600.29141427492</v>
      </c>
      <c r="AY186" s="102">
        <f t="shared" si="413"/>
        <v>168394.61929317922</v>
      </c>
      <c r="AZ186" s="102">
        <f t="shared" si="414"/>
        <v>642475.97349188675</v>
      </c>
      <c r="BA186" s="102">
        <f t="shared" si="415"/>
        <v>3338658.343689681</v>
      </c>
      <c r="BB186" s="102">
        <f t="shared" si="416"/>
        <v>15961139.520389626</v>
      </c>
      <c r="BE186" s="80">
        <f t="shared" si="395"/>
        <v>0.46642667292061574</v>
      </c>
      <c r="BF186" s="80">
        <f t="shared" si="395"/>
        <v>0.59896387592864031</v>
      </c>
      <c r="BG186" s="80">
        <f t="shared" si="395"/>
        <v>0.86748897505200118</v>
      </c>
      <c r="BH186" s="80">
        <f t="shared" si="395"/>
        <v>2.4844077638378943</v>
      </c>
      <c r="BI186" s="80"/>
      <c r="BJ186" s="80"/>
      <c r="BK186" s="80"/>
      <c r="BL186" s="80"/>
      <c r="BM186" s="80"/>
      <c r="BN186" s="80"/>
      <c r="BO186" s="80"/>
      <c r="BP186" s="80"/>
      <c r="BQ186" s="80"/>
      <c r="BR186" s="80"/>
      <c r="BS186" s="80"/>
      <c r="BT186" s="95">
        <f>[4]Northeast!AK185</f>
        <v>0.9809085742249789</v>
      </c>
      <c r="BU186" s="95">
        <f>[4]Midwest!AK185</f>
        <v>0.96309798636050059</v>
      </c>
      <c r="BV186" s="95">
        <f>[4]South!AK185</f>
        <v>0.90665625453539378</v>
      </c>
      <c r="BW186" s="95">
        <f>[4]West!AK185</f>
        <v>0.97762640343968399</v>
      </c>
      <c r="BX186" s="88"/>
      <c r="BY186" s="95">
        <f>[4]Northeast!AH185</f>
        <v>1.0008300143949058</v>
      </c>
      <c r="BZ186" s="95">
        <f>[4]Midwest!AH185</f>
        <v>0.99815176249972049</v>
      </c>
      <c r="CA186" s="95">
        <f>[4]South!AH185</f>
        <v>0.98951019080876801</v>
      </c>
      <c r="CB186" s="95">
        <f>[4]West!AH185</f>
        <v>0.99460902827167463</v>
      </c>
      <c r="CD186" s="95">
        <f>[4]Northeast!AI185</f>
        <v>0.98050218860326588</v>
      </c>
      <c r="CE186" s="95">
        <f>[4]Midwest!AI185</f>
        <v>0.97220250768951144</v>
      </c>
      <c r="CF186" s="95">
        <f>[4]South!AI185</f>
        <v>0.97437105471674823</v>
      </c>
      <c r="CG186" s="95">
        <f>[4]West!AI185</f>
        <v>0.98539583495472494</v>
      </c>
      <c r="CI186" s="95">
        <f>[4]Northeast!AJ185</f>
        <v>1.0030583341810952</v>
      </c>
      <c r="CJ186" s="95">
        <f>[4]Midwest!AJ185</f>
        <v>0.98983144237845677</v>
      </c>
      <c r="CK186" s="95">
        <f>[4]South!AJ185</f>
        <v>1.0031031589094077</v>
      </c>
      <c r="CL186" s="95">
        <f>[4]West!AJ185</f>
        <v>0.97499038448817177</v>
      </c>
      <c r="CM186" s="44"/>
      <c r="CN186" s="89" t="e">
        <f t="shared" si="396"/>
        <v>#DIV/0!</v>
      </c>
      <c r="CO186" s="89">
        <f t="shared" si="397"/>
        <v>1.9144135106695317</v>
      </c>
      <c r="CP186" s="89">
        <f t="shared" si="398"/>
        <v>1.7880854652744311</v>
      </c>
      <c r="CQ186" s="89">
        <f t="shared" si="399"/>
        <v>0.99592162638568815</v>
      </c>
      <c r="CR186" s="89">
        <f t="shared" si="400"/>
        <v>0.97634615452479423</v>
      </c>
      <c r="CS186" s="89">
        <f t="shared" si="401"/>
        <v>0.99910531301599326</v>
      </c>
      <c r="CT186" s="89">
        <f t="shared" si="402"/>
        <v>0.65088985497559171</v>
      </c>
      <c r="CU186" s="89" t="e">
        <f t="shared" si="403"/>
        <v>#DIV/0!</v>
      </c>
      <c r="CV186" s="89" t="e">
        <f t="shared" si="404"/>
        <v>#DIV/0!</v>
      </c>
      <c r="CW186" s="89"/>
      <c r="CX186" s="89">
        <f t="shared" si="405"/>
        <v>1.7371148168486705</v>
      </c>
      <c r="CY186" s="44"/>
      <c r="DA186" s="35"/>
      <c r="DC186" s="80">
        <f t="shared" si="359"/>
        <v>0.15108685047979017</v>
      </c>
      <c r="DD186" s="80">
        <f t="shared" si="360"/>
        <v>0.43992540643068923</v>
      </c>
      <c r="DE186" s="80">
        <f t="shared" si="361"/>
        <v>0.26074738385157897</v>
      </c>
      <c r="DF186" s="80">
        <f t="shared" si="362"/>
        <v>0.10643562387461505</v>
      </c>
      <c r="DG186" s="80">
        <f t="shared" si="363"/>
        <v>4.1804735363326559E-2</v>
      </c>
      <c r="DI186" s="80">
        <f t="shared" si="417"/>
        <v>0.16499443524722837</v>
      </c>
      <c r="DJ186" s="80">
        <f t="shared" si="418"/>
        <v>0.40441920598977665</v>
      </c>
      <c r="DK186" s="80">
        <f t="shared" si="419"/>
        <v>0.2782250110303417</v>
      </c>
      <c r="DL186" s="80">
        <f t="shared" si="420"/>
        <v>9.7157586563137027E-2</v>
      </c>
      <c r="DM186" s="80">
        <f t="shared" si="421"/>
        <v>5.2330834194732438E-2</v>
      </c>
      <c r="DN186" s="80">
        <f t="shared" si="422"/>
        <v>0.99712707302521608</v>
      </c>
      <c r="DO186" s="80"/>
      <c r="DP186" s="80">
        <f t="shared" si="380"/>
        <v>0.16546981795073162</v>
      </c>
      <c r="DQ186" s="80">
        <f t="shared" si="381"/>
        <v>0.4055844204117296</v>
      </c>
      <c r="DR186" s="80">
        <f t="shared" si="382"/>
        <v>0.27902663417434431</v>
      </c>
      <c r="DS186" s="80">
        <f t="shared" si="383"/>
        <v>9.7437517435332979E-2</v>
      </c>
      <c r="DT186" s="80">
        <f t="shared" si="384"/>
        <v>5.2481610027861572E-2</v>
      </c>
      <c r="DW186" s="80">
        <f t="shared" si="375"/>
        <v>0.2067661486731765</v>
      </c>
      <c r="DX186" s="80">
        <f t="shared" si="376"/>
        <v>0.55951231244911193</v>
      </c>
      <c r="DY186" s="80">
        <f t="shared" si="377"/>
        <v>0.21602096387768044</v>
      </c>
      <c r="DZ186" s="80">
        <f t="shared" si="378"/>
        <v>0.5749828530520803</v>
      </c>
      <c r="EA186" s="80">
        <f t="shared" si="379"/>
        <v>-8.5903465289643585E-2</v>
      </c>
      <c r="EC186" s="80">
        <f t="shared" si="407"/>
        <v>8.6307069263912393</v>
      </c>
      <c r="ED186" s="80">
        <f t="shared" si="408"/>
        <v>7.4832633636851487</v>
      </c>
      <c r="EE186" s="80">
        <f t="shared" si="409"/>
        <v>2.0160869797786853</v>
      </c>
      <c r="EF186" s="80">
        <f t="shared" si="410"/>
        <v>3.3390404754139942</v>
      </c>
      <c r="EG186" s="80"/>
      <c r="EI186" s="80">
        <f t="shared" si="423"/>
        <v>-3.2757124607343986E-2</v>
      </c>
      <c r="EJ186" s="80">
        <f t="shared" si="423"/>
        <v>-4.1165321460603227E-2</v>
      </c>
      <c r="EK186" s="80">
        <f t="shared" si="423"/>
        <v>3.2080967673652257E-3</v>
      </c>
      <c r="EL186" s="80">
        <f t="shared" si="423"/>
        <v>-4.2099095170865734E-2</v>
      </c>
      <c r="EN186" s="80">
        <f t="shared" si="424"/>
        <v>-6.3551951637867113E-4</v>
      </c>
      <c r="EO186" s="80">
        <f t="shared" si="425"/>
        <v>1.0453587916757015E-3</v>
      </c>
      <c r="EP186" s="80">
        <f t="shared" si="426"/>
        <v>6.2926494715129372E-3</v>
      </c>
      <c r="EQ186" s="80">
        <f t="shared" si="427"/>
        <v>2.8156727959565355E-3</v>
      </c>
      <c r="ES186" s="80">
        <f t="shared" si="428"/>
        <v>7.3537920280146093E-3</v>
      </c>
      <c r="ET186" s="80">
        <f t="shared" si="429"/>
        <v>3.4838518023119626E-3</v>
      </c>
      <c r="EU186" s="80">
        <f t="shared" si="430"/>
        <v>-3.5979597760297678E-3</v>
      </c>
      <c r="EV186" s="80">
        <f t="shared" si="431"/>
        <v>6.9084321475960844E-4</v>
      </c>
      <c r="EX186" s="80">
        <f t="shared" si="432"/>
        <v>-1.4354311456021267E-2</v>
      </c>
      <c r="EY186" s="80">
        <f t="shared" si="433"/>
        <v>-1.6038378020812892E-2</v>
      </c>
      <c r="EZ186" s="80">
        <f t="shared" si="434"/>
        <v>-3.3343014380648399E-2</v>
      </c>
      <c r="FA186" s="80">
        <f t="shared" si="435"/>
        <v>1.100851549651025E-2</v>
      </c>
      <c r="FD186" s="80">
        <f t="shared" si="335"/>
        <v>1.4519902274926861</v>
      </c>
      <c r="FE186" s="80">
        <f t="shared" si="325"/>
        <v>1.2718694483701354</v>
      </c>
      <c r="FF186" s="80">
        <f t="shared" si="319"/>
        <v>0.65088985497559171</v>
      </c>
      <c r="FG186" s="80"/>
      <c r="FH186" s="80">
        <f t="shared" si="326"/>
        <v>0.9749947278154808</v>
      </c>
      <c r="FI186" s="80">
        <f t="shared" si="327"/>
        <v>0.96386401722081283</v>
      </c>
      <c r="FJ186" s="80">
        <f t="shared" si="328"/>
        <v>1.7880854652744311</v>
      </c>
      <c r="FK186" s="80"/>
      <c r="FL186" s="80">
        <f t="shared" si="329"/>
        <v>1.0023517519507994</v>
      </c>
      <c r="FM186" s="80">
        <f t="shared" si="330"/>
        <v>1.0105364401566252</v>
      </c>
      <c r="FN186" s="80">
        <f t="shared" si="320"/>
        <v>0.99592162638568815</v>
      </c>
      <c r="FO186" s="80"/>
      <c r="FP186" s="80">
        <f t="shared" si="331"/>
        <v>1.0016946483801232</v>
      </c>
      <c r="FQ186" s="80">
        <f t="shared" si="332"/>
        <v>1.0038479339013049</v>
      </c>
      <c r="FR186" s="80">
        <f t="shared" si="321"/>
        <v>0.97634615452479423</v>
      </c>
      <c r="FT186" s="80">
        <f t="shared" si="333"/>
        <v>0.98303449468702409</v>
      </c>
      <c r="FU186" s="80">
        <f t="shared" si="334"/>
        <v>0.96845608906542457</v>
      </c>
      <c r="FV186" s="80">
        <f t="shared" si="322"/>
        <v>0.99910531301599326</v>
      </c>
      <c r="FX186" s="37"/>
      <c r="FZ186" s="32">
        <f t="shared" si="323"/>
        <v>2005</v>
      </c>
      <c r="GA186" s="80">
        <f t="shared" si="313"/>
        <v>1.0205587201014128</v>
      </c>
      <c r="GB186" s="80">
        <f t="shared" si="314"/>
        <v>1.2226955168943947</v>
      </c>
      <c r="GC186" s="80">
        <f t="shared" si="315"/>
        <v>0.99255291343509799</v>
      </c>
      <c r="GD186" s="80">
        <f t="shared" si="316"/>
        <v>1.2737234821650349</v>
      </c>
      <c r="GE186" s="80">
        <f t="shared" si="317"/>
        <v>1.046865047573005</v>
      </c>
      <c r="GF186" s="80">
        <f t="shared" si="318"/>
        <v>1.0813233577879975</v>
      </c>
    </row>
    <row r="187" spans="1:188" x14ac:dyDescent="0.2">
      <c r="A187" s="74" t="s">
        <v>37</v>
      </c>
      <c r="B187" s="31">
        <f t="shared" si="324"/>
        <v>1975</v>
      </c>
      <c r="D187" s="85">
        <f t="shared" si="351"/>
        <v>23737.016576852846</v>
      </c>
      <c r="E187" s="85">
        <f t="shared" si="352"/>
        <v>58784.295943143472</v>
      </c>
      <c r="F187" s="85">
        <f t="shared" si="353"/>
        <v>41710.363298193064</v>
      </c>
      <c r="G187" s="85">
        <f t="shared" si="354"/>
        <v>16108.251141576764</v>
      </c>
      <c r="H187" s="85">
        <f t="shared" si="355"/>
        <v>4982.2282860014748</v>
      </c>
      <c r="I187" s="85">
        <f t="shared" si="356"/>
        <v>145322.15524576762</v>
      </c>
      <c r="K187" s="86">
        <f>AER11_Table2.1d!E38*0.001</f>
        <v>8531.8350000000009</v>
      </c>
      <c r="L187" s="86">
        <f>AER11_Table2.1d!G38*0.001</f>
        <v>8126.5140000000001</v>
      </c>
      <c r="M187" s="86">
        <f>AER11_Table2.1d!$W38*0.001</f>
        <v>2346.3629999999998</v>
      </c>
      <c r="N187" s="86">
        <f>AER11_Table2.1d!B38*0.001</f>
        <v>3666.8830000000003</v>
      </c>
      <c r="O187" s="86">
        <f>AER11_Table2.1d!Q38*0.001</f>
        <v>1063.27</v>
      </c>
      <c r="P187" s="86">
        <f t="shared" si="357"/>
        <v>23734.865000000005</v>
      </c>
      <c r="R187" s="96">
        <f t="shared" si="385"/>
        <v>2558.4589999999998</v>
      </c>
      <c r="S187" s="96">
        <f t="shared" si="385"/>
        <v>1346.029</v>
      </c>
      <c r="T187" s="96">
        <f t="shared" si="385"/>
        <v>1597.826</v>
      </c>
      <c r="U187" s="96">
        <f t="shared" si="385"/>
        <v>13352.215419930073</v>
      </c>
      <c r="V187" s="85">
        <f t="shared" si="411"/>
        <v>18854.529419930073</v>
      </c>
      <c r="X187" s="85">
        <f>AER_11_Table3.4_real!$Q22</f>
        <v>2.7821701400522683</v>
      </c>
      <c r="Y187" s="85">
        <f>AER_11_Table3.4_real!$S22</f>
        <v>7.233642364135898</v>
      </c>
      <c r="Z187" s="85">
        <f>AER_11_Table3.4_real!W22</f>
        <v>17.776602894860286</v>
      </c>
      <c r="AA187" s="85">
        <f>AER_11_Table3.4_real!P22</f>
        <v>4.3929002211351609</v>
      </c>
      <c r="AB187" s="85">
        <f>AER_11_Table3.4_real!U22</f>
        <v>4.6857602358775052</v>
      </c>
      <c r="AC187" s="94">
        <f t="shared" si="358"/>
        <v>6.1227293791545723</v>
      </c>
      <c r="AD187" s="90">
        <f t="shared" si="337"/>
        <v>0.67579479635507356</v>
      </c>
      <c r="AF187" s="96">
        <f t="shared" si="387"/>
        <v>9.2778569353086553</v>
      </c>
      <c r="AG187" s="96">
        <f t="shared" si="388"/>
        <v>43.672384430902653</v>
      </c>
      <c r="AH187" s="96">
        <f t="shared" si="389"/>
        <v>26.104446478022677</v>
      </c>
      <c r="AI187" s="96">
        <f t="shared" si="390"/>
        <v>1.2064103697378128</v>
      </c>
      <c r="AJ187" s="96">
        <f t="shared" si="391"/>
        <v>0.26424569794539865</v>
      </c>
      <c r="AL187" s="94">
        <f t="shared" si="392"/>
        <v>9.3414117900095448</v>
      </c>
      <c r="AM187" s="94">
        <f t="shared" si="392"/>
        <v>43.660237676634473</v>
      </c>
      <c r="AN187" s="94">
        <f t="shared" si="392"/>
        <v>26.31404041555901</v>
      </c>
      <c r="AO187" s="94">
        <f t="shared" si="392"/>
        <v>1.2362755809383874</v>
      </c>
      <c r="AP187" s="94">
        <f t="shared" si="393"/>
        <v>7.4899690041238882</v>
      </c>
      <c r="AR187" s="90">
        <f>[4]Northeast!V186</f>
        <v>0.9931964400960398</v>
      </c>
      <c r="AS187" s="90">
        <f>[4]Midwest!V186</f>
        <v>1.0002782109057249</v>
      </c>
      <c r="AT187" s="90">
        <f>[4]South!V186</f>
        <v>0.99203490097961522</v>
      </c>
      <c r="AU187" s="90">
        <f>[4]West!V186</f>
        <v>0.97584259394826389</v>
      </c>
      <c r="AV187" s="90">
        <f t="shared" si="394"/>
        <v>3.5279945457705915E-2</v>
      </c>
      <c r="AX187" s="102">
        <f t="shared" si="412"/>
        <v>299872.06738058105</v>
      </c>
      <c r="AY187" s="102">
        <f t="shared" si="413"/>
        <v>165634.24366216559</v>
      </c>
      <c r="AZ187" s="102">
        <f t="shared" si="414"/>
        <v>680979.88248195197</v>
      </c>
      <c r="BA187" s="102">
        <f t="shared" si="415"/>
        <v>3641298.4597354406</v>
      </c>
      <c r="BB187" s="102">
        <f t="shared" si="416"/>
        <v>17732588.542825505</v>
      </c>
      <c r="BE187" s="80">
        <f t="shared" si="395"/>
        <v>0.52521674364827342</v>
      </c>
      <c r="BF187" s="80">
        <f t="shared" si="395"/>
        <v>0.59766453767801375</v>
      </c>
      <c r="BG187" s="80">
        <f t="shared" si="395"/>
        <v>0.89362180614115849</v>
      </c>
      <c r="BH187" s="80">
        <f t="shared" si="395"/>
        <v>2.5909615853747106</v>
      </c>
      <c r="BI187" s="80"/>
      <c r="BJ187" s="80"/>
      <c r="BK187" s="80"/>
      <c r="BL187" s="80"/>
      <c r="BM187" s="80"/>
      <c r="BN187" s="80"/>
      <c r="BO187" s="80"/>
      <c r="BP187" s="80"/>
      <c r="BQ187" s="80"/>
      <c r="BR187" s="80"/>
      <c r="BS187" s="80"/>
      <c r="BT187" s="95">
        <f>[4]Northeast!AK186</f>
        <v>0.96269075238613411</v>
      </c>
      <c r="BU187" s="95">
        <f>[4]Midwest!AK186</f>
        <v>0.93262412906500647</v>
      </c>
      <c r="BV187" s="95">
        <f>[4]South!AK186</f>
        <v>0.87073243286326274</v>
      </c>
      <c r="BW187" s="95">
        <f>[4]West!AK186</f>
        <v>0.97632197562578227</v>
      </c>
      <c r="BX187" s="88"/>
      <c r="BY187" s="95">
        <f>[4]Northeast!AH186</f>
        <v>0.99921972018212746</v>
      </c>
      <c r="BZ187" s="95">
        <f>[4]Midwest!AH186</f>
        <v>0.99714987477022776</v>
      </c>
      <c r="CA187" s="95">
        <f>[4]South!AH186</f>
        <v>0.99020794243725352</v>
      </c>
      <c r="CB187" s="95">
        <f>[4]West!AH186</f>
        <v>0.99193444737011627</v>
      </c>
      <c r="CD187" s="95">
        <f>[4]Northeast!AI186</f>
        <v>0.98378984674466008</v>
      </c>
      <c r="CE187" s="95">
        <f>[4]Midwest!AI186</f>
        <v>0.97583937285833322</v>
      </c>
      <c r="CF187" s="95">
        <f>[4]South!AI186</f>
        <v>0.97889098074705472</v>
      </c>
      <c r="CG187" s="95">
        <f>[4]West!AI186</f>
        <v>0.99202215734735988</v>
      </c>
      <c r="CI187" s="95">
        <f>[4]Northeast!AJ186</f>
        <v>1.0081883644591108</v>
      </c>
      <c r="CJ187" s="95">
        <f>[4]Midwest!AJ186</f>
        <v>1.0130166122067112</v>
      </c>
      <c r="CK187" s="95">
        <f>[4]South!AJ186</f>
        <v>1.030816990214761</v>
      </c>
      <c r="CL187" s="95">
        <f>[4]West!AJ186</f>
        <v>0.96433744053293169</v>
      </c>
      <c r="CM187" s="44"/>
      <c r="CN187" s="89" t="e">
        <f t="shared" si="396"/>
        <v>#DIV/0!</v>
      </c>
      <c r="CO187" s="89">
        <f t="shared" si="397"/>
        <v>1.7516825893880004</v>
      </c>
      <c r="CP187" s="89">
        <f t="shared" si="398"/>
        <v>1.8346620570167969</v>
      </c>
      <c r="CQ187" s="89">
        <f t="shared" si="399"/>
        <v>0.99514819827859269</v>
      </c>
      <c r="CR187" s="89">
        <f t="shared" si="400"/>
        <v>0.98035635755189643</v>
      </c>
      <c r="CS187" s="89">
        <f t="shared" si="401"/>
        <v>1.0160809299892775</v>
      </c>
      <c r="CT187" s="89">
        <f t="shared" si="402"/>
        <v>0.70777145732848878</v>
      </c>
      <c r="CU187" s="89" t="e">
        <f t="shared" si="403"/>
        <v>#DIV/0!</v>
      </c>
      <c r="CV187" s="89" t="e">
        <f t="shared" si="404"/>
        <v>#DIV/0!</v>
      </c>
      <c r="CW187" s="89"/>
      <c r="CX187" s="89">
        <f t="shared" si="405"/>
        <v>1.8186792443613502</v>
      </c>
      <c r="CY187" s="44"/>
      <c r="DA187" s="35"/>
      <c r="DC187" s="80">
        <f t="shared" si="359"/>
        <v>0.1633406588053212</v>
      </c>
      <c r="DD187" s="80">
        <f t="shared" si="360"/>
        <v>0.40451021280084898</v>
      </c>
      <c r="DE187" s="80">
        <f t="shared" si="361"/>
        <v>0.28701998829877556</v>
      </c>
      <c r="DF187" s="80">
        <f t="shared" si="362"/>
        <v>0.11084511590359106</v>
      </c>
      <c r="DG187" s="80">
        <f t="shared" si="363"/>
        <v>3.4284024191463251E-2</v>
      </c>
      <c r="DI187" s="80">
        <f t="shared" si="417"/>
        <v>0.15713413020467404</v>
      </c>
      <c r="DJ187" s="80">
        <f t="shared" si="418"/>
        <v>0.42197014424268769</v>
      </c>
      <c r="DK187" s="80">
        <f t="shared" si="419"/>
        <v>0.27367353795766314</v>
      </c>
      <c r="DL187" s="80">
        <f t="shared" si="420"/>
        <v>0.10862545389007469</v>
      </c>
      <c r="DM187" s="80">
        <f t="shared" si="421"/>
        <v>3.7920162546899651E-2</v>
      </c>
      <c r="DN187" s="80">
        <f t="shared" si="422"/>
        <v>0.99932342884199932</v>
      </c>
      <c r="DO187" s="80"/>
      <c r="DP187" s="80">
        <f t="shared" si="380"/>
        <v>0.15724051460172275</v>
      </c>
      <c r="DQ187" s="80">
        <f t="shared" si="381"/>
        <v>0.42225583035880609</v>
      </c>
      <c r="DR187" s="80">
        <f t="shared" si="382"/>
        <v>0.27385882293862746</v>
      </c>
      <c r="DS187" s="80">
        <f t="shared" si="383"/>
        <v>0.10869899649600751</v>
      </c>
      <c r="DT187" s="80">
        <f t="shared" si="384"/>
        <v>3.7945835604836116E-2</v>
      </c>
      <c r="DW187" s="80">
        <f t="shared" si="375"/>
        <v>0.26034976289156003</v>
      </c>
      <c r="DX187" s="80">
        <f t="shared" si="376"/>
        <v>4.4534251055425942E-3</v>
      </c>
      <c r="DY187" s="80">
        <f t="shared" si="377"/>
        <v>0.11513651917279352</v>
      </c>
      <c r="DZ187" s="80">
        <f t="shared" si="378"/>
        <v>0.11777974004498466</v>
      </c>
      <c r="EA187" s="80">
        <f t="shared" si="379"/>
        <v>-8.8834509318014551E-2</v>
      </c>
      <c r="EC187" s="80">
        <f t="shared" si="407"/>
        <v>8.0241472062599346</v>
      </c>
      <c r="ED187" s="80">
        <f t="shared" si="408"/>
        <v>7.6429448775945907</v>
      </c>
      <c r="EE187" s="80">
        <f t="shared" si="409"/>
        <v>2.2067424078550131</v>
      </c>
      <c r="EF187" s="80">
        <f t="shared" si="410"/>
        <v>3.4486847178985585</v>
      </c>
      <c r="EG187" s="80"/>
      <c r="EI187" s="80">
        <f t="shared" si="423"/>
        <v>-7.2871020497068548E-2</v>
      </c>
      <c r="EJ187" s="80">
        <f t="shared" si="423"/>
        <v>2.1114008680106464E-2</v>
      </c>
      <c r="EK187" s="80">
        <f t="shared" si="423"/>
        <v>9.0358910483218577E-2</v>
      </c>
      <c r="EL187" s="80">
        <f t="shared" si="423"/>
        <v>3.2309434258730882E-2</v>
      </c>
      <c r="EN187" s="80">
        <f t="shared" si="424"/>
        <v>-1.6102545180615676E-3</v>
      </c>
      <c r="EO187" s="80">
        <f t="shared" si="425"/>
        <v>-1.0042469719664664E-3</v>
      </c>
      <c r="EP187" s="80">
        <f t="shared" si="426"/>
        <v>7.0490000132817266E-4</v>
      </c>
      <c r="EQ187" s="80">
        <f t="shared" si="427"/>
        <v>-2.6926997071912077E-3</v>
      </c>
      <c r="ES187" s="80">
        <f t="shared" si="428"/>
        <v>3.3474260977021781E-3</v>
      </c>
      <c r="ET187" s="80">
        <f t="shared" si="429"/>
        <v>3.733871874631681E-3</v>
      </c>
      <c r="EU187" s="80">
        <f t="shared" si="430"/>
        <v>4.6280877997976503E-3</v>
      </c>
      <c r="EV187" s="80">
        <f t="shared" si="431"/>
        <v>6.7020197260537675E-3</v>
      </c>
      <c r="EX187" s="80">
        <f t="shared" si="432"/>
        <v>5.1013547037542448E-3</v>
      </c>
      <c r="EY187" s="80">
        <f t="shared" si="433"/>
        <v>2.3153234724741848E-2</v>
      </c>
      <c r="EZ187" s="80">
        <f t="shared" si="434"/>
        <v>2.7253328162996068E-2</v>
      </c>
      <c r="FA187" s="80">
        <f t="shared" si="435"/>
        <v>-1.0986333479072029E-2</v>
      </c>
      <c r="FD187" s="80">
        <f t="shared" si="335"/>
        <v>1.08739051917629</v>
      </c>
      <c r="FE187" s="80">
        <f t="shared" si="325"/>
        <v>1.3830187797876632</v>
      </c>
      <c r="FF187" s="80">
        <f t="shared" si="319"/>
        <v>0.70777145732848878</v>
      </c>
      <c r="FG187" s="80"/>
      <c r="FH187" s="80">
        <f t="shared" si="326"/>
        <v>1.0260483028618643</v>
      </c>
      <c r="FI187" s="80">
        <f t="shared" si="327"/>
        <v>0.98897103905903372</v>
      </c>
      <c r="FJ187" s="80">
        <f t="shared" si="328"/>
        <v>1.8346620570167969</v>
      </c>
      <c r="FK187" s="80"/>
      <c r="FL187" s="80">
        <f t="shared" si="329"/>
        <v>0.99922340464690751</v>
      </c>
      <c r="FM187" s="80">
        <f t="shared" si="330"/>
        <v>1.0097516622530689</v>
      </c>
      <c r="FN187" s="80">
        <f t="shared" si="320"/>
        <v>0.99514819827859269</v>
      </c>
      <c r="FO187" s="80"/>
      <c r="FP187" s="80">
        <f t="shared" si="331"/>
        <v>1.004107357834634</v>
      </c>
      <c r="FQ187" s="80">
        <f t="shared" si="332"/>
        <v>1.0079710965773956</v>
      </c>
      <c r="FR187" s="80">
        <f t="shared" si="321"/>
        <v>0.98035635755189643</v>
      </c>
      <c r="FT187" s="80">
        <f t="shared" si="333"/>
        <v>1.0169908184373877</v>
      </c>
      <c r="FU187" s="80">
        <f t="shared" si="334"/>
        <v>0.98491095063931777</v>
      </c>
      <c r="FV187" s="80">
        <f t="shared" si="322"/>
        <v>1.0160809299892775</v>
      </c>
      <c r="FX187" s="37"/>
      <c r="FZ187" s="32">
        <f t="shared" si="323"/>
        <v>2006</v>
      </c>
      <c r="GA187" s="80">
        <f t="shared" si="313"/>
        <v>0.96132002708617892</v>
      </c>
      <c r="GB187" s="80">
        <f t="shared" si="314"/>
        <v>1.1885083290060749</v>
      </c>
      <c r="GC187" s="80">
        <f t="shared" si="315"/>
        <v>0.99217132881760606</v>
      </c>
      <c r="GD187" s="80">
        <f t="shared" si="316"/>
        <v>1.2878251911836525</v>
      </c>
      <c r="GE187" s="80">
        <f t="shared" si="317"/>
        <v>1.0136250000540505</v>
      </c>
      <c r="GF187" s="80">
        <f t="shared" si="318"/>
        <v>1.1511963804137568</v>
      </c>
    </row>
    <row r="188" spans="1:188" x14ac:dyDescent="0.2">
      <c r="A188" s="74" t="s">
        <v>37</v>
      </c>
      <c r="B188" s="31">
        <f t="shared" si="324"/>
        <v>1976</v>
      </c>
      <c r="D188" s="85">
        <f t="shared" si="351"/>
        <v>29426.655765016516</v>
      </c>
      <c r="E188" s="85">
        <f t="shared" si="352"/>
        <v>64379.792114823758</v>
      </c>
      <c r="F188" s="85">
        <f t="shared" si="353"/>
        <v>46277.362298789463</v>
      </c>
      <c r="G188" s="85">
        <f t="shared" si="354"/>
        <v>15240.78997616704</v>
      </c>
      <c r="H188" s="85">
        <f t="shared" si="355"/>
        <v>5417.6285313178787</v>
      </c>
      <c r="I188" s="85">
        <f t="shared" si="356"/>
        <v>160742.22868611463</v>
      </c>
      <c r="K188" s="86">
        <f>AER11_Table2.1d!E39*0.001</f>
        <v>8761.5709999999999</v>
      </c>
      <c r="L188" s="86">
        <f>AER11_Table2.1d!G39*0.001</f>
        <v>8989.93</v>
      </c>
      <c r="M188" s="86">
        <f>AER11_Table2.1d!$W39*0.001</f>
        <v>2572.8830000000003</v>
      </c>
      <c r="N188" s="86">
        <f>AER11_Table2.1d!B39*0.001</f>
        <v>3660.5190000000002</v>
      </c>
      <c r="O188" s="86">
        <f>AER11_Table2.1d!Q39*0.001</f>
        <v>1219.876</v>
      </c>
      <c r="P188" s="86">
        <f t="shared" si="357"/>
        <v>25204.779000000002</v>
      </c>
      <c r="R188" s="96">
        <f t="shared" si="385"/>
        <v>2718.4270000000001</v>
      </c>
      <c r="S188" s="96">
        <f t="shared" si="385"/>
        <v>1499.7750000000001</v>
      </c>
      <c r="T188" s="96">
        <f t="shared" si="385"/>
        <v>1677.943</v>
      </c>
      <c r="U188" s="96">
        <f t="shared" si="385"/>
        <v>13804.312268683247</v>
      </c>
      <c r="V188" s="85">
        <f t="shared" si="411"/>
        <v>19700.457268683247</v>
      </c>
      <c r="X188" s="85">
        <f>AER_11_Table3.4_real!$Q23</f>
        <v>3.3586049539536362</v>
      </c>
      <c r="Y188" s="85">
        <f>AER_11_Table3.4_real!$S23</f>
        <v>7.1613229596697368</v>
      </c>
      <c r="Z188" s="85">
        <f>AER_11_Table3.4_real!W23</f>
        <v>17.986578596379804</v>
      </c>
      <c r="AA188" s="85">
        <f>AER_11_Table3.4_real!P23</f>
        <v>4.1635598602731028</v>
      </c>
      <c r="AB188" s="85">
        <f>AER_11_Table3.4_real!U23</f>
        <v>4.4411305176246429</v>
      </c>
      <c r="AC188" s="94">
        <f t="shared" si="358"/>
        <v>6.3774504305756707</v>
      </c>
      <c r="AD188" s="90">
        <f t="shared" si="337"/>
        <v>0.70390957171302682</v>
      </c>
      <c r="AF188" s="96">
        <f t="shared" si="387"/>
        <v>10.824883568702237</v>
      </c>
      <c r="AG188" s="96">
        <f t="shared" si="388"/>
        <v>42.926300354935741</v>
      </c>
      <c r="AH188" s="96">
        <f t="shared" si="389"/>
        <v>27.579817847679845</v>
      </c>
      <c r="AI188" s="96">
        <f t="shared" si="390"/>
        <v>1.104060070471067</v>
      </c>
      <c r="AJ188" s="96">
        <f t="shared" si="391"/>
        <v>0.27500014123682248</v>
      </c>
      <c r="AL188" s="94">
        <f t="shared" si="392"/>
        <v>10.845201606433331</v>
      </c>
      <c r="AM188" s="94">
        <f t="shared" si="392"/>
        <v>43.217585670444983</v>
      </c>
      <c r="AN188" s="94">
        <f t="shared" si="392"/>
        <v>28.671789778820543</v>
      </c>
      <c r="AO188" s="94">
        <f t="shared" si="392"/>
        <v>1.1370618107799293</v>
      </c>
      <c r="AP188" s="94">
        <f t="shared" si="393"/>
        <v>8.0254243097817657</v>
      </c>
      <c r="AR188" s="90">
        <f>[4]Northeast!V187</f>
        <v>0.99812654126051092</v>
      </c>
      <c r="AS188" s="90">
        <f>[4]Midwest!V187</f>
        <v>0.99326002804204672</v>
      </c>
      <c r="AT188" s="90">
        <f>[4]South!V187</f>
        <v>0.96191476222571493</v>
      </c>
      <c r="AU188" s="90">
        <f>[4]West!V187</f>
        <v>0.9709763005001234</v>
      </c>
      <c r="AV188" s="90">
        <f t="shared" si="394"/>
        <v>3.4266118602805755E-2</v>
      </c>
      <c r="AX188" s="102">
        <f t="shared" si="412"/>
        <v>310267.07424958376</v>
      </c>
      <c r="AY188" s="102">
        <f t="shared" si="413"/>
        <v>166828.32903037066</v>
      </c>
      <c r="AZ188" s="102">
        <f t="shared" si="414"/>
        <v>652164.51739157981</v>
      </c>
      <c r="BA188" s="102">
        <f t="shared" si="415"/>
        <v>3771135.2594217504</v>
      </c>
      <c r="BB188" s="102">
        <f t="shared" si="416"/>
        <v>16149557.224409075</v>
      </c>
      <c r="BE188" s="80">
        <f t="shared" si="395"/>
        <v>0.60976666054180217</v>
      </c>
      <c r="BF188" s="80">
        <f t="shared" si="395"/>
        <v>0.59160507898722725</v>
      </c>
      <c r="BG188" s="80">
        <f t="shared" si="395"/>
        <v>0.9736907051453626</v>
      </c>
      <c r="BH188" s="80">
        <f t="shared" si="395"/>
        <v>2.3830313542965866</v>
      </c>
      <c r="BI188" s="80"/>
      <c r="BJ188" s="80"/>
      <c r="BK188" s="80"/>
      <c r="BL188" s="80"/>
      <c r="BM188" s="80"/>
      <c r="BN188" s="80"/>
      <c r="BO188" s="80"/>
      <c r="BP188" s="80"/>
      <c r="BQ188" s="80"/>
      <c r="BR188" s="80"/>
      <c r="BS188" s="80"/>
      <c r="BT188" s="95">
        <f>[4]Northeast!AK187</f>
        <v>0.99158301312604069</v>
      </c>
      <c r="BU188" s="95">
        <f>[4]Midwest!AK187</f>
        <v>0.93259920205288582</v>
      </c>
      <c r="BV188" s="95">
        <f>[4]South!AK187</f>
        <v>0.89910368958618292</v>
      </c>
      <c r="BW188" s="95">
        <f>[4]West!AK187</f>
        <v>0.9816674021873053</v>
      </c>
      <c r="BX188" s="88"/>
      <c r="BY188" s="95">
        <f>[4]Northeast!AH187</f>
        <v>0.9987606881603337</v>
      </c>
      <c r="BZ188" s="95">
        <f>[4]Midwest!AH187</f>
        <v>0.9973534822517951</v>
      </c>
      <c r="CA188" s="95">
        <f>[4]South!AH187</f>
        <v>0.99418685178475374</v>
      </c>
      <c r="CB188" s="95">
        <f>[4]West!AH187</f>
        <v>0.99493144198425965</v>
      </c>
      <c r="CD188" s="95">
        <f>[4]Northeast!AI187</f>
        <v>0.98810557681133049</v>
      </c>
      <c r="CE188" s="95">
        <f>[4]Midwest!AI187</f>
        <v>0.97914431471853758</v>
      </c>
      <c r="CF188" s="95">
        <f>[4]South!AI187</f>
        <v>0.97806346413421141</v>
      </c>
      <c r="CG188" s="95">
        <f>[4]West!AI187</f>
        <v>0.99216033314932317</v>
      </c>
      <c r="CI188" s="95">
        <f>[4]Northeast!AJ187</f>
        <v>1.0131928836347388</v>
      </c>
      <c r="CJ188" s="95">
        <f>[4]Midwest!AJ187</f>
        <v>1.0059090537785687</v>
      </c>
      <c r="CK188" s="95">
        <f>[4]South!AJ187</f>
        <v>0.9995193506413077</v>
      </c>
      <c r="CL188" s="95">
        <f>[4]West!AJ187</f>
        <v>0.95952852053111548</v>
      </c>
      <c r="CM188" s="44"/>
      <c r="CN188" s="89" t="e">
        <f t="shared" si="396"/>
        <v>#DIV/0!</v>
      </c>
      <c r="CO188" s="89">
        <f t="shared" si="397"/>
        <v>1.6602324091100114</v>
      </c>
      <c r="CP188" s="89">
        <f t="shared" si="398"/>
        <v>1.7258423382638373</v>
      </c>
      <c r="CQ188" s="89">
        <f t="shared" si="399"/>
        <v>0.99660778076485934</v>
      </c>
      <c r="CR188" s="89">
        <f t="shared" si="400"/>
        <v>0.98221116045437085</v>
      </c>
      <c r="CS188" s="89">
        <f t="shared" si="401"/>
        <v>1.004605595114588</v>
      </c>
      <c r="CT188" s="89">
        <f t="shared" si="402"/>
        <v>0.72539412501853373</v>
      </c>
      <c r="CU188" s="89" t="e">
        <f t="shared" si="403"/>
        <v>#DIV/0!</v>
      </c>
      <c r="CV188" s="89" t="e">
        <f t="shared" si="404"/>
        <v>#DIV/0!</v>
      </c>
      <c r="CW188" s="89"/>
      <c r="CX188" s="89">
        <f t="shared" si="405"/>
        <v>1.6971719662476012</v>
      </c>
      <c r="CY188" s="44"/>
      <c r="DA188" s="35"/>
      <c r="DC188" s="80">
        <f t="shared" si="359"/>
        <v>0.18306736198412854</v>
      </c>
      <c r="DD188" s="80">
        <f t="shared" si="360"/>
        <v>0.40051573653703526</v>
      </c>
      <c r="DE188" s="80">
        <f t="shared" si="361"/>
        <v>0.28789797601448236</v>
      </c>
      <c r="DF188" s="80">
        <f t="shared" si="362"/>
        <v>9.4815096821433978E-2</v>
      </c>
      <c r="DG188" s="80">
        <f t="shared" si="363"/>
        <v>3.370382864292007E-2</v>
      </c>
      <c r="DI188" s="80">
        <f t="shared" si="417"/>
        <v>0.17301662062708154</v>
      </c>
      <c r="DJ188" s="80">
        <f t="shared" si="418"/>
        <v>0.40250967126706899</v>
      </c>
      <c r="DK188" s="80">
        <f t="shared" si="419"/>
        <v>0.28745875868621329</v>
      </c>
      <c r="DL188" s="80">
        <f t="shared" si="420"/>
        <v>0.10262152677031809</v>
      </c>
      <c r="DM188" s="80">
        <f t="shared" si="421"/>
        <v>3.3993101187884324E-2</v>
      </c>
      <c r="DN188" s="80">
        <f t="shared" si="422"/>
        <v>0.99959967853856624</v>
      </c>
      <c r="DO188" s="80"/>
      <c r="DP188" s="80">
        <f t="shared" si="380"/>
        <v>0.17308591063177925</v>
      </c>
      <c r="DQ188" s="80">
        <f t="shared" si="381"/>
        <v>0.40267086905784705</v>
      </c>
      <c r="DR188" s="80">
        <f t="shared" si="382"/>
        <v>0.28757388068239825</v>
      </c>
      <c r="DS188" s="80">
        <f t="shared" si="383"/>
        <v>0.10266262482232159</v>
      </c>
      <c r="DT188" s="80">
        <f t="shared" si="384"/>
        <v>3.4006714805653884E-2</v>
      </c>
      <c r="DW188" s="80">
        <f t="shared" si="375"/>
        <v>0.18829444639254334</v>
      </c>
      <c r="DX188" s="80">
        <f t="shared" si="376"/>
        <v>-1.0047959310016863E-2</v>
      </c>
      <c r="DY188" s="80">
        <f t="shared" si="377"/>
        <v>1.1742697689119277E-2</v>
      </c>
      <c r="DZ188" s="80">
        <f t="shared" si="378"/>
        <v>-5.3619207603657106E-2</v>
      </c>
      <c r="EA188" s="80">
        <f t="shared" si="379"/>
        <v>-5.3619207603657106E-2</v>
      </c>
      <c r="EC188" s="80">
        <f t="shared" si="407"/>
        <v>7.1823455826657794</v>
      </c>
      <c r="ED188" s="80">
        <f t="shared" si="408"/>
        <v>7.3695441175988385</v>
      </c>
      <c r="EE188" s="80">
        <f t="shared" si="409"/>
        <v>2.1091348628877036</v>
      </c>
      <c r="EF188" s="80">
        <f t="shared" si="410"/>
        <v>3.000730402106444</v>
      </c>
      <c r="EG188" s="80"/>
      <c r="EI188" s="80">
        <f t="shared" si="423"/>
        <v>-0.11082938370315928</v>
      </c>
      <c r="EJ188" s="80">
        <f t="shared" si="423"/>
        <v>-3.642713630362867E-2</v>
      </c>
      <c r="EK188" s="80">
        <f t="shared" si="423"/>
        <v>-4.5239558674110558E-2</v>
      </c>
      <c r="EL188" s="80">
        <f t="shared" si="423"/>
        <v>-0.1391371907599927</v>
      </c>
      <c r="EN188" s="80">
        <f t="shared" si="424"/>
        <v>-4.5949602704172378E-4</v>
      </c>
      <c r="EO188" s="80">
        <f t="shared" si="425"/>
        <v>2.0416860323432991E-4</v>
      </c>
      <c r="EP188" s="80">
        <f t="shared" si="426"/>
        <v>4.0102047147072342E-3</v>
      </c>
      <c r="EQ188" s="80">
        <f t="shared" si="427"/>
        <v>3.0168084350381758E-3</v>
      </c>
      <c r="ES188" s="80">
        <f t="shared" si="428"/>
        <v>4.3772472982095932E-3</v>
      </c>
      <c r="ET188" s="80">
        <f t="shared" si="429"/>
        <v>3.3810461228584135E-3</v>
      </c>
      <c r="EU188" s="80">
        <f t="shared" si="430"/>
        <v>-8.4571888153098576E-4</v>
      </c>
      <c r="EV188" s="80">
        <f t="shared" si="431"/>
        <v>1.3927731229214203E-4</v>
      </c>
      <c r="EX188" s="80">
        <f t="shared" si="432"/>
        <v>4.9515937733439069E-3</v>
      </c>
      <c r="EY188" s="80">
        <f t="shared" si="433"/>
        <v>-7.0409603593039561E-3</v>
      </c>
      <c r="EZ188" s="80">
        <f t="shared" si="434"/>
        <v>-3.0832447120014327E-2</v>
      </c>
      <c r="FA188" s="80">
        <f t="shared" si="435"/>
        <v>-4.9992360327165098E-3</v>
      </c>
      <c r="FD188" s="80">
        <f t="shared" si="335"/>
        <v>1.024898810919223</v>
      </c>
      <c r="FE188" s="80">
        <f t="shared" si="325"/>
        <v>1.4174543028833306</v>
      </c>
      <c r="FF188" s="80">
        <f t="shared" si="319"/>
        <v>0.72539412501853373</v>
      </c>
      <c r="FG188" s="80"/>
      <c r="FH188" s="80">
        <f t="shared" si="326"/>
        <v>0.94068677752571872</v>
      </c>
      <c r="FI188" s="80">
        <f t="shared" si="327"/>
        <v>0.93031197979870417</v>
      </c>
      <c r="FJ188" s="80">
        <f t="shared" si="328"/>
        <v>1.7258423382638373</v>
      </c>
      <c r="FK188" s="80"/>
      <c r="FL188" s="80">
        <f t="shared" si="329"/>
        <v>1.0014666986171421</v>
      </c>
      <c r="FM188" s="80">
        <f t="shared" si="330"/>
        <v>1.0112326636197524</v>
      </c>
      <c r="FN188" s="80">
        <f t="shared" si="320"/>
        <v>0.99660778076485934</v>
      </c>
      <c r="FO188" s="80"/>
      <c r="FP188" s="80">
        <f t="shared" si="331"/>
        <v>1.0018919680462992</v>
      </c>
      <c r="FQ188" s="80">
        <f t="shared" si="332"/>
        <v>1.0098781456837131</v>
      </c>
      <c r="FR188" s="80">
        <f t="shared" si="321"/>
        <v>0.98221116045437085</v>
      </c>
      <c r="FT188" s="80">
        <f t="shared" si="333"/>
        <v>0.98870627866737892</v>
      </c>
      <c r="FU188" s="80">
        <f t="shared" si="334"/>
        <v>0.97378764082535041</v>
      </c>
      <c r="FV188" s="80">
        <f t="shared" si="322"/>
        <v>1.004605595114588</v>
      </c>
      <c r="FX188" s="37"/>
      <c r="FZ188" s="32">
        <f t="shared" si="323"/>
        <v>2007</v>
      </c>
      <c r="GA188" s="80">
        <f t="shared" si="313"/>
        <v>0.89020445562635886</v>
      </c>
      <c r="GB188" s="80">
        <f t="shared" si="314"/>
        <v>1.1564520593019334</v>
      </c>
      <c r="GC188" s="80">
        <f t="shared" si="315"/>
        <v>0.99201186964764088</v>
      </c>
      <c r="GD188" s="80">
        <f t="shared" si="316"/>
        <v>1.2967720543912526</v>
      </c>
      <c r="GE188" s="80">
        <f t="shared" si="317"/>
        <v>1.0403034056631697</v>
      </c>
      <c r="GF188" s="80">
        <f t="shared" si="318"/>
        <v>1.1756875187440794</v>
      </c>
    </row>
    <row r="189" spans="1:188" x14ac:dyDescent="0.2">
      <c r="A189" s="74" t="s">
        <v>37</v>
      </c>
      <c r="B189" s="31">
        <f t="shared" si="324"/>
        <v>1977</v>
      </c>
      <c r="D189" s="85">
        <f t="shared" si="351"/>
        <v>33401.164088422185</v>
      </c>
      <c r="E189" s="85">
        <f t="shared" si="352"/>
        <v>72599.39123718343</v>
      </c>
      <c r="F189" s="85">
        <f t="shared" si="353"/>
        <v>51377.281775879492</v>
      </c>
      <c r="G189" s="85">
        <f t="shared" si="354"/>
        <v>14083.43901062162</v>
      </c>
      <c r="H189" s="85">
        <f t="shared" si="355"/>
        <v>5324.0769300897</v>
      </c>
      <c r="I189" s="85">
        <f t="shared" si="356"/>
        <v>176785.35304219645</v>
      </c>
      <c r="K189" s="86">
        <f>AER11_Table2.1d!E40*0.001</f>
        <v>8635.4480000000003</v>
      </c>
      <c r="L189" s="86">
        <f>AER11_Table2.1d!G40*0.001</f>
        <v>9747.0480000000007</v>
      </c>
      <c r="M189" s="86">
        <f>AER11_Table2.1d!$W40*0.001</f>
        <v>2681.9589999999998</v>
      </c>
      <c r="N189" s="86">
        <f>AER11_Table2.1d!B40*0.001</f>
        <v>3454.3720000000003</v>
      </c>
      <c r="O189" s="86">
        <f>AER11_Table2.1d!Q40*0.001</f>
        <v>1281.2450000000001</v>
      </c>
      <c r="P189" s="86">
        <f t="shared" si="357"/>
        <v>25800.071999999996</v>
      </c>
      <c r="R189" s="96">
        <f t="shared" si="385"/>
        <v>2548.308</v>
      </c>
      <c r="S189" s="96">
        <f t="shared" si="385"/>
        <v>1551.8020000000001</v>
      </c>
      <c r="T189" s="96">
        <f t="shared" si="385"/>
        <v>1753.866</v>
      </c>
      <c r="U189" s="96">
        <f t="shared" si="385"/>
        <v>14196.582391966469</v>
      </c>
      <c r="V189" s="85">
        <f t="shared" si="411"/>
        <v>20050.558391966471</v>
      </c>
      <c r="X189" s="85">
        <f>AER_11_Table3.4_real!$Q24</f>
        <v>3.8679132904769018</v>
      </c>
      <c r="Y189" s="85">
        <f>AER_11_Table3.4_real!$S24</f>
        <v>7.4483465390940342</v>
      </c>
      <c r="Z189" s="85">
        <f>AER_11_Table3.4_real!W24</f>
        <v>19.156624607564655</v>
      </c>
      <c r="AA189" s="85">
        <f>AER_11_Table3.4_real!P24</f>
        <v>4.076989684556735</v>
      </c>
      <c r="AB189" s="85">
        <f>AER_11_Table3.4_real!U24</f>
        <v>4.1553933323366721</v>
      </c>
      <c r="AC189" s="94">
        <f t="shared" si="358"/>
        <v>6.852126344538747</v>
      </c>
      <c r="AD189" s="90">
        <f t="shared" si="337"/>
        <v>0.75630181261517648</v>
      </c>
      <c r="AF189" s="96">
        <f t="shared" si="387"/>
        <v>13.107192728831125</v>
      </c>
      <c r="AG189" s="96">
        <f t="shared" si="388"/>
        <v>46.78392683936702</v>
      </c>
      <c r="AH189" s="96">
        <f t="shared" si="389"/>
        <v>29.2937326887456</v>
      </c>
      <c r="AI189" s="96">
        <f t="shared" si="390"/>
        <v>0.99203023810794955</v>
      </c>
      <c r="AJ189" s="96">
        <f t="shared" si="391"/>
        <v>0.26553260143731777</v>
      </c>
      <c r="AL189" s="94">
        <f t="shared" si="392"/>
        <v>13.095538146792407</v>
      </c>
      <c r="AM189" s="94">
        <f t="shared" si="392"/>
        <v>46.105069717341848</v>
      </c>
      <c r="AN189" s="94">
        <f t="shared" si="392"/>
        <v>28.649001202497711</v>
      </c>
      <c r="AO189" s="94">
        <f t="shared" si="392"/>
        <v>1.0021570275340883</v>
      </c>
      <c r="AP189" s="94">
        <f t="shared" si="393"/>
        <v>8.4481995296076846</v>
      </c>
      <c r="AR189" s="90">
        <f>[4]Northeast!V188</f>
        <v>1.000889965872962</v>
      </c>
      <c r="AS189" s="90">
        <f>[4]Midwest!V188</f>
        <v>1.0147241317752487</v>
      </c>
      <c r="AT189" s="90">
        <f>[4]South!V188</f>
        <v>1.0225045013503535</v>
      </c>
      <c r="AU189" s="90">
        <f>[4]West!V188</f>
        <v>0.98989500732130098</v>
      </c>
      <c r="AV189" s="90">
        <f t="shared" si="394"/>
        <v>3.1430673542537473E-2</v>
      </c>
      <c r="AX189" s="102">
        <f t="shared" si="412"/>
        <v>295098.52876191249</v>
      </c>
      <c r="AY189" s="102">
        <f t="shared" si="413"/>
        <v>159207.3825839372</v>
      </c>
      <c r="AZ189" s="102">
        <f t="shared" si="414"/>
        <v>653949.59430774301</v>
      </c>
      <c r="BA189" s="102">
        <f t="shared" si="415"/>
        <v>4109743.3605779773</v>
      </c>
      <c r="BB189" s="102">
        <f t="shared" si="416"/>
        <v>15649277.376275785</v>
      </c>
      <c r="BE189" s="80">
        <f t="shared" si="395"/>
        <v>0.73629083658809846</v>
      </c>
      <c r="BF189" s="80">
        <f t="shared" si="395"/>
        <v>0.63113181795559559</v>
      </c>
      <c r="BG189" s="80">
        <f t="shared" si="395"/>
        <v>0.97291680769702726</v>
      </c>
      <c r="BH189" s="80">
        <f t="shared" si="395"/>
        <v>2.1003006133011484</v>
      </c>
      <c r="BI189" s="80"/>
      <c r="BJ189" s="80"/>
      <c r="BK189" s="80"/>
      <c r="BL189" s="80"/>
      <c r="BM189" s="80"/>
      <c r="BN189" s="80"/>
      <c r="BO189" s="80"/>
      <c r="BP189" s="80"/>
      <c r="BQ189" s="80"/>
      <c r="BR189" s="80"/>
      <c r="BS189" s="80"/>
      <c r="BT189" s="95">
        <f>[4]Northeast!AK188</f>
        <v>1.001810929674773</v>
      </c>
      <c r="BU189" s="95">
        <f>[4]Midwest!AK188</f>
        <v>0.95067799222214888</v>
      </c>
      <c r="BV189" s="95">
        <f>[4]South!AK188</f>
        <v>0.904233784882855</v>
      </c>
      <c r="BW189" s="95">
        <f>[4]West!AK188</f>
        <v>0.96129692853024018</v>
      </c>
      <c r="BX189" s="88"/>
      <c r="BY189" s="95">
        <f>[4]Northeast!AH188</f>
        <v>0.99934898863762356</v>
      </c>
      <c r="BZ189" s="95">
        <f>[4]Midwest!AH188</f>
        <v>0.99987504991520038</v>
      </c>
      <c r="CA189" s="95">
        <f>[4]South!AH188</f>
        <v>0.99655220222132934</v>
      </c>
      <c r="CB189" s="95">
        <f>[4]West!AH188</f>
        <v>0.9976402325403404</v>
      </c>
      <c r="CD189" s="95">
        <f>[4]Northeast!AI188</f>
        <v>0.98886270195961012</v>
      </c>
      <c r="CE189" s="95">
        <f>[4]Midwest!AI188</f>
        <v>0.97983683667864385</v>
      </c>
      <c r="CF189" s="95">
        <f>[4]South!AI188</f>
        <v>0.97982230791616587</v>
      </c>
      <c r="CG189" s="95">
        <f>[4]West!AI188</f>
        <v>0.99071646683890602</v>
      </c>
      <c r="CI189" s="95">
        <f>[4]Northeast!AJ188</f>
        <v>1.015998021095827</v>
      </c>
      <c r="CJ189" s="95">
        <f>[4]Midwest!AJ188</f>
        <v>1.0276464998318757</v>
      </c>
      <c r="CK189" s="95">
        <f>[4]South!AJ188</f>
        <v>1.0624777530732006</v>
      </c>
      <c r="CL189" s="95">
        <f>[4]West!AJ188</f>
        <v>0.97822417639535886</v>
      </c>
      <c r="CM189" s="44"/>
      <c r="CN189" s="89" t="e">
        <f t="shared" si="396"/>
        <v>#DIV/0!</v>
      </c>
      <c r="CO189" s="89">
        <f t="shared" si="397"/>
        <v>1.5534149819661023</v>
      </c>
      <c r="CP189" s="89">
        <f t="shared" si="398"/>
        <v>1.7079117087142437</v>
      </c>
      <c r="CQ189" s="89">
        <f t="shared" si="399"/>
        <v>0.99866109451129936</v>
      </c>
      <c r="CR189" s="89">
        <f t="shared" si="400"/>
        <v>0.98301927559225188</v>
      </c>
      <c r="CS189" s="89">
        <f t="shared" si="401"/>
        <v>1.0336918829193331</v>
      </c>
      <c r="CT189" s="89">
        <f t="shared" si="402"/>
        <v>0.76755505276149805</v>
      </c>
      <c r="CU189" s="89" t="e">
        <f t="shared" si="403"/>
        <v>#DIV/0!</v>
      </c>
      <c r="CV189" s="89" t="e">
        <f t="shared" si="404"/>
        <v>#DIV/0!</v>
      </c>
      <c r="CW189" s="89"/>
      <c r="CX189" s="89">
        <f t="shared" si="405"/>
        <v>1.7331521361909881</v>
      </c>
      <c r="CY189" s="44"/>
      <c r="DA189" s="35"/>
      <c r="DC189" s="80">
        <f t="shared" si="359"/>
        <v>0.18893626374380543</v>
      </c>
      <c r="DD189" s="80">
        <f t="shared" si="360"/>
        <v>0.41066406230981628</v>
      </c>
      <c r="DE189" s="80">
        <f t="shared" si="361"/>
        <v>0.2906195614724732</v>
      </c>
      <c r="DF189" s="80">
        <f t="shared" si="362"/>
        <v>7.9664060219174826E-2</v>
      </c>
      <c r="DG189" s="80">
        <f t="shared" si="363"/>
        <v>3.0116052254730116E-2</v>
      </c>
      <c r="DI189" s="80">
        <f t="shared" si="417"/>
        <v>0.18598638008683083</v>
      </c>
      <c r="DJ189" s="80">
        <f t="shared" si="418"/>
        <v>0.40556873830827234</v>
      </c>
      <c r="DK189" s="80">
        <f t="shared" si="419"/>
        <v>0.28925663482052533</v>
      </c>
      <c r="DL189" s="80">
        <f t="shared" si="420"/>
        <v>8.7019860464940965E-2</v>
      </c>
      <c r="DM189" s="80">
        <f t="shared" si="421"/>
        <v>3.1876296268152512E-2</v>
      </c>
      <c r="DN189" s="80">
        <f t="shared" si="422"/>
        <v>0.99970790994872183</v>
      </c>
      <c r="DO189" s="80"/>
      <c r="DP189" s="80">
        <f t="shared" si="380"/>
        <v>0.18604072073048883</v>
      </c>
      <c r="DQ189" s="80">
        <f t="shared" si="381"/>
        <v>0.40568723551369645</v>
      </c>
      <c r="DR189" s="80">
        <f t="shared" si="382"/>
        <v>0.28934114849142506</v>
      </c>
      <c r="DS189" s="80">
        <f t="shared" si="383"/>
        <v>8.7045285526854033E-2</v>
      </c>
      <c r="DT189" s="80">
        <f t="shared" si="384"/>
        <v>3.1885609737535785E-2</v>
      </c>
      <c r="DW189" s="80">
        <f t="shared" si="375"/>
        <v>0.14118946470993576</v>
      </c>
      <c r="DX189" s="80">
        <f t="shared" si="376"/>
        <v>3.9297331889594847E-2</v>
      </c>
      <c r="DY189" s="80">
        <f t="shared" si="377"/>
        <v>6.3022742076938504E-2</v>
      </c>
      <c r="DZ189" s="80">
        <f t="shared" si="378"/>
        <v>-2.1011550304156797E-2</v>
      </c>
      <c r="EA189" s="80">
        <f t="shared" si="379"/>
        <v>-6.6501876471033533E-2</v>
      </c>
      <c r="EC189" s="80">
        <f t="shared" si="407"/>
        <v>6.7398881556610952</v>
      </c>
      <c r="ED189" s="80">
        <f t="shared" si="408"/>
        <v>7.6074817852947714</v>
      </c>
      <c r="EE189" s="80">
        <f t="shared" si="409"/>
        <v>2.0932444614418002</v>
      </c>
      <c r="EF189" s="80">
        <f t="shared" si="410"/>
        <v>2.6961057409004523</v>
      </c>
      <c r="EG189" s="80"/>
      <c r="EI189" s="80">
        <f t="shared" si="423"/>
        <v>-6.358268186248274E-2</v>
      </c>
      <c r="EJ189" s="80">
        <f t="shared" si="423"/>
        <v>3.177636068861299E-2</v>
      </c>
      <c r="EK189" s="80">
        <f t="shared" si="423"/>
        <v>-7.5626096334982197E-3</v>
      </c>
      <c r="EL189" s="80">
        <f t="shared" si="423"/>
        <v>-0.10704731272038778</v>
      </c>
      <c r="EN189" s="80">
        <f t="shared" si="424"/>
        <v>5.8885705937043069E-4</v>
      </c>
      <c r="EO189" s="80">
        <f t="shared" si="425"/>
        <v>2.5250680756654996E-3</v>
      </c>
      <c r="EP189" s="80">
        <f t="shared" si="426"/>
        <v>2.376355198259416E-3</v>
      </c>
      <c r="EQ189" s="80">
        <f t="shared" si="427"/>
        <v>2.7188906270330889E-3</v>
      </c>
      <c r="ES189" s="80">
        <f t="shared" si="428"/>
        <v>7.6594570932180515E-4</v>
      </c>
      <c r="ET189" s="80">
        <f t="shared" si="429"/>
        <v>7.0702261577212239E-4</v>
      </c>
      <c r="EU189" s="80">
        <f t="shared" si="430"/>
        <v>1.796677089336562E-3</v>
      </c>
      <c r="EV189" s="80">
        <f t="shared" si="431"/>
        <v>-1.4563351244197033E-3</v>
      </c>
      <c r="EX189" s="80">
        <f t="shared" si="432"/>
        <v>2.7647859463895913E-3</v>
      </c>
      <c r="EY189" s="80">
        <f t="shared" si="433"/>
        <v>2.1379572344408619E-2</v>
      </c>
      <c r="EZ189" s="80">
        <f t="shared" si="434"/>
        <v>6.1084448220801814E-2</v>
      </c>
      <c r="FA189" s="80">
        <f t="shared" si="435"/>
        <v>1.9296823612249769E-2</v>
      </c>
      <c r="FD189" s="80">
        <f t="shared" si="335"/>
        <v>1.058121407782131</v>
      </c>
      <c r="FE189" s="80">
        <f t="shared" si="325"/>
        <v>1.4998387424337489</v>
      </c>
      <c r="FF189" s="80">
        <f t="shared" si="319"/>
        <v>0.76755505276149805</v>
      </c>
      <c r="FG189" s="80"/>
      <c r="FH189" s="80">
        <f t="shared" si="326"/>
        <v>0.98961050546040519</v>
      </c>
      <c r="FI189" s="80">
        <f t="shared" si="327"/>
        <v>0.92064650856446595</v>
      </c>
      <c r="FJ189" s="80">
        <f t="shared" si="328"/>
        <v>1.7079117087142437</v>
      </c>
      <c r="FK189" s="80"/>
      <c r="FL189" s="80">
        <f t="shared" si="329"/>
        <v>1.0020603027450419</v>
      </c>
      <c r="FM189" s="80">
        <f t="shared" si="330"/>
        <v>1.0133161090524843</v>
      </c>
      <c r="FN189" s="80">
        <f t="shared" si="320"/>
        <v>0.99866109451129936</v>
      </c>
      <c r="FO189" s="80"/>
      <c r="FP189" s="80">
        <f t="shared" si="331"/>
        <v>1.0008227509220189</v>
      </c>
      <c r="FQ189" s="80">
        <f t="shared" si="332"/>
        <v>1.0107090238592011</v>
      </c>
      <c r="FR189" s="80">
        <f t="shared" si="321"/>
        <v>0.98301927559225188</v>
      </c>
      <c r="FT189" s="80">
        <f t="shared" si="333"/>
        <v>1.0289529422752492</v>
      </c>
      <c r="FU189" s="80">
        <f t="shared" si="334"/>
        <v>1.0019816581785179</v>
      </c>
      <c r="FV189" s="80">
        <f t="shared" si="322"/>
        <v>1.0336918829193331</v>
      </c>
      <c r="FX189" s="37"/>
      <c r="FZ189" s="32">
        <f t="shared" si="323"/>
        <v>2008</v>
      </c>
      <c r="GA189" s="80">
        <f t="shared" si="313"/>
        <v>0.98098447931430699</v>
      </c>
      <c r="GB189" s="80">
        <f t="shared" si="314"/>
        <v>1.0421495885433207</v>
      </c>
      <c r="GC189" s="80">
        <f t="shared" si="315"/>
        <v>0.99121811428651019</v>
      </c>
      <c r="GD189" s="80">
        <f t="shared" si="316"/>
        <v>1.3046400274166234</v>
      </c>
      <c r="GE189" s="80">
        <f t="shared" si="317"/>
        <v>1.0193735730189273</v>
      </c>
      <c r="GF189" s="80">
        <f t="shared" si="318"/>
        <v>1.4026915140661138</v>
      </c>
    </row>
    <row r="190" spans="1:188" x14ac:dyDescent="0.2">
      <c r="A190" s="74" t="s">
        <v>37</v>
      </c>
      <c r="B190" s="31">
        <f t="shared" si="324"/>
        <v>1978</v>
      </c>
      <c r="D190" s="85">
        <f t="shared" si="351"/>
        <v>34610.177288409956</v>
      </c>
      <c r="E190" s="85">
        <f t="shared" si="352"/>
        <v>71319.586164281238</v>
      </c>
      <c r="F190" s="85">
        <f t="shared" si="353"/>
        <v>55136.621080374323</v>
      </c>
      <c r="G190" s="85">
        <f t="shared" si="354"/>
        <v>13996.543268149617</v>
      </c>
      <c r="H190" s="85">
        <f t="shared" si="355"/>
        <v>5471.0033216604279</v>
      </c>
      <c r="I190" s="85">
        <f t="shared" si="356"/>
        <v>180533.93112287557</v>
      </c>
      <c r="K190" s="86">
        <f>AER11_Table2.1d!E41*0.001</f>
        <v>8539.0249999999996</v>
      </c>
      <c r="L190" s="86">
        <f>AER11_Table2.1d!G41*0.001</f>
        <v>9834.7860000000001</v>
      </c>
      <c r="M190" s="86">
        <f>AER11_Table2.1d!$W41*0.001</f>
        <v>2760.5740000000001</v>
      </c>
      <c r="N190" s="86">
        <f>AER11_Table2.1d!B41*0.001</f>
        <v>3313.502</v>
      </c>
      <c r="O190" s="86">
        <f>AER11_Table2.1d!Q41*0.001</f>
        <v>1400.424</v>
      </c>
      <c r="P190" s="86">
        <f t="shared" si="357"/>
        <v>25848.311000000002</v>
      </c>
      <c r="R190" s="96">
        <f t="shared" si="385"/>
        <v>2642.7240000000002</v>
      </c>
      <c r="S190" s="96">
        <f t="shared" si="385"/>
        <v>1489.854</v>
      </c>
      <c r="T190" s="96">
        <f t="shared" si="385"/>
        <v>1813.27</v>
      </c>
      <c r="U190" s="96">
        <f t="shared" si="385"/>
        <v>14719.090554219732</v>
      </c>
      <c r="V190" s="85">
        <f t="shared" si="411"/>
        <v>20664.938554219734</v>
      </c>
      <c r="X190" s="85">
        <f>AER_11_Table3.4_real!$Q25</f>
        <v>4.053176713782892</v>
      </c>
      <c r="Y190" s="85">
        <f>AER_11_Table3.4_real!$S25</f>
        <v>7.2517679758645732</v>
      </c>
      <c r="Z190" s="85">
        <f>AER_11_Table3.4_real!W25</f>
        <v>19.972882842616904</v>
      </c>
      <c r="AA190" s="85">
        <f>AER_11_Table3.4_real!P25</f>
        <v>4.2240938041231351</v>
      </c>
      <c r="AB190" s="85">
        <f>AER_11_Table3.4_real!U25</f>
        <v>3.9066763506341138</v>
      </c>
      <c r="AC190" s="94">
        <f t="shared" si="358"/>
        <v>6.9843608397808108</v>
      </c>
      <c r="AD190" s="90">
        <f t="shared" si="337"/>
        <v>0.77089716351986826</v>
      </c>
      <c r="AF190" s="96">
        <f t="shared" si="387"/>
        <v>13.096402533298956</v>
      </c>
      <c r="AG190" s="96">
        <f t="shared" si="388"/>
        <v>47.870184705535735</v>
      </c>
      <c r="AH190" s="96">
        <f t="shared" si="389"/>
        <v>30.407286879711418</v>
      </c>
      <c r="AI190" s="96">
        <f t="shared" si="390"/>
        <v>0.95091087432280441</v>
      </c>
      <c r="AJ190" s="96">
        <f t="shared" si="391"/>
        <v>0.26474810497528728</v>
      </c>
      <c r="AL190" s="94">
        <f t="shared" si="392"/>
        <v>13.01265716742696</v>
      </c>
      <c r="AM190" s="94">
        <f t="shared" si="392"/>
        <v>46.685028207925775</v>
      </c>
      <c r="AN190" s="94">
        <f t="shared" si="392"/>
        <v>29.721470803111483</v>
      </c>
      <c r="AO190" s="94">
        <f t="shared" si="392"/>
        <v>0.95692203799740427</v>
      </c>
      <c r="AP190" s="94">
        <f t="shared" si="393"/>
        <v>8.3194445731602098</v>
      </c>
      <c r="AR190" s="90">
        <f>[4]Northeast!V189</f>
        <v>1.006435685255862</v>
      </c>
      <c r="AS190" s="90">
        <f>[4]Midwest!V189</f>
        <v>1.025386222159522</v>
      </c>
      <c r="AT190" s="90">
        <f>[4]South!V189</f>
        <v>1.0230747691170161</v>
      </c>
      <c r="AU190" s="90">
        <f>[4]West!V189</f>
        <v>0.99371823049746066</v>
      </c>
      <c r="AV190" s="90">
        <f t="shared" si="394"/>
        <v>3.182281012237341E-2</v>
      </c>
      <c r="AX190" s="102">
        <f t="shared" si="412"/>
        <v>309487.79281006911</v>
      </c>
      <c r="AY190" s="102">
        <f t="shared" si="413"/>
        <v>151488.1970995607</v>
      </c>
      <c r="AZ190" s="102">
        <f t="shared" si="414"/>
        <v>656845.27927887463</v>
      </c>
      <c r="BA190" s="102">
        <f t="shared" si="415"/>
        <v>4442155.3251574114</v>
      </c>
      <c r="BB190" s="102">
        <f t="shared" si="416"/>
        <v>14756201.374883417</v>
      </c>
      <c r="BE190" s="80">
        <f t="shared" si="395"/>
        <v>0.73163089020405669</v>
      </c>
      <c r="BF190" s="80">
        <f t="shared" si="395"/>
        <v>0.63907086367757482</v>
      </c>
      <c r="BG190" s="80">
        <f t="shared" si="395"/>
        <v>1.0093377528045406</v>
      </c>
      <c r="BH190" s="80">
        <f t="shared" si="395"/>
        <v>2.0054980288196096</v>
      </c>
      <c r="BI190" s="80"/>
      <c r="BJ190" s="80"/>
      <c r="BK190" s="80"/>
      <c r="BL190" s="80"/>
      <c r="BM190" s="80"/>
      <c r="BN190" s="80"/>
      <c r="BO190" s="80"/>
      <c r="BP190" s="80"/>
      <c r="BQ190" s="80"/>
      <c r="BR190" s="80"/>
      <c r="BS190" s="80"/>
      <c r="BT190" s="95">
        <f>[4]Northeast!AK189</f>
        <v>0.99238426157511572</v>
      </c>
      <c r="BU190" s="95">
        <f>[4]Midwest!AK189</f>
        <v>0.9654077843106792</v>
      </c>
      <c r="BV190" s="95">
        <f>[4]South!AK189</f>
        <v>0.91642452525373108</v>
      </c>
      <c r="BW190" s="95">
        <f>[4]West!AK189</f>
        <v>0.97792669915513841</v>
      </c>
      <c r="BX190" s="88"/>
      <c r="BY190" s="95">
        <f>[4]Northeast!AH189</f>
        <v>1.000197558601688</v>
      </c>
      <c r="BZ190" s="95">
        <f>[4]Midwest!AH189</f>
        <v>1.0005699315353473</v>
      </c>
      <c r="CA190" s="95">
        <f>[4]South!AH189</f>
        <v>0.9968204746170376</v>
      </c>
      <c r="CB190" s="95">
        <f>[4]West!AH189</f>
        <v>0.99985641428323568</v>
      </c>
      <c r="CD190" s="95">
        <f>[4]Northeast!AI189</f>
        <v>0.98815132658266236</v>
      </c>
      <c r="CE190" s="95">
        <f>[4]Midwest!AI189</f>
        <v>0.98182262919518204</v>
      </c>
      <c r="CF190" s="95">
        <f>[4]South!AI189</f>
        <v>0.98411673206119066</v>
      </c>
      <c r="CG190" s="95">
        <f>[4]West!AI189</f>
        <v>0.98937893012085865</v>
      </c>
      <c r="CI190" s="95">
        <f>[4]Northeast!AJ189</f>
        <v>1.021627451013895</v>
      </c>
      <c r="CJ190" s="95">
        <f>[4]Midwest!AJ189</f>
        <v>1.038444370426636</v>
      </c>
      <c r="CK190" s="95">
        <f>[4]South!AJ189</f>
        <v>1.0630703145871827</v>
      </c>
      <c r="CL190" s="95">
        <f>[4]West!AJ189</f>
        <v>0.98200232389081399</v>
      </c>
      <c r="CM190" s="44"/>
      <c r="CN190" s="89" t="e">
        <f t="shared" si="396"/>
        <v>#DIV/0!</v>
      </c>
      <c r="CO190" s="89">
        <f t="shared" si="397"/>
        <v>1.4604368557705529</v>
      </c>
      <c r="CP190" s="89">
        <f t="shared" si="398"/>
        <v>1.5774748099886613</v>
      </c>
      <c r="CQ190" s="89">
        <f t="shared" si="399"/>
        <v>0.99935645398778317</v>
      </c>
      <c r="CR190" s="89">
        <f t="shared" si="400"/>
        <v>0.98486479738711363</v>
      </c>
      <c r="CS190" s="89">
        <f t="shared" si="401"/>
        <v>1.0396337386974115</v>
      </c>
      <c r="CT190" s="89">
        <f t="shared" si="402"/>
        <v>0.77642179039618786</v>
      </c>
      <c r="CU190" s="89" t="e">
        <f t="shared" si="403"/>
        <v>#DIV/0!</v>
      </c>
      <c r="CV190" s="89" t="e">
        <f t="shared" si="404"/>
        <v>#DIV/0!</v>
      </c>
      <c r="CW190" s="89"/>
      <c r="CX190" s="89">
        <f t="shared" si="405"/>
        <v>1.6141349231245898</v>
      </c>
      <c r="CY190" s="44"/>
      <c r="DA190" s="35"/>
      <c r="DC190" s="80">
        <f t="shared" si="359"/>
        <v>0.19171009611956807</v>
      </c>
      <c r="DD190" s="80">
        <f t="shared" si="360"/>
        <v>0.39504809827543985</v>
      </c>
      <c r="DE190" s="80">
        <f t="shared" si="361"/>
        <v>0.30540863281178465</v>
      </c>
      <c r="DF190" s="80">
        <f t="shared" si="362"/>
        <v>7.7528601859465668E-2</v>
      </c>
      <c r="DG190" s="80">
        <f t="shared" si="363"/>
        <v>3.030457093374174E-2</v>
      </c>
      <c r="DI190" s="80">
        <f t="shared" si="417"/>
        <v>0.19031981098883011</v>
      </c>
      <c r="DJ190" s="80">
        <f t="shared" si="418"/>
        <v>0.40280563159700106</v>
      </c>
      <c r="DK190" s="80">
        <f t="shared" si="419"/>
        <v>0.29795292762213399</v>
      </c>
      <c r="DL190" s="80">
        <f t="shared" si="420"/>
        <v>7.8591495776665479E-2</v>
      </c>
      <c r="DM190" s="80">
        <f t="shared" si="421"/>
        <v>3.0210213560973861E-2</v>
      </c>
      <c r="DN190" s="80">
        <f t="shared" si="422"/>
        <v>0.99988007954560454</v>
      </c>
      <c r="DO190" s="80"/>
      <c r="DP190" s="80">
        <f t="shared" si="380"/>
        <v>0.1903426369643457</v>
      </c>
      <c r="DQ190" s="80">
        <f t="shared" si="381"/>
        <v>0.4028539420247837</v>
      </c>
      <c r="DR190" s="80">
        <f t="shared" si="382"/>
        <v>0.29798866255795264</v>
      </c>
      <c r="DS190" s="80">
        <f t="shared" si="383"/>
        <v>7.8600921634903842E-2</v>
      </c>
      <c r="DT190" s="80">
        <f t="shared" si="384"/>
        <v>3.0213836818014109E-2</v>
      </c>
      <c r="DW190" s="80">
        <f t="shared" si="375"/>
        <v>4.6785787238491278E-2</v>
      </c>
      <c r="DX190" s="80">
        <f t="shared" si="376"/>
        <v>-2.6746768819887658E-2</v>
      </c>
      <c r="DY190" s="80">
        <f t="shared" si="377"/>
        <v>4.172690736215879E-2</v>
      </c>
      <c r="DZ190" s="80">
        <f t="shared" si="378"/>
        <v>3.5445859894304974E-2</v>
      </c>
      <c r="EA190" s="80">
        <f t="shared" si="379"/>
        <v>-6.1720114340341366E-2</v>
      </c>
      <c r="EC190" s="80">
        <f t="shared" si="407"/>
        <v>6.0974569130491902</v>
      </c>
      <c r="ED190" s="80">
        <f t="shared" si="408"/>
        <v>7.02272026186355</v>
      </c>
      <c r="EE190" s="80">
        <f t="shared" si="409"/>
        <v>1.9712415668397572</v>
      </c>
      <c r="EF190" s="80">
        <f t="shared" si="410"/>
        <v>2.3660705614870925</v>
      </c>
      <c r="EG190" s="80"/>
      <c r="EI190" s="80">
        <f t="shared" si="423"/>
        <v>-0.10017154591859169</v>
      </c>
      <c r="EJ190" s="80">
        <f t="shared" si="423"/>
        <v>-7.998156380889293E-2</v>
      </c>
      <c r="EK190" s="80">
        <f t="shared" si="423"/>
        <v>-6.0051654977040798E-2</v>
      </c>
      <c r="EL190" s="80">
        <f t="shared" si="423"/>
        <v>-0.13057782545793856</v>
      </c>
      <c r="EN190" s="80">
        <f t="shared" si="424"/>
        <v>8.4876245184517551E-4</v>
      </c>
      <c r="EO190" s="80">
        <f t="shared" si="425"/>
        <v>6.9472707776400662E-4</v>
      </c>
      <c r="EP190" s="80">
        <f t="shared" si="426"/>
        <v>2.6916431678337103E-4</v>
      </c>
      <c r="EQ190" s="80">
        <f t="shared" si="427"/>
        <v>2.2189600726015076E-3</v>
      </c>
      <c r="ES190" s="80">
        <f t="shared" si="428"/>
        <v>-7.1964629221527823E-4</v>
      </c>
      <c r="ET190" s="80">
        <f t="shared" si="429"/>
        <v>2.0246054214834021E-3</v>
      </c>
      <c r="EU190" s="80">
        <f t="shared" si="430"/>
        <v>4.3732833881932704E-3</v>
      </c>
      <c r="EV190" s="80">
        <f t="shared" si="431"/>
        <v>-1.3509823047264914E-3</v>
      </c>
      <c r="EX190" s="80">
        <f t="shared" si="432"/>
        <v>5.5254945698646769E-3</v>
      </c>
      <c r="EY190" s="80">
        <f t="shared" si="433"/>
        <v>1.0452559527784327E-2</v>
      </c>
      <c r="EZ190" s="80">
        <f t="shared" si="434"/>
        <v>5.5756116584602163E-4</v>
      </c>
      <c r="FA190" s="80">
        <f t="shared" si="435"/>
        <v>3.8548118529917728E-3</v>
      </c>
      <c r="FD190" s="80">
        <f t="shared" si="335"/>
        <v>1.011551923999183</v>
      </c>
      <c r="FE190" s="80">
        <f t="shared" si="325"/>
        <v>1.5171647655973739</v>
      </c>
      <c r="FF190" s="80">
        <f t="shared" si="319"/>
        <v>0.77642179039618786</v>
      </c>
      <c r="FG190" s="80"/>
      <c r="FH190" s="80">
        <f t="shared" si="326"/>
        <v>0.92362784442541335</v>
      </c>
      <c r="FI190" s="80">
        <f t="shared" si="327"/>
        <v>0.8503347501831805</v>
      </c>
      <c r="FJ190" s="80">
        <f t="shared" si="328"/>
        <v>1.5774748099886613</v>
      </c>
      <c r="FK190" s="80"/>
      <c r="FL190" s="80">
        <f t="shared" si="329"/>
        <v>1.0006962917453235</v>
      </c>
      <c r="FM190" s="80">
        <f t="shared" si="330"/>
        <v>1.0140216726946207</v>
      </c>
      <c r="FN190" s="80">
        <f t="shared" si="320"/>
        <v>0.99935645398778317</v>
      </c>
      <c r="FO190" s="80"/>
      <c r="FP190" s="80">
        <f t="shared" si="331"/>
        <v>1.0018774014311671</v>
      </c>
      <c r="FQ190" s="80">
        <f t="shared" si="332"/>
        <v>1.0126065304270879</v>
      </c>
      <c r="FR190" s="80">
        <f t="shared" si="321"/>
        <v>0.98486479738711363</v>
      </c>
      <c r="FT190" s="80">
        <f t="shared" si="333"/>
        <v>1.0057481884846551</v>
      </c>
      <c r="FU190" s="80">
        <f t="shared" si="334"/>
        <v>1.0077412376078954</v>
      </c>
      <c r="FV190" s="80">
        <f t="shared" si="322"/>
        <v>1.0396337386974115</v>
      </c>
      <c r="FX190" s="37"/>
    </row>
    <row r="191" spans="1:188" x14ac:dyDescent="0.2">
      <c r="A191" s="74" t="s">
        <v>37</v>
      </c>
      <c r="B191" s="31">
        <f t="shared" si="324"/>
        <v>1979</v>
      </c>
      <c r="D191" s="85">
        <f t="shared" si="351"/>
        <v>37780.895747482849</v>
      </c>
      <c r="E191" s="85">
        <f t="shared" si="352"/>
        <v>95131.599825517216</v>
      </c>
      <c r="F191" s="85">
        <f t="shared" si="353"/>
        <v>57903.366728740133</v>
      </c>
      <c r="G191" s="85">
        <f t="shared" si="354"/>
        <v>14176.869303539184</v>
      </c>
      <c r="H191" s="85">
        <f t="shared" si="355"/>
        <v>5068.1431288861377</v>
      </c>
      <c r="I191" s="85">
        <f t="shared" si="356"/>
        <v>210060.87473416553</v>
      </c>
      <c r="K191" s="86">
        <f>AER11_Table2.1d!E42*0.001</f>
        <v>8549.1110000000008</v>
      </c>
      <c r="L191" s="86">
        <f>AER11_Table2.1d!G42*0.001</f>
        <v>10547.987000000001</v>
      </c>
      <c r="M191" s="86">
        <f>AER11_Table2.1d!$W42*0.001</f>
        <v>2872.5729999999999</v>
      </c>
      <c r="N191" s="86">
        <f>AER11_Table2.1d!B42*0.001</f>
        <v>3592.9160000000002</v>
      </c>
      <c r="O191" s="86">
        <f>AER11_Table2.1d!Q42*0.001</f>
        <v>1404.8620000000001</v>
      </c>
      <c r="P191" s="86">
        <f t="shared" si="357"/>
        <v>26967.449000000004</v>
      </c>
      <c r="R191" s="96">
        <f t="shared" si="385"/>
        <v>2836.1080000000002</v>
      </c>
      <c r="S191" s="96">
        <f t="shared" si="385"/>
        <v>1366.671</v>
      </c>
      <c r="T191" s="96">
        <f t="shared" si="385"/>
        <v>1854.1210000000001</v>
      </c>
      <c r="U191" s="96">
        <f t="shared" si="385"/>
        <v>15054.52833939172</v>
      </c>
      <c r="V191" s="85">
        <f t="shared" si="411"/>
        <v>21111.428339391721</v>
      </c>
      <c r="X191" s="85">
        <f>AER_11_Table3.4_real!$Q26</f>
        <v>4.419277717587577</v>
      </c>
      <c r="Y191" s="85">
        <f>AER_11_Table3.4_real!$S26</f>
        <v>9.0189341175256672</v>
      </c>
      <c r="Z191" s="85">
        <f>AER_11_Table3.4_real!W26</f>
        <v>20.157317752669865</v>
      </c>
      <c r="AA191" s="85">
        <f>AER_11_Table3.4_real!P26</f>
        <v>3.9457836764174794</v>
      </c>
      <c r="AB191" s="85">
        <f>AER_11_Table3.4_real!U26</f>
        <v>3.6075736470102671</v>
      </c>
      <c r="AC191" s="94">
        <f t="shared" si="358"/>
        <v>7.789423268554823</v>
      </c>
      <c r="AD191" s="90">
        <f t="shared" si="337"/>
        <v>0.85975573727273558</v>
      </c>
      <c r="AF191" s="96">
        <f t="shared" si="387"/>
        <v>13.321388236090744</v>
      </c>
      <c r="AG191" s="96">
        <f t="shared" si="388"/>
        <v>69.608266968068548</v>
      </c>
      <c r="AH191" s="96">
        <f t="shared" si="389"/>
        <v>31.229551215233595</v>
      </c>
      <c r="AI191" s="96">
        <f t="shared" si="390"/>
        <v>0.94170132626765524</v>
      </c>
      <c r="AJ191" s="96">
        <f t="shared" si="391"/>
        <v>0.24006633030269731</v>
      </c>
      <c r="AL191" s="94">
        <f t="shared" si="392"/>
        <v>13.476304443590967</v>
      </c>
      <c r="AM191" s="94">
        <f t="shared" si="392"/>
        <v>69.405982953031298</v>
      </c>
      <c r="AN191" s="94">
        <f t="shared" si="392"/>
        <v>31.754423238580319</v>
      </c>
      <c r="AO191" s="94">
        <f t="shared" si="392"/>
        <v>0.94219001603066366</v>
      </c>
      <c r="AP191" s="94">
        <f t="shared" si="393"/>
        <v>9.7641980885605424</v>
      </c>
      <c r="AR191" s="90">
        <f>[4]Northeast!V190</f>
        <v>0.98850454824995448</v>
      </c>
      <c r="AS191" s="90">
        <f>[4]Midwest!V190</f>
        <v>1.0029145040013934</v>
      </c>
      <c r="AT191" s="90">
        <f>[4]South!V190</f>
        <v>0.98347090043477703</v>
      </c>
      <c r="AU191" s="90">
        <f>[4]West!V190</f>
        <v>0.99948132568304293</v>
      </c>
      <c r="AV191" s="90">
        <f t="shared" si="394"/>
        <v>2.4586384680576299E-2</v>
      </c>
      <c r="AX191" s="102">
        <f t="shared" si="412"/>
        <v>331743.03152690374</v>
      </c>
      <c r="AY191" s="102">
        <f t="shared" si="413"/>
        <v>129566.99700141835</v>
      </c>
      <c r="AZ191" s="102">
        <f t="shared" si="414"/>
        <v>645456.52973832178</v>
      </c>
      <c r="BA191" s="102">
        <f t="shared" si="415"/>
        <v>4190058.5316750291</v>
      </c>
      <c r="BB191" s="102">
        <f t="shared" si="416"/>
        <v>15027403.644907271</v>
      </c>
      <c r="BE191" s="80">
        <f t="shared" si="395"/>
        <v>0.75769925310918917</v>
      </c>
      <c r="BF191" s="80">
        <f t="shared" si="395"/>
        <v>0.95009777594296252</v>
      </c>
      <c r="BG191" s="80">
        <f t="shared" si="395"/>
        <v>1.0783765852488563</v>
      </c>
      <c r="BH191" s="80">
        <f t="shared" si="395"/>
        <v>1.9746229524375714</v>
      </c>
      <c r="BI191" s="80"/>
      <c r="BJ191" s="80"/>
      <c r="BK191" s="80"/>
      <c r="BL191" s="80"/>
      <c r="BM191" s="80"/>
      <c r="BN191" s="80"/>
      <c r="BO191" s="80"/>
      <c r="BP191" s="80"/>
      <c r="BQ191" s="80"/>
      <c r="BR191" s="80"/>
      <c r="BS191" s="80"/>
      <c r="BT191" s="95">
        <f>[4]Northeast!AK190</f>
        <v>1.0085014833074992</v>
      </c>
      <c r="BU191" s="95">
        <f>[4]Midwest!AK190</f>
        <v>0.97120310257406706</v>
      </c>
      <c r="BV191" s="95">
        <f>[4]South!AK190</f>
        <v>0.91702612071747458</v>
      </c>
      <c r="BW191" s="95">
        <f>[4]West!AK190</f>
        <v>1.0227149153461232</v>
      </c>
      <c r="BX191" s="88"/>
      <c r="BY191" s="95">
        <f>[4]Northeast!AH190</f>
        <v>0.99902186636564472</v>
      </c>
      <c r="BZ191" s="95">
        <f>[4]Midwest!AH190</f>
        <v>0.99649785347317832</v>
      </c>
      <c r="CA191" s="95">
        <f>[4]South!AH190</f>
        <v>0.99531236475879414</v>
      </c>
      <c r="CB191" s="95">
        <f>[4]West!AH190</f>
        <v>0.9979591682155613</v>
      </c>
      <c r="CD191" s="95">
        <f>[4]Northeast!AI190</f>
        <v>0.99517776263500579</v>
      </c>
      <c r="CE191" s="95">
        <f>[4]Midwest!AI190</f>
        <v>0.99149021778604607</v>
      </c>
      <c r="CF191" s="95">
        <f>[4]South!AI190</f>
        <v>0.99018335327269147</v>
      </c>
      <c r="CG191" s="95">
        <f>[4]West!AI190</f>
        <v>0.99399273051160097</v>
      </c>
      <c r="CI191" s="95">
        <f>[4]Northeast!AJ190</f>
        <v>1.0034256502813732</v>
      </c>
      <c r="CJ191" s="95">
        <f>[4]Midwest!AJ190</f>
        <v>1.015686478121455</v>
      </c>
      <c r="CK191" s="95">
        <f>[4]South!AJ190</f>
        <v>1.0219181931491435</v>
      </c>
      <c r="CL191" s="95">
        <f>[4]West!AJ190</f>
        <v>0.98769747236586269</v>
      </c>
      <c r="CM191" s="44"/>
      <c r="CN191" s="89" t="e">
        <f t="shared" si="396"/>
        <v>#DIV/0!</v>
      </c>
      <c r="CO191" s="89">
        <f t="shared" si="397"/>
        <v>1.348622983100507</v>
      </c>
      <c r="CP191" s="89">
        <f t="shared" si="398"/>
        <v>1.648826401791655</v>
      </c>
      <c r="CQ191" s="89">
        <f t="shared" si="399"/>
        <v>0.99683652038652992</v>
      </c>
      <c r="CR191" s="89">
        <f t="shared" si="400"/>
        <v>0.99237187367597135</v>
      </c>
      <c r="CS191" s="89">
        <f t="shared" si="401"/>
        <v>1.0151938724080845</v>
      </c>
      <c r="CT191" s="89">
        <f t="shared" si="402"/>
        <v>0.86158360357862562</v>
      </c>
      <c r="CU191" s="89" t="e">
        <f t="shared" si="403"/>
        <v>#DIV/0!</v>
      </c>
      <c r="CV191" s="89" t="e">
        <f t="shared" si="404"/>
        <v>#DIV/0!</v>
      </c>
      <c r="CW191" s="89"/>
      <c r="CX191" s="89">
        <f t="shared" si="405"/>
        <v>1.6558550161062047</v>
      </c>
      <c r="CY191" s="44"/>
      <c r="DA191" s="35"/>
      <c r="DC191" s="80">
        <f t="shared" si="359"/>
        <v>0.17985689050992962</v>
      </c>
      <c r="DD191" s="80">
        <f t="shared" si="360"/>
        <v>0.45287633856570081</v>
      </c>
      <c r="DE191" s="80">
        <f t="shared" si="361"/>
        <v>0.27565041230080334</v>
      </c>
      <c r="DF191" s="80">
        <f t="shared" si="362"/>
        <v>6.7489337657382298E-2</v>
      </c>
      <c r="DG191" s="80">
        <f t="shared" si="363"/>
        <v>2.4127020966183882E-2</v>
      </c>
      <c r="DI191" s="80">
        <f t="shared" si="417"/>
        <v>0.18572045549740177</v>
      </c>
      <c r="DJ191" s="80">
        <f t="shared" si="418"/>
        <v>0.42330408916352313</v>
      </c>
      <c r="DK191" s="80">
        <f t="shared" si="419"/>
        <v>0.29027533957604007</v>
      </c>
      <c r="DL191" s="80">
        <f t="shared" si="420"/>
        <v>7.2392988756999593E-2</v>
      </c>
      <c r="DM191" s="80">
        <f t="shared" si="421"/>
        <v>2.7098541451626237E-2</v>
      </c>
      <c r="DN191" s="80">
        <f t="shared" si="422"/>
        <v>0.99879141444559094</v>
      </c>
      <c r="DO191" s="80"/>
      <c r="DP191" s="80">
        <f t="shared" si="380"/>
        <v>0.18594518616331066</v>
      </c>
      <c r="DQ191" s="80">
        <f t="shared" si="381"/>
        <v>0.42381630743040649</v>
      </c>
      <c r="DR191" s="80">
        <f t="shared" si="382"/>
        <v>0.29062658667041713</v>
      </c>
      <c r="DS191" s="80">
        <f t="shared" si="383"/>
        <v>7.2480587748327302E-2</v>
      </c>
      <c r="DT191" s="80">
        <f t="shared" si="384"/>
        <v>2.7131331987538251E-2</v>
      </c>
      <c r="DW191" s="80">
        <f t="shared" si="375"/>
        <v>8.6475322994199022E-2</v>
      </c>
      <c r="DX191" s="80">
        <f t="shared" si="376"/>
        <v>0.21808086042550714</v>
      </c>
      <c r="DY191" s="80">
        <f t="shared" si="377"/>
        <v>9.1918906909918708E-3</v>
      </c>
      <c r="DZ191" s="80">
        <f t="shared" si="378"/>
        <v>-6.8157168454040046E-2</v>
      </c>
      <c r="EA191" s="80">
        <f t="shared" si="379"/>
        <v>-7.9651547879775131E-2</v>
      </c>
      <c r="EC191" s="80">
        <f t="shared" si="407"/>
        <v>6.0853742218096869</v>
      </c>
      <c r="ED191" s="80">
        <f t="shared" si="408"/>
        <v>7.508201517302056</v>
      </c>
      <c r="EE191" s="80">
        <f t="shared" si="409"/>
        <v>2.0447367784166697</v>
      </c>
      <c r="EF191" s="80">
        <f t="shared" si="410"/>
        <v>2.5574867851789</v>
      </c>
      <c r="EG191" s="80"/>
      <c r="EI191" s="80">
        <f t="shared" si="423"/>
        <v>-1.9835611390128039E-3</v>
      </c>
      <c r="EJ191" s="80">
        <f t="shared" si="423"/>
        <v>6.6845314039679971E-2</v>
      </c>
      <c r="EK191" s="80">
        <f t="shared" si="423"/>
        <v>3.6605485291166077E-2</v>
      </c>
      <c r="EL191" s="80">
        <f t="shared" si="423"/>
        <v>7.7794463519593043E-2</v>
      </c>
      <c r="EN191" s="80">
        <f t="shared" si="424"/>
        <v>-1.1761514087865429E-3</v>
      </c>
      <c r="EO191" s="80">
        <f t="shared" si="425"/>
        <v>-4.0780625837127833E-3</v>
      </c>
      <c r="EP191" s="80">
        <f t="shared" si="426"/>
        <v>-1.5140658459449621E-3</v>
      </c>
      <c r="EQ191" s="80">
        <f t="shared" si="427"/>
        <v>-1.899321093139579E-3</v>
      </c>
      <c r="ES191" s="80">
        <f t="shared" si="428"/>
        <v>7.0855265393790197E-3</v>
      </c>
      <c r="ET191" s="80">
        <f t="shared" si="429"/>
        <v>9.7984117960692278E-3</v>
      </c>
      <c r="EU191" s="80">
        <f t="shared" si="430"/>
        <v>6.1456111464566338E-3</v>
      </c>
      <c r="EV191" s="80">
        <f t="shared" si="431"/>
        <v>4.6524903070023762E-3</v>
      </c>
      <c r="EX191" s="80">
        <f t="shared" si="432"/>
        <v>-1.797709987672284E-2</v>
      </c>
      <c r="EY191" s="80">
        <f t="shared" si="433"/>
        <v>-2.2159078656270006E-2</v>
      </c>
      <c r="EZ191" s="80">
        <f t="shared" si="434"/>
        <v>-3.9479801743677469E-2</v>
      </c>
      <c r="FA191" s="80">
        <f t="shared" si="435"/>
        <v>5.782773960345493E-3</v>
      </c>
      <c r="FD191" s="80">
        <f t="shared" si="335"/>
        <v>1.1096849859648863</v>
      </c>
      <c r="FE191" s="80">
        <f t="shared" si="325"/>
        <v>1.683574961618342</v>
      </c>
      <c r="FF191" s="80">
        <f t="shared" si="319"/>
        <v>0.86158360357862562</v>
      </c>
      <c r="FG191" s="80"/>
      <c r="FH191" s="80">
        <f t="shared" si="326"/>
        <v>1.0452315253157713</v>
      </c>
      <c r="FI191" s="80">
        <f t="shared" si="327"/>
        <v>0.88879668796297118</v>
      </c>
      <c r="FJ191" s="80">
        <f t="shared" si="328"/>
        <v>1.648826401791655</v>
      </c>
      <c r="FK191" s="80"/>
      <c r="FL191" s="80">
        <f t="shared" si="329"/>
        <v>0.9974784436612204</v>
      </c>
      <c r="FM191" s="80">
        <f t="shared" si="330"/>
        <v>1.0114647599181776</v>
      </c>
      <c r="FN191" s="80">
        <f t="shared" si="320"/>
        <v>0.99683652038652992</v>
      </c>
      <c r="FO191" s="80"/>
      <c r="FP191" s="80">
        <f t="shared" si="331"/>
        <v>1.0076224435158758</v>
      </c>
      <c r="FQ191" s="80">
        <f t="shared" si="332"/>
        <v>1.0203250665090753</v>
      </c>
      <c r="FR191" s="80">
        <f t="shared" si="321"/>
        <v>0.99237187367597135</v>
      </c>
      <c r="FT191" s="80">
        <f t="shared" si="333"/>
        <v>0.97649184960085211</v>
      </c>
      <c r="FU191" s="80">
        <f t="shared" si="334"/>
        <v>0.98405110503078552</v>
      </c>
      <c r="FV191" s="80">
        <f t="shared" si="322"/>
        <v>1.0151938724080845</v>
      </c>
      <c r="FX191" s="37"/>
    </row>
    <row r="192" spans="1:188" x14ac:dyDescent="0.2">
      <c r="A192" s="74" t="s">
        <v>37</v>
      </c>
      <c r="B192" s="31">
        <f t="shared" si="324"/>
        <v>1980</v>
      </c>
      <c r="D192" s="85">
        <f t="shared" si="351"/>
        <v>43411.946485993663</v>
      </c>
      <c r="E192" s="85">
        <f t="shared" si="352"/>
        <v>113242.86550679598</v>
      </c>
      <c r="F192" s="85">
        <f t="shared" si="353"/>
        <v>62152.681207650079</v>
      </c>
      <c r="G192" s="85">
        <f t="shared" si="354"/>
        <v>12197.608147624298</v>
      </c>
      <c r="H192" s="85">
        <f t="shared" si="355"/>
        <v>5524.1852500118266</v>
      </c>
      <c r="I192" s="85">
        <f t="shared" si="356"/>
        <v>236529.28659807585</v>
      </c>
      <c r="K192" s="86">
        <f>AER11_Table2.1d!E43*0.001</f>
        <v>8332.5310000000009</v>
      </c>
      <c r="L192" s="86">
        <f>AER11_Table2.1d!G43*0.001</f>
        <v>9509.4760000000006</v>
      </c>
      <c r="M192" s="86">
        <f>AER11_Table2.1d!$W43*0.001</f>
        <v>2781.009</v>
      </c>
      <c r="N192" s="86">
        <f>AER11_Table2.1d!B43*0.001</f>
        <v>3155.0140000000001</v>
      </c>
      <c r="O192" s="86">
        <f>AER11_Table2.1d!Q43*0.001</f>
        <v>1600</v>
      </c>
      <c r="P192" s="86">
        <f t="shared" si="357"/>
        <v>25378.030000000002</v>
      </c>
      <c r="R192" s="96">
        <f t="shared" si="385"/>
        <v>2650.8679999999999</v>
      </c>
      <c r="S192" s="96">
        <f t="shared" si="385"/>
        <v>1318.213</v>
      </c>
      <c r="T192" s="96">
        <f t="shared" si="385"/>
        <v>1906.0889999999999</v>
      </c>
      <c r="U192" s="96">
        <f t="shared" si="385"/>
        <v>15412.164923106178</v>
      </c>
      <c r="V192" s="85">
        <f t="shared" si="411"/>
        <v>21287.33492310618</v>
      </c>
      <c r="X192" s="85">
        <f>AER_11_Table3.4_real!$Q27</f>
        <v>5.2099351908794169</v>
      </c>
      <c r="Y192" s="85">
        <f>AER_11_Table3.4_real!$S27</f>
        <v>11.908423293438668</v>
      </c>
      <c r="Z192" s="85">
        <f>AER_11_Table3.4_real!W27</f>
        <v>22.348968021193055</v>
      </c>
      <c r="AA192" s="85">
        <f>AER_11_Table3.4_real!P27</f>
        <v>3.8661027011684568</v>
      </c>
      <c r="AB192" s="85">
        <f>AER_11_Table3.4_real!U27</f>
        <v>3.4526157812573914</v>
      </c>
      <c r="AC192" s="94">
        <f t="shared" si="358"/>
        <v>9.3202382768905156</v>
      </c>
      <c r="AD192" s="90">
        <f t="shared" si="337"/>
        <v>1.0287190790688996</v>
      </c>
      <c r="AF192" s="96">
        <f t="shared" si="387"/>
        <v>16.376502521435871</v>
      </c>
      <c r="AG192" s="96">
        <f t="shared" si="388"/>
        <v>85.906348599805938</v>
      </c>
      <c r="AH192" s="96">
        <f t="shared" si="389"/>
        <v>32.607439215928572</v>
      </c>
      <c r="AI192" s="96">
        <f t="shared" si="390"/>
        <v>0.7914273048906606</v>
      </c>
      <c r="AJ192" s="96">
        <f t="shared" si="391"/>
        <v>0.25950572347201811</v>
      </c>
      <c r="AL192" s="94">
        <f t="shared" si="392"/>
        <v>16.022345884956589</v>
      </c>
      <c r="AM192" s="94">
        <f t="shared" si="392"/>
        <v>83.71704768974395</v>
      </c>
      <c r="AN192" s="94">
        <f t="shared" si="392"/>
        <v>31.448195339495257</v>
      </c>
      <c r="AO192" s="94">
        <f t="shared" si="392"/>
        <v>0.80474741122926796</v>
      </c>
      <c r="AP192" s="94">
        <f t="shared" si="393"/>
        <v>10.577932109432794</v>
      </c>
      <c r="AR192" s="90">
        <f>[4]Northeast!V191</f>
        <v>1.0221039190529397</v>
      </c>
      <c r="AS192" s="90">
        <f>[4]Midwest!V191</f>
        <v>1.0261511958493275</v>
      </c>
      <c r="AT192" s="90">
        <f>[4]South!V191</f>
        <v>1.036862015893721</v>
      </c>
      <c r="AU192" s="90">
        <f>[4]West!V191</f>
        <v>0.98344809047815307</v>
      </c>
      <c r="AV192" s="90">
        <f t="shared" si="394"/>
        <v>2.4532746172629127E-2</v>
      </c>
      <c r="AX192" s="102">
        <f t="shared" si="412"/>
        <v>318134.79001758288</v>
      </c>
      <c r="AY192" s="102">
        <f t="shared" si="413"/>
        <v>138620.99236593055</v>
      </c>
      <c r="AZ192" s="102">
        <f t="shared" si="414"/>
        <v>685394.76139775163</v>
      </c>
      <c r="BA192" s="102">
        <f t="shared" si="415"/>
        <v>4884975.129462556</v>
      </c>
      <c r="BB192" s="102">
        <f t="shared" si="416"/>
        <v>13304584.326941364</v>
      </c>
      <c r="BE192" s="80">
        <f t="shared" si="395"/>
        <v>0.90084930634394145</v>
      </c>
      <c r="BF192" s="80">
        <f t="shared" si="395"/>
        <v>1.1460017916951464</v>
      </c>
      <c r="BG192" s="80">
        <f t="shared" si="395"/>
        <v>1.0679771207823732</v>
      </c>
      <c r="BH192" s="80">
        <f t="shared" si="395"/>
        <v>1.6865734958884482</v>
      </c>
      <c r="BI192" s="80"/>
      <c r="BJ192" s="80"/>
      <c r="BK192" s="80"/>
      <c r="BL192" s="80"/>
      <c r="BM192" s="80"/>
      <c r="BN192" s="80"/>
      <c r="BO192" s="80"/>
      <c r="BP192" s="80"/>
      <c r="BQ192" s="80"/>
      <c r="BR192" s="80"/>
      <c r="BS192" s="80"/>
      <c r="BT192" s="95">
        <f>[4]Northeast!AK191</f>
        <v>0.97663924092778576</v>
      </c>
      <c r="BU192" s="95">
        <f>[4]Midwest!AK191</f>
        <v>0.97446403844285334</v>
      </c>
      <c r="BV192" s="95">
        <f>[4]South!AK191</f>
        <v>0.91806386383852401</v>
      </c>
      <c r="BW192" s="95">
        <f>[4]West!AK191</f>
        <v>1.0146556932509809</v>
      </c>
      <c r="BX192" s="88"/>
      <c r="BY192" s="95">
        <f>[4]Northeast!AH191</f>
        <v>0.99835091431718004</v>
      </c>
      <c r="BZ192" s="95">
        <f>[4]Midwest!AH191</f>
        <v>0.9967436688217155</v>
      </c>
      <c r="CA192" s="95">
        <f>[4]South!AH191</f>
        <v>0.99651223648230258</v>
      </c>
      <c r="CB192" s="95">
        <f>[4]West!AH191</f>
        <v>0.99891268517975362</v>
      </c>
      <c r="CD192" s="95">
        <f>[4]Northeast!AI191</f>
        <v>1.0003916356610432</v>
      </c>
      <c r="CE192" s="95">
        <f>[4]Midwest!AI191</f>
        <v>0.99455649260236612</v>
      </c>
      <c r="CF192" s="95">
        <f>[4]South!AI191</f>
        <v>0.9927488293991974</v>
      </c>
      <c r="CG192" s="95">
        <f>[4]West!AI191</f>
        <v>0.99588982139160853</v>
      </c>
      <c r="CI192" s="95">
        <f>[4]Northeast!AJ191</f>
        <v>1.0375321908701023</v>
      </c>
      <c r="CJ192" s="95">
        <f>[4]Midwest!AJ191</f>
        <v>1.0392190859480031</v>
      </c>
      <c r="CK192" s="95">
        <f>[4]South!AJ191</f>
        <v>1.0773965527181968</v>
      </c>
      <c r="CL192" s="95">
        <f>[4]West!AJ191</f>
        <v>0.97185326849852693</v>
      </c>
      <c r="CM192" s="44"/>
      <c r="CN192" s="89" t="e">
        <f t="shared" si="396"/>
        <v>#DIV/0!</v>
      </c>
      <c r="CO192" s="89">
        <f t="shared" si="397"/>
        <v>1.2906949240739864</v>
      </c>
      <c r="CP192" s="89">
        <f t="shared" si="398"/>
        <v>1.3548771379541149</v>
      </c>
      <c r="CQ192" s="89">
        <f t="shared" si="399"/>
        <v>0.99720919871954594</v>
      </c>
      <c r="CR192" s="89">
        <f t="shared" si="400"/>
        <v>0.99555098704364187</v>
      </c>
      <c r="CS192" s="89">
        <f t="shared" si="401"/>
        <v>1.046140880731391</v>
      </c>
      <c r="CT192" s="89">
        <f t="shared" si="402"/>
        <v>1.0366350263904798</v>
      </c>
      <c r="CU192" s="89" t="e">
        <f t="shared" si="403"/>
        <v>#DIV/0!</v>
      </c>
      <c r="CV192" s="89" t="e">
        <f t="shared" si="404"/>
        <v>#DIV/0!</v>
      </c>
      <c r="CW192" s="89"/>
      <c r="CX192" s="89">
        <f t="shared" si="405"/>
        <v>1.4071483037622798</v>
      </c>
      <c r="CY192" s="44"/>
      <c r="DA192" s="35"/>
      <c r="DC192" s="80">
        <f t="shared" si="359"/>
        <v>0.18353729937790636</v>
      </c>
      <c r="DD192" s="80">
        <f t="shared" si="360"/>
        <v>0.47876889638290232</v>
      </c>
      <c r="DE192" s="80">
        <f t="shared" si="361"/>
        <v>0.26276949506579911</v>
      </c>
      <c r="DF192" s="80">
        <f t="shared" si="362"/>
        <v>5.156912415819008E-2</v>
      </c>
      <c r="DG192" s="80">
        <f t="shared" si="363"/>
        <v>2.3355185015202111E-2</v>
      </c>
      <c r="DI192" s="80">
        <f t="shared" si="417"/>
        <v>0.18169088232396771</v>
      </c>
      <c r="DJ192" s="80">
        <f t="shared" si="418"/>
        <v>0.46570265716596554</v>
      </c>
      <c r="DK192" s="80">
        <f t="shared" si="419"/>
        <v>0.26915858629109407</v>
      </c>
      <c r="DL192" s="80">
        <f t="shared" si="420"/>
        <v>5.9172720980520017E-2</v>
      </c>
      <c r="DM192" s="80">
        <f t="shared" si="421"/>
        <v>2.3739011776713261E-2</v>
      </c>
      <c r="DN192" s="80">
        <f t="shared" si="422"/>
        <v>0.9994638585382607</v>
      </c>
      <c r="DO192" s="80"/>
      <c r="DP192" s="80">
        <f t="shared" si="380"/>
        <v>0.18178834659383769</v>
      </c>
      <c r="DQ192" s="80">
        <f t="shared" si="381"/>
        <v>0.46595247360626585</v>
      </c>
      <c r="DR192" s="80">
        <f t="shared" si="382"/>
        <v>0.26930297077949855</v>
      </c>
      <c r="DS192" s="80">
        <f t="shared" si="383"/>
        <v>5.9204462947826358E-2</v>
      </c>
      <c r="DT192" s="80">
        <f t="shared" si="384"/>
        <v>2.375174607257147E-2</v>
      </c>
      <c r="DW192" s="80">
        <f t="shared" si="375"/>
        <v>0.16459114589149504</v>
      </c>
      <c r="DX192" s="80">
        <f t="shared" si="376"/>
        <v>0.27791983119849839</v>
      </c>
      <c r="DY192" s="80">
        <f t="shared" si="377"/>
        <v>0.10321276007628322</v>
      </c>
      <c r="DZ192" s="80">
        <f t="shared" si="378"/>
        <v>-2.0400639458338254E-2</v>
      </c>
      <c r="EA192" s="80">
        <f t="shared" si="379"/>
        <v>-4.3903285206482824E-2</v>
      </c>
      <c r="EC192" s="80">
        <f t="shared" si="407"/>
        <v>5.2078318750000001</v>
      </c>
      <c r="ED192" s="80">
        <f t="shared" si="408"/>
        <v>5.9434225000000005</v>
      </c>
      <c r="EE192" s="80">
        <f t="shared" si="409"/>
        <v>1.7381306249999999</v>
      </c>
      <c r="EF192" s="80">
        <f t="shared" si="410"/>
        <v>1.9718837500000002</v>
      </c>
      <c r="EG192" s="80"/>
      <c r="EI192" s="80">
        <f t="shared" si="423"/>
        <v>-0.15572460129422405</v>
      </c>
      <c r="EJ192" s="80">
        <f t="shared" si="423"/>
        <v>-0.23371081280931319</v>
      </c>
      <c r="EK192" s="80">
        <f t="shared" si="423"/>
        <v>-0.1624588842528305</v>
      </c>
      <c r="EL192" s="80">
        <f t="shared" si="423"/>
        <v>-0.26003574760627429</v>
      </c>
      <c r="EN192" s="80">
        <f t="shared" si="424"/>
        <v>-6.7183460212380509E-4</v>
      </c>
      <c r="EO192" s="80">
        <f t="shared" si="425"/>
        <v>2.466488351098313E-4</v>
      </c>
      <c r="EP192" s="80">
        <f t="shared" si="426"/>
        <v>1.2047967154324103E-3</v>
      </c>
      <c r="EQ192" s="80">
        <f t="shared" si="427"/>
        <v>9.5501074347060524E-4</v>
      </c>
      <c r="ES192" s="80">
        <f t="shared" si="428"/>
        <v>5.2254608578476318E-3</v>
      </c>
      <c r="ET192" s="80">
        <f t="shared" si="429"/>
        <v>3.0878198751295304E-3</v>
      </c>
      <c r="EU192" s="80">
        <f t="shared" si="430"/>
        <v>2.5875595548306369E-3</v>
      </c>
      <c r="EV192" s="80">
        <f t="shared" si="431"/>
        <v>1.9067371116508035E-3</v>
      </c>
      <c r="EX192" s="80">
        <f t="shared" si="432"/>
        <v>3.3425203878847821E-2</v>
      </c>
      <c r="EY192" s="80">
        <f t="shared" si="433"/>
        <v>2.2904835198211473E-2</v>
      </c>
      <c r="EZ192" s="80">
        <f t="shared" si="434"/>
        <v>5.286608889342001E-2</v>
      </c>
      <c r="FA192" s="80">
        <f t="shared" si="435"/>
        <v>-1.6171614069367946E-2</v>
      </c>
      <c r="FD192" s="80">
        <f t="shared" si="335"/>
        <v>1.2031740414798637</v>
      </c>
      <c r="FE192" s="80">
        <f t="shared" si="325"/>
        <v>2.0256336907046468</v>
      </c>
      <c r="FF192" s="80">
        <f t="shared" si="319"/>
        <v>1.0366350263904798</v>
      </c>
      <c r="FG192" s="80"/>
      <c r="FH192" s="80">
        <f t="shared" si="326"/>
        <v>0.82172212701220226</v>
      </c>
      <c r="FI192" s="80">
        <f t="shared" si="327"/>
        <v>0.73034390491433332</v>
      </c>
      <c r="FJ192" s="80">
        <f t="shared" si="328"/>
        <v>1.3548771379541149</v>
      </c>
      <c r="FK192" s="80"/>
      <c r="FL192" s="80">
        <f t="shared" si="329"/>
        <v>1.0003738610347779</v>
      </c>
      <c r="FM192" s="80">
        <f t="shared" si="330"/>
        <v>1.0118429071799619</v>
      </c>
      <c r="FN192" s="80">
        <f t="shared" si="320"/>
        <v>0.99720919871954594</v>
      </c>
      <c r="FO192" s="80"/>
      <c r="FP192" s="80">
        <f t="shared" si="331"/>
        <v>1.0032035504552284</v>
      </c>
      <c r="FQ192" s="80">
        <f t="shared" si="332"/>
        <v>1.0235937293403714</v>
      </c>
      <c r="FR192" s="80">
        <f t="shared" si="321"/>
        <v>0.99555098704364187</v>
      </c>
      <c r="FT192" s="80">
        <f t="shared" si="333"/>
        <v>1.0304838407366457</v>
      </c>
      <c r="FU192" s="80">
        <f t="shared" si="334"/>
        <v>1.0140487621932641</v>
      </c>
      <c r="FV192" s="80">
        <f t="shared" si="322"/>
        <v>1.046140880731391</v>
      </c>
      <c r="FX192" s="37"/>
    </row>
    <row r="193" spans="1:180" x14ac:dyDescent="0.2">
      <c r="A193" s="74" t="s">
        <v>37</v>
      </c>
      <c r="B193" s="31">
        <f t="shared" si="324"/>
        <v>1981</v>
      </c>
      <c r="D193" s="85">
        <f t="shared" si="351"/>
        <v>47466.668600674318</v>
      </c>
      <c r="E193" s="85">
        <f t="shared" si="352"/>
        <v>107263.61718888285</v>
      </c>
      <c r="F193" s="85">
        <f t="shared" si="353"/>
        <v>66903.000029125993</v>
      </c>
      <c r="G193" s="85">
        <f t="shared" si="354"/>
        <v>12285.351478495322</v>
      </c>
      <c r="H193" s="85">
        <f t="shared" si="355"/>
        <v>5346.3382546380944</v>
      </c>
      <c r="I193" s="85">
        <f t="shared" si="356"/>
        <v>239264.97555181658</v>
      </c>
      <c r="K193" s="86">
        <f>AER11_Table2.1d!E44*0.001</f>
        <v>8184.54</v>
      </c>
      <c r="L193" s="86">
        <f>AER11_Table2.1d!G44*0.001</f>
        <v>8264.9380000000001</v>
      </c>
      <c r="M193" s="86">
        <f>AER11_Table2.1d!$W44*0.001</f>
        <v>2817.4369999999999</v>
      </c>
      <c r="N193" s="86">
        <f>AER11_Table2.1d!B44*0.001</f>
        <v>3156.9250000000002</v>
      </c>
      <c r="O193" s="86">
        <f>AER11_Table2.1d!Q44*0.001</f>
        <v>1694.665</v>
      </c>
      <c r="P193" s="86">
        <f t="shared" si="357"/>
        <v>24118.505000000001</v>
      </c>
      <c r="R193" s="96">
        <f t="shared" si="385"/>
        <v>2557.34</v>
      </c>
      <c r="S193" s="96">
        <f t="shared" si="385"/>
        <v>1121.876</v>
      </c>
      <c r="T193" s="96">
        <f t="shared" si="385"/>
        <v>2033.239</v>
      </c>
      <c r="U193" s="96">
        <f t="shared" si="385"/>
        <v>16036.76570055953</v>
      </c>
      <c r="V193" s="85">
        <f t="shared" si="411"/>
        <v>21749.22070055953</v>
      </c>
      <c r="X193" s="85">
        <f>AER_11_Table3.4_real!$Q28</f>
        <v>5.799552400095096</v>
      </c>
      <c r="Y193" s="85">
        <f>AER_11_Table3.4_real!$S28</f>
        <v>12.978151462102057</v>
      </c>
      <c r="Z193" s="85">
        <f>AER_11_Table3.4_real!W28</f>
        <v>23.746050055112498</v>
      </c>
      <c r="AA193" s="85">
        <f>AER_11_Table3.4_real!P28</f>
        <v>3.8915563336142993</v>
      </c>
      <c r="AB193" s="85">
        <f>AER_11_Table3.4_real!U28</f>
        <v>3.154805377250427</v>
      </c>
      <c r="AC193" s="94">
        <f t="shared" si="358"/>
        <v>9.9203899890070542</v>
      </c>
      <c r="AD193" s="90">
        <f t="shared" si="337"/>
        <v>1.0949606812949886</v>
      </c>
      <c r="AF193" s="96">
        <f t="shared" si="387"/>
        <v>18.560953412793886</v>
      </c>
      <c r="AG193" s="96">
        <f t="shared" si="388"/>
        <v>95.61093845387802</v>
      </c>
      <c r="AH193" s="96">
        <f t="shared" si="389"/>
        <v>32.904641328012097</v>
      </c>
      <c r="AI193" s="96">
        <f t="shared" si="390"/>
        <v>0.76607413913060296</v>
      </c>
      <c r="AJ193" s="96">
        <f t="shared" si="391"/>
        <v>0.24581746299077981</v>
      </c>
      <c r="AL193" s="94">
        <f t="shared" si="392"/>
        <v>18.544175678252362</v>
      </c>
      <c r="AM193" s="94">
        <f t="shared" si="392"/>
        <v>97.393243233180229</v>
      </c>
      <c r="AN193" s="94">
        <f t="shared" si="392"/>
        <v>33.061262299543024</v>
      </c>
      <c r="AO193" s="94">
        <f t="shared" si="392"/>
        <v>0.77427420035353667</v>
      </c>
      <c r="AP193" s="94">
        <f t="shared" si="393"/>
        <v>10.865916046551854</v>
      </c>
      <c r="AR193" s="90">
        <f>[4]Northeast!V192</f>
        <v>1.0009047441543168</v>
      </c>
      <c r="AS193" s="90">
        <f>[4]Midwest!V192</f>
        <v>0.98169991346283658</v>
      </c>
      <c r="AT193" s="90">
        <f>[4]South!V192</f>
        <v>0.9952627044269543</v>
      </c>
      <c r="AU193" s="90">
        <f>[4]West!V192</f>
        <v>0.98940935753872528</v>
      </c>
      <c r="AV193" s="90">
        <f t="shared" si="394"/>
        <v>2.2622801606201118E-2</v>
      </c>
      <c r="AX193" s="102">
        <f t="shared" si="412"/>
        <v>312459.83280673076</v>
      </c>
      <c r="AY193" s="102">
        <f t="shared" si="413"/>
        <v>135739.19126798047</v>
      </c>
      <c r="AZ193" s="102">
        <f t="shared" si="414"/>
        <v>721662.6316755265</v>
      </c>
      <c r="BA193" s="102">
        <f t="shared" si="415"/>
        <v>5079869.0816410044</v>
      </c>
      <c r="BB193" s="102">
        <f t="shared" si="416"/>
        <v>12833935.143854113</v>
      </c>
      <c r="BE193" s="80">
        <f t="shared" si="395"/>
        <v>1.042638070381358</v>
      </c>
      <c r="BF193" s="80">
        <f t="shared" si="395"/>
        <v>1.3332150896895432</v>
      </c>
      <c r="BG193" s="80">
        <f t="shared" si="395"/>
        <v>1.1227566904531789</v>
      </c>
      <c r="BH193" s="80">
        <f t="shared" si="395"/>
        <v>1.6227083512723</v>
      </c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95">
        <f>[4]Northeast!AK192</f>
        <v>0.96281875819316587</v>
      </c>
      <c r="BU193" s="95">
        <f>[4]Midwest!AK192</f>
        <v>0.95919248480437813</v>
      </c>
      <c r="BV193" s="95">
        <f>[4]South!AK192</f>
        <v>0.91942310428243923</v>
      </c>
      <c r="BW193" s="95">
        <f>[4]West!AK192</f>
        <v>1.0219072507186044</v>
      </c>
      <c r="BX193" s="88"/>
      <c r="BY193" s="95">
        <f>[4]Northeast!AH192</f>
        <v>0.9977166755260265</v>
      </c>
      <c r="BZ193" s="95">
        <f>[4]Midwest!AH192</f>
        <v>0.9975948210943103</v>
      </c>
      <c r="CA193" s="95">
        <f>[4]South!AH192</f>
        <v>0.99920652485836681</v>
      </c>
      <c r="CB193" s="95">
        <f>[4]West!AH192</f>
        <v>1.000375179998928</v>
      </c>
      <c r="CD193" s="95">
        <f>[4]Northeast!AI192</f>
        <v>1.0040903838654596</v>
      </c>
      <c r="CE193" s="95">
        <f>[4]Midwest!AI192</f>
        <v>0.99455611216078266</v>
      </c>
      <c r="CF193" s="95">
        <f>[4]South!AI192</f>
        <v>0.99122522435194726</v>
      </c>
      <c r="CG193" s="95">
        <f>[4]West!AI192</f>
        <v>0.99356662307284282</v>
      </c>
      <c r="CI193" s="95">
        <f>[4]Northeast!AJ192</f>
        <v>1.0160130224497459</v>
      </c>
      <c r="CJ193" s="95">
        <f>[4]Midwest!AJ192</f>
        <v>0.99420172277797714</v>
      </c>
      <c r="CK193" s="95">
        <f>[4]South!AJ192</f>
        <v>1.0341709797077772</v>
      </c>
      <c r="CL193" s="95">
        <f>[4]West!AJ192</f>
        <v>0.97774425240840768</v>
      </c>
      <c r="CM193" s="44"/>
      <c r="CN193" s="89" t="e">
        <f t="shared" si="396"/>
        <v>#DIV/0!</v>
      </c>
      <c r="CO193" s="89">
        <f t="shared" si="397"/>
        <v>1.1793641531046706</v>
      </c>
      <c r="CP193" s="89">
        <f t="shared" si="398"/>
        <v>1.2004106308858848</v>
      </c>
      <c r="CQ193" s="89">
        <f t="shared" si="399"/>
        <v>0.99828866275031691</v>
      </c>
      <c r="CR193" s="89">
        <f t="shared" si="400"/>
        <v>0.99571794495976407</v>
      </c>
      <c r="CS193" s="89">
        <f t="shared" si="401"/>
        <v>1.0098328963185184</v>
      </c>
      <c r="CT193" s="89">
        <f t="shared" si="402"/>
        <v>1.1174453459318665</v>
      </c>
      <c r="CU193" s="89" t="e">
        <f t="shared" si="403"/>
        <v>#DIV/0!</v>
      </c>
      <c r="CV193" s="89" t="e">
        <f t="shared" si="404"/>
        <v>#DIV/0!</v>
      </c>
      <c r="CW193" s="89"/>
      <c r="CX193" s="89">
        <f t="shared" si="405"/>
        <v>1.2049577524077948</v>
      </c>
      <c r="CY193" s="44"/>
      <c r="DA193" s="35"/>
      <c r="DC193" s="80">
        <f t="shared" si="359"/>
        <v>0.19838536121386754</v>
      </c>
      <c r="DD193" s="80">
        <f t="shared" si="360"/>
        <v>0.44830471715093645</v>
      </c>
      <c r="DE193" s="80">
        <f t="shared" si="361"/>
        <v>0.27961886136835395</v>
      </c>
      <c r="DF193" s="80">
        <f t="shared" si="362"/>
        <v>5.1346217515378621E-2</v>
      </c>
      <c r="DG193" s="80">
        <f t="shared" si="363"/>
        <v>2.2344842751463475E-2</v>
      </c>
      <c r="DI193" s="80">
        <f t="shared" si="417"/>
        <v>0.19086508311831868</v>
      </c>
      <c r="DJ193" s="80">
        <f t="shared" si="418"/>
        <v>0.46336991358246032</v>
      </c>
      <c r="DK193" s="80">
        <f t="shared" si="419"/>
        <v>0.27110691778863144</v>
      </c>
      <c r="DL193" s="80">
        <f t="shared" si="420"/>
        <v>5.1457590370269007E-2</v>
      </c>
      <c r="DM193" s="80">
        <f t="shared" si="421"/>
        <v>2.2846290601231639E-2</v>
      </c>
      <c r="DN193" s="80">
        <f t="shared" si="422"/>
        <v>0.99964579546091104</v>
      </c>
      <c r="DO193" s="80"/>
      <c r="DP193" s="80">
        <f t="shared" si="380"/>
        <v>0.19093271235169421</v>
      </c>
      <c r="DQ193" s="80">
        <f t="shared" si="381"/>
        <v>0.46353409946451318</v>
      </c>
      <c r="DR193" s="80">
        <f t="shared" si="382"/>
        <v>0.27120297911484836</v>
      </c>
      <c r="DS193" s="80">
        <f t="shared" si="383"/>
        <v>5.1475823340549572E-2</v>
      </c>
      <c r="DT193" s="80">
        <f t="shared" si="384"/>
        <v>2.2854385728394728E-2</v>
      </c>
      <c r="DW193" s="80">
        <f t="shared" si="375"/>
        <v>0.10721332585968123</v>
      </c>
      <c r="DX193" s="80">
        <f t="shared" si="376"/>
        <v>8.6021297310365563E-2</v>
      </c>
      <c r="DY193" s="80">
        <f t="shared" si="377"/>
        <v>6.0636056734946514E-2</v>
      </c>
      <c r="DZ193" s="80">
        <f t="shared" si="378"/>
        <v>6.562217718901725E-3</v>
      </c>
      <c r="EA193" s="80">
        <f t="shared" si="379"/>
        <v>-9.0205334216092614E-2</v>
      </c>
      <c r="EC193" s="80">
        <f t="shared" si="407"/>
        <v>4.8295916892129123</v>
      </c>
      <c r="ED193" s="80">
        <f t="shared" si="408"/>
        <v>4.8770335139983416</v>
      </c>
      <c r="EE193" s="80">
        <f t="shared" si="409"/>
        <v>1.6625333030421943</v>
      </c>
      <c r="EF193" s="80">
        <f t="shared" si="410"/>
        <v>1.8628608013973265</v>
      </c>
      <c r="EG193" s="80"/>
      <c r="EI193" s="80">
        <f t="shared" si="423"/>
        <v>-7.540169462290211E-2</v>
      </c>
      <c r="EJ193" s="80">
        <f t="shared" si="423"/>
        <v>-0.19774799734724924</v>
      </c>
      <c r="EK193" s="80">
        <f t="shared" si="423"/>
        <v>-4.4467656994494759E-2</v>
      </c>
      <c r="EL193" s="80">
        <f t="shared" si="423"/>
        <v>-5.6875932756998981E-2</v>
      </c>
      <c r="EN193" s="80">
        <f t="shared" si="424"/>
        <v>-6.3548831284605529E-4</v>
      </c>
      <c r="EO193" s="80">
        <f t="shared" si="425"/>
        <v>8.5356856779953078E-4</v>
      </c>
      <c r="EP193" s="80">
        <f t="shared" si="426"/>
        <v>2.7000698346082751E-3</v>
      </c>
      <c r="EQ193" s="80">
        <f t="shared" si="427"/>
        <v>1.4630160123598034E-3</v>
      </c>
      <c r="ES193" s="80">
        <f t="shared" si="428"/>
        <v>3.690481996204426E-3</v>
      </c>
      <c r="ET193" s="80">
        <f t="shared" si="429"/>
        <v>-3.8252392808714505E-7</v>
      </c>
      <c r="EU193" s="80">
        <f t="shared" si="430"/>
        <v>-1.5359125729373924E-3</v>
      </c>
      <c r="EV193" s="80">
        <f t="shared" si="431"/>
        <v>-2.3355116732939056E-3</v>
      </c>
      <c r="EX193" s="80">
        <f t="shared" si="432"/>
        <v>-2.0958833540109644E-2</v>
      </c>
      <c r="EY193" s="80">
        <f t="shared" si="433"/>
        <v>-4.4284704701056984E-2</v>
      </c>
      <c r="EZ193" s="80">
        <f t="shared" si="434"/>
        <v>-4.0947411661541706E-2</v>
      </c>
      <c r="FA193" s="80">
        <f t="shared" si="435"/>
        <v>6.0433005024382903E-3</v>
      </c>
      <c r="FD193" s="80">
        <f t="shared" si="335"/>
        <v>1.0779544559889751</v>
      </c>
      <c r="FE193" s="80">
        <f t="shared" si="325"/>
        <v>2.1835408630964674</v>
      </c>
      <c r="FF193" s="80">
        <f t="shared" si="319"/>
        <v>1.1174453459318665</v>
      </c>
      <c r="FG193" s="80"/>
      <c r="FH193" s="80">
        <f t="shared" si="326"/>
        <v>0.88599224037282331</v>
      </c>
      <c r="FI193" s="80">
        <f t="shared" si="327"/>
        <v>0.6470790325576864</v>
      </c>
      <c r="FJ193" s="80">
        <f t="shared" si="328"/>
        <v>1.2004106308858848</v>
      </c>
      <c r="FK193" s="80"/>
      <c r="FL193" s="80">
        <f t="shared" si="329"/>
        <v>1.0010824850313826</v>
      </c>
      <c r="FM193" s="80">
        <f t="shared" si="330"/>
        <v>1.012938211981095</v>
      </c>
      <c r="FN193" s="80">
        <f t="shared" si="320"/>
        <v>0.99828866275031691</v>
      </c>
      <c r="FO193" s="80"/>
      <c r="FP193" s="80">
        <f t="shared" si="331"/>
        <v>1.0001677040335404</v>
      </c>
      <c r="FQ193" s="80">
        <f t="shared" si="332"/>
        <v>1.0237653901374884</v>
      </c>
      <c r="FR193" s="80">
        <f t="shared" si="321"/>
        <v>0.99571794495976407</v>
      </c>
      <c r="FT193" s="80">
        <f t="shared" si="333"/>
        <v>0.96529340829555521</v>
      </c>
      <c r="FU193" s="80">
        <f t="shared" si="334"/>
        <v>0.97885458583542484</v>
      </c>
      <c r="FV193" s="80">
        <f t="shared" si="322"/>
        <v>1.0098328963185184</v>
      </c>
      <c r="FX193" s="37"/>
    </row>
    <row r="194" spans="1:180" x14ac:dyDescent="0.2">
      <c r="A194" s="74" t="s">
        <v>37</v>
      </c>
      <c r="B194" s="31">
        <f t="shared" si="324"/>
        <v>1982</v>
      </c>
      <c r="D194" s="85">
        <f t="shared" si="351"/>
        <v>47782.705876034997</v>
      </c>
      <c r="E194" s="85">
        <f t="shared" si="352"/>
        <v>90290.072820112546</v>
      </c>
      <c r="F194" s="85">
        <f t="shared" si="353"/>
        <v>65614.893597732938</v>
      </c>
      <c r="G194" s="85">
        <f t="shared" si="354"/>
        <v>9489.0670097555449</v>
      </c>
      <c r="H194" s="85">
        <f t="shared" si="355"/>
        <v>4901.3549794133924</v>
      </c>
      <c r="I194" s="85">
        <f t="shared" si="356"/>
        <v>218078.09428304943</v>
      </c>
      <c r="K194" s="86">
        <f>AER11_Table2.1d!E45*0.001</f>
        <v>7067.8559999999998</v>
      </c>
      <c r="L194" s="86">
        <f>AER11_Table2.1d!G45*0.001</f>
        <v>7771.9030000000002</v>
      </c>
      <c r="M194" s="86">
        <f>AER11_Table2.1d!$W45*0.001</f>
        <v>2541.7660000000001</v>
      </c>
      <c r="N194" s="86">
        <f>AER11_Table2.1d!B45*0.001</f>
        <v>2551.9830000000002</v>
      </c>
      <c r="O194" s="86">
        <f>AER11_Table2.1d!Q45*0.001</f>
        <v>1649.682</v>
      </c>
      <c r="P194" s="86">
        <f t="shared" si="357"/>
        <v>21583.190000000002</v>
      </c>
      <c r="R194" s="96">
        <f t="shared" si="385"/>
        <v>2649.51</v>
      </c>
      <c r="S194" s="96">
        <f t="shared" si="385"/>
        <v>1037.1569999999999</v>
      </c>
      <c r="T194" s="96">
        <f t="shared" si="385"/>
        <v>2077.0480000000002</v>
      </c>
      <c r="U194" s="96">
        <f t="shared" si="385"/>
        <v>16228.057367663791</v>
      </c>
      <c r="V194" s="85">
        <f t="shared" si="411"/>
        <v>21991.772367663791</v>
      </c>
      <c r="X194" s="85">
        <f>AER_11_Table3.4_real!$Q29</f>
        <v>6.7605658457154476</v>
      </c>
      <c r="Y194" s="85">
        <f>AER_11_Table3.4_real!$S29</f>
        <v>11.617498676979441</v>
      </c>
      <c r="Z194" s="85">
        <f>AER_11_Table3.4_real!W29</f>
        <v>25.81468695298188</v>
      </c>
      <c r="AA194" s="85">
        <f>AER_11_Table3.4_real!P29</f>
        <v>3.7183112151434958</v>
      </c>
      <c r="AB194" s="85">
        <f>AER_11_Table3.4_real!U29</f>
        <v>2.9710907795644204</v>
      </c>
      <c r="AC194" s="94">
        <f t="shared" si="358"/>
        <v>10.104071468724012</v>
      </c>
      <c r="AD194" s="90">
        <f t="shared" si="337"/>
        <v>1.1152344808527701</v>
      </c>
      <c r="AF194" s="96">
        <f t="shared" si="387"/>
        <v>18.034544453893361</v>
      </c>
      <c r="AG194" s="96">
        <f t="shared" si="388"/>
        <v>87.055356922927345</v>
      </c>
      <c r="AH194" s="96">
        <f t="shared" si="389"/>
        <v>31.590456069254504</v>
      </c>
      <c r="AI194" s="96">
        <f t="shared" si="390"/>
        <v>0.58473215830895242</v>
      </c>
      <c r="AJ194" s="96">
        <f t="shared" si="391"/>
        <v>0.22287221318370115</v>
      </c>
      <c r="AL194" s="94">
        <f t="shared" si="392"/>
        <v>18.333264539881373</v>
      </c>
      <c r="AM194" s="94">
        <f t="shared" si="392"/>
        <v>87.787008017851718</v>
      </c>
      <c r="AN194" s="94">
        <f t="shared" si="392"/>
        <v>31.957900857800279</v>
      </c>
      <c r="AO194" s="94">
        <f t="shared" si="392"/>
        <v>0.5828797970305819</v>
      </c>
      <c r="AP194" s="94">
        <f t="shared" si="393"/>
        <v>9.7973085047113724</v>
      </c>
      <c r="AR194" s="90">
        <f>[4]Northeast!V193</f>
        <v>0.98370611598724333</v>
      </c>
      <c r="AS194" s="90">
        <f>[4]Midwest!V193</f>
        <v>0.99166561076126902</v>
      </c>
      <c r="AT194" s="90">
        <f>[4]South!V193</f>
        <v>0.98850222390448117</v>
      </c>
      <c r="AU194" s="90">
        <f>[4]West!V193</f>
        <v>1.0031779473020117</v>
      </c>
      <c r="AV194" s="90">
        <f t="shared" si="394"/>
        <v>2.2748310219743044E-2</v>
      </c>
      <c r="AX194" s="102">
        <f t="shared" si="412"/>
        <v>374867.56945812143</v>
      </c>
      <c r="AY194" s="102">
        <f t="shared" si="413"/>
        <v>133449.55540489889</v>
      </c>
      <c r="AZ194" s="102">
        <f t="shared" si="414"/>
        <v>817167.27661004208</v>
      </c>
      <c r="BA194" s="102">
        <f t="shared" si="415"/>
        <v>6358999.0088741928</v>
      </c>
      <c r="BB194" s="102">
        <f t="shared" si="416"/>
        <v>13330916.120600086</v>
      </c>
      <c r="BE194" s="80">
        <f t="shared" si="395"/>
        <v>1.0307796849697619</v>
      </c>
      <c r="BF194" s="80">
        <f t="shared" si="395"/>
        <v>1.2017154361302103</v>
      </c>
      <c r="BG194" s="80">
        <f t="shared" si="395"/>
        <v>1.0852866619503092</v>
      </c>
      <c r="BH194" s="80">
        <f t="shared" si="395"/>
        <v>1.2215877966714535</v>
      </c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95">
        <f>[4]Northeast!AK193</f>
        <v>0.96883362311135646</v>
      </c>
      <c r="BU194" s="95">
        <f>[4]Midwest!AK193</f>
        <v>0.95828370537441765</v>
      </c>
      <c r="BV194" s="95">
        <f>[4]South!AK193</f>
        <v>0.92380428357309285</v>
      </c>
      <c r="BW194" s="95">
        <f>[4]West!AK193</f>
        <v>1.0138872116179425</v>
      </c>
      <c r="BX194" s="88"/>
      <c r="BY194" s="95">
        <f>[4]Northeast!AH193</f>
        <v>0.99844739377599101</v>
      </c>
      <c r="BZ194" s="95">
        <f>[4]Midwest!AH193</f>
        <v>0.99892135090914791</v>
      </c>
      <c r="CA194" s="95">
        <f>[4]South!AH193</f>
        <v>1.0004550251828754</v>
      </c>
      <c r="CB194" s="95">
        <f>[4]West!AH193</f>
        <v>1.000287578075953</v>
      </c>
      <c r="CD194" s="95">
        <f>[4]Northeast!AI193</f>
        <v>1.001234757081144</v>
      </c>
      <c r="CE194" s="95">
        <f>[4]Midwest!AI193</f>
        <v>0.99425405518352117</v>
      </c>
      <c r="CF194" s="95">
        <f>[4]South!AI193</f>
        <v>0.99169591996489215</v>
      </c>
      <c r="CG194" s="95">
        <f>[4]West!AI193</f>
        <v>0.9945349777894309</v>
      </c>
      <c r="CI194" s="95">
        <f>[4]Northeast!AJ193</f>
        <v>0.99855478749974391</v>
      </c>
      <c r="CJ194" s="95">
        <f>[4]Midwest!AJ193</f>
        <v>1.00429433181961</v>
      </c>
      <c r="CK194" s="95">
        <f>[4]South!AJ193</f>
        <v>1.0271462085251306</v>
      </c>
      <c r="CL194" s="95">
        <f>[4]West!AJ193</f>
        <v>0.99135051093249449</v>
      </c>
      <c r="CM194" s="44"/>
      <c r="CN194" s="89" t="e">
        <f t="shared" si="396"/>
        <v>#DIV/0!</v>
      </c>
      <c r="CO194" s="89">
        <f t="shared" si="397"/>
        <v>1.1106859352737632</v>
      </c>
      <c r="CP194" s="89">
        <f t="shared" si="398"/>
        <v>1.1183561277788407</v>
      </c>
      <c r="CQ194" s="89">
        <f t="shared" si="399"/>
        <v>0.99937156774472036</v>
      </c>
      <c r="CR194" s="89">
        <f t="shared" si="400"/>
        <v>0.995178964241064</v>
      </c>
      <c r="CS194" s="89">
        <f t="shared" si="401"/>
        <v>1.0092409989479021</v>
      </c>
      <c r="CT194" s="89">
        <f t="shared" si="402"/>
        <v>1.1230330571270197</v>
      </c>
      <c r="CU194" s="89" t="e">
        <f t="shared" si="403"/>
        <v>#DIV/0!</v>
      </c>
      <c r="CV194" s="89" t="e">
        <f t="shared" si="404"/>
        <v>#DIV/0!</v>
      </c>
      <c r="CW194" s="89"/>
      <c r="CX194" s="89">
        <f t="shared" si="405"/>
        <v>1.1225435104519454</v>
      </c>
      <c r="CY194" s="44"/>
      <c r="DA194" s="35"/>
      <c r="DC194" s="80">
        <f t="shared" si="359"/>
        <v>0.21910823291594128</v>
      </c>
      <c r="DD194" s="80">
        <f t="shared" si="360"/>
        <v>0.41402632904028697</v>
      </c>
      <c r="DE194" s="80">
        <f t="shared" si="361"/>
        <v>0.30087796673685896</v>
      </c>
      <c r="DF194" s="80">
        <f t="shared" si="362"/>
        <v>4.3512242900652962E-2</v>
      </c>
      <c r="DG194" s="80">
        <f t="shared" si="363"/>
        <v>2.2475228406259786E-2</v>
      </c>
      <c r="DI194" s="80">
        <f t="shared" si="417"/>
        <v>0.20857524955493606</v>
      </c>
      <c r="DJ194" s="80">
        <f t="shared" si="418"/>
        <v>0.43093832817290628</v>
      </c>
      <c r="DK194" s="80">
        <f t="shared" si="419"/>
        <v>0.29011860819984903</v>
      </c>
      <c r="DL194" s="80">
        <f t="shared" si="420"/>
        <v>4.7321204033422236E-2</v>
      </c>
      <c r="DM194" s="80">
        <f t="shared" si="421"/>
        <v>2.240997236143492E-2</v>
      </c>
      <c r="DN194" s="80">
        <f t="shared" si="422"/>
        <v>0.99936336232254852</v>
      </c>
      <c r="DO194" s="80"/>
      <c r="DP194" s="80">
        <f t="shared" si="380"/>
        <v>0.20870812100836009</v>
      </c>
      <c r="DQ194" s="80">
        <f t="shared" si="381"/>
        <v>0.4312128545230971</v>
      </c>
      <c r="DR194" s="80">
        <f t="shared" si="382"/>
        <v>0.29030342629892419</v>
      </c>
      <c r="DS194" s="80">
        <f t="shared" si="383"/>
        <v>4.7351349686710974E-2</v>
      </c>
      <c r="DT194" s="80">
        <f t="shared" si="384"/>
        <v>2.2424248482907673E-2</v>
      </c>
      <c r="DW194" s="80">
        <f t="shared" si="375"/>
        <v>0.15332584936226434</v>
      </c>
      <c r="DX194" s="80">
        <f t="shared" si="376"/>
        <v>-0.11075481871688837</v>
      </c>
      <c r="DY194" s="80">
        <f t="shared" si="377"/>
        <v>8.3527388522970106E-2</v>
      </c>
      <c r="DZ194" s="80">
        <f t="shared" si="378"/>
        <v>-4.5539572595740305E-2</v>
      </c>
      <c r="EA194" s="80">
        <f t="shared" si="379"/>
        <v>-5.9997655770970069E-2</v>
      </c>
      <c r="EC194" s="80">
        <f t="shared" si="407"/>
        <v>4.2843748067809431</v>
      </c>
      <c r="ED194" s="80">
        <f t="shared" si="408"/>
        <v>4.7111522099410674</v>
      </c>
      <c r="EE194" s="80">
        <f t="shared" si="409"/>
        <v>1.5407611891261468</v>
      </c>
      <c r="EF194" s="80">
        <f t="shared" si="410"/>
        <v>1.546954503958945</v>
      </c>
      <c r="EG194" s="80"/>
      <c r="EI194" s="80">
        <f t="shared" si="423"/>
        <v>-0.11978728902623549</v>
      </c>
      <c r="EJ194" s="80">
        <f t="shared" si="423"/>
        <v>-3.4604639879525723E-2</v>
      </c>
      <c r="EK194" s="80">
        <f t="shared" si="423"/>
        <v>-7.6065952288891472E-2</v>
      </c>
      <c r="EL194" s="80">
        <f t="shared" si="423"/>
        <v>-0.18582520942867242</v>
      </c>
      <c r="EN194" s="80">
        <f t="shared" si="424"/>
        <v>7.3212246812864911E-4</v>
      </c>
      <c r="EO194" s="80">
        <f t="shared" si="425"/>
        <v>1.3288447432994398E-3</v>
      </c>
      <c r="EP194" s="80">
        <f t="shared" si="426"/>
        <v>1.2487117999674944E-3</v>
      </c>
      <c r="EQ194" s="80">
        <f t="shared" si="427"/>
        <v>-8.757290320655666E-5</v>
      </c>
      <c r="ES194" s="80">
        <f t="shared" si="428"/>
        <v>-2.8480455924664674E-3</v>
      </c>
      <c r="ET194" s="80">
        <f t="shared" si="429"/>
        <v>-3.0375647162680491E-4</v>
      </c>
      <c r="EU194" s="80">
        <f t="shared" si="430"/>
        <v>4.7474971270009214E-4</v>
      </c>
      <c r="EV194" s="80">
        <f t="shared" si="431"/>
        <v>9.7415020715861417E-4</v>
      </c>
      <c r="EX194" s="80">
        <f t="shared" si="432"/>
        <v>-1.733242427305472E-2</v>
      </c>
      <c r="EY194" s="80">
        <f t="shared" si="433"/>
        <v>1.0100289984343551E-2</v>
      </c>
      <c r="EZ194" s="80">
        <f t="shared" si="434"/>
        <v>-6.815834474891252E-3</v>
      </c>
      <c r="FA194" s="80">
        <f t="shared" si="435"/>
        <v>1.3820030742389987E-2</v>
      </c>
      <c r="FD194" s="80">
        <f t="shared" si="335"/>
        <v>1.0050004335473728</v>
      </c>
      <c r="FE194" s="80">
        <f t="shared" si="325"/>
        <v>2.1944595140803544</v>
      </c>
      <c r="FF194" s="80">
        <f t="shared" si="319"/>
        <v>1.1230330571270197</v>
      </c>
      <c r="FG194" s="80"/>
      <c r="FH194" s="80">
        <f t="shared" si="326"/>
        <v>0.93164463809647446</v>
      </c>
      <c r="FI194" s="80">
        <f t="shared" si="327"/>
        <v>0.60284771110702251</v>
      </c>
      <c r="FJ194" s="80">
        <f t="shared" si="328"/>
        <v>1.1183561277788407</v>
      </c>
      <c r="FK194" s="80"/>
      <c r="FL194" s="80">
        <f t="shared" si="329"/>
        <v>1.001084761386972</v>
      </c>
      <c r="FM194" s="80">
        <f t="shared" si="330"/>
        <v>1.0140370082408405</v>
      </c>
      <c r="FN194" s="80">
        <f t="shared" si="320"/>
        <v>0.99937156774472036</v>
      </c>
      <c r="FO194" s="80"/>
      <c r="FP194" s="80">
        <f t="shared" si="331"/>
        <v>0.99945870141094828</v>
      </c>
      <c r="FQ194" s="80">
        <f t="shared" si="332"/>
        <v>1.023211227376287</v>
      </c>
      <c r="FR194" s="80">
        <f t="shared" si="321"/>
        <v>0.995178964241064</v>
      </c>
      <c r="FT194" s="80">
        <f t="shared" si="333"/>
        <v>0.99941386602399873</v>
      </c>
      <c r="FU194" s="80">
        <f t="shared" si="334"/>
        <v>0.978280845905102</v>
      </c>
      <c r="FV194" s="80">
        <f t="shared" si="322"/>
        <v>1.0092409989479021</v>
      </c>
      <c r="FX194" s="37"/>
    </row>
    <row r="195" spans="1:180" x14ac:dyDescent="0.2">
      <c r="A195" s="74" t="s">
        <v>37</v>
      </c>
      <c r="B195" s="31">
        <f t="shared" si="324"/>
        <v>1983</v>
      </c>
      <c r="D195" s="85">
        <f t="shared" si="351"/>
        <v>47568.199366419853</v>
      </c>
      <c r="E195" s="85">
        <f t="shared" si="352"/>
        <v>83508.534798060762</v>
      </c>
      <c r="F195" s="85">
        <f t="shared" si="353"/>
        <v>65913.865763330788</v>
      </c>
      <c r="G195" s="85">
        <f t="shared" si="354"/>
        <v>8141.3879316626517</v>
      </c>
      <c r="H195" s="85">
        <f t="shared" si="355"/>
        <v>5359.5560493457515</v>
      </c>
      <c r="I195" s="85">
        <f t="shared" si="356"/>
        <v>210491.54390881982</v>
      </c>
      <c r="K195" s="86">
        <f>AER11_Table2.1d!E46*0.001</f>
        <v>6776.2730000000001</v>
      </c>
      <c r="L195" s="86">
        <f>AER11_Table2.1d!G46*0.001</f>
        <v>7390.009</v>
      </c>
      <c r="M195" s="86">
        <f>AER11_Table2.1d!$W46*0.001</f>
        <v>2647.71</v>
      </c>
      <c r="N195" s="86">
        <f>AER11_Table2.1d!B46*0.001</f>
        <v>2489.5630000000001</v>
      </c>
      <c r="O195" s="86">
        <f>AER11_Table2.1d!Q46*0.001</f>
        <v>1874.4349999999999</v>
      </c>
      <c r="P195" s="86">
        <f t="shared" si="357"/>
        <v>21177.99</v>
      </c>
      <c r="R195" s="96">
        <f t="shared" si="385"/>
        <v>2486.4299999999998</v>
      </c>
      <c r="S195" s="96">
        <f t="shared" si="385"/>
        <v>1169.9680000000001</v>
      </c>
      <c r="T195" s="96">
        <f t="shared" si="385"/>
        <v>2116.4369999999999</v>
      </c>
      <c r="U195" s="96">
        <f t="shared" si="385"/>
        <v>16531.496286286347</v>
      </c>
      <c r="V195" s="85">
        <f t="shared" si="411"/>
        <v>22304.331286286346</v>
      </c>
      <c r="X195" s="85">
        <f>AER_11_Table3.4_real!$Q30</f>
        <v>7.0198174374644955</v>
      </c>
      <c r="Y195" s="85">
        <f>AER_11_Table3.4_real!$S30</f>
        <v>11.300193923723334</v>
      </c>
      <c r="Z195" s="85">
        <f>AER_11_Table3.4_real!W30</f>
        <v>24.894669644081407</v>
      </c>
      <c r="AA195" s="85">
        <f>AER_11_Table3.4_real!P30</f>
        <v>3.2702076355017531</v>
      </c>
      <c r="AB195" s="85">
        <f>AER_11_Table3.4_real!U30</f>
        <v>2.8592914928209043</v>
      </c>
      <c r="AC195" s="94">
        <f t="shared" si="358"/>
        <v>9.9391653272487055</v>
      </c>
      <c r="AD195" s="90">
        <f t="shared" si="337"/>
        <v>1.0970330047797914</v>
      </c>
      <c r="AF195" s="96">
        <f t="shared" si="387"/>
        <v>19.131123484843673</v>
      </c>
      <c r="AG195" s="96">
        <f t="shared" si="388"/>
        <v>71.37676825183317</v>
      </c>
      <c r="AH195" s="96">
        <f t="shared" si="389"/>
        <v>31.143788245684039</v>
      </c>
      <c r="AI195" s="96">
        <f t="shared" si="390"/>
        <v>0.49247737716375473</v>
      </c>
      <c r="AJ195" s="96">
        <f t="shared" si="391"/>
        <v>0.24029216480661919</v>
      </c>
      <c r="AL195" s="94">
        <f t="shared" si="392"/>
        <v>18.94542698690098</v>
      </c>
      <c r="AM195" s="94">
        <f t="shared" si="392"/>
        <v>69.250054001852845</v>
      </c>
      <c r="AN195" s="94">
        <f t="shared" si="392"/>
        <v>31.02123775537282</v>
      </c>
      <c r="AO195" s="94">
        <f t="shared" si="392"/>
        <v>0.49427934212718577</v>
      </c>
      <c r="AP195" s="94">
        <f t="shared" si="393"/>
        <v>9.0544071952374825</v>
      </c>
      <c r="AR195" s="90">
        <f>[4]Northeast!V194</f>
        <v>1.0098016528247733</v>
      </c>
      <c r="AS195" s="90">
        <f>[4]Midwest!V194</f>
        <v>1.0307106511414912</v>
      </c>
      <c r="AT195" s="90">
        <f>[4]South!V194</f>
        <v>1.0039505351552258</v>
      </c>
      <c r="AU195" s="90">
        <f>[4]West!V194</f>
        <v>0.99635435914502091</v>
      </c>
      <c r="AV195" s="90">
        <f t="shared" si="394"/>
        <v>2.6538696529244919E-2</v>
      </c>
      <c r="AX195" s="102">
        <f t="shared" si="412"/>
        <v>366931.79274211643</v>
      </c>
      <c r="AY195" s="102">
        <f t="shared" si="413"/>
        <v>158317.53384874092</v>
      </c>
      <c r="AZ195" s="102">
        <f t="shared" si="414"/>
        <v>799346.22749470302</v>
      </c>
      <c r="BA195" s="102">
        <f t="shared" si="415"/>
        <v>6640320.5246408088</v>
      </c>
      <c r="BB195" s="102">
        <f t="shared" si="416"/>
        <v>11899228.987020807</v>
      </c>
      <c r="BE195" s="80">
        <f t="shared" si="395"/>
        <v>1.0651982476276305</v>
      </c>
      <c r="BF195" s="80">
        <f t="shared" si="395"/>
        <v>0.94796326615840953</v>
      </c>
      <c r="BG195" s="80">
        <f t="shared" si="395"/>
        <v>1.0534776900053513</v>
      </c>
      <c r="BH195" s="80">
        <f t="shared" si="395"/>
        <v>1.0359007389952213</v>
      </c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95">
        <f>[4]Northeast!AK194</f>
        <v>0.97063262702101172</v>
      </c>
      <c r="BU195" s="95">
        <f>[4]Midwest!AK194</f>
        <v>0.96848482986362394</v>
      </c>
      <c r="BV195" s="95">
        <f>[4]South!AK194</f>
        <v>0.91831280418916539</v>
      </c>
      <c r="BW195" s="95">
        <f>[4]West!AK194</f>
        <v>1.0045161590904705</v>
      </c>
      <c r="BX195" s="88"/>
      <c r="BY195" s="95">
        <f>[4]Northeast!AH194</f>
        <v>0.99889985117532643</v>
      </c>
      <c r="BZ195" s="95">
        <f>[4]Midwest!AH194</f>
        <v>1.0004958381366562</v>
      </c>
      <c r="CA195" s="95">
        <f>[4]South!AH194</f>
        <v>1.001849452289225</v>
      </c>
      <c r="CB195" s="95">
        <f>[4]West!AH194</f>
        <v>0.99985990456354279</v>
      </c>
      <c r="CD195" s="95">
        <f>[4]Northeast!AI194</f>
        <v>0.9995885880999692</v>
      </c>
      <c r="CE195" s="95">
        <f>[4]Midwest!AI194</f>
        <v>0.99375147959461585</v>
      </c>
      <c r="CF195" s="95">
        <f>[4]South!AI194</f>
        <v>0.99207126690054181</v>
      </c>
      <c r="CG195" s="95">
        <f>[4]West!AI194</f>
        <v>0.99622351971939815</v>
      </c>
      <c r="CI195" s="95">
        <f>[4]Northeast!AJ194</f>
        <v>1.025044226589324</v>
      </c>
      <c r="CJ195" s="95">
        <f>[4]Midwest!AJ194</f>
        <v>1.0438366052573496</v>
      </c>
      <c r="CK195" s="95">
        <f>[4]South!AJ194</f>
        <v>1.0431984479087131</v>
      </c>
      <c r="CL195" s="95">
        <f>[4]West!AJ194</f>
        <v>0.98460737266473386</v>
      </c>
      <c r="CM195" s="44"/>
      <c r="CN195" s="89" t="e">
        <f t="shared" si="396"/>
        <v>#DIV/0!</v>
      </c>
      <c r="CO195" s="89">
        <f t="shared" si="397"/>
        <v>1.0688918924213042</v>
      </c>
      <c r="CP195" s="89">
        <f t="shared" si="398"/>
        <v>0.96938923629829543</v>
      </c>
      <c r="CQ195" s="89">
        <f t="shared" si="399"/>
        <v>1.0005209060054214</v>
      </c>
      <c r="CR195" s="89">
        <f t="shared" si="400"/>
        <v>0.99479551281278733</v>
      </c>
      <c r="CS195" s="89">
        <f t="shared" si="401"/>
        <v>1.0357880303404143</v>
      </c>
      <c r="CT195" s="89">
        <f t="shared" si="402"/>
        <v>1.1005934649186635</v>
      </c>
      <c r="CU195" s="89" t="e">
        <f t="shared" si="403"/>
        <v>#DIV/0!</v>
      </c>
      <c r="CV195" s="89" t="e">
        <f t="shared" si="404"/>
        <v>#DIV/0!</v>
      </c>
      <c r="CW195" s="89"/>
      <c r="CX195" s="89">
        <f t="shared" si="405"/>
        <v>0.99937634711193524</v>
      </c>
      <c r="CY195" s="44"/>
      <c r="DA195" s="35"/>
      <c r="DC195" s="80">
        <f t="shared" si="359"/>
        <v>0.22598627233702709</v>
      </c>
      <c r="DD195" s="80">
        <f t="shared" si="360"/>
        <v>0.3967310669460184</v>
      </c>
      <c r="DE195" s="80">
        <f t="shared" si="361"/>
        <v>0.31314258301931208</v>
      </c>
      <c r="DF195" s="80">
        <f t="shared" si="362"/>
        <v>3.8677980979555722E-2</v>
      </c>
      <c r="DG195" s="80">
        <f t="shared" si="363"/>
        <v>2.5462096718086642E-2</v>
      </c>
      <c r="DI195" s="80">
        <f t="shared" si="417"/>
        <v>0.22252953712315882</v>
      </c>
      <c r="DJ195" s="80">
        <f t="shared" si="418"/>
        <v>0.405317199448682</v>
      </c>
      <c r="DK195" s="80">
        <f t="shared" si="419"/>
        <v>0.3069694410602819</v>
      </c>
      <c r="DL195" s="80">
        <f t="shared" si="420"/>
        <v>4.1047677897479547E-2</v>
      </c>
      <c r="DM195" s="80">
        <f t="shared" si="421"/>
        <v>2.393761286290181E-2</v>
      </c>
      <c r="DN195" s="80">
        <f t="shared" si="422"/>
        <v>0.99980146839250406</v>
      </c>
      <c r="DO195" s="80"/>
      <c r="DP195" s="80">
        <f t="shared" si="380"/>
        <v>0.22257372504257789</v>
      </c>
      <c r="DQ195" s="80">
        <f t="shared" si="381"/>
        <v>0.40539768370250256</v>
      </c>
      <c r="DR195" s="80">
        <f t="shared" si="382"/>
        <v>0.30703039629840911</v>
      </c>
      <c r="DS195" s="80">
        <f t="shared" si="383"/>
        <v>4.1055828777163753E-2</v>
      </c>
      <c r="DT195" s="80">
        <f t="shared" si="384"/>
        <v>2.3942366179346652E-2</v>
      </c>
      <c r="DW195" s="80">
        <f t="shared" si="375"/>
        <v>3.7630620101069587E-2</v>
      </c>
      <c r="DX195" s="80">
        <f t="shared" si="376"/>
        <v>-2.7692581132812203E-2</v>
      </c>
      <c r="DY195" s="80">
        <f t="shared" si="377"/>
        <v>-3.6289881667575484E-2</v>
      </c>
      <c r="DZ195" s="80">
        <f t="shared" si="378"/>
        <v>-0.12841611079503337</v>
      </c>
      <c r="EA195" s="80">
        <f t="shared" si="379"/>
        <v>-3.8355286876852378E-2</v>
      </c>
      <c r="EC195" s="80">
        <f t="shared" si="407"/>
        <v>3.6151016172873427</v>
      </c>
      <c r="ED195" s="80">
        <f t="shared" si="408"/>
        <v>3.9425261478792279</v>
      </c>
      <c r="EE195" s="80">
        <f t="shared" si="409"/>
        <v>1.4125376446769293</v>
      </c>
      <c r="EF195" s="80">
        <f t="shared" si="410"/>
        <v>1.3281671543691833</v>
      </c>
      <c r="EG195" s="80"/>
      <c r="EI195" s="80">
        <f t="shared" si="423"/>
        <v>-0.16985467355466913</v>
      </c>
      <c r="EJ195" s="80">
        <f t="shared" si="423"/>
        <v>-0.17811083652957069</v>
      </c>
      <c r="EK195" s="80">
        <f t="shared" si="423"/>
        <v>-8.6888738181388245E-2</v>
      </c>
      <c r="EL195" s="80">
        <f t="shared" si="423"/>
        <v>-0.15248824956559989</v>
      </c>
      <c r="EN195" s="80">
        <f t="shared" si="424"/>
        <v>4.5305833346544764E-4</v>
      </c>
      <c r="EO195" s="80">
        <f t="shared" si="425"/>
        <v>1.5749465009986308E-3</v>
      </c>
      <c r="EP195" s="80">
        <f t="shared" si="426"/>
        <v>1.3928224677767827E-3</v>
      </c>
      <c r="EQ195" s="80">
        <f t="shared" si="427"/>
        <v>-4.2764198404357409E-4</v>
      </c>
      <c r="ES195" s="80">
        <f t="shared" si="428"/>
        <v>-1.6454919486780706E-3</v>
      </c>
      <c r="ET195" s="80">
        <f t="shared" si="429"/>
        <v>-5.0560784748313102E-4</v>
      </c>
      <c r="EU195" s="80">
        <f t="shared" si="430"/>
        <v>3.78418337206183E-4</v>
      </c>
      <c r="EV195" s="80">
        <f t="shared" si="431"/>
        <v>1.6963808890005411E-3</v>
      </c>
      <c r="EX195" s="80">
        <f t="shared" si="432"/>
        <v>2.618201737866066E-2</v>
      </c>
      <c r="EY195" s="80">
        <f t="shared" si="433"/>
        <v>3.861783134788805E-2</v>
      </c>
      <c r="EZ195" s="80">
        <f t="shared" si="434"/>
        <v>1.5507138879241799E-2</v>
      </c>
      <c r="FA195" s="80">
        <f t="shared" si="435"/>
        <v>-6.8252106993766087E-3</v>
      </c>
      <c r="FD195" s="80">
        <f t="shared" si="335"/>
        <v>0.98001876074266059</v>
      </c>
      <c r="FE195" s="80">
        <f t="shared" si="325"/>
        <v>2.1506114934889702</v>
      </c>
      <c r="FF195" s="80">
        <f t="shared" si="319"/>
        <v>1.1005934649186635</v>
      </c>
      <c r="FG195" s="80"/>
      <c r="FH195" s="80">
        <f t="shared" si="326"/>
        <v>0.86679834108263221</v>
      </c>
      <c r="FI195" s="80">
        <f t="shared" si="327"/>
        <v>0.52254739591302901</v>
      </c>
      <c r="FJ195" s="80">
        <f t="shared" si="328"/>
        <v>0.96938923629829543</v>
      </c>
      <c r="FK195" s="80"/>
      <c r="FL195" s="80">
        <f t="shared" si="329"/>
        <v>1.0011500609961266</v>
      </c>
      <c r="FM195" s="80">
        <f t="shared" si="330"/>
        <v>1.0152032126526471</v>
      </c>
      <c r="FN195" s="80">
        <f t="shared" si="320"/>
        <v>1.0005209060054214</v>
      </c>
      <c r="FO195" s="80"/>
      <c r="FP195" s="80">
        <f t="shared" si="331"/>
        <v>0.99961469098317512</v>
      </c>
      <c r="FQ195" s="80">
        <f t="shared" si="332"/>
        <v>1.0228169748642624</v>
      </c>
      <c r="FR195" s="80">
        <f t="shared" si="321"/>
        <v>0.99479551281278733</v>
      </c>
      <c r="FT195" s="80">
        <f t="shared" si="333"/>
        <v>1.0263039565576373</v>
      </c>
      <c r="FU195" s="80">
        <f t="shared" si="334"/>
        <v>1.0040135027769586</v>
      </c>
      <c r="FV195" s="80">
        <f t="shared" si="322"/>
        <v>1.0357880303404143</v>
      </c>
      <c r="FX195" s="37"/>
    </row>
    <row r="196" spans="1:180" x14ac:dyDescent="0.2">
      <c r="A196" s="74" t="s">
        <v>37</v>
      </c>
      <c r="B196" s="31">
        <f t="shared" si="324"/>
        <v>1984</v>
      </c>
      <c r="D196" s="85">
        <f t="shared" si="351"/>
        <v>50537.601308190911</v>
      </c>
      <c r="E196" s="85">
        <f t="shared" si="352"/>
        <v>86842.508923643894</v>
      </c>
      <c r="F196" s="85">
        <f t="shared" si="353"/>
        <v>66891.538210281709</v>
      </c>
      <c r="G196" s="85">
        <f t="shared" si="354"/>
        <v>8970.6483605395697</v>
      </c>
      <c r="H196" s="85">
        <f t="shared" si="355"/>
        <v>5293.7373184342268</v>
      </c>
      <c r="I196" s="85">
        <f t="shared" si="356"/>
        <v>218536.03412109031</v>
      </c>
      <c r="K196" s="86">
        <f>AER11_Table2.1d!E47*0.001</f>
        <v>7404.9949999999999</v>
      </c>
      <c r="L196" s="86">
        <f>AER11_Table2.1d!G47*0.001</f>
        <v>7986.6869999999999</v>
      </c>
      <c r="M196" s="86">
        <f>AER11_Table2.1d!$W47*0.001</f>
        <v>2858.6970000000001</v>
      </c>
      <c r="N196" s="86">
        <f>AER11_Table2.1d!B47*0.001</f>
        <v>2842.174</v>
      </c>
      <c r="O196" s="86">
        <f>AER11_Table2.1d!Q47*0.001</f>
        <v>1918.2540000000001</v>
      </c>
      <c r="P196" s="86">
        <f t="shared" si="357"/>
        <v>23010.807000000001</v>
      </c>
      <c r="R196" s="96">
        <f t="shared" si="385"/>
        <v>2582.4769999999999</v>
      </c>
      <c r="S196" s="96">
        <f t="shared" si="385"/>
        <v>1227.0150000000001</v>
      </c>
      <c r="T196" s="96">
        <f t="shared" si="385"/>
        <v>2264.4749999999999</v>
      </c>
      <c r="U196" s="96">
        <f t="shared" si="385"/>
        <v>16948.124864042038</v>
      </c>
      <c r="V196" s="85">
        <f t="shared" si="411"/>
        <v>23022.091864042039</v>
      </c>
      <c r="X196" s="85">
        <f>AER_11_Table3.4_real!$Q31</f>
        <v>6.8247988429689572</v>
      </c>
      <c r="Y196" s="85">
        <f>AER_11_Table3.4_real!$S31</f>
        <v>10.873408326086135</v>
      </c>
      <c r="Z196" s="85">
        <f>AER_11_Table3.4_real!W31</f>
        <v>23.399310318750711</v>
      </c>
      <c r="AA196" s="85">
        <f>AER_11_Table3.4_real!P31</f>
        <v>3.1562629031648202</v>
      </c>
      <c r="AB196" s="85">
        <f>AER_11_Table3.4_real!U31</f>
        <v>2.7596644231859946</v>
      </c>
      <c r="AC196" s="94">
        <f t="shared" si="358"/>
        <v>9.4971043006484006</v>
      </c>
      <c r="AD196" s="90">
        <f t="shared" si="337"/>
        <v>1.0482406242991245</v>
      </c>
      <c r="AF196" s="96">
        <f t="shared" si="387"/>
        <v>19.569429392087873</v>
      </c>
      <c r="AG196" s="96">
        <f t="shared" si="388"/>
        <v>70.775425666062674</v>
      </c>
      <c r="AH196" s="96">
        <f t="shared" si="389"/>
        <v>29.539534863613735</v>
      </c>
      <c r="AI196" s="96">
        <f t="shared" si="390"/>
        <v>0.52930034635112533</v>
      </c>
      <c r="AJ196" s="96">
        <f t="shared" si="391"/>
        <v>0.22994162953117475</v>
      </c>
      <c r="AL196" s="94">
        <f t="shared" si="392"/>
        <v>19.673911851701629</v>
      </c>
      <c r="AM196" s="94">
        <f t="shared" si="392"/>
        <v>71.077608962170501</v>
      </c>
      <c r="AN196" s="94">
        <f t="shared" si="392"/>
        <v>30.330974511119631</v>
      </c>
      <c r="AO196" s="94">
        <f t="shared" si="392"/>
        <v>0.52832466202566819</v>
      </c>
      <c r="AP196" s="94">
        <f t="shared" si="393"/>
        <v>9.3674616684781267</v>
      </c>
      <c r="AR196" s="90">
        <f>[4]Northeast!V195</f>
        <v>0.99468928902389497</v>
      </c>
      <c r="AS196" s="90">
        <f>[4]Midwest!V195</f>
        <v>0.99574854443586225</v>
      </c>
      <c r="AT196" s="90">
        <f>[4]South!V195</f>
        <v>0.9739065539349635</v>
      </c>
      <c r="AU196" s="90">
        <f>[4]West!V195</f>
        <v>1.0018467514306757</v>
      </c>
      <c r="AV196" s="90">
        <f t="shared" si="394"/>
        <v>2.4546844990563164E-2</v>
      </c>
      <c r="AX196" s="102">
        <f t="shared" si="412"/>
        <v>348747.97349626839</v>
      </c>
      <c r="AY196" s="102">
        <f t="shared" si="413"/>
        <v>153632.53874854493</v>
      </c>
      <c r="AZ196" s="102">
        <f t="shared" si="414"/>
        <v>792135.36796659452</v>
      </c>
      <c r="BA196" s="102">
        <f t="shared" si="415"/>
        <v>5963084.900517012</v>
      </c>
      <c r="BB196" s="102">
        <f t="shared" si="416"/>
        <v>12001586.78884133</v>
      </c>
      <c r="BE196" s="80">
        <f t="shared" si="395"/>
        <v>1.1061569867442216</v>
      </c>
      <c r="BF196" s="80">
        <f t="shared" si="395"/>
        <v>0.97298064692782193</v>
      </c>
      <c r="BG196" s="80">
        <f t="shared" si="395"/>
        <v>1.0300364290928816</v>
      </c>
      <c r="BH196" s="80">
        <f t="shared" si="395"/>
        <v>1.1072522381098491</v>
      </c>
      <c r="BI196" s="80"/>
      <c r="BJ196" s="80"/>
      <c r="BK196" s="80"/>
      <c r="BL196" s="80"/>
      <c r="BM196" s="80"/>
      <c r="BN196" s="80"/>
      <c r="BO196" s="80"/>
      <c r="BP196" s="80"/>
      <c r="BQ196" s="80"/>
      <c r="BR196" s="80"/>
      <c r="BS196" s="80"/>
      <c r="BT196" s="95">
        <f>[4]Northeast!AK195</f>
        <v>1.0023607709943256</v>
      </c>
      <c r="BU196" s="95">
        <f>[4]Midwest!AK195</f>
        <v>0.99971750272746762</v>
      </c>
      <c r="BV196" s="95">
        <f>[4]South!AK195</f>
        <v>0.98413434050847148</v>
      </c>
      <c r="BW196" s="95">
        <f>[4]West!AK195</f>
        <v>1.005635343670114</v>
      </c>
      <c r="BX196" s="88"/>
      <c r="BY196" s="95">
        <f>[4]Northeast!AH195</f>
        <v>0.99945975901345963</v>
      </c>
      <c r="BZ196" s="95">
        <f>[4]Midwest!AH195</f>
        <v>1.0003017909565608</v>
      </c>
      <c r="CA196" s="95">
        <f>[4]South!AH195</f>
        <v>1.0009601341427381</v>
      </c>
      <c r="CB196" s="95">
        <f>[4]West!AH195</f>
        <v>0.9998247958311498</v>
      </c>
      <c r="CD196" s="95">
        <f>[4]Northeast!AI195</f>
        <v>0.99968732703148089</v>
      </c>
      <c r="CE196" s="95">
        <f>[4]Midwest!AI195</f>
        <v>0.99676836215558606</v>
      </c>
      <c r="CF196" s="95">
        <f>[4]South!AI195</f>
        <v>0.99592414011884811</v>
      </c>
      <c r="CG196" s="95">
        <f>[4]West!AI195</f>
        <v>0.998290494920267</v>
      </c>
      <c r="CI196" s="95">
        <f>[4]Northeast!AJ195</f>
        <v>1.0097037473765256</v>
      </c>
      <c r="CJ196" s="95">
        <f>[4]Midwest!AJ195</f>
        <v>1.0084292610760976</v>
      </c>
      <c r="CK196" s="95">
        <f>[4]South!AJ195</f>
        <v>1.0119799431313534</v>
      </c>
      <c r="CL196" s="95">
        <f>[4]West!AJ195</f>
        <v>0.99003500981851034</v>
      </c>
      <c r="CM196" s="44"/>
      <c r="CN196" s="89" t="e">
        <f t="shared" si="396"/>
        <v>#DIV/0!</v>
      </c>
      <c r="CO196" s="89">
        <f t="shared" si="397"/>
        <v>1.0316482020645064</v>
      </c>
      <c r="CP196" s="89">
        <f t="shared" si="398"/>
        <v>1.0268652591631588</v>
      </c>
      <c r="CQ196" s="89">
        <f t="shared" si="399"/>
        <v>1.0002955455232723</v>
      </c>
      <c r="CR196" s="89">
        <f t="shared" si="400"/>
        <v>0.99729451442270367</v>
      </c>
      <c r="CS196" s="89">
        <f t="shared" si="401"/>
        <v>1.0088638065109961</v>
      </c>
      <c r="CT196" s="89">
        <f t="shared" si="402"/>
        <v>1.054057585952471</v>
      </c>
      <c r="CU196" s="89" t="e">
        <f t="shared" si="403"/>
        <v>#DIV/0!</v>
      </c>
      <c r="CV196" s="89" t="e">
        <f t="shared" si="404"/>
        <v>#DIV/0!</v>
      </c>
      <c r="CW196" s="89"/>
      <c r="CX196" s="89">
        <f t="shared" si="405"/>
        <v>1.0334697469441396</v>
      </c>
      <c r="CY196" s="44"/>
      <c r="DA196" s="35"/>
      <c r="DC196" s="80">
        <f t="shared" si="359"/>
        <v>0.23125523217003263</v>
      </c>
      <c r="DD196" s="80">
        <f t="shared" si="360"/>
        <v>0.39738301865368647</v>
      </c>
      <c r="DE196" s="80">
        <f t="shared" si="361"/>
        <v>0.30608928399065422</v>
      </c>
      <c r="DF196" s="80">
        <f t="shared" si="362"/>
        <v>4.104882930001811E-2</v>
      </c>
      <c r="DG196" s="80">
        <f t="shared" si="363"/>
        <v>2.422363588560859E-2</v>
      </c>
      <c r="DI196" s="80">
        <f t="shared" si="417"/>
        <v>0.22861063253904917</v>
      </c>
      <c r="DJ196" s="80">
        <f t="shared" si="418"/>
        <v>0.397056953593319</v>
      </c>
      <c r="DK196" s="80">
        <f t="shared" si="419"/>
        <v>0.30960254305811002</v>
      </c>
      <c r="DL196" s="80">
        <f t="shared" si="420"/>
        <v>3.9851651987911386E-2</v>
      </c>
      <c r="DM196" s="80">
        <f t="shared" si="421"/>
        <v>2.4837720493874997E-2</v>
      </c>
      <c r="DN196" s="80">
        <f t="shared" si="422"/>
        <v>0.99995950167226455</v>
      </c>
      <c r="DO196" s="80"/>
      <c r="DP196" s="80">
        <f t="shared" si="380"/>
        <v>0.22861989126233237</v>
      </c>
      <c r="DQ196" s="80">
        <f t="shared" si="381"/>
        <v>0.39707303438720054</v>
      </c>
      <c r="DR196" s="80">
        <f t="shared" si="382"/>
        <v>0.30961508195117071</v>
      </c>
      <c r="DS196" s="80">
        <f t="shared" si="383"/>
        <v>3.9853265978538312E-2</v>
      </c>
      <c r="DT196" s="80">
        <f t="shared" si="384"/>
        <v>2.4838726420758118E-2</v>
      </c>
      <c r="DW196" s="80">
        <f t="shared" si="375"/>
        <v>-2.8174344561359966E-2</v>
      </c>
      <c r="DX196" s="80">
        <f t="shared" si="376"/>
        <v>-3.8499681519193259E-2</v>
      </c>
      <c r="DY196" s="80">
        <f t="shared" si="377"/>
        <v>-6.1947161663838964E-2</v>
      </c>
      <c r="DZ196" s="80">
        <f t="shared" si="378"/>
        <v>-3.5464777824039437E-2</v>
      </c>
      <c r="EA196" s="80">
        <f t="shared" si="379"/>
        <v>-3.5464777824039437E-2</v>
      </c>
      <c r="EC196" s="80">
        <f t="shared" si="407"/>
        <v>3.8602786700822724</v>
      </c>
      <c r="ED196" s="80">
        <f t="shared" si="408"/>
        <v>4.1635190126020847</v>
      </c>
      <c r="EE196" s="80">
        <f t="shared" si="409"/>
        <v>1.4902598925898238</v>
      </c>
      <c r="EF196" s="80">
        <f t="shared" si="410"/>
        <v>1.4816463304651</v>
      </c>
      <c r="EG196" s="80"/>
      <c r="EI196" s="80">
        <f t="shared" si="423"/>
        <v>6.5619410077355098E-2</v>
      </c>
      <c r="EJ196" s="80">
        <f t="shared" si="423"/>
        <v>5.453896103603191E-2</v>
      </c>
      <c r="EK196" s="80">
        <f t="shared" si="423"/>
        <v>5.3562694522066363E-2</v>
      </c>
      <c r="EL196" s="80">
        <f t="shared" si="423"/>
        <v>0.10935394259588614</v>
      </c>
      <c r="EN196" s="80">
        <f t="shared" si="424"/>
        <v>5.6036746332333942E-4</v>
      </c>
      <c r="EO196" s="80">
        <f t="shared" si="425"/>
        <v>-1.9396982271688867E-4</v>
      </c>
      <c r="EP196" s="80">
        <f t="shared" si="426"/>
        <v>-8.8807064931158803E-4</v>
      </c>
      <c r="EQ196" s="80">
        <f t="shared" si="427"/>
        <v>-3.511426815401433E-5</v>
      </c>
      <c r="ES196" s="80">
        <f t="shared" si="428"/>
        <v>9.8774692221916845E-5</v>
      </c>
      <c r="ET196" s="80">
        <f t="shared" si="429"/>
        <v>3.0312532512796523E-3</v>
      </c>
      <c r="EU196" s="80">
        <f t="shared" si="430"/>
        <v>3.8761438066264075E-3</v>
      </c>
      <c r="EV196" s="80">
        <f t="shared" si="431"/>
        <v>2.0726612354301632E-3</v>
      </c>
      <c r="EX196" s="80">
        <f t="shared" si="432"/>
        <v>-1.507879115412359E-2</v>
      </c>
      <c r="EY196" s="80">
        <f t="shared" si="433"/>
        <v>-3.4509035596392693E-2</v>
      </c>
      <c r="EZ196" s="80">
        <f t="shared" si="434"/>
        <v>-3.0382672742867219E-2</v>
      </c>
      <c r="FA196" s="80">
        <f t="shared" si="435"/>
        <v>5.4973506807187008E-3</v>
      </c>
      <c r="FD196" s="80">
        <f t="shared" si="335"/>
        <v>0.95771746748502495</v>
      </c>
      <c r="FE196" s="80">
        <f t="shared" si="325"/>
        <v>2.0596781930884438</v>
      </c>
      <c r="FF196" s="80">
        <f t="shared" si="319"/>
        <v>1.054057585952471</v>
      </c>
      <c r="FG196" s="80"/>
      <c r="FH196" s="80">
        <f t="shared" si="326"/>
        <v>1.0592909645709923</v>
      </c>
      <c r="FI196" s="80">
        <f t="shared" si="327"/>
        <v>0.55352973505077263</v>
      </c>
      <c r="FJ196" s="80">
        <f t="shared" si="328"/>
        <v>1.0268652591631588</v>
      </c>
      <c r="FK196" s="80"/>
      <c r="FL196" s="80">
        <f t="shared" si="329"/>
        <v>0.99977475684836126</v>
      </c>
      <c r="FM196" s="80">
        <f t="shared" si="330"/>
        <v>1.0149745450814756</v>
      </c>
      <c r="FN196" s="80">
        <f t="shared" si="320"/>
        <v>1.0002955455232723</v>
      </c>
      <c r="FO196" s="80"/>
      <c r="FP196" s="80">
        <f t="shared" si="331"/>
        <v>1.0025120756755832</v>
      </c>
      <c r="FQ196" s="80">
        <f t="shared" si="332"/>
        <v>1.0253863685073925</v>
      </c>
      <c r="FR196" s="80">
        <f t="shared" si="321"/>
        <v>0.99729451442270367</v>
      </c>
      <c r="FT196" s="80">
        <f t="shared" si="333"/>
        <v>0.97400604849568539</v>
      </c>
      <c r="FU196" s="80">
        <f t="shared" si="334"/>
        <v>0.97791522447609724</v>
      </c>
      <c r="FV196" s="80">
        <f t="shared" si="322"/>
        <v>1.0088638065109961</v>
      </c>
      <c r="FX196" s="37"/>
    </row>
    <row r="197" spans="1:180" x14ac:dyDescent="0.2">
      <c r="A197" s="74" t="s">
        <v>37</v>
      </c>
      <c r="B197" s="31">
        <f t="shared" si="324"/>
        <v>1985</v>
      </c>
      <c r="D197" s="85">
        <f t="shared" si="351"/>
        <v>43588.61955814268</v>
      </c>
      <c r="E197" s="85">
        <f t="shared" si="352"/>
        <v>78092.927379435554</v>
      </c>
      <c r="F197" s="85">
        <f t="shared" si="353"/>
        <v>66632.158476934099</v>
      </c>
      <c r="G197" s="85">
        <f t="shared" si="354"/>
        <v>8399.6148777506969</v>
      </c>
      <c r="H197" s="85">
        <f t="shared" si="355"/>
        <v>5129.7881414209787</v>
      </c>
      <c r="I197" s="85">
        <f t="shared" si="356"/>
        <v>201843.10843368401</v>
      </c>
      <c r="K197" s="86">
        <f>AER11_Table2.1d!E48*0.001</f>
        <v>7031.5969999999998</v>
      </c>
      <c r="L197" s="86">
        <f>AER11_Table2.1d!G48*0.001</f>
        <v>7714.1210000000001</v>
      </c>
      <c r="M197" s="86">
        <f>AER11_Table2.1d!$W48*0.001</f>
        <v>2855.0660000000003</v>
      </c>
      <c r="N197" s="86">
        <f>AER11_Table2.1d!B48*0.001</f>
        <v>2759.9270000000001</v>
      </c>
      <c r="O197" s="86">
        <f>AER11_Table2.1d!Q48*0.001</f>
        <v>1917.674</v>
      </c>
      <c r="P197" s="86">
        <f t="shared" si="357"/>
        <v>22278.384999999998</v>
      </c>
      <c r="R197" s="96">
        <f t="shared" si="385"/>
        <v>2487.7440000000001</v>
      </c>
      <c r="S197" s="96">
        <f t="shared" si="385"/>
        <v>1082.627</v>
      </c>
      <c r="T197" s="96">
        <f t="shared" si="385"/>
        <v>2351.2820000000002</v>
      </c>
      <c r="U197" s="96">
        <f t="shared" si="385"/>
        <v>17396.196924771179</v>
      </c>
      <c r="V197" s="85">
        <f t="shared" si="411"/>
        <v>23317.849924771181</v>
      </c>
      <c r="X197" s="85">
        <f>AER_11_Table3.4_real!$Q32</f>
        <v>6.1989644113766307</v>
      </c>
      <c r="Y197" s="85">
        <f>AER_11_Table3.4_real!$S32</f>
        <v>10.123373405658993</v>
      </c>
      <c r="Z197" s="85">
        <f>AER_11_Table3.4_real!W32</f>
        <v>23.338220019058788</v>
      </c>
      <c r="AA197" s="85">
        <f>AER_11_Table3.4_real!P32</f>
        <v>3.0434192200557102</v>
      </c>
      <c r="AB197" s="85">
        <f>AER_11_Table3.4_real!U32</f>
        <v>2.675005314470019</v>
      </c>
      <c r="AC197" s="94">
        <f t="shared" si="358"/>
        <v>9.060042208341585</v>
      </c>
      <c r="AD197" s="90">
        <f t="shared" si="337"/>
        <v>1</v>
      </c>
      <c r="AF197" s="96">
        <f t="shared" si="387"/>
        <v>17.52134446234929</v>
      </c>
      <c r="AG197" s="96">
        <f t="shared" si="388"/>
        <v>72.132809711410815</v>
      </c>
      <c r="AH197" s="96">
        <f t="shared" si="389"/>
        <v>28.338650351992698</v>
      </c>
      <c r="AI197" s="96">
        <f t="shared" si="390"/>
        <v>0.48284202082066174</v>
      </c>
      <c r="AJ197" s="96">
        <f t="shared" si="391"/>
        <v>0.2199940456762039</v>
      </c>
      <c r="AL197" s="94">
        <f t="shared" si="392"/>
        <v>17.785822525614854</v>
      </c>
      <c r="AM197" s="94">
        <f t="shared" si="392"/>
        <v>73.051410823635024</v>
      </c>
      <c r="AN197" s="94">
        <f t="shared" si="392"/>
        <v>29.446506603490811</v>
      </c>
      <c r="AO197" s="94">
        <f t="shared" si="392"/>
        <v>0.47714932861870069</v>
      </c>
      <c r="AP197" s="94">
        <f t="shared" si="393"/>
        <v>8.6145004059046499</v>
      </c>
      <c r="AR197" s="90">
        <f>[4]Northeast!V196</f>
        <v>0.98512983794341447</v>
      </c>
      <c r="AS197" s="90">
        <f>[4]Midwest!V196</f>
        <v>0.9874252789663166</v>
      </c>
      <c r="AT197" s="90">
        <f>[4]South!V196</f>
        <v>0.96237732827136857</v>
      </c>
      <c r="AU197" s="90">
        <f>[4]West!V196</f>
        <v>1.0119306302252187</v>
      </c>
      <c r="AV197" s="90">
        <f t="shared" si="394"/>
        <v>2.5537644124482606E-2</v>
      </c>
      <c r="AX197" s="102">
        <f t="shared" ref="AX197:AX222" si="436">R197/K197*1000000</f>
        <v>353795.01982266619</v>
      </c>
      <c r="AY197" s="102">
        <f t="shared" si="413"/>
        <v>140343.5336313755</v>
      </c>
      <c r="AZ197" s="102">
        <f t="shared" si="414"/>
        <v>823547.33655894466</v>
      </c>
      <c r="BA197" s="102">
        <f t="shared" si="415"/>
        <v>6303136.6136753531</v>
      </c>
      <c r="BB197" s="102">
        <f t="shared" si="416"/>
        <v>12159444.162444284</v>
      </c>
      <c r="BE197" s="80">
        <f t="shared" si="395"/>
        <v>1</v>
      </c>
      <c r="BF197" s="80">
        <f t="shared" si="395"/>
        <v>1</v>
      </c>
      <c r="BG197" s="80">
        <f t="shared" si="395"/>
        <v>1</v>
      </c>
      <c r="BH197" s="80">
        <f t="shared" si="395"/>
        <v>1</v>
      </c>
      <c r="BI197" s="80"/>
      <c r="BJ197" s="80"/>
      <c r="BK197" s="80"/>
      <c r="BL197" s="80"/>
      <c r="BM197" s="80"/>
      <c r="BN197" s="80"/>
      <c r="BO197" s="80"/>
      <c r="BP197" s="80"/>
      <c r="BQ197" s="80"/>
      <c r="BR197" s="80"/>
      <c r="BS197" s="80"/>
      <c r="BT197" s="95">
        <f>[4]Northeast!AK196</f>
        <v>1</v>
      </c>
      <c r="BU197" s="95">
        <f>[4]Midwest!AK196</f>
        <v>1</v>
      </c>
      <c r="BV197" s="95">
        <f>[4]South!AK196</f>
        <v>1</v>
      </c>
      <c r="BW197" s="95">
        <f>[4]West!AK196</f>
        <v>1</v>
      </c>
      <c r="BX197" s="88"/>
      <c r="BY197" s="95">
        <f>[4]Northeast!AH196</f>
        <v>1</v>
      </c>
      <c r="BZ197" s="95">
        <f>[4]Midwest!AH196</f>
        <v>1</v>
      </c>
      <c r="CA197" s="95">
        <f>[4]South!AH196</f>
        <v>1</v>
      </c>
      <c r="CB197" s="95">
        <f>[4]West!AH196</f>
        <v>1</v>
      </c>
      <c r="CD197" s="95">
        <f>[4]Northeast!AI196</f>
        <v>1</v>
      </c>
      <c r="CE197" s="95">
        <f>[4]Midwest!AI196</f>
        <v>1</v>
      </c>
      <c r="CF197" s="95">
        <f>[4]South!AI196</f>
        <v>1</v>
      </c>
      <c r="CG197" s="95">
        <f>[4]West!AI196</f>
        <v>1</v>
      </c>
      <c r="CI197" s="95">
        <f>[4]Northeast!AJ196</f>
        <v>1</v>
      </c>
      <c r="CJ197" s="95">
        <f>[4]Midwest!AJ196</f>
        <v>1</v>
      </c>
      <c r="CK197" s="95">
        <f>[4]South!AJ196</f>
        <v>1</v>
      </c>
      <c r="CL197" s="95">
        <f>[4]West!AJ196</f>
        <v>1</v>
      </c>
      <c r="CN197" s="89" t="e">
        <f t="shared" si="396"/>
        <v>#DIV/0!</v>
      </c>
      <c r="CO197" s="89">
        <f t="shared" si="397"/>
        <v>1</v>
      </c>
      <c r="CP197" s="89">
        <f t="shared" si="398"/>
        <v>1</v>
      </c>
      <c r="CQ197" s="89">
        <f t="shared" si="399"/>
        <v>1</v>
      </c>
      <c r="CR197" s="89">
        <f t="shared" si="400"/>
        <v>1</v>
      </c>
      <c r="CS197" s="89">
        <f t="shared" si="401"/>
        <v>1</v>
      </c>
      <c r="CT197" s="89">
        <f t="shared" si="402"/>
        <v>1</v>
      </c>
      <c r="CU197" s="89" t="e">
        <f t="shared" si="403"/>
        <v>#DIV/0!</v>
      </c>
      <c r="CV197" s="89" t="e">
        <f t="shared" si="404"/>
        <v>#DIV/0!</v>
      </c>
      <c r="CW197" s="89"/>
      <c r="CX197" s="89">
        <f t="shared" si="405"/>
        <v>1</v>
      </c>
      <c r="DA197" s="35"/>
      <c r="DC197" s="80">
        <f t="shared" si="359"/>
        <v>0.215952974051942</v>
      </c>
      <c r="DD197" s="80">
        <f t="shared" si="360"/>
        <v>0.38689915145204551</v>
      </c>
      <c r="DE197" s="80">
        <f t="shared" si="361"/>
        <v>0.33011857077511386</v>
      </c>
      <c r="DF197" s="80">
        <f t="shared" si="362"/>
        <v>4.1614573531552644E-2</v>
      </c>
      <c r="DG197" s="80">
        <f t="shared" si="363"/>
        <v>2.5414730189345959E-2</v>
      </c>
      <c r="DI197" s="80">
        <f t="shared" si="417"/>
        <v>0.223516808850655</v>
      </c>
      <c r="DJ197" s="80">
        <f t="shared" si="418"/>
        <v>0.39211772681235929</v>
      </c>
      <c r="DK197" s="80">
        <f t="shared" si="419"/>
        <v>0.31795260722474139</v>
      </c>
      <c r="DL197" s="80">
        <f t="shared" si="420"/>
        <v>4.1331056086811535E-2</v>
      </c>
      <c r="DM197" s="80">
        <f t="shared" si="421"/>
        <v>2.4814418834406597E-2</v>
      </c>
      <c r="DN197" s="80">
        <f t="shared" si="422"/>
        <v>0.99973261780897382</v>
      </c>
      <c r="DO197" s="80"/>
      <c r="DP197" s="80">
        <f t="shared" si="380"/>
        <v>0.22357658924895055</v>
      </c>
      <c r="DQ197" s="80">
        <f t="shared" si="381"/>
        <v>0.39222260015055754</v>
      </c>
      <c r="DR197" s="80">
        <f t="shared" si="382"/>
        <v>0.31803764482704405</v>
      </c>
      <c r="DS197" s="80">
        <f t="shared" si="383"/>
        <v>4.1342110230826699E-2</v>
      </c>
      <c r="DT197" s="80">
        <f t="shared" si="384"/>
        <v>2.4821055542621165E-2</v>
      </c>
      <c r="DW197" s="80">
        <f t="shared" si="375"/>
        <v>-9.618061940222053E-2</v>
      </c>
      <c r="DX197" s="80">
        <f t="shared" si="376"/>
        <v>-7.1473256649429343E-2</v>
      </c>
      <c r="DY197" s="80">
        <f t="shared" si="377"/>
        <v>-2.6141875294298468E-3</v>
      </c>
      <c r="DZ197" s="80">
        <f t="shared" si="378"/>
        <v>-3.6407075357113149E-2</v>
      </c>
      <c r="EA197" s="80">
        <f t="shared" si="379"/>
        <v>-3.1157719470969483E-2</v>
      </c>
      <c r="EC197" s="80">
        <f t="shared" si="407"/>
        <v>3.6667321974433609</v>
      </c>
      <c r="ED197" s="80">
        <f t="shared" si="408"/>
        <v>4.0226446205142272</v>
      </c>
      <c r="EE197" s="80">
        <f t="shared" si="409"/>
        <v>1.4888171816481843</v>
      </c>
      <c r="EF197" s="80">
        <f t="shared" si="410"/>
        <v>1.439205516683232</v>
      </c>
      <c r="EG197" s="80"/>
      <c r="EI197" s="80">
        <f t="shared" si="423"/>
        <v>-5.1438519192121591E-2</v>
      </c>
      <c r="EJ197" s="80">
        <f t="shared" si="423"/>
        <v>-3.4421081046705014E-2</v>
      </c>
      <c r="EK197" s="80">
        <f t="shared" si="423"/>
        <v>-9.6856242283963555E-4</v>
      </c>
      <c r="EL197" s="80">
        <f t="shared" si="423"/>
        <v>-2.9062618176766489E-2</v>
      </c>
      <c r="EN197" s="80">
        <f t="shared" si="424"/>
        <v>5.403869692816788E-4</v>
      </c>
      <c r="EO197" s="80">
        <f t="shared" si="425"/>
        <v>-3.0174542683015186E-4</v>
      </c>
      <c r="EP197" s="80">
        <f t="shared" si="426"/>
        <v>-9.5967350877538681E-4</v>
      </c>
      <c r="EQ197" s="80">
        <f t="shared" si="427"/>
        <v>1.7521951889347753E-4</v>
      </c>
      <c r="ES197" s="80">
        <f t="shared" si="428"/>
        <v>3.1272186090359387E-4</v>
      </c>
      <c r="ET197" s="80">
        <f t="shared" si="429"/>
        <v>3.2368708631817108E-3</v>
      </c>
      <c r="EU197" s="80">
        <f t="shared" si="430"/>
        <v>4.0841888375136859E-3</v>
      </c>
      <c r="EV197" s="80">
        <f t="shared" si="431"/>
        <v>1.7109679509700159E-3</v>
      </c>
      <c r="EX197" s="80">
        <f t="shared" si="432"/>
        <v>-9.6569683974278338E-3</v>
      </c>
      <c r="EY197" s="80">
        <f t="shared" si="433"/>
        <v>-8.3939332411544394E-3</v>
      </c>
      <c r="EZ197" s="80">
        <f t="shared" si="434"/>
        <v>-1.1908751628709415E-2</v>
      </c>
      <c r="FA197" s="80">
        <f t="shared" si="435"/>
        <v>1.0014973025732888E-2</v>
      </c>
      <c r="FD197" s="80">
        <f t="shared" si="335"/>
        <v>0.94871476978781633</v>
      </c>
      <c r="FE197" s="80">
        <f t="shared" si="325"/>
        <v>1.9540471227928884</v>
      </c>
      <c r="FF197" s="80">
        <f t="shared" si="319"/>
        <v>1</v>
      </c>
      <c r="FG197" s="80"/>
      <c r="FH197" s="80">
        <f t="shared" si="326"/>
        <v>0.97383760048026891</v>
      </c>
      <c r="FI197" s="80">
        <f t="shared" si="327"/>
        <v>0.5390480689763234</v>
      </c>
      <c r="FJ197" s="80">
        <f t="shared" si="328"/>
        <v>1</v>
      </c>
      <c r="FK197" s="80"/>
      <c r="FL197" s="80">
        <f t="shared" si="329"/>
        <v>0.99970454179807644</v>
      </c>
      <c r="FM197" s="80">
        <f t="shared" si="330"/>
        <v>1.0146746625273877</v>
      </c>
      <c r="FN197" s="80">
        <f t="shared" si="320"/>
        <v>1</v>
      </c>
      <c r="FO197" s="80"/>
      <c r="FP197" s="80">
        <f t="shared" si="331"/>
        <v>1.0027128250864414</v>
      </c>
      <c r="FQ197" s="80">
        <f t="shared" si="332"/>
        <v>1.0281680623711744</v>
      </c>
      <c r="FR197" s="80">
        <f t="shared" si="321"/>
        <v>1</v>
      </c>
      <c r="FT197" s="80">
        <f t="shared" si="333"/>
        <v>0.99121407027014852</v>
      </c>
      <c r="FU197" s="80">
        <f t="shared" si="334"/>
        <v>0.96932333003209836</v>
      </c>
      <c r="FV197" s="80">
        <f t="shared" si="322"/>
        <v>1</v>
      </c>
      <c r="FX197" s="37"/>
    </row>
    <row r="198" spans="1:180" x14ac:dyDescent="0.2">
      <c r="A198" s="74" t="s">
        <v>37</v>
      </c>
      <c r="B198" s="31">
        <f t="shared" si="324"/>
        <v>1986</v>
      </c>
      <c r="D198" s="85">
        <f t="shared" si="351"/>
        <v>33390.969274671741</v>
      </c>
      <c r="E198" s="85">
        <f t="shared" si="352"/>
        <v>60837.558071500178</v>
      </c>
      <c r="F198" s="85">
        <f t="shared" si="353"/>
        <v>64288.609953397507</v>
      </c>
      <c r="G198" s="85">
        <f t="shared" si="354"/>
        <v>7462.0975990228644</v>
      </c>
      <c r="H198" s="85">
        <f t="shared" si="355"/>
        <v>4960.5731740080464</v>
      </c>
      <c r="I198" s="85">
        <f t="shared" si="356"/>
        <v>170939.80807260037</v>
      </c>
      <c r="K198" s="86">
        <f>AER11_Table2.1d!E49*0.001</f>
        <v>6646.2619999999997</v>
      </c>
      <c r="L198" s="86">
        <f>AER11_Table2.1d!G49*0.001</f>
        <v>7860.0129999999999</v>
      </c>
      <c r="M198" s="86">
        <f>AER11_Table2.1d!$W49*0.001</f>
        <v>2833.77</v>
      </c>
      <c r="N198" s="86">
        <f>AER11_Table2.1d!B49*0.001</f>
        <v>2640.5039999999999</v>
      </c>
      <c r="O198" s="86">
        <f>AER11_Table2.1d!Q49*0.001</f>
        <v>1914.9010000000001</v>
      </c>
      <c r="P198" s="86">
        <f t="shared" si="357"/>
        <v>21895.45</v>
      </c>
      <c r="R198" s="96">
        <f t="shared" ref="R198:U213" si="437">R52</f>
        <v>2367.3389999999999</v>
      </c>
      <c r="S198" s="96">
        <f t="shared" si="437"/>
        <v>1162.4580000000001</v>
      </c>
      <c r="T198" s="96">
        <f t="shared" si="437"/>
        <v>2438.6289999999999</v>
      </c>
      <c r="U198" s="96">
        <f t="shared" si="437"/>
        <v>17865.041166524636</v>
      </c>
      <c r="V198" s="85">
        <f t="shared" si="411"/>
        <v>23833.467166524635</v>
      </c>
      <c r="X198" s="85">
        <f>AER_11_Table3.4_real!$Q33</f>
        <v>5.0240224166112837</v>
      </c>
      <c r="Y198" s="85">
        <f>AER_11_Table3.4_real!$S33</f>
        <v>7.7401345355917579</v>
      </c>
      <c r="Z198" s="85">
        <f>AER_11_Table3.4_real!W33</f>
        <v>22.686601225010325</v>
      </c>
      <c r="AA198" s="85">
        <f>AER_11_Table3.4_real!P33</f>
        <v>2.8260126093438469</v>
      </c>
      <c r="AB198" s="85">
        <f>AER_11_Table3.4_real!U33</f>
        <v>2.590511558565193</v>
      </c>
      <c r="AC198" s="94">
        <f t="shared" si="358"/>
        <v>7.8070927097913199</v>
      </c>
      <c r="AD198" s="90">
        <f t="shared" si="337"/>
        <v>0.86170599763909772</v>
      </c>
      <c r="AF198" s="96">
        <f t="shared" si="387"/>
        <v>14.104853286610723</v>
      </c>
      <c r="AG198" s="96">
        <f t="shared" si="388"/>
        <v>52.335274110118533</v>
      </c>
      <c r="AH198" s="96">
        <f t="shared" si="389"/>
        <v>26.362603722582445</v>
      </c>
      <c r="AI198" s="96">
        <f t="shared" si="390"/>
        <v>0.41769271783181111</v>
      </c>
      <c r="AJ198" s="96">
        <f t="shared" si="391"/>
        <v>0.20813476861542973</v>
      </c>
      <c r="AL198" s="94">
        <f t="shared" ref="AL198:AO214" si="438">AF198/AR198</f>
        <v>14.35507561686922</v>
      </c>
      <c r="AM198" s="94">
        <f t="shared" si="438"/>
        <v>52.488614956728142</v>
      </c>
      <c r="AN198" s="94">
        <f t="shared" si="438"/>
        <v>26.126175337582655</v>
      </c>
      <c r="AO198" s="94">
        <f t="shared" si="438"/>
        <v>0.42734337494749891</v>
      </c>
      <c r="AP198" s="94">
        <f t="shared" si="393"/>
        <v>6.9795005225998201</v>
      </c>
      <c r="AR198" s="90">
        <f>[4]Northeast!V197</f>
        <v>0.98256906916154096</v>
      </c>
      <c r="AS198" s="90">
        <f>[4]Midwest!V197</f>
        <v>0.99707858843796848</v>
      </c>
      <c r="AT198" s="90">
        <f>[4]South!V197</f>
        <v>1.0090494832077348</v>
      </c>
      <c r="AU198" s="90">
        <f>[4]West!V197</f>
        <v>0.97741708967203844</v>
      </c>
      <c r="AV198" s="90">
        <f t="shared" si="394"/>
        <v>2.9820868691317302E-2</v>
      </c>
      <c r="AX198" s="102">
        <f t="shared" si="436"/>
        <v>356191.0439281509</v>
      </c>
      <c r="AY198" s="102">
        <f t="shared" si="413"/>
        <v>147895.17523698753</v>
      </c>
      <c r="AZ198" s="102">
        <f t="shared" si="414"/>
        <v>860559.96075898886</v>
      </c>
      <c r="BA198" s="102">
        <f t="shared" si="415"/>
        <v>6765769.4010403454</v>
      </c>
      <c r="BB198" s="102">
        <f t="shared" si="416"/>
        <v>12446318.199491585</v>
      </c>
      <c r="BE198" s="80">
        <f t="shared" ref="BE198:BH214" si="439">AL198/AL$224</f>
        <v>0.80710777340745821</v>
      </c>
      <c r="BF198" s="80">
        <f t="shared" si="439"/>
        <v>0.71851610208390382</v>
      </c>
      <c r="BG198" s="80">
        <f t="shared" si="439"/>
        <v>0.8872419295566103</v>
      </c>
      <c r="BH198" s="80">
        <f t="shared" si="439"/>
        <v>0.89561768049556933</v>
      </c>
      <c r="BI198" s="80"/>
      <c r="BJ198" s="80"/>
      <c r="BK198" s="80"/>
      <c r="BL198" s="80"/>
      <c r="BM198" s="80"/>
      <c r="BN198" s="80"/>
      <c r="BO198" s="80"/>
      <c r="BP198" s="80"/>
      <c r="BQ198" s="80"/>
      <c r="BR198" s="80"/>
      <c r="BS198" s="80"/>
      <c r="BT198" s="95">
        <f>[4]Northeast!AK197</f>
        <v>1.0302699385959848</v>
      </c>
      <c r="BU198" s="95">
        <f>[4]Midwest!AK197</f>
        <v>1.0091713241629483</v>
      </c>
      <c r="BV198" s="95">
        <f>[4]South!AK197</f>
        <v>0.97332123329724629</v>
      </c>
      <c r="BW198" s="95">
        <f>[4]West!AK197</f>
        <v>0.98331754810726857</v>
      </c>
      <c r="BX198" s="88"/>
      <c r="BY198" s="95">
        <f>[4]Northeast!AH197</f>
        <v>1.0007811281137196</v>
      </c>
      <c r="BZ198" s="95">
        <f>[4]Midwest!AH197</f>
        <v>0.99947146459551361</v>
      </c>
      <c r="CA198" s="95">
        <f>[4]South!AH197</f>
        <v>0.99906332112287044</v>
      </c>
      <c r="CB198" s="95">
        <f>[4]West!AH197</f>
        <v>1.0001080122982493</v>
      </c>
      <c r="CD198" s="95">
        <f>[4]Northeast!AI197</f>
        <v>1.0036349803445095</v>
      </c>
      <c r="CE198" s="95">
        <f>[4]Midwest!AI197</f>
        <v>1.0084264248494383</v>
      </c>
      <c r="CF198" s="95">
        <f>[4]South!AI197</f>
        <v>1.0093174605427093</v>
      </c>
      <c r="CG198" s="95">
        <f>[4]West!AI197</f>
        <v>1.006102062379391</v>
      </c>
      <c r="CI198" s="95">
        <f>[4]Northeast!AJ197</f>
        <v>0.9974005773825515</v>
      </c>
      <c r="CJ198" s="95">
        <f>[4]Midwest!AJ197</f>
        <v>1.009776243000136</v>
      </c>
      <c r="CK198" s="95">
        <f>[4]South!AJ197</f>
        <v>1.0484967315472811</v>
      </c>
      <c r="CL198" s="95">
        <f>[4]West!AJ197</f>
        <v>0.96589337300176514</v>
      </c>
      <c r="CN198" s="89" t="e">
        <f t="shared" si="396"/>
        <v>#DIV/0!</v>
      </c>
      <c r="CO198" s="89">
        <f t="shared" si="397"/>
        <v>0.96841361194769582</v>
      </c>
      <c r="CP198" s="89">
        <f t="shared" si="398"/>
        <v>0.99227773293783506</v>
      </c>
      <c r="CQ198" s="89">
        <f t="shared" si="399"/>
        <v>0.99963810103345985</v>
      </c>
      <c r="CR198" s="89">
        <f t="shared" si="400"/>
        <v>1.0074240099320857</v>
      </c>
      <c r="CS198" s="89">
        <f t="shared" si="401"/>
        <v>1.0184814505288584</v>
      </c>
      <c r="CT198" s="89">
        <f t="shared" si="402"/>
        <v>0.85472123645174614</v>
      </c>
      <c r="CU198" s="89" t="e">
        <f t="shared" si="403"/>
        <v>#DIV/0!</v>
      </c>
      <c r="CV198" s="89" t="e">
        <f t="shared" si="404"/>
        <v>#DIV/0!</v>
      </c>
      <c r="CW198" s="89"/>
      <c r="CX198" s="89">
        <f t="shared" si="405"/>
        <v>1.0177508351226079</v>
      </c>
      <c r="DA198" s="35"/>
      <c r="DC198" s="80">
        <f t="shared" si="359"/>
        <v>0.19533758491462772</v>
      </c>
      <c r="DD198" s="80">
        <f t="shared" si="360"/>
        <v>0.35590047021499915</v>
      </c>
      <c r="DE198" s="80">
        <f t="shared" si="361"/>
        <v>0.37608916658016428</v>
      </c>
      <c r="DF198" s="80">
        <f t="shared" si="362"/>
        <v>4.365336362056528E-2</v>
      </c>
      <c r="DG198" s="80">
        <f t="shared" si="363"/>
        <v>2.90194146696434E-2</v>
      </c>
      <c r="DI198" s="80">
        <f t="shared" si="417"/>
        <v>0.20547294414837847</v>
      </c>
      <c r="DJ198" s="80">
        <f t="shared" si="418"/>
        <v>0.37118410328410478</v>
      </c>
      <c r="DK198" s="80">
        <f t="shared" si="419"/>
        <v>0.35260456117302064</v>
      </c>
      <c r="DL198" s="80">
        <f t="shared" si="420"/>
        <v>4.2625842624185152E-2</v>
      </c>
      <c r="DM198" s="80">
        <f t="shared" si="421"/>
        <v>2.7177241486259801E-2</v>
      </c>
      <c r="DN198" s="80">
        <f t="shared" si="422"/>
        <v>0.99906469271594878</v>
      </c>
      <c r="DO198" s="80"/>
      <c r="DP198" s="80">
        <f t="shared" si="380"/>
        <v>0.20566530440566569</v>
      </c>
      <c r="DQ198" s="80">
        <f t="shared" si="381"/>
        <v>0.37153159949536801</v>
      </c>
      <c r="DR198" s="80">
        <f t="shared" si="382"/>
        <v>0.35293466353461872</v>
      </c>
      <c r="DS198" s="80">
        <f t="shared" si="383"/>
        <v>4.2665748209264776E-2</v>
      </c>
      <c r="DT198" s="80">
        <f t="shared" si="384"/>
        <v>2.7202684355082857E-2</v>
      </c>
      <c r="DW198" s="80">
        <f t="shared" si="375"/>
        <v>-0.2101513566157317</v>
      </c>
      <c r="DX198" s="80">
        <f t="shared" si="376"/>
        <v>-0.26842787948388952</v>
      </c>
      <c r="DY198" s="80">
        <f t="shared" si="377"/>
        <v>-2.83178650283945E-2</v>
      </c>
      <c r="DZ198" s="80">
        <f t="shared" si="378"/>
        <v>-7.4114880649997855E-2</v>
      </c>
      <c r="EA198" s="80">
        <f t="shared" si="379"/>
        <v>-3.2095997895896657E-2</v>
      </c>
      <c r="EC198" s="80">
        <f t="shared" si="407"/>
        <v>3.4708123292013529</v>
      </c>
      <c r="ED198" s="80">
        <f t="shared" si="408"/>
        <v>4.1046576298200268</v>
      </c>
      <c r="EE198" s="80">
        <f t="shared" si="409"/>
        <v>1.479851961015217</v>
      </c>
      <c r="EF198" s="80">
        <f t="shared" si="410"/>
        <v>1.3789245501464567</v>
      </c>
      <c r="EG198" s="80"/>
      <c r="EI198" s="80">
        <f t="shared" si="423"/>
        <v>-5.4912188804679893E-2</v>
      </c>
      <c r="EJ198" s="80">
        <f t="shared" si="423"/>
        <v>2.0182784083796038E-2</v>
      </c>
      <c r="EK198" s="80">
        <f t="shared" si="423"/>
        <v>-6.0399104492764649E-3</v>
      </c>
      <c r="EL198" s="80">
        <f t="shared" si="423"/>
        <v>-4.2787352946412185E-2</v>
      </c>
      <c r="EN198" s="80">
        <f t="shared" si="424"/>
        <v>7.8082319193285355E-4</v>
      </c>
      <c r="EO198" s="80">
        <f t="shared" si="425"/>
        <v>-5.286751285581982E-4</v>
      </c>
      <c r="EP198" s="80">
        <f t="shared" si="426"/>
        <v>-9.3711783491872282E-4</v>
      </c>
      <c r="EQ198" s="80">
        <f t="shared" si="427"/>
        <v>1.0800646534103169E-4</v>
      </c>
      <c r="ES198" s="80">
        <f t="shared" si="428"/>
        <v>3.6283897697017369E-3</v>
      </c>
      <c r="ET198" s="80">
        <f t="shared" si="429"/>
        <v>8.3911207179985636E-3</v>
      </c>
      <c r="EU198" s="80">
        <f t="shared" si="430"/>
        <v>9.2743207689488065E-3</v>
      </c>
      <c r="EV198" s="80">
        <f t="shared" si="431"/>
        <v>6.0835201889195747E-3</v>
      </c>
      <c r="EX198" s="80">
        <f t="shared" si="432"/>
        <v>-2.6028069826230212E-3</v>
      </c>
      <c r="EY198" s="80">
        <f t="shared" si="433"/>
        <v>9.7287647251825416E-3</v>
      </c>
      <c r="EZ198" s="80">
        <f t="shared" si="434"/>
        <v>4.7357454089629422E-2</v>
      </c>
      <c r="FA198" s="80">
        <f t="shared" si="435"/>
        <v>-3.4701830777287224E-2</v>
      </c>
      <c r="FD198" s="80">
        <f t="shared" si="335"/>
        <v>0.85472123645174614</v>
      </c>
      <c r="FE198" s="80">
        <f t="shared" si="325"/>
        <v>1.6701655728785145</v>
      </c>
      <c r="FF198" s="80">
        <f t="shared" si="319"/>
        <v>0.85472123645174614</v>
      </c>
      <c r="FG198" s="80"/>
      <c r="FH198" s="80">
        <f t="shared" si="326"/>
        <v>0.99227773293783506</v>
      </c>
      <c r="FI198" s="80">
        <f t="shared" si="327"/>
        <v>0.53488539582834393</v>
      </c>
      <c r="FJ198" s="80">
        <f t="shared" si="328"/>
        <v>0.99227773293783506</v>
      </c>
      <c r="FK198" s="80"/>
      <c r="FL198" s="80">
        <f t="shared" si="329"/>
        <v>0.99963810103345985</v>
      </c>
      <c r="FM198" s="80">
        <f t="shared" si="330"/>
        <v>1.0143074528156446</v>
      </c>
      <c r="FN198" s="80">
        <f t="shared" si="320"/>
        <v>0.99963810103345985</v>
      </c>
      <c r="FO198" s="80"/>
      <c r="FP198" s="80">
        <f t="shared" si="331"/>
        <v>1.0074240099320857</v>
      </c>
      <c r="FQ198" s="80">
        <f t="shared" si="332"/>
        <v>1.0358011922780712</v>
      </c>
      <c r="FR198" s="80">
        <f t="shared" si="321"/>
        <v>1.0074240099320857</v>
      </c>
      <c r="FT198" s="80">
        <f t="shared" si="333"/>
        <v>1.0184814505288584</v>
      </c>
      <c r="FU198" s="80">
        <f t="shared" si="334"/>
        <v>0.98723783120255493</v>
      </c>
      <c r="FV198" s="80">
        <f t="shared" si="322"/>
        <v>1.0184814505288584</v>
      </c>
      <c r="FX198" s="37"/>
    </row>
    <row r="199" spans="1:180" x14ac:dyDescent="0.2">
      <c r="A199" s="74" t="s">
        <v>37</v>
      </c>
      <c r="B199" s="31">
        <f t="shared" si="324"/>
        <v>1987</v>
      </c>
      <c r="D199" s="85">
        <f t="shared" si="351"/>
        <v>32140.465436053368</v>
      </c>
      <c r="E199" s="85">
        <f t="shared" si="352"/>
        <v>61369.006592588143</v>
      </c>
      <c r="F199" s="85">
        <f t="shared" si="353"/>
        <v>62730.751170022624</v>
      </c>
      <c r="G199" s="85">
        <f t="shared" si="354"/>
        <v>6840.0622371204918</v>
      </c>
      <c r="H199" s="85">
        <f t="shared" si="355"/>
        <v>4839.0260397880465</v>
      </c>
      <c r="I199" s="85">
        <f t="shared" si="356"/>
        <v>167919.31147557267</v>
      </c>
      <c r="K199" s="86">
        <f>AER11_Table2.1d!E50*0.001</f>
        <v>7282.8370000000004</v>
      </c>
      <c r="L199" s="86">
        <f>AER11_Table2.1d!G50*0.001</f>
        <v>8041.9369999999999</v>
      </c>
      <c r="M199" s="86">
        <f>AER11_Table2.1d!$W50*0.001</f>
        <v>2928.2910000000002</v>
      </c>
      <c r="N199" s="86">
        <f>AER11_Table2.1d!B50*0.001</f>
        <v>2672.9110000000001</v>
      </c>
      <c r="O199" s="86">
        <f>AER11_Table2.1d!Q50*0.001</f>
        <v>1913.8810000000001</v>
      </c>
      <c r="P199" s="86">
        <f t="shared" si="357"/>
        <v>22839.857000000004</v>
      </c>
      <c r="R199" s="96">
        <f t="shared" si="437"/>
        <v>2489.0529999999999</v>
      </c>
      <c r="S199" s="96">
        <f t="shared" si="437"/>
        <v>1130.9180000000001</v>
      </c>
      <c r="T199" s="96">
        <f t="shared" si="437"/>
        <v>2538.7559999999999</v>
      </c>
      <c r="U199" s="96">
        <f t="shared" si="437"/>
        <v>18332.98863821174</v>
      </c>
      <c r="V199" s="85">
        <f t="shared" si="411"/>
        <v>24491.715638211739</v>
      </c>
      <c r="X199" s="85">
        <f>AER_11_Table3.4_real!$Q34</f>
        <v>4.413179292088147</v>
      </c>
      <c r="Y199" s="85">
        <f>AER_11_Table3.4_real!$S34</f>
        <v>7.6311225259024216</v>
      </c>
      <c r="Z199" s="85">
        <f>AER_11_Table3.4_real!W34</f>
        <v>21.422307813677882</v>
      </c>
      <c r="AA199" s="85">
        <f>AER_11_Table3.4_real!P34</f>
        <v>2.5590310478427796</v>
      </c>
      <c r="AB199" s="85">
        <f>AER_11_Table3.4_real!U34</f>
        <v>2.5283839694255006</v>
      </c>
      <c r="AC199" s="94">
        <f t="shared" si="358"/>
        <v>7.3520298956150487</v>
      </c>
      <c r="AD199" s="90">
        <f t="shared" si="337"/>
        <v>0.81147854795268293</v>
      </c>
      <c r="AF199" s="96">
        <f t="shared" si="387"/>
        <v>12.912728429669183</v>
      </c>
      <c r="AG199" s="96">
        <f t="shared" si="388"/>
        <v>54.264771267756046</v>
      </c>
      <c r="AH199" s="96">
        <f t="shared" si="389"/>
        <v>24.709247824533996</v>
      </c>
      <c r="AI199" s="96">
        <f t="shared" si="390"/>
        <v>0.37310131872681362</v>
      </c>
      <c r="AJ199" s="96">
        <f t="shared" si="391"/>
        <v>0.19757807543046288</v>
      </c>
      <c r="AL199" s="94">
        <f t="shared" si="438"/>
        <v>12.908616204570928</v>
      </c>
      <c r="AM199" s="94">
        <f t="shared" si="438"/>
        <v>53.523430168336731</v>
      </c>
      <c r="AN199" s="94">
        <f t="shared" si="438"/>
        <v>24.417590912016969</v>
      </c>
      <c r="AO199" s="94">
        <f t="shared" si="438"/>
        <v>0.37727103747211133</v>
      </c>
      <c r="AP199" s="94">
        <f t="shared" si="393"/>
        <v>6.5968286563725149</v>
      </c>
      <c r="AR199" s="90">
        <f>[4]Northeast!V198</f>
        <v>1.0003185643629873</v>
      </c>
      <c r="AS199" s="90">
        <f>[4]Midwest!V198</f>
        <v>1.0138507770725405</v>
      </c>
      <c r="AT199" s="90">
        <f>[4]South!V198</f>
        <v>1.0119445408667851</v>
      </c>
      <c r="AU199" s="90">
        <f>[4]West!V198</f>
        <v>0.98894768394299037</v>
      </c>
      <c r="AV199" s="90">
        <f t="shared" si="394"/>
        <v>2.9950463430576311E-2</v>
      </c>
      <c r="AX199" s="102">
        <f t="shared" si="436"/>
        <v>341769.69771532709</v>
      </c>
      <c r="AY199" s="102">
        <f t="shared" si="413"/>
        <v>140627.56273768374</v>
      </c>
      <c r="AZ199" s="102">
        <f t="shared" si="414"/>
        <v>866975.31085537595</v>
      </c>
      <c r="BA199" s="102">
        <f t="shared" si="415"/>
        <v>6858809.9784136992</v>
      </c>
      <c r="BB199" s="102">
        <f t="shared" si="416"/>
        <v>12796885.30175687</v>
      </c>
      <c r="BE199" s="80">
        <f t="shared" si="439"/>
        <v>0.72578123311306786</v>
      </c>
      <c r="BF199" s="80">
        <f t="shared" si="439"/>
        <v>0.73268167671061302</v>
      </c>
      <c r="BG199" s="80">
        <f t="shared" si="439"/>
        <v>0.82921859766965789</v>
      </c>
      <c r="BH199" s="80">
        <f t="shared" si="439"/>
        <v>0.79067707915313024</v>
      </c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95">
        <f>[4]Northeast!AK198</f>
        <v>1.0466513697597761</v>
      </c>
      <c r="BU199" s="95">
        <f>[4]Midwest!AK198</f>
        <v>1.0000654848778581</v>
      </c>
      <c r="BV199" s="95">
        <f>[4]South!AK198</f>
        <v>0.97736070319820989</v>
      </c>
      <c r="BW199" s="95">
        <f>[4]West!AK198</f>
        <v>0.96052094561895496</v>
      </c>
      <c r="BX199" s="88"/>
      <c r="BY199" s="95">
        <f>[4]Northeast!AH198</f>
        <v>1.0009676110174504</v>
      </c>
      <c r="BZ199" s="95">
        <f>[4]Midwest!AH198</f>
        <v>0.99875894854233416</v>
      </c>
      <c r="CA199" s="95">
        <f>[4]South!AH198</f>
        <v>0.99795714114088774</v>
      </c>
      <c r="CB199" s="95">
        <f>[4]West!AH198</f>
        <v>1.0000204936206507</v>
      </c>
      <c r="CD199" s="95">
        <f>[4]Northeast!AI198</f>
        <v>1.0143399322439894</v>
      </c>
      <c r="CE199" s="95">
        <f>[4]Midwest!AI198</f>
        <v>1.0247286413010395</v>
      </c>
      <c r="CF199" s="95">
        <f>[4]South!AI198</f>
        <v>1.0263911363628295</v>
      </c>
      <c r="CG199" s="95">
        <f>[4]West!AI198</f>
        <v>1.0196152780820338</v>
      </c>
      <c r="CI199" s="95">
        <f>[4]Northeast!AJ198</f>
        <v>1.0154179944963206</v>
      </c>
      <c r="CJ199" s="95">
        <f>[4]Midwest!AJ198</f>
        <v>1.0267620230807615</v>
      </c>
      <c r="CK199" s="95">
        <f>[4]South!AJ198</f>
        <v>1.051504967063646</v>
      </c>
      <c r="CL199" s="95">
        <f>[4]West!AJ198</f>
        <v>0.97728802192981046</v>
      </c>
      <c r="CN199" s="89" t="e">
        <f t="shared" si="396"/>
        <v>#DIV/0!</v>
      </c>
      <c r="CO199" s="89">
        <f t="shared" si="397"/>
        <v>0.94518839112154529</v>
      </c>
      <c r="CP199" s="89">
        <f t="shared" si="398"/>
        <v>1.0320208266277899</v>
      </c>
      <c r="CQ199" s="89">
        <f t="shared" si="399"/>
        <v>0.99899838912664052</v>
      </c>
      <c r="CR199" s="89">
        <f t="shared" si="400"/>
        <v>1.0223286419559772</v>
      </c>
      <c r="CS199" s="89">
        <f t="shared" si="401"/>
        <v>1.029795239536939</v>
      </c>
      <c r="CT199" s="89">
        <f t="shared" si="402"/>
        <v>0.80771492238659015</v>
      </c>
      <c r="CU199" s="89" t="e">
        <f t="shared" si="403"/>
        <v>#DIV/0!</v>
      </c>
      <c r="CV199" s="89" t="e">
        <f t="shared" si="404"/>
        <v>#DIV/0!</v>
      </c>
      <c r="CW199" s="89"/>
      <c r="CX199" s="89">
        <f t="shared" si="405"/>
        <v>1.0854120976133583</v>
      </c>
      <c r="DA199" s="35"/>
      <c r="DC199" s="80">
        <f t="shared" si="359"/>
        <v>0.19140422357394468</v>
      </c>
      <c r="DD199" s="80">
        <f t="shared" si="360"/>
        <v>0.36546723574146817</v>
      </c>
      <c r="DE199" s="80">
        <f t="shared" si="361"/>
        <v>0.37357675313686661</v>
      </c>
      <c r="DF199" s="80">
        <f t="shared" si="362"/>
        <v>4.0734220364615541E-2</v>
      </c>
      <c r="DG199" s="80">
        <f t="shared" si="363"/>
        <v>2.8817567183104981E-2</v>
      </c>
      <c r="DI199" s="80">
        <f t="shared" si="417"/>
        <v>0.19336423667870897</v>
      </c>
      <c r="DJ199" s="80">
        <f t="shared" si="418"/>
        <v>0.36066270627435476</v>
      </c>
      <c r="DK199" s="80">
        <f t="shared" si="419"/>
        <v>0.37483155651336003</v>
      </c>
      <c r="DL199" s="80">
        <f t="shared" si="420"/>
        <v>4.2176956739103905E-2</v>
      </c>
      <c r="DM199" s="80">
        <f t="shared" si="421"/>
        <v>2.8918373520120607E-2</v>
      </c>
      <c r="DN199" s="80">
        <f t="shared" si="422"/>
        <v>0.99995382972564828</v>
      </c>
      <c r="DO199" s="80"/>
      <c r="DP199" s="80">
        <f t="shared" si="380"/>
        <v>0.1933731647707787</v>
      </c>
      <c r="DQ199" s="80">
        <f t="shared" si="381"/>
        <v>0.36067935893930997</v>
      </c>
      <c r="DR199" s="80">
        <f t="shared" si="382"/>
        <v>0.3748488633882231</v>
      </c>
      <c r="DS199" s="80">
        <f t="shared" si="383"/>
        <v>4.2178904150680395E-2</v>
      </c>
      <c r="DT199" s="80">
        <f t="shared" si="384"/>
        <v>2.8919708751007814E-2</v>
      </c>
      <c r="DW199" s="80">
        <f t="shared" si="375"/>
        <v>-0.12963553343485285</v>
      </c>
      <c r="DX199" s="80">
        <f t="shared" si="376"/>
        <v>-1.4184114795063454E-2</v>
      </c>
      <c r="DY199" s="80">
        <f t="shared" si="377"/>
        <v>-5.7341695529803165E-2</v>
      </c>
      <c r="DZ199" s="80">
        <f t="shared" si="378"/>
        <v>-9.9238056250481724E-2</v>
      </c>
      <c r="EA199" s="80">
        <f t="shared" si="379"/>
        <v>-2.4275017777026502E-2</v>
      </c>
      <c r="EC199" s="80">
        <f t="shared" si="407"/>
        <v>3.8052715921209312</v>
      </c>
      <c r="ED199" s="80">
        <f t="shared" si="408"/>
        <v>4.2019002226366213</v>
      </c>
      <c r="EE199" s="80">
        <f t="shared" si="409"/>
        <v>1.530027728996735</v>
      </c>
      <c r="EF199" s="80">
        <f t="shared" si="410"/>
        <v>1.3965920556189231</v>
      </c>
      <c r="EG199" s="80"/>
      <c r="EI199" s="80">
        <f t="shared" ref="EI199:EL218" si="440">LN(EC199/EC198)</f>
        <v>9.199869926325184E-2</v>
      </c>
      <c r="EJ199" s="80">
        <f t="shared" si="440"/>
        <v>2.341452071760013E-2</v>
      </c>
      <c r="EK199" s="80">
        <f t="shared" si="440"/>
        <v>3.3343802335406694E-2</v>
      </c>
      <c r="EL199" s="80">
        <f t="shared" si="440"/>
        <v>1.2731139181104887E-2</v>
      </c>
      <c r="EN199" s="80">
        <f t="shared" si="424"/>
        <v>1.8631999174013427E-4</v>
      </c>
      <c r="EO199" s="80">
        <f t="shared" si="425"/>
        <v>-7.1314707122105869E-4</v>
      </c>
      <c r="EP199" s="80">
        <f t="shared" si="426"/>
        <v>-1.1078305065159407E-3</v>
      </c>
      <c r="EQ199" s="80">
        <f t="shared" si="427"/>
        <v>-8.751305468169659E-5</v>
      </c>
      <c r="ES199" s="80">
        <f t="shared" si="428"/>
        <v>1.060969811868312E-2</v>
      </c>
      <c r="ET199" s="80">
        <f t="shared" si="429"/>
        <v>1.603671662839375E-2</v>
      </c>
      <c r="EU199" s="80">
        <f t="shared" si="430"/>
        <v>1.6774577857197548E-2</v>
      </c>
      <c r="EV199" s="80">
        <f t="shared" si="431"/>
        <v>1.3341857606667253E-2</v>
      </c>
      <c r="EX199" s="80">
        <f t="shared" si="432"/>
        <v>1.7903151940682559E-2</v>
      </c>
      <c r="EY199" s="80">
        <f t="shared" si="433"/>
        <v>1.668141890326395E-2</v>
      </c>
      <c r="EZ199" s="80">
        <f t="shared" si="434"/>
        <v>2.8649858483674614E-3</v>
      </c>
      <c r="FA199" s="80">
        <f t="shared" si="435"/>
        <v>1.1727962776905817E-2</v>
      </c>
      <c r="FD199" s="80">
        <f t="shared" si="335"/>
        <v>0.94500392401586286</v>
      </c>
      <c r="FE199" s="80">
        <f t="shared" si="325"/>
        <v>1.5783130201263977</v>
      </c>
      <c r="FF199" s="80">
        <f t="shared" si="319"/>
        <v>0.80771492238659015</v>
      </c>
      <c r="FG199" s="80"/>
      <c r="FH199" s="80">
        <f t="shared" si="326"/>
        <v>1.0400523889337792</v>
      </c>
      <c r="FI199" s="80">
        <f t="shared" si="327"/>
        <v>0.55630883373705919</v>
      </c>
      <c r="FJ199" s="80">
        <f t="shared" si="328"/>
        <v>1.0320208266277899</v>
      </c>
      <c r="FK199" s="80"/>
      <c r="FL199" s="80">
        <f t="shared" si="329"/>
        <v>0.99936005649828863</v>
      </c>
      <c r="FM199" s="80">
        <f t="shared" si="330"/>
        <v>1.0136583533524779</v>
      </c>
      <c r="FN199" s="80">
        <f t="shared" si="320"/>
        <v>0.99899838912664052</v>
      </c>
      <c r="FO199" s="80"/>
      <c r="FP199" s="80">
        <f t="shared" si="331"/>
        <v>1.0147947953165186</v>
      </c>
      <c r="FQ199" s="80">
        <f t="shared" si="332"/>
        <v>1.0511256589064313</v>
      </c>
      <c r="FR199" s="80">
        <f t="shared" si="321"/>
        <v>1.0223286419559772</v>
      </c>
      <c r="FT199" s="80">
        <f t="shared" si="333"/>
        <v>1.0111084880359928</v>
      </c>
      <c r="FU199" s="80">
        <f t="shared" si="334"/>
        <v>0.99820455083914805</v>
      </c>
      <c r="FV199" s="80">
        <f t="shared" si="322"/>
        <v>1.029795239536939</v>
      </c>
      <c r="FX199" s="37"/>
    </row>
    <row r="200" spans="1:180" x14ac:dyDescent="0.2">
      <c r="A200" s="74" t="s">
        <v>37</v>
      </c>
      <c r="B200" s="31">
        <f t="shared" si="324"/>
        <v>1988</v>
      </c>
      <c r="D200" s="85">
        <f t="shared" si="351"/>
        <v>32859.335263020912</v>
      </c>
      <c r="E200" s="85">
        <f t="shared" si="352"/>
        <v>56998.385992021846</v>
      </c>
      <c r="F200" s="85">
        <f t="shared" si="353"/>
        <v>62387.448273777321</v>
      </c>
      <c r="G200" s="85">
        <f t="shared" si="354"/>
        <v>7030.8832072948944</v>
      </c>
      <c r="H200" s="85">
        <f t="shared" si="355"/>
        <v>4857.6983074777754</v>
      </c>
      <c r="I200" s="85">
        <f t="shared" si="356"/>
        <v>164133.75104359275</v>
      </c>
      <c r="K200" s="86">
        <f>AER11_Table2.1d!E51*0.001</f>
        <v>7655.4589999999998</v>
      </c>
      <c r="L200" s="86">
        <f>AER11_Table2.1d!G51*0.001</f>
        <v>8317.4850000000006</v>
      </c>
      <c r="M200" s="86">
        <f>AER11_Table2.1d!$W51*0.001</f>
        <v>3058.8519999999999</v>
      </c>
      <c r="N200" s="86">
        <f>AER11_Table2.1d!B51*0.001</f>
        <v>2827.5549999999998</v>
      </c>
      <c r="O200" s="86">
        <f>AER11_Table2.1d!Q51*0.001</f>
        <v>1989.1020000000001</v>
      </c>
      <c r="P200" s="86">
        <f t="shared" si="357"/>
        <v>23848.452999999998</v>
      </c>
      <c r="R200" s="96">
        <f t="shared" si="437"/>
        <v>2730.88</v>
      </c>
      <c r="S200" s="96">
        <f t="shared" si="437"/>
        <v>1099.394</v>
      </c>
      <c r="T200" s="96">
        <f t="shared" si="437"/>
        <v>2675.1080000000002</v>
      </c>
      <c r="U200" s="96">
        <f t="shared" si="437"/>
        <v>18634.149689749931</v>
      </c>
      <c r="V200" s="85">
        <f t="shared" si="411"/>
        <v>25139.531689749932</v>
      </c>
      <c r="X200" s="85">
        <f>AER_11_Table3.4_real!$Q35</f>
        <v>4.2922749978833288</v>
      </c>
      <c r="Y200" s="85">
        <f>AER_11_Table3.4_real!$S35</f>
        <v>6.8528390483447632</v>
      </c>
      <c r="Z200" s="85">
        <f>AER_11_Table3.4_real!W35</f>
        <v>20.395706714080095</v>
      </c>
      <c r="AA200" s="85">
        <f>AER_11_Table3.4_real!P35</f>
        <v>2.4865593091186184</v>
      </c>
      <c r="AB200" s="85">
        <f>AER_11_Table3.4_real!U35</f>
        <v>2.4421564643129288</v>
      </c>
      <c r="AC200" s="94">
        <f t="shared" si="358"/>
        <v>6.8823646986071916</v>
      </c>
      <c r="AD200" s="90">
        <f t="shared" si="337"/>
        <v>0.75963936374055685</v>
      </c>
      <c r="AF200" s="96">
        <f t="shared" si="387"/>
        <v>12.032507932615461</v>
      </c>
      <c r="AG200" s="96">
        <f t="shared" si="388"/>
        <v>51.845276572386098</v>
      </c>
      <c r="AH200" s="96">
        <f t="shared" si="389"/>
        <v>23.321468992570512</v>
      </c>
      <c r="AI200" s="96">
        <f t="shared" si="390"/>
        <v>0.377311727358419</v>
      </c>
      <c r="AJ200" s="96">
        <f t="shared" si="391"/>
        <v>0.19322946693785831</v>
      </c>
      <c r="AL200" s="94">
        <f t="shared" si="438"/>
        <v>11.748481651097425</v>
      </c>
      <c r="AM200" s="94">
        <f t="shared" si="438"/>
        <v>49.77017805501513</v>
      </c>
      <c r="AN200" s="94">
        <f t="shared" si="438"/>
        <v>23.199966328675821</v>
      </c>
      <c r="AO200" s="94">
        <f t="shared" si="438"/>
        <v>0.3813728469173569</v>
      </c>
      <c r="AP200" s="94">
        <f t="shared" si="393"/>
        <v>6.2041610349564609</v>
      </c>
      <c r="AR200" s="90">
        <f>[4]Northeast!V199</f>
        <v>1.0241755734871072</v>
      </c>
      <c r="AS200" s="90">
        <f>[4]Midwest!V199</f>
        <v>1.041693612489736</v>
      </c>
      <c r="AT200" s="90">
        <f>[4]South!V199</f>
        <v>1.005237191389563</v>
      </c>
      <c r="AU200" s="90">
        <f>[4]West!V199</f>
        <v>0.98935131435873314</v>
      </c>
      <c r="AV200" s="90">
        <f t="shared" si="394"/>
        <v>3.1145140470908866E-2</v>
      </c>
      <c r="AX200" s="102">
        <f t="shared" si="436"/>
        <v>356723.22195181245</v>
      </c>
      <c r="AY200" s="102">
        <f t="shared" si="413"/>
        <v>132178.65737058737</v>
      </c>
      <c r="AZ200" s="102">
        <f t="shared" si="414"/>
        <v>874546.39845275297</v>
      </c>
      <c r="BA200" s="102">
        <f t="shared" si="415"/>
        <v>6590198.8430817202</v>
      </c>
      <c r="BB200" s="102">
        <f t="shared" si="416"/>
        <v>12638633.760234484</v>
      </c>
      <c r="BE200" s="80">
        <f t="shared" si="439"/>
        <v>0.66055318128680585</v>
      </c>
      <c r="BF200" s="80">
        <f t="shared" si="439"/>
        <v>0.68130344772085505</v>
      </c>
      <c r="BG200" s="80">
        <f t="shared" si="439"/>
        <v>0.78786820593263585</v>
      </c>
      <c r="BH200" s="80">
        <f t="shared" si="439"/>
        <v>0.79927356918093739</v>
      </c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95">
        <f>[4]Northeast!AK199</f>
        <v>1.0614583547952763</v>
      </c>
      <c r="BU200" s="95">
        <f>[4]Midwest!AK199</f>
        <v>1.0048417711867605</v>
      </c>
      <c r="BV200" s="95">
        <f>[4]South!AK199</f>
        <v>0.9852160223363351</v>
      </c>
      <c r="BW200" s="95">
        <f>[4]West!AK199</f>
        <v>0.98921573124804763</v>
      </c>
      <c r="BX200" s="88"/>
      <c r="BY200" s="95">
        <f>[4]Northeast!AH199</f>
        <v>1.0008732310107142</v>
      </c>
      <c r="BZ200" s="95">
        <f>[4]Midwest!AH199</f>
        <v>0.99885623411698943</v>
      </c>
      <c r="CA200" s="95">
        <f>[4]South!AH199</f>
        <v>0.9987019266132019</v>
      </c>
      <c r="CB200" s="95">
        <f>[4]West!AH199</f>
        <v>1.001269452050376</v>
      </c>
      <c r="CD200" s="95">
        <f>[4]Northeast!AI199</f>
        <v>1.0273775573938055</v>
      </c>
      <c r="CE200" s="95">
        <f>[4]Midwest!AI199</f>
        <v>1.0387861124944431</v>
      </c>
      <c r="CF200" s="95">
        <f>[4]South!AI199</f>
        <v>1.0415649221912642</v>
      </c>
      <c r="CG200" s="95">
        <f>[4]West!AI199</f>
        <v>1.0308745264275609</v>
      </c>
      <c r="CI200" s="95">
        <f>[4]Northeast!AJ199</f>
        <v>1.0396351161438839</v>
      </c>
      <c r="CJ200" s="95">
        <f>[4]Midwest!AJ199</f>
        <v>1.0549594330623477</v>
      </c>
      <c r="CK200" s="95">
        <f>[4]South!AJ199</f>
        <v>1.044535404003313</v>
      </c>
      <c r="CL200" s="95">
        <f>[4]West!AJ199</f>
        <v>0.97768689355567762</v>
      </c>
      <c r="CN200" s="89" t="e">
        <f t="shared" si="396"/>
        <v>#DIV/0!</v>
      </c>
      <c r="CO200" s="89">
        <f t="shared" si="397"/>
        <v>0.91295387381193926</v>
      </c>
      <c r="CP200" s="89">
        <f t="shared" si="398"/>
        <v>1.0352668142313948</v>
      </c>
      <c r="CQ200" s="89">
        <f t="shared" si="399"/>
        <v>0.99934765950041093</v>
      </c>
      <c r="CR200" s="89">
        <f t="shared" si="400"/>
        <v>1.0360634236373749</v>
      </c>
      <c r="CS200" s="89">
        <f t="shared" si="401"/>
        <v>1.0419973232394228</v>
      </c>
      <c r="CT200" s="89">
        <f t="shared" si="402"/>
        <v>0.75726764611976283</v>
      </c>
      <c r="CU200" s="89" t="e">
        <f t="shared" si="403"/>
        <v>#DIV/0!</v>
      </c>
      <c r="CV200" s="89" t="e">
        <f t="shared" si="404"/>
        <v>#DIV/0!</v>
      </c>
      <c r="CW200" s="89"/>
      <c r="CX200" s="89">
        <f t="shared" si="405"/>
        <v>1.1169194088104968</v>
      </c>
      <c r="DA200" s="35"/>
      <c r="DC200" s="80">
        <f t="shared" si="359"/>
        <v>0.20019852744542288</v>
      </c>
      <c r="DD200" s="80">
        <f t="shared" si="360"/>
        <v>0.34726791796090423</v>
      </c>
      <c r="DE200" s="80">
        <f t="shared" si="361"/>
        <v>0.38010127641089286</v>
      </c>
      <c r="DF200" s="80">
        <f t="shared" si="362"/>
        <v>4.2836303701044048E-2</v>
      </c>
      <c r="DG200" s="80">
        <f t="shared" si="363"/>
        <v>2.9595974481735968E-2</v>
      </c>
      <c r="DI200" s="80">
        <f t="shared" si="417"/>
        <v>0.19576845516531094</v>
      </c>
      <c r="DJ200" s="80">
        <f t="shared" si="418"/>
        <v>0.35629011171009317</v>
      </c>
      <c r="DK200" s="80">
        <f t="shared" si="419"/>
        <v>0.37682960088336653</v>
      </c>
      <c r="DL200" s="80">
        <f t="shared" si="420"/>
        <v>4.1776448119521553E-2</v>
      </c>
      <c r="DM200" s="80">
        <f t="shared" si="421"/>
        <v>2.9205041933605406E-2</v>
      </c>
      <c r="DN200" s="80">
        <f t="shared" si="422"/>
        <v>0.99986965781189752</v>
      </c>
      <c r="DO200" s="80"/>
      <c r="DP200" s="80">
        <f t="shared" si="380"/>
        <v>0.19579397538047932</v>
      </c>
      <c r="DQ200" s="80">
        <f t="shared" si="381"/>
        <v>0.35633655739668518</v>
      </c>
      <c r="DR200" s="80">
        <f t="shared" si="382"/>
        <v>0.3768787240809125</v>
      </c>
      <c r="DS200" s="80">
        <f t="shared" si="383"/>
        <v>4.1781894063016793E-2</v>
      </c>
      <c r="DT200" s="80">
        <f t="shared" si="384"/>
        <v>2.9208849078906307E-2</v>
      </c>
      <c r="DW200" s="80">
        <f t="shared" si="375"/>
        <v>-2.7778462710070027E-2</v>
      </c>
      <c r="DX200" s="80">
        <f t="shared" si="376"/>
        <v>-0.10757192849306263</v>
      </c>
      <c r="DY200" s="80">
        <f t="shared" si="377"/>
        <v>-4.910837677479548E-2</v>
      </c>
      <c r="DZ200" s="80">
        <f t="shared" si="378"/>
        <v>-2.8728738568139768E-2</v>
      </c>
      <c r="EA200" s="80">
        <f t="shared" si="379"/>
        <v>-3.4698905554643486E-2</v>
      </c>
      <c r="EC200" s="80">
        <f t="shared" si="407"/>
        <v>3.8487010721421022</v>
      </c>
      <c r="ED200" s="80">
        <f t="shared" si="408"/>
        <v>4.1815276441328804</v>
      </c>
      <c r="EE200" s="80">
        <f t="shared" si="409"/>
        <v>1.5378055021813863</v>
      </c>
      <c r="EF200" s="80">
        <f t="shared" si="410"/>
        <v>1.4215233809025378</v>
      </c>
      <c r="EG200" s="80"/>
      <c r="EI200" s="80">
        <f t="shared" si="440"/>
        <v>1.1348341054622494E-2</v>
      </c>
      <c r="EJ200" s="80">
        <f t="shared" si="440"/>
        <v>-4.8602120589179313E-3</v>
      </c>
      <c r="EK200" s="80">
        <f t="shared" si="440"/>
        <v>5.0705427985721615E-3</v>
      </c>
      <c r="EL200" s="80">
        <f t="shared" si="440"/>
        <v>1.7694076982183886E-2</v>
      </c>
      <c r="EN200" s="80">
        <f t="shared" si="424"/>
        <v>-9.4293217347359633E-5</v>
      </c>
      <c r="EO200" s="80">
        <f t="shared" si="425"/>
        <v>9.7401717384403385E-5</v>
      </c>
      <c r="EP200" s="80">
        <f t="shared" si="426"/>
        <v>7.4603172758519421E-4</v>
      </c>
      <c r="EQ200" s="80">
        <f t="shared" si="427"/>
        <v>1.2481535667248531E-3</v>
      </c>
      <c r="ES200" s="80">
        <f t="shared" si="428"/>
        <v>1.2771406845615155E-2</v>
      </c>
      <c r="ET200" s="80">
        <f t="shared" si="429"/>
        <v>1.3624994574438882E-2</v>
      </c>
      <c r="EU200" s="80">
        <f t="shared" si="430"/>
        <v>1.4675416427238686E-2</v>
      </c>
      <c r="EV200" s="80">
        <f t="shared" si="431"/>
        <v>1.0982118986880385E-2</v>
      </c>
      <c r="EX200" s="80">
        <f t="shared" si="432"/>
        <v>2.3569456771359156E-2</v>
      </c>
      <c r="EY200" s="80">
        <f t="shared" si="433"/>
        <v>2.7092130486679362E-2</v>
      </c>
      <c r="EZ200" s="80">
        <f t="shared" si="434"/>
        <v>-6.6502428509372007E-3</v>
      </c>
      <c r="FA200" s="80">
        <f t="shared" si="435"/>
        <v>4.0805805562252676E-4</v>
      </c>
      <c r="FD200" s="80">
        <f t="shared" si="335"/>
        <v>0.93754321621573034</v>
      </c>
      <c r="FE200" s="80">
        <f t="shared" si="325"/>
        <v>1.4797366650844657</v>
      </c>
      <c r="FF200" s="80">
        <f t="shared" si="319"/>
        <v>0.75726764611976283</v>
      </c>
      <c r="FG200" s="80"/>
      <c r="FH200" s="80">
        <f t="shared" si="326"/>
        <v>1.0031452733509374</v>
      </c>
      <c r="FI200" s="80">
        <f t="shared" si="327"/>
        <v>0.55805857708670348</v>
      </c>
      <c r="FJ200" s="80">
        <f t="shared" si="328"/>
        <v>1.0352668142313948</v>
      </c>
      <c r="FK200" s="80"/>
      <c r="FL200" s="80">
        <f t="shared" si="329"/>
        <v>1.0003496205575224</v>
      </c>
      <c r="FM200" s="80">
        <f t="shared" si="330"/>
        <v>1.0140127491511142</v>
      </c>
      <c r="FN200" s="80">
        <f t="shared" si="320"/>
        <v>0.99934765950041093</v>
      </c>
      <c r="FO200" s="80"/>
      <c r="FP200" s="80">
        <f t="shared" si="331"/>
        <v>1.0134348008240477</v>
      </c>
      <c r="FQ200" s="80">
        <f t="shared" si="332"/>
        <v>1.0652473227748851</v>
      </c>
      <c r="FR200" s="80">
        <f t="shared" si="321"/>
        <v>1.0360634236373749</v>
      </c>
      <c r="FT200" s="80">
        <f t="shared" si="333"/>
        <v>1.0118490387545107</v>
      </c>
      <c r="FU200" s="80">
        <f t="shared" si="334"/>
        <v>1.0100323152469701</v>
      </c>
      <c r="FV200" s="80">
        <f t="shared" si="322"/>
        <v>1.0419973232394228</v>
      </c>
      <c r="FX200" s="37"/>
    </row>
    <row r="201" spans="1:180" x14ac:dyDescent="0.2">
      <c r="A201" s="74" t="s">
        <v>37</v>
      </c>
      <c r="B201" s="31">
        <f t="shared" si="324"/>
        <v>1989</v>
      </c>
      <c r="D201" s="85">
        <f t="shared" si="351"/>
        <v>33750.083478214598</v>
      </c>
      <c r="E201" s="85">
        <f t="shared" si="352"/>
        <v>54208.137779098914</v>
      </c>
      <c r="F201" s="85">
        <f t="shared" si="353"/>
        <v>62301.672833170123</v>
      </c>
      <c r="G201" s="85">
        <f t="shared" si="354"/>
        <v>6668.6304840723469</v>
      </c>
      <c r="H201" s="85">
        <f t="shared" si="355"/>
        <v>3146.0555187941991</v>
      </c>
      <c r="I201" s="85">
        <f t="shared" si="356"/>
        <v>160074.58009335017</v>
      </c>
      <c r="K201" s="86">
        <f>AER11_Table2.1d!E52*0.001</f>
        <v>8087.5529999999999</v>
      </c>
      <c r="L201" s="86">
        <f>AER11_Table2.1d!G52*0.001</f>
        <v>8097.9769999999999</v>
      </c>
      <c r="M201" s="86">
        <f>AER11_Table2.1d!$W52*0.001</f>
        <v>3158.3470000000002</v>
      </c>
      <c r="N201" s="86">
        <f>AER11_Table2.1d!B52*0.001</f>
        <v>2787.002</v>
      </c>
      <c r="O201" s="86">
        <f>AER11_Table2.1d!Q52*0.001</f>
        <v>1840.751</v>
      </c>
      <c r="P201" s="86">
        <f t="shared" si="357"/>
        <v>23971.63</v>
      </c>
      <c r="R201" s="96">
        <f t="shared" si="437"/>
        <v>2784.8009999999999</v>
      </c>
      <c r="S201" s="96">
        <f t="shared" si="437"/>
        <v>1040.769</v>
      </c>
      <c r="T201" s="96">
        <f t="shared" si="437"/>
        <v>2766.64</v>
      </c>
      <c r="U201" s="96">
        <f t="shared" si="437"/>
        <v>18912.989969370334</v>
      </c>
      <c r="V201" s="85">
        <f t="shared" si="411"/>
        <v>25505.199969370333</v>
      </c>
      <c r="X201" s="85">
        <f>AER_11_Table3.4_real!$Q36</f>
        <v>4.1730896203356691</v>
      </c>
      <c r="Y201" s="85">
        <f>AER_11_Table3.4_real!$S36</f>
        <v>6.6940345445657492</v>
      </c>
      <c r="Z201" s="85">
        <f>AER_11_Table3.4_real!W36</f>
        <v>19.726037966433111</v>
      </c>
      <c r="AA201" s="85">
        <f>AER_11_Table3.4_real!P36</f>
        <v>2.3927612840149908</v>
      </c>
      <c r="AB201" s="85">
        <f>AER_11_Table3.4_real!U36</f>
        <v>1.7091152028678507</v>
      </c>
      <c r="AC201" s="94">
        <f t="shared" si="358"/>
        <v>6.6776677302857657</v>
      </c>
      <c r="AD201" s="90">
        <f t="shared" si="337"/>
        <v>0.73704598463543958</v>
      </c>
      <c r="AF201" s="96">
        <f t="shared" si="387"/>
        <v>12.119387876625511</v>
      </c>
      <c r="AG201" s="96">
        <f t="shared" si="388"/>
        <v>52.084696776228839</v>
      </c>
      <c r="AH201" s="96">
        <f t="shared" si="389"/>
        <v>22.518893977232356</v>
      </c>
      <c r="AI201" s="96">
        <f t="shared" si="390"/>
        <v>0.35259525304418932</v>
      </c>
      <c r="AJ201" s="96">
        <f t="shared" si="391"/>
        <v>0.12334957273702443</v>
      </c>
      <c r="AL201" s="94">
        <f t="shared" si="438"/>
        <v>12.026568228989925</v>
      </c>
      <c r="AM201" s="94">
        <f t="shared" si="438"/>
        <v>52.48567114787722</v>
      </c>
      <c r="AN201" s="94">
        <f t="shared" si="438"/>
        <v>22.508070124974008</v>
      </c>
      <c r="AO201" s="94">
        <f t="shared" si="438"/>
        <v>0.35565527907655958</v>
      </c>
      <c r="AP201" s="94">
        <f t="shared" si="393"/>
        <v>6.1601277680839095</v>
      </c>
      <c r="AR201" s="90">
        <f>[4]Northeast!V200</f>
        <v>1.0077178830958482</v>
      </c>
      <c r="AS201" s="90">
        <f>[4]Midwest!V200</f>
        <v>0.99236030781584861</v>
      </c>
      <c r="AT201" s="90">
        <f>[4]South!V200</f>
        <v>1.0004808876193405</v>
      </c>
      <c r="AU201" s="90">
        <f>[4]West!V200</f>
        <v>0.99139608994328599</v>
      </c>
      <c r="AV201" s="90">
        <f t="shared" si="394"/>
        <v>2.0023865962019157E-2</v>
      </c>
      <c r="AX201" s="102">
        <f t="shared" si="436"/>
        <v>344331.71566232701</v>
      </c>
      <c r="AY201" s="102">
        <f t="shared" si="413"/>
        <v>128522.09879084617</v>
      </c>
      <c r="AZ201" s="102">
        <f t="shared" si="414"/>
        <v>875977.21213026938</v>
      </c>
      <c r="BA201" s="102">
        <f t="shared" si="415"/>
        <v>6786141.5131278466</v>
      </c>
      <c r="BB201" s="102">
        <f t="shared" si="416"/>
        <v>13855866.420482907</v>
      </c>
      <c r="BE201" s="80">
        <f t="shared" si="439"/>
        <v>0.67618847605554677</v>
      </c>
      <c r="BF201" s="80">
        <f t="shared" si="439"/>
        <v>0.71847580431528135</v>
      </c>
      <c r="BG201" s="80">
        <f t="shared" si="439"/>
        <v>0.76437148990385606</v>
      </c>
      <c r="BH201" s="80">
        <f t="shared" si="439"/>
        <v>0.74537520592588036</v>
      </c>
      <c r="BI201" s="80"/>
      <c r="BJ201" s="80"/>
      <c r="BK201" s="80"/>
      <c r="BL201" s="80"/>
      <c r="BM201" s="80"/>
      <c r="BN201" s="80"/>
      <c r="BO201" s="80"/>
      <c r="BP201" s="80"/>
      <c r="BQ201" s="80"/>
      <c r="BR201" s="80"/>
      <c r="BS201" s="80"/>
      <c r="BT201" s="95">
        <f>[4]Northeast!AK200</f>
        <v>1.0676063641735301</v>
      </c>
      <c r="BU201" s="95">
        <f>[4]Midwest!AK200</f>
        <v>1.0138172826170873</v>
      </c>
      <c r="BV201" s="95">
        <f>[4]South!AK200</f>
        <v>0.98468744205426117</v>
      </c>
      <c r="BW201" s="95">
        <f>[4]West!AK200</f>
        <v>0.98126445379024119</v>
      </c>
      <c r="BX201" s="88"/>
      <c r="BY201" s="95">
        <f>[4]Northeast!AH200</f>
        <v>1.0007407177584218</v>
      </c>
      <c r="BZ201" s="95">
        <f>[4]Midwest!AH200</f>
        <v>0.99881044000617258</v>
      </c>
      <c r="CA201" s="95">
        <f>[4]South!AH200</f>
        <v>0.99931752508916605</v>
      </c>
      <c r="CB201" s="95">
        <f>[4]West!AH200</f>
        <v>1.0023930558531298</v>
      </c>
      <c r="CD201" s="95">
        <f>[4]Northeast!AI200</f>
        <v>1.0402587249676984</v>
      </c>
      <c r="CE201" s="95">
        <f>[4]Midwest!AI200</f>
        <v>1.0525753300200384</v>
      </c>
      <c r="CF201" s="95">
        <f>[4]South!AI200</f>
        <v>1.0564999385207363</v>
      </c>
      <c r="CG201" s="95">
        <f>[4]West!AI200</f>
        <v>1.0418505595853329</v>
      </c>
      <c r="CI201" s="95">
        <f>[4]Northeast!AJ200</f>
        <v>1.0229290031449958</v>
      </c>
      <c r="CJ201" s="95">
        <f>[4]Midwest!AJ200</f>
        <v>1.0049978757427582</v>
      </c>
      <c r="CK201" s="95">
        <f>[4]South!AJ200</f>
        <v>1.0395931598018979</v>
      </c>
      <c r="CL201" s="95">
        <f>[4]West!AJ200</f>
        <v>0.97970756130055825</v>
      </c>
      <c r="CN201" s="89" t="e">
        <f t="shared" si="396"/>
        <v>#DIV/0!</v>
      </c>
      <c r="CO201" s="89">
        <f t="shared" si="397"/>
        <v>0.63892030181123816</v>
      </c>
      <c r="CP201" s="89">
        <f t="shared" si="398"/>
        <v>1.1321323061928679</v>
      </c>
      <c r="CQ201" s="89">
        <f t="shared" si="399"/>
        <v>0.99958909975595356</v>
      </c>
      <c r="CR201" s="89">
        <f t="shared" si="400"/>
        <v>1.049632299057067</v>
      </c>
      <c r="CS201" s="89">
        <f t="shared" si="401"/>
        <v>1.0196162423689672</v>
      </c>
      <c r="CT201" s="89">
        <f t="shared" si="402"/>
        <v>0.72977838660465044</v>
      </c>
      <c r="CU201" s="89" t="e">
        <f t="shared" si="403"/>
        <v>#DIV/0!</v>
      </c>
      <c r="CV201" s="89" t="e">
        <f t="shared" si="404"/>
        <v>#DIV/0!</v>
      </c>
      <c r="CW201" s="89"/>
      <c r="CX201" s="89">
        <f t="shared" si="405"/>
        <v>1.211135199894124</v>
      </c>
      <c r="DA201" s="35"/>
      <c r="DC201" s="80">
        <f t="shared" si="359"/>
        <v>0.21083974394018506</v>
      </c>
      <c r="DD201" s="80">
        <f t="shared" si="360"/>
        <v>0.33864301094831251</v>
      </c>
      <c r="DE201" s="80">
        <f t="shared" si="361"/>
        <v>0.38920403724837421</v>
      </c>
      <c r="DF201" s="80">
        <f t="shared" si="362"/>
        <v>4.1659521956474432E-2</v>
      </c>
      <c r="DG201" s="80">
        <f t="shared" si="363"/>
        <v>1.9653685906653787E-2</v>
      </c>
      <c r="DI201" s="80">
        <f t="shared" si="417"/>
        <v>0.20547321306971289</v>
      </c>
      <c r="DJ201" s="80">
        <f t="shared" si="418"/>
        <v>0.34293738821111974</v>
      </c>
      <c r="DK201" s="80">
        <f t="shared" si="419"/>
        <v>0.38463470484377121</v>
      </c>
      <c r="DL201" s="80">
        <f t="shared" si="420"/>
        <v>4.2245181161447709E-2</v>
      </c>
      <c r="DM201" s="80">
        <f t="shared" si="421"/>
        <v>2.4286598032186611E-2</v>
      </c>
      <c r="DN201" s="80">
        <f t="shared" si="422"/>
        <v>0.99957708531823808</v>
      </c>
      <c r="DO201" s="80"/>
      <c r="DP201" s="80">
        <f t="shared" si="380"/>
        <v>0.20556014747406481</v>
      </c>
      <c r="DQ201" s="80">
        <f t="shared" si="381"/>
        <v>0.34308248283016396</v>
      </c>
      <c r="DR201" s="80">
        <f t="shared" si="382"/>
        <v>0.38479744133121463</v>
      </c>
      <c r="DS201" s="80">
        <f t="shared" si="383"/>
        <v>4.2263054827830507E-2</v>
      </c>
      <c r="DT201" s="80">
        <f t="shared" si="384"/>
        <v>2.4296873536726205E-2</v>
      </c>
      <c r="DW201" s="80">
        <f t="shared" si="375"/>
        <v>-2.8160217300647401E-2</v>
      </c>
      <c r="DX201" s="80">
        <f t="shared" si="376"/>
        <v>-2.3446262719324793E-2</v>
      </c>
      <c r="DY201" s="80">
        <f t="shared" si="377"/>
        <v>-3.3384936289360088E-2</v>
      </c>
      <c r="DZ201" s="80">
        <f t="shared" si="378"/>
        <v>-3.8451903337195253E-2</v>
      </c>
      <c r="EA201" s="80">
        <f t="shared" si="379"/>
        <v>-0.35690563445572987</v>
      </c>
      <c r="EC201" s="80">
        <f t="shared" si="407"/>
        <v>4.3936159752188102</v>
      </c>
      <c r="ED201" s="80">
        <f t="shared" si="408"/>
        <v>4.3992788812826937</v>
      </c>
      <c r="EE201" s="80">
        <f t="shared" si="409"/>
        <v>1.7157926302905717</v>
      </c>
      <c r="EF201" s="80">
        <f t="shared" si="410"/>
        <v>1.5140570343300099</v>
      </c>
      <c r="EG201" s="80"/>
      <c r="EI201" s="80">
        <f t="shared" si="440"/>
        <v>0.13241686509144915</v>
      </c>
      <c r="EJ201" s="80">
        <f t="shared" si="440"/>
        <v>5.0763992000990563E-2</v>
      </c>
      <c r="EK201" s="80">
        <f t="shared" si="440"/>
        <v>0.10951874737846798</v>
      </c>
      <c r="EL201" s="80">
        <f t="shared" si="440"/>
        <v>6.3063725570425402E-2</v>
      </c>
      <c r="EN201" s="80">
        <f t="shared" si="424"/>
        <v>-1.324064039097912E-4</v>
      </c>
      <c r="EO201" s="80">
        <f t="shared" si="425"/>
        <v>-4.584759952002932E-5</v>
      </c>
      <c r="EP201" s="80">
        <f t="shared" si="426"/>
        <v>6.1620871100015863E-4</v>
      </c>
      <c r="EQ201" s="80">
        <f t="shared" si="427"/>
        <v>1.1215500775216608E-3</v>
      </c>
      <c r="ES201" s="80">
        <f t="shared" si="428"/>
        <v>1.2459961487561297E-2</v>
      </c>
      <c r="ET201" s="80">
        <f t="shared" si="429"/>
        <v>1.3187024557976292E-2</v>
      </c>
      <c r="EU201" s="80">
        <f t="shared" si="430"/>
        <v>1.4237184829140747E-2</v>
      </c>
      <c r="EV201" s="80">
        <f t="shared" si="431"/>
        <v>1.0591019358849292E-2</v>
      </c>
      <c r="EX201" s="80">
        <f t="shared" si="432"/>
        <v>-1.6199717808542971E-2</v>
      </c>
      <c r="EY201" s="80">
        <f t="shared" si="433"/>
        <v>-4.8516886295118383E-2</v>
      </c>
      <c r="EZ201" s="80">
        <f t="shared" si="434"/>
        <v>-4.7427529676994764E-3</v>
      </c>
      <c r="FA201" s="80">
        <f t="shared" si="435"/>
        <v>2.0646512588951378E-3</v>
      </c>
      <c r="FD201" s="80">
        <f t="shared" si="335"/>
        <v>0.96369941373308743</v>
      </c>
      <c r="FE201" s="80">
        <f t="shared" si="325"/>
        <v>1.4260213566212534</v>
      </c>
      <c r="FF201" s="80">
        <f t="shared" si="319"/>
        <v>0.72977838660465044</v>
      </c>
      <c r="FG201" s="80"/>
      <c r="FH201" s="80">
        <f t="shared" si="326"/>
        <v>1.0935657268540846</v>
      </c>
      <c r="FI201" s="80">
        <f t="shared" si="327"/>
        <v>0.61027373347897707</v>
      </c>
      <c r="FJ201" s="80">
        <f t="shared" si="328"/>
        <v>1.1321323061928679</v>
      </c>
      <c r="FK201" s="80"/>
      <c r="FL201" s="80">
        <f t="shared" si="329"/>
        <v>1.0002415978596111</v>
      </c>
      <c r="FM201" s="80">
        <f t="shared" si="330"/>
        <v>1.0142577324609274</v>
      </c>
      <c r="FN201" s="80">
        <f t="shared" si="320"/>
        <v>0.99958909975595356</v>
      </c>
      <c r="FO201" s="80"/>
      <c r="FP201" s="80">
        <f t="shared" si="331"/>
        <v>1.0130965683278876</v>
      </c>
      <c r="FQ201" s="80">
        <f t="shared" si="332"/>
        <v>1.0791984071237057</v>
      </c>
      <c r="FR201" s="80">
        <f t="shared" si="321"/>
        <v>1.049632299057067</v>
      </c>
      <c r="FT201" s="80">
        <f t="shared" si="333"/>
        <v>0.97852098045619151</v>
      </c>
      <c r="FU201" s="80">
        <f t="shared" si="334"/>
        <v>0.98833781140790233</v>
      </c>
      <c r="FV201" s="80">
        <f t="shared" si="322"/>
        <v>1.0196162423689672</v>
      </c>
      <c r="FX201" s="37"/>
    </row>
    <row r="202" spans="1:180" x14ac:dyDescent="0.2">
      <c r="A202" s="74" t="s">
        <v>37</v>
      </c>
      <c r="B202" s="31">
        <f t="shared" si="324"/>
        <v>1990</v>
      </c>
      <c r="D202" s="85">
        <f t="shared" si="351"/>
        <v>34221.886759421133</v>
      </c>
      <c r="E202" s="85">
        <f t="shared" si="352"/>
        <v>62294.177273376161</v>
      </c>
      <c r="F202" s="85">
        <f t="shared" si="353"/>
        <v>61643.91221327972</v>
      </c>
      <c r="G202" s="85">
        <f t="shared" si="354"/>
        <v>6393.4845345599597</v>
      </c>
      <c r="H202" s="85">
        <f t="shared" si="355"/>
        <v>2288.7359326116589</v>
      </c>
      <c r="I202" s="85">
        <f t="shared" si="356"/>
        <v>166842.19671324862</v>
      </c>
      <c r="K202" s="86">
        <f>AER11_Table2.1d!E53*0.001</f>
        <v>8451.0660000000007</v>
      </c>
      <c r="L202" s="86">
        <f>AER11_Table2.1d!G53*0.001</f>
        <v>8251.1470000000008</v>
      </c>
      <c r="M202" s="86">
        <f>AER11_Table2.1d!$W53*0.001</f>
        <v>3226.12</v>
      </c>
      <c r="N202" s="86">
        <f>AER11_Table2.1d!B53*0.001</f>
        <v>2756.0080000000003</v>
      </c>
      <c r="O202" s="86">
        <f>AER11_Table2.1d!Q53*0.001</f>
        <v>1684.1859999999999</v>
      </c>
      <c r="P202" s="86">
        <f t="shared" si="357"/>
        <v>24368.527000000006</v>
      </c>
      <c r="R202" s="96">
        <f t="shared" si="437"/>
        <v>2682.201</v>
      </c>
      <c r="S202" s="96">
        <f t="shared" si="437"/>
        <v>990.96600000000001</v>
      </c>
      <c r="T202" s="96">
        <f t="shared" si="437"/>
        <v>2860.154</v>
      </c>
      <c r="U202" s="96">
        <f t="shared" si="437"/>
        <v>19284.028678137543</v>
      </c>
      <c r="V202" s="85">
        <f t="shared" si="411"/>
        <v>25817.349678137543</v>
      </c>
      <c r="X202" s="85">
        <f>AER_11_Table3.4_real!$Q37</f>
        <v>4.049416577674477</v>
      </c>
      <c r="Y202" s="85">
        <f>AER_11_Table3.4_real!$S37</f>
        <v>7.5497597210880079</v>
      </c>
      <c r="Z202" s="85">
        <f>AER_11_Table3.4_real!W37</f>
        <v>19.107755512280921</v>
      </c>
      <c r="AA202" s="85">
        <f>AER_11_Table3.4_real!P37</f>
        <v>2.3198352597524967</v>
      </c>
      <c r="AB202" s="85">
        <f>AER_11_Table3.4_real!U37</f>
        <v>1.3589567497958415</v>
      </c>
      <c r="AC202" s="94">
        <f t="shared" si="358"/>
        <v>6.8466262533327757</v>
      </c>
      <c r="AD202" s="90">
        <f t="shared" si="337"/>
        <v>0.75569474135882986</v>
      </c>
      <c r="AF202" s="96">
        <f t="shared" si="387"/>
        <v>12.758882261031568</v>
      </c>
      <c r="AG202" s="96">
        <f t="shared" si="388"/>
        <v>62.862073243053906</v>
      </c>
      <c r="AH202" s="96">
        <f t="shared" si="389"/>
        <v>21.552654931615471</v>
      </c>
      <c r="AI202" s="96">
        <f t="shared" si="390"/>
        <v>0.33154299038189589</v>
      </c>
      <c r="AJ202" s="96">
        <f t="shared" si="391"/>
        <v>8.8651080035135804E-2</v>
      </c>
      <c r="AL202" s="94">
        <f t="shared" si="438"/>
        <v>13.20083652358373</v>
      </c>
      <c r="AM202" s="94">
        <f t="shared" si="438"/>
        <v>64.245394607818</v>
      </c>
      <c r="AN202" s="94">
        <f t="shared" si="438"/>
        <v>21.787876194611457</v>
      </c>
      <c r="AO202" s="94">
        <f t="shared" si="438"/>
        <v>0.33196815069035607</v>
      </c>
      <c r="AP202" s="94">
        <f t="shared" si="393"/>
        <v>6.4991436114402896</v>
      </c>
      <c r="AR202" s="90">
        <f>[4]Northeast!V201</f>
        <v>0.96652073815454076</v>
      </c>
      <c r="AS202" s="90">
        <f>[4]Midwest!V201</f>
        <v>0.97846816299894346</v>
      </c>
      <c r="AT202" s="90">
        <f>[4]South!V201</f>
        <v>0.98920402975971744</v>
      </c>
      <c r="AU202" s="90">
        <f>[4]West!V201</f>
        <v>0.99871927379907977</v>
      </c>
      <c r="AV202" s="90">
        <f t="shared" si="394"/>
        <v>1.3640424852142887E-2</v>
      </c>
      <c r="AX202" s="102">
        <f t="shared" si="436"/>
        <v>317380.19795372558</v>
      </c>
      <c r="AY202" s="102">
        <f t="shared" si="413"/>
        <v>120100.39331501425</v>
      </c>
      <c r="AZ202" s="102">
        <f t="shared" si="414"/>
        <v>886561.56621576392</v>
      </c>
      <c r="BA202" s="102">
        <f t="shared" si="415"/>
        <v>6997087.3372419607</v>
      </c>
      <c r="BB202" s="102">
        <f t="shared" si="416"/>
        <v>15329274.603955587</v>
      </c>
      <c r="BE202" s="80">
        <f t="shared" si="439"/>
        <v>0.74221119122110313</v>
      </c>
      <c r="BF202" s="80">
        <f t="shared" si="439"/>
        <v>0.87945453596951029</v>
      </c>
      <c r="BG202" s="80">
        <f t="shared" si="439"/>
        <v>0.73991378631068438</v>
      </c>
      <c r="BH202" s="80">
        <f t="shared" si="439"/>
        <v>0.69573219698615207</v>
      </c>
      <c r="BI202" s="80"/>
      <c r="BJ202" s="80"/>
      <c r="BK202" s="80"/>
      <c r="BL202" s="80"/>
      <c r="BM202" s="80"/>
      <c r="BN202" s="80"/>
      <c r="BO202" s="80"/>
      <c r="BP202" s="80"/>
      <c r="BQ202" s="80"/>
      <c r="BR202" s="80"/>
      <c r="BS202" s="80"/>
      <c r="BT202" s="95">
        <f>[4]Northeast!AK201</f>
        <v>1.1053303421272382</v>
      </c>
      <c r="BU202" s="95">
        <f>[4]Midwest!AK201</f>
        <v>1.0171802822631737</v>
      </c>
      <c r="BV202" s="95">
        <f>[4]South!AK201</f>
        <v>1.0104140990958799</v>
      </c>
      <c r="BW202" s="95">
        <f>[4]West!AK201</f>
        <v>0.96251061643262525</v>
      </c>
      <c r="BX202" s="88"/>
      <c r="BY202" s="95">
        <f>[4]Northeast!AH201</f>
        <v>1.0001389714067157</v>
      </c>
      <c r="BZ202" s="95">
        <f>[4]Midwest!AH201</f>
        <v>1.0006437577360898</v>
      </c>
      <c r="CA202" s="95">
        <f>[4]South!AH201</f>
        <v>0.9996613889641387</v>
      </c>
      <c r="CB202" s="95">
        <f>[4]West!AH201</f>
        <v>0.99997104218862409</v>
      </c>
      <c r="CD202" s="95">
        <f>[4]Northeast!AI201</f>
        <v>1.0528806708707641</v>
      </c>
      <c r="CE202" s="95">
        <f>[4]Midwest!AI201</f>
        <v>1.06464897891633</v>
      </c>
      <c r="CF202" s="95">
        <f>[4]South!AI201</f>
        <v>1.0720088652813675</v>
      </c>
      <c r="CG202" s="95">
        <f>[4]West!AI201</f>
        <v>1.0590011765869545</v>
      </c>
      <c r="CI202" s="95">
        <f>[4]Northeast!AJ201</f>
        <v>0.98111000289289518</v>
      </c>
      <c r="CJ202" s="95">
        <f>[4]Midwest!AJ201</f>
        <v>0.99092881642978614</v>
      </c>
      <c r="CK202" s="95">
        <f>[4]South!AJ201</f>
        <v>1.02787545040835</v>
      </c>
      <c r="CL202" s="95">
        <f>[4]West!AJ201</f>
        <v>0.98694440504958469</v>
      </c>
      <c r="CN202" s="89" t="e">
        <f t="shared" si="396"/>
        <v>#DIV/0!</v>
      </c>
      <c r="CO202" s="89">
        <f t="shared" si="397"/>
        <v>0.50802020558418315</v>
      </c>
      <c r="CP202" s="89">
        <f t="shared" si="398"/>
        <v>1.2648500499557775</v>
      </c>
      <c r="CQ202" s="89">
        <f t="shared" si="399"/>
        <v>1.0001503938595071</v>
      </c>
      <c r="CR202" s="89">
        <f t="shared" si="400"/>
        <v>1.0631029953655018</v>
      </c>
      <c r="CS202" s="89">
        <f t="shared" si="401"/>
        <v>1.001717015098136</v>
      </c>
      <c r="CT202" s="89">
        <f t="shared" si="402"/>
        <v>0.74411088656795898</v>
      </c>
      <c r="CU202" s="89" t="e">
        <f t="shared" si="403"/>
        <v>#DIV/0!</v>
      </c>
      <c r="CV202" s="89" t="e">
        <f t="shared" si="404"/>
        <v>#DIV/0!</v>
      </c>
      <c r="CW202" s="89"/>
      <c r="CX202" s="89">
        <f t="shared" si="405"/>
        <v>1.3471772651306473</v>
      </c>
      <c r="DA202" s="35"/>
      <c r="DC202" s="80">
        <f t="shared" si="359"/>
        <v>0.20511529717052474</v>
      </c>
      <c r="DD202" s="80">
        <f t="shared" si="360"/>
        <v>0.37337183578588967</v>
      </c>
      <c r="DE202" s="80">
        <f t="shared" si="361"/>
        <v>0.3694743501802904</v>
      </c>
      <c r="DF202" s="80">
        <f t="shared" si="362"/>
        <v>3.8320548761105265E-2</v>
      </c>
      <c r="DG202" s="80">
        <f t="shared" si="363"/>
        <v>1.3717968102190031E-2</v>
      </c>
      <c r="DI202" s="80">
        <f t="shared" si="417"/>
        <v>0.20796438975082446</v>
      </c>
      <c r="DJ202" s="80">
        <f t="shared" si="418"/>
        <v>0.35572492518772625</v>
      </c>
      <c r="DK202" s="80">
        <f t="shared" si="419"/>
        <v>0.37925366542754507</v>
      </c>
      <c r="DL202" s="80">
        <f t="shared" si="420"/>
        <v>3.9966792218026501E-2</v>
      </c>
      <c r="DM202" s="80">
        <f t="shared" si="421"/>
        <v>1.6508355957133101E-2</v>
      </c>
      <c r="DN202" s="80">
        <f t="shared" si="422"/>
        <v>0.99941812854125534</v>
      </c>
      <c r="DO202" s="80"/>
      <c r="DP202" s="80">
        <f t="shared" si="380"/>
        <v>0.20808546874606729</v>
      </c>
      <c r="DQ202" s="80">
        <f t="shared" si="381"/>
        <v>0.35593203187832922</v>
      </c>
      <c r="DR202" s="80">
        <f t="shared" si="382"/>
        <v>0.37947447079142083</v>
      </c>
      <c r="DS202" s="80">
        <f t="shared" si="383"/>
        <v>3.9990061293326537E-2</v>
      </c>
      <c r="DT202" s="80">
        <f t="shared" si="384"/>
        <v>1.6517967290856129E-2</v>
      </c>
      <c r="DW202" s="80">
        <f t="shared" si="375"/>
        <v>-3.0083861769131356E-2</v>
      </c>
      <c r="DX202" s="80">
        <f t="shared" si="376"/>
        <v>0.12029897443052839</v>
      </c>
      <c r="DY202" s="80">
        <f t="shared" si="377"/>
        <v>-3.1845186818957906E-2</v>
      </c>
      <c r="DZ202" s="80">
        <f t="shared" si="378"/>
        <v>-3.0951873572069268E-2</v>
      </c>
      <c r="EA202" s="80">
        <f t="shared" si="379"/>
        <v>-0.22925850173933993</v>
      </c>
      <c r="EC202" s="80">
        <f t="shared" si="407"/>
        <v>5.0178935105742486</v>
      </c>
      <c r="ED202" s="80">
        <f t="shared" si="408"/>
        <v>4.8991898757025654</v>
      </c>
      <c r="EE202" s="80">
        <f t="shared" si="409"/>
        <v>1.915536645002393</v>
      </c>
      <c r="EF202" s="80">
        <f t="shared" si="410"/>
        <v>1.6364035801271359</v>
      </c>
      <c r="EG202" s="80"/>
      <c r="EI202" s="80">
        <f t="shared" si="440"/>
        <v>0.13285765362604821</v>
      </c>
      <c r="EJ202" s="80">
        <f t="shared" si="440"/>
        <v>0.10762922308344026</v>
      </c>
      <c r="EK202" s="80">
        <f t="shared" si="440"/>
        <v>0.11012266680764639</v>
      </c>
      <c r="EL202" s="80">
        <f t="shared" si="440"/>
        <v>7.7708069283869863E-2</v>
      </c>
      <c r="EN202" s="80">
        <f t="shared" si="424"/>
        <v>-6.0148181133148351E-4</v>
      </c>
      <c r="EO202" s="80">
        <f t="shared" si="425"/>
        <v>1.8338186948798519E-3</v>
      </c>
      <c r="EP202" s="80">
        <f t="shared" si="426"/>
        <v>3.4403952532653572E-4</v>
      </c>
      <c r="EQ202" s="80">
        <f t="shared" si="427"/>
        <v>-2.4191552855672427E-3</v>
      </c>
      <c r="ES202" s="80">
        <f t="shared" si="428"/>
        <v>1.2060447499018826E-2</v>
      </c>
      <c r="ET202" s="80">
        <f t="shared" si="429"/>
        <v>1.1405291091803507E-2</v>
      </c>
      <c r="EU202" s="80">
        <f t="shared" si="430"/>
        <v>1.457283258391141E-2</v>
      </c>
      <c r="EV202" s="80">
        <f t="shared" si="431"/>
        <v>1.6327661513175575E-2</v>
      </c>
      <c r="EX202" s="80">
        <f t="shared" si="432"/>
        <v>-4.1740776196104876E-2</v>
      </c>
      <c r="EY202" s="80">
        <f t="shared" si="433"/>
        <v>-1.4098005092636475E-2</v>
      </c>
      <c r="EZ202" s="80">
        <f t="shared" si="434"/>
        <v>-1.1335441616832993E-2</v>
      </c>
      <c r="FA202" s="80">
        <f t="shared" si="435"/>
        <v>7.3595903467035227E-3</v>
      </c>
      <c r="FD202" s="80">
        <f t="shared" si="335"/>
        <v>1.0196395237600713</v>
      </c>
      <c r="FE202" s="80">
        <f t="shared" si="325"/>
        <v>1.4540277369369856</v>
      </c>
      <c r="FF202" s="80">
        <f t="shared" si="319"/>
        <v>0.74411088656795898</v>
      </c>
      <c r="FG202" s="80"/>
      <c r="FH202" s="80">
        <f t="shared" si="326"/>
        <v>1.1172281216929607</v>
      </c>
      <c r="FI202" s="80">
        <f t="shared" si="327"/>
        <v>0.68181497697326809</v>
      </c>
      <c r="FJ202" s="80">
        <f t="shared" si="328"/>
        <v>1.2648500499557775</v>
      </c>
      <c r="FK202" s="80"/>
      <c r="FL202" s="80">
        <f t="shared" si="329"/>
        <v>1.000561524834245</v>
      </c>
      <c r="FM202" s="80">
        <f t="shared" si="330"/>
        <v>1.0148272633660294</v>
      </c>
      <c r="FN202" s="80">
        <f t="shared" si="320"/>
        <v>1.0001503938595071</v>
      </c>
      <c r="FO202" s="80"/>
      <c r="FP202" s="80">
        <f t="shared" si="331"/>
        <v>1.0128337288406009</v>
      </c>
      <c r="FQ202" s="80">
        <f t="shared" si="332"/>
        <v>1.0930485468459397</v>
      </c>
      <c r="FR202" s="80">
        <f t="shared" si="321"/>
        <v>1.0631029953655018</v>
      </c>
      <c r="FT202" s="80">
        <f t="shared" si="333"/>
        <v>0.98244513325009009</v>
      </c>
      <c r="FU202" s="80">
        <f t="shared" si="334"/>
        <v>0.97098767282473897</v>
      </c>
      <c r="FV202" s="80">
        <f t="shared" si="322"/>
        <v>1.001717015098136</v>
      </c>
      <c r="FX202" s="37"/>
    </row>
    <row r="203" spans="1:180" x14ac:dyDescent="0.2">
      <c r="A203" s="74" t="s">
        <v>37</v>
      </c>
      <c r="B203" s="31">
        <f t="shared" si="324"/>
        <v>1991</v>
      </c>
      <c r="D203" s="85">
        <f t="shared" si="351"/>
        <v>31875.073058739879</v>
      </c>
      <c r="E203" s="85">
        <f t="shared" si="352"/>
        <v>56327.030422470867</v>
      </c>
      <c r="F203" s="85">
        <f t="shared" si="353"/>
        <v>60818.979868520939</v>
      </c>
      <c r="G203" s="85">
        <f t="shared" si="354"/>
        <v>5767.9972126528819</v>
      </c>
      <c r="H203" s="85">
        <f t="shared" si="355"/>
        <v>2500.9550479390446</v>
      </c>
      <c r="I203" s="85">
        <f t="shared" si="356"/>
        <v>157290.0356103236</v>
      </c>
      <c r="K203" s="86">
        <f>AER11_Table2.1d!E54*0.001</f>
        <v>8572.3170000000009</v>
      </c>
      <c r="L203" s="86">
        <f>AER11_Table2.1d!G54*0.001</f>
        <v>7957.8310000000001</v>
      </c>
      <c r="M203" s="86">
        <f>AER11_Table2.1d!$W54*0.001</f>
        <v>3229.7429999999999</v>
      </c>
      <c r="N203" s="86">
        <f>AER11_Table2.1d!B54*0.001</f>
        <v>2600.84</v>
      </c>
      <c r="O203" s="86">
        <f>AER11_Table2.1d!Q54*0.001</f>
        <v>1651.9850000000001</v>
      </c>
      <c r="P203" s="86">
        <f t="shared" si="357"/>
        <v>24012.716</v>
      </c>
      <c r="R203" s="96">
        <f t="shared" si="437"/>
        <v>2795.4009999999998</v>
      </c>
      <c r="S203" s="96">
        <f t="shared" si="437"/>
        <v>934.68100000000004</v>
      </c>
      <c r="T203" s="96">
        <f t="shared" si="437"/>
        <v>2918.0920000000001</v>
      </c>
      <c r="U203" s="96">
        <f t="shared" si="437"/>
        <v>19623.115475869567</v>
      </c>
      <c r="V203" s="85">
        <f t="shared" si="411"/>
        <v>26271.289475869566</v>
      </c>
      <c r="X203" s="85">
        <f>AER_11_Table3.4_real!$Q38</f>
        <v>3.7183731141463707</v>
      </c>
      <c r="Y203" s="85">
        <f>AER_11_Table3.4_real!$S38</f>
        <v>7.078188820857199</v>
      </c>
      <c r="Z203" s="85">
        <f>AER_11_Table3.4_real!W38</f>
        <v>18.83090384235555</v>
      </c>
      <c r="AA203" s="85">
        <f>AER_11_Table3.4_real!P38</f>
        <v>2.2177439645087285</v>
      </c>
      <c r="AB203" s="85">
        <f>AER_11_Table3.4_real!U38</f>
        <v>1.5139090536167366</v>
      </c>
      <c r="AC203" s="94">
        <f t="shared" si="358"/>
        <v>6.5502809265858808</v>
      </c>
      <c r="AD203" s="90">
        <f t="shared" si="337"/>
        <v>0.72298569652965128</v>
      </c>
      <c r="AF203" s="96">
        <f t="shared" si="387"/>
        <v>11.402683571602028</v>
      </c>
      <c r="AG203" s="96">
        <f t="shared" si="388"/>
        <v>60.263373731220454</v>
      </c>
      <c r="AH203" s="96">
        <f t="shared" si="389"/>
        <v>20.842036463730732</v>
      </c>
      <c r="AI203" s="96">
        <f t="shared" si="390"/>
        <v>0.29393891198091127</v>
      </c>
      <c r="AJ203" s="96">
        <f t="shared" si="391"/>
        <v>9.5197270398021228E-2</v>
      </c>
      <c r="AL203" s="94">
        <f t="shared" si="438"/>
        <v>11.417263992832593</v>
      </c>
      <c r="AM203" s="94">
        <f t="shared" si="438"/>
        <v>58.826401121305587</v>
      </c>
      <c r="AN203" s="94">
        <f t="shared" si="438"/>
        <v>20.630208997008868</v>
      </c>
      <c r="AO203" s="94">
        <f t="shared" si="438"/>
        <v>0.29665338870937152</v>
      </c>
      <c r="AP203" s="94">
        <f t="shared" si="393"/>
        <v>5.8208738587119244</v>
      </c>
      <c r="AR203" s="90">
        <f>[4]Northeast!V202</f>
        <v>0.99872294962788644</v>
      </c>
      <c r="AS203" s="90">
        <f>[4]Midwest!V202</f>
        <v>1.0244273418486318</v>
      </c>
      <c r="AT203" s="90">
        <f>[4]South!V202</f>
        <v>1.0102678294123233</v>
      </c>
      <c r="AU203" s="90">
        <f>[4]West!V202</f>
        <v>0.9908496689005647</v>
      </c>
      <c r="AV203" s="90">
        <f t="shared" si="394"/>
        <v>1.6354463729795893E-2</v>
      </c>
      <c r="AX203" s="102">
        <f t="shared" si="436"/>
        <v>326096.31678343198</v>
      </c>
      <c r="AY203" s="102">
        <f t="shared" si="413"/>
        <v>117454.24098601742</v>
      </c>
      <c r="AZ203" s="102">
        <f t="shared" si="414"/>
        <v>903505.94459063769</v>
      </c>
      <c r="BA203" s="102">
        <f t="shared" si="415"/>
        <v>7544914.5183362169</v>
      </c>
      <c r="BB203" s="102">
        <f t="shared" si="416"/>
        <v>15902861.996852007</v>
      </c>
      <c r="BE203" s="80">
        <f t="shared" si="439"/>
        <v>0.64193061503844617</v>
      </c>
      <c r="BF203" s="80">
        <f t="shared" si="439"/>
        <v>0.8052739907149461</v>
      </c>
      <c r="BG203" s="80">
        <f t="shared" si="439"/>
        <v>0.70059954054323059</v>
      </c>
      <c r="BH203" s="80">
        <f t="shared" si="439"/>
        <v>0.62172022659688786</v>
      </c>
      <c r="BI203" s="80"/>
      <c r="BJ203" s="80"/>
      <c r="BK203" s="80"/>
      <c r="BL203" s="80"/>
      <c r="BM203" s="80"/>
      <c r="BN203" s="80"/>
      <c r="BO203" s="80"/>
      <c r="BP203" s="80"/>
      <c r="BQ203" s="80"/>
      <c r="BR203" s="80"/>
      <c r="BS203" s="80"/>
      <c r="BT203" s="95">
        <f>[4]Northeast!AK202</f>
        <v>1.0856888342885285</v>
      </c>
      <c r="BU203" s="95">
        <f>[4]Midwest!AK202</f>
        <v>1.0306828169873019</v>
      </c>
      <c r="BV203" s="95">
        <f>[4]South!AK202</f>
        <v>0.99950980524952915</v>
      </c>
      <c r="BW203" s="95">
        <f>[4]West!AK202</f>
        <v>0.95800791368463556</v>
      </c>
      <c r="BX203" s="88"/>
      <c r="BY203" s="95">
        <f>[4]Northeast!AH202</f>
        <v>0.999381991578004</v>
      </c>
      <c r="BZ203" s="95">
        <f>[4]Midwest!AH202</f>
        <v>1.002455253875552</v>
      </c>
      <c r="CA203" s="95">
        <f>[4]South!AH202</f>
        <v>0.99999200257375087</v>
      </c>
      <c r="CB203" s="95">
        <f>[4]West!AH202</f>
        <v>0.99753070665042254</v>
      </c>
      <c r="CD203" s="95">
        <f>[4]Northeast!AI202</f>
        <v>1.0640526876890442</v>
      </c>
      <c r="CE203" s="95">
        <f>[4]Midwest!AI202</f>
        <v>1.0749730959599604</v>
      </c>
      <c r="CF203" s="95">
        <f>[4]South!AI202</f>
        <v>1.0855451602751831</v>
      </c>
      <c r="CG203" s="95">
        <f>[4]West!AI202</f>
        <v>1.0743982238967942</v>
      </c>
      <c r="CI203" s="95">
        <f>[4]Northeast!AJ202</f>
        <v>1.013798294560694</v>
      </c>
      <c r="CJ203" s="95">
        <f>[4]Midwest!AJ202</f>
        <v>1.0374732789108363</v>
      </c>
      <c r="CK203" s="95">
        <f>[4]South!AJ202</f>
        <v>1.0497627071358551</v>
      </c>
      <c r="CL203" s="95">
        <f>[4]West!AJ202</f>
        <v>0.9791675825447026</v>
      </c>
      <c r="CN203" s="89" t="e">
        <f t="shared" si="396"/>
        <v>#DIV/0!</v>
      </c>
      <c r="CO203" s="89">
        <f t="shared" si="397"/>
        <v>0.56594618538792596</v>
      </c>
      <c r="CP203" s="89">
        <f t="shared" si="398"/>
        <v>1.2736552380555697</v>
      </c>
      <c r="CQ203" s="89">
        <f t="shared" si="399"/>
        <v>1.000691143833039</v>
      </c>
      <c r="CR203" s="89">
        <f t="shared" si="400"/>
        <v>1.0748262869502871</v>
      </c>
      <c r="CS203" s="89">
        <f t="shared" si="401"/>
        <v>1.0334015755090458</v>
      </c>
      <c r="CT203" s="89">
        <f t="shared" si="402"/>
        <v>0.71023828565081526</v>
      </c>
      <c r="CU203" s="89" t="e">
        <f t="shared" si="403"/>
        <v>#DIV/0!</v>
      </c>
      <c r="CV203" s="89" t="e">
        <f t="shared" si="404"/>
        <v>#DIV/0!</v>
      </c>
      <c r="CW203" s="89"/>
      <c r="CX203" s="89">
        <f t="shared" si="405"/>
        <v>1.415661238503404</v>
      </c>
      <c r="DA203" s="35"/>
      <c r="DC203" s="80">
        <f t="shared" si="359"/>
        <v>0.20265157252369384</v>
      </c>
      <c r="DD203" s="80">
        <f t="shared" si="360"/>
        <v>0.35810933733919181</v>
      </c>
      <c r="DE203" s="80">
        <f t="shared" si="361"/>
        <v>0.38666772267250438</v>
      </c>
      <c r="DF203" s="80">
        <f t="shared" si="362"/>
        <v>3.6671091021574571E-2</v>
      </c>
      <c r="DG203" s="80">
        <f t="shared" si="363"/>
        <v>1.5900276443035509E-2</v>
      </c>
      <c r="DI203" s="80">
        <f t="shared" si="417"/>
        <v>0.20388095385503641</v>
      </c>
      <c r="DJ203" s="80">
        <f t="shared" si="418"/>
        <v>0.36568750456098237</v>
      </c>
      <c r="DK203" s="80">
        <f t="shared" si="419"/>
        <v>0.3780058694785694</v>
      </c>
      <c r="DL203" s="80">
        <f t="shared" si="420"/>
        <v>3.7489772412954543E-2</v>
      </c>
      <c r="DM203" s="80">
        <f t="shared" si="421"/>
        <v>1.4782284174842338E-2</v>
      </c>
      <c r="DN203" s="80">
        <f t="shared" si="422"/>
        <v>0.99984638448238505</v>
      </c>
      <c r="DO203" s="80"/>
      <c r="DP203" s="80">
        <f t="shared" si="380"/>
        <v>0.20391227794516101</v>
      </c>
      <c r="DQ203" s="80">
        <f t="shared" si="381"/>
        <v>0.36574368846700062</v>
      </c>
      <c r="DR203" s="80">
        <f t="shared" si="382"/>
        <v>0.37806394596732074</v>
      </c>
      <c r="DS203" s="80">
        <f t="shared" si="383"/>
        <v>3.7495532308558371E-2</v>
      </c>
      <c r="DT203" s="80">
        <f t="shared" si="384"/>
        <v>1.4784555311959291E-2</v>
      </c>
      <c r="DW203" s="80">
        <f t="shared" si="375"/>
        <v>-8.5286578126989657E-2</v>
      </c>
      <c r="DX203" s="80">
        <f t="shared" si="376"/>
        <v>-6.4497679017091428E-2</v>
      </c>
      <c r="DY203" s="80">
        <f t="shared" si="377"/>
        <v>-1.4594958758711515E-2</v>
      </c>
      <c r="DZ203" s="80">
        <f t="shared" si="378"/>
        <v>-4.500572746273758E-2</v>
      </c>
      <c r="EA203" s="80">
        <f t="shared" si="379"/>
        <v>0.10797777330348589</v>
      </c>
      <c r="EC203" s="80">
        <f t="shared" si="407"/>
        <v>5.1891009906264287</v>
      </c>
      <c r="ED203" s="80">
        <f t="shared" si="408"/>
        <v>4.817132722149414</v>
      </c>
      <c r="EE203" s="80">
        <f t="shared" si="409"/>
        <v>1.9550679939587827</v>
      </c>
      <c r="EF203" s="80">
        <f t="shared" si="410"/>
        <v>1.5743726486620642</v>
      </c>
      <c r="EG203" s="80"/>
      <c r="EI203" s="80">
        <f t="shared" si="440"/>
        <v>3.3550236409823922E-2</v>
      </c>
      <c r="EJ203" s="80">
        <f t="shared" si="440"/>
        <v>-1.6890979825308752E-2</v>
      </c>
      <c r="EK203" s="80">
        <f t="shared" si="440"/>
        <v>2.0427156599015193E-2</v>
      </c>
      <c r="EL203" s="80">
        <f t="shared" si="440"/>
        <v>-3.8644020259581031E-2</v>
      </c>
      <c r="EN203" s="80">
        <f t="shared" si="424"/>
        <v>-7.5716121900116997E-4</v>
      </c>
      <c r="EO203" s="80">
        <f t="shared" si="425"/>
        <v>1.8086940513686864E-3</v>
      </c>
      <c r="EP203" s="80">
        <f t="shared" si="426"/>
        <v>3.3067091929409547E-4</v>
      </c>
      <c r="EQ203" s="80">
        <f t="shared" si="427"/>
        <v>-2.4433888518164849E-3</v>
      </c>
      <c r="ES203" s="80">
        <f t="shared" si="428"/>
        <v>1.0555004477612285E-2</v>
      </c>
      <c r="ET203" s="80">
        <f t="shared" si="429"/>
        <v>9.6504866818438589E-3</v>
      </c>
      <c r="EU203" s="80">
        <f t="shared" si="430"/>
        <v>1.254798020584149E-2</v>
      </c>
      <c r="EV203" s="80">
        <f t="shared" si="431"/>
        <v>1.4434535459336614E-2</v>
      </c>
      <c r="EX203" s="80">
        <f t="shared" si="432"/>
        <v>3.2774657105319675E-2</v>
      </c>
      <c r="EY203" s="80">
        <f t="shared" si="433"/>
        <v>4.5900794797008961E-2</v>
      </c>
      <c r="EZ203" s="80">
        <f t="shared" si="434"/>
        <v>2.1070142922645193E-2</v>
      </c>
      <c r="FA203" s="80">
        <f t="shared" si="435"/>
        <v>-7.9109054943069419E-3</v>
      </c>
      <c r="FD203" s="80">
        <f t="shared" si="335"/>
        <v>0.95447909508034035</v>
      </c>
      <c r="FE203" s="80">
        <f t="shared" si="325"/>
        <v>1.3878390785733292</v>
      </c>
      <c r="FF203" s="80">
        <f t="shared" si="319"/>
        <v>0.71023828565081526</v>
      </c>
      <c r="FG203" s="80"/>
      <c r="FH203" s="80">
        <f t="shared" si="326"/>
        <v>1.0069614481970413</v>
      </c>
      <c r="FI203" s="80">
        <f t="shared" si="327"/>
        <v>0.68656139661543436</v>
      </c>
      <c r="FJ203" s="80">
        <f t="shared" si="328"/>
        <v>1.2736552380555697</v>
      </c>
      <c r="FK203" s="80"/>
      <c r="FL203" s="80">
        <f t="shared" si="329"/>
        <v>1.0005406686602851</v>
      </c>
      <c r="FM203" s="80">
        <f t="shared" si="330"/>
        <v>1.0153759486629343</v>
      </c>
      <c r="FN203" s="80">
        <f t="shared" si="320"/>
        <v>1.000691143833039</v>
      </c>
      <c r="FO203" s="80"/>
      <c r="FP203" s="80">
        <f t="shared" si="331"/>
        <v>1.0110274278559011</v>
      </c>
      <c r="FQ203" s="80">
        <f t="shared" si="332"/>
        <v>1.1051020608392808</v>
      </c>
      <c r="FR203" s="80">
        <f t="shared" si="321"/>
        <v>1.0748262869502871</v>
      </c>
      <c r="FT203" s="80">
        <f t="shared" si="333"/>
        <v>1.0316302507927408</v>
      </c>
      <c r="FU203" s="80">
        <f t="shared" si="334"/>
        <v>1.0017002564328452</v>
      </c>
      <c r="FV203" s="80">
        <f t="shared" si="322"/>
        <v>1.0334015755090458</v>
      </c>
      <c r="FX203" s="37"/>
    </row>
    <row r="204" spans="1:180" x14ac:dyDescent="0.2">
      <c r="A204" s="74" t="s">
        <v>37</v>
      </c>
      <c r="B204" s="31">
        <f t="shared" si="324"/>
        <v>1992</v>
      </c>
      <c r="D204" s="85">
        <f t="shared" si="351"/>
        <v>33693.51156514699</v>
      </c>
      <c r="E204" s="85">
        <f t="shared" si="352"/>
        <v>55738.957092308789</v>
      </c>
      <c r="F204" s="85">
        <f t="shared" si="353"/>
        <v>61103.495325589342</v>
      </c>
      <c r="G204" s="85">
        <f t="shared" si="354"/>
        <v>5518.0983787886389</v>
      </c>
      <c r="H204" s="85">
        <f t="shared" si="355"/>
        <v>2500.8031818010722</v>
      </c>
      <c r="I204" s="85">
        <f t="shared" si="356"/>
        <v>158554.86554363486</v>
      </c>
      <c r="K204" s="86">
        <f>AER11_Table2.1d!E55*0.001</f>
        <v>8917.7980000000007</v>
      </c>
      <c r="L204" s="86">
        <f>AER11_Table2.1d!G55*0.001</f>
        <v>8551.8379999999997</v>
      </c>
      <c r="M204" s="86">
        <f>AER11_Table2.1d!$W55*0.001</f>
        <v>3318.9</v>
      </c>
      <c r="N204" s="86">
        <f>AER11_Table2.1d!B55*0.001</f>
        <v>2514.8209999999999</v>
      </c>
      <c r="O204" s="86">
        <f>AER11_Table2.1d!Q55*0.001</f>
        <v>1704.5330000000001</v>
      </c>
      <c r="P204" s="86">
        <f t="shared" si="357"/>
        <v>25007.89</v>
      </c>
      <c r="R204" s="96">
        <f t="shared" si="437"/>
        <v>2871.1849999999999</v>
      </c>
      <c r="S204" s="96">
        <f t="shared" si="437"/>
        <v>893.43399999999997</v>
      </c>
      <c r="T204" s="96">
        <f t="shared" si="437"/>
        <v>2900.2240000000002</v>
      </c>
      <c r="U204" s="96">
        <f t="shared" si="437"/>
        <v>19959.833403343135</v>
      </c>
      <c r="V204" s="85">
        <f t="shared" si="411"/>
        <v>26624.676403343135</v>
      </c>
      <c r="X204" s="85">
        <f>AER_11_Table3.4_real!$Q39</f>
        <v>3.7782322009476985</v>
      </c>
      <c r="Y204" s="85">
        <f>AER_11_Table3.4_real!$S39</f>
        <v>6.5177751370300498</v>
      </c>
      <c r="Z204" s="85">
        <f>AER_11_Table3.4_real!W39</f>
        <v>18.410767219738268</v>
      </c>
      <c r="AA204" s="85">
        <f>AER_11_Table3.4_real!P39</f>
        <v>2.1942310720280447</v>
      </c>
      <c r="AB204" s="85">
        <f>AER_11_Table3.4_real!U39</f>
        <v>1.467148586622302</v>
      </c>
      <c r="AC204" s="94">
        <f t="shared" si="358"/>
        <v>6.3401936566273633</v>
      </c>
      <c r="AD204" s="90">
        <f t="shared" ref="AD204:AD223" si="441">AC204/AC$197</f>
        <v>0.69979736416569271</v>
      </c>
      <c r="AF204" s="96">
        <f t="shared" si="387"/>
        <v>11.735054190220062</v>
      </c>
      <c r="AG204" s="96">
        <f t="shared" si="388"/>
        <v>62.38732474061743</v>
      </c>
      <c r="AH204" s="96">
        <f t="shared" si="389"/>
        <v>21.068543438572103</v>
      </c>
      <c r="AI204" s="96">
        <f t="shared" si="390"/>
        <v>0.27646014209038416</v>
      </c>
      <c r="AJ204" s="96">
        <f t="shared" si="391"/>
        <v>9.3928021656145208E-2</v>
      </c>
      <c r="AL204" s="94">
        <f t="shared" si="438"/>
        <v>12.060041961250141</v>
      </c>
      <c r="AM204" s="94">
        <f t="shared" si="438"/>
        <v>65.894131216687811</v>
      </c>
      <c r="AN204" s="94">
        <f t="shared" si="438"/>
        <v>21.679849392919536</v>
      </c>
      <c r="AO204" s="94">
        <f t="shared" si="438"/>
        <v>0.28064612258232075</v>
      </c>
      <c r="AP204" s="94">
        <f t="shared" si="393"/>
        <v>6.0837072996459627</v>
      </c>
      <c r="AR204" s="90">
        <f>[4]Northeast!V203</f>
        <v>0.97305251738971632</v>
      </c>
      <c r="AS204" s="90">
        <f>[4]Midwest!V203</f>
        <v>0.94678120173496905</v>
      </c>
      <c r="AT204" s="90">
        <f>[4]South!V203</f>
        <v>0.97180303500876353</v>
      </c>
      <c r="AU204" s="90">
        <f>[4]West!V203</f>
        <v>0.98508448841758456</v>
      </c>
      <c r="AV204" s="90">
        <f t="shared" si="394"/>
        <v>1.5439273625411152E-2</v>
      </c>
      <c r="AX204" s="102">
        <f t="shared" si="436"/>
        <v>321961.2061183714</v>
      </c>
      <c r="AY204" s="102">
        <f t="shared" si="413"/>
        <v>104472.7460927113</v>
      </c>
      <c r="AZ204" s="102">
        <f t="shared" si="414"/>
        <v>873850.97472053999</v>
      </c>
      <c r="BA204" s="102">
        <f t="shared" si="415"/>
        <v>7936880.3598121442</v>
      </c>
      <c r="BB204" s="102">
        <f t="shared" si="416"/>
        <v>15619924.286208089</v>
      </c>
      <c r="BE204" s="80">
        <f t="shared" si="439"/>
        <v>0.67807052183734895</v>
      </c>
      <c r="BF204" s="80">
        <f t="shared" si="439"/>
        <v>0.90202407419308117</v>
      </c>
      <c r="BG204" s="80">
        <f t="shared" si="439"/>
        <v>0.7362452084672565</v>
      </c>
      <c r="BH204" s="80">
        <f t="shared" si="439"/>
        <v>0.5881725190618271</v>
      </c>
      <c r="BI204" s="80"/>
      <c r="BJ204" s="80"/>
      <c r="BK204" s="80"/>
      <c r="BL204" s="80"/>
      <c r="BM204" s="80"/>
      <c r="BN204" s="80"/>
      <c r="BO204" s="80"/>
      <c r="BP204" s="80"/>
      <c r="BQ204" s="80"/>
      <c r="BR204" s="80"/>
      <c r="BS204" s="80"/>
      <c r="BT204" s="95">
        <f>[4]Northeast!AK203</f>
        <v>1.0880138938151636</v>
      </c>
      <c r="BU204" s="95">
        <f>[4]Midwest!AK203</f>
        <v>1.0109690870891572</v>
      </c>
      <c r="BV204" s="95">
        <f>[4]South!AK203</f>
        <v>0.99276430037382946</v>
      </c>
      <c r="BW204" s="95">
        <f>[4]West!AK203</f>
        <v>0.9390262588198679</v>
      </c>
      <c r="BX204" s="88"/>
      <c r="BY204" s="95">
        <f>[4]Northeast!AH203</f>
        <v>0.99936651340598215</v>
      </c>
      <c r="BZ204" s="95">
        <f>[4]Midwest!AH203</f>
        <v>1.0017798556633284</v>
      </c>
      <c r="CA204" s="95">
        <f>[4]South!AH203</f>
        <v>0.99950263372100967</v>
      </c>
      <c r="CB204" s="95">
        <f>[4]West!AH203</f>
        <v>0.99717404620826167</v>
      </c>
      <c r="CD204" s="95">
        <f>[4]Northeast!AI203</f>
        <v>1.0746298741241893</v>
      </c>
      <c r="CE204" s="95">
        <f>[4]Midwest!AI203</f>
        <v>1.0906795551991721</v>
      </c>
      <c r="CF204" s="95">
        <f>[4]South!AI203</f>
        <v>1.1025311802142841</v>
      </c>
      <c r="CG204" s="95">
        <f>[4]West!AI203</f>
        <v>1.0887543644147744</v>
      </c>
      <c r="CI204" s="95">
        <f>[4]Northeast!AJ203</f>
        <v>0.98774037686350957</v>
      </c>
      <c r="CJ204" s="95">
        <f>[4]Midwest!AJ203</f>
        <v>0.9588383262033805</v>
      </c>
      <c r="CK204" s="95">
        <f>[4]South!AJ203</f>
        <v>1.0097941903456158</v>
      </c>
      <c r="CL204" s="95">
        <f>[4]West!AJ203</f>
        <v>0.97347037335784647</v>
      </c>
      <c r="CN204" s="89" t="e">
        <f t="shared" si="396"/>
        <v>#DIV/0!</v>
      </c>
      <c r="CO204" s="89">
        <f t="shared" si="397"/>
        <v>0.5484656717076386</v>
      </c>
      <c r="CP204" s="89">
        <f t="shared" si="398"/>
        <v>1.289338108102313</v>
      </c>
      <c r="CQ204" s="89">
        <f t="shared" si="399"/>
        <v>1.0002468277805785</v>
      </c>
      <c r="CR204" s="89">
        <f t="shared" si="400"/>
        <v>1.0896179769050141</v>
      </c>
      <c r="CS204" s="89">
        <f t="shared" si="401"/>
        <v>0.98441171733891464</v>
      </c>
      <c r="CT204" s="89">
        <f t="shared" si="402"/>
        <v>0.68543802792699193</v>
      </c>
      <c r="CU204" s="89" t="e">
        <f t="shared" si="403"/>
        <v>#DIV/0!</v>
      </c>
      <c r="CV204" s="89" t="e">
        <f t="shared" si="404"/>
        <v>#DIV/0!</v>
      </c>
      <c r="CW204" s="89"/>
      <c r="CX204" s="89">
        <f t="shared" si="405"/>
        <v>1.3833275805396921</v>
      </c>
      <c r="DA204" s="35"/>
      <c r="DC204" s="80">
        <f t="shared" si="359"/>
        <v>0.21250380081129971</v>
      </c>
      <c r="DD204" s="80">
        <f t="shared" si="360"/>
        <v>0.35154365588969722</v>
      </c>
      <c r="DE204" s="80">
        <f t="shared" si="361"/>
        <v>0.38537761118893854</v>
      </c>
      <c r="DF204" s="80">
        <f t="shared" si="362"/>
        <v>3.4802453774400499E-2</v>
      </c>
      <c r="DG204" s="80">
        <f t="shared" si="363"/>
        <v>1.577247833566383E-2</v>
      </c>
      <c r="DI204" s="80">
        <f t="shared" si="417"/>
        <v>0.20753871291198925</v>
      </c>
      <c r="DJ204" s="80">
        <f t="shared" si="418"/>
        <v>0.35481637214578277</v>
      </c>
      <c r="DK204" s="80">
        <f t="shared" si="419"/>
        <v>0.38602230762779238</v>
      </c>
      <c r="DL204" s="80">
        <f t="shared" si="420"/>
        <v>3.5728628494604106E-2</v>
      </c>
      <c r="DM204" s="80">
        <f t="shared" si="421"/>
        <v>1.5836291445729917E-2</v>
      </c>
      <c r="DN204" s="80">
        <f t="shared" si="422"/>
        <v>0.99994231262589839</v>
      </c>
      <c r="DO204" s="80"/>
      <c r="DP204" s="80">
        <f t="shared" si="380"/>
        <v>0.20755068596605561</v>
      </c>
      <c r="DQ204" s="80">
        <f t="shared" si="381"/>
        <v>0.35483684175141794</v>
      </c>
      <c r="DR204" s="80">
        <f t="shared" si="382"/>
        <v>0.38604457752575599</v>
      </c>
      <c r="DS204" s="80">
        <f t="shared" si="383"/>
        <v>3.5730689704267987E-2</v>
      </c>
      <c r="DT204" s="80">
        <f t="shared" si="384"/>
        <v>1.5837205052502506E-2</v>
      </c>
      <c r="DW204" s="80">
        <f t="shared" si="375"/>
        <v>1.5969990812653389E-2</v>
      </c>
      <c r="DX204" s="80">
        <f t="shared" si="376"/>
        <v>-8.2484977663704939E-2</v>
      </c>
      <c r="DY204" s="80">
        <f t="shared" si="377"/>
        <v>-2.2563673189589607E-2</v>
      </c>
      <c r="DZ204" s="80">
        <f t="shared" si="378"/>
        <v>-1.0658770683271267E-2</v>
      </c>
      <c r="EA204" s="80">
        <f t="shared" si="379"/>
        <v>-3.1374302871744413E-2</v>
      </c>
      <c r="EC204" s="80">
        <f t="shared" si="407"/>
        <v>5.231813053780713</v>
      </c>
      <c r="ED204" s="80">
        <f t="shared" si="408"/>
        <v>5.017114951719913</v>
      </c>
      <c r="EE204" s="80">
        <f t="shared" si="409"/>
        <v>1.9471022268269373</v>
      </c>
      <c r="EF204" s="80">
        <f t="shared" si="410"/>
        <v>1.475372433387913</v>
      </c>
      <c r="EG204" s="80"/>
      <c r="EI204" s="80">
        <f t="shared" si="440"/>
        <v>8.1974195644119868E-3</v>
      </c>
      <c r="EJ204" s="80">
        <f t="shared" si="440"/>
        <v>4.0676177548068321E-2</v>
      </c>
      <c r="EK204" s="80">
        <f t="shared" si="440"/>
        <v>-4.0827425489455551E-3</v>
      </c>
      <c r="EL204" s="80">
        <f t="shared" si="440"/>
        <v>-6.4946419486114737E-2</v>
      </c>
      <c r="EN204" s="80">
        <f t="shared" si="424"/>
        <v>-1.5487863514185587E-5</v>
      </c>
      <c r="EO204" s="80">
        <f t="shared" si="425"/>
        <v>-6.7397106714186356E-4</v>
      </c>
      <c r="EP204" s="80">
        <f t="shared" si="426"/>
        <v>-4.8949254839631871E-4</v>
      </c>
      <c r="EQ204" s="80">
        <f t="shared" si="427"/>
        <v>-3.5760725536008293E-4</v>
      </c>
      <c r="ES204" s="80">
        <f t="shared" si="428"/>
        <v>9.8913909552096457E-3</v>
      </c>
      <c r="ET204" s="80">
        <f t="shared" si="429"/>
        <v>1.4505312864269917E-2</v>
      </c>
      <c r="EU204" s="80">
        <f t="shared" si="430"/>
        <v>1.5526296640175042E-2</v>
      </c>
      <c r="EV204" s="80">
        <f t="shared" si="431"/>
        <v>1.3273544710036562E-2</v>
      </c>
      <c r="EX204" s="80">
        <f t="shared" si="432"/>
        <v>-2.6039357050079408E-2</v>
      </c>
      <c r="EY204" s="80">
        <f t="shared" si="433"/>
        <v>-7.8821021650300582E-2</v>
      </c>
      <c r="EZ204" s="80">
        <f t="shared" si="434"/>
        <v>-3.8817607271359626E-2</v>
      </c>
      <c r="FA204" s="80">
        <f t="shared" si="435"/>
        <v>-5.8354139193412579E-3</v>
      </c>
      <c r="FD204" s="80">
        <f t="shared" si="335"/>
        <v>0.96508177857365418</v>
      </c>
      <c r="FE204" s="80">
        <f t="shared" si="325"/>
        <v>1.33937820632357</v>
      </c>
      <c r="FF204" s="80">
        <f t="shared" si="319"/>
        <v>0.68543802792699193</v>
      </c>
      <c r="FG204" s="80"/>
      <c r="FH204" s="80">
        <f t="shared" si="326"/>
        <v>1.0123132772340226</v>
      </c>
      <c r="FI204" s="80">
        <f t="shared" si="327"/>
        <v>0.69501521743013794</v>
      </c>
      <c r="FJ204" s="80">
        <f t="shared" si="328"/>
        <v>1.289338108102313</v>
      </c>
      <c r="FK204" s="80"/>
      <c r="FL204" s="80">
        <f t="shared" si="329"/>
        <v>0.99955599082174496</v>
      </c>
      <c r="FM204" s="80">
        <f t="shared" si="330"/>
        <v>1.0149251124223486</v>
      </c>
      <c r="FN204" s="80">
        <f t="shared" si="320"/>
        <v>1.0002468277805785</v>
      </c>
      <c r="FO204" s="80"/>
      <c r="FP204" s="80">
        <f t="shared" si="331"/>
        <v>1.0137619354255809</v>
      </c>
      <c r="FQ204" s="80">
        <f t="shared" si="332"/>
        <v>1.1203104040392273</v>
      </c>
      <c r="FR204" s="80">
        <f t="shared" si="321"/>
        <v>1.0896179769050141</v>
      </c>
      <c r="FT204" s="80">
        <f t="shared" si="333"/>
        <v>0.95259359059328008</v>
      </c>
      <c r="FU204" s="80">
        <f t="shared" si="334"/>
        <v>0.95421324397357343</v>
      </c>
      <c r="FV204" s="80">
        <f t="shared" si="322"/>
        <v>0.98441171733891464</v>
      </c>
      <c r="FX204" s="37"/>
    </row>
    <row r="205" spans="1:180" x14ac:dyDescent="0.2">
      <c r="A205" s="74" t="s">
        <v>37</v>
      </c>
      <c r="B205" s="31">
        <f t="shared" si="324"/>
        <v>1993</v>
      </c>
      <c r="D205" s="85">
        <f t="shared" si="351"/>
        <v>35892.606842756359</v>
      </c>
      <c r="E205" s="85">
        <f t="shared" si="352"/>
        <v>52650.686719197001</v>
      </c>
      <c r="F205" s="85">
        <f t="shared" si="353"/>
        <v>60130.661872591088</v>
      </c>
      <c r="G205" s="85">
        <f t="shared" si="354"/>
        <v>5160.6231220465188</v>
      </c>
      <c r="H205" s="85">
        <f t="shared" si="355"/>
        <v>2472.6565557804315</v>
      </c>
      <c r="I205" s="85">
        <f t="shared" si="356"/>
        <v>156307.23511237142</v>
      </c>
      <c r="K205" s="86">
        <f>AER11_Table2.1d!E56*0.001</f>
        <v>9070.4860000000008</v>
      </c>
      <c r="L205" s="86">
        <f>AER11_Table2.1d!G56*0.001</f>
        <v>8386.4660000000003</v>
      </c>
      <c r="M205" s="86">
        <f>AER11_Table2.1d!$W56*0.001</f>
        <v>3334.0840000000003</v>
      </c>
      <c r="N205" s="86">
        <f>AER11_Table2.1d!B56*0.001</f>
        <v>2496.288</v>
      </c>
      <c r="O205" s="86">
        <f>AER11_Table2.1d!Q56*0.001</f>
        <v>1740.7080000000001</v>
      </c>
      <c r="P205" s="86">
        <f t="shared" si="357"/>
        <v>25028.031999999999</v>
      </c>
      <c r="R205" s="96">
        <f t="shared" si="437"/>
        <v>2923.26</v>
      </c>
      <c r="S205" s="96">
        <f t="shared" si="437"/>
        <v>818.58900000000006</v>
      </c>
      <c r="T205" s="96">
        <f t="shared" si="437"/>
        <v>3018.7550000000001</v>
      </c>
      <c r="U205" s="96">
        <f t="shared" si="437"/>
        <v>20314.806810511767</v>
      </c>
      <c r="V205" s="85">
        <f t="shared" si="411"/>
        <v>27075.410810511767</v>
      </c>
      <c r="X205" s="85">
        <f>AER_11_Table3.4_real!$Q40</f>
        <v>3.9570764833060057</v>
      </c>
      <c r="Y205" s="85">
        <f>AER_11_Table3.4_real!$S40</f>
        <v>6.2780540360143355</v>
      </c>
      <c r="Z205" s="85">
        <f>AER_11_Table3.4_real!W40</f>
        <v>18.03513704891391</v>
      </c>
      <c r="AA205" s="85">
        <f>AER_11_Table3.4_real!P40</f>
        <v>2.0673188037784578</v>
      </c>
      <c r="AB205" s="85">
        <f>AER_11_Table3.4_real!U40</f>
        <v>1.420488994007284</v>
      </c>
      <c r="AC205" s="94">
        <f t="shared" si="358"/>
        <v>6.2452866894357264</v>
      </c>
      <c r="AD205" s="90">
        <f t="shared" si="441"/>
        <v>0.68932203027549788</v>
      </c>
      <c r="AF205" s="96">
        <f t="shared" si="387"/>
        <v>12.278280701256937</v>
      </c>
      <c r="AG205" s="96">
        <f t="shared" si="388"/>
        <v>64.318829985740095</v>
      </c>
      <c r="AH205" s="96">
        <f t="shared" si="389"/>
        <v>19.919026841393585</v>
      </c>
      <c r="AI205" s="96">
        <f t="shared" si="390"/>
        <v>0.25403259652837001</v>
      </c>
      <c r="AJ205" s="96">
        <f t="shared" si="391"/>
        <v>9.1324802902729971E-2</v>
      </c>
      <c r="AL205" s="94">
        <f t="shared" si="438"/>
        <v>12.086205546396286</v>
      </c>
      <c r="AM205" s="94">
        <f t="shared" si="438"/>
        <v>64.456770018557592</v>
      </c>
      <c r="AN205" s="94">
        <f t="shared" si="438"/>
        <v>19.561349874637472</v>
      </c>
      <c r="AO205" s="94">
        <f t="shared" si="438"/>
        <v>0.25628956071224895</v>
      </c>
      <c r="AP205" s="94">
        <f t="shared" si="393"/>
        <v>5.6269550574413341</v>
      </c>
      <c r="AR205" s="90">
        <f>[4]Northeast!V204</f>
        <v>1.0158920973272643</v>
      </c>
      <c r="AS205" s="90">
        <f>[4]Midwest!V204</f>
        <v>0.99785996051651693</v>
      </c>
      <c r="AT205" s="90">
        <f>[4]South!V204</f>
        <v>1.0182848816185157</v>
      </c>
      <c r="AU205" s="90">
        <f>[4]West!V204</f>
        <v>0.99119369443840522</v>
      </c>
      <c r="AV205" s="90">
        <f t="shared" si="394"/>
        <v>1.6229879565495733E-2</v>
      </c>
      <c r="AX205" s="102">
        <f t="shared" si="436"/>
        <v>322282.62079892959</v>
      </c>
      <c r="AY205" s="102">
        <f t="shared" si="413"/>
        <v>97608.3370516258</v>
      </c>
      <c r="AZ205" s="102">
        <f t="shared" si="414"/>
        <v>905422.59883074323</v>
      </c>
      <c r="BA205" s="102">
        <f t="shared" si="415"/>
        <v>8138006.0355663151</v>
      </c>
      <c r="BB205" s="102">
        <f t="shared" si="416"/>
        <v>15554251.954096705</v>
      </c>
      <c r="BE205" s="80">
        <f t="shared" si="439"/>
        <v>0.67954155783292725</v>
      </c>
      <c r="BF205" s="80">
        <f t="shared" si="439"/>
        <v>0.88234805176005271</v>
      </c>
      <c r="BG205" s="80">
        <f t="shared" si="439"/>
        <v>0.66430120686433214</v>
      </c>
      <c r="BH205" s="80">
        <f t="shared" si="439"/>
        <v>0.53712652484324241</v>
      </c>
      <c r="BI205" s="80"/>
      <c r="BJ205" s="80"/>
      <c r="BK205" s="80"/>
      <c r="BL205" s="80"/>
      <c r="BM205" s="80"/>
      <c r="BN205" s="80"/>
      <c r="BO205" s="80"/>
      <c r="BP205" s="80"/>
      <c r="BQ205" s="80"/>
      <c r="BR205" s="80"/>
      <c r="BS205" s="80"/>
      <c r="BT205" s="95">
        <f>[4]Northeast!AK204</f>
        <v>1.0678351818958016</v>
      </c>
      <c r="BU205" s="95">
        <f>[4]Midwest!AK204</f>
        <v>1.004472513234014</v>
      </c>
      <c r="BV205" s="95">
        <f>[4]South!AK204</f>
        <v>0.98177936746057615</v>
      </c>
      <c r="BW205" s="95">
        <f>[4]West!AK204</f>
        <v>0.93602139855247357</v>
      </c>
      <c r="BX205" s="88"/>
      <c r="BY205" s="95">
        <f>[4]Northeast!AH204</f>
        <v>0.9993121707064595</v>
      </c>
      <c r="BZ205" s="95">
        <f>[4]Midwest!AH204</f>
        <v>1.0010034367919098</v>
      </c>
      <c r="CA205" s="95">
        <f>[4]South!AH204</f>
        <v>0.99890147518402217</v>
      </c>
      <c r="CB205" s="95">
        <f>[4]West!AH204</f>
        <v>0.99671121253956918</v>
      </c>
      <c r="CD205" s="95">
        <f>[4]Northeast!AI204</f>
        <v>1.085191897750444</v>
      </c>
      <c r="CE205" s="95">
        <f>[4]Midwest!AI204</f>
        <v>1.1063169420791263</v>
      </c>
      <c r="CF205" s="95">
        <f>[4]South!AI204</f>
        <v>1.1193819820856068</v>
      </c>
      <c r="CG205" s="95">
        <f>[4]West!AI204</f>
        <v>1.1030692733958838</v>
      </c>
      <c r="CI205" s="95">
        <f>[4]Northeast!AJ204</f>
        <v>1.0312266040464981</v>
      </c>
      <c r="CJ205" s="95">
        <f>[4]Midwest!AJ204</f>
        <v>1.0105675657414035</v>
      </c>
      <c r="CK205" s="95">
        <f>[4]South!AJ204</f>
        <v>1.058093173752928</v>
      </c>
      <c r="CL205" s="95">
        <f>[4]West!AJ204</f>
        <v>0.97950755203229867</v>
      </c>
      <c r="CN205" s="89" t="e">
        <f t="shared" si="396"/>
        <v>#DIV/0!</v>
      </c>
      <c r="CO205" s="89">
        <f t="shared" si="397"/>
        <v>0.53102286800081222</v>
      </c>
      <c r="CP205" s="89">
        <f t="shared" si="398"/>
        <v>1.2611167350493113</v>
      </c>
      <c r="CQ205" s="89">
        <f t="shared" si="399"/>
        <v>0.99972051416585084</v>
      </c>
      <c r="CR205" s="89">
        <f t="shared" si="400"/>
        <v>1.1042568838464901</v>
      </c>
      <c r="CS205" s="89">
        <f t="shared" si="401"/>
        <v>1.0305560619133678</v>
      </c>
      <c r="CT205" s="89">
        <f t="shared" si="402"/>
        <v>0.67648585664568661</v>
      </c>
      <c r="CU205" s="89" t="e">
        <f t="shared" si="403"/>
        <v>#DIV/0!</v>
      </c>
      <c r="CV205" s="89" t="e">
        <f t="shared" si="404"/>
        <v>#DIV/0!</v>
      </c>
      <c r="CW205" s="89"/>
      <c r="CX205" s="89">
        <f t="shared" si="405"/>
        <v>1.4347480073073022</v>
      </c>
      <c r="DA205" s="35"/>
      <c r="DC205" s="80">
        <f t="shared" si="359"/>
        <v>0.22962856976487794</v>
      </c>
      <c r="DD205" s="80">
        <f t="shared" si="360"/>
        <v>0.33684100855181592</v>
      </c>
      <c r="DE205" s="80">
        <f t="shared" si="361"/>
        <v>0.38469532027332154</v>
      </c>
      <c r="DF205" s="80">
        <f t="shared" si="362"/>
        <v>3.301589410327984E-2</v>
      </c>
      <c r="DG205" s="80">
        <f t="shared" si="363"/>
        <v>1.5819207306704674E-2</v>
      </c>
      <c r="DI205" s="80">
        <f t="shared" si="417"/>
        <v>0.22095559430483427</v>
      </c>
      <c r="DJ205" s="80">
        <f t="shared" si="418"/>
        <v>0.34413998887453273</v>
      </c>
      <c r="DK205" s="80">
        <f t="shared" si="419"/>
        <v>0.38503636497856347</v>
      </c>
      <c r="DL205" s="80">
        <f t="shared" si="420"/>
        <v>3.3901328504572212E-2</v>
      </c>
      <c r="DM205" s="80">
        <f t="shared" si="421"/>
        <v>1.5795831301286645E-2</v>
      </c>
      <c r="DN205" s="80">
        <f t="shared" si="422"/>
        <v>0.99982910796378932</v>
      </c>
      <c r="DO205" s="80"/>
      <c r="DP205" s="80">
        <f t="shared" si="380"/>
        <v>0.22099336031016673</v>
      </c>
      <c r="DQ205" s="80">
        <f t="shared" si="381"/>
        <v>0.34419880970998534</v>
      </c>
      <c r="DR205" s="80">
        <f t="shared" si="382"/>
        <v>0.38510217587354767</v>
      </c>
      <c r="DS205" s="80">
        <f t="shared" si="383"/>
        <v>3.390712296185721E-2</v>
      </c>
      <c r="DT205" s="80">
        <f t="shared" si="384"/>
        <v>1.5798531144443056E-2</v>
      </c>
      <c r="DW205" s="80">
        <f t="shared" si="375"/>
        <v>4.6249262293523163E-2</v>
      </c>
      <c r="DX205" s="80">
        <f t="shared" si="376"/>
        <v>-3.7473015467505574E-2</v>
      </c>
      <c r="DY205" s="80">
        <f t="shared" si="377"/>
        <v>-2.0613755073353297E-2</v>
      </c>
      <c r="DZ205" s="80">
        <f t="shared" si="378"/>
        <v>-5.9579172460777985E-2</v>
      </c>
      <c r="EA205" s="80">
        <f t="shared" si="379"/>
        <v>-3.2319605761712659E-2</v>
      </c>
      <c r="EC205" s="80">
        <f t="shared" si="407"/>
        <v>5.2108027308428531</v>
      </c>
      <c r="ED205" s="80">
        <f t="shared" si="408"/>
        <v>4.8178476803691375</v>
      </c>
      <c r="EE205" s="80">
        <f t="shared" si="409"/>
        <v>1.9153608761492451</v>
      </c>
      <c r="EF205" s="80">
        <f t="shared" si="410"/>
        <v>1.4340647598563343</v>
      </c>
      <c r="EG205" s="80"/>
      <c r="EI205" s="80">
        <f t="shared" si="440"/>
        <v>-4.0239632907321703E-3</v>
      </c>
      <c r="EJ205" s="80">
        <f t="shared" si="440"/>
        <v>-4.0527768689686237E-2</v>
      </c>
      <c r="EK205" s="80">
        <f t="shared" si="440"/>
        <v>-1.6436177848135627E-2</v>
      </c>
      <c r="EL205" s="80">
        <f t="shared" si="440"/>
        <v>-2.8397553683807256E-2</v>
      </c>
      <c r="EN205" s="80">
        <f t="shared" si="424"/>
        <v>-5.4378625206718211E-5</v>
      </c>
      <c r="EO205" s="80">
        <f t="shared" si="425"/>
        <v>-7.7533991145118731E-4</v>
      </c>
      <c r="EP205" s="80">
        <f t="shared" si="426"/>
        <v>-6.0163862998692378E-4</v>
      </c>
      <c r="EQ205" s="80">
        <f t="shared" si="427"/>
        <v>-4.6425307070679803E-4</v>
      </c>
      <c r="ES205" s="80">
        <f t="shared" si="428"/>
        <v>9.7805364865000567E-3</v>
      </c>
      <c r="ET205" s="80">
        <f t="shared" si="429"/>
        <v>1.4235481006362644E-2</v>
      </c>
      <c r="EU205" s="80">
        <f t="shared" si="430"/>
        <v>1.5168121986678263E-2</v>
      </c>
      <c r="EV205" s="80">
        <f t="shared" si="431"/>
        <v>1.306228500473805E-2</v>
      </c>
      <c r="EX205" s="80">
        <f t="shared" si="432"/>
        <v>4.3084363644175165E-2</v>
      </c>
      <c r="EY205" s="80">
        <f t="shared" si="433"/>
        <v>5.2544923425022316E-2</v>
      </c>
      <c r="EZ205" s="80">
        <f t="shared" si="434"/>
        <v>4.6721857333762218E-2</v>
      </c>
      <c r="FA205" s="80">
        <f t="shared" si="435"/>
        <v>6.1825562146700062E-3</v>
      </c>
      <c r="FD205" s="80">
        <f t="shared" si="335"/>
        <v>0.98693948844889767</v>
      </c>
      <c r="FE205" s="80">
        <f t="shared" si="325"/>
        <v>1.3218852417885862</v>
      </c>
      <c r="FF205" s="80">
        <f t="shared" si="319"/>
        <v>0.67648585664568661</v>
      </c>
      <c r="FG205" s="80"/>
      <c r="FH205" s="80">
        <f t="shared" si="326"/>
        <v>0.97811173587776856</v>
      </c>
      <c r="FI205" s="80">
        <f t="shared" si="327"/>
        <v>0.67980254078205693</v>
      </c>
      <c r="FJ205" s="80">
        <f t="shared" si="328"/>
        <v>1.2611167350493113</v>
      </c>
      <c r="FK205" s="80"/>
      <c r="FL205" s="80">
        <f t="shared" si="329"/>
        <v>0.99947381626203657</v>
      </c>
      <c r="FM205" s="80">
        <f t="shared" si="330"/>
        <v>1.0143910753329413</v>
      </c>
      <c r="FN205" s="80">
        <f t="shared" si="320"/>
        <v>0.99972051416585084</v>
      </c>
      <c r="FO205" s="80"/>
      <c r="FP205" s="80">
        <f t="shared" si="331"/>
        <v>1.0134348985165029</v>
      </c>
      <c r="FQ205" s="80">
        <f t="shared" si="332"/>
        <v>1.1353616606244767</v>
      </c>
      <c r="FR205" s="80">
        <f t="shared" si="321"/>
        <v>1.1042568838464901</v>
      </c>
      <c r="FT205" s="80">
        <f t="shared" si="333"/>
        <v>1.0468750460419058</v>
      </c>
      <c r="FU205" s="80">
        <f t="shared" si="334"/>
        <v>0.998942033718631</v>
      </c>
      <c r="FV205" s="80">
        <f t="shared" si="322"/>
        <v>1.0305560619133678</v>
      </c>
      <c r="FX205" s="37"/>
    </row>
    <row r="206" spans="1:180" x14ac:dyDescent="0.2">
      <c r="A206" s="74" t="s">
        <v>37</v>
      </c>
      <c r="B206" s="31">
        <f t="shared" si="324"/>
        <v>1994</v>
      </c>
      <c r="D206" s="85">
        <f t="shared" si="351"/>
        <v>35018.784068010405</v>
      </c>
      <c r="E206" s="85">
        <f t="shared" si="352"/>
        <v>55115.18786466826</v>
      </c>
      <c r="F206" s="85">
        <f t="shared" si="353"/>
        <v>59792.875286789989</v>
      </c>
      <c r="G206" s="85">
        <f t="shared" si="354"/>
        <v>5048.8716677640459</v>
      </c>
      <c r="H206" s="85">
        <f t="shared" si="355"/>
        <v>2659.6639603493595</v>
      </c>
      <c r="I206" s="85">
        <f t="shared" si="356"/>
        <v>157635.38284758205</v>
      </c>
      <c r="K206" s="86">
        <f>AER11_Table2.1d!E57*0.001</f>
        <v>9126.0460000000003</v>
      </c>
      <c r="L206" s="86">
        <f>AER11_Table2.1d!G57*0.001</f>
        <v>8771.237000000001</v>
      </c>
      <c r="M206" s="86">
        <f>AER11_Table2.1d!$W57*0.001</f>
        <v>3439.232</v>
      </c>
      <c r="N206" s="86">
        <f>AER11_Table2.1d!B57*0.001</f>
        <v>2509.6860000000001</v>
      </c>
      <c r="O206" s="86">
        <f>AER11_Table2.1d!Q57*0.001</f>
        <v>1862.383</v>
      </c>
      <c r="P206" s="86">
        <f t="shared" si="357"/>
        <v>25708.584000000006</v>
      </c>
      <c r="R206" s="96">
        <f t="shared" si="437"/>
        <v>2961.9810000000002</v>
      </c>
      <c r="S206" s="96">
        <f t="shared" si="437"/>
        <v>824.77600000000007</v>
      </c>
      <c r="T206" s="96">
        <f t="shared" si="437"/>
        <v>3115.5170000000003</v>
      </c>
      <c r="U206" s="96">
        <f t="shared" si="437"/>
        <v>20615.759181475889</v>
      </c>
      <c r="V206" s="85">
        <f t="shared" si="411"/>
        <v>27518.03318147589</v>
      </c>
      <c r="X206" s="85">
        <f>AER_11_Table3.4_real!$Q41</f>
        <v>3.8372351035717331</v>
      </c>
      <c r="Y206" s="85">
        <f>AER_11_Table3.4_real!$S41</f>
        <v>6.2836277100559768</v>
      </c>
      <c r="Z206" s="85">
        <f>AER_11_Table3.4_real!W41</f>
        <v>17.385531213593612</v>
      </c>
      <c r="AA206" s="85">
        <f>AER_11_Table3.4_real!P41</f>
        <v>2.0117543261444042</v>
      </c>
      <c r="AB206" s="85">
        <f>AER_11_Table3.4_real!U41</f>
        <v>1.4280972068309039</v>
      </c>
      <c r="AC206" s="94">
        <f t="shared" si="358"/>
        <v>6.131624474050458</v>
      </c>
      <c r="AD206" s="90">
        <f t="shared" si="441"/>
        <v>0.67677659033476345</v>
      </c>
      <c r="AF206" s="96">
        <f t="shared" si="387"/>
        <v>11.822757832683735</v>
      </c>
      <c r="AG206" s="96">
        <f t="shared" si="388"/>
        <v>66.824432166634651</v>
      </c>
      <c r="AH206" s="96">
        <f t="shared" si="389"/>
        <v>19.191959243615099</v>
      </c>
      <c r="AI206" s="96">
        <f t="shared" si="390"/>
        <v>0.24490350432016425</v>
      </c>
      <c r="AJ206" s="96">
        <f t="shared" si="391"/>
        <v>9.6651673570178911E-2</v>
      </c>
      <c r="AL206" s="94">
        <f t="shared" si="438"/>
        <v>11.68777754872235</v>
      </c>
      <c r="AM206" s="94">
        <f t="shared" si="438"/>
        <v>67.749570799514643</v>
      </c>
      <c r="AN206" s="94">
        <f t="shared" si="438"/>
        <v>19.358379013146671</v>
      </c>
      <c r="AO206" s="94">
        <f t="shared" si="438"/>
        <v>0.24500752085000571</v>
      </c>
      <c r="AP206" s="94">
        <f t="shared" si="393"/>
        <v>5.6639066086161032</v>
      </c>
      <c r="AR206" s="90">
        <f>[4]Northeast!V205</f>
        <v>1.0115488409493334</v>
      </c>
      <c r="AS206" s="90">
        <f>[4]Midwest!V205</f>
        <v>0.98634473071987894</v>
      </c>
      <c r="AT206" s="90">
        <f>[4]South!V205</f>
        <v>0.99140321772713758</v>
      </c>
      <c r="AU206" s="90">
        <f>[4]West!V205</f>
        <v>0.99957545576772255</v>
      </c>
      <c r="AV206" s="90">
        <f t="shared" si="394"/>
        <v>1.7064489273737233E-2</v>
      </c>
      <c r="AX206" s="102">
        <f t="shared" si="436"/>
        <v>324563.45278119354</v>
      </c>
      <c r="AY206" s="102">
        <f t="shared" si="413"/>
        <v>94031.890826801275</v>
      </c>
      <c r="AZ206" s="102">
        <f t="shared" si="414"/>
        <v>905875.78854814114</v>
      </c>
      <c r="BA206" s="102">
        <f t="shared" si="415"/>
        <v>8214477.5009606332</v>
      </c>
      <c r="BB206" s="102">
        <f t="shared" si="416"/>
        <v>14775711.108550653</v>
      </c>
      <c r="BE206" s="80">
        <f t="shared" si="439"/>
        <v>0.65714011999668842</v>
      </c>
      <c r="BF206" s="80">
        <f t="shared" si="439"/>
        <v>0.92742316726886509</v>
      </c>
      <c r="BG206" s="80">
        <f t="shared" si="439"/>
        <v>0.65740833959746459</v>
      </c>
      <c r="BH206" s="80">
        <f t="shared" si="439"/>
        <v>0.51348185181204764</v>
      </c>
      <c r="BI206" s="80"/>
      <c r="BJ206" s="80"/>
      <c r="BK206" s="80"/>
      <c r="BL206" s="80"/>
      <c r="BM206" s="80"/>
      <c r="BN206" s="80"/>
      <c r="BO206" s="80"/>
      <c r="BP206" s="80"/>
      <c r="BQ206" s="80"/>
      <c r="BR206" s="80"/>
      <c r="BS206" s="80"/>
      <c r="BT206" s="95">
        <f>[4]Northeast!AK205</f>
        <v>1.0656835047397573</v>
      </c>
      <c r="BU206" s="95">
        <f>[4]Midwest!AK205</f>
        <v>0.99814851794955051</v>
      </c>
      <c r="BV206" s="95">
        <f>[4]South!AK205</f>
        <v>0.99513474124296164</v>
      </c>
      <c r="BW206" s="95">
        <f>[4]West!AK205</f>
        <v>0.92019915094586224</v>
      </c>
      <c r="BX206" s="88"/>
      <c r="BY206" s="95">
        <f>[4]Northeast!AH205</f>
        <v>0.999247940582356</v>
      </c>
      <c r="BZ206" s="95">
        <f>[4]Midwest!AH205</f>
        <v>0.99843230831323038</v>
      </c>
      <c r="CA206" s="95">
        <f>[4]South!AH205</f>
        <v>0.99850921469492449</v>
      </c>
      <c r="CB206" s="95">
        <f>[4]West!AH205</f>
        <v>0.99754572969276745</v>
      </c>
      <c r="CD206" s="95">
        <f>[4]Northeast!AI205</f>
        <v>1.0953729898858076</v>
      </c>
      <c r="CE206" s="95">
        <f>[4]Midwest!AI205</f>
        <v>1.1252657661858085</v>
      </c>
      <c r="CF206" s="95">
        <f>[4]South!AI205</f>
        <v>1.1358335781918334</v>
      </c>
      <c r="CG206" s="95">
        <f>[4]West!AI205</f>
        <v>1.1138149048604638</v>
      </c>
      <c r="CI206" s="95">
        <f>[4]Northeast!AJ205</f>
        <v>1.026817787857357</v>
      </c>
      <c r="CJ206" s="95">
        <f>[4]Midwest!AJ205</f>
        <v>0.99890569112473115</v>
      </c>
      <c r="CK206" s="95">
        <f>[4]South!AJ205</f>
        <v>1.0301606122703511</v>
      </c>
      <c r="CL206" s="95">
        <f>[4]West!AJ205</f>
        <v>0.98779049265981178</v>
      </c>
      <c r="CN206" s="89" t="e">
        <f t="shared" si="396"/>
        <v>#DIV/0!</v>
      </c>
      <c r="CO206" s="89">
        <f t="shared" si="397"/>
        <v>0.53386705405998169</v>
      </c>
      <c r="CP206" s="89">
        <f t="shared" si="398"/>
        <v>1.214519927884615</v>
      </c>
      <c r="CQ206" s="89">
        <f t="shared" si="399"/>
        <v>0.99870124569512597</v>
      </c>
      <c r="CR206" s="89">
        <f t="shared" si="400"/>
        <v>1.1196318724828294</v>
      </c>
      <c r="CS206" s="89">
        <f t="shared" si="401"/>
        <v>1.0153162808091234</v>
      </c>
      <c r="CT206" s="89">
        <f t="shared" si="402"/>
        <v>0.66212641844583175</v>
      </c>
      <c r="CU206" s="89" t="e">
        <f t="shared" si="403"/>
        <v>#DIV/0!</v>
      </c>
      <c r="CV206" s="89" t="e">
        <f t="shared" si="404"/>
        <v>#DIV/0!</v>
      </c>
      <c r="CW206" s="89"/>
      <c r="CX206" s="89">
        <f t="shared" si="405"/>
        <v>1.3788494173659394</v>
      </c>
      <c r="DA206" s="35"/>
      <c r="DC206" s="80">
        <f t="shared" si="359"/>
        <v>0.2221505314062017</v>
      </c>
      <c r="DD206" s="80">
        <f t="shared" si="360"/>
        <v>0.34963716184176263</v>
      </c>
      <c r="DE206" s="80">
        <f t="shared" si="361"/>
        <v>0.37931125745165878</v>
      </c>
      <c r="DF206" s="80">
        <f t="shared" si="362"/>
        <v>3.2028796939871103E-2</v>
      </c>
      <c r="DG206" s="80">
        <f t="shared" si="363"/>
        <v>1.6872252360505848E-2</v>
      </c>
      <c r="DI206" s="80">
        <f t="shared" si="417"/>
        <v>0.2258689191368807</v>
      </c>
      <c r="DJ206" s="80">
        <f t="shared" si="418"/>
        <v>0.34319932750783316</v>
      </c>
      <c r="DK206" s="80">
        <f t="shared" si="419"/>
        <v>0.38199696506955727</v>
      </c>
      <c r="DL206" s="80">
        <f t="shared" si="420"/>
        <v>3.2519848723756829E-2</v>
      </c>
      <c r="DM206" s="80">
        <f t="shared" si="421"/>
        <v>1.6340074886377957E-2</v>
      </c>
      <c r="DN206" s="80">
        <f t="shared" si="422"/>
        <v>0.99992513532440597</v>
      </c>
      <c r="DO206" s="80"/>
      <c r="DP206" s="80">
        <f t="shared" si="380"/>
        <v>0.22588583000626541</v>
      </c>
      <c r="DQ206" s="80">
        <f t="shared" si="381"/>
        <v>0.34322502293783114</v>
      </c>
      <c r="DR206" s="80">
        <f t="shared" si="382"/>
        <v>0.38202556528957132</v>
      </c>
      <c r="DS206" s="80">
        <f t="shared" si="383"/>
        <v>3.2522283493960184E-2</v>
      </c>
      <c r="DT206" s="80">
        <f t="shared" si="384"/>
        <v>1.6341298272371903E-2</v>
      </c>
      <c r="DW206" s="80">
        <f t="shared" si="375"/>
        <v>-3.0753408680009933E-2</v>
      </c>
      <c r="DX206" s="80">
        <f t="shared" si="376"/>
        <v>8.8740895050224322E-4</v>
      </c>
      <c r="DY206" s="80">
        <f t="shared" si="377"/>
        <v>-3.6683592528109328E-2</v>
      </c>
      <c r="DZ206" s="80">
        <f t="shared" si="378"/>
        <v>-2.7245363342650961E-2</v>
      </c>
      <c r="EA206" s="80">
        <f t="shared" si="379"/>
        <v>5.3417592998825066E-3</v>
      </c>
      <c r="EC206" s="80">
        <f t="shared" si="407"/>
        <v>4.9001982943358051</v>
      </c>
      <c r="ED206" s="80">
        <f t="shared" si="408"/>
        <v>4.7096848500013158</v>
      </c>
      <c r="EE206" s="80">
        <f t="shared" si="409"/>
        <v>1.8466835232065584</v>
      </c>
      <c r="EF206" s="80">
        <f t="shared" si="410"/>
        <v>1.3475670686427013</v>
      </c>
      <c r="EG206" s="80"/>
      <c r="EI206" s="80">
        <f t="shared" si="440"/>
        <v>-6.1458246385200095E-2</v>
      </c>
      <c r="EJ206" s="80">
        <f t="shared" si="440"/>
        <v>-2.2706294029673675E-2</v>
      </c>
      <c r="EK206" s="80">
        <f t="shared" si="440"/>
        <v>-3.651471181439734E-2</v>
      </c>
      <c r="EL206" s="80">
        <f t="shared" si="440"/>
        <v>-6.2212106238021432E-2</v>
      </c>
      <c r="EN206" s="80">
        <f t="shared" si="424"/>
        <v>-6.4276399556638161E-5</v>
      </c>
      <c r="EO206" s="80">
        <f t="shared" si="425"/>
        <v>-2.5718554869177657E-3</v>
      </c>
      <c r="EP206" s="80">
        <f t="shared" si="426"/>
        <v>-3.9276899450681614E-4</v>
      </c>
      <c r="EQ206" s="80">
        <f t="shared" si="427"/>
        <v>8.3692044313468943E-4</v>
      </c>
      <c r="ES206" s="80">
        <f t="shared" si="428"/>
        <v>9.3380996600240188E-3</v>
      </c>
      <c r="ET206" s="80">
        <f t="shared" si="429"/>
        <v>1.6982816243429618E-2</v>
      </c>
      <c r="EU206" s="80">
        <f t="shared" si="430"/>
        <v>1.4590080197367811E-2</v>
      </c>
      <c r="EV206" s="80">
        <f t="shared" si="431"/>
        <v>9.6944312452914624E-3</v>
      </c>
      <c r="EX206" s="80">
        <f t="shared" si="432"/>
        <v>-4.2844779741177449E-3</v>
      </c>
      <c r="EY206" s="80">
        <f t="shared" si="433"/>
        <v>-1.1607027367502465E-2</v>
      </c>
      <c r="EZ206" s="80">
        <f t="shared" si="434"/>
        <v>-2.6753671159451538E-2</v>
      </c>
      <c r="FA206" s="80">
        <f t="shared" si="435"/>
        <v>8.4206758539194671E-3</v>
      </c>
      <c r="FD206" s="80">
        <f t="shared" si="335"/>
        <v>0.97877348349741533</v>
      </c>
      <c r="FE206" s="80">
        <f t="shared" si="325"/>
        <v>1.2938262228892377</v>
      </c>
      <c r="FF206" s="80">
        <f t="shared" si="319"/>
        <v>0.66212641844583175</v>
      </c>
      <c r="FG206" s="80"/>
      <c r="FH206" s="80">
        <f t="shared" si="326"/>
        <v>0.96305115468721914</v>
      </c>
      <c r="FI206" s="80">
        <f t="shared" si="327"/>
        <v>0.6546846218594653</v>
      </c>
      <c r="FJ206" s="80">
        <f t="shared" si="328"/>
        <v>1.214519927884615</v>
      </c>
      <c r="FK206" s="80"/>
      <c r="FL206" s="80">
        <f t="shared" si="329"/>
        <v>0.99898044657853657</v>
      </c>
      <c r="FM206" s="80">
        <f t="shared" si="330"/>
        <v>1.0133568494413836</v>
      </c>
      <c r="FN206" s="80">
        <f t="shared" si="320"/>
        <v>0.99870124569512597</v>
      </c>
      <c r="FO206" s="80"/>
      <c r="FP206" s="80">
        <f t="shared" si="331"/>
        <v>1.0139233803848096</v>
      </c>
      <c r="FQ206" s="80">
        <f t="shared" si="332"/>
        <v>1.1511697328996804</v>
      </c>
      <c r="FR206" s="80">
        <f t="shared" si="321"/>
        <v>1.1196318724828294</v>
      </c>
      <c r="FT206" s="80">
        <f t="shared" si="333"/>
        <v>0.98521207950982348</v>
      </c>
      <c r="FU206" s="80">
        <f t="shared" si="334"/>
        <v>0.98416975834970466</v>
      </c>
      <c r="FV206" s="80">
        <f t="shared" si="322"/>
        <v>1.0153162808091234</v>
      </c>
      <c r="FX206" s="37"/>
    </row>
    <row r="207" spans="1:180" x14ac:dyDescent="0.2">
      <c r="A207" s="74" t="s">
        <v>37</v>
      </c>
      <c r="B207" s="31">
        <f t="shared" si="324"/>
        <v>1995</v>
      </c>
      <c r="D207" s="85">
        <f t="shared" si="351"/>
        <v>32665.857300322827</v>
      </c>
      <c r="E207" s="85">
        <f t="shared" si="352"/>
        <v>54616.957304592288</v>
      </c>
      <c r="F207" s="85">
        <f t="shared" si="353"/>
        <v>57492.069553679161</v>
      </c>
      <c r="G207" s="85">
        <f t="shared" si="354"/>
        <v>4933.0942402380879</v>
      </c>
      <c r="H207" s="85">
        <f t="shared" si="355"/>
        <v>2846.674056159412</v>
      </c>
      <c r="I207" s="85">
        <f t="shared" si="356"/>
        <v>152554.65245499177</v>
      </c>
      <c r="K207" s="86">
        <f>AER11_Table2.1d!E58*0.001</f>
        <v>9591.8240000000005</v>
      </c>
      <c r="L207" s="86">
        <f>AER11_Table2.1d!G58*0.001</f>
        <v>8586.0020000000004</v>
      </c>
      <c r="M207" s="86">
        <f>AER11_Table2.1d!$W58*0.001</f>
        <v>3455.31</v>
      </c>
      <c r="N207" s="86">
        <f>AER11_Table2.1d!B58*0.001</f>
        <v>2488.2669999999998</v>
      </c>
      <c r="O207" s="86">
        <f>AER11_Table2.1d!Q58*0.001</f>
        <v>1934.2719999999999</v>
      </c>
      <c r="P207" s="86">
        <f t="shared" si="357"/>
        <v>26055.675000000003</v>
      </c>
      <c r="R207" s="96">
        <f t="shared" si="437"/>
        <v>3095.9880000000003</v>
      </c>
      <c r="S207" s="96">
        <f t="shared" si="437"/>
        <v>769.29600000000005</v>
      </c>
      <c r="T207" s="96">
        <f t="shared" si="437"/>
        <v>3252.0360000000001</v>
      </c>
      <c r="U207" s="96">
        <f t="shared" si="437"/>
        <v>20929.302768586022</v>
      </c>
      <c r="V207" s="85">
        <f t="shared" si="411"/>
        <v>28046.622768586021</v>
      </c>
      <c r="X207" s="85">
        <f>AER_11_Table3.4_real!$Q42</f>
        <v>3.4055938995881103</v>
      </c>
      <c r="Y207" s="85">
        <f>AER_11_Table3.4_real!$S42</f>
        <v>6.361162891016364</v>
      </c>
      <c r="Z207" s="85">
        <f>AER_11_Table3.4_real!W42</f>
        <v>16.638758766559054</v>
      </c>
      <c r="AA207" s="85">
        <f>AER_11_Table3.4_real!P42</f>
        <v>1.9825421629745072</v>
      </c>
      <c r="AB207" s="85">
        <f>AER_11_Table3.4_real!U42</f>
        <v>1.4717030780362907</v>
      </c>
      <c r="AC207" s="94">
        <f t="shared" si="358"/>
        <v>5.8549491600195251</v>
      </c>
      <c r="AD207" s="90">
        <f t="shared" si="441"/>
        <v>0.64623861847231467</v>
      </c>
      <c r="AF207" s="96">
        <f t="shared" si="387"/>
        <v>10.551028395563169</v>
      </c>
      <c r="AG207" s="96">
        <f t="shared" si="388"/>
        <v>70.99602403313196</v>
      </c>
      <c r="AH207" s="96">
        <f t="shared" si="389"/>
        <v>17.678792471448396</v>
      </c>
      <c r="AI207" s="96">
        <f t="shared" si="390"/>
        <v>0.23570275105592381</v>
      </c>
      <c r="AJ207" s="96">
        <f t="shared" si="391"/>
        <v>0.10149792649359073</v>
      </c>
      <c r="AL207" s="94">
        <f t="shared" si="438"/>
        <v>10.380457295148835</v>
      </c>
      <c r="AM207" s="94">
        <f t="shared" si="438"/>
        <v>69.30709814848413</v>
      </c>
      <c r="AN207" s="94">
        <f t="shared" si="438"/>
        <v>17.438770959505664</v>
      </c>
      <c r="AO207" s="94">
        <f t="shared" si="438"/>
        <v>0.24100220184035714</v>
      </c>
      <c r="AP207" s="94">
        <f t="shared" si="393"/>
        <v>5.2487946523349231</v>
      </c>
      <c r="AR207" s="90">
        <f>[4]Northeast!V206</f>
        <v>1.0164319447173149</v>
      </c>
      <c r="AS207" s="90">
        <f>[4]Midwest!V206</f>
        <v>1.0243687288858849</v>
      </c>
      <c r="AT207" s="90">
        <f>[4]South!V206</f>
        <v>1.0137636713332656</v>
      </c>
      <c r="AU207" s="90">
        <f>[4]West!V206</f>
        <v>0.97801077855735208</v>
      </c>
      <c r="AV207" s="90">
        <f t="shared" si="394"/>
        <v>1.9337378048965858E-2</v>
      </c>
      <c r="AX207" s="102">
        <f t="shared" si="436"/>
        <v>322773.64555479755</v>
      </c>
      <c r="AY207" s="102">
        <f t="shared" si="413"/>
        <v>89598.861029848355</v>
      </c>
      <c r="AZ207" s="102">
        <f t="shared" si="414"/>
        <v>941170.54620280094</v>
      </c>
      <c r="BA207" s="102">
        <f t="shared" si="415"/>
        <v>8411196.5350125302</v>
      </c>
      <c r="BB207" s="102">
        <f t="shared" si="416"/>
        <v>14499833.926451927</v>
      </c>
      <c r="BE207" s="80">
        <f t="shared" si="439"/>
        <v>0.58363661732253702</v>
      </c>
      <c r="BF207" s="80">
        <f t="shared" si="439"/>
        <v>0.94874414288601994</v>
      </c>
      <c r="BG207" s="80">
        <f t="shared" si="439"/>
        <v>0.59221866941046042</v>
      </c>
      <c r="BH207" s="80">
        <f t="shared" si="439"/>
        <v>0.5050875845053252</v>
      </c>
      <c r="BI207" s="80"/>
      <c r="BJ207" s="80"/>
      <c r="BK207" s="80"/>
      <c r="BL207" s="80"/>
      <c r="BM207" s="80"/>
      <c r="BN207" s="80"/>
      <c r="BO207" s="80"/>
      <c r="BP207" s="80"/>
      <c r="BQ207" s="80"/>
      <c r="BR207" s="80"/>
      <c r="BS207" s="80"/>
      <c r="BT207" s="95">
        <f>[4]Northeast!AK206</f>
        <v>1.0460417485581697</v>
      </c>
      <c r="BU207" s="95">
        <f>[4]Midwest!AK206</f>
        <v>0.99085370389917482</v>
      </c>
      <c r="BV207" s="95">
        <f>[4]South!AK206</f>
        <v>0.98837326427459571</v>
      </c>
      <c r="BW207" s="95">
        <f>[4]West!AK206</f>
        <v>0.92127550110936007</v>
      </c>
      <c r="BX207" s="88"/>
      <c r="BY207" s="95">
        <f>[4]Northeast!AH206</f>
        <v>0.99942889728819906</v>
      </c>
      <c r="BZ207" s="95">
        <f>[4]Midwest!AH206</f>
        <v>0.99601765945770482</v>
      </c>
      <c r="CA207" s="95">
        <f>[4]South!AH206</f>
        <v>0.99829474875013002</v>
      </c>
      <c r="CB207" s="95">
        <f>[4]West!AH206</f>
        <v>0.99849362374457051</v>
      </c>
      <c r="CD207" s="95">
        <f>[4]Northeast!AI206</f>
        <v>1.103235210654429</v>
      </c>
      <c r="CE207" s="95">
        <f>[4]Midwest!AI206</f>
        <v>1.141917266319922</v>
      </c>
      <c r="CF207" s="95">
        <f>[4]South!AI206</f>
        <v>1.1498714791303224</v>
      </c>
      <c r="CG207" s="95">
        <f>[4]West!AI206</f>
        <v>1.1222114325263348</v>
      </c>
      <c r="CI207" s="95">
        <f>[4]Northeast!AJ206</f>
        <v>1.0317746002285826</v>
      </c>
      <c r="CJ207" s="95">
        <f>[4]Midwest!AJ206</f>
        <v>1.0374139195203129</v>
      </c>
      <c r="CK207" s="95">
        <f>[4]South!AJ206</f>
        <v>1.053395213657202</v>
      </c>
      <c r="CL207" s="95">
        <f>[4]West!AJ206</f>
        <v>0.96648006231383932</v>
      </c>
      <c r="CN207" s="89" t="e">
        <f t="shared" si="396"/>
        <v>#DIV/0!</v>
      </c>
      <c r="CO207" s="89">
        <f t="shared" si="397"/>
        <v>0.5501682819377387</v>
      </c>
      <c r="CP207" s="89">
        <f t="shared" si="398"/>
        <v>1.1757900387574716</v>
      </c>
      <c r="CQ207" s="89">
        <f t="shared" si="399"/>
        <v>0.9978348395027552</v>
      </c>
      <c r="CR207" s="89">
        <f t="shared" si="400"/>
        <v>1.1327447760098641</v>
      </c>
      <c r="CS207" s="89">
        <f t="shared" si="401"/>
        <v>1.038072715251855</v>
      </c>
      <c r="CT207" s="89">
        <f t="shared" si="402"/>
        <v>0.63729276700203641</v>
      </c>
      <c r="CU207" s="89" t="e">
        <f t="shared" si="403"/>
        <v>#DIV/0!</v>
      </c>
      <c r="CV207" s="89" t="e">
        <f t="shared" si="404"/>
        <v>#DIV/0!</v>
      </c>
      <c r="CW207" s="89"/>
      <c r="CX207" s="89">
        <f t="shared" si="405"/>
        <v>1.3795844291431996</v>
      </c>
      <c r="DA207" s="35"/>
      <c r="DC207" s="80">
        <f t="shared" si="359"/>
        <v>0.21412560531354652</v>
      </c>
      <c r="DD207" s="80">
        <f t="shared" si="360"/>
        <v>0.3580156778286781</v>
      </c>
      <c r="DE207" s="80">
        <f t="shared" si="361"/>
        <v>0.37686211877832476</v>
      </c>
      <c r="DF207" s="80">
        <f t="shared" si="362"/>
        <v>3.2336570277288E-2</v>
      </c>
      <c r="DG207" s="80">
        <f t="shared" si="363"/>
        <v>1.8660027802162683E-2</v>
      </c>
      <c r="DI207" s="80">
        <f t="shared" si="417"/>
        <v>0.21811346419871147</v>
      </c>
      <c r="DJ207" s="80">
        <f t="shared" si="418"/>
        <v>0.35380988579701211</v>
      </c>
      <c r="DK207" s="80">
        <f t="shared" si="419"/>
        <v>0.37808536604229803</v>
      </c>
      <c r="DL207" s="80">
        <f t="shared" si="420"/>
        <v>3.2182438329146197E-2</v>
      </c>
      <c r="DM207" s="80">
        <f t="shared" si="421"/>
        <v>1.7751138222468824E-2</v>
      </c>
      <c r="DN207" s="80">
        <f t="shared" si="422"/>
        <v>0.99994229258963674</v>
      </c>
      <c r="DO207" s="80"/>
      <c r="DP207" s="80">
        <f t="shared" si="380"/>
        <v>0.21812605168828716</v>
      </c>
      <c r="DQ207" s="80">
        <f t="shared" si="381"/>
        <v>0.35383030442758867</v>
      </c>
      <c r="DR207" s="80">
        <f t="shared" si="382"/>
        <v>0.3781071856288204</v>
      </c>
      <c r="DS207" s="80">
        <f t="shared" si="383"/>
        <v>3.2184295601499727E-2</v>
      </c>
      <c r="DT207" s="80">
        <f t="shared" si="384"/>
        <v>1.7752162653803923E-2</v>
      </c>
      <c r="DW207" s="80">
        <f t="shared" si="375"/>
        <v>-0.11933273790376329</v>
      </c>
      <c r="DX207" s="80">
        <f t="shared" si="376"/>
        <v>1.2263730602190052E-2</v>
      </c>
      <c r="DY207" s="80">
        <f t="shared" si="377"/>
        <v>-4.3903481596121549E-2</v>
      </c>
      <c r="DZ207" s="80">
        <f t="shared" si="378"/>
        <v>-1.4627198600889259E-2</v>
      </c>
      <c r="EA207" s="80">
        <f t="shared" si="379"/>
        <v>3.0077353058223746E-2</v>
      </c>
      <c r="EC207" s="80">
        <f t="shared" si="407"/>
        <v>4.9588806538067036</v>
      </c>
      <c r="ED207" s="80">
        <f t="shared" si="408"/>
        <v>4.4388803642920962</v>
      </c>
      <c r="EE207" s="80">
        <f t="shared" si="409"/>
        <v>1.7863620007940972</v>
      </c>
      <c r="EF207" s="80">
        <f t="shared" si="410"/>
        <v>1.2864100808986534</v>
      </c>
      <c r="EG207" s="80"/>
      <c r="EI207" s="80">
        <f t="shared" si="440"/>
        <v>1.1904368103177439E-2</v>
      </c>
      <c r="EJ207" s="80">
        <f t="shared" si="440"/>
        <v>-5.9218820522552604E-2</v>
      </c>
      <c r="EK207" s="80">
        <f t="shared" si="440"/>
        <v>-3.3210190209137021E-2</v>
      </c>
      <c r="EL207" s="80">
        <f t="shared" si="440"/>
        <v>-4.6445339278707691E-2</v>
      </c>
      <c r="EN207" s="80">
        <f t="shared" si="424"/>
        <v>1.8107650312332866E-4</v>
      </c>
      <c r="EO207" s="80">
        <f t="shared" si="425"/>
        <v>-2.4213693743215842E-3</v>
      </c>
      <c r="EP207" s="80">
        <f t="shared" si="426"/>
        <v>-2.1480921467029488E-4</v>
      </c>
      <c r="EQ207" s="80">
        <f t="shared" si="427"/>
        <v>9.4977498457291334E-4</v>
      </c>
      <c r="ES207" s="80">
        <f t="shared" si="428"/>
        <v>7.1520285245616488E-3</v>
      </c>
      <c r="ET207" s="80">
        <f t="shared" si="429"/>
        <v>1.4689417938144229E-2</v>
      </c>
      <c r="EU207" s="80">
        <f t="shared" si="430"/>
        <v>1.2283367355368374E-2</v>
      </c>
      <c r="EV207" s="80">
        <f t="shared" si="431"/>
        <v>7.5102578103855636E-3</v>
      </c>
      <c r="EX207" s="80">
        <f t="shared" si="432"/>
        <v>4.8157391230087545E-3</v>
      </c>
      <c r="EY207" s="80">
        <f t="shared" si="433"/>
        <v>3.7825908611940115E-2</v>
      </c>
      <c r="EZ207" s="80">
        <f t="shared" si="434"/>
        <v>2.2303760019955286E-2</v>
      </c>
      <c r="FA207" s="80">
        <f t="shared" si="435"/>
        <v>-2.1809953611568931E-2</v>
      </c>
      <c r="FD207" s="80">
        <f t="shared" si="335"/>
        <v>0.96249409364742489</v>
      </c>
      <c r="FE207" s="80">
        <f t="shared" si="325"/>
        <v>1.2453000977370479</v>
      </c>
      <c r="FF207" s="80">
        <f t="shared" si="319"/>
        <v>0.63729276700203641</v>
      </c>
      <c r="FG207" s="80"/>
      <c r="FH207" s="80">
        <f t="shared" si="326"/>
        <v>0.96811094800675601</v>
      </c>
      <c r="FI207" s="80">
        <f t="shared" si="327"/>
        <v>0.63380734991381149</v>
      </c>
      <c r="FJ207" s="80">
        <f t="shared" si="328"/>
        <v>1.1757900387574716</v>
      </c>
      <c r="FK207" s="80"/>
      <c r="FL207" s="80">
        <f t="shared" si="329"/>
        <v>0.99913246709553505</v>
      </c>
      <c r="FM207" s="80">
        <f t="shared" si="330"/>
        <v>1.0124777290305282</v>
      </c>
      <c r="FN207" s="80">
        <f t="shared" si="320"/>
        <v>0.9978348395027552</v>
      </c>
      <c r="FO207" s="80"/>
      <c r="FP207" s="80">
        <f t="shared" si="331"/>
        <v>1.0117117990737048</v>
      </c>
      <c r="FQ207" s="80">
        <f t="shared" si="332"/>
        <v>1.1646520015111319</v>
      </c>
      <c r="FR207" s="80">
        <f t="shared" si="321"/>
        <v>1.1327447760098641</v>
      </c>
      <c r="FT207" s="80">
        <f t="shared" si="333"/>
        <v>1.0224131483685028</v>
      </c>
      <c r="FU207" s="80">
        <f t="shared" si="334"/>
        <v>1.0062281011633902</v>
      </c>
      <c r="FV207" s="80">
        <f t="shared" si="322"/>
        <v>1.038072715251855</v>
      </c>
      <c r="FX207" s="37"/>
    </row>
    <row r="208" spans="1:180" x14ac:dyDescent="0.2">
      <c r="A208" s="74" t="s">
        <v>37</v>
      </c>
      <c r="B208" s="31">
        <f t="shared" si="324"/>
        <v>1996</v>
      </c>
      <c r="D208" s="85">
        <f t="shared" si="351"/>
        <v>39024.710121043216</v>
      </c>
      <c r="E208" s="85">
        <f t="shared" si="352"/>
        <v>65500.562252537115</v>
      </c>
      <c r="F208" s="85">
        <f t="shared" si="353"/>
        <v>56826.68256173304</v>
      </c>
      <c r="G208" s="85">
        <f t="shared" si="354"/>
        <v>4710.5493959927853</v>
      </c>
      <c r="H208" s="85">
        <f t="shared" si="355"/>
        <v>2375.4168168608053</v>
      </c>
      <c r="I208" s="85">
        <f t="shared" si="356"/>
        <v>168437.92114816699</v>
      </c>
      <c r="K208" s="86">
        <f>AER11_Table2.1d!E59*0.001</f>
        <v>9900.5670000000009</v>
      </c>
      <c r="L208" s="86">
        <f>AER11_Table2.1d!G59*0.001</f>
        <v>9019.3610000000008</v>
      </c>
      <c r="M208" s="86">
        <f>AER11_Table2.1d!$W59*0.001</f>
        <v>3526.75</v>
      </c>
      <c r="N208" s="86">
        <f>AER11_Table2.1d!B59*0.001</f>
        <v>2434.3940000000002</v>
      </c>
      <c r="O208" s="86">
        <f>AER11_Table2.1d!Q59*0.001</f>
        <v>1969.0320000000002</v>
      </c>
      <c r="P208" s="86">
        <f t="shared" si="357"/>
        <v>26850.103999999999</v>
      </c>
      <c r="R208" s="96">
        <f t="shared" si="437"/>
        <v>3226.3180000000002</v>
      </c>
      <c r="S208" s="96">
        <f t="shared" si="437"/>
        <v>790.03700000000003</v>
      </c>
      <c r="T208" s="96">
        <f t="shared" si="437"/>
        <v>3343.9690000000001</v>
      </c>
      <c r="U208" s="96">
        <f t="shared" si="437"/>
        <v>21263.008397721111</v>
      </c>
      <c r="V208" s="85">
        <f t="shared" si="411"/>
        <v>28623.332397721111</v>
      </c>
      <c r="X208" s="85">
        <f>AER_11_Table3.4_real!$Q43</f>
        <v>3.9416641613599714</v>
      </c>
      <c r="Y208" s="85">
        <f>AER_11_Table3.4_real!$S43</f>
        <v>7.262217606384433</v>
      </c>
      <c r="Z208" s="85">
        <f>AER_11_Table3.4_real!W43</f>
        <v>16.113045314165461</v>
      </c>
      <c r="AA208" s="85">
        <f>AER_11_Table3.4_real!P43</f>
        <v>1.934998770122168</v>
      </c>
      <c r="AB208" s="85">
        <f>AER_11_Table3.4_real!U43</f>
        <v>1.2063881221132033</v>
      </c>
      <c r="AC208" s="94">
        <f t="shared" si="358"/>
        <v>6.2732688539369157</v>
      </c>
      <c r="AD208" s="90">
        <f t="shared" si="441"/>
        <v>0.69241055501497706</v>
      </c>
      <c r="AF208" s="96">
        <f t="shared" si="387"/>
        <v>12.095741994757867</v>
      </c>
      <c r="AG208" s="96">
        <f t="shared" si="388"/>
        <v>82.908221073870095</v>
      </c>
      <c r="AH208" s="96">
        <f t="shared" si="389"/>
        <v>16.993782706039749</v>
      </c>
      <c r="AI208" s="96">
        <f t="shared" si="390"/>
        <v>0.22153729650493129</v>
      </c>
      <c r="AJ208" s="96">
        <f t="shared" si="391"/>
        <v>8.2988828269692574E-2</v>
      </c>
      <c r="AL208" s="94">
        <f t="shared" si="438"/>
        <v>12.140256448511547</v>
      </c>
      <c r="AM208" s="94">
        <f t="shared" si="438"/>
        <v>83.62485990545936</v>
      </c>
      <c r="AN208" s="94">
        <f t="shared" si="438"/>
        <v>17.089607826910136</v>
      </c>
      <c r="AO208" s="94">
        <f t="shared" si="438"/>
        <v>0.22365095703731103</v>
      </c>
      <c r="AP208" s="94">
        <f t="shared" si="393"/>
        <v>5.8392108228416051</v>
      </c>
      <c r="AR208" s="90">
        <f>[4]Northeast!V207</f>
        <v>0.99633331849763873</v>
      </c>
      <c r="AS208" s="90">
        <f>[4]Midwest!V207</f>
        <v>0.99143031351682442</v>
      </c>
      <c r="AT208" s="90">
        <f>[4]South!V207</f>
        <v>0.99439278409189147</v>
      </c>
      <c r="AU208" s="90">
        <f>[4]West!V207</f>
        <v>0.99054928912275064</v>
      </c>
      <c r="AV208" s="90">
        <f t="shared" si="394"/>
        <v>1.4212336356320618E-2</v>
      </c>
      <c r="AX208" s="102">
        <f t="shared" si="436"/>
        <v>325872.04349003447</v>
      </c>
      <c r="AY208" s="102">
        <f t="shared" si="413"/>
        <v>87593.455900035493</v>
      </c>
      <c r="AZ208" s="102">
        <f t="shared" si="414"/>
        <v>948172.9637768484</v>
      </c>
      <c r="BA208" s="102">
        <f t="shared" si="415"/>
        <v>8734415.381290419</v>
      </c>
      <c r="BB208" s="102">
        <f t="shared" si="416"/>
        <v>14536753.286752632</v>
      </c>
      <c r="BE208" s="80">
        <f t="shared" si="439"/>
        <v>0.68258054588295514</v>
      </c>
      <c r="BF208" s="80">
        <f t="shared" si="439"/>
        <v>1.1447398340786514</v>
      </c>
      <c r="BG208" s="80">
        <f t="shared" si="439"/>
        <v>0.58036112931929951</v>
      </c>
      <c r="BH208" s="80">
        <f t="shared" si="439"/>
        <v>0.46872319339683038</v>
      </c>
      <c r="BI208" s="80"/>
      <c r="BJ208" s="80"/>
      <c r="BK208" s="80"/>
      <c r="BL208" s="80"/>
      <c r="BM208" s="80"/>
      <c r="BN208" s="80"/>
      <c r="BO208" s="80"/>
      <c r="BP208" s="80"/>
      <c r="BQ208" s="80"/>
      <c r="BR208" s="80"/>
      <c r="BS208" s="80"/>
      <c r="BT208" s="95">
        <f>[4]Northeast!AK207</f>
        <v>1.066935610649703</v>
      </c>
      <c r="BU208" s="95">
        <f>[4]Midwest!AK207</f>
        <v>1.0170269260664326</v>
      </c>
      <c r="BV208" s="95">
        <f>[4]South!AK207</f>
        <v>1.0415829724412102</v>
      </c>
      <c r="BW208" s="95">
        <f>[4]West!AK207</f>
        <v>0.93675117201273683</v>
      </c>
      <c r="BX208" s="88"/>
      <c r="BY208" s="95">
        <f>[4]Northeast!AH207</f>
        <v>0.99916719575482016</v>
      </c>
      <c r="BZ208" s="95">
        <f>[4]Midwest!AH207</f>
        <v>0.99513656093391034</v>
      </c>
      <c r="CA208" s="95">
        <f>[4]South!AH207</f>
        <v>0.99856597353678633</v>
      </c>
      <c r="CB208" s="95">
        <f>[4]West!AH207</f>
        <v>0.99878926292348058</v>
      </c>
      <c r="CD208" s="95">
        <f>[4]Northeast!AI207</f>
        <v>1.113792343793014</v>
      </c>
      <c r="CE208" s="95">
        <f>[4]Midwest!AI207</f>
        <v>1.1569417379480149</v>
      </c>
      <c r="CF208" s="95">
        <f>[4]South!AI207</f>
        <v>1.1643424680296062</v>
      </c>
      <c r="CG208" s="95">
        <f>[4]West!AI207</f>
        <v>1.1332221398591573</v>
      </c>
      <c r="CI208" s="95">
        <f>[4]Northeast!AJ207</f>
        <v>1.0113725928529511</v>
      </c>
      <c r="CJ208" s="95">
        <f>[4]Midwest!AJ207</f>
        <v>1.0040560380980934</v>
      </c>
      <c r="CK208" s="95">
        <f>[4]South!AJ207</f>
        <v>1.0332670511659179</v>
      </c>
      <c r="CL208" s="95">
        <f>[4]West!AJ207</f>
        <v>0.97887074423499831</v>
      </c>
      <c r="CN208" s="89" t="e">
        <f t="shared" si="396"/>
        <v>#DIV/0!</v>
      </c>
      <c r="CO208" s="89">
        <f t="shared" si="397"/>
        <v>0.45098531789355228</v>
      </c>
      <c r="CP208" s="89">
        <f t="shared" si="398"/>
        <v>1.1930641734253233</v>
      </c>
      <c r="CQ208" s="89">
        <f t="shared" si="399"/>
        <v>0.99755241508183579</v>
      </c>
      <c r="CR208" s="89">
        <f t="shared" si="400"/>
        <v>1.1461514124654679</v>
      </c>
      <c r="CS208" s="89">
        <f t="shared" si="401"/>
        <v>1.0143001425543299</v>
      </c>
      <c r="CT208" s="89">
        <f t="shared" si="402"/>
        <v>0.68121491536337042</v>
      </c>
      <c r="CU208" s="89" t="e">
        <f t="shared" si="403"/>
        <v>#DIV/0!</v>
      </c>
      <c r="CV208" s="89" t="e">
        <f t="shared" si="404"/>
        <v>#DIV/0!</v>
      </c>
      <c r="CW208" s="89"/>
      <c r="CX208" s="89">
        <f t="shared" si="405"/>
        <v>1.3835918951110486</v>
      </c>
      <c r="DA208" s="35"/>
      <c r="DC208" s="80">
        <f t="shared" si="359"/>
        <v>0.23168601141019188</v>
      </c>
      <c r="DD208" s="80">
        <f t="shared" si="360"/>
        <v>0.3888706403287851</v>
      </c>
      <c r="DE208" s="80">
        <f t="shared" si="361"/>
        <v>0.33737463734039591</v>
      </c>
      <c r="DF208" s="80">
        <f t="shared" si="362"/>
        <v>2.7966086044538239E-2</v>
      </c>
      <c r="DG208" s="80">
        <f t="shared" si="363"/>
        <v>1.4102624876088691E-2</v>
      </c>
      <c r="DI208" s="80">
        <f t="shared" si="417"/>
        <v>0.22279047730391938</v>
      </c>
      <c r="DJ208" s="80">
        <f t="shared" si="418"/>
        <v>0.37323061839556998</v>
      </c>
      <c r="DK208" s="80">
        <f t="shared" si="419"/>
        <v>0.35675422846257454</v>
      </c>
      <c r="DL208" s="80">
        <f t="shared" si="420"/>
        <v>3.0098461606808229E-2</v>
      </c>
      <c r="DM208" s="80">
        <f t="shared" si="421"/>
        <v>1.6275117024812276E-2</v>
      </c>
      <c r="DN208" s="80">
        <f t="shared" si="422"/>
        <v>0.9991489027936844</v>
      </c>
      <c r="DO208" s="80"/>
      <c r="DP208" s="80">
        <f t="shared" si="380"/>
        <v>0.22298025517616335</v>
      </c>
      <c r="DQ208" s="80">
        <f t="shared" si="381"/>
        <v>0.37354854451823272</v>
      </c>
      <c r="DR208" s="80">
        <f t="shared" si="382"/>
        <v>0.35705811963068451</v>
      </c>
      <c r="DS208" s="80">
        <f t="shared" si="383"/>
        <v>3.0124100144283801E-2</v>
      </c>
      <c r="DT208" s="80">
        <f t="shared" si="384"/>
        <v>1.6288980530635631E-2</v>
      </c>
      <c r="DW208" s="80">
        <f t="shared" si="375"/>
        <v>0.14618366587213852</v>
      </c>
      <c r="DX208" s="80">
        <f t="shared" si="376"/>
        <v>0.13247403248210635</v>
      </c>
      <c r="DY208" s="80">
        <f t="shared" si="377"/>
        <v>-3.2105627393877553E-2</v>
      </c>
      <c r="DZ208" s="80">
        <f t="shared" si="378"/>
        <v>-2.427325099351596E-2</v>
      </c>
      <c r="EA208" s="80">
        <f t="shared" si="379"/>
        <v>-0.19878941417461959</v>
      </c>
      <c r="EC208" s="80">
        <f t="shared" si="407"/>
        <v>5.0281392074887563</v>
      </c>
      <c r="ED208" s="80">
        <f t="shared" si="408"/>
        <v>4.5806066127924785</v>
      </c>
      <c r="EE208" s="80">
        <f t="shared" si="409"/>
        <v>1.7911085243916807</v>
      </c>
      <c r="EF208" s="80">
        <f t="shared" si="410"/>
        <v>1.2363404962438396</v>
      </c>
      <c r="EG208" s="80"/>
      <c r="EI208" s="80">
        <f t="shared" si="440"/>
        <v>1.3869936165610771E-2</v>
      </c>
      <c r="EJ208" s="80">
        <f t="shared" si="440"/>
        <v>3.1429263124170388E-2</v>
      </c>
      <c r="EK208" s="80">
        <f t="shared" si="440"/>
        <v>2.6535656125478658E-3</v>
      </c>
      <c r="EL208" s="80">
        <f t="shared" si="440"/>
        <v>-3.9699652436215947E-2</v>
      </c>
      <c r="EN208" s="80">
        <f t="shared" si="424"/>
        <v>-2.6188536621838836E-4</v>
      </c>
      <c r="EO208" s="80">
        <f t="shared" si="425"/>
        <v>-8.8501289581789059E-4</v>
      </c>
      <c r="EP208" s="80">
        <f t="shared" si="426"/>
        <v>2.7165118257574069E-4</v>
      </c>
      <c r="EQ208" s="80">
        <f t="shared" si="427"/>
        <v>2.9604137004585733E-4</v>
      </c>
      <c r="ES208" s="80">
        <f t="shared" si="428"/>
        <v>9.5237543739921642E-3</v>
      </c>
      <c r="ET208" s="80">
        <f t="shared" si="429"/>
        <v>1.3071428500689588E-2</v>
      </c>
      <c r="EU208" s="80">
        <f t="shared" si="430"/>
        <v>1.2506343704465258E-2</v>
      </c>
      <c r="EV208" s="80">
        <f t="shared" si="431"/>
        <v>9.7637943674607295E-3</v>
      </c>
      <c r="EX208" s="80">
        <f t="shared" si="432"/>
        <v>-1.997182150375329E-2</v>
      </c>
      <c r="EY208" s="80">
        <f t="shared" si="433"/>
        <v>-3.2683165992853543E-2</v>
      </c>
      <c r="EZ208" s="80">
        <f t="shared" si="434"/>
        <v>-1.9292807615386782E-2</v>
      </c>
      <c r="FA208" s="80">
        <f t="shared" si="435"/>
        <v>1.2738935767076411E-2</v>
      </c>
      <c r="FD208" s="80">
        <f t="shared" si="335"/>
        <v>1.0689198915091307</v>
      </c>
      <c r="FE208" s="80">
        <f t="shared" si="325"/>
        <v>1.3311260453693949</v>
      </c>
      <c r="FF208" s="80">
        <f t="shared" si="319"/>
        <v>0.68121491536337042</v>
      </c>
      <c r="FG208" s="80"/>
      <c r="FH208" s="80">
        <f t="shared" si="326"/>
        <v>1.0146915130239635</v>
      </c>
      <c r="FI208" s="80">
        <f t="shared" si="327"/>
        <v>0.64311893884975402</v>
      </c>
      <c r="FJ208" s="80">
        <f t="shared" si="328"/>
        <v>1.1930641734253233</v>
      </c>
      <c r="FK208" s="80"/>
      <c r="FL208" s="80">
        <f t="shared" si="329"/>
        <v>0.99971696275802491</v>
      </c>
      <c r="FM208" s="80">
        <f t="shared" si="330"/>
        <v>1.0121911601265423</v>
      </c>
      <c r="FN208" s="80">
        <f t="shared" si="320"/>
        <v>0.99755241508183579</v>
      </c>
      <c r="FO208" s="80"/>
      <c r="FP208" s="80">
        <f t="shared" si="331"/>
        <v>1.0118355314802945</v>
      </c>
      <c r="FQ208" s="80">
        <f t="shared" si="332"/>
        <v>1.178436276938605</v>
      </c>
      <c r="FR208" s="80">
        <f t="shared" si="321"/>
        <v>1.1461514124654679</v>
      </c>
      <c r="FT208" s="80">
        <f t="shared" si="333"/>
        <v>0.97709931843092757</v>
      </c>
      <c r="FU208" s="80">
        <f t="shared" si="334"/>
        <v>0.98318479183279506</v>
      </c>
      <c r="FV208" s="80">
        <f t="shared" si="322"/>
        <v>1.0143001425543299</v>
      </c>
      <c r="FX208" s="37"/>
    </row>
    <row r="209" spans="1:180" x14ac:dyDescent="0.2">
      <c r="A209" s="74" t="s">
        <v>37</v>
      </c>
      <c r="B209" s="31">
        <f t="shared" si="324"/>
        <v>1997</v>
      </c>
      <c r="D209" s="85">
        <f t="shared" si="351"/>
        <v>41167.759610822199</v>
      </c>
      <c r="E209" s="85">
        <f t="shared" si="352"/>
        <v>62043.650152121132</v>
      </c>
      <c r="F209" s="85">
        <f t="shared" si="353"/>
        <v>55273.707947530282</v>
      </c>
      <c r="G209" s="85">
        <f t="shared" si="354"/>
        <v>4555.5097877355392</v>
      </c>
      <c r="H209" s="85">
        <f t="shared" si="355"/>
        <v>2366.9349482559169</v>
      </c>
      <c r="I209" s="85">
        <f t="shared" si="356"/>
        <v>165407.56244646508</v>
      </c>
      <c r="K209" s="86">
        <f>AER11_Table2.1d!E60*0.001</f>
        <v>9932.9369999999999</v>
      </c>
      <c r="L209" s="86">
        <f>AER11_Table2.1d!G60*0.001</f>
        <v>9254.5730000000003</v>
      </c>
      <c r="M209" s="86">
        <f>AER11_Table2.1d!$W60*0.001</f>
        <v>3542.328</v>
      </c>
      <c r="N209" s="86">
        <f>AER11_Table2.1d!B60*0.001</f>
        <v>2395.0639999999999</v>
      </c>
      <c r="O209" s="86">
        <f>AER11_Table2.1d!Q60*0.001</f>
        <v>1995.998</v>
      </c>
      <c r="P209" s="86">
        <f t="shared" si="357"/>
        <v>27120.9</v>
      </c>
      <c r="R209" s="96">
        <f t="shared" si="437"/>
        <v>3285.32</v>
      </c>
      <c r="S209" s="96">
        <f t="shared" si="437"/>
        <v>742.50800000000004</v>
      </c>
      <c r="T209" s="96">
        <f t="shared" si="437"/>
        <v>3502.848</v>
      </c>
      <c r="U209" s="96">
        <f t="shared" si="437"/>
        <v>21603.730916678975</v>
      </c>
      <c r="V209" s="85">
        <f t="shared" si="411"/>
        <v>29134.406916678974</v>
      </c>
      <c r="X209" s="85">
        <f>AER_11_Table3.4_real!$Q44</f>
        <v>4.1445706955377046</v>
      </c>
      <c r="Y209" s="85">
        <f>AER_11_Table3.4_real!$S44</f>
        <v>6.704107272385353</v>
      </c>
      <c r="Z209" s="85">
        <f>AER_11_Table3.4_real!W44</f>
        <v>15.603780323993227</v>
      </c>
      <c r="AA209" s="85">
        <f>AER_11_Table3.4_real!P44</f>
        <v>1.9020409424280686</v>
      </c>
      <c r="AB209" s="85">
        <f>AER_11_Table3.4_real!U44</f>
        <v>1.1858403406495983</v>
      </c>
      <c r="AC209" s="94">
        <f t="shared" si="358"/>
        <v>6.0988965132597022</v>
      </c>
      <c r="AD209" s="90">
        <f t="shared" si="441"/>
        <v>0.67316424946060904</v>
      </c>
      <c r="AF209" s="96">
        <f t="shared" si="387"/>
        <v>12.530821841045071</v>
      </c>
      <c r="AG209" s="96">
        <f t="shared" si="388"/>
        <v>83.559571280203215</v>
      </c>
      <c r="AH209" s="96">
        <f t="shared" si="389"/>
        <v>15.779647860121331</v>
      </c>
      <c r="AI209" s="96">
        <f t="shared" si="390"/>
        <v>0.21086680839088295</v>
      </c>
      <c r="AJ209" s="96">
        <f t="shared" si="391"/>
        <v>8.1241912870410452E-2</v>
      </c>
      <c r="AL209" s="94">
        <f t="shared" si="438"/>
        <v>12.7037110144467</v>
      </c>
      <c r="AM209" s="94">
        <f t="shared" si="438"/>
        <v>85.211847782204003</v>
      </c>
      <c r="AN209" s="94">
        <f t="shared" si="438"/>
        <v>15.983622937543695</v>
      </c>
      <c r="AO209" s="94">
        <f t="shared" si="438"/>
        <v>0.21264028381188946</v>
      </c>
      <c r="AP209" s="94">
        <f t="shared" si="393"/>
        <v>5.6835980951890095</v>
      </c>
      <c r="AR209" s="90">
        <f>[4]Northeast!V208</f>
        <v>0.98639065598981124</v>
      </c>
      <c r="AS209" s="90">
        <f>[4]Midwest!V208</f>
        <v>0.98060977968434748</v>
      </c>
      <c r="AT209" s="90">
        <f>[4]South!V208</f>
        <v>0.98723849541374942</v>
      </c>
      <c r="AU209" s="90">
        <f>[4]West!V208</f>
        <v>0.99165973921208928</v>
      </c>
      <c r="AV209" s="90">
        <f t="shared" si="394"/>
        <v>1.4294098827849778E-2</v>
      </c>
      <c r="AX209" s="102">
        <f t="shared" si="436"/>
        <v>330750.10945906537</v>
      </c>
      <c r="AY209" s="102">
        <f t="shared" si="413"/>
        <v>80231.470430888599</v>
      </c>
      <c r="AZ209" s="102">
        <f t="shared" si="414"/>
        <v>988854.78702141636</v>
      </c>
      <c r="BA209" s="102">
        <f t="shared" si="415"/>
        <v>9020105.8997500576</v>
      </c>
      <c r="BB209" s="102">
        <f t="shared" si="416"/>
        <v>14596410.876503371</v>
      </c>
      <c r="BE209" s="80">
        <f t="shared" si="439"/>
        <v>0.71426052948358276</v>
      </c>
      <c r="BF209" s="80">
        <f t="shared" si="439"/>
        <v>1.166464094552909</v>
      </c>
      <c r="BG209" s="80">
        <f t="shared" si="439"/>
        <v>0.54280200883485707</v>
      </c>
      <c r="BH209" s="80">
        <f t="shared" si="439"/>
        <v>0.44564724512441772</v>
      </c>
      <c r="BI209" s="80"/>
      <c r="BJ209" s="80"/>
      <c r="BK209" s="80"/>
      <c r="BL209" s="80"/>
      <c r="BM209" s="80"/>
      <c r="BN209" s="80"/>
      <c r="BO209" s="80"/>
      <c r="BP209" s="80"/>
      <c r="BQ209" s="80"/>
      <c r="BR209" s="80"/>
      <c r="BS209" s="80"/>
      <c r="BT209" s="95">
        <f>[4]Northeast!AK208</f>
        <v>1.0516002387559547</v>
      </c>
      <c r="BU209" s="95">
        <f>[4]Midwest!AK208</f>
        <v>1.0057620440985773</v>
      </c>
      <c r="BV209" s="95">
        <f>[4]South!AK208</f>
        <v>1.0170876827921616</v>
      </c>
      <c r="BW209" s="95">
        <f>[4]West!AK208</f>
        <v>0.92810791609196464</v>
      </c>
      <c r="BX209" s="88"/>
      <c r="BY209" s="95">
        <f>[4]Northeast!AH208</f>
        <v>0.99895051367478505</v>
      </c>
      <c r="BZ209" s="95">
        <f>[4]Midwest!AH208</f>
        <v>0.99424915320934082</v>
      </c>
      <c r="CA209" s="95">
        <f>[4]South!AH208</f>
        <v>0.99884910709273167</v>
      </c>
      <c r="CB209" s="95">
        <f>[4]West!AH208</f>
        <v>0.99907824341097529</v>
      </c>
      <c r="CD209" s="95">
        <f>[4]Northeast!AI208</f>
        <v>1.123698175701018</v>
      </c>
      <c r="CE209" s="95">
        <f>[4]Midwest!AI208</f>
        <v>1.1713920690751569</v>
      </c>
      <c r="CF209" s="95">
        <f>[4]South!AI208</f>
        <v>1.1782161731619532</v>
      </c>
      <c r="CG209" s="95">
        <f>[4]West!AI208</f>
        <v>1.1436261830135028</v>
      </c>
      <c r="CI209" s="95">
        <f>[4]Northeast!AJ208</f>
        <v>1.0012798496176187</v>
      </c>
      <c r="CJ209" s="95">
        <f>[4]Midwest!AJ208</f>
        <v>0.99309770630026417</v>
      </c>
      <c r="CK209" s="95">
        <f>[4]South!AJ208</f>
        <v>1.0258330764992529</v>
      </c>
      <c r="CL209" s="95">
        <f>[4]West!AJ208</f>
        <v>0.97996810215279495</v>
      </c>
      <c r="CN209" s="89" t="e">
        <f t="shared" si="396"/>
        <v>#DIV/0!</v>
      </c>
      <c r="CO209" s="89">
        <f t="shared" si="397"/>
        <v>0.44330391952306869</v>
      </c>
      <c r="CP209" s="89">
        <f t="shared" si="398"/>
        <v>1.1909632481674801</v>
      </c>
      <c r="CQ209" s="89">
        <f t="shared" si="399"/>
        <v>0.99726350312604795</v>
      </c>
      <c r="CR209" s="89">
        <f t="shared" si="400"/>
        <v>1.1589446947678008</v>
      </c>
      <c r="CS209" s="89">
        <f t="shared" si="401"/>
        <v>1.0052173875060197</v>
      </c>
      <c r="CT209" s="89">
        <f t="shared" si="402"/>
        <v>0.66108568676714707</v>
      </c>
      <c r="CU209" s="89" t="e">
        <f t="shared" si="403"/>
        <v>#DIV/0!</v>
      </c>
      <c r="CV209" s="89" t="e">
        <f t="shared" si="404"/>
        <v>#DIV/0!</v>
      </c>
      <c r="CW209" s="89"/>
      <c r="CX209" s="89">
        <f t="shared" si="405"/>
        <v>1.3836651070830346</v>
      </c>
      <c r="DA209" s="35"/>
      <c r="DC209" s="80">
        <f t="shared" si="359"/>
        <v>0.2488868042181949</v>
      </c>
      <c r="DD209" s="80">
        <f t="shared" si="360"/>
        <v>0.37509560768844441</v>
      </c>
      <c r="DE209" s="80">
        <f t="shared" si="361"/>
        <v>0.33416675229356502</v>
      </c>
      <c r="DF209" s="80">
        <f t="shared" si="362"/>
        <v>2.7541121580882684E-2</v>
      </c>
      <c r="DG209" s="80">
        <f t="shared" si="363"/>
        <v>1.4309714218912974E-2</v>
      </c>
      <c r="DI209" s="80">
        <f t="shared" si="417"/>
        <v>0.24018376349523909</v>
      </c>
      <c r="DJ209" s="80">
        <f t="shared" si="418"/>
        <v>0.38194172427869977</v>
      </c>
      <c r="DK209" s="80">
        <f t="shared" si="419"/>
        <v>0.33576814084456963</v>
      </c>
      <c r="DL209" s="80">
        <f t="shared" si="420"/>
        <v>2.7753061547942791E-2</v>
      </c>
      <c r="DM209" s="80">
        <f t="shared" si="421"/>
        <v>1.4205917974857658E-2</v>
      </c>
      <c r="DN209" s="80">
        <f t="shared" si="422"/>
        <v>0.99985260814130894</v>
      </c>
      <c r="DO209" s="80"/>
      <c r="DP209" s="80">
        <f t="shared" si="380"/>
        <v>0.2402191698451758</v>
      </c>
      <c r="DQ209" s="80">
        <f t="shared" si="381"/>
        <v>0.38199802767801555</v>
      </c>
      <c r="DR209" s="80">
        <f t="shared" si="382"/>
        <v>0.33581763763036121</v>
      </c>
      <c r="DS209" s="80">
        <f t="shared" si="383"/>
        <v>2.7757152726275089E-2</v>
      </c>
      <c r="DT209" s="80">
        <f t="shared" si="384"/>
        <v>1.4208012120172355E-2</v>
      </c>
      <c r="DW209" s="80">
        <f t="shared" si="375"/>
        <v>5.019620146594219E-2</v>
      </c>
      <c r="DX209" s="80">
        <f t="shared" si="376"/>
        <v>-7.9964873316985555E-2</v>
      </c>
      <c r="DY209" s="80">
        <f t="shared" si="377"/>
        <v>-3.2115998501339463E-2</v>
      </c>
      <c r="DZ209" s="80">
        <f t="shared" si="378"/>
        <v>-1.7179201006828689E-2</v>
      </c>
      <c r="EA209" s="80">
        <f t="shared" si="379"/>
        <v>-1.7179201006828577E-2</v>
      </c>
      <c r="EC209" s="80">
        <f t="shared" si="407"/>
        <v>4.9764263290844983</v>
      </c>
      <c r="ED209" s="80">
        <f t="shared" si="408"/>
        <v>4.6365642650944539</v>
      </c>
      <c r="EE209" s="80">
        <f t="shared" si="409"/>
        <v>1.774715205125456</v>
      </c>
      <c r="EF209" s="80">
        <f t="shared" si="410"/>
        <v>1.1999330660651963</v>
      </c>
      <c r="EG209" s="80"/>
      <c r="EI209" s="80">
        <f t="shared" si="440"/>
        <v>-1.0337947964720757E-2</v>
      </c>
      <c r="EJ209" s="80">
        <f t="shared" si="440"/>
        <v>1.2142194289652693E-2</v>
      </c>
      <c r="EK209" s="80">
        <f t="shared" si="440"/>
        <v>-9.1947533054200833E-3</v>
      </c>
      <c r="EL209" s="80">
        <f t="shared" si="440"/>
        <v>-2.9890026535833603E-2</v>
      </c>
      <c r="EN209" s="80">
        <f t="shared" si="424"/>
        <v>-2.1688620231127609E-4</v>
      </c>
      <c r="EO209" s="80">
        <f t="shared" si="425"/>
        <v>-8.9214251124789294E-4</v>
      </c>
      <c r="EP209" s="80">
        <f t="shared" si="426"/>
        <v>2.8349997012390004E-4</v>
      </c>
      <c r="EQ209" s="80">
        <f t="shared" si="427"/>
        <v>2.8928894292923991E-4</v>
      </c>
      <c r="ES209" s="80">
        <f t="shared" si="428"/>
        <v>8.854470256810746E-3</v>
      </c>
      <c r="ET209" s="80">
        <f t="shared" si="429"/>
        <v>1.2412753378445648E-2</v>
      </c>
      <c r="EU209" s="80">
        <f t="shared" si="430"/>
        <v>1.1845054463859016E-2</v>
      </c>
      <c r="EV209" s="80">
        <f t="shared" si="431"/>
        <v>9.1390502070856413E-3</v>
      </c>
      <c r="EX209" s="80">
        <f t="shared" si="432"/>
        <v>-1.0029379761092793E-2</v>
      </c>
      <c r="EY209" s="80">
        <f t="shared" si="433"/>
        <v>-1.0974059262402925E-2</v>
      </c>
      <c r="EZ209" s="80">
        <f t="shared" si="434"/>
        <v>-7.2206366906459726E-3</v>
      </c>
      <c r="FA209" s="80">
        <f t="shared" si="435"/>
        <v>1.1204168577891853E-3</v>
      </c>
      <c r="FD209" s="80">
        <f t="shared" si="335"/>
        <v>0.97045098669707486</v>
      </c>
      <c r="FE209" s="80">
        <f t="shared" si="325"/>
        <v>1.2917925841469045</v>
      </c>
      <c r="FF209" s="80">
        <f t="shared" si="319"/>
        <v>0.66108568676714707</v>
      </c>
      <c r="FG209" s="80"/>
      <c r="FH209" s="80">
        <f t="shared" si="326"/>
        <v>0.9982390509206126</v>
      </c>
      <c r="FI209" s="80">
        <f t="shared" si="327"/>
        <v>0.64198643914644993</v>
      </c>
      <c r="FJ209" s="80">
        <f t="shared" si="328"/>
        <v>1.1909632481674801</v>
      </c>
      <c r="FK209" s="80"/>
      <c r="FL209" s="80">
        <f t="shared" si="329"/>
        <v>0.99971037917264305</v>
      </c>
      <c r="FM209" s="80">
        <f t="shared" si="330"/>
        <v>1.0118980084853031</v>
      </c>
      <c r="FN209" s="80">
        <f t="shared" si="320"/>
        <v>0.99726350312604795</v>
      </c>
      <c r="FO209" s="80"/>
      <c r="FP209" s="80">
        <f t="shared" si="331"/>
        <v>1.0111619478571452</v>
      </c>
      <c r="FQ209" s="80">
        <f t="shared" si="332"/>
        <v>1.191589921214762</v>
      </c>
      <c r="FR209" s="80">
        <f t="shared" si="321"/>
        <v>1.1589446947678008</v>
      </c>
      <c r="FT209" s="80">
        <f t="shared" si="333"/>
        <v>0.99104529846024003</v>
      </c>
      <c r="FU209" s="80">
        <f t="shared" si="334"/>
        <v>0.97438066546350133</v>
      </c>
      <c r="FV209" s="80">
        <f t="shared" si="322"/>
        <v>1.0052173875060197</v>
      </c>
      <c r="FX209" s="37"/>
    </row>
    <row r="210" spans="1:180" x14ac:dyDescent="0.2">
      <c r="A210" s="74" t="s">
        <v>37</v>
      </c>
      <c r="B210" s="31">
        <f t="shared" si="324"/>
        <v>1998</v>
      </c>
      <c r="D210" s="85">
        <f t="shared" si="351"/>
        <v>35828.462521260044</v>
      </c>
      <c r="E210" s="85">
        <f t="shared" si="352"/>
        <v>47987.290569305929</v>
      </c>
      <c r="F210" s="85">
        <f t="shared" si="353"/>
        <v>54689.253155653212</v>
      </c>
      <c r="G210" s="85">
        <f t="shared" si="354"/>
        <v>4284.8315170332289</v>
      </c>
      <c r="H210" s="85">
        <f t="shared" si="355"/>
        <v>2695.2385734677882</v>
      </c>
      <c r="I210" s="85">
        <f t="shared" si="356"/>
        <v>145485.0763367202</v>
      </c>
      <c r="K210" s="86">
        <f>AER11_Table2.1d!E61*0.001</f>
        <v>9763.3639999999996</v>
      </c>
      <c r="L210" s="86">
        <f>AER11_Table2.1d!G61*0.001</f>
        <v>9081.8269999999993</v>
      </c>
      <c r="M210" s="86">
        <f>AER11_Table2.1d!$W61*0.001</f>
        <v>3586.7049999999999</v>
      </c>
      <c r="N210" s="86">
        <f>AER11_Table2.1d!B61*0.001</f>
        <v>2335.259</v>
      </c>
      <c r="O210" s="86">
        <f>AER11_Table2.1d!Q61*0.001</f>
        <v>1871.69</v>
      </c>
      <c r="P210" s="86">
        <f t="shared" si="357"/>
        <v>26638.844999999998</v>
      </c>
      <c r="R210" s="96">
        <f t="shared" si="437"/>
        <v>3082.9749999999999</v>
      </c>
      <c r="S210" s="96">
        <f t="shared" si="437"/>
        <v>701.57400000000007</v>
      </c>
      <c r="T210" s="96">
        <f t="shared" si="437"/>
        <v>3677.989</v>
      </c>
      <c r="U210" s="96">
        <f t="shared" si="437"/>
        <v>21915.907280639738</v>
      </c>
      <c r="V210" s="85">
        <f t="shared" si="411"/>
        <v>29378.445280639738</v>
      </c>
      <c r="X210" s="85">
        <f>AER_11_Table3.4_real!$Q45</f>
        <v>3.6696841909468958</v>
      </c>
      <c r="Y210" s="85">
        <f>AER_11_Table3.4_real!$S45</f>
        <v>5.2838807179773335</v>
      </c>
      <c r="Z210" s="85">
        <f>AER_11_Table3.4_real!W45</f>
        <v>15.247770071877451</v>
      </c>
      <c r="AA210" s="85">
        <f>AER_11_Table3.4_real!P45</f>
        <v>1.8348420954734479</v>
      </c>
      <c r="AB210" s="85">
        <f>AER_11_Table3.4_real!U45</f>
        <v>1.4400026572070097</v>
      </c>
      <c r="AC210" s="94">
        <f t="shared" si="358"/>
        <v>5.4613882973049401</v>
      </c>
      <c r="AD210" s="90">
        <f t="shared" si="441"/>
        <v>0.60279943202434949</v>
      </c>
      <c r="AF210" s="96">
        <f t="shared" si="387"/>
        <v>11.621392493049747</v>
      </c>
      <c r="AG210" s="96">
        <f t="shared" si="388"/>
        <v>68.399471145318842</v>
      </c>
      <c r="AH210" s="96">
        <f t="shared" si="389"/>
        <v>14.869335703737345</v>
      </c>
      <c r="AI210" s="96">
        <f t="shared" si="390"/>
        <v>0.19551239481736629</v>
      </c>
      <c r="AJ210" s="96">
        <f t="shared" si="391"/>
        <v>9.1742042430132884E-2</v>
      </c>
      <c r="AL210" s="94">
        <f t="shared" si="438"/>
        <v>11.889606591344352</v>
      </c>
      <c r="AM210" s="94">
        <f t="shared" si="438"/>
        <v>67.947692583779101</v>
      </c>
      <c r="AN210" s="94">
        <f t="shared" si="438"/>
        <v>14.551487140647421</v>
      </c>
      <c r="AO210" s="94">
        <f t="shared" si="438"/>
        <v>0.19612592958720285</v>
      </c>
      <c r="AP210" s="94">
        <f t="shared" si="393"/>
        <v>4.8383833904410025</v>
      </c>
      <c r="AR210" s="90">
        <f>[4]Northeast!V209</f>
        <v>0.97744129746985364</v>
      </c>
      <c r="AS210" s="90">
        <f>[4]Midwest!V209</f>
        <v>1.0066489169000508</v>
      </c>
      <c r="AT210" s="90">
        <f>[4]South!V209</f>
        <v>1.0218430295142866</v>
      </c>
      <c r="AU210" s="90">
        <f>[4]West!V209</f>
        <v>0.99687173046864386</v>
      </c>
      <c r="AV210" s="90">
        <f t="shared" si="394"/>
        <v>1.8961300712833942E-2</v>
      </c>
      <c r="AX210" s="102">
        <f t="shared" si="436"/>
        <v>315769.74903322256</v>
      </c>
      <c r="AY210" s="102">
        <f t="shared" si="413"/>
        <v>77250.315382576664</v>
      </c>
      <c r="AZ210" s="102">
        <f t="shared" si="414"/>
        <v>1025450.657358216</v>
      </c>
      <c r="BA210" s="102">
        <f t="shared" si="415"/>
        <v>9384786.5614219829</v>
      </c>
      <c r="BB210" s="102">
        <f t="shared" si="416"/>
        <v>15696213.198040133</v>
      </c>
      <c r="BE210" s="80">
        <f t="shared" si="439"/>
        <v>0.66848786859427689</v>
      </c>
      <c r="BF210" s="80">
        <f t="shared" si="439"/>
        <v>0.9301352543049769</v>
      </c>
      <c r="BG210" s="80">
        <f t="shared" si="439"/>
        <v>0.49416684079334483</v>
      </c>
      <c r="BH210" s="80">
        <f t="shared" si="439"/>
        <v>0.41103679251727687</v>
      </c>
      <c r="BI210" s="80"/>
      <c r="BJ210" s="80"/>
      <c r="BK210" s="80"/>
      <c r="BL210" s="80"/>
      <c r="BM210" s="80"/>
      <c r="BN210" s="80"/>
      <c r="BO210" s="80"/>
      <c r="BP210" s="80"/>
      <c r="BQ210" s="80"/>
      <c r="BR210" s="80"/>
      <c r="BS210" s="80"/>
      <c r="BT210" s="95">
        <f>[4]Northeast!AK209</f>
        <v>1.0534808675218104</v>
      </c>
      <c r="BU210" s="95">
        <f>[4]Midwest!AK209</f>
        <v>1.0008938484594978</v>
      </c>
      <c r="BV210" s="95">
        <f>[4]South!AK209</f>
        <v>1.0291941922005139</v>
      </c>
      <c r="BW210" s="95">
        <f>[4]West!AK209</f>
        <v>0.91626753964281971</v>
      </c>
      <c r="BX210" s="88"/>
      <c r="BY210" s="95">
        <f>[4]Northeast!AH209</f>
        <v>0.99730437342991551</v>
      </c>
      <c r="BZ210" s="95">
        <f>[4]Midwest!AH209</f>
        <v>0.99306329024026474</v>
      </c>
      <c r="CA210" s="95">
        <f>[4]South!AH209</f>
        <v>1.0000334138355427</v>
      </c>
      <c r="CB210" s="95">
        <f>[4]West!AH209</f>
        <v>0.99662393842190677</v>
      </c>
      <c r="CD210" s="95">
        <f>[4]Northeast!AI209</f>
        <v>1.1393815673237853</v>
      </c>
      <c r="CE210" s="95">
        <f>[4]Midwest!AI209</f>
        <v>1.1883435596120984</v>
      </c>
      <c r="CF210" s="95">
        <f>[4]South!AI209</f>
        <v>1.1913238089968228</v>
      </c>
      <c r="CG210" s="95">
        <f>[4]West!AI209</f>
        <v>1.1610831352924256</v>
      </c>
      <c r="CI210" s="95">
        <f>[4]Northeast!AJ209</f>
        <v>0.99219540391791239</v>
      </c>
      <c r="CJ210" s="95">
        <f>[4]Midwest!AJ209</f>
        <v>1.0194684482393022</v>
      </c>
      <c r="CK210" s="95">
        <f>[4]South!AJ209</f>
        <v>1.0617904220060244</v>
      </c>
      <c r="CL210" s="95">
        <f>[4]West!AJ209</f>
        <v>0.98511864419676354</v>
      </c>
      <c r="CN210" s="89" t="e">
        <f t="shared" si="396"/>
        <v>#DIV/0!</v>
      </c>
      <c r="CO210" s="89">
        <f t="shared" si="397"/>
        <v>0.53831768087246135</v>
      </c>
      <c r="CP210" s="89">
        <f t="shared" si="398"/>
        <v>1.2596150576316645</v>
      </c>
      <c r="CQ210" s="89">
        <f t="shared" si="399"/>
        <v>0.99678623081262552</v>
      </c>
      <c r="CR210" s="89">
        <f t="shared" si="400"/>
        <v>1.173940836961096</v>
      </c>
      <c r="CS210" s="89">
        <f t="shared" si="401"/>
        <v>1.0248622060966799</v>
      </c>
      <c r="CT210" s="89">
        <f t="shared" si="402"/>
        <v>0.5862833178379262</v>
      </c>
      <c r="CU210" s="89" t="e">
        <f t="shared" si="403"/>
        <v>#DIV/0!</v>
      </c>
      <c r="CV210" s="89" t="e">
        <f t="shared" si="404"/>
        <v>#DIV/0!</v>
      </c>
      <c r="CW210" s="89"/>
      <c r="CX210" s="89">
        <f t="shared" si="405"/>
        <v>1.5106072408361317</v>
      </c>
      <c r="DA210" s="35"/>
      <c r="DC210" s="80">
        <f t="shared" si="359"/>
        <v>0.24626898801864941</v>
      </c>
      <c r="DD210" s="80">
        <f t="shared" si="360"/>
        <v>0.32984338859774864</v>
      </c>
      <c r="DE210" s="80">
        <f t="shared" si="361"/>
        <v>0.37590971206611473</v>
      </c>
      <c r="DF210" s="80">
        <f t="shared" si="362"/>
        <v>2.9452034702969355E-2</v>
      </c>
      <c r="DG210" s="80">
        <f t="shared" si="363"/>
        <v>1.8525876614517843E-2</v>
      </c>
      <c r="DI210" s="80">
        <f t="shared" si="417"/>
        <v>0.24757558943271335</v>
      </c>
      <c r="DJ210" s="80">
        <f t="shared" si="418"/>
        <v>0.35198481827845773</v>
      </c>
      <c r="DK210" s="80">
        <f t="shared" si="419"/>
        <v>0.35462886701719371</v>
      </c>
      <c r="DL210" s="80">
        <f t="shared" si="420"/>
        <v>2.8485896496025731E-2</v>
      </c>
      <c r="DM210" s="80">
        <f t="shared" si="421"/>
        <v>1.632716783533246E-2</v>
      </c>
      <c r="DN210" s="80">
        <f t="shared" si="422"/>
        <v>0.99900233905972313</v>
      </c>
      <c r="DO210" s="80"/>
      <c r="DP210" s="80">
        <f t="shared" si="380"/>
        <v>0.24782283259290006</v>
      </c>
      <c r="DQ210" s="80">
        <f t="shared" si="381"/>
        <v>0.35233633047321133</v>
      </c>
      <c r="DR210" s="80">
        <f t="shared" si="382"/>
        <v>0.35498301971042034</v>
      </c>
      <c r="DS210" s="80">
        <f t="shared" si="383"/>
        <v>2.8514344143415228E-2</v>
      </c>
      <c r="DT210" s="80">
        <f t="shared" si="384"/>
        <v>1.6343473080052896E-2</v>
      </c>
      <c r="DW210" s="80">
        <f t="shared" si="375"/>
        <v>-0.12169360472912057</v>
      </c>
      <c r="DX210" s="80">
        <f t="shared" si="376"/>
        <v>-0.23805955208779589</v>
      </c>
      <c r="DY210" s="80">
        <f t="shared" si="377"/>
        <v>-2.3079945793184974E-2</v>
      </c>
      <c r="DZ210" s="80">
        <f t="shared" si="378"/>
        <v>-3.5969063588153272E-2</v>
      </c>
      <c r="EA210" s="80">
        <f t="shared" si="379"/>
        <v>0.19419328738104147</v>
      </c>
      <c r="EC210" s="80">
        <f t="shared" si="407"/>
        <v>5.2163360385533926</v>
      </c>
      <c r="ED210" s="80">
        <f t="shared" si="408"/>
        <v>4.8522068291223439</v>
      </c>
      <c r="EE210" s="80">
        <f t="shared" si="409"/>
        <v>1.9162922278796166</v>
      </c>
      <c r="EF210" s="80">
        <f t="shared" si="410"/>
        <v>1.2476740272160454</v>
      </c>
      <c r="EG210" s="80"/>
      <c r="EI210" s="80">
        <f t="shared" si="440"/>
        <v>4.7083218284835367E-2</v>
      </c>
      <c r="EJ210" s="80">
        <f t="shared" si="440"/>
        <v>4.545998592152406E-2</v>
      </c>
      <c r="EK210" s="80">
        <f t="shared" si="440"/>
        <v>7.6752225451259259E-2</v>
      </c>
      <c r="EL210" s="80">
        <f t="shared" si="440"/>
        <v>3.9015262729308088E-2</v>
      </c>
      <c r="EN210" s="80">
        <f t="shared" si="424"/>
        <v>-1.6492288921843077E-3</v>
      </c>
      <c r="EO210" s="80">
        <f t="shared" si="425"/>
        <v>-1.193433990448148E-3</v>
      </c>
      <c r="EP210" s="80">
        <f t="shared" si="426"/>
        <v>1.1849689704024171E-3</v>
      </c>
      <c r="EQ210" s="80">
        <f t="shared" si="427"/>
        <v>-2.4595916652348248E-3</v>
      </c>
      <c r="ES210" s="80">
        <f t="shared" si="428"/>
        <v>1.3860441949297241E-2</v>
      </c>
      <c r="ET210" s="80">
        <f t="shared" si="429"/>
        <v>1.4367526541503486E-2</v>
      </c>
      <c r="EU210" s="80">
        <f t="shared" si="430"/>
        <v>1.1063556330482009E-2</v>
      </c>
      <c r="EV210" s="80">
        <f t="shared" si="431"/>
        <v>1.5149230318985392E-2</v>
      </c>
      <c r="EX210" s="80">
        <f t="shared" si="432"/>
        <v>-9.1142426475000916E-3</v>
      </c>
      <c r="EY210" s="80">
        <f t="shared" si="433"/>
        <v>2.6207586995738635E-2</v>
      </c>
      <c r="EZ210" s="80">
        <f t="shared" si="434"/>
        <v>3.4451520559203246E-2</v>
      </c>
      <c r="FA210" s="80">
        <f t="shared" si="435"/>
        <v>5.2420625684209462E-3</v>
      </c>
      <c r="FD210" s="80">
        <f t="shared" si="335"/>
        <v>0.88684920816389057</v>
      </c>
      <c r="FE210" s="80">
        <f t="shared" si="325"/>
        <v>1.1456252303626682</v>
      </c>
      <c r="FF210" s="80">
        <f t="shared" si="319"/>
        <v>0.5862833178379262</v>
      </c>
      <c r="FG210" s="80"/>
      <c r="FH210" s="80">
        <f t="shared" si="326"/>
        <v>1.05764393617504</v>
      </c>
      <c r="FI210" s="80">
        <f t="shared" si="327"/>
        <v>0.67899306446984908</v>
      </c>
      <c r="FJ210" s="80">
        <f t="shared" si="328"/>
        <v>1.2596150576316645</v>
      </c>
      <c r="FK210" s="80"/>
      <c r="FL210" s="80">
        <f t="shared" si="329"/>
        <v>0.99952141804856365</v>
      </c>
      <c r="FM210" s="80">
        <f t="shared" si="330"/>
        <v>1.0114137323617476</v>
      </c>
      <c r="FN210" s="80">
        <f t="shared" si="320"/>
        <v>0.99678623081262552</v>
      </c>
      <c r="FO210" s="80"/>
      <c r="FP210" s="80">
        <f t="shared" si="331"/>
        <v>1.0129394804264578</v>
      </c>
      <c r="FQ210" s="80">
        <f t="shared" si="332"/>
        <v>1.2070084756766848</v>
      </c>
      <c r="FR210" s="80">
        <f t="shared" si="321"/>
        <v>1.173940836961096</v>
      </c>
      <c r="FT210" s="80">
        <f t="shared" si="333"/>
        <v>1.019542855938256</v>
      </c>
      <c r="FU210" s="80">
        <f t="shared" si="334"/>
        <v>0.99342284643767653</v>
      </c>
      <c r="FV210" s="80">
        <f t="shared" si="322"/>
        <v>1.0248622060966799</v>
      </c>
      <c r="FX210" s="37"/>
    </row>
    <row r="211" spans="1:180" x14ac:dyDescent="0.2">
      <c r="A211" s="74" t="s">
        <v>37</v>
      </c>
      <c r="B211" s="31">
        <f t="shared" si="324"/>
        <v>1999</v>
      </c>
      <c r="D211" s="85">
        <f t="shared" si="351"/>
        <v>34454.839026850648</v>
      </c>
      <c r="E211" s="85">
        <f t="shared" si="352"/>
        <v>54629.138811278906</v>
      </c>
      <c r="F211" s="85">
        <f t="shared" si="353"/>
        <v>53655.989302859351</v>
      </c>
      <c r="G211" s="85">
        <f t="shared" si="354"/>
        <v>4028.0505364522041</v>
      </c>
      <c r="H211" s="85">
        <f t="shared" si="355"/>
        <v>2972.6826236892566</v>
      </c>
      <c r="I211" s="85">
        <f t="shared" si="356"/>
        <v>149740.70030113039</v>
      </c>
      <c r="K211" s="86">
        <f>AER11_Table2.1d!E62*0.001</f>
        <v>9375.3019999999997</v>
      </c>
      <c r="L211" s="86">
        <f>AER11_Table2.1d!G62*0.001</f>
        <v>9356.0869999999995</v>
      </c>
      <c r="M211" s="86">
        <f>AER11_Table2.1d!$W62*0.001</f>
        <v>3610.6350000000002</v>
      </c>
      <c r="N211" s="86">
        <f>AER11_Table2.1d!B62*0.001</f>
        <v>2226.7829999999999</v>
      </c>
      <c r="O211" s="86">
        <f>AER11_Table2.1d!Q62*0.001</f>
        <v>1881.5230000000001</v>
      </c>
      <c r="P211" s="86">
        <f t="shared" si="357"/>
        <v>26450.329999999998</v>
      </c>
      <c r="R211" s="96">
        <f t="shared" si="437"/>
        <v>3115.0309999999999</v>
      </c>
      <c r="S211" s="96">
        <f t="shared" si="437"/>
        <v>707.16700000000003</v>
      </c>
      <c r="T211" s="96">
        <f t="shared" si="437"/>
        <v>3766.2380000000003</v>
      </c>
      <c r="U211" s="96">
        <f t="shared" si="437"/>
        <v>22248.968212381624</v>
      </c>
      <c r="V211" s="85">
        <f t="shared" si="411"/>
        <v>29837.404212381625</v>
      </c>
      <c r="X211" s="85">
        <f>AER_11_Table3.4_real!$Q46</f>
        <v>3.6750644434547977</v>
      </c>
      <c r="Y211" s="85">
        <f>AER_11_Table3.4_real!$S46</f>
        <v>5.8388874335263141</v>
      </c>
      <c r="Z211" s="85">
        <f>AER_11_Table3.4_real!W46</f>
        <v>14.860540958268933</v>
      </c>
      <c r="AA211" s="85">
        <f>AER_11_Table3.4_real!P46</f>
        <v>1.8089102245042308</v>
      </c>
      <c r="AB211" s="85">
        <f>AER_11_Table3.4_real!U46</f>
        <v>1.5799342467188848</v>
      </c>
      <c r="AC211" s="94">
        <f t="shared" si="358"/>
        <v>5.6612034821921089</v>
      </c>
      <c r="AD211" s="90">
        <f t="shared" si="441"/>
        <v>0.62485398544609827</v>
      </c>
      <c r="AF211" s="96">
        <f t="shared" si="387"/>
        <v>11.060833432107305</v>
      </c>
      <c r="AG211" s="96">
        <f t="shared" si="388"/>
        <v>77.250690164103958</v>
      </c>
      <c r="AH211" s="96">
        <f t="shared" si="389"/>
        <v>14.246574248058499</v>
      </c>
      <c r="AI211" s="96">
        <f t="shared" si="390"/>
        <v>0.18104437464253201</v>
      </c>
      <c r="AJ211" s="96">
        <f t="shared" si="391"/>
        <v>9.9629398138316699E-2</v>
      </c>
      <c r="AL211" s="94">
        <f t="shared" si="438"/>
        <v>10.944669099080116</v>
      </c>
      <c r="AM211" s="94">
        <f t="shared" si="438"/>
        <v>77.084802043395754</v>
      </c>
      <c r="AN211" s="94">
        <f t="shared" si="438"/>
        <v>14.303232151360568</v>
      </c>
      <c r="AO211" s="94">
        <f t="shared" si="438"/>
        <v>0.18435789000744704</v>
      </c>
      <c r="AP211" s="94">
        <f t="shared" si="393"/>
        <v>4.9124903754170219</v>
      </c>
      <c r="AR211" s="90">
        <f>[4]Northeast!V210</f>
        <v>1.010613782104838</v>
      </c>
      <c r="AS211" s="90">
        <f>[4]Midwest!V210</f>
        <v>1.0021520211028734</v>
      </c>
      <c r="AT211" s="90">
        <f>[4]South!V210</f>
        <v>0.99603880418757795</v>
      </c>
      <c r="AU211" s="90">
        <f>[4]West!V210</f>
        <v>0.98202672332178909</v>
      </c>
      <c r="AV211" s="90">
        <f t="shared" si="394"/>
        <v>2.0280833248423238E-2</v>
      </c>
      <c r="AX211" s="102">
        <f t="shared" si="436"/>
        <v>332259.27015471074</v>
      </c>
      <c r="AY211" s="102">
        <f t="shared" si="413"/>
        <v>75583.628070153689</v>
      </c>
      <c r="AZ211" s="102">
        <f t="shared" si="414"/>
        <v>1043095.7435464953</v>
      </c>
      <c r="BA211" s="102">
        <f t="shared" si="415"/>
        <v>9991529.5798385479</v>
      </c>
      <c r="BB211" s="102">
        <f t="shared" si="416"/>
        <v>15858112.928931309</v>
      </c>
      <c r="BE211" s="80">
        <f t="shared" si="439"/>
        <v>0.61535917629436476</v>
      </c>
      <c r="BF211" s="80">
        <f t="shared" si="439"/>
        <v>1.0552130502927366</v>
      </c>
      <c r="BG211" s="80">
        <f t="shared" si="439"/>
        <v>0.4857361297202214</v>
      </c>
      <c r="BH211" s="80">
        <f t="shared" si="439"/>
        <v>0.38637357101841596</v>
      </c>
      <c r="BI211" s="80"/>
      <c r="BJ211" s="80"/>
      <c r="BK211" s="80"/>
      <c r="BL211" s="80"/>
      <c r="BM211" s="80"/>
      <c r="BN211" s="80"/>
      <c r="BO211" s="80"/>
      <c r="BP211" s="80"/>
      <c r="BQ211" s="80"/>
      <c r="BR211" s="80"/>
      <c r="BS211" s="80"/>
      <c r="BT211" s="95">
        <f>[4]Northeast!AK210</f>
        <v>1.0476584758425047</v>
      </c>
      <c r="BU211" s="95">
        <f>[4]Midwest!AK210</f>
        <v>1.0057590874554208</v>
      </c>
      <c r="BV211" s="95">
        <f>[4]South!AK210</f>
        <v>1.0214637871704144</v>
      </c>
      <c r="BW211" s="95">
        <f>[4]West!AK210</f>
        <v>0.92589753909074879</v>
      </c>
      <c r="BX211" s="88"/>
      <c r="BY211" s="95">
        <f>[4]Northeast!AH210</f>
        <v>0.99557831865814295</v>
      </c>
      <c r="BZ211" s="95">
        <f>[4]Midwest!AH210</f>
        <v>0.99184473437884568</v>
      </c>
      <c r="CA211" s="95">
        <f>[4]South!AH210</f>
        <v>1.0011476060866564</v>
      </c>
      <c r="CB211" s="95">
        <f>[4]West!AH210</f>
        <v>0.99412922766011314</v>
      </c>
      <c r="CD211" s="95">
        <f>[4]Northeast!AI210</f>
        <v>1.1559355250790639</v>
      </c>
      <c r="CE211" s="95">
        <f>[4]Midwest!AI210</f>
        <v>1.2063521036126383</v>
      </c>
      <c r="CF211" s="95">
        <f>[4]South!AI210</f>
        <v>1.2053984447691621</v>
      </c>
      <c r="CG211" s="95">
        <f>[4]West!AI210</f>
        <v>1.1795606787101247</v>
      </c>
      <c r="CI211" s="95">
        <f>[4]Northeast!AJ210</f>
        <v>1.0258686146535005</v>
      </c>
      <c r="CJ211" s="95">
        <f>[4]Midwest!AJ210</f>
        <v>1.0149142851112476</v>
      </c>
      <c r="CK211" s="95">
        <f>[4]South!AJ210</f>
        <v>1.0349774199031396</v>
      </c>
      <c r="CL211" s="95">
        <f>[4]West!AJ210</f>
        <v>0.97044865921612233</v>
      </c>
      <c r="CN211" s="89" t="e">
        <f t="shared" si="396"/>
        <v>#DIV/0!</v>
      </c>
      <c r="CO211" s="89">
        <f t="shared" si="397"/>
        <v>0.59062845152960253</v>
      </c>
      <c r="CP211" s="89">
        <f t="shared" si="398"/>
        <v>1.2553793127423793</v>
      </c>
      <c r="CQ211" s="89">
        <f t="shared" si="399"/>
        <v>0.99628734405602715</v>
      </c>
      <c r="CR211" s="89">
        <f t="shared" si="400"/>
        <v>1.1897966081006928</v>
      </c>
      <c r="CS211" s="89">
        <f t="shared" si="401"/>
        <v>1.0213636125148469</v>
      </c>
      <c r="CT211" s="89">
        <f t="shared" si="402"/>
        <v>0.60230464838334119</v>
      </c>
      <c r="CU211" s="89" t="e">
        <f t="shared" si="403"/>
        <v>#DIV/0!</v>
      </c>
      <c r="CV211" s="89" t="e">
        <f t="shared" si="404"/>
        <v>#DIV/0!</v>
      </c>
      <c r="CW211" s="89"/>
      <c r="CX211" s="89">
        <f t="shared" si="405"/>
        <v>1.5198918600632838</v>
      </c>
      <c r="DA211" s="35"/>
      <c r="DC211" s="80">
        <f t="shared" si="359"/>
        <v>0.23009668685642276</v>
      </c>
      <c r="DD211" s="80">
        <f t="shared" si="360"/>
        <v>0.36482491868556133</v>
      </c>
      <c r="DE211" s="80">
        <f t="shared" si="361"/>
        <v>0.35832602088113985</v>
      </c>
      <c r="DF211" s="80">
        <f t="shared" si="362"/>
        <v>2.690017161901704E-2</v>
      </c>
      <c r="DG211" s="80">
        <f t="shared" si="363"/>
        <v>1.9852201957858855E-2</v>
      </c>
      <c r="DI211" s="80">
        <f t="shared" si="417"/>
        <v>0.23809130279924562</v>
      </c>
      <c r="DJ211" s="80">
        <f t="shared" si="418"/>
        <v>0.34704035969777669</v>
      </c>
      <c r="DK211" s="80">
        <f t="shared" si="419"/>
        <v>0.36704767251034381</v>
      </c>
      <c r="DL211" s="80">
        <f t="shared" si="420"/>
        <v>2.8156832782509175E-2</v>
      </c>
      <c r="DM211" s="80">
        <f t="shared" si="421"/>
        <v>1.9181397338800168E-2</v>
      </c>
      <c r="DN211" s="80">
        <f t="shared" si="422"/>
        <v>0.99951756512867551</v>
      </c>
      <c r="DO211" s="80"/>
      <c r="DP211" s="80">
        <f t="shared" si="380"/>
        <v>0.23820622178720222</v>
      </c>
      <c r="DQ211" s="80">
        <f t="shared" si="381"/>
        <v>0.34720786487939265</v>
      </c>
      <c r="DR211" s="80">
        <f t="shared" si="382"/>
        <v>0.36722483457615973</v>
      </c>
      <c r="DS211" s="80">
        <f t="shared" si="383"/>
        <v>2.8170423176989721E-2</v>
      </c>
      <c r="DT211" s="80">
        <f t="shared" si="384"/>
        <v>1.919065558025566E-2</v>
      </c>
      <c r="DW211" s="80">
        <f t="shared" si="375"/>
        <v>1.4650612942835994E-3</v>
      </c>
      <c r="DX211" s="80">
        <f t="shared" si="376"/>
        <v>9.9879458518600917E-2</v>
      </c>
      <c r="DY211" s="80">
        <f t="shared" si="377"/>
        <v>-2.5723825287581128E-2</v>
      </c>
      <c r="DZ211" s="80">
        <f t="shared" si="378"/>
        <v>-1.4233848248820178E-2</v>
      </c>
      <c r="EA211" s="80">
        <f t="shared" si="379"/>
        <v>9.27382713033474E-2</v>
      </c>
      <c r="EC211" s="80">
        <f t="shared" si="407"/>
        <v>4.9828261466907389</v>
      </c>
      <c r="ED211" s="80">
        <f t="shared" si="408"/>
        <v>4.9726136751982297</v>
      </c>
      <c r="EE211" s="80">
        <f t="shared" si="409"/>
        <v>1.9189959410541353</v>
      </c>
      <c r="EF211" s="80">
        <f t="shared" si="410"/>
        <v>1.1835002814209552</v>
      </c>
      <c r="EG211" s="80"/>
      <c r="EI211" s="80">
        <f t="shared" si="440"/>
        <v>-4.5798017713264152E-2</v>
      </c>
      <c r="EJ211" s="80">
        <f t="shared" si="440"/>
        <v>2.4511974483843391E-2</v>
      </c>
      <c r="EK211" s="80">
        <f t="shared" si="440"/>
        <v>1.4099141985221123E-3</v>
      </c>
      <c r="EL211" s="80">
        <f t="shared" si="440"/>
        <v>-5.2804651929685788E-2</v>
      </c>
      <c r="EN211" s="80">
        <f t="shared" si="424"/>
        <v>-1.7322195734078521E-3</v>
      </c>
      <c r="EO211" s="80">
        <f t="shared" si="425"/>
        <v>-1.2278211376958077E-3</v>
      </c>
      <c r="EP211" s="80">
        <f t="shared" si="426"/>
        <v>1.1135348128441557E-3</v>
      </c>
      <c r="EQ211" s="80">
        <f t="shared" si="427"/>
        <v>-2.5062997363841785E-3</v>
      </c>
      <c r="ES211" s="80">
        <f t="shared" si="428"/>
        <v>1.4424364137102607E-2</v>
      </c>
      <c r="ET211" s="80">
        <f t="shared" si="429"/>
        <v>1.5040644845511771E-2</v>
      </c>
      <c r="EU211" s="80">
        <f t="shared" si="430"/>
        <v>1.1745038495590552E-2</v>
      </c>
      <c r="EV211" s="80">
        <f t="shared" si="431"/>
        <v>1.5788756198749167E-2</v>
      </c>
      <c r="EX211" s="80">
        <f t="shared" si="432"/>
        <v>3.3374893994716603E-2</v>
      </c>
      <c r="EY211" s="80">
        <f t="shared" si="433"/>
        <v>-4.4772015224766289E-3</v>
      </c>
      <c r="EZ211" s="80">
        <f t="shared" si="434"/>
        <v>-2.5576950640606069E-2</v>
      </c>
      <c r="FA211" s="80">
        <f t="shared" si="435"/>
        <v>-1.5003585044320849E-2</v>
      </c>
      <c r="FD211" s="80">
        <f t="shared" si="335"/>
        <v>1.0273269425514235</v>
      </c>
      <c r="FE211" s="80">
        <f t="shared" si="325"/>
        <v>1.1769316652182502</v>
      </c>
      <c r="FF211" s="80">
        <f t="shared" si="319"/>
        <v>0.60230464838334119</v>
      </c>
      <c r="FG211" s="80"/>
      <c r="FH211" s="80">
        <f t="shared" si="326"/>
        <v>0.99663727036000249</v>
      </c>
      <c r="FI211" s="80">
        <f t="shared" si="327"/>
        <v>0.67670979436660361</v>
      </c>
      <c r="FJ211" s="80">
        <f t="shared" si="328"/>
        <v>1.2553793127423793</v>
      </c>
      <c r="FK211" s="80"/>
      <c r="FL211" s="80">
        <f t="shared" si="329"/>
        <v>0.99949950476724403</v>
      </c>
      <c r="FM211" s="80">
        <f t="shared" si="330"/>
        <v>1.0109075246103567</v>
      </c>
      <c r="FN211" s="80">
        <f t="shared" si="320"/>
        <v>0.99628734405602715</v>
      </c>
      <c r="FO211" s="80"/>
      <c r="FP211" s="80">
        <f t="shared" si="331"/>
        <v>1.0135064482300842</v>
      </c>
      <c r="FQ211" s="80">
        <f t="shared" si="332"/>
        <v>1.2233108731666849</v>
      </c>
      <c r="FR211" s="80">
        <f t="shared" si="321"/>
        <v>1.1897966081006928</v>
      </c>
      <c r="FT211" s="80">
        <f t="shared" si="333"/>
        <v>0.99658627905193431</v>
      </c>
      <c r="FU211" s="80">
        <f t="shared" si="334"/>
        <v>0.99003157805650521</v>
      </c>
      <c r="FV211" s="80">
        <f t="shared" si="322"/>
        <v>1.0213636125148469</v>
      </c>
      <c r="FX211" s="37"/>
    </row>
    <row r="212" spans="1:180" x14ac:dyDescent="0.2">
      <c r="A212" s="74" t="s">
        <v>37</v>
      </c>
      <c r="B212" s="31">
        <f t="shared" si="324"/>
        <v>2000</v>
      </c>
      <c r="D212" s="85">
        <f t="shared" si="351"/>
        <v>48925.989485286089</v>
      </c>
      <c r="E212" s="85">
        <f t="shared" si="352"/>
        <v>74675.949438563955</v>
      </c>
      <c r="F212" s="85">
        <f t="shared" si="353"/>
        <v>55291.055697037227</v>
      </c>
      <c r="G212" s="85">
        <f t="shared" si="354"/>
        <v>3915.9239526995348</v>
      </c>
      <c r="H212" s="85">
        <f t="shared" si="355"/>
        <v>3012.3428241023962</v>
      </c>
      <c r="I212" s="85">
        <f t="shared" si="356"/>
        <v>185821.2613976892</v>
      </c>
      <c r="K212" s="86">
        <f>AER11_Table2.1d!E63*0.001</f>
        <v>9499.7939999999999</v>
      </c>
      <c r="L212" s="86">
        <f>AER11_Table2.1d!G63*0.001</f>
        <v>9074.5650000000005</v>
      </c>
      <c r="M212" s="86">
        <f>AER11_Table2.1d!$W63*0.001</f>
        <v>3631.1849999999999</v>
      </c>
      <c r="N212" s="86">
        <f>AER11_Table2.1d!B63*0.001</f>
        <v>2256.498</v>
      </c>
      <c r="O212" s="86">
        <f>AER11_Table2.1d!Q63*0.001</f>
        <v>1881.4850000000001</v>
      </c>
      <c r="P212" s="86">
        <f t="shared" si="357"/>
        <v>26343.527000000002</v>
      </c>
      <c r="R212" s="96">
        <f t="shared" si="437"/>
        <v>3251.5260000000003</v>
      </c>
      <c r="S212" s="96">
        <f t="shared" si="437"/>
        <v>806.90700000000004</v>
      </c>
      <c r="T212" s="96">
        <f t="shared" si="437"/>
        <v>3955.6910000000003</v>
      </c>
      <c r="U212" s="96">
        <f t="shared" si="437"/>
        <v>22633.216902278735</v>
      </c>
      <c r="V212" s="85">
        <f t="shared" si="411"/>
        <v>30647.340902278735</v>
      </c>
      <c r="X212" s="85">
        <f>AER_11_Table3.4_real!$Q47</f>
        <v>5.1502158347103197</v>
      </c>
      <c r="Y212" s="85">
        <f>AER_11_Table3.4_real!$S47</f>
        <v>8.2291492141567062</v>
      </c>
      <c r="Z212" s="85">
        <f>AER_11_Table3.4_real!W47</f>
        <v>15.226725076534859</v>
      </c>
      <c r="AA212" s="85">
        <f>AER_11_Table3.4_real!P47</f>
        <v>1.7353988138697818</v>
      </c>
      <c r="AB212" s="85">
        <f>AER_11_Table3.4_real!U47</f>
        <v>1.6010453573121211</v>
      </c>
      <c r="AC212" s="94">
        <f t="shared" si="358"/>
        <v>7.0537730728952575</v>
      </c>
      <c r="AD212" s="90">
        <f t="shared" si="441"/>
        <v>0.77855852221095012</v>
      </c>
      <c r="AF212" s="96">
        <f t="shared" si="387"/>
        <v>15.047085425515922</v>
      </c>
      <c r="AG212" s="96">
        <f t="shared" si="388"/>
        <v>92.545918474575075</v>
      </c>
      <c r="AH212" s="96">
        <f t="shared" si="389"/>
        <v>13.977597263546931</v>
      </c>
      <c r="AI212" s="96">
        <f t="shared" si="390"/>
        <v>0.17301667587099717</v>
      </c>
      <c r="AJ212" s="96">
        <f t="shared" si="391"/>
        <v>9.8290511849216194E-2</v>
      </c>
      <c r="AL212" s="94">
        <f t="shared" si="438"/>
        <v>15.414206825605104</v>
      </c>
      <c r="AM212" s="94">
        <f t="shared" si="438"/>
        <v>93.298593966814664</v>
      </c>
      <c r="AN212" s="94">
        <f t="shared" si="438"/>
        <v>13.95050056433988</v>
      </c>
      <c r="AO212" s="94">
        <f t="shared" si="438"/>
        <v>0.17432333305422423</v>
      </c>
      <c r="AP212" s="94">
        <f t="shared" si="393"/>
        <v>6.021153702998455</v>
      </c>
      <c r="AR212" s="90">
        <f>[4]Northeast!V211</f>
        <v>0.97618291980620475</v>
      </c>
      <c r="AS212" s="90">
        <f>[4]Midwest!V211</f>
        <v>0.99193261698555379</v>
      </c>
      <c r="AT212" s="90">
        <f>[4]South!V211</f>
        <v>1.0019423460170538</v>
      </c>
      <c r="AU212" s="90">
        <f>[4]West!V211</f>
        <v>0.99250440454336297</v>
      </c>
      <c r="AV212" s="90">
        <f t="shared" si="394"/>
        <v>1.6324199098300518E-2</v>
      </c>
      <c r="AX212" s="102">
        <f t="shared" si="436"/>
        <v>342273.31666349818</v>
      </c>
      <c r="AY212" s="102">
        <f t="shared" si="413"/>
        <v>88919.634164282252</v>
      </c>
      <c r="AZ212" s="102">
        <f t="shared" si="414"/>
        <v>1089366.4189513891</v>
      </c>
      <c r="BA212" s="102">
        <f t="shared" si="415"/>
        <v>10030240.178488407</v>
      </c>
      <c r="BB212" s="102">
        <f t="shared" si="416"/>
        <v>16288910.569193341</v>
      </c>
      <c r="BE212" s="80">
        <f t="shared" si="439"/>
        <v>0.86665695687707511</v>
      </c>
      <c r="BF212" s="80">
        <f t="shared" si="439"/>
        <v>1.2771634786364574</v>
      </c>
      <c r="BG212" s="80">
        <f t="shared" si="439"/>
        <v>0.47375740532447685</v>
      </c>
      <c r="BH212" s="80">
        <f t="shared" si="439"/>
        <v>0.3653433476661756</v>
      </c>
      <c r="BI212" s="80"/>
      <c r="BJ212" s="80"/>
      <c r="BK212" s="80"/>
      <c r="BL212" s="80"/>
      <c r="BM212" s="80"/>
      <c r="BN212" s="80"/>
      <c r="BO212" s="80"/>
      <c r="BP212" s="80"/>
      <c r="BQ212" s="80"/>
      <c r="BR212" s="80"/>
      <c r="BS212" s="80"/>
      <c r="BT212" s="95">
        <f>[4]Northeast!AK211</f>
        <v>1.078419190535471</v>
      </c>
      <c r="BU212" s="95">
        <f>[4]Midwest!AK211</f>
        <v>1.0243002298254635</v>
      </c>
      <c r="BV212" s="95">
        <f>[4]South!AK211</f>
        <v>1.0425297827591375</v>
      </c>
      <c r="BW212" s="95">
        <f>[4]West!AK211</f>
        <v>0.93135206259039649</v>
      </c>
      <c r="BX212" s="88"/>
      <c r="BY212" s="95">
        <f>[4]Northeast!AH211</f>
        <v>0.99521033535738901</v>
      </c>
      <c r="BZ212" s="95">
        <f>[4]Midwest!AH211</f>
        <v>0.99193187529676485</v>
      </c>
      <c r="CA212" s="95">
        <f>[4]South!AH211</f>
        <v>1.0007343052751561</v>
      </c>
      <c r="CB212" s="95">
        <f>[4]West!AH211</f>
        <v>0.99432273739313382</v>
      </c>
      <c r="CD212" s="95">
        <f>[4]Northeast!AI211</f>
        <v>1.1679578774305617</v>
      </c>
      <c r="CE212" s="95">
        <f>[4]Midwest!AI211</f>
        <v>1.2183242225546427</v>
      </c>
      <c r="CF212" s="95">
        <f>[4]South!AI211</f>
        <v>1.2218606459604726</v>
      </c>
      <c r="CG212" s="95">
        <f>[4]West!AI211</f>
        <v>1.1962098101346728</v>
      </c>
      <c r="CI212" s="95">
        <f>[4]Northeast!AJ211</f>
        <v>0.99091803151969537</v>
      </c>
      <c r="CJ212" s="95">
        <f>[4]Midwest!AJ211</f>
        <v>1.0045647383303329</v>
      </c>
      <c r="CK212" s="95">
        <f>[4]South!AJ211</f>
        <v>1.0411117516834612</v>
      </c>
      <c r="CL212" s="95">
        <f>[4]West!AJ211</f>
        <v>0.98080280890644433</v>
      </c>
      <c r="CN212" s="89" t="e">
        <f t="shared" si="396"/>
        <v>#DIV/0!</v>
      </c>
      <c r="CO212" s="89">
        <f t="shared" si="397"/>
        <v>0.5985204398105376</v>
      </c>
      <c r="CP212" s="89">
        <f t="shared" si="398"/>
        <v>1.2475293851409144</v>
      </c>
      <c r="CQ212" s="89">
        <f t="shared" si="399"/>
        <v>0.99609993736723002</v>
      </c>
      <c r="CR212" s="89">
        <f t="shared" si="400"/>
        <v>1.2031027400428698</v>
      </c>
      <c r="CS212" s="89">
        <f t="shared" si="401"/>
        <v>1.010900322858018</v>
      </c>
      <c r="CT212" s="89">
        <f t="shared" si="402"/>
        <v>0.75215043975114959</v>
      </c>
      <c r="CU212" s="89" t="e">
        <f t="shared" si="403"/>
        <v>#DIV/0!</v>
      </c>
      <c r="CV212" s="89" t="e">
        <f t="shared" si="404"/>
        <v>#DIV/0!</v>
      </c>
      <c r="CW212" s="89"/>
      <c r="CX212" s="89">
        <f t="shared" si="405"/>
        <v>1.5113489478419708</v>
      </c>
      <c r="DA212" s="35"/>
      <c r="DC212" s="80">
        <f t="shared" si="359"/>
        <v>0.26329597117832565</v>
      </c>
      <c r="DD212" s="80">
        <f t="shared" si="360"/>
        <v>0.40186978000727636</v>
      </c>
      <c r="DE212" s="80">
        <f t="shared" si="361"/>
        <v>0.29754967370878477</v>
      </c>
      <c r="DF212" s="80">
        <f t="shared" si="362"/>
        <v>2.1073605481123012E-2</v>
      </c>
      <c r="DG212" s="80">
        <f t="shared" si="363"/>
        <v>1.6210969624490219E-2</v>
      </c>
      <c r="DI212" s="80">
        <f t="shared" si="417"/>
        <v>0.24632356087070884</v>
      </c>
      <c r="DJ212" s="80">
        <f t="shared" si="418"/>
        <v>0.38304884348987073</v>
      </c>
      <c r="DK212" s="80">
        <f t="shared" si="419"/>
        <v>0.32699705404447338</v>
      </c>
      <c r="DL212" s="80">
        <f t="shared" si="420"/>
        <v>2.3868478532169023E-2</v>
      </c>
      <c r="DM212" s="80">
        <f t="shared" si="421"/>
        <v>1.7970143557991272E-2</v>
      </c>
      <c r="DN212" s="80">
        <f t="shared" si="422"/>
        <v>0.99820808049521315</v>
      </c>
      <c r="DO212" s="80"/>
      <c r="DP212" s="80">
        <f t="shared" si="380"/>
        <v>0.24676574522268663</v>
      </c>
      <c r="DQ212" s="80">
        <f t="shared" si="381"/>
        <v>0.38373646835220909</v>
      </c>
      <c r="DR212" s="80">
        <f t="shared" si="382"/>
        <v>0.32758405830801274</v>
      </c>
      <c r="DS212" s="80">
        <f t="shared" si="383"/>
        <v>2.3911325703081687E-2</v>
      </c>
      <c r="DT212" s="80">
        <f t="shared" si="384"/>
        <v>1.8002402414009959E-2</v>
      </c>
      <c r="DW212" s="80">
        <f t="shared" si="375"/>
        <v>0.33746795530493801</v>
      </c>
      <c r="DX212" s="80">
        <f t="shared" si="376"/>
        <v>0.34314236244627838</v>
      </c>
      <c r="DY212" s="80">
        <f t="shared" si="377"/>
        <v>2.4342670417875627E-2</v>
      </c>
      <c r="DZ212" s="80">
        <f t="shared" si="378"/>
        <v>-4.1487327155906972E-2</v>
      </c>
      <c r="EA212" s="80">
        <f t="shared" si="379"/>
        <v>1.3273534054515757E-2</v>
      </c>
      <c r="EC212" s="80">
        <f t="shared" si="407"/>
        <v>5.0490936680334944</v>
      </c>
      <c r="ED212" s="80">
        <f t="shared" si="408"/>
        <v>4.8230865513145202</v>
      </c>
      <c r="EE212" s="80">
        <f t="shared" si="409"/>
        <v>1.9299569223246529</v>
      </c>
      <c r="EF212" s="80">
        <f t="shared" si="410"/>
        <v>1.199317560331334</v>
      </c>
      <c r="EG212" s="80"/>
      <c r="EI212" s="80">
        <f t="shared" si="440"/>
        <v>1.3211526098564507E-2</v>
      </c>
      <c r="EJ212" s="80">
        <f t="shared" si="440"/>
        <v>-3.0531505797936162E-2</v>
      </c>
      <c r="EK212" s="80">
        <f t="shared" si="440"/>
        <v>5.6955807412703554E-3</v>
      </c>
      <c r="EL212" s="80">
        <f t="shared" si="440"/>
        <v>1.3276307540134903E-2</v>
      </c>
      <c r="EN212" s="80">
        <f t="shared" si="424"/>
        <v>-3.6968595757530927E-4</v>
      </c>
      <c r="EO212" s="80">
        <f t="shared" si="425"/>
        <v>8.7853559266969691E-5</v>
      </c>
      <c r="EP212" s="80">
        <f t="shared" si="426"/>
        <v>-4.1291228521212771E-4</v>
      </c>
      <c r="EQ212" s="80">
        <f t="shared" si="427"/>
        <v>1.9463355115694782E-4</v>
      </c>
      <c r="ES212" s="80">
        <f t="shared" si="428"/>
        <v>1.0346825370331042E-2</v>
      </c>
      <c r="ET212" s="80">
        <f t="shared" si="429"/>
        <v>9.8753108675346431E-3</v>
      </c>
      <c r="EU212" s="80">
        <f t="shared" si="430"/>
        <v>1.3564644724794425E-2</v>
      </c>
      <c r="EV212" s="80">
        <f t="shared" si="431"/>
        <v>1.4016003700451207E-2</v>
      </c>
      <c r="EX212" s="80">
        <f t="shared" si="432"/>
        <v>-3.4663143624868768E-2</v>
      </c>
      <c r="EY212" s="80">
        <f t="shared" si="433"/>
        <v>-1.024980925247144E-2</v>
      </c>
      <c r="EZ212" s="80">
        <f t="shared" si="434"/>
        <v>5.9095242308831921E-3</v>
      </c>
      <c r="FA212" s="80">
        <f t="shared" si="435"/>
        <v>1.0612929235724827E-2</v>
      </c>
      <c r="FD212" s="80">
        <f t="shared" si="335"/>
        <v>1.2487873732504184</v>
      </c>
      <c r="FE212" s="80">
        <f t="shared" si="325"/>
        <v>1.4697374027031396</v>
      </c>
      <c r="FF212" s="80">
        <f t="shared" si="319"/>
        <v>0.75215043975114959</v>
      </c>
      <c r="FG212" s="80"/>
      <c r="FH212" s="80">
        <f t="shared" si="326"/>
        <v>0.99374696753261227</v>
      </c>
      <c r="FI212" s="80">
        <f t="shared" si="327"/>
        <v>0.67247830605143</v>
      </c>
      <c r="FJ212" s="80">
        <f t="shared" si="328"/>
        <v>1.2475293851409144</v>
      </c>
      <c r="FK212" s="80"/>
      <c r="FL212" s="80">
        <f t="shared" si="329"/>
        <v>0.99981189494184064</v>
      </c>
      <c r="FM212" s="80">
        <f t="shared" si="330"/>
        <v>1.0107173677916461</v>
      </c>
      <c r="FN212" s="80">
        <f t="shared" si="320"/>
        <v>0.99609993736723002</v>
      </c>
      <c r="FO212" s="80"/>
      <c r="FP212" s="80">
        <f t="shared" si="331"/>
        <v>1.0111835349433531</v>
      </c>
      <c r="FQ212" s="80">
        <f t="shared" si="332"/>
        <v>1.2369918130633282</v>
      </c>
      <c r="FR212" s="80">
        <f t="shared" si="321"/>
        <v>1.2031027400428698</v>
      </c>
      <c r="FT212" s="80">
        <f t="shared" si="333"/>
        <v>0.9897555684100926</v>
      </c>
      <c r="FU212" s="80">
        <f t="shared" si="334"/>
        <v>0.97988926728325731</v>
      </c>
      <c r="FV212" s="80">
        <f t="shared" si="322"/>
        <v>1.010900322858018</v>
      </c>
      <c r="FX212" s="37"/>
    </row>
    <row r="213" spans="1:180" x14ac:dyDescent="0.2">
      <c r="A213" s="74" t="s">
        <v>37</v>
      </c>
      <c r="B213" s="31">
        <f t="shared" si="324"/>
        <v>2001</v>
      </c>
      <c r="D213" s="85">
        <f t="shared" si="351"/>
        <v>54249.586241283228</v>
      </c>
      <c r="E213" s="85">
        <f t="shared" si="352"/>
        <v>68440.815926600175</v>
      </c>
      <c r="F213" s="85">
        <f t="shared" si="353"/>
        <v>55034.117941460485</v>
      </c>
      <c r="G213" s="85">
        <f t="shared" si="354"/>
        <v>3911.8305648264882</v>
      </c>
      <c r="H213" s="85">
        <f t="shared" si="355"/>
        <v>3590.3433219525941</v>
      </c>
      <c r="I213" s="85">
        <f t="shared" si="356"/>
        <v>185226.69399612298</v>
      </c>
      <c r="K213" s="86">
        <f>AER11_Table2.1d!E64*0.001</f>
        <v>8676.3430000000008</v>
      </c>
      <c r="L213" s="86">
        <f>AER11_Table2.1d!G64*0.001</f>
        <v>9177.9240000000009</v>
      </c>
      <c r="M213" s="86">
        <f>AER11_Table2.1d!$W64*0.001</f>
        <v>3400.431</v>
      </c>
      <c r="N213" s="86">
        <f>AER11_Table2.1d!B64*0.001</f>
        <v>2191.6379999999999</v>
      </c>
      <c r="O213" s="86">
        <f>AER11_Table2.1d!Q64*0.001</f>
        <v>1681.4259999999999</v>
      </c>
      <c r="P213" s="86">
        <f t="shared" si="357"/>
        <v>25127.761999999999</v>
      </c>
      <c r="R213" s="96">
        <f t="shared" si="437"/>
        <v>3097.2629999999999</v>
      </c>
      <c r="S213" s="96">
        <f t="shared" si="437"/>
        <v>789.58799999999997</v>
      </c>
      <c r="T213" s="96">
        <f t="shared" si="437"/>
        <v>4062.047</v>
      </c>
      <c r="U213" s="96">
        <f t="shared" si="437"/>
        <v>23005.608134059454</v>
      </c>
      <c r="V213" s="85">
        <f t="shared" si="411"/>
        <v>30954.506134059455</v>
      </c>
      <c r="X213" s="85">
        <f>AER_11_Table3.4_real!$Q48</f>
        <v>6.2525866302523108</v>
      </c>
      <c r="Y213" s="85">
        <f>AER_11_Table3.4_real!$S48</f>
        <v>7.4571129513166783</v>
      </c>
      <c r="Z213" s="85">
        <f>AER_11_Table3.4_real!W48</f>
        <v>16.184453659392144</v>
      </c>
      <c r="AA213" s="85">
        <f>AER_11_Table3.4_real!P48</f>
        <v>1.7848890030317452</v>
      </c>
      <c r="AB213" s="85">
        <f>AER_11_Table3.4_real!U48</f>
        <v>2.1352966600686525</v>
      </c>
      <c r="AC213" s="94">
        <f t="shared" si="358"/>
        <v>7.3713963860419796</v>
      </c>
      <c r="AD213" s="90">
        <f t="shared" si="441"/>
        <v>0.81361611971908165</v>
      </c>
      <c r="AF213" s="96">
        <f t="shared" si="387"/>
        <v>17.515330871573784</v>
      </c>
      <c r="AG213" s="96">
        <f t="shared" si="388"/>
        <v>86.6791490329136</v>
      </c>
      <c r="AH213" s="96">
        <f t="shared" si="389"/>
        <v>13.548370548509283</v>
      </c>
      <c r="AI213" s="96">
        <f t="shared" si="390"/>
        <v>0.17003812905232801</v>
      </c>
      <c r="AJ213" s="96">
        <f t="shared" si="391"/>
        <v>0.11598774363911156</v>
      </c>
      <c r="AL213" s="94">
        <f t="shared" si="438"/>
        <v>17.733379050708407</v>
      </c>
      <c r="AM213" s="94">
        <f t="shared" si="438"/>
        <v>87.174682570610429</v>
      </c>
      <c r="AN213" s="94">
        <f t="shared" si="438"/>
        <v>13.808411820366477</v>
      </c>
      <c r="AO213" s="94">
        <f t="shared" si="438"/>
        <v>0.16988179596252853</v>
      </c>
      <c r="AP213" s="94">
        <f t="shared" si="393"/>
        <v>5.9363141864123676</v>
      </c>
      <c r="AR213" s="90">
        <f>[4]Northeast!V212</f>
        <v>0.9877040817482603</v>
      </c>
      <c r="AS213" s="90">
        <f>[4]Midwest!V212</f>
        <v>0.99431562555681852</v>
      </c>
      <c r="AT213" s="90">
        <f>[4]South!V212</f>
        <v>0.98116790871824588</v>
      </c>
      <c r="AU213" s="90">
        <f>[4]West!V212</f>
        <v>1.0009202462742621</v>
      </c>
      <c r="AV213" s="90">
        <f t="shared" si="394"/>
        <v>1.9538680062553961E-2</v>
      </c>
      <c r="AX213" s="102">
        <f t="shared" si="436"/>
        <v>356977.9341365365</v>
      </c>
      <c r="AY213" s="102">
        <f t="shared" si="413"/>
        <v>86031.220132134447</v>
      </c>
      <c r="AZ213" s="102">
        <f t="shared" si="414"/>
        <v>1194568.2767860896</v>
      </c>
      <c r="BA213" s="102">
        <f t="shared" si="415"/>
        <v>10496992.721452838</v>
      </c>
      <c r="BB213" s="102">
        <f t="shared" si="416"/>
        <v>18409674.96283479</v>
      </c>
      <c r="BE213" s="80">
        <f t="shared" si="439"/>
        <v>0.99705138883338573</v>
      </c>
      <c r="BF213" s="80">
        <f t="shared" si="439"/>
        <v>1.1933333194765072</v>
      </c>
      <c r="BG213" s="80">
        <f t="shared" si="439"/>
        <v>0.46893208781273643</v>
      </c>
      <c r="BH213" s="80">
        <f t="shared" si="439"/>
        <v>0.35603486324568295</v>
      </c>
      <c r="BI213" s="80"/>
      <c r="BJ213" s="80">
        <f t="shared" ref="BJ213:BJ222" si="442">X213/X$224</f>
        <v>1.008650189824815</v>
      </c>
      <c r="BK213" s="80">
        <f t="shared" ref="BK213:BK222" si="443">Y213/Y$224</f>
        <v>0.73662332233523375</v>
      </c>
      <c r="BL213" s="80">
        <f t="shared" ref="BL213:BL222" si="444">Z213/Z$224</f>
        <v>0.69347420866610077</v>
      </c>
      <c r="BM213" s="80">
        <f t="shared" ref="BM213:BM222" si="445">AA213/AA$224</f>
        <v>0.58647490666733471</v>
      </c>
      <c r="BN213" s="80"/>
      <c r="BO213" s="80">
        <f t="shared" ref="BO213:BR222" si="446">BT213*BY213*CD213*CI213</f>
        <v>1.2719519965798243</v>
      </c>
      <c r="BP213" s="80">
        <f t="shared" si="446"/>
        <v>1.2768943943414464</v>
      </c>
      <c r="BQ213" s="80">
        <f t="shared" si="446"/>
        <v>1.3071632733586886</v>
      </c>
      <c r="BR213" s="80">
        <f t="shared" si="446"/>
        <v>1.0561903851803072</v>
      </c>
      <c r="BS213" s="80"/>
      <c r="BT213" s="95">
        <f>[4]Northeast!AK212</f>
        <v>1.0804395778859228</v>
      </c>
      <c r="BU213" s="95">
        <f>[4]Midwest!AK212</f>
        <v>1.0386233902405515</v>
      </c>
      <c r="BV213" s="95">
        <f>[4]South!AK212</f>
        <v>1.034474129742694</v>
      </c>
      <c r="BW213" s="95">
        <f>[4]West!AK212</f>
        <v>0.88486430841847574</v>
      </c>
      <c r="BX213" s="88"/>
      <c r="BY213" s="95">
        <f>[4]Northeast!AH212</f>
        <v>0.99469639257325859</v>
      </c>
      <c r="BZ213" s="95">
        <f>[4]Midwest!AH212</f>
        <v>0.9918111522628158</v>
      </c>
      <c r="CA213" s="95">
        <f>[4]South!AH212</f>
        <v>1.0001254200993888</v>
      </c>
      <c r="CB213" s="95">
        <f>[4]West!AH212</f>
        <v>0.9943465547060284</v>
      </c>
      <c r="CD213" s="95">
        <f>[4]Northeast!AI212</f>
        <v>1.1804465267876929</v>
      </c>
      <c r="CE213" s="95">
        <f>[4]Midwest!AI212</f>
        <v>1.2309711403393735</v>
      </c>
      <c r="CF213" s="95">
        <f>[4]South!AI212</f>
        <v>1.2392467404399319</v>
      </c>
      <c r="CG213" s="95">
        <f>[4]West!AI212</f>
        <v>1.2136096642169669</v>
      </c>
      <c r="CI213" s="95">
        <f>[4]Northeast!AJ212</f>
        <v>1.0026131010407926</v>
      </c>
      <c r="CJ213" s="95">
        <f>[4]Midwest!AJ212</f>
        <v>1.0069780941781388</v>
      </c>
      <c r="CK213" s="95">
        <f>[4]South!AJ212</f>
        <v>1.0195251694890082</v>
      </c>
      <c r="CL213" s="95">
        <f>[4]West!AJ212</f>
        <v>0.98911942812867915</v>
      </c>
      <c r="CN213" s="89" t="e">
        <f t="shared" si="396"/>
        <v>#DIV/0!</v>
      </c>
      <c r="CO213" s="89">
        <f t="shared" si="397"/>
        <v>0.79824015620384092</v>
      </c>
      <c r="CP213" s="89">
        <f t="shared" si="398"/>
        <v>1.3372342209855663</v>
      </c>
      <c r="CQ213" s="89">
        <f t="shared" si="399"/>
        <v>0.99573036915174673</v>
      </c>
      <c r="CR213" s="89">
        <f t="shared" si="400"/>
        <v>1.2169542575143466</v>
      </c>
      <c r="CS213" s="89">
        <f t="shared" si="401"/>
        <v>1.0090137678913367</v>
      </c>
      <c r="CT213" s="89">
        <f t="shared" si="402"/>
        <v>0.78267090365293857</v>
      </c>
      <c r="CU213" s="89" t="e">
        <f t="shared" si="403"/>
        <v>#DIV/0!</v>
      </c>
      <c r="CV213" s="89" t="e">
        <f t="shared" si="404"/>
        <v>#DIV/0!</v>
      </c>
      <c r="CW213" s="89"/>
      <c r="CX213" s="89">
        <f t="shared" si="405"/>
        <v>1.635010634168963</v>
      </c>
      <c r="DA213" s="35"/>
      <c r="DC213" s="80">
        <f t="shared" si="359"/>
        <v>0.29288211688547838</v>
      </c>
      <c r="DD213" s="80">
        <f t="shared" si="360"/>
        <v>0.369497584014714</v>
      </c>
      <c r="DE213" s="80">
        <f t="shared" si="361"/>
        <v>0.29711763868447827</v>
      </c>
      <c r="DF213" s="80">
        <f t="shared" si="362"/>
        <v>2.1119151243439931E-2</v>
      </c>
      <c r="DG213" s="80">
        <f t="shared" si="363"/>
        <v>1.9383509171889364E-2</v>
      </c>
      <c r="DI213" s="80">
        <f t="shared" si="417"/>
        <v>0.27782653772605959</v>
      </c>
      <c r="DJ213" s="80">
        <f t="shared" si="418"/>
        <v>0.38545714669003434</v>
      </c>
      <c r="DK213" s="80">
        <f t="shared" si="419"/>
        <v>0.29733360388326519</v>
      </c>
      <c r="DL213" s="80">
        <f t="shared" si="420"/>
        <v>2.1096370168074197E-2</v>
      </c>
      <c r="DM213" s="80">
        <f t="shared" si="421"/>
        <v>1.7750011012924099E-2</v>
      </c>
      <c r="DN213" s="80">
        <f t="shared" si="422"/>
        <v>0.99946366948035736</v>
      </c>
      <c r="DP213" s="80">
        <f t="shared" si="380"/>
        <v>0.27797562453721564</v>
      </c>
      <c r="DQ213" s="80">
        <f t="shared" si="381"/>
        <v>0.38566399005822971</v>
      </c>
      <c r="DR213" s="80">
        <f t="shared" si="382"/>
        <v>0.297493158543577</v>
      </c>
      <c r="DS213" s="80">
        <f t="shared" si="383"/>
        <v>2.1107690866885288E-2</v>
      </c>
      <c r="DT213" s="80">
        <f t="shared" si="384"/>
        <v>1.7759535994092423E-2</v>
      </c>
      <c r="DW213" s="80">
        <f t="shared" si="375"/>
        <v>0.19395661552195459</v>
      </c>
      <c r="DX213" s="80">
        <f t="shared" si="376"/>
        <v>-9.8514297714239182E-2</v>
      </c>
      <c r="DY213" s="80">
        <f t="shared" si="377"/>
        <v>6.0999018127134451E-2</v>
      </c>
      <c r="DZ213" s="80">
        <f t="shared" si="378"/>
        <v>2.8118979236600537E-2</v>
      </c>
      <c r="EA213" s="80">
        <f t="shared" si="379"/>
        <v>0.28794882365292462</v>
      </c>
      <c r="EC213" s="80">
        <f t="shared" si="407"/>
        <v>5.1601099304994698</v>
      </c>
      <c r="ED213" s="80">
        <f t="shared" si="408"/>
        <v>5.4584168437980622</v>
      </c>
      <c r="EE213" s="80">
        <f t="shared" si="409"/>
        <v>2.02234948192784</v>
      </c>
      <c r="EF213" s="80">
        <f t="shared" si="410"/>
        <v>1.3034400562379789</v>
      </c>
      <c r="EG213" s="80"/>
      <c r="EI213" s="80">
        <f t="shared" si="440"/>
        <v>2.1749128123134821E-2</v>
      </c>
      <c r="EJ213" s="80">
        <f t="shared" si="440"/>
        <v>0.12374470590264076</v>
      </c>
      <c r="EK213" s="80">
        <f t="shared" si="440"/>
        <v>4.6762262761480475E-2</v>
      </c>
      <c r="EL213" s="80">
        <f t="shared" si="440"/>
        <v>8.3254271259332213E-2</v>
      </c>
      <c r="EN213" s="80">
        <f t="shared" si="424"/>
        <v>-5.1654963355250597E-4</v>
      </c>
      <c r="EO213" s="80">
        <f t="shared" si="425"/>
        <v>-1.217123714321044E-4</v>
      </c>
      <c r="EP213" s="80">
        <f t="shared" si="426"/>
        <v>-6.0862356999939705E-4</v>
      </c>
      <c r="EQ213" s="80">
        <f t="shared" si="427"/>
        <v>2.3953015204955566E-5</v>
      </c>
      <c r="ES213" s="80">
        <f t="shared" si="428"/>
        <v>1.0635959517529667E-2</v>
      </c>
      <c r="ET213" s="80">
        <f t="shared" si="429"/>
        <v>1.0327076410658952E-2</v>
      </c>
      <c r="EU213" s="80">
        <f t="shared" si="430"/>
        <v>1.4128911075665459E-2</v>
      </c>
      <c r="EV213" s="80">
        <f t="shared" si="431"/>
        <v>1.4441045607282417E-2</v>
      </c>
      <c r="EX213" s="80">
        <f t="shared" si="432"/>
        <v>1.1733153797733738E-2</v>
      </c>
      <c r="EY213" s="80">
        <f t="shared" si="433"/>
        <v>2.3995084437080185E-3</v>
      </c>
      <c r="EZ213" s="80">
        <f t="shared" si="434"/>
        <v>-2.0952135392287161E-2</v>
      </c>
      <c r="FA213" s="80">
        <f t="shared" si="435"/>
        <v>8.4436517108242067E-3</v>
      </c>
      <c r="FD213" s="80">
        <f t="shared" si="335"/>
        <v>1.0405776056075786</v>
      </c>
      <c r="FE213" s="80">
        <f t="shared" si="325"/>
        <v>1.5293758273767346</v>
      </c>
      <c r="FF213" s="80">
        <f t="shared" si="319"/>
        <v>0.78267090365293857</v>
      </c>
      <c r="FG213" s="80"/>
      <c r="FH213" s="80">
        <f t="shared" si="326"/>
        <v>1.0719059902821602</v>
      </c>
      <c r="FI213" s="80">
        <f t="shared" si="327"/>
        <v>0.72083352459132766</v>
      </c>
      <c r="FJ213" s="80">
        <f t="shared" si="328"/>
        <v>1.3372342209855663</v>
      </c>
      <c r="FK213" s="80"/>
      <c r="FL213" s="80">
        <f t="shared" si="329"/>
        <v>0.9996289848020069</v>
      </c>
      <c r="FM213" s="80">
        <f t="shared" si="330"/>
        <v>1.0103423762873198</v>
      </c>
      <c r="FN213" s="80">
        <f t="shared" si="320"/>
        <v>0.99573036915174673</v>
      </c>
      <c r="FP213" s="80">
        <f t="shared" si="331"/>
        <v>1.011513162600713</v>
      </c>
      <c r="FQ213" s="80">
        <f t="shared" si="332"/>
        <v>1.251233500942877</v>
      </c>
      <c r="FR213" s="80">
        <f t="shared" si="321"/>
        <v>1.2169542575143466</v>
      </c>
      <c r="FT213" s="80">
        <f t="shared" si="333"/>
        <v>0.9981337873536853</v>
      </c>
      <c r="FU213" s="80">
        <f t="shared" si="334"/>
        <v>0.97806058554066522</v>
      </c>
      <c r="FV213" s="80">
        <f t="shared" si="322"/>
        <v>1.0090137678913367</v>
      </c>
      <c r="FX213" s="37"/>
    </row>
    <row r="214" spans="1:180" x14ac:dyDescent="0.2">
      <c r="A214" s="74" t="s">
        <v>37</v>
      </c>
      <c r="B214" s="31">
        <f t="shared" si="324"/>
        <v>2002</v>
      </c>
      <c r="D214" s="85">
        <f t="shared" si="351"/>
        <v>42674.463587596096</v>
      </c>
      <c r="E214" s="85">
        <f t="shared" si="352"/>
        <v>64173.638390822191</v>
      </c>
      <c r="F214" s="85">
        <f t="shared" si="353"/>
        <v>52111.869502203881</v>
      </c>
      <c r="G214" s="85">
        <f t="shared" si="354"/>
        <v>3811.5665696207993</v>
      </c>
      <c r="H214" s="85">
        <f t="shared" si="355"/>
        <v>3814.1974298279838</v>
      </c>
      <c r="I214" s="85">
        <f t="shared" si="356"/>
        <v>166585.73548007096</v>
      </c>
      <c r="K214" s="86">
        <f>AER11_Table2.1d!E65*0.001</f>
        <v>8831.57</v>
      </c>
      <c r="L214" s="86">
        <f>AER11_Table2.1d!G65*0.001</f>
        <v>9167.6880000000001</v>
      </c>
      <c r="M214" s="86">
        <f>AER11_Table2.1d!$W65*0.001</f>
        <v>3378.6910000000003</v>
      </c>
      <c r="N214" s="86">
        <f>AER11_Table2.1d!B65*0.001</f>
        <v>2019.3579999999999</v>
      </c>
      <c r="O214" s="86">
        <f>AER11_Table2.1d!Q65*0.001</f>
        <v>1675.979</v>
      </c>
      <c r="P214" s="86">
        <f t="shared" si="357"/>
        <v>25073.286</v>
      </c>
      <c r="R214" s="96">
        <f t="shared" ref="R214:U222" si="447">R68</f>
        <v>3212.4560000000001</v>
      </c>
      <c r="S214" s="96">
        <f t="shared" si="447"/>
        <v>725.51499999999999</v>
      </c>
      <c r="T214" s="96">
        <f t="shared" si="447"/>
        <v>4109.8609999999999</v>
      </c>
      <c r="U214" s="96">
        <f t="shared" si="447"/>
        <v>23192.1115708502</v>
      </c>
      <c r="V214" s="85">
        <f t="shared" si="411"/>
        <v>31239.943570850199</v>
      </c>
      <c r="X214" s="85">
        <f>AER_11_Table3.4_real!$Q49</f>
        <v>4.8320359333160576</v>
      </c>
      <c r="Y214" s="85">
        <f>AER_11_Table3.4_real!$S49</f>
        <v>6.9999806266118778</v>
      </c>
      <c r="Z214" s="85">
        <f>AER_11_Table3.4_real!W49</f>
        <v>15.423686126432951</v>
      </c>
      <c r="AA214" s="85">
        <f>AER_11_Table3.4_real!P49</f>
        <v>1.8875140364515848</v>
      </c>
      <c r="AB214" s="85">
        <f>AER_11_Table3.4_real!U49</f>
        <v>2.2758026382359109</v>
      </c>
      <c r="AC214" s="94">
        <f t="shared" si="358"/>
        <v>6.6439530694170266</v>
      </c>
      <c r="AD214" s="90">
        <f t="shared" si="441"/>
        <v>0.73332473697527989</v>
      </c>
      <c r="AF214" s="96">
        <f t="shared" si="387"/>
        <v>13.284061661107916</v>
      </c>
      <c r="AG214" s="96">
        <f t="shared" si="388"/>
        <v>88.452531499448241</v>
      </c>
      <c r="AH214" s="96">
        <f t="shared" si="389"/>
        <v>12.679715810876301</v>
      </c>
      <c r="AI214" s="96">
        <f t="shared" si="390"/>
        <v>0.1643475436885832</v>
      </c>
      <c r="AJ214" s="96">
        <f t="shared" si="391"/>
        <v>0.12209360817754447</v>
      </c>
      <c r="AL214" s="94">
        <f t="shared" si="438"/>
        <v>13.174427909032094</v>
      </c>
      <c r="AM214" s="94">
        <f t="shared" si="438"/>
        <v>86.516177923737814</v>
      </c>
      <c r="AN214" s="94">
        <f t="shared" si="438"/>
        <v>12.356520150379193</v>
      </c>
      <c r="AO214" s="94">
        <f t="shared" si="438"/>
        <v>0.16436030758790321</v>
      </c>
      <c r="AP214" s="94">
        <f t="shared" si="393"/>
        <v>5.1116128715237581</v>
      </c>
      <c r="AR214" s="90">
        <f>[4]Northeast!V213</f>
        <v>1.0083217087552363</v>
      </c>
      <c r="AS214" s="90">
        <f>[4]Midwest!V213</f>
        <v>1.0223814045208663</v>
      </c>
      <c r="AT214" s="90">
        <f>[4]South!V213</f>
        <v>1.0261558801801647</v>
      </c>
      <c r="AU214" s="90">
        <f>[4]West!V213</f>
        <v>0.99992234196012819</v>
      </c>
      <c r="AV214" s="90">
        <f t="shared" si="394"/>
        <v>2.3885535005539003E-2</v>
      </c>
      <c r="AX214" s="102">
        <f t="shared" si="436"/>
        <v>363746.87626322388</v>
      </c>
      <c r="AY214" s="102">
        <f t="shared" si="413"/>
        <v>79138.273466549028</v>
      </c>
      <c r="AZ214" s="102">
        <f t="shared" si="414"/>
        <v>1216406.2946271203</v>
      </c>
      <c r="BA214" s="102">
        <f t="shared" si="415"/>
        <v>11484893.501226727</v>
      </c>
      <c r="BB214" s="102">
        <f t="shared" si="416"/>
        <v>18639818.023286808</v>
      </c>
      <c r="BE214" s="80">
        <f t="shared" si="439"/>
        <v>0.74072637855564427</v>
      </c>
      <c r="BF214" s="80">
        <f t="shared" si="439"/>
        <v>1.18431905624123</v>
      </c>
      <c r="BG214" s="80">
        <f t="shared" si="439"/>
        <v>0.41962601257815618</v>
      </c>
      <c r="BH214" s="80">
        <f t="shared" si="439"/>
        <v>0.34446303857056609</v>
      </c>
      <c r="BI214" s="80"/>
      <c r="BJ214" s="80">
        <f t="shared" si="442"/>
        <v>0.77949083308948808</v>
      </c>
      <c r="BK214" s="80">
        <f t="shared" si="443"/>
        <v>0.69146719636943055</v>
      </c>
      <c r="BL214" s="80">
        <f t="shared" si="444"/>
        <v>0.66087671269863091</v>
      </c>
      <c r="BM214" s="80">
        <f t="shared" si="445"/>
        <v>0.62019521464973648</v>
      </c>
      <c r="BN214" s="80"/>
      <c r="BO214" s="80">
        <f t="shared" si="446"/>
        <v>1.3338298309665191</v>
      </c>
      <c r="BP214" s="80">
        <f t="shared" si="446"/>
        <v>1.3519711584995846</v>
      </c>
      <c r="BQ214" s="80">
        <f t="shared" si="446"/>
        <v>1.3733057479381017</v>
      </c>
      <c r="BR214" s="80">
        <f t="shared" si="446"/>
        <v>1.0645719588103251</v>
      </c>
      <c r="BS214" s="80"/>
      <c r="BT214" s="95">
        <f>[4]Northeast!AK213</f>
        <v>1.1018342857492529</v>
      </c>
      <c r="BU214" s="95">
        <f>[4]Midwest!AK213</f>
        <v>1.0585505168933356</v>
      </c>
      <c r="BV214" s="95">
        <f>[4]South!AK213</f>
        <v>1.0259666454957523</v>
      </c>
      <c r="BW214" s="95">
        <f>[4]West!AK213</f>
        <v>0.88061346738695456</v>
      </c>
      <c r="BX214" s="88"/>
      <c r="BY214" s="95">
        <f>[4]Northeast!AH213</f>
        <v>0.9946031024004568</v>
      </c>
      <c r="BZ214" s="95">
        <f>[4]Midwest!AH213</f>
        <v>0.98989034006767884</v>
      </c>
      <c r="CA214" s="95">
        <f>[4]South!AH213</f>
        <v>0.99984093867981572</v>
      </c>
      <c r="CB214" s="95">
        <f>[4]West!AH213</f>
        <v>0.99303729167805277</v>
      </c>
      <c r="CD214" s="95">
        <f>[4]Northeast!AI213</f>
        <v>1.1891282322821777</v>
      </c>
      <c r="CE214" s="95">
        <f>[4]Midwest!AI213</f>
        <v>1.2461205318703295</v>
      </c>
      <c r="CF214" s="95">
        <f>[4]South!AI213</f>
        <v>1.2555532194381069</v>
      </c>
      <c r="CG214" s="95">
        <f>[4]West!AI213</f>
        <v>1.231994052473915</v>
      </c>
      <c r="CI214" s="95">
        <f>[4]Northeast!AJ213</f>
        <v>1.0235419433241792</v>
      </c>
      <c r="CJ214" s="95">
        <f>[4]Midwest!AJ213</f>
        <v>1.0354012868610609</v>
      </c>
      <c r="CK214" s="95">
        <f>[4]South!AJ213</f>
        <v>1.066271876981304</v>
      </c>
      <c r="CL214" s="95">
        <f>[4]West!AJ213</f>
        <v>0.98813328907494591</v>
      </c>
      <c r="CN214" s="89" t="e">
        <f t="shared" si="396"/>
        <v>#DIV/0!</v>
      </c>
      <c r="CO214" s="89">
        <f t="shared" si="397"/>
        <v>0.85076565116536995</v>
      </c>
      <c r="CP214" s="89">
        <f t="shared" si="398"/>
        <v>1.3424069085072845</v>
      </c>
      <c r="CQ214" s="89">
        <f t="shared" si="399"/>
        <v>0.99486110780649006</v>
      </c>
      <c r="CR214" s="89">
        <f t="shared" si="400"/>
        <v>1.2303490952409208</v>
      </c>
      <c r="CS214" s="89">
        <f t="shared" si="401"/>
        <v>1.0395665902622648</v>
      </c>
      <c r="CT214" s="89">
        <f t="shared" si="402"/>
        <v>0.70347053837098827</v>
      </c>
      <c r="CU214" s="89" t="e">
        <f t="shared" si="403"/>
        <v>#DIV/0!</v>
      </c>
      <c r="CV214" s="89" t="e">
        <f t="shared" si="404"/>
        <v>#DIV/0!</v>
      </c>
      <c r="CW214" s="89"/>
      <c r="CX214" s="89">
        <f t="shared" si="405"/>
        <v>1.7081550909989007</v>
      </c>
      <c r="DA214" s="35"/>
      <c r="DC214" s="80">
        <f t="shared" si="359"/>
        <v>0.25617117494853781</v>
      </c>
      <c r="DD214" s="80">
        <f t="shared" si="360"/>
        <v>0.38522889253323511</v>
      </c>
      <c r="DE214" s="80">
        <f t="shared" si="361"/>
        <v>0.31282311989094735</v>
      </c>
      <c r="DF214" s="80">
        <f t="shared" si="362"/>
        <v>2.2880509898620859E-2</v>
      </c>
      <c r="DG214" s="80">
        <f t="shared" si="363"/>
        <v>2.2896302728658811E-2</v>
      </c>
      <c r="DI214" s="80">
        <f t="shared" si="417"/>
        <v>0.27411706099955863</v>
      </c>
      <c r="DJ214" s="80">
        <f t="shared" si="418"/>
        <v>0.37730858210529944</v>
      </c>
      <c r="DK214" s="80">
        <f t="shared" si="419"/>
        <v>0.30490296679372664</v>
      </c>
      <c r="DL214" s="80">
        <f t="shared" si="420"/>
        <v>2.1988073998765741E-2</v>
      </c>
      <c r="DM214" s="80">
        <f t="shared" si="421"/>
        <v>2.1091173014695045E-2</v>
      </c>
      <c r="DN214" s="80">
        <f t="shared" si="422"/>
        <v>0.99940785691204559</v>
      </c>
      <c r="DP214" s="80">
        <f t="shared" si="380"/>
        <v>0.27427947369407435</v>
      </c>
      <c r="DQ214" s="80">
        <f t="shared" si="381"/>
        <v>0.37753213514960893</v>
      </c>
      <c r="DR214" s="80">
        <f t="shared" si="382"/>
        <v>0.30508361995052846</v>
      </c>
      <c r="DS214" s="80">
        <f t="shared" si="383"/>
        <v>2.2001101799123474E-2</v>
      </c>
      <c r="DT214" s="80">
        <f t="shared" si="384"/>
        <v>2.1103669406664676E-2</v>
      </c>
      <c r="DW214" s="80">
        <f t="shared" si="375"/>
        <v>-0.25772734183639973</v>
      </c>
      <c r="DX214" s="80">
        <f t="shared" si="376"/>
        <v>-6.3260954040796971E-2</v>
      </c>
      <c r="DY214" s="80">
        <f t="shared" si="377"/>
        <v>-4.8146742849568692E-2</v>
      </c>
      <c r="DZ214" s="80">
        <f t="shared" si="378"/>
        <v>5.5904408521377048E-2</v>
      </c>
      <c r="EA214" s="80">
        <f t="shared" si="379"/>
        <v>6.3727210316945004E-2</v>
      </c>
      <c r="EC214" s="80">
        <f t="shared" si="407"/>
        <v>5.2694992001689753</v>
      </c>
      <c r="ED214" s="80">
        <f t="shared" si="408"/>
        <v>5.4700494457269455</v>
      </c>
      <c r="EE214" s="80">
        <f t="shared" si="409"/>
        <v>2.0159506771862894</v>
      </c>
      <c r="EF214" s="80">
        <f t="shared" si="410"/>
        <v>1.2048826387442801</v>
      </c>
      <c r="EG214" s="80"/>
      <c r="EI214" s="80">
        <f t="shared" si="440"/>
        <v>2.0977445979949941E-2</v>
      </c>
      <c r="EJ214" s="80">
        <f t="shared" si="440"/>
        <v>2.1288634679390785E-3</v>
      </c>
      <c r="EK214" s="80">
        <f t="shared" si="440"/>
        <v>-3.1690611617103425E-3</v>
      </c>
      <c r="EL214" s="80">
        <f t="shared" si="440"/>
        <v>-7.8624799591942754E-2</v>
      </c>
      <c r="EN214" s="80">
        <f t="shared" si="424"/>
        <v>-9.3791983666547803E-5</v>
      </c>
      <c r="EO214" s="80">
        <f t="shared" si="425"/>
        <v>-1.9385490742180487E-3</v>
      </c>
      <c r="EP214" s="80">
        <f t="shared" si="426"/>
        <v>-2.8448620672330712E-4</v>
      </c>
      <c r="EQ214" s="80">
        <f t="shared" si="427"/>
        <v>-1.3175745790273152E-3</v>
      </c>
      <c r="ES214" s="80">
        <f t="shared" si="428"/>
        <v>7.327681313426814E-3</v>
      </c>
      <c r="ET214" s="80">
        <f t="shared" si="429"/>
        <v>1.2231747886141469E-2</v>
      </c>
      <c r="EU214" s="80">
        <f t="shared" si="430"/>
        <v>1.3072560109103197E-2</v>
      </c>
      <c r="EV214" s="80">
        <f t="shared" si="431"/>
        <v>1.5034925277974065E-2</v>
      </c>
      <c r="EX214" s="80">
        <f t="shared" si="432"/>
        <v>2.0659412738650466E-2</v>
      </c>
      <c r="EY214" s="80">
        <f t="shared" si="433"/>
        <v>2.7835208395796656E-2</v>
      </c>
      <c r="EZ214" s="80">
        <f t="shared" si="434"/>
        <v>4.4831338498720952E-2</v>
      </c>
      <c r="FA214" s="80">
        <f t="shared" si="435"/>
        <v>-9.9748416266508375E-4</v>
      </c>
      <c r="FD214" s="80">
        <f t="shared" si="335"/>
        <v>0.8988075768342727</v>
      </c>
      <c r="FE214" s="80">
        <f t="shared" si="325"/>
        <v>1.3746145814733939</v>
      </c>
      <c r="FF214" s="80">
        <f t="shared" si="319"/>
        <v>0.70347053837098827</v>
      </c>
      <c r="FG214" s="80"/>
      <c r="FH214" s="80">
        <f t="shared" si="326"/>
        <v>1.0038681985852156</v>
      </c>
      <c r="FI214" s="80">
        <f t="shared" si="327"/>
        <v>0.72362185181132777</v>
      </c>
      <c r="FJ214" s="80">
        <f t="shared" si="328"/>
        <v>1.3424069085072845</v>
      </c>
      <c r="FK214" s="80"/>
      <c r="FL214" s="80">
        <f t="shared" si="329"/>
        <v>0.99912701131532511</v>
      </c>
      <c r="FM214" s="80">
        <f t="shared" si="330"/>
        <v>1.0094603588251734</v>
      </c>
      <c r="FN214" s="80">
        <f t="shared" si="320"/>
        <v>0.99486110780649006</v>
      </c>
      <c r="FP214" s="80">
        <f t="shared" si="331"/>
        <v>1.0110068539091464</v>
      </c>
      <c r="FQ214" s="80">
        <f t="shared" si="332"/>
        <v>1.2650056452939851</v>
      </c>
      <c r="FR214" s="80">
        <f t="shared" si="321"/>
        <v>1.2303490952409208</v>
      </c>
      <c r="FT214" s="80">
        <f t="shared" si="333"/>
        <v>1.0302798865022211</v>
      </c>
      <c r="FU214" s="80">
        <f t="shared" si="334"/>
        <v>1.0076761490631325</v>
      </c>
      <c r="FV214" s="80">
        <f t="shared" si="322"/>
        <v>1.0395665902622648</v>
      </c>
      <c r="FX214" s="37"/>
    </row>
    <row r="215" spans="1:180" x14ac:dyDescent="0.2">
      <c r="A215" s="74" t="s">
        <v>37</v>
      </c>
      <c r="B215" s="31">
        <f t="shared" si="324"/>
        <v>2003</v>
      </c>
      <c r="D215" s="85">
        <f t="shared" si="351"/>
        <v>55712.688255993322</v>
      </c>
      <c r="E215" s="85">
        <f t="shared" si="352"/>
        <v>76526.881141186677</v>
      </c>
      <c r="F215" s="85">
        <f t="shared" si="353"/>
        <v>54740.8141982659</v>
      </c>
      <c r="G215" s="85">
        <f t="shared" si="354"/>
        <v>3760.2751185117545</v>
      </c>
      <c r="H215" s="85">
        <f t="shared" si="355"/>
        <v>2879.1877233085861</v>
      </c>
      <c r="I215" s="85">
        <f t="shared" si="356"/>
        <v>193619.84643726624</v>
      </c>
      <c r="K215" s="86">
        <f>AER11_Table2.1d!E66*0.001</f>
        <v>8488.3389999999999</v>
      </c>
      <c r="L215" s="86">
        <f>AER11_Table2.1d!G66*0.001</f>
        <v>9197.1180000000004</v>
      </c>
      <c r="M215" s="86">
        <f>AER11_Table2.1d!$W66*0.001</f>
        <v>3454.2179999999998</v>
      </c>
      <c r="N215" s="86">
        <f>AER11_Table2.1d!B66*0.001</f>
        <v>2041.412</v>
      </c>
      <c r="O215" s="86">
        <f>AER11_Table2.1d!Q66*0.001</f>
        <v>1678.8630000000001</v>
      </c>
      <c r="P215" s="86">
        <f t="shared" si="357"/>
        <v>24859.950000000004</v>
      </c>
      <c r="R215" s="96">
        <f t="shared" si="447"/>
        <v>3260.9160000000002</v>
      </c>
      <c r="S215" s="96">
        <f t="shared" si="447"/>
        <v>827.39800000000002</v>
      </c>
      <c r="T215" s="96">
        <f t="shared" si="447"/>
        <v>4090.0590000000002</v>
      </c>
      <c r="U215" s="96">
        <f t="shared" si="447"/>
        <v>23384.702520437164</v>
      </c>
      <c r="V215" s="85">
        <f t="shared" si="411"/>
        <v>31563.075520437164</v>
      </c>
      <c r="X215" s="85">
        <f>AER_11_Table3.4_real!$Q50</f>
        <v>6.5634381774801076</v>
      </c>
      <c r="Y215" s="85">
        <f>AER_11_Table3.4_real!$S50</f>
        <v>8.3207458185473619</v>
      </c>
      <c r="Z215" s="85">
        <f>AER_11_Table3.4_real!W50</f>
        <v>15.847527341431809</v>
      </c>
      <c r="AA215" s="85">
        <f>AER_11_Table3.4_real!P50</f>
        <v>1.8419971659379657</v>
      </c>
      <c r="AB215" s="85">
        <f>AER_11_Table3.4_real!U50</f>
        <v>1.7149628786318991</v>
      </c>
      <c r="AC215" s="94">
        <f t="shared" si="358"/>
        <v>7.7884246121680132</v>
      </c>
      <c r="AD215" s="90">
        <f t="shared" si="441"/>
        <v>0.85964551081199236</v>
      </c>
      <c r="AF215" s="96">
        <f t="shared" si="387"/>
        <v>17.084981108373636</v>
      </c>
      <c r="AG215" s="96">
        <f t="shared" si="388"/>
        <v>92.491015377347637</v>
      </c>
      <c r="AH215" s="96">
        <f t="shared" si="389"/>
        <v>13.383869083127138</v>
      </c>
      <c r="AI215" s="96">
        <f t="shared" si="390"/>
        <v>0.16080063944475861</v>
      </c>
      <c r="AJ215" s="96">
        <f t="shared" si="391"/>
        <v>9.122012591720681E-2</v>
      </c>
      <c r="AL215" s="94">
        <f t="shared" ref="AL215:AO222" si="448">AF215/AR215</f>
        <v>16.882463708637189</v>
      </c>
      <c r="AM215" s="94">
        <f t="shared" si="448"/>
        <v>93.452642680958419</v>
      </c>
      <c r="AN215" s="94">
        <f t="shared" si="448"/>
        <v>13.389846339344636</v>
      </c>
      <c r="AO215" s="94">
        <f t="shared" si="448"/>
        <v>0.15993091170443083</v>
      </c>
      <c r="AP215" s="94">
        <f t="shared" si="393"/>
        <v>6.0475736553347836</v>
      </c>
      <c r="AR215" s="90">
        <f>[4]Northeast!V214</f>
        <v>1.0119957254599539</v>
      </c>
      <c r="AS215" s="90">
        <f>[4]Midwest!V214</f>
        <v>0.9897100041687027</v>
      </c>
      <c r="AT215" s="90">
        <f>[4]South!V214</f>
        <v>0.99955359784824904</v>
      </c>
      <c r="AU215" s="90">
        <f>[4]West!V214</f>
        <v>1.0054381465787874</v>
      </c>
      <c r="AV215" s="90">
        <f t="shared" si="394"/>
        <v>1.5083756084018627E-2</v>
      </c>
      <c r="AX215" s="102">
        <f t="shared" si="436"/>
        <v>384164.20456346055</v>
      </c>
      <c r="AY215" s="102">
        <f t="shared" si="413"/>
        <v>89962.747025753066</v>
      </c>
      <c r="AZ215" s="102">
        <f t="shared" si="414"/>
        <v>1184076.6853742294</v>
      </c>
      <c r="BA215" s="102">
        <f t="shared" si="415"/>
        <v>11455160.702708304</v>
      </c>
      <c r="BB215" s="102">
        <f t="shared" si="416"/>
        <v>18800268.705926072</v>
      </c>
      <c r="BE215" s="80">
        <f t="shared" ref="BE215:BH222" si="449">AL215/AL$224</f>
        <v>0.94920905031652814</v>
      </c>
      <c r="BF215" s="80">
        <f t="shared" si="449"/>
        <v>1.2792722498758748</v>
      </c>
      <c r="BG215" s="80">
        <f t="shared" si="449"/>
        <v>0.45471765189821545</v>
      </c>
      <c r="BH215" s="80">
        <f t="shared" si="449"/>
        <v>0.33517999945093652</v>
      </c>
      <c r="BI215" s="80"/>
      <c r="BJ215" s="80">
        <f t="shared" si="442"/>
        <v>1.0587959120130739</v>
      </c>
      <c r="BK215" s="80">
        <f t="shared" si="443"/>
        <v>0.82193410092885066</v>
      </c>
      <c r="BL215" s="80">
        <f t="shared" si="444"/>
        <v>0.67903753278914059</v>
      </c>
      <c r="BM215" s="80">
        <f t="shared" si="445"/>
        <v>0.60523938135090294</v>
      </c>
      <c r="BN215" s="80"/>
      <c r="BO215" s="80">
        <f t="shared" si="446"/>
        <v>1.3600088083168884</v>
      </c>
      <c r="BP215" s="80">
        <f t="shared" si="446"/>
        <v>1.320801814284712</v>
      </c>
      <c r="BQ215" s="80">
        <f t="shared" si="446"/>
        <v>1.3664418255747874</v>
      </c>
      <c r="BR215" s="80">
        <f t="shared" si="446"/>
        <v>1.1000564702728095</v>
      </c>
      <c r="BS215" s="80"/>
      <c r="BT215" s="95">
        <f>[4]Northeast!AK214</f>
        <v>1.1114914965941671</v>
      </c>
      <c r="BU215" s="95">
        <f>[4]Midwest!AK214</f>
        <v>1.0575836996103325</v>
      </c>
      <c r="BV215" s="95">
        <f>[4]South!AK214</f>
        <v>1.0348071612663807</v>
      </c>
      <c r="BW215" s="95">
        <f>[4]West!AK214</f>
        <v>0.89275598574602932</v>
      </c>
      <c r="BX215" s="88"/>
      <c r="BY215" s="95">
        <f>[4]Northeast!AH214</f>
        <v>0.99442208437319823</v>
      </c>
      <c r="BZ215" s="95">
        <f>[4]Midwest!AH214</f>
        <v>0.9878193398533085</v>
      </c>
      <c r="CA215" s="95">
        <f>[4]South!AH214</f>
        <v>0.99939800716426697</v>
      </c>
      <c r="CB215" s="95">
        <f>[4]West!AH214</f>
        <v>0.99163252091461951</v>
      </c>
      <c r="CD215" s="95">
        <f>[4]Northeast!AI214</f>
        <v>1.1977870441127645</v>
      </c>
      <c r="CE215" s="95">
        <f>[4]Midwest!AI214</f>
        <v>1.2613675810339904</v>
      </c>
      <c r="CF215" s="95">
        <f>[4]South!AI214</f>
        <v>1.272133059191985</v>
      </c>
      <c r="CG215" s="95">
        <f>[4]West!AI214</f>
        <v>1.2506242089100799</v>
      </c>
      <c r="CI215" s="95">
        <f>[4]Northeast!AJ214</f>
        <v>1.0272714179205304</v>
      </c>
      <c r="CJ215" s="95">
        <f>[4]Midwest!AJ214</f>
        <v>1.0023138208541489</v>
      </c>
      <c r="CK215" s="95">
        <f>[4]South!AJ214</f>
        <v>1.0386296190535336</v>
      </c>
      <c r="CL215" s="95">
        <f>[4]West!AJ214</f>
        <v>0.9935840625310588</v>
      </c>
      <c r="CN215" s="89" t="e">
        <f t="shared" si="396"/>
        <v>#DIV/0!</v>
      </c>
      <c r="CO215" s="89">
        <f t="shared" si="397"/>
        <v>0.64110634448278592</v>
      </c>
      <c r="CP215" s="89">
        <f t="shared" si="398"/>
        <v>1.3365125791013062</v>
      </c>
      <c r="CQ215" s="89">
        <f t="shared" si="399"/>
        <v>0.99383758812937872</v>
      </c>
      <c r="CR215" s="89">
        <f t="shared" si="400"/>
        <v>1.2438908401021815</v>
      </c>
      <c r="CS215" s="89">
        <f t="shared" si="401"/>
        <v>1.0195916188214817</v>
      </c>
      <c r="CT215" s="89">
        <f t="shared" si="402"/>
        <v>0.81982737733848066</v>
      </c>
      <c r="CU215" s="89" t="e">
        <f t="shared" si="403"/>
        <v>#DIV/0!</v>
      </c>
      <c r="CV215" s="89" t="e">
        <f t="shared" si="404"/>
        <v>#DIV/0!</v>
      </c>
      <c r="CW215" s="89"/>
      <c r="CX215" s="89">
        <f t="shared" si="405"/>
        <v>1.6846007723894068</v>
      </c>
      <c r="DA215" s="35"/>
      <c r="DC215" s="80">
        <f t="shared" si="359"/>
        <v>0.28774265283824868</v>
      </c>
      <c r="DD215" s="80">
        <f t="shared" si="360"/>
        <v>0.39524295958979472</v>
      </c>
      <c r="DE215" s="80">
        <f t="shared" si="361"/>
        <v>0.2827231567710296</v>
      </c>
      <c r="DF215" s="80">
        <f t="shared" si="362"/>
        <v>1.9420917781432605E-2</v>
      </c>
      <c r="DG215" s="80">
        <f t="shared" si="363"/>
        <v>1.4870313019494397E-2</v>
      </c>
      <c r="DI215" s="80">
        <f t="shared" si="417"/>
        <v>0.27165121125702402</v>
      </c>
      <c r="DJ215" s="80">
        <f t="shared" si="418"/>
        <v>0.39021451039662136</v>
      </c>
      <c r="DK215" s="80">
        <f t="shared" si="419"/>
        <v>0.29751941447892621</v>
      </c>
      <c r="DL215" s="80">
        <f t="shared" si="420"/>
        <v>2.1103472720562035E-2</v>
      </c>
      <c r="DM215" s="80">
        <f t="shared" si="421"/>
        <v>1.8595526311078886E-2</v>
      </c>
      <c r="DN215" s="80">
        <f t="shared" si="422"/>
        <v>0.99908413516421246</v>
      </c>
      <c r="DP215" s="80">
        <f t="shared" si="380"/>
        <v>0.27190023512121392</v>
      </c>
      <c r="DQ215" s="80">
        <f t="shared" si="381"/>
        <v>0.3905722217603671</v>
      </c>
      <c r="DR215" s="80">
        <f t="shared" si="382"/>
        <v>0.29779215183916924</v>
      </c>
      <c r="DS215" s="80">
        <f t="shared" si="383"/>
        <v>2.1122818367137225E-2</v>
      </c>
      <c r="DT215" s="80">
        <f t="shared" si="384"/>
        <v>1.8612572912112622E-2</v>
      </c>
      <c r="DW215" s="80">
        <f t="shared" si="375"/>
        <v>0.30624668094229818</v>
      </c>
      <c r="DX215" s="80">
        <f t="shared" si="376"/>
        <v>0.17284451104326282</v>
      </c>
      <c r="DY215" s="80">
        <f t="shared" si="377"/>
        <v>2.7109096483821586E-2</v>
      </c>
      <c r="DZ215" s="80">
        <f t="shared" si="378"/>
        <v>-2.4410239390838674E-2</v>
      </c>
      <c r="EA215" s="80">
        <f t="shared" si="379"/>
        <v>-0.28294136292553612</v>
      </c>
      <c r="EC215" s="80">
        <f t="shared" si="407"/>
        <v>5.0560045697594145</v>
      </c>
      <c r="ED215" s="80">
        <f t="shared" si="408"/>
        <v>5.4781825556939427</v>
      </c>
      <c r="EE215" s="80">
        <f t="shared" si="409"/>
        <v>2.0574746122822409</v>
      </c>
      <c r="EF215" s="80">
        <f t="shared" si="410"/>
        <v>1.2159491274749636</v>
      </c>
      <c r="EG215" s="80"/>
      <c r="EI215" s="80">
        <f t="shared" si="440"/>
        <v>-4.1358768933703077E-2</v>
      </c>
      <c r="EJ215" s="80">
        <f t="shared" si="440"/>
        <v>1.4857396997145068E-3</v>
      </c>
      <c r="EK215" s="80">
        <f t="shared" si="440"/>
        <v>2.0388430155050024E-2</v>
      </c>
      <c r="EL215" s="80">
        <f t="shared" si="440"/>
        <v>9.1427797443059244E-3</v>
      </c>
      <c r="EN215" s="80">
        <f t="shared" si="424"/>
        <v>-1.8201682810455117E-4</v>
      </c>
      <c r="EO215" s="80">
        <f t="shared" si="425"/>
        <v>-2.0943427565672836E-3</v>
      </c>
      <c r="EP215" s="80">
        <f t="shared" si="426"/>
        <v>-4.4310013439516761E-4</v>
      </c>
      <c r="EQ215" s="80">
        <f t="shared" si="427"/>
        <v>-1.4156218723286207E-3</v>
      </c>
      <c r="ES215" s="80">
        <f t="shared" si="428"/>
        <v>7.2552636439807902E-3</v>
      </c>
      <c r="ET215" s="80">
        <f t="shared" si="429"/>
        <v>1.2161363400317494E-2</v>
      </c>
      <c r="EU215" s="80">
        <f t="shared" si="430"/>
        <v>1.3118777974253776E-2</v>
      </c>
      <c r="EV215" s="80">
        <f t="shared" si="431"/>
        <v>1.5008756237733581E-2</v>
      </c>
      <c r="EX215" s="80">
        <f t="shared" si="432"/>
        <v>3.6370727615149786E-3</v>
      </c>
      <c r="EY215" s="80">
        <f t="shared" si="433"/>
        <v>-3.2477920255834979E-2</v>
      </c>
      <c r="EZ215" s="80">
        <f t="shared" si="434"/>
        <v>-2.6266167027398445E-2</v>
      </c>
      <c r="FA215" s="80">
        <f t="shared" si="435"/>
        <v>5.5010743056253166E-3</v>
      </c>
      <c r="FD215" s="80">
        <f t="shared" si="335"/>
        <v>1.1654039972120758</v>
      </c>
      <c r="FE215" s="80">
        <f t="shared" si="325"/>
        <v>1.6019813278750978</v>
      </c>
      <c r="FF215" s="80">
        <f t="shared" si="319"/>
        <v>0.81982737733848066</v>
      </c>
      <c r="FG215" s="80"/>
      <c r="FH215" s="80">
        <f t="shared" si="326"/>
        <v>0.99560913358786818</v>
      </c>
      <c r="FI215" s="80">
        <f t="shared" si="327"/>
        <v>0.72044452492712474</v>
      </c>
      <c r="FJ215" s="80">
        <f t="shared" si="328"/>
        <v>1.3365125791013062</v>
      </c>
      <c r="FK215" s="80"/>
      <c r="FL215" s="80">
        <f t="shared" si="329"/>
        <v>0.99897119339666618</v>
      </c>
      <c r="FM215" s="80">
        <f t="shared" si="330"/>
        <v>1.0084218193422103</v>
      </c>
      <c r="FN215" s="80">
        <f t="shared" si="320"/>
        <v>0.99383758812937872</v>
      </c>
      <c r="FP215" s="80">
        <f t="shared" si="331"/>
        <v>1.0110064248542476</v>
      </c>
      <c r="FQ215" s="80">
        <f t="shared" si="332"/>
        <v>1.2789288348691124</v>
      </c>
      <c r="FR215" s="80">
        <f t="shared" si="321"/>
        <v>1.2438908401021815</v>
      </c>
      <c r="FT215" s="80">
        <f t="shared" si="333"/>
        <v>0.98078528915041052</v>
      </c>
      <c r="FU215" s="80">
        <f t="shared" si="334"/>
        <v>0.98831394322885657</v>
      </c>
      <c r="FV215" s="80">
        <f t="shared" si="322"/>
        <v>1.0195916188214817</v>
      </c>
      <c r="FX215" s="37"/>
    </row>
    <row r="216" spans="1:180" x14ac:dyDescent="0.2">
      <c r="A216" s="74" t="s">
        <v>37</v>
      </c>
      <c r="B216" s="31">
        <f t="shared" si="324"/>
        <v>2004</v>
      </c>
      <c r="D216" s="85">
        <f t="shared" si="351"/>
        <v>61881.059504594108</v>
      </c>
      <c r="E216" s="85">
        <f t="shared" si="352"/>
        <v>95317.051302142412</v>
      </c>
      <c r="F216" s="85">
        <f t="shared" si="353"/>
        <v>55069.614524675984</v>
      </c>
      <c r="G216" s="85">
        <f t="shared" si="354"/>
        <v>4199.5994491331476</v>
      </c>
      <c r="H216" s="85">
        <f t="shared" si="355"/>
        <v>3352.4789888335417</v>
      </c>
      <c r="I216" s="85">
        <f t="shared" si="356"/>
        <v>219819.80376937921</v>
      </c>
      <c r="K216" s="86">
        <f>AER11_Table2.1d!E67*0.001</f>
        <v>8549.8320000000003</v>
      </c>
      <c r="L216" s="86">
        <f>AER11_Table2.1d!G67*0.001</f>
        <v>9824.6689999999999</v>
      </c>
      <c r="M216" s="86">
        <f>AER11_Table2.1d!$W67*0.001</f>
        <v>3472.9030000000002</v>
      </c>
      <c r="N216" s="86">
        <f>AER11_Table2.1d!B67*0.001</f>
        <v>2046.877</v>
      </c>
      <c r="O216" s="86">
        <f>AER11_Table2.1d!Q67*0.001</f>
        <v>1816.5610000000001</v>
      </c>
      <c r="P216" s="86">
        <f t="shared" si="357"/>
        <v>25710.842000000004</v>
      </c>
      <c r="R216" s="96">
        <f t="shared" si="447"/>
        <v>3200.9720000000002</v>
      </c>
      <c r="S216" s="96">
        <f t="shared" si="447"/>
        <v>809.48199999999997</v>
      </c>
      <c r="T216" s="96">
        <f t="shared" si="447"/>
        <v>4198.2089999999998</v>
      </c>
      <c r="U216" s="96">
        <f t="shared" si="447"/>
        <v>23673.903498709267</v>
      </c>
      <c r="V216" s="85">
        <f t="shared" si="411"/>
        <v>31882.566498709268</v>
      </c>
      <c r="X216" s="85">
        <f>AER_11_Table3.4_real!$Q51</f>
        <v>7.2376930335700287</v>
      </c>
      <c r="Y216" s="85">
        <f>AER_11_Table3.4_real!$S51</f>
        <v>9.7018078982754954</v>
      </c>
      <c r="Z216" s="85">
        <f>AER_11_Table3.4_real!W51</f>
        <v>15.856940008020949</v>
      </c>
      <c r="AA216" s="85">
        <f>AER_11_Table3.4_real!P51</f>
        <v>2.0517107032484843</v>
      </c>
      <c r="AB216" s="85">
        <f>AER_11_Table3.4_real!U51</f>
        <v>1.8455086225199933</v>
      </c>
      <c r="AC216" s="94">
        <f t="shared" si="358"/>
        <v>8.5496929182396748</v>
      </c>
      <c r="AD216" s="90">
        <f t="shared" si="441"/>
        <v>0.94367031870645912</v>
      </c>
      <c r="AF216" s="96">
        <f t="shared" si="387"/>
        <v>19.331959012635568</v>
      </c>
      <c r="AG216" s="96">
        <f t="shared" si="388"/>
        <v>117.75067426099952</v>
      </c>
      <c r="AH216" s="96">
        <f t="shared" si="389"/>
        <v>13.117406619031112</v>
      </c>
      <c r="AI216" s="96">
        <f t="shared" si="390"/>
        <v>0.17739362033650746</v>
      </c>
      <c r="AJ216" s="96">
        <f t="shared" si="391"/>
        <v>0.10515085066847625</v>
      </c>
      <c r="AL216" s="94">
        <f t="shared" si="448"/>
        <v>19.429158590633222</v>
      </c>
      <c r="AM216" s="94">
        <f t="shared" si="448"/>
        <v>121.41290912329171</v>
      </c>
      <c r="AN216" s="94">
        <f t="shared" si="448"/>
        <v>13.145108370769252</v>
      </c>
      <c r="AO216" s="94">
        <f t="shared" si="448"/>
        <v>0.17899517408232543</v>
      </c>
      <c r="AP216" s="94">
        <f t="shared" si="393"/>
        <v>6.8970979450514935</v>
      </c>
      <c r="AR216" s="90">
        <f>[4]Northeast!V215</f>
        <v>0.99499723173578336</v>
      </c>
      <c r="AS216" s="90">
        <f>[4]Midwest!V215</f>
        <v>0.96983652818520893</v>
      </c>
      <c r="AT216" s="90">
        <f>[4]South!V215</f>
        <v>0.99789261899127879</v>
      </c>
      <c r="AU216" s="90">
        <f>[4]West!V215</f>
        <v>0.99105253114208902</v>
      </c>
      <c r="AV216" s="90">
        <f t="shared" si="394"/>
        <v>1.5245665859206701E-2</v>
      </c>
      <c r="AX216" s="102">
        <f t="shared" si="436"/>
        <v>374390.0464944808</v>
      </c>
      <c r="AY216" s="102">
        <f t="shared" si="413"/>
        <v>82392.801223125178</v>
      </c>
      <c r="AZ216" s="102">
        <f t="shared" si="414"/>
        <v>1208847.1805863853</v>
      </c>
      <c r="BA216" s="102">
        <f t="shared" si="415"/>
        <v>11565865.217455307</v>
      </c>
      <c r="BB216" s="102">
        <f t="shared" si="416"/>
        <v>17551057.464466795</v>
      </c>
      <c r="BE216" s="80">
        <f t="shared" si="449"/>
        <v>1.0923958429615308</v>
      </c>
      <c r="BF216" s="80">
        <f t="shared" si="449"/>
        <v>1.6620200452584528</v>
      </c>
      <c r="BG216" s="80">
        <f t="shared" si="449"/>
        <v>0.44640637844663489</v>
      </c>
      <c r="BH216" s="80">
        <f t="shared" si="449"/>
        <v>0.37513449846088742</v>
      </c>
      <c r="BI216" s="80"/>
      <c r="BJ216" s="80">
        <f t="shared" si="442"/>
        <v>1.1675648629772861</v>
      </c>
      <c r="BK216" s="80">
        <f t="shared" si="443"/>
        <v>0.95835721053736478</v>
      </c>
      <c r="BL216" s="80">
        <f t="shared" si="444"/>
        <v>0.6794408483196932</v>
      </c>
      <c r="BM216" s="80">
        <f t="shared" si="445"/>
        <v>0.67414659463540072</v>
      </c>
      <c r="BN216" s="80"/>
      <c r="BO216" s="80">
        <f t="shared" si="446"/>
        <v>1.3781382967007743</v>
      </c>
      <c r="BP216" s="80">
        <f t="shared" si="446"/>
        <v>1.3120531357580809</v>
      </c>
      <c r="BQ216" s="80">
        <f t="shared" si="446"/>
        <v>1.3645339737919164</v>
      </c>
      <c r="BR216" s="80">
        <f t="shared" si="446"/>
        <v>1.1032040319565266</v>
      </c>
      <c r="BS216" s="80"/>
      <c r="BT216" s="95">
        <f>[4]Northeast!AK215</f>
        <v>1.1359923909573961</v>
      </c>
      <c r="BU216" s="95">
        <f>[4]Midwest!AK215</f>
        <v>1.0599020315066587</v>
      </c>
      <c r="BV216" s="95">
        <f>[4]South!AK215</f>
        <v>1.0210615531697411</v>
      </c>
      <c r="BW216" s="95">
        <f>[4]West!AK215</f>
        <v>0.89432305622185404</v>
      </c>
      <c r="BX216" s="88"/>
      <c r="BY216" s="95">
        <f>[4]Northeast!AH215</f>
        <v>0.99437926359211037</v>
      </c>
      <c r="BZ216" s="95">
        <f>[4]Midwest!AH215</f>
        <v>0.98700302989376543</v>
      </c>
      <c r="CA216" s="95">
        <f>[4]South!AH215</f>
        <v>0.99859458036937276</v>
      </c>
      <c r="CB216" s="95">
        <f>[4]West!AH215</f>
        <v>0.9908414653377341</v>
      </c>
      <c r="CD216" s="95">
        <f>[4]Northeast!AI215</f>
        <v>1.2079165194340737</v>
      </c>
      <c r="CE216" s="95">
        <f>[4]Midwest!AI215</f>
        <v>1.2769471318454375</v>
      </c>
      <c r="CF216" s="95">
        <f>[4]South!AI215</f>
        <v>1.2906390398298901</v>
      </c>
      <c r="CG216" s="95">
        <f>[4]West!AI215</f>
        <v>1.2711924563648689</v>
      </c>
      <c r="CI216" s="95">
        <f>[4]Northeast!AJ215</f>
        <v>1.0100163383671013</v>
      </c>
      <c r="CJ216" s="95">
        <f>[4]Midwest!AJ215</f>
        <v>0.98218725896958969</v>
      </c>
      <c r="CK216" s="95">
        <f>[4]South!AJ215</f>
        <v>1.0369037067651035</v>
      </c>
      <c r="CL216" s="95">
        <f>[4]West!AJ215</f>
        <v>0.97936805304679531</v>
      </c>
      <c r="CN216" s="89" t="e">
        <f t="shared" si="396"/>
        <v>#DIV/0!</v>
      </c>
      <c r="CO216" s="89">
        <f t="shared" si="397"/>
        <v>0.68990839477477139</v>
      </c>
      <c r="CP216" s="89">
        <f t="shared" si="398"/>
        <v>1.275477533825832</v>
      </c>
      <c r="CQ216" s="89">
        <f t="shared" si="399"/>
        <v>0.99325682507638713</v>
      </c>
      <c r="CR216" s="89">
        <f t="shared" si="400"/>
        <v>1.2584645701817996</v>
      </c>
      <c r="CS216" s="89">
        <f t="shared" si="401"/>
        <v>1.005466033600694</v>
      </c>
      <c r="CT216" s="89">
        <f t="shared" si="402"/>
        <v>0.90137367614811015</v>
      </c>
      <c r="CU216" s="89" t="e">
        <f t="shared" si="403"/>
        <v>#DIV/0!</v>
      </c>
      <c r="CV216" s="89" t="e">
        <f t="shared" si="404"/>
        <v>#DIV/0!</v>
      </c>
      <c r="CW216" s="89"/>
      <c r="CX216" s="89">
        <f t="shared" si="405"/>
        <v>1.6030341285158765</v>
      </c>
      <c r="DA216" s="35"/>
      <c r="DC216" s="80">
        <f t="shared" si="359"/>
        <v>0.28150811912067636</v>
      </c>
      <c r="DD216" s="80">
        <f t="shared" si="360"/>
        <v>0.43361448635511896</v>
      </c>
      <c r="DE216" s="80">
        <f t="shared" si="361"/>
        <v>0.25052162535115113</v>
      </c>
      <c r="DF216" s="80">
        <f t="shared" si="362"/>
        <v>1.9104736593883492E-2</v>
      </c>
      <c r="DG216" s="80">
        <f t="shared" si="363"/>
        <v>1.5251032579169923E-2</v>
      </c>
      <c r="DI216" s="80">
        <f t="shared" si="417"/>
        <v>0.28461400533201764</v>
      </c>
      <c r="DJ216" s="80">
        <f t="shared" si="418"/>
        <v>0.41413248857925256</v>
      </c>
      <c r="DK216" s="80">
        <f t="shared" si="419"/>
        <v>0.26629797815690803</v>
      </c>
      <c r="DL216" s="80">
        <f t="shared" si="420"/>
        <v>1.9262394695159807E-2</v>
      </c>
      <c r="DM216" s="80">
        <f t="shared" si="421"/>
        <v>1.5059870745972032E-2</v>
      </c>
      <c r="DN216" s="80">
        <f t="shared" si="422"/>
        <v>0.99936673750931004</v>
      </c>
      <c r="DP216" s="80">
        <f t="shared" si="380"/>
        <v>0.28479435491454524</v>
      </c>
      <c r="DQ216" s="80">
        <f t="shared" si="381"/>
        <v>0.41439490933166517</v>
      </c>
      <c r="DR216" s="80">
        <f t="shared" si="382"/>
        <v>0.26646672153667433</v>
      </c>
      <c r="DS216" s="80">
        <f t="shared" si="383"/>
        <v>1.9274600576728081E-2</v>
      </c>
      <c r="DT216" s="80">
        <f t="shared" si="384"/>
        <v>1.5069413640387181E-2</v>
      </c>
      <c r="DW216" s="80">
        <f t="shared" si="375"/>
        <v>9.7787935770650966E-2</v>
      </c>
      <c r="DX216" s="80">
        <f t="shared" si="376"/>
        <v>0.15356035694015044</v>
      </c>
      <c r="DY216" s="80">
        <f t="shared" si="377"/>
        <v>5.9377542993814265E-4</v>
      </c>
      <c r="DZ216" s="80">
        <f t="shared" si="378"/>
        <v>0.10782353529394069</v>
      </c>
      <c r="EA216" s="80">
        <f t="shared" si="379"/>
        <v>7.3363480392348052E-2</v>
      </c>
      <c r="EC216" s="80">
        <f t="shared" si="407"/>
        <v>4.7066033015131339</v>
      </c>
      <c r="ED216" s="80">
        <f t="shared" si="408"/>
        <v>5.4083892586045827</v>
      </c>
      <c r="EE216" s="80">
        <f t="shared" si="409"/>
        <v>1.9118009249345329</v>
      </c>
      <c r="EF216" s="80">
        <f t="shared" si="410"/>
        <v>1.1267868241143566</v>
      </c>
      <c r="EG216" s="80"/>
      <c r="EI216" s="80">
        <f t="shared" si="440"/>
        <v>-7.1610080218101821E-2</v>
      </c>
      <c r="EJ216" s="80">
        <f t="shared" si="440"/>
        <v>-1.2822081088329806E-2</v>
      </c>
      <c r="EK216" s="80">
        <f t="shared" si="440"/>
        <v>-7.3433623933092523E-2</v>
      </c>
      <c r="EL216" s="80">
        <f t="shared" si="440"/>
        <v>-7.6154882948270358E-2</v>
      </c>
      <c r="EN216" s="80">
        <f t="shared" si="424"/>
        <v>-4.3061898704294773E-5</v>
      </c>
      <c r="EO216" s="80">
        <f t="shared" si="425"/>
        <v>-8.2671739852799503E-4</v>
      </c>
      <c r="EP216" s="80">
        <f t="shared" si="426"/>
        <v>-8.0423405293020798E-4</v>
      </c>
      <c r="EQ216" s="80">
        <f t="shared" si="427"/>
        <v>-7.9804892710335425E-4</v>
      </c>
      <c r="ES216" s="80">
        <f t="shared" si="428"/>
        <v>8.4212663089577641E-3</v>
      </c>
      <c r="ET216" s="80">
        <f t="shared" si="429"/>
        <v>1.2275661780270048E-2</v>
      </c>
      <c r="EU216" s="80">
        <f t="shared" si="430"/>
        <v>1.4442409696569212E-2</v>
      </c>
      <c r="EV216" s="80">
        <f t="shared" si="431"/>
        <v>1.6312608159754553E-2</v>
      </c>
      <c r="EX216" s="80">
        <f t="shared" si="432"/>
        <v>-1.6939671005059328E-2</v>
      </c>
      <c r="EY216" s="80">
        <f t="shared" si="433"/>
        <v>-2.0284445484650308E-2</v>
      </c>
      <c r="EZ216" s="80">
        <f t="shared" si="434"/>
        <v>-1.6631028418291739E-3</v>
      </c>
      <c r="FA216" s="80">
        <f t="shared" si="435"/>
        <v>-1.4411151091213331E-2</v>
      </c>
      <c r="FD216" s="80">
        <f t="shared" si="335"/>
        <v>1.0994676453406136</v>
      </c>
      <c r="FE216" s="80">
        <f t="shared" si="325"/>
        <v>1.7613266384384634</v>
      </c>
      <c r="FF216" s="80">
        <f t="shared" si="319"/>
        <v>0.90137367614811015</v>
      </c>
      <c r="FG216" s="80"/>
      <c r="FH216" s="80">
        <f t="shared" si="326"/>
        <v>0.9543326069429775</v>
      </c>
      <c r="FI216" s="80">
        <f t="shared" si="327"/>
        <v>0.68754370163149792</v>
      </c>
      <c r="FJ216" s="80">
        <f t="shared" si="328"/>
        <v>1.275477533825832</v>
      </c>
      <c r="FK216" s="80"/>
      <c r="FL216" s="80">
        <f t="shared" si="329"/>
        <v>0.99941563585446114</v>
      </c>
      <c r="FM216" s="80">
        <f t="shared" si="330"/>
        <v>1.0078325337874077</v>
      </c>
      <c r="FN216" s="80">
        <f t="shared" si="320"/>
        <v>0.99325682507638713</v>
      </c>
      <c r="FP216" s="80">
        <f t="shared" si="331"/>
        <v>1.0117162451959376</v>
      </c>
      <c r="FQ216" s="80">
        <f t="shared" si="332"/>
        <v>1.2939130786865938</v>
      </c>
      <c r="FR216" s="80">
        <f t="shared" si="321"/>
        <v>1.2584645701817996</v>
      </c>
      <c r="FT216" s="80">
        <f t="shared" si="333"/>
        <v>0.98614584019716134</v>
      </c>
      <c r="FU216" s="80">
        <f t="shared" si="334"/>
        <v>0.9746216839239904</v>
      </c>
      <c r="FV216" s="80">
        <f t="shared" si="322"/>
        <v>1.005466033600694</v>
      </c>
      <c r="FX216" s="37"/>
    </row>
    <row r="217" spans="1:180" x14ac:dyDescent="0.2">
      <c r="A217" s="74" t="s">
        <v>37</v>
      </c>
      <c r="B217" s="31">
        <f t="shared" si="324"/>
        <v>2005</v>
      </c>
      <c r="D217" s="85">
        <f t="shared" si="351"/>
        <v>71798.683520000006</v>
      </c>
      <c r="E217" s="85">
        <f t="shared" si="352"/>
        <v>115493.83087000001</v>
      </c>
      <c r="F217" s="85">
        <f t="shared" si="353"/>
        <v>58315.3272</v>
      </c>
      <c r="G217" s="85">
        <f t="shared" si="354"/>
        <v>5002.3475200000003</v>
      </c>
      <c r="H217" s="85">
        <f t="shared" si="355"/>
        <v>5014.7916000000005</v>
      </c>
      <c r="I217" s="85">
        <f t="shared" si="356"/>
        <v>255624.98071000003</v>
      </c>
      <c r="K217" s="86">
        <f>AER11_Table2.1d!E68*0.001</f>
        <v>7907.3440000000001</v>
      </c>
      <c r="L217" s="86">
        <f>AER11_Table2.1d!G68*0.001</f>
        <v>9632.5130000000008</v>
      </c>
      <c r="M217" s="86">
        <f>AER11_Table2.1d!$W68*0.001</f>
        <v>3477.36</v>
      </c>
      <c r="N217" s="86">
        <f>AER11_Table2.1d!B68*0.001</f>
        <v>1954.0420000000001</v>
      </c>
      <c r="O217" s="86">
        <f>AER11_Table2.1d!Q68*0.001</f>
        <v>1836.92</v>
      </c>
      <c r="P217" s="86">
        <f t="shared" si="357"/>
        <v>24808.179000000004</v>
      </c>
      <c r="R217" s="96">
        <f t="shared" si="447"/>
        <v>3073.2159999999999</v>
      </c>
      <c r="S217" s="96">
        <f t="shared" si="447"/>
        <v>761.428</v>
      </c>
      <c r="T217" s="96">
        <f t="shared" si="447"/>
        <v>4350.57</v>
      </c>
      <c r="U217" s="96">
        <f t="shared" si="447"/>
        <v>23985.100869677877</v>
      </c>
      <c r="V217" s="85">
        <f t="shared" si="411"/>
        <v>32170.314869677877</v>
      </c>
      <c r="X217" s="85">
        <f>AER_11_Table3.4_real!$Q52</f>
        <v>9.08</v>
      </c>
      <c r="Y217" s="85">
        <f>AER_11_Table3.4_real!$S52</f>
        <v>11.99</v>
      </c>
      <c r="Z217" s="85">
        <f>AER_11_Table3.4_real!W52</f>
        <v>16.77</v>
      </c>
      <c r="AA217" s="85">
        <f>AER_11_Table3.4_real!P52</f>
        <v>2.56</v>
      </c>
      <c r="AB217" s="85">
        <f>AER_11_Table3.4_real!U52</f>
        <v>2.73</v>
      </c>
      <c r="AC217" s="94">
        <f t="shared" si="358"/>
        <v>10.304060637018138</v>
      </c>
      <c r="AD217" s="90">
        <f t="shared" si="441"/>
        <v>1.1373082376516066</v>
      </c>
      <c r="AF217" s="96">
        <f t="shared" si="387"/>
        <v>23.36271954851205</v>
      </c>
      <c r="AG217" s="96">
        <f t="shared" si="388"/>
        <v>151.6805671317577</v>
      </c>
      <c r="AH217" s="96">
        <f t="shared" si="389"/>
        <v>13.404065949978969</v>
      </c>
      <c r="AI217" s="96">
        <f t="shared" si="390"/>
        <v>0.20856062049436702</v>
      </c>
      <c r="AJ217" s="96">
        <f t="shared" si="391"/>
        <v>0.15588257747289538</v>
      </c>
      <c r="AL217" s="94">
        <f t="shared" si="448"/>
        <v>22.429763595824515</v>
      </c>
      <c r="AM217" s="94">
        <f t="shared" si="448"/>
        <v>148.02630585097864</v>
      </c>
      <c r="AN217" s="94">
        <f t="shared" si="448"/>
        <v>13.253449891202573</v>
      </c>
      <c r="AO217" s="94">
        <f t="shared" si="448"/>
        <v>0.21145969605899509</v>
      </c>
      <c r="AP217" s="94">
        <f t="shared" si="393"/>
        <v>7.5962833125315612</v>
      </c>
      <c r="AR217" s="90">
        <f>[4]Northeast!V216</f>
        <v>1.0415945513068721</v>
      </c>
      <c r="AS217" s="90">
        <f>[4]Midwest!V216</f>
        <v>1.0246865667542759</v>
      </c>
      <c r="AT217" s="90">
        <f>[4]South!V216</f>
        <v>1.0113642908082652</v>
      </c>
      <c r="AU217" s="90">
        <f>[4]West!V216</f>
        <v>0.98629017435162092</v>
      </c>
      <c r="AV217" s="90">
        <f t="shared" si="394"/>
        <v>2.0520900953725153E-2</v>
      </c>
      <c r="AX217" s="102">
        <f t="shared" si="436"/>
        <v>388653.38348755281</v>
      </c>
      <c r="AY217" s="102">
        <f t="shared" si="413"/>
        <v>79047.700221115709</v>
      </c>
      <c r="AZ217" s="102">
        <f t="shared" si="414"/>
        <v>1251112.9132445303</v>
      </c>
      <c r="BA217" s="102">
        <f t="shared" si="415"/>
        <v>12274608.667407289</v>
      </c>
      <c r="BB217" s="102">
        <f t="shared" si="416"/>
        <v>17513182.321319316</v>
      </c>
      <c r="BE217" s="80">
        <f t="shared" si="449"/>
        <v>1.2611035313953871</v>
      </c>
      <c r="BF217" s="80">
        <f t="shared" si="449"/>
        <v>2.0263305551805479</v>
      </c>
      <c r="BG217" s="80">
        <f t="shared" si="449"/>
        <v>0.45008564410256424</v>
      </c>
      <c r="BH217" s="80">
        <f t="shared" si="449"/>
        <v>0.4431729929729748</v>
      </c>
      <c r="BI217" s="80"/>
      <c r="BJ217" s="80">
        <f t="shared" si="442"/>
        <v>1.4647607886465612</v>
      </c>
      <c r="BK217" s="80">
        <f t="shared" si="443"/>
        <v>1.1843878042962988</v>
      </c>
      <c r="BL217" s="80">
        <f t="shared" si="444"/>
        <v>0.71856379733780229</v>
      </c>
      <c r="BM217" s="80">
        <f t="shared" si="445"/>
        <v>0.84115917489445935</v>
      </c>
      <c r="BN217" s="80"/>
      <c r="BO217" s="80">
        <f t="shared" si="446"/>
        <v>1.4569421373676974</v>
      </c>
      <c r="BP217" s="80">
        <f t="shared" si="446"/>
        <v>1.4106583717178773</v>
      </c>
      <c r="BQ217" s="80">
        <f t="shared" si="446"/>
        <v>1.3970362188294765</v>
      </c>
      <c r="BR217" s="80">
        <f t="shared" si="446"/>
        <v>1.1250189410202964</v>
      </c>
      <c r="BS217" s="80"/>
      <c r="BT217" s="95">
        <f>[4]Northeast!AK216</f>
        <v>1.1372466154312879</v>
      </c>
      <c r="BU217" s="95">
        <f>[4]Midwest!AK216</f>
        <v>1.0659267287492225</v>
      </c>
      <c r="BV217" s="95">
        <f>[4]South!AK216</f>
        <v>1.0170645152500712</v>
      </c>
      <c r="BW217" s="95">
        <f>[4]West!AK216</f>
        <v>0.90193393736225136</v>
      </c>
      <c r="BX217" s="88"/>
      <c r="BY217" s="95">
        <f>[4]Northeast!AH216</f>
        <v>0.99422397946145757</v>
      </c>
      <c r="BZ217" s="95">
        <f>[4]Midwest!AH216</f>
        <v>0.98606218499785891</v>
      </c>
      <c r="CA217" s="95">
        <f>[4]South!AH216</f>
        <v>0.99765621436289231</v>
      </c>
      <c r="CB217" s="95">
        <f>[4]West!AH216</f>
        <v>0.98992918148098485</v>
      </c>
      <c r="CD217" s="95">
        <f>[4]Northeast!AI216</f>
        <v>1.2187038733078728</v>
      </c>
      <c r="CE217" s="95">
        <f>[4]Midwest!AI216</f>
        <v>1.2933122538550665</v>
      </c>
      <c r="CF217" s="95">
        <f>[4]South!AI216</f>
        <v>1.3101349096501715</v>
      </c>
      <c r="CG217" s="95">
        <f>[4]West!AI216</f>
        <v>1.2927871131076416</v>
      </c>
      <c r="CI217" s="95">
        <f>[4]Northeast!AJ216</f>
        <v>1.0573170268411878</v>
      </c>
      <c r="CJ217" s="95">
        <f>[4]Midwest!AJ216</f>
        <v>1.037735805008928</v>
      </c>
      <c r="CK217" s="95">
        <f>[4]South!AJ216</f>
        <v>1.0509020330153531</v>
      </c>
      <c r="CL217" s="95">
        <f>[4]West!AJ216</f>
        <v>0.97466184429273461</v>
      </c>
      <c r="CN217" s="89" t="e">
        <f t="shared" si="396"/>
        <v>#DIV/0!</v>
      </c>
      <c r="CO217" s="89">
        <f t="shared" si="397"/>
        <v>1.0205587201014128</v>
      </c>
      <c r="CP217" s="89">
        <f t="shared" si="398"/>
        <v>1.2226955168943947</v>
      </c>
      <c r="CQ217" s="89">
        <f t="shared" si="399"/>
        <v>0.99255291343509799</v>
      </c>
      <c r="CR217" s="89">
        <f t="shared" si="400"/>
        <v>1.2737234821650349</v>
      </c>
      <c r="CS217" s="89">
        <f t="shared" si="401"/>
        <v>1.046865047573005</v>
      </c>
      <c r="CT217" s="89">
        <f t="shared" si="402"/>
        <v>1.0813233577879975</v>
      </c>
      <c r="CU217" s="89" t="e">
        <f t="shared" si="403"/>
        <v>#DIV/0!</v>
      </c>
      <c r="CV217" s="89" t="e">
        <f t="shared" si="404"/>
        <v>#DIV/0!</v>
      </c>
      <c r="CW217" s="89"/>
      <c r="CX217" s="89">
        <f t="shared" si="405"/>
        <v>1.6182210407274948</v>
      </c>
      <c r="DA217" s="35"/>
      <c r="DC217" s="80">
        <f t="shared" si="359"/>
        <v>0.28087506675043533</v>
      </c>
      <c r="DD217" s="80">
        <f t="shared" si="360"/>
        <v>0.45180964140990892</v>
      </c>
      <c r="DE217" s="80">
        <f t="shared" si="361"/>
        <v>0.22812843657935467</v>
      </c>
      <c r="DF217" s="80">
        <f t="shared" si="362"/>
        <v>1.9569087129536197E-2</v>
      </c>
      <c r="DG217" s="80">
        <f t="shared" si="363"/>
        <v>1.9617768130764782E-2</v>
      </c>
      <c r="DI217" s="80">
        <f t="shared" si="417"/>
        <v>0.2811914741685374</v>
      </c>
      <c r="DJ217" s="80">
        <f t="shared" si="418"/>
        <v>0.44264973952170605</v>
      </c>
      <c r="DK217" s="80">
        <f t="shared" si="419"/>
        <v>0.23915032158935259</v>
      </c>
      <c r="DL217" s="80">
        <f t="shared" si="420"/>
        <v>1.9335982595308887E-2</v>
      </c>
      <c r="DM217" s="80">
        <f t="shared" si="421"/>
        <v>1.7342872545366973E-2</v>
      </c>
      <c r="DN217" s="80">
        <f t="shared" si="422"/>
        <v>0.99967039042027184</v>
      </c>
      <c r="DP217" s="80">
        <f t="shared" si="380"/>
        <v>0.28128418813157163</v>
      </c>
      <c r="DQ217" s="80">
        <f t="shared" si="381"/>
        <v>0.44279568922273621</v>
      </c>
      <c r="DR217" s="80">
        <f t="shared" si="382"/>
        <v>0.23922917381679307</v>
      </c>
      <c r="DS217" s="80">
        <f t="shared" si="383"/>
        <v>1.9342358021807407E-2</v>
      </c>
      <c r="DT217" s="80">
        <f t="shared" si="384"/>
        <v>1.7348590807091772E-2</v>
      </c>
      <c r="DW217" s="80">
        <f t="shared" si="375"/>
        <v>0.22677167876474869</v>
      </c>
      <c r="DX217" s="80">
        <f t="shared" si="376"/>
        <v>0.211760719631401</v>
      </c>
      <c r="DY217" s="80">
        <f t="shared" si="377"/>
        <v>5.5984315946885875E-2</v>
      </c>
      <c r="DZ217" s="80">
        <f t="shared" si="378"/>
        <v>0.22133332394433644</v>
      </c>
      <c r="EA217" s="80">
        <f t="shared" si="379"/>
        <v>0.39154669353347105</v>
      </c>
      <c r="EC217" s="80">
        <f t="shared" si="407"/>
        <v>4.3046752172114191</v>
      </c>
      <c r="ED217" s="80">
        <f t="shared" si="408"/>
        <v>5.2438391437841609</v>
      </c>
      <c r="EE217" s="80">
        <f t="shared" si="409"/>
        <v>1.8930383467979008</v>
      </c>
      <c r="EF217" s="80">
        <f t="shared" si="410"/>
        <v>1.0637599895477212</v>
      </c>
      <c r="EG217" s="80"/>
      <c r="EI217" s="80">
        <f t="shared" si="440"/>
        <v>-8.9264788577792895E-2</v>
      </c>
      <c r="EJ217" s="80">
        <f t="shared" si="440"/>
        <v>-3.0897423347222112E-2</v>
      </c>
      <c r="EK217" s="80">
        <f t="shared" si="440"/>
        <v>-9.8625612715321411E-3</v>
      </c>
      <c r="EL217" s="80">
        <f t="shared" si="440"/>
        <v>-5.7560272021941077E-2</v>
      </c>
      <c r="EN217" s="80">
        <f t="shared" si="424"/>
        <v>-1.5617406992658557E-4</v>
      </c>
      <c r="EO217" s="80">
        <f t="shared" si="425"/>
        <v>-9.5368866686759571E-4</v>
      </c>
      <c r="EP217" s="80">
        <f t="shared" si="426"/>
        <v>-9.4012844284952944E-4</v>
      </c>
      <c r="EQ217" s="80">
        <f t="shared" si="427"/>
        <v>-9.2114038818227482E-4</v>
      </c>
      <c r="ES217" s="80">
        <f t="shared" si="428"/>
        <v>8.8909043755083812E-3</v>
      </c>
      <c r="ET217" s="80">
        <f t="shared" si="429"/>
        <v>1.2734390352844637E-2</v>
      </c>
      <c r="EU217" s="80">
        <f t="shared" si="430"/>
        <v>1.4992640949652995E-2</v>
      </c>
      <c r="EV217" s="80">
        <f t="shared" si="431"/>
        <v>1.6845038572625287E-2</v>
      </c>
      <c r="EX217" s="80">
        <f t="shared" si="432"/>
        <v>4.5768085380800363E-2</v>
      </c>
      <c r="EY217" s="80">
        <f t="shared" si="433"/>
        <v>5.5014526626313308E-2</v>
      </c>
      <c r="EZ217" s="80">
        <f t="shared" si="434"/>
        <v>1.3409807005725201E-2</v>
      </c>
      <c r="FA217" s="80">
        <f t="shared" si="435"/>
        <v>-4.8169353603639145E-3</v>
      </c>
      <c r="FD217" s="80">
        <f t="shared" si="335"/>
        <v>1.1996393797618723</v>
      </c>
      <c r="FE217" s="80">
        <f t="shared" si="325"/>
        <v>2.1129567960943816</v>
      </c>
      <c r="FF217" s="80">
        <f t="shared" si="319"/>
        <v>1.0813233577879975</v>
      </c>
      <c r="FG217" s="80"/>
      <c r="FH217" s="80">
        <f t="shared" si="326"/>
        <v>0.95861783878457196</v>
      </c>
      <c r="FI217" s="80">
        <f t="shared" si="327"/>
        <v>0.65909165732793107</v>
      </c>
      <c r="FJ217" s="80">
        <f t="shared" si="328"/>
        <v>1.2226955168943947</v>
      </c>
      <c r="FK217" s="80"/>
      <c r="FL217" s="80">
        <f t="shared" si="329"/>
        <v>0.99929130953493828</v>
      </c>
      <c r="FM217" s="80">
        <f t="shared" si="330"/>
        <v>1.0071182924803335</v>
      </c>
      <c r="FN217" s="80">
        <f t="shared" si="320"/>
        <v>0.99255291343509799</v>
      </c>
      <c r="FP217" s="80">
        <f t="shared" si="331"/>
        <v>1.0121250230994037</v>
      </c>
      <c r="FQ217" s="80">
        <f t="shared" si="332"/>
        <v>1.3096018046542892</v>
      </c>
      <c r="FR217" s="80">
        <f t="shared" si="321"/>
        <v>1.2737234821650349</v>
      </c>
      <c r="FT217" s="80">
        <f t="shared" si="333"/>
        <v>1.0411739557467261</v>
      </c>
      <c r="FU217" s="80">
        <f t="shared" si="334"/>
        <v>1.0147507140076764</v>
      </c>
      <c r="FV217" s="80">
        <f t="shared" si="322"/>
        <v>1.046865047573005</v>
      </c>
      <c r="FX217" s="37"/>
    </row>
    <row r="218" spans="1:180" x14ac:dyDescent="0.2">
      <c r="A218" s="74" t="s">
        <v>37</v>
      </c>
      <c r="B218" s="31">
        <f t="shared" si="324"/>
        <v>2006</v>
      </c>
      <c r="D218" s="85">
        <f t="shared" si="351"/>
        <v>66899.910393395985</v>
      </c>
      <c r="E218" s="85">
        <f t="shared" si="352"/>
        <v>135762.71800221331</v>
      </c>
      <c r="F218" s="85">
        <f t="shared" si="353"/>
        <v>60337.803900732506</v>
      </c>
      <c r="G218" s="85">
        <f t="shared" si="354"/>
        <v>5257.5190947827341</v>
      </c>
      <c r="H218" s="85">
        <f t="shared" si="355"/>
        <v>4877.3015268440395</v>
      </c>
      <c r="I218" s="85">
        <f t="shared" si="356"/>
        <v>273135.25291796855</v>
      </c>
      <c r="K218" s="86">
        <f>AER11_Table2.1d!E69*0.001</f>
        <v>7861.0250000000005</v>
      </c>
      <c r="L218" s="86">
        <f>AER11_Table2.1d!G69*0.001</f>
        <v>9769.9140000000007</v>
      </c>
      <c r="M218" s="86">
        <f>AER11_Table2.1d!$W69*0.001</f>
        <v>3450.547</v>
      </c>
      <c r="N218" s="86">
        <f>AER11_Table2.1d!B69*0.001</f>
        <v>1914.4660000000001</v>
      </c>
      <c r="O218" s="86">
        <f>AER11_Table2.1d!Q69*0.001</f>
        <v>1896.6490000000001</v>
      </c>
      <c r="P218" s="86">
        <f t="shared" si="357"/>
        <v>24892.601000000002</v>
      </c>
      <c r="R218" s="96">
        <f t="shared" si="447"/>
        <v>2901.6869999999999</v>
      </c>
      <c r="S218" s="96">
        <f t="shared" si="447"/>
        <v>662.54300000000001</v>
      </c>
      <c r="T218" s="96">
        <f t="shared" si="447"/>
        <v>4434.7250000000004</v>
      </c>
      <c r="U218" s="96">
        <f t="shared" si="447"/>
        <v>24230.999652209866</v>
      </c>
      <c r="V218" s="85">
        <f t="shared" si="411"/>
        <v>32229.954652209868</v>
      </c>
      <c r="X218" s="85">
        <f>AER_11_Table3.4_real!$Q53</f>
        <v>8.5103291737904385</v>
      </c>
      <c r="Y218" s="85">
        <f>AER_11_Table3.4_real!$S53</f>
        <v>13.895999289473099</v>
      </c>
      <c r="Z218" s="85">
        <f>AER_11_Table3.4_real!W53</f>
        <v>17.48644603326154</v>
      </c>
      <c r="AA218" s="85">
        <f>AER_11_Table3.4_real!P53</f>
        <v>2.7462065634922395</v>
      </c>
      <c r="AB218" s="85">
        <f>AER_11_Table3.4_real!U53</f>
        <v>2.5715361813619912</v>
      </c>
      <c r="AC218" s="94">
        <f t="shared" si="358"/>
        <v>10.972547742920417</v>
      </c>
      <c r="AD218" s="90">
        <f t="shared" si="441"/>
        <v>1.2110923426844511</v>
      </c>
      <c r="AF218" s="96">
        <f t="shared" si="387"/>
        <v>23.055522664365931</v>
      </c>
      <c r="AG218" s="96">
        <f t="shared" si="388"/>
        <v>204.91155744187668</v>
      </c>
      <c r="AH218" s="96">
        <f t="shared" si="389"/>
        <v>13.605759974007972</v>
      </c>
      <c r="AI218" s="96">
        <f t="shared" si="390"/>
        <v>0.21697491520137299</v>
      </c>
      <c r="AJ218" s="96">
        <f t="shared" si="391"/>
        <v>0.15132821561415458</v>
      </c>
      <c r="AL218" s="94">
        <f t="shared" si="448"/>
        <v>23.398916419370732</v>
      </c>
      <c r="AM218" s="94">
        <f t="shared" si="448"/>
        <v>206.14930429359532</v>
      </c>
      <c r="AN218" s="94">
        <f t="shared" si="448"/>
        <v>13.682341123354686</v>
      </c>
      <c r="AO218" s="94">
        <f t="shared" si="448"/>
        <v>0.21384345842219338</v>
      </c>
      <c r="AP218" s="94">
        <f t="shared" si="393"/>
        <v>8.3877924751952708</v>
      </c>
      <c r="AR218" s="90">
        <f>[4]Northeast!V217</f>
        <v>0.98532437362268099</v>
      </c>
      <c r="AS218" s="90">
        <f>[4]Midwest!V217</f>
        <v>0.99399587179806415</v>
      </c>
      <c r="AT218" s="90">
        <f>[4]South!V217</f>
        <v>0.99440292062182289</v>
      </c>
      <c r="AU218" s="90">
        <f>[4]West!V217</f>
        <v>1.0146436875005882</v>
      </c>
      <c r="AV218" s="90">
        <f t="shared" si="394"/>
        <v>1.804148303164017E-2</v>
      </c>
      <c r="AX218" s="102">
        <f t="shared" si="436"/>
        <v>369123.23774571373</v>
      </c>
      <c r="AY218" s="102">
        <f t="shared" si="413"/>
        <v>67814.619453149731</v>
      </c>
      <c r="AZ218" s="102">
        <f t="shared" si="414"/>
        <v>1285223.7630729272</v>
      </c>
      <c r="BA218" s="102">
        <f t="shared" si="415"/>
        <v>12656792.887525747</v>
      </c>
      <c r="BB218" s="102">
        <f t="shared" si="416"/>
        <v>16993104.497569066</v>
      </c>
      <c r="BE218" s="80">
        <f t="shared" si="449"/>
        <v>1.3155937199796068</v>
      </c>
      <c r="BF218" s="80">
        <f t="shared" si="449"/>
        <v>2.8219756739714854</v>
      </c>
      <c r="BG218" s="80">
        <f t="shared" si="449"/>
        <v>0.46465074134575535</v>
      </c>
      <c r="BH218" s="80">
        <f t="shared" si="449"/>
        <v>0.44816883435893889</v>
      </c>
      <c r="BI218" s="80"/>
      <c r="BJ218" s="80">
        <f t="shared" si="442"/>
        <v>1.3728630476038679</v>
      </c>
      <c r="BK218" s="80">
        <f t="shared" si="443"/>
        <v>1.372664894659047</v>
      </c>
      <c r="BL218" s="80">
        <f t="shared" si="444"/>
        <v>0.7492621981874158</v>
      </c>
      <c r="BM218" s="80">
        <f t="shared" si="445"/>
        <v>0.90234251837378154</v>
      </c>
      <c r="BN218" s="80"/>
      <c r="BO218" s="80">
        <f t="shared" si="446"/>
        <v>1.4000363070913258</v>
      </c>
      <c r="BP218" s="80">
        <f t="shared" si="446"/>
        <v>1.3667006137564675</v>
      </c>
      <c r="BQ218" s="80">
        <f t="shared" si="446"/>
        <v>1.3754500670917336</v>
      </c>
      <c r="BR218" s="80">
        <f t="shared" si="446"/>
        <v>1.1669881400526945</v>
      </c>
      <c r="BS218" s="80"/>
      <c r="BT218" s="95">
        <f>[4]Northeast!AK217</f>
        <v>1.1442047055590321</v>
      </c>
      <c r="BU218" s="95">
        <f>[4]Midwest!AK217</f>
        <v>1.0541392568559915</v>
      </c>
      <c r="BV218" s="95">
        <f>[4]South!AK217</f>
        <v>1.004317344638076</v>
      </c>
      <c r="BW218" s="95">
        <f>[4]West!AK217</f>
        <v>0.89613710840632144</v>
      </c>
      <c r="BX218" s="88"/>
      <c r="BY218" s="95">
        <f>[4]Northeast!AH217</f>
        <v>0.99365494363529006</v>
      </c>
      <c r="BZ218" s="95">
        <f>[4]Midwest!AH217</f>
        <v>0.98620092045380736</v>
      </c>
      <c r="CA218" s="95">
        <f>[4]South!AH217</f>
        <v>0.9964136923585607</v>
      </c>
      <c r="CB218" s="95">
        <f>[4]West!AH217</f>
        <v>0.98886607909502366</v>
      </c>
      <c r="CD218" s="95">
        <f>[4]Northeast!AI217</f>
        <v>1.2311592112275851</v>
      </c>
      <c r="CE218" s="95">
        <f>[4]Midwest!AI217</f>
        <v>1.3059593513063972</v>
      </c>
      <c r="CF218" s="95">
        <f>[4]South!AI217</f>
        <v>1.330200697105631</v>
      </c>
      <c r="CG218" s="95">
        <f>[4]West!AI217</f>
        <v>1.313383891040359</v>
      </c>
      <c r="CI218" s="95">
        <f>[4]Northeast!AJ217</f>
        <v>1.0001974721217182</v>
      </c>
      <c r="CJ218" s="95">
        <f>[4]Midwest!AJ217</f>
        <v>1.0066542684005679</v>
      </c>
      <c r="CK218" s="95">
        <f>[4]South!AJ217</f>
        <v>1.0332775839680046</v>
      </c>
      <c r="CL218" s="95">
        <f>[4]West!AJ217</f>
        <v>1.0026810704156328</v>
      </c>
      <c r="CN218" s="89" t="e">
        <f t="shared" si="396"/>
        <v>#DIV/0!</v>
      </c>
      <c r="CO218" s="89">
        <f t="shared" si="397"/>
        <v>0.96132002708617892</v>
      </c>
      <c r="CP218" s="89">
        <f t="shared" si="398"/>
        <v>1.1885083290060749</v>
      </c>
      <c r="CQ218" s="89">
        <f t="shared" si="399"/>
        <v>0.99217132881760606</v>
      </c>
      <c r="CR218" s="89">
        <f t="shared" si="400"/>
        <v>1.2878251911836525</v>
      </c>
      <c r="CS218" s="89">
        <f t="shared" si="401"/>
        <v>1.0136250000540505</v>
      </c>
      <c r="CT218" s="89">
        <f t="shared" si="402"/>
        <v>1.1511963804137568</v>
      </c>
      <c r="CU218" s="89" t="e">
        <f t="shared" si="403"/>
        <v>#DIV/0!</v>
      </c>
      <c r="CV218" s="89" t="e">
        <f t="shared" si="404"/>
        <v>#DIV/0!</v>
      </c>
      <c r="CW218" s="89"/>
      <c r="CX218" s="89">
        <f t="shared" si="405"/>
        <v>1.5392995131596268</v>
      </c>
      <c r="DA218" s="35"/>
      <c r="DC218" s="80">
        <f t="shared" si="359"/>
        <v>0.24493326906244584</v>
      </c>
      <c r="DD218" s="80">
        <f t="shared" si="360"/>
        <v>0.49705307737404109</v>
      </c>
      <c r="DE218" s="80">
        <f t="shared" si="361"/>
        <v>0.22090815175313133</v>
      </c>
      <c r="DF218" s="80">
        <f t="shared" si="362"/>
        <v>1.9248775244555264E-2</v>
      </c>
      <c r="DG218" s="80">
        <f t="shared" si="363"/>
        <v>1.7856726565826538E-2</v>
      </c>
      <c r="DI218" s="80">
        <f t="shared" si="417"/>
        <v>0.26249418760694637</v>
      </c>
      <c r="DJ218" s="80">
        <f t="shared" si="418"/>
        <v>0.47407159343687216</v>
      </c>
      <c r="DK218" s="80">
        <f t="shared" si="419"/>
        <v>0.22449894306762377</v>
      </c>
      <c r="DL218" s="80">
        <f t="shared" si="420"/>
        <v>1.9408490661471517E-2</v>
      </c>
      <c r="DM218" s="80">
        <f t="shared" si="421"/>
        <v>1.8723446424721835E-2</v>
      </c>
      <c r="DN218" s="80">
        <f t="shared" si="422"/>
        <v>0.99919666119763562</v>
      </c>
      <c r="DP218" s="80">
        <f t="shared" si="380"/>
        <v>0.26270522891091452</v>
      </c>
      <c r="DQ218" s="80">
        <f t="shared" si="381"/>
        <v>0.47445273973258745</v>
      </c>
      <c r="DR218" s="80">
        <f t="shared" si="382"/>
        <v>0.22467943677728033</v>
      </c>
      <c r="DS218" s="80">
        <f t="shared" si="383"/>
        <v>1.9424094790517543E-2</v>
      </c>
      <c r="DT218" s="80">
        <f t="shared" si="384"/>
        <v>1.8738499788700194E-2</v>
      </c>
      <c r="DW218" s="80">
        <f t="shared" si="375"/>
        <v>-6.4793569954564714E-2</v>
      </c>
      <c r="DX218" s="80">
        <f t="shared" si="376"/>
        <v>0.14752800876762218</v>
      </c>
      <c r="DY218" s="80">
        <f t="shared" si="377"/>
        <v>4.1834492619619898E-2</v>
      </c>
      <c r="DZ218" s="80">
        <f t="shared" si="378"/>
        <v>7.0213269438220718E-2</v>
      </c>
      <c r="EA218" s="80">
        <f t="shared" si="379"/>
        <v>-5.9798152924191939E-2</v>
      </c>
      <c r="EC218" s="80">
        <f t="shared" si="407"/>
        <v>4.1446915059138512</v>
      </c>
      <c r="ED218" s="80">
        <f t="shared" si="408"/>
        <v>5.1511449930904449</v>
      </c>
      <c r="EE218" s="80">
        <f t="shared" si="409"/>
        <v>1.8192860144391503</v>
      </c>
      <c r="EF218" s="80">
        <f t="shared" si="410"/>
        <v>1.0093939363582825</v>
      </c>
      <c r="EG218" s="80"/>
      <c r="EI218" s="80">
        <f t="shared" si="440"/>
        <v>-3.7873331653478212E-2</v>
      </c>
      <c r="EJ218" s="80">
        <f t="shared" si="440"/>
        <v>-1.7834872375699518E-2</v>
      </c>
      <c r="EK218" s="80">
        <f t="shared" si="440"/>
        <v>-3.9739004818539564E-2</v>
      </c>
      <c r="EL218" s="80">
        <f t="shared" si="440"/>
        <v>-5.2459704008824264E-2</v>
      </c>
      <c r="EN218" s="80">
        <f t="shared" si="424"/>
        <v>-5.7250553350951983E-4</v>
      </c>
      <c r="EO218" s="80">
        <f t="shared" si="425"/>
        <v>1.4068656032130563E-4</v>
      </c>
      <c r="EP218" s="80">
        <f t="shared" si="426"/>
        <v>-1.2462172574315203E-3</v>
      </c>
      <c r="EQ218" s="80">
        <f t="shared" si="427"/>
        <v>-1.0744946780743996E-3</v>
      </c>
      <c r="ES218" s="80">
        <f t="shared" si="428"/>
        <v>1.0168278639981944E-2</v>
      </c>
      <c r="ET218" s="80">
        <f t="shared" si="429"/>
        <v>9.7313395273121023E-3</v>
      </c>
      <c r="EU218" s="80">
        <f t="shared" si="430"/>
        <v>1.5199714552508643E-2</v>
      </c>
      <c r="EV218" s="80">
        <f t="shared" si="431"/>
        <v>1.5806489084418847E-2</v>
      </c>
      <c r="EX218" s="80">
        <f t="shared" si="432"/>
        <v>-5.5537140077553782E-2</v>
      </c>
      <c r="EY218" s="80">
        <f t="shared" si="433"/>
        <v>-3.0409002749958301E-2</v>
      </c>
      <c r="EZ218" s="80">
        <f t="shared" si="434"/>
        <v>-1.6913004065579489E-2</v>
      </c>
      <c r="FA218" s="80">
        <f t="shared" si="435"/>
        <v>2.8342177266315154E-2</v>
      </c>
      <c r="FD218" s="80">
        <f t="shared" si="335"/>
        <v>1.064618064635813</v>
      </c>
      <c r="FE218" s="80">
        <f t="shared" si="325"/>
        <v>2.2494919749170887</v>
      </c>
      <c r="FF218" s="80">
        <f t="shared" si="319"/>
        <v>1.1511963804137568</v>
      </c>
      <c r="FG218" s="80"/>
      <c r="FH218" s="80">
        <f t="shared" si="326"/>
        <v>0.97203949191279126</v>
      </c>
      <c r="FI218" s="80">
        <f t="shared" si="327"/>
        <v>0.64066311971300161</v>
      </c>
      <c r="FJ218" s="80">
        <f t="shared" si="328"/>
        <v>1.1885083290060749</v>
      </c>
      <c r="FK218" s="80"/>
      <c r="FL218" s="80">
        <f t="shared" si="329"/>
        <v>0.99961555236771082</v>
      </c>
      <c r="FM218" s="80">
        <f t="shared" si="330"/>
        <v>1.0067311082373542</v>
      </c>
      <c r="FN218" s="80">
        <f t="shared" si="320"/>
        <v>0.99217132881760606</v>
      </c>
      <c r="FP218" s="80">
        <f t="shared" si="331"/>
        <v>1.0110712483644</v>
      </c>
      <c r="FQ218" s="80">
        <f t="shared" si="332"/>
        <v>1.3241007314920832</v>
      </c>
      <c r="FR218" s="80">
        <f t="shared" si="321"/>
        <v>1.2878251911836525</v>
      </c>
      <c r="FT218" s="80">
        <f t="shared" si="333"/>
        <v>0.96824801095803481</v>
      </c>
      <c r="FU218" s="80">
        <f t="shared" si="334"/>
        <v>0.98253036045617825</v>
      </c>
      <c r="FV218" s="80">
        <f t="shared" si="322"/>
        <v>1.0136250000540505</v>
      </c>
      <c r="FX218" s="37"/>
    </row>
    <row r="219" spans="1:180" x14ac:dyDescent="0.2">
      <c r="A219" s="74" t="s">
        <v>37</v>
      </c>
      <c r="B219" s="31">
        <f t="shared" si="324"/>
        <v>2007</v>
      </c>
      <c r="D219" s="85">
        <f t="shared" si="351"/>
        <v>63246.138927188687</v>
      </c>
      <c r="E219" s="85">
        <f t="shared" si="352"/>
        <v>141994.08072029773</v>
      </c>
      <c r="F219" s="85">
        <f t="shared" si="353"/>
        <v>62003.876630263469</v>
      </c>
      <c r="G219" s="85">
        <f t="shared" si="354"/>
        <v>5144.9978590378169</v>
      </c>
      <c r="H219" s="85">
        <f t="shared" si="355"/>
        <v>4609.278430207356</v>
      </c>
      <c r="I219" s="85">
        <f t="shared" si="356"/>
        <v>276998.37256699504</v>
      </c>
      <c r="K219" s="86">
        <f>AER11_Table2.1d!E70*0.001</f>
        <v>8073.5700000000006</v>
      </c>
      <c r="L219" s="86">
        <f>AER11_Table2.1d!G70*0.001</f>
        <v>9450.5969999999998</v>
      </c>
      <c r="M219" s="86">
        <f>AER11_Table2.1d!$W70*0.001</f>
        <v>3506.9630000000002</v>
      </c>
      <c r="N219" s="86">
        <f>AER11_Table2.1d!B70*0.001</f>
        <v>1864.6120000000001</v>
      </c>
      <c r="O219" s="86">
        <f>AER11_Table2.1d!Q70*0.001</f>
        <v>1935.6130000000001</v>
      </c>
      <c r="P219" s="86">
        <f t="shared" si="357"/>
        <v>24831.355000000003</v>
      </c>
      <c r="R219" s="96">
        <f t="shared" si="447"/>
        <v>3085.0520000000001</v>
      </c>
      <c r="S219" s="96">
        <f t="shared" si="447"/>
        <v>649.41600000000005</v>
      </c>
      <c r="T219" s="96">
        <f t="shared" si="447"/>
        <v>4559.5070000000005</v>
      </c>
      <c r="U219" s="96">
        <f t="shared" si="447"/>
        <v>24430.626617439546</v>
      </c>
      <c r="V219" s="85">
        <f t="shared" si="411"/>
        <v>32724.601617439548</v>
      </c>
      <c r="X219" s="85">
        <f>AER_11_Table3.4_real!$Q54</f>
        <v>7.833726458950462</v>
      </c>
      <c r="Y219" s="85">
        <f>AER_11_Table3.4_real!$S54</f>
        <v>15.024879456853121</v>
      </c>
      <c r="Z219" s="85">
        <f>AER_11_Table3.4_real!W54</f>
        <v>17.680219788535968</v>
      </c>
      <c r="AA219" s="85">
        <f>AER_11_Table3.4_real!P54</f>
        <v>2.7592860386170508</v>
      </c>
      <c r="AB219" s="85">
        <f>AER_11_Table3.4_real!U54</f>
        <v>2.3813016497654003</v>
      </c>
      <c r="AC219" s="94">
        <f t="shared" si="358"/>
        <v>11.155185553385831</v>
      </c>
      <c r="AD219" s="90">
        <f t="shared" si="441"/>
        <v>1.2312509474972695</v>
      </c>
      <c r="AF219" s="96">
        <f t="shared" si="387"/>
        <v>20.500833997997013</v>
      </c>
      <c r="AG219" s="96">
        <f t="shared" si="388"/>
        <v>218.648879486027</v>
      </c>
      <c r="AH219" s="96">
        <f t="shared" si="389"/>
        <v>13.598811588679096</v>
      </c>
      <c r="AI219" s="96">
        <f t="shared" si="390"/>
        <v>0.21059622987177554</v>
      </c>
      <c r="AJ219" s="96">
        <f t="shared" si="391"/>
        <v>0.14085055897979171</v>
      </c>
      <c r="AL219" s="94">
        <f t="shared" si="448"/>
        <v>20.356948138836643</v>
      </c>
      <c r="AM219" s="94">
        <f t="shared" si="448"/>
        <v>214.2970076097557</v>
      </c>
      <c r="AN219" s="94">
        <f t="shared" si="448"/>
        <v>13.208477954506</v>
      </c>
      <c r="AO219" s="94">
        <f t="shared" si="448"/>
        <v>0.208660995850414</v>
      </c>
      <c r="AP219" s="94">
        <f t="shared" si="393"/>
        <v>8.1679226766576409</v>
      </c>
      <c r="AR219" s="90">
        <f>[4]Northeast!V218</f>
        <v>1.0070681448996703</v>
      </c>
      <c r="AS219" s="90">
        <f>[4]Midwest!V218</f>
        <v>1.0203076651643976</v>
      </c>
      <c r="AT219" s="90">
        <f>[4]South!V218</f>
        <v>1.0295517496805857</v>
      </c>
      <c r="AU219" s="90">
        <f>[4]West!V218</f>
        <v>1.0092745364962643</v>
      </c>
      <c r="AV219" s="90">
        <f t="shared" si="394"/>
        <v>1.7244355089491192E-2</v>
      </c>
      <c r="AX219" s="102">
        <f t="shared" si="436"/>
        <v>382117.45237856364</v>
      </c>
      <c r="AY219" s="102">
        <f t="shared" si="413"/>
        <v>68716.928676569325</v>
      </c>
      <c r="AZ219" s="102">
        <f t="shared" si="414"/>
        <v>1300129.770402482</v>
      </c>
      <c r="BA219" s="102">
        <f t="shared" si="415"/>
        <v>13102257.529952368</v>
      </c>
      <c r="BB219" s="102">
        <f t="shared" si="416"/>
        <v>16906582.884822298</v>
      </c>
      <c r="BE219" s="80">
        <f t="shared" si="449"/>
        <v>1.1445603996958191</v>
      </c>
      <c r="BF219" s="80">
        <f t="shared" si="449"/>
        <v>2.9335094995923354</v>
      </c>
      <c r="BG219" s="80">
        <f t="shared" si="449"/>
        <v>0.44855840227037891</v>
      </c>
      <c r="BH219" s="80">
        <f t="shared" si="449"/>
        <v>0.43730753316674803</v>
      </c>
      <c r="BI219" s="80"/>
      <c r="BJ219" s="80">
        <f t="shared" si="442"/>
        <v>1.2637153464816864</v>
      </c>
      <c r="BK219" s="80">
        <f t="shared" si="443"/>
        <v>1.4841771467655409</v>
      </c>
      <c r="BL219" s="80">
        <f t="shared" si="444"/>
        <v>0.7575650488382446</v>
      </c>
      <c r="BM219" s="80">
        <f t="shared" si="445"/>
        <v>0.90664014357067169</v>
      </c>
      <c r="BN219" s="80"/>
      <c r="BO219" s="80">
        <f t="shared" si="446"/>
        <v>1.4617366132991394</v>
      </c>
      <c r="BP219" s="80">
        <f t="shared" si="446"/>
        <v>1.4289657010966457</v>
      </c>
      <c r="BQ219" s="80">
        <f t="shared" si="446"/>
        <v>1.3947113408596201</v>
      </c>
      <c r="BR219" s="80">
        <f t="shared" si="446"/>
        <v>1.1831091406709695</v>
      </c>
      <c r="BS219" s="80"/>
      <c r="BT219" s="95">
        <f>[4]Northeast!AK218</f>
        <v>1.1620582946980309</v>
      </c>
      <c r="BU219" s="95">
        <f>[4]Midwest!AK218</f>
        <v>1.0674940064945653</v>
      </c>
      <c r="BV219" s="95">
        <f>[4]South!AK218</f>
        <v>0.97377295008221754</v>
      </c>
      <c r="BW219" s="95">
        <f>[4]West!AK218</f>
        <v>0.90355298947144613</v>
      </c>
      <c r="BX219" s="88"/>
      <c r="BY219" s="95">
        <f>[4]Northeast!AH218</f>
        <v>0.99339661724022643</v>
      </c>
      <c r="BZ219" s="95">
        <f>[4]Midwest!AH218</f>
        <v>0.98650701119789319</v>
      </c>
      <c r="CA219" s="95">
        <f>[4]South!AH218</f>
        <v>0.99534392982857989</v>
      </c>
      <c r="CB219" s="95">
        <f>[4]West!AH218</f>
        <v>0.98797816483261236</v>
      </c>
      <c r="CD219" s="95">
        <f>[4]Northeast!AI218</f>
        <v>1.2386629514172414</v>
      </c>
      <c r="CE219" s="95">
        <f>[4]Midwest!AI218</f>
        <v>1.3131951655096996</v>
      </c>
      <c r="CF219" s="95">
        <f>[4]South!AI218</f>
        <v>1.3450878694530015</v>
      </c>
      <c r="CG219" s="95">
        <f>[4]West!AI218</f>
        <v>1.3288172633667843</v>
      </c>
      <c r="CI219" s="95">
        <f>[4]Northeast!AJ218</f>
        <v>1.0222694573966564</v>
      </c>
      <c r="CJ219" s="95">
        <f>[4]Midwest!AJ218</f>
        <v>1.0333011387276856</v>
      </c>
      <c r="CK219" s="95">
        <f>[4]South!AJ218</f>
        <v>1.0698005028130457</v>
      </c>
      <c r="CL219" s="95">
        <f>[4]West!AJ218</f>
        <v>0.99737522153236613</v>
      </c>
      <c r="CN219" s="89" t="e">
        <f t="shared" si="396"/>
        <v>#DIV/0!</v>
      </c>
      <c r="CO219" s="89">
        <f t="shared" si="397"/>
        <v>0.89020445562635886</v>
      </c>
      <c r="CP219" s="89">
        <f t="shared" si="398"/>
        <v>1.1564520593019334</v>
      </c>
      <c r="CQ219" s="89">
        <f t="shared" si="399"/>
        <v>0.99201186964764088</v>
      </c>
      <c r="CR219" s="89">
        <f t="shared" si="400"/>
        <v>1.2967720543912526</v>
      </c>
      <c r="CS219" s="89">
        <f t="shared" si="401"/>
        <v>1.0403034056631697</v>
      </c>
      <c r="CT219" s="89">
        <f t="shared" si="402"/>
        <v>1.1756875187440794</v>
      </c>
      <c r="CU219" s="89" t="e">
        <f t="shared" si="403"/>
        <v>#DIV/0!</v>
      </c>
      <c r="CV219" s="89" t="e">
        <f t="shared" si="404"/>
        <v>#DIV/0!</v>
      </c>
      <c r="CW219" s="89"/>
      <c r="CX219" s="89">
        <f t="shared" si="405"/>
        <v>1.5476336555372183</v>
      </c>
      <c r="DA219" s="35"/>
      <c r="DC219" s="80">
        <f t="shared" si="359"/>
        <v>0.22832675275697487</v>
      </c>
      <c r="DD219" s="80">
        <f t="shared" si="360"/>
        <v>0.51261702155291522</v>
      </c>
      <c r="DE219" s="80">
        <f t="shared" si="361"/>
        <v>0.22384202497531699</v>
      </c>
      <c r="DF219" s="80">
        <f t="shared" si="362"/>
        <v>1.8574108617888878E-2</v>
      </c>
      <c r="DG219" s="80">
        <f t="shared" si="363"/>
        <v>1.6640092096904115E-2</v>
      </c>
      <c r="DI219" s="80">
        <f t="shared" si="417"/>
        <v>0.23653285959808296</v>
      </c>
      <c r="DJ219" s="80">
        <f t="shared" si="418"/>
        <v>0.50479506087217618</v>
      </c>
      <c r="DK219" s="80">
        <f t="shared" si="419"/>
        <v>0.22237186269116926</v>
      </c>
      <c r="DL219" s="80">
        <f t="shared" si="420"/>
        <v>1.8909436030572116E-2</v>
      </c>
      <c r="DM219" s="80">
        <f t="shared" si="421"/>
        <v>1.7241255576448417E-2</v>
      </c>
      <c r="DN219" s="80">
        <f t="shared" si="422"/>
        <v>0.99985047476844902</v>
      </c>
      <c r="DP219" s="80">
        <f t="shared" si="380"/>
        <v>0.2365682325178278</v>
      </c>
      <c r="DQ219" s="80">
        <f t="shared" si="381"/>
        <v>0.50487055175833107</v>
      </c>
      <c r="DR219" s="80">
        <f t="shared" si="382"/>
        <v>0.22240511786791659</v>
      </c>
      <c r="DS219" s="80">
        <f t="shared" si="383"/>
        <v>1.8912263891209601E-2</v>
      </c>
      <c r="DT219" s="80">
        <f t="shared" si="384"/>
        <v>1.7243833964714819E-2</v>
      </c>
      <c r="DW219" s="80">
        <f t="shared" si="375"/>
        <v>-8.2842305186926146E-2</v>
      </c>
      <c r="DX219" s="80">
        <f t="shared" si="376"/>
        <v>7.8106479743648385E-2</v>
      </c>
      <c r="DY219" s="80">
        <f t="shared" si="377"/>
        <v>1.1020420155768606E-2</v>
      </c>
      <c r="DZ219" s="80">
        <f t="shared" si="378"/>
        <v>4.7514366750061815E-3</v>
      </c>
      <c r="EA219" s="80">
        <f t="shared" si="379"/>
        <v>-7.6856206424836801E-2</v>
      </c>
      <c r="EC219" s="80">
        <f t="shared" si="407"/>
        <v>4.1710662203653319</v>
      </c>
      <c r="ED219" s="80">
        <f t="shared" si="408"/>
        <v>4.8824827070287293</v>
      </c>
      <c r="EE219" s="80">
        <f t="shared" si="409"/>
        <v>1.8118100054091391</v>
      </c>
      <c r="EF219" s="80">
        <f t="shared" si="410"/>
        <v>0.9633185972609194</v>
      </c>
      <c r="EG219" s="80"/>
      <c r="EI219" s="80">
        <f t="shared" ref="EI219:EL222" si="450">LN(EC219/EC218)</f>
        <v>6.3433312412551884E-3</v>
      </c>
      <c r="EJ219" s="80">
        <f t="shared" si="450"/>
        <v>-5.3565176784464409E-2</v>
      </c>
      <c r="EK219" s="80">
        <f t="shared" si="450"/>
        <v>-4.1177757640071802E-3</v>
      </c>
      <c r="EL219" s="80">
        <f t="shared" si="450"/>
        <v>-4.672117135345439E-2</v>
      </c>
      <c r="EN219" s="80">
        <f t="shared" si="424"/>
        <v>-2.6000975677265063E-4</v>
      </c>
      <c r="EO219" s="80">
        <f t="shared" si="425"/>
        <v>3.103254583519558E-4</v>
      </c>
      <c r="EP219" s="80">
        <f t="shared" si="426"/>
        <v>-1.0741895709892499E-3</v>
      </c>
      <c r="EQ219" s="80">
        <f t="shared" si="427"/>
        <v>-8.9831490250053751E-4</v>
      </c>
      <c r="ES219" s="80">
        <f t="shared" si="428"/>
        <v>6.0763591735305822E-3</v>
      </c>
      <c r="ET219" s="80">
        <f t="shared" si="429"/>
        <v>5.5253193848955311E-3</v>
      </c>
      <c r="EU219" s="80">
        <f t="shared" si="430"/>
        <v>1.1129510439377302E-2</v>
      </c>
      <c r="EV219" s="80">
        <f t="shared" si="431"/>
        <v>1.1682341312613193E-2</v>
      </c>
      <c r="EX219" s="80">
        <f t="shared" si="432"/>
        <v>2.1827661347354518E-2</v>
      </c>
      <c r="EY219" s="80">
        <f t="shared" si="433"/>
        <v>2.6126439783200991E-2</v>
      </c>
      <c r="EZ219" s="80">
        <f t="shared" si="434"/>
        <v>3.4736314752610048E-2</v>
      </c>
      <c r="FA219" s="80">
        <f t="shared" si="435"/>
        <v>-5.3057119957225177E-3</v>
      </c>
      <c r="FD219" s="80">
        <f t="shared" si="335"/>
        <v>1.0212745094989963</v>
      </c>
      <c r="FE219" s="80">
        <f t="shared" si="325"/>
        <v>2.2973488133053785</v>
      </c>
      <c r="FF219" s="80">
        <f t="shared" si="319"/>
        <v>1.1756875187440794</v>
      </c>
      <c r="FG219" s="80"/>
      <c r="FH219" s="80">
        <f t="shared" si="326"/>
        <v>0.97302814888058065</v>
      </c>
      <c r="FI219" s="80">
        <f t="shared" si="327"/>
        <v>0.6233832494303998</v>
      </c>
      <c r="FJ219" s="80">
        <f t="shared" si="328"/>
        <v>1.1564520593019334</v>
      </c>
      <c r="FK219" s="80"/>
      <c r="FL219" s="80">
        <f t="shared" si="329"/>
        <v>0.99983928262656485</v>
      </c>
      <c r="FM219" s="80">
        <f t="shared" si="330"/>
        <v>1.0065693090578829</v>
      </c>
      <c r="FN219" s="80">
        <f t="shared" si="320"/>
        <v>0.99201186964764088</v>
      </c>
      <c r="FP219" s="80">
        <f t="shared" si="331"/>
        <v>1.0069472652568452</v>
      </c>
      <c r="FQ219" s="80">
        <f t="shared" si="332"/>
        <v>1.3332996105005415</v>
      </c>
      <c r="FR219" s="80">
        <f t="shared" si="321"/>
        <v>1.2967720543912526</v>
      </c>
      <c r="FT219" s="80">
        <f t="shared" si="333"/>
        <v>1.026319798355108</v>
      </c>
      <c r="FU219" s="80">
        <f t="shared" si="334"/>
        <v>1.0083903614211565</v>
      </c>
      <c r="FV219" s="80">
        <f t="shared" si="322"/>
        <v>1.0403034056631697</v>
      </c>
      <c r="FX219" s="37"/>
    </row>
    <row r="220" spans="1:180" x14ac:dyDescent="0.2">
      <c r="A220" s="74" t="s">
        <v>37</v>
      </c>
      <c r="B220" s="31">
        <f t="shared" si="324"/>
        <v>2008</v>
      </c>
      <c r="D220" s="85">
        <f t="shared" si="351"/>
        <v>75403.711475372576</v>
      </c>
      <c r="E220" s="85">
        <f t="shared" si="352"/>
        <v>161708.12015594763</v>
      </c>
      <c r="F220" s="85">
        <f t="shared" si="353"/>
        <v>63736.815240248252</v>
      </c>
      <c r="G220" s="85">
        <f t="shared" si="354"/>
        <v>5844.043434539697</v>
      </c>
      <c r="H220" s="85">
        <f t="shared" si="355"/>
        <v>5321.4462504055637</v>
      </c>
      <c r="I220" s="85">
        <f t="shared" si="356"/>
        <v>312014.13655651372</v>
      </c>
      <c r="K220" s="86">
        <f>AER11_Table2.1d!E71*0.001</f>
        <v>8083.4059999999999</v>
      </c>
      <c r="L220" s="86">
        <f>AER11_Table2.1d!G71*0.001</f>
        <v>8511.1749999999993</v>
      </c>
      <c r="M220" s="86">
        <f>AER11_Table2.1d!$W71*0.001</f>
        <v>3443.7330000000002</v>
      </c>
      <c r="N220" s="86">
        <f>AER11_Table2.1d!B71*0.001</f>
        <v>1795.585</v>
      </c>
      <c r="O220" s="86">
        <f>AER11_Table2.1d!Q71*0.001</f>
        <v>2027.883</v>
      </c>
      <c r="P220" s="86">
        <f t="shared" si="357"/>
        <v>23861.781999999999</v>
      </c>
      <c r="R220" s="96">
        <f t="shared" si="447"/>
        <v>3228.4290000000001</v>
      </c>
      <c r="S220" s="96">
        <f t="shared" si="447"/>
        <v>650.85900000000004</v>
      </c>
      <c r="T220" s="96">
        <f t="shared" si="447"/>
        <v>4558.3680000000004</v>
      </c>
      <c r="U220" s="96">
        <f t="shared" si="447"/>
        <v>24410.01675070919</v>
      </c>
      <c r="V220" s="85">
        <f t="shared" si="411"/>
        <v>32847.672750709193</v>
      </c>
      <c r="X220" s="85">
        <f>AER_11_Table3.4_real!$Q55</f>
        <v>9.3282103454128844</v>
      </c>
      <c r="Y220" s="85">
        <f>AER_11_Table3.4_real!$S55</f>
        <v>18.999505961979121</v>
      </c>
      <c r="Z220" s="85">
        <f>AER_11_Table3.4_real!W55</f>
        <v>18.508059492489181</v>
      </c>
      <c r="AA220" s="85">
        <f>AER_11_Table3.4_real!P55</f>
        <v>3.2546737885088688</v>
      </c>
      <c r="AB220" s="85">
        <f>AER_11_Table3.4_real!U55</f>
        <v>2.6241386955783756</v>
      </c>
      <c r="AC220" s="94">
        <f t="shared" si="358"/>
        <v>13.075894187471571</v>
      </c>
      <c r="AD220" s="90">
        <f t="shared" si="441"/>
        <v>1.4432487053352343</v>
      </c>
      <c r="AF220" s="96">
        <f t="shared" si="387"/>
        <v>23.356162231033291</v>
      </c>
      <c r="AG220" s="96">
        <f t="shared" si="388"/>
        <v>248.45338261581637</v>
      </c>
      <c r="AH220" s="96">
        <f t="shared" si="389"/>
        <v>13.982375981984834</v>
      </c>
      <c r="AI220" s="96">
        <f t="shared" si="390"/>
        <v>0.23941169292191938</v>
      </c>
      <c r="AJ220" s="96">
        <f t="shared" si="391"/>
        <v>0.1620037526186896</v>
      </c>
      <c r="AL220" s="94">
        <f t="shared" si="448"/>
        <v>23.311510914439751</v>
      </c>
      <c r="AM220" s="94">
        <f t="shared" si="448"/>
        <v>249.48285182254756</v>
      </c>
      <c r="AN220" s="94">
        <f t="shared" si="448"/>
        <v>14.01581388188046</v>
      </c>
      <c r="AO220" s="94">
        <f t="shared" si="448"/>
        <v>0.2356901692747895</v>
      </c>
      <c r="AP220" s="94">
        <f t="shared" si="393"/>
        <v>9.3547009594713479</v>
      </c>
      <c r="AR220" s="90">
        <f>[4]Northeast!V219</f>
        <v>1.001915419243198</v>
      </c>
      <c r="AS220" s="90">
        <f>[4]Midwest!V219</f>
        <v>0.99587358730585851</v>
      </c>
      <c r="AT220" s="90">
        <f>[4]South!V219</f>
        <v>0.99761427340735065</v>
      </c>
      <c r="AU220" s="90">
        <f>[4]West!V219</f>
        <v>1.0157898976379918</v>
      </c>
      <c r="AV220" s="90">
        <f t="shared" si="394"/>
        <v>1.7317897527730778E-2</v>
      </c>
      <c r="AX220" s="102">
        <f t="shared" si="436"/>
        <v>399389.68796074332</v>
      </c>
      <c r="AY220" s="102">
        <f t="shared" si="413"/>
        <v>76471.110040623069</v>
      </c>
      <c r="AZ220" s="102">
        <f t="shared" si="414"/>
        <v>1323670.563310222</v>
      </c>
      <c r="BA220" s="102">
        <f t="shared" si="415"/>
        <v>13594464.617775928</v>
      </c>
      <c r="BB220" s="102">
        <f t="shared" si="416"/>
        <v>16198011.793929528</v>
      </c>
      <c r="BE220" s="80">
        <f t="shared" si="449"/>
        <v>1.3106793841480702</v>
      </c>
      <c r="BF220" s="80">
        <f t="shared" si="449"/>
        <v>3.4151681536290055</v>
      </c>
      <c r="BG220" s="80">
        <f t="shared" si="449"/>
        <v>0.47597543812612803</v>
      </c>
      <c r="BH220" s="80">
        <f t="shared" si="449"/>
        <v>0.49395473311696536</v>
      </c>
      <c r="BI220" s="80"/>
      <c r="BJ220" s="80">
        <f t="shared" si="442"/>
        <v>1.5048014033268708</v>
      </c>
      <c r="BK220" s="80">
        <f t="shared" si="443"/>
        <v>1.8767959256899824</v>
      </c>
      <c r="BL220" s="80">
        <f t="shared" si="444"/>
        <v>0.79303646453649279</v>
      </c>
      <c r="BM220" s="80">
        <f t="shared" si="445"/>
        <v>1.0694135619112282</v>
      </c>
      <c r="BN220" s="80"/>
      <c r="BO220" s="80">
        <f t="shared" si="446"/>
        <v>1.4291330157930382</v>
      </c>
      <c r="BP220" s="80">
        <f t="shared" si="446"/>
        <v>1.3983835296783238</v>
      </c>
      <c r="BQ220" s="80">
        <f t="shared" si="446"/>
        <v>1.3707243865698835</v>
      </c>
      <c r="BR220" s="80">
        <f t="shared" si="446"/>
        <v>1.1961794493058262</v>
      </c>
      <c r="BS220" s="80"/>
      <c r="BT220" s="95">
        <f>[4]Northeast!AK219</f>
        <v>1.1367063794745345</v>
      </c>
      <c r="BU220" s="95">
        <f>[4]Midwest!AK219</f>
        <v>1.0656768027202326</v>
      </c>
      <c r="BV220" s="95">
        <f>[4]South!AK219</f>
        <v>0.97952478419048705</v>
      </c>
      <c r="BW220" s="95">
        <f>[4]West!AK219</f>
        <v>0.89951030374187169</v>
      </c>
      <c r="BX220" s="88"/>
      <c r="BY220" s="95">
        <f>[4]Northeast!AH219</f>
        <v>0.99259495949654075</v>
      </c>
      <c r="BZ220" s="95">
        <f>[4]Midwest!AH219</f>
        <v>0.98587218406397359</v>
      </c>
      <c r="CA220" s="95">
        <f>[4]South!AH219</f>
        <v>0.99413195032525925</v>
      </c>
      <c r="CB220" s="95">
        <f>[4]West!AH219</f>
        <v>0.98701434457100579</v>
      </c>
      <c r="CD220" s="95">
        <f>[4]Northeast!AI219</f>
        <v>1.2454167504297728</v>
      </c>
      <c r="CE220" s="95">
        <f>[4]Midwest!AI219</f>
        <v>1.3197151481835956</v>
      </c>
      <c r="CF220" s="95">
        <f>[4]South!AI219</f>
        <v>1.3579175698872719</v>
      </c>
      <c r="CG220" s="95">
        <f>[4]West!AI219</f>
        <v>1.3421887132128465</v>
      </c>
      <c r="CI220" s="95">
        <f>[4]Northeast!AJ219</f>
        <v>1.0170389532965782</v>
      </c>
      <c r="CJ220" s="95">
        <f>[4]Midwest!AJ219</f>
        <v>1.0085558963493277</v>
      </c>
      <c r="CK220" s="95">
        <f>[4]South!AJ219</f>
        <v>1.0366144796857122</v>
      </c>
      <c r="CL220" s="95">
        <f>[4]West!AJ219</f>
        <v>1.0038137667716553</v>
      </c>
      <c r="CN220" s="89" t="e">
        <f t="shared" si="396"/>
        <v>#DIV/0!</v>
      </c>
      <c r="CO220" s="89">
        <f t="shared" si="397"/>
        <v>0.98098447931430699</v>
      </c>
      <c r="CP220" s="89">
        <f t="shared" si="398"/>
        <v>1.0421495885433207</v>
      </c>
      <c r="CQ220" s="89">
        <f t="shared" si="399"/>
        <v>0.99121811428651019</v>
      </c>
      <c r="CR220" s="89">
        <f t="shared" si="400"/>
        <v>1.3046400274166234</v>
      </c>
      <c r="CS220" s="89">
        <f t="shared" si="401"/>
        <v>1.0193735730189273</v>
      </c>
      <c r="CT220" s="89">
        <f t="shared" si="402"/>
        <v>1.4026915140661138</v>
      </c>
      <c r="CU220" s="89" t="e">
        <f t="shared" si="403"/>
        <v>#DIV/0!</v>
      </c>
      <c r="CV220" s="89" t="e">
        <f t="shared" si="404"/>
        <v>#DIV/0!</v>
      </c>
      <c r="CW220" s="89"/>
      <c r="CX220" s="89">
        <f t="shared" si="405"/>
        <v>1.3737995215916463</v>
      </c>
      <c r="DA220" s="35"/>
      <c r="DC220" s="80">
        <f t="shared" si="359"/>
        <v>0.24166761258817207</v>
      </c>
      <c r="DD220" s="80">
        <f t="shared" si="360"/>
        <v>0.5182717742875671</v>
      </c>
      <c r="DE220" s="80">
        <f t="shared" si="361"/>
        <v>0.20427540861983953</v>
      </c>
      <c r="DF220" s="80">
        <f t="shared" si="362"/>
        <v>1.8730059794842633E-2</v>
      </c>
      <c r="DG220" s="80">
        <f t="shared" si="363"/>
        <v>1.7055144709578612E-2</v>
      </c>
      <c r="DI220" s="80">
        <f t="shared" si="417"/>
        <v>0.23493405539191442</v>
      </c>
      <c r="DJ220" s="80">
        <f t="shared" si="418"/>
        <v>0.51543922819272292</v>
      </c>
      <c r="DK220" s="80">
        <f t="shared" si="419"/>
        <v>0.21390958872451579</v>
      </c>
      <c r="DL220" s="80">
        <f t="shared" si="420"/>
        <v>1.8651975546109496E-2</v>
      </c>
      <c r="DM220" s="80">
        <f t="shared" si="421"/>
        <v>1.6846766276658386E-2</v>
      </c>
      <c r="DN220" s="80">
        <f t="shared" si="422"/>
        <v>0.99978161413192101</v>
      </c>
      <c r="DP220" s="80">
        <f t="shared" si="380"/>
        <v>0.23498537287655594</v>
      </c>
      <c r="DQ220" s="80">
        <f t="shared" si="381"/>
        <v>0.51555181742391076</v>
      </c>
      <c r="DR220" s="80">
        <f t="shared" si="382"/>
        <v>0.21395631375982721</v>
      </c>
      <c r="DS220" s="80">
        <f t="shared" si="383"/>
        <v>1.8656049763732072E-2</v>
      </c>
      <c r="DT220" s="80">
        <f t="shared" si="384"/>
        <v>1.6850446175974046E-2</v>
      </c>
      <c r="DW220" s="80">
        <f t="shared" si="375"/>
        <v>0.17460486177635751</v>
      </c>
      <c r="DX220" s="80">
        <f t="shared" si="376"/>
        <v>0.2347055192765902</v>
      </c>
      <c r="DY220" s="80">
        <f t="shared" si="377"/>
        <v>4.5759796849287465E-2</v>
      </c>
      <c r="DZ220" s="80">
        <f t="shared" si="378"/>
        <v>0.16512008744955189</v>
      </c>
      <c r="EA220" s="80">
        <f t="shared" si="379"/>
        <v>9.7105476383782086E-2</v>
      </c>
      <c r="EC220" s="80">
        <f t="shared" si="407"/>
        <v>3.9861303635367524</v>
      </c>
      <c r="ED220" s="80">
        <f t="shared" si="408"/>
        <v>4.1970739929275993</v>
      </c>
      <c r="EE220" s="80">
        <f t="shared" si="409"/>
        <v>1.6981911678336472</v>
      </c>
      <c r="EF220" s="80">
        <f t="shared" si="410"/>
        <v>0.88544802634077013</v>
      </c>
      <c r="EG220" s="80"/>
      <c r="EI220" s="80">
        <f t="shared" si="450"/>
        <v>-4.535076485631033E-2</v>
      </c>
      <c r="EJ220" s="80">
        <f t="shared" si="450"/>
        <v>-0.15126622778264331</v>
      </c>
      <c r="EK220" s="80">
        <f t="shared" si="450"/>
        <v>-6.4762682925512044E-2</v>
      </c>
      <c r="EL220" s="80">
        <f t="shared" si="450"/>
        <v>-8.4290433998100087E-2</v>
      </c>
      <c r="EN220" s="80">
        <f t="shared" si="424"/>
        <v>-8.0731237394585803E-4</v>
      </c>
      <c r="EO220" s="80">
        <f t="shared" si="425"/>
        <v>-6.437171486759223E-4</v>
      </c>
      <c r="EP220" s="80">
        <f t="shared" si="426"/>
        <v>-1.2183908991714207E-3</v>
      </c>
      <c r="EQ220" s="80">
        <f t="shared" si="427"/>
        <v>-9.7602429733848666E-4</v>
      </c>
      <c r="ES220" s="80">
        <f t="shared" si="428"/>
        <v>5.437680320055001E-3</v>
      </c>
      <c r="ET220" s="80">
        <f t="shared" si="429"/>
        <v>4.9526912993967942E-3</v>
      </c>
      <c r="EU220" s="80">
        <f t="shared" si="430"/>
        <v>9.4929862848326281E-3</v>
      </c>
      <c r="EV220" s="80">
        <f t="shared" si="431"/>
        <v>1.0012378607841696E-2</v>
      </c>
      <c r="EX220" s="80">
        <f t="shared" si="432"/>
        <v>-5.1296954812451653E-3</v>
      </c>
      <c r="EY220" s="80">
        <f t="shared" si="433"/>
        <v>-2.4239164156609219E-2</v>
      </c>
      <c r="EZ220" s="80">
        <f t="shared" si="434"/>
        <v>-3.1512090004797176E-2</v>
      </c>
      <c r="FA220" s="80">
        <f t="shared" si="435"/>
        <v>6.4347420389115001E-3</v>
      </c>
      <c r="FD220" s="80">
        <f t="shared" si="335"/>
        <v>1.1930819130958623</v>
      </c>
      <c r="FE220" s="80">
        <f t="shared" si="325"/>
        <v>2.7409253172268899</v>
      </c>
      <c r="FF220" s="80">
        <f t="shared" si="319"/>
        <v>1.4026915140661138</v>
      </c>
      <c r="FG220" s="80"/>
      <c r="FH220" s="80">
        <f t="shared" si="326"/>
        <v>0.90116108156908059</v>
      </c>
      <c r="FI220" s="80">
        <f t="shared" si="327"/>
        <v>0.56176872328874705</v>
      </c>
      <c r="FJ220" s="80">
        <f t="shared" si="328"/>
        <v>1.0421495885433207</v>
      </c>
      <c r="FK220" s="80"/>
      <c r="FL220" s="80">
        <f t="shared" si="329"/>
        <v>0.99919985296001279</v>
      </c>
      <c r="FM220" s="80">
        <f t="shared" si="330"/>
        <v>1.0057639056046983</v>
      </c>
      <c r="FN220" s="80">
        <f t="shared" si="320"/>
        <v>0.99121811428651019</v>
      </c>
      <c r="FP220" s="80">
        <f t="shared" si="331"/>
        <v>1.0060673523914456</v>
      </c>
      <c r="FQ220" s="80">
        <f t="shared" si="332"/>
        <v>1.3413892090808255</v>
      </c>
      <c r="FR220" s="80">
        <f t="shared" si="321"/>
        <v>1.3046400274166234</v>
      </c>
      <c r="FT220" s="80">
        <f t="shared" si="333"/>
        <v>0.97988103035104457</v>
      </c>
      <c r="FU220" s="80">
        <f t="shared" si="334"/>
        <v>0.98810258634542503</v>
      </c>
      <c r="FV220" s="80">
        <f t="shared" si="322"/>
        <v>1.0193735730189273</v>
      </c>
      <c r="FX220" s="37"/>
    </row>
    <row r="221" spans="1:180" x14ac:dyDescent="0.2">
      <c r="A221" s="74" t="s">
        <v>37</v>
      </c>
      <c r="B221" s="31">
        <f t="shared" si="324"/>
        <v>2009</v>
      </c>
      <c r="D221" s="85">
        <f t="shared" si="351"/>
        <v>45225.740321496436</v>
      </c>
      <c r="E221" s="85">
        <f t="shared" si="352"/>
        <v>99741.478465193621</v>
      </c>
      <c r="F221" s="85">
        <f t="shared" si="353"/>
        <v>57602.960238318294</v>
      </c>
      <c r="G221" s="85">
        <f t="shared" si="354"/>
        <v>4969.597326554911</v>
      </c>
      <c r="H221" s="85">
        <f t="shared" si="355"/>
        <v>4805.8908582149279</v>
      </c>
      <c r="I221" s="85">
        <f t="shared" si="356"/>
        <v>212345.66720977818</v>
      </c>
      <c r="K221" s="86">
        <f>AER11_Table2.1d!E72*0.001</f>
        <v>7608.9719999999998</v>
      </c>
      <c r="L221" s="86">
        <f>AER11_Table2.1d!G72*0.001</f>
        <v>7815.777</v>
      </c>
      <c r="M221" s="86">
        <f>AER11_Table2.1d!$W72*0.001</f>
        <v>3130.3119999999999</v>
      </c>
      <c r="N221" s="86">
        <f>AER11_Table2.1d!B72*0.001</f>
        <v>1395.671</v>
      </c>
      <c r="O221" s="86">
        <f>AER11_Table2.1d!Q72*0.001</f>
        <v>1993.634</v>
      </c>
      <c r="P221" s="86">
        <f t="shared" si="357"/>
        <v>21944.366000000002</v>
      </c>
      <c r="Q221" s="90">
        <f>O221/O197</f>
        <v>1.039610486453902</v>
      </c>
      <c r="R221" s="96">
        <f t="shared" si="447"/>
        <v>3186.5940000000001</v>
      </c>
      <c r="S221" s="96">
        <f t="shared" si="447"/>
        <v>682.48599999999999</v>
      </c>
      <c r="T221" s="96">
        <f t="shared" si="447"/>
        <v>4460.0569999999998</v>
      </c>
      <c r="U221" s="96">
        <f t="shared" si="447"/>
        <v>24317.926278182462</v>
      </c>
      <c r="V221" s="85">
        <f t="shared" si="411"/>
        <v>32647.063278182461</v>
      </c>
      <c r="W221" s="90">
        <f>V221/V197</f>
        <v>1.4000889182969054</v>
      </c>
      <c r="X221" s="85">
        <f>AER_11_Table3.4_real!$Q56</f>
        <v>5.9437385656691122</v>
      </c>
      <c r="Y221" s="85">
        <f>AER_11_Table3.4_real!$S56</f>
        <v>12.761556332171915</v>
      </c>
      <c r="Z221" s="85">
        <f>AER_11_Table3.4_real!W56</f>
        <v>18.401667385972484</v>
      </c>
      <c r="AA221" s="85">
        <f>AER_11_Table3.4_real!P56</f>
        <v>3.5607226391856757</v>
      </c>
      <c r="AB221" s="85">
        <f>AER_11_Table3.4_real!U56</f>
        <v>2.4106184275623952</v>
      </c>
      <c r="AC221" s="94">
        <f t="shared" si="358"/>
        <v>9.6765460077442285</v>
      </c>
      <c r="AD221" s="90">
        <f t="shared" si="441"/>
        <v>1.0680464599640638</v>
      </c>
      <c r="AF221" s="96">
        <f t="shared" si="387"/>
        <v>14.192501561697673</v>
      </c>
      <c r="AG221" s="96">
        <f t="shared" si="388"/>
        <v>146.14435822155124</v>
      </c>
      <c r="AH221" s="96">
        <f t="shared" si="389"/>
        <v>12.915296875873626</v>
      </c>
      <c r="AI221" s="96">
        <f t="shared" si="390"/>
        <v>0.20435942068849558</v>
      </c>
      <c r="AJ221" s="96">
        <f t="shared" si="391"/>
        <v>0.14720744764282159</v>
      </c>
      <c r="AL221" s="94">
        <f t="shared" si="448"/>
        <v>14.393535791755749</v>
      </c>
      <c r="AM221" s="94">
        <f t="shared" si="448"/>
        <v>150.6435604142597</v>
      </c>
      <c r="AN221" s="94">
        <f t="shared" si="448"/>
        <v>12.888918718543684</v>
      </c>
      <c r="AO221" s="94">
        <f t="shared" si="448"/>
        <v>0.20128730246698587</v>
      </c>
      <c r="AP221" s="94">
        <f t="shared" si="393"/>
        <v>6.4648595159224023</v>
      </c>
      <c r="AR221" s="90">
        <f>[4]Northeast!V220</f>
        <v>0.98603301975507485</v>
      </c>
      <c r="AS221" s="90">
        <f>[4]Midwest!V220</f>
        <v>0.97013345820866193</v>
      </c>
      <c r="AT221" s="90">
        <f>[4]South!V220</f>
        <v>1.0020465764356161</v>
      </c>
      <c r="AU221" s="90">
        <f>[4]West!V220</f>
        <v>1.0152623547727935</v>
      </c>
      <c r="AV221" s="90">
        <f t="shared" si="394"/>
        <v>2.2770401627485035E-2</v>
      </c>
      <c r="AX221" s="102">
        <f t="shared" si="436"/>
        <v>418794.28653437021</v>
      </c>
      <c r="AY221" s="102">
        <f t="shared" si="413"/>
        <v>87321.58043915531</v>
      </c>
      <c r="AZ221" s="102">
        <f t="shared" si="414"/>
        <v>1424796.3142332139</v>
      </c>
      <c r="BA221" s="102">
        <f t="shared" si="415"/>
        <v>17423824.295398027</v>
      </c>
      <c r="BB221" s="102">
        <f t="shared" si="416"/>
        <v>16375655.350070506</v>
      </c>
      <c r="BC221" s="90">
        <f>BB221/BB197</f>
        <v>1.3467437434885743</v>
      </c>
      <c r="BE221" s="80">
        <f t="shared" si="449"/>
        <v>0.80927017971906623</v>
      </c>
      <c r="BF221" s="80">
        <f t="shared" si="449"/>
        <v>2.0621581255692947</v>
      </c>
      <c r="BG221" s="80">
        <f t="shared" si="449"/>
        <v>0.43770620712664549</v>
      </c>
      <c r="BH221" s="80">
        <f t="shared" si="449"/>
        <v>0.42185389435565668</v>
      </c>
      <c r="BI221" s="80"/>
      <c r="BJ221" s="80">
        <f t="shared" si="442"/>
        <v>0.95882766398221031</v>
      </c>
      <c r="BK221" s="80">
        <f t="shared" si="443"/>
        <v>1.2606031429244891</v>
      </c>
      <c r="BL221" s="80">
        <f t="shared" si="444"/>
        <v>0.78847775755584848</v>
      </c>
      <c r="BM221" s="80">
        <f t="shared" si="445"/>
        <v>1.1699744207833767</v>
      </c>
      <c r="BN221" s="80"/>
      <c r="BO221" s="80">
        <f t="shared" si="446"/>
        <v>1.4017980601887385</v>
      </c>
      <c r="BP221" s="80">
        <f t="shared" si="446"/>
        <v>1.350455291042975</v>
      </c>
      <c r="BQ221" s="80">
        <f t="shared" si="446"/>
        <v>1.3626857197151556</v>
      </c>
      <c r="BR221" s="80">
        <f t="shared" si="446"/>
        <v>1.1916763780598454</v>
      </c>
      <c r="BS221" s="80"/>
      <c r="BT221" s="95">
        <f>[4]Northeast!AK220</f>
        <v>1.1306623422358208</v>
      </c>
      <c r="BU221" s="95">
        <f>[4]Midwest!AK220</f>
        <v>1.0545902256110342</v>
      </c>
      <c r="BV221" s="95">
        <f>[4]South!AK220</f>
        <v>0.96387325045240557</v>
      </c>
      <c r="BW221" s="95">
        <f>[4]West!AK220</f>
        <v>0.89083020081486175</v>
      </c>
      <c r="BX221" s="88"/>
      <c r="BY221" s="95">
        <f>[4]Northeast!AH220</f>
        <v>0.99207098281517303</v>
      </c>
      <c r="BZ221" s="95">
        <f>[4]Midwest!AH220</f>
        <v>0.9854862658423087</v>
      </c>
      <c r="CA221" s="95">
        <f>[4]South!AH220</f>
        <v>0.99317459852188239</v>
      </c>
      <c r="CB221" s="95">
        <f>[4]West!AH220</f>
        <v>0.98630656827107377</v>
      </c>
      <c r="CD221" s="95">
        <f>[4]Northeast!AI220</f>
        <v>1.2485668339729421</v>
      </c>
      <c r="CE221" s="95">
        <f>[4]Midwest!AI220</f>
        <v>1.3225699510978832</v>
      </c>
      <c r="CF221" s="95">
        <f>[4]South!AI220</f>
        <v>1.3671231837970577</v>
      </c>
      <c r="CG221" s="95">
        <f>[4]West!AI220</f>
        <v>1.3518357643326724</v>
      </c>
      <c r="CI221" s="95">
        <f>[4]Northeast!AJ220</f>
        <v>1.0009168149992755</v>
      </c>
      <c r="CJ221" s="95">
        <f>[4]Midwest!AJ220</f>
        <v>0.9824879703548236</v>
      </c>
      <c r="CK221" s="95">
        <f>[4]South!AJ220</f>
        <v>1.0412200568310372</v>
      </c>
      <c r="CL221" s="95">
        <f>[4]West!AJ220</f>
        <v>1.0032924436202049</v>
      </c>
      <c r="CN221" s="89" t="e">
        <f t="shared" si="396"/>
        <v>#DIV/0!</v>
      </c>
      <c r="CO221" s="89">
        <f t="shared" si="397"/>
        <v>0.90116397695456352</v>
      </c>
      <c r="CP221" s="89">
        <f t="shared" si="398"/>
        <v>0.974476474172283</v>
      </c>
      <c r="CQ221" s="89">
        <f t="shared" si="399"/>
        <v>0.99066602776299384</v>
      </c>
      <c r="CR221" s="89">
        <f t="shared" si="400"/>
        <v>1.3090762950279431</v>
      </c>
      <c r="CS221" s="89">
        <f t="shared" si="401"/>
        <v>1.0036389737203839</v>
      </c>
      <c r="CT221" s="89">
        <f t="shared" si="402"/>
        <v>1.0384544882493563</v>
      </c>
      <c r="CU221" s="89" t="e">
        <f t="shared" si="403"/>
        <v>#DIV/0!</v>
      </c>
      <c r="CV221" s="89" t="e">
        <f t="shared" si="404"/>
        <v>#DIV/0!</v>
      </c>
      <c r="CW221" s="89"/>
      <c r="CX221" s="89">
        <f t="shared" si="405"/>
        <v>1.2683558182083661</v>
      </c>
      <c r="DA221" s="35"/>
      <c r="DC221" s="80">
        <f t="shared" si="359"/>
        <v>0.21298169591008195</v>
      </c>
      <c r="DD221" s="80">
        <f t="shared" si="360"/>
        <v>0.46971280260057352</v>
      </c>
      <c r="DE221" s="80">
        <f t="shared" si="361"/>
        <v>0.27126976968836297</v>
      </c>
      <c r="DF221" s="80">
        <f t="shared" si="362"/>
        <v>2.3403337547949123E-2</v>
      </c>
      <c r="DG221" s="80">
        <f t="shared" si="363"/>
        <v>2.2632394253032463E-2</v>
      </c>
      <c r="DI221" s="80">
        <f t="shared" si="417"/>
        <v>0.22702267893825051</v>
      </c>
      <c r="DJ221" s="80">
        <f t="shared" si="418"/>
        <v>0.49359425682301439</v>
      </c>
      <c r="DK221" s="80">
        <f t="shared" si="419"/>
        <v>0.23619115908531546</v>
      </c>
      <c r="DL221" s="80">
        <f t="shared" si="420"/>
        <v>2.0980023019596443E-2</v>
      </c>
      <c r="DM221" s="80">
        <f t="shared" si="421"/>
        <v>1.971244682131016E-2</v>
      </c>
      <c r="DN221" s="80">
        <f t="shared" si="422"/>
        <v>0.99750056468748682</v>
      </c>
      <c r="DP221" s="80">
        <f t="shared" si="380"/>
        <v>0.22759152924327</v>
      </c>
      <c r="DQ221" s="80">
        <f t="shared" si="381"/>
        <v>0.49483105503569874</v>
      </c>
      <c r="DR221" s="80">
        <f t="shared" si="382"/>
        <v>0.236782982834013</v>
      </c>
      <c r="DS221" s="80">
        <f t="shared" si="383"/>
        <v>2.1032592624315363E-2</v>
      </c>
      <c r="DT221" s="80">
        <f t="shared" si="384"/>
        <v>1.9761840262703004E-2</v>
      </c>
      <c r="DW221" s="80">
        <f t="shared" si="375"/>
        <v>-0.45070485569539265</v>
      </c>
      <c r="DX221" s="80">
        <f t="shared" si="376"/>
        <v>-0.39797573674237802</v>
      </c>
      <c r="DY221" s="80">
        <f t="shared" si="377"/>
        <v>-5.7650061476367913E-3</v>
      </c>
      <c r="DZ221" s="80">
        <f t="shared" si="378"/>
        <v>8.987146074560623E-2</v>
      </c>
      <c r="EA221" s="80">
        <f t="shared" si="379"/>
        <v>-8.4869402700450541E-2</v>
      </c>
      <c r="EC221" s="80">
        <f t="shared" si="407"/>
        <v>3.8166343471269046</v>
      </c>
      <c r="ED221" s="80">
        <f t="shared" si="408"/>
        <v>3.9203670282509226</v>
      </c>
      <c r="EE221" s="80">
        <f t="shared" si="409"/>
        <v>1.5701537995439483</v>
      </c>
      <c r="EF221" s="80">
        <f t="shared" si="410"/>
        <v>0.70006380308522032</v>
      </c>
      <c r="EG221" s="80"/>
      <c r="EI221" s="80">
        <f t="shared" si="450"/>
        <v>-4.3451953314117074E-2</v>
      </c>
      <c r="EJ221" s="80">
        <f t="shared" si="450"/>
        <v>-6.8202335077351989E-2</v>
      </c>
      <c r="EK221" s="80">
        <f t="shared" si="450"/>
        <v>-7.8390089615531358E-2</v>
      </c>
      <c r="EL221" s="80">
        <f t="shared" si="450"/>
        <v>-0.23492228320793943</v>
      </c>
      <c r="EN221" s="80">
        <f t="shared" si="424"/>
        <v>-5.2802507703796281E-4</v>
      </c>
      <c r="EO221" s="80">
        <f t="shared" si="425"/>
        <v>-3.915251704864959E-4</v>
      </c>
      <c r="EP221" s="80">
        <f t="shared" si="426"/>
        <v>-9.6346673641147787E-4</v>
      </c>
      <c r="EQ221" s="80">
        <f t="shared" si="427"/>
        <v>-7.1734539037908527E-4</v>
      </c>
      <c r="ES221" s="80">
        <f t="shared" si="428"/>
        <v>2.5261475159956831E-3</v>
      </c>
      <c r="ET221" s="80">
        <f t="shared" si="429"/>
        <v>2.1608599510288817E-3</v>
      </c>
      <c r="EU221" s="80">
        <f t="shared" si="430"/>
        <v>6.7563385358936495E-3</v>
      </c>
      <c r="EV221" s="80">
        <f t="shared" si="431"/>
        <v>7.1618446193977099E-3</v>
      </c>
      <c r="EX221" s="80">
        <f t="shared" si="432"/>
        <v>-1.5979023511670729E-2</v>
      </c>
      <c r="EY221" s="80">
        <f t="shared" si="433"/>
        <v>-2.6186681338383078E-2</v>
      </c>
      <c r="EZ221" s="80">
        <f t="shared" si="434"/>
        <v>4.4330620237532379E-3</v>
      </c>
      <c r="FA221" s="80">
        <f t="shared" si="435"/>
        <v>-5.1947740530611415E-4</v>
      </c>
      <c r="FD221" s="80">
        <f t="shared" si="335"/>
        <v>0.74032991419409866</v>
      </c>
      <c r="FE221" s="80">
        <f t="shared" si="325"/>
        <v>2.0291890049150161</v>
      </c>
      <c r="FF221" s="80">
        <f t="shared" si="319"/>
        <v>1.0384544882493563</v>
      </c>
      <c r="FG221" s="80"/>
      <c r="FH221" s="80">
        <f t="shared" si="326"/>
        <v>0.93506391489764062</v>
      </c>
      <c r="FI221" s="80">
        <f t="shared" si="327"/>
        <v>0.52528966166542523</v>
      </c>
      <c r="FJ221" s="80">
        <f t="shared" si="328"/>
        <v>0.974476474172283</v>
      </c>
      <c r="FK221" s="80"/>
      <c r="FL221" s="80">
        <f t="shared" si="329"/>
        <v>0.99944302216075442</v>
      </c>
      <c r="FM221" s="80">
        <f t="shared" si="330"/>
        <v>1.0052037173977635</v>
      </c>
      <c r="FN221" s="80">
        <f t="shared" si="320"/>
        <v>0.99066602776299384</v>
      </c>
      <c r="FP221" s="80">
        <f t="shared" si="331"/>
        <v>1.0034003767461468</v>
      </c>
      <c r="FQ221" s="80">
        <f t="shared" si="332"/>
        <v>1.3459504377549161</v>
      </c>
      <c r="FR221" s="80">
        <f t="shared" si="321"/>
        <v>1.3090762950279431</v>
      </c>
      <c r="FT221" s="80">
        <f t="shared" si="333"/>
        <v>0.98456444259983655</v>
      </c>
      <c r="FU221" s="80">
        <f t="shared" si="334"/>
        <v>0.97285067215664023</v>
      </c>
      <c r="FV221" s="80">
        <f t="shared" si="322"/>
        <v>1.0036389737203839</v>
      </c>
      <c r="FX221" s="37"/>
    </row>
    <row r="222" spans="1:180" x14ac:dyDescent="0.2">
      <c r="A222" s="74" t="s">
        <v>37</v>
      </c>
      <c r="B222" s="31">
        <f t="shared" si="324"/>
        <v>2010</v>
      </c>
      <c r="D222" s="85">
        <f t="shared" si="351"/>
        <v>45241.675942809728</v>
      </c>
      <c r="E222" s="85">
        <f t="shared" si="352"/>
        <v>131262.55434820068</v>
      </c>
      <c r="F222" s="85">
        <f t="shared" si="353"/>
        <v>59922.2754409279</v>
      </c>
      <c r="G222" s="85">
        <f t="shared" si="354"/>
        <v>5937.4146434044669</v>
      </c>
      <c r="H222" s="85">
        <f t="shared" si="355"/>
        <v>5556.6300663400934</v>
      </c>
      <c r="I222" s="85">
        <f t="shared" si="356"/>
        <v>247920.55044168286</v>
      </c>
      <c r="K222" s="86">
        <f>AER11_Table2.1d!E73*0.001</f>
        <v>7959.33</v>
      </c>
      <c r="L222" s="86">
        <f>AER11_Table2.1d!G73*0.001</f>
        <v>8209.9369999999999</v>
      </c>
      <c r="M222" s="86">
        <f>AER11_Table2.1d!$W73*0.001</f>
        <v>3312.6179999999999</v>
      </c>
      <c r="N222" s="86">
        <f>AER11_Table2.1d!B73*0.001</f>
        <v>1648.6179999999999</v>
      </c>
      <c r="O222" s="86">
        <f>AER11_Table2.1d!Q73*0.001</f>
        <v>2229.866</v>
      </c>
      <c r="P222" s="86">
        <f t="shared" si="357"/>
        <v>23360.368999999999</v>
      </c>
      <c r="R222" s="96">
        <f t="shared" si="447"/>
        <v>3163.6109999999999</v>
      </c>
      <c r="S222" s="96">
        <f t="shared" si="447"/>
        <v>684.70799999999997</v>
      </c>
      <c r="T222" s="96">
        <f t="shared" si="447"/>
        <v>4538.6400000000003</v>
      </c>
      <c r="U222" s="96">
        <f t="shared" si="447"/>
        <v>24390.675149360894</v>
      </c>
      <c r="V222" s="85">
        <f t="shared" si="411"/>
        <v>32777.634149360892</v>
      </c>
      <c r="X222" s="85">
        <f>AER_11_Table3.4_real!$Q57</f>
        <v>5.6841060670696812</v>
      </c>
      <c r="Y222" s="85">
        <f>AER_11_Table3.4_real!$S57</f>
        <v>15.988253545453597</v>
      </c>
      <c r="Z222" s="85">
        <f>AER_11_Table3.4_real!W57</f>
        <v>18.089099147842553</v>
      </c>
      <c r="AA222" s="85">
        <f>AER_11_Table3.4_real!P57</f>
        <v>3.6014496040953499</v>
      </c>
      <c r="AB222" s="85">
        <f>AER_11_Table3.4_real!U57</f>
        <v>2.4919120998033484</v>
      </c>
      <c r="AC222" s="94">
        <f t="shared" si="358"/>
        <v>10.612869618698355</v>
      </c>
      <c r="AD222" s="90">
        <f t="shared" si="441"/>
        <v>1.1713929554243225</v>
      </c>
      <c r="AF222" s="96">
        <f t="shared" si="387"/>
        <v>14.300644403755623</v>
      </c>
      <c r="AG222" s="96">
        <f t="shared" si="388"/>
        <v>191.70588681335792</v>
      </c>
      <c r="AH222" s="96">
        <f t="shared" si="389"/>
        <v>13.202694075962821</v>
      </c>
      <c r="AI222" s="96">
        <f t="shared" si="390"/>
        <v>0.24342969626898764</v>
      </c>
      <c r="AJ222" s="96">
        <f t="shared" si="391"/>
        <v>0.16952504994776868</v>
      </c>
      <c r="AL222" s="94">
        <f t="shared" si="448"/>
        <v>13.931410374646607</v>
      </c>
      <c r="AM222" s="94">
        <f t="shared" si="448"/>
        <v>186.14268360100968</v>
      </c>
      <c r="AN222" s="94">
        <f t="shared" si="448"/>
        <v>12.316862257590897</v>
      </c>
      <c r="AO222" s="94">
        <f t="shared" si="448"/>
        <v>0.2458498296111882</v>
      </c>
      <c r="AP222" s="94">
        <f t="shared" si="393"/>
        <v>7.1214778251694604</v>
      </c>
      <c r="AR222" s="90">
        <f>[4]Northeast!V221</f>
        <v>1.026503707749574</v>
      </c>
      <c r="AS222" s="90">
        <f>[4]Midwest!V221</f>
        <v>1.0298867680680523</v>
      </c>
      <c r="AT222" s="90">
        <f>[4]South!V221</f>
        <v>1.0719202504538836</v>
      </c>
      <c r="AU222" s="90">
        <f>[4]West!V221</f>
        <v>0.99015605035794407</v>
      </c>
      <c r="AV222" s="90">
        <f t="shared" si="394"/>
        <v>2.3804757117773474E-2</v>
      </c>
      <c r="AX222" s="102">
        <f t="shared" si="436"/>
        <v>397472.02339895442</v>
      </c>
      <c r="AY222" s="102">
        <f t="shared" si="413"/>
        <v>83399.909158864437</v>
      </c>
      <c r="AZ222" s="102">
        <f t="shared" si="414"/>
        <v>1370106.6648795605</v>
      </c>
      <c r="BA222" s="102">
        <f t="shared" si="415"/>
        <v>14794618.977447106</v>
      </c>
      <c r="BB222" s="102">
        <f t="shared" si="416"/>
        <v>14699373.930702964</v>
      </c>
      <c r="BE222" s="80">
        <f t="shared" si="449"/>
        <v>0.7832873826657617</v>
      </c>
      <c r="BF222" s="80">
        <f t="shared" si="449"/>
        <v>2.5481052522093819</v>
      </c>
      <c r="BG222" s="80">
        <f t="shared" si="449"/>
        <v>0.41827923506996795</v>
      </c>
      <c r="BH222" s="80">
        <f t="shared" si="449"/>
        <v>0.51524714563237206</v>
      </c>
      <c r="BI222" s="80"/>
      <c r="BJ222" s="80">
        <f t="shared" si="442"/>
        <v>0.91694445876119934</v>
      </c>
      <c r="BK222" s="80">
        <f t="shared" si="443"/>
        <v>1.5793404930135364</v>
      </c>
      <c r="BL222" s="80">
        <f t="shared" si="444"/>
        <v>0.77508478080463616</v>
      </c>
      <c r="BM222" s="80">
        <f t="shared" si="445"/>
        <v>1.1833563974237584</v>
      </c>
      <c r="BN222" s="80"/>
      <c r="BO222" s="80">
        <f t="shared" si="446"/>
        <v>1.4789899378950131</v>
      </c>
      <c r="BP222" s="80">
        <f t="shared" si="446"/>
        <v>1.4341730054492081</v>
      </c>
      <c r="BQ222" s="80">
        <f t="shared" si="446"/>
        <v>1.4783551972839157</v>
      </c>
      <c r="BR222" s="80">
        <f t="shared" si="446"/>
        <v>1.1614395677548588</v>
      </c>
      <c r="BS222" s="80"/>
      <c r="BT222" s="95">
        <f>[4]Northeast!AK221</f>
        <v>1.1469905964035263</v>
      </c>
      <c r="BU222" s="95">
        <f>[4]Midwest!AK221</f>
        <v>1.054271682168727</v>
      </c>
      <c r="BV222" s="95">
        <f>[4]South!AK221</f>
        <v>0.97340388491629137</v>
      </c>
      <c r="BW222" s="95">
        <f>[4]West!AK221</f>
        <v>0.88567678402676309</v>
      </c>
      <c r="BX222" s="88"/>
      <c r="BY222" s="95">
        <f>[4]Northeast!AH221</f>
        <v>0.99225125112130308</v>
      </c>
      <c r="BZ222" s="95">
        <f>[4]Midwest!AH221</f>
        <v>0.98489527161494728</v>
      </c>
      <c r="CA222" s="95">
        <f>[4]South!AH221</f>
        <v>0.99259276486712766</v>
      </c>
      <c r="CB222" s="95">
        <f>[4]West!AH221</f>
        <v>0.98580503735834324</v>
      </c>
      <c r="CD222" s="95">
        <f>[4]Northeast!AI221</f>
        <v>1.247144161039389</v>
      </c>
      <c r="CE222" s="95">
        <f>[4]Midwest!AI221</f>
        <v>1.3242613772376894</v>
      </c>
      <c r="CF222" s="95">
        <f>[4]South!AI221</f>
        <v>1.3737177811935126</v>
      </c>
      <c r="CG222" s="95">
        <f>[4]West!AI221</f>
        <v>1.3594943901432333</v>
      </c>
      <c r="CI222" s="95">
        <f>[4]Northeast!AJ221</f>
        <v>1.0419983927119016</v>
      </c>
      <c r="CJ222" s="95">
        <f>[4]Midwest!AJ221</f>
        <v>1.0430022301496944</v>
      </c>
      <c r="CK222" s="95">
        <f>[4]South!AJ221</f>
        <v>1.1138253354110879</v>
      </c>
      <c r="CL222" s="95">
        <f>[4]West!AJ221</f>
        <v>0.97848214174283032</v>
      </c>
      <c r="CM222" s="105" t="e">
        <f>CN222*CO222</f>
        <v>#DIV/0!</v>
      </c>
      <c r="CN222" s="89" t="e">
        <f t="shared" si="396"/>
        <v>#DIV/0!</v>
      </c>
      <c r="CO222" s="89">
        <f t="shared" si="397"/>
        <v>0.9315540744251023</v>
      </c>
      <c r="CP222" s="89">
        <f t="shared" si="398"/>
        <v>0.92001468623015514</v>
      </c>
      <c r="CQ222" s="89">
        <f t="shared" si="399"/>
        <v>0.99024390043926624</v>
      </c>
      <c r="CR222" s="89">
        <f t="shared" si="400"/>
        <v>1.3114106760329005</v>
      </c>
      <c r="CS222" s="89">
        <f t="shared" si="401"/>
        <v>1.0598647417079421</v>
      </c>
      <c r="CT222" s="89">
        <f t="shared" si="402"/>
        <v>1.1481532409163757</v>
      </c>
      <c r="CU222" s="89" t="e">
        <f t="shared" si="403"/>
        <v>#DIV/0!</v>
      </c>
      <c r="CV222" s="89" t="e">
        <f t="shared" si="404"/>
        <v>#DIV/0!</v>
      </c>
      <c r="CW222" s="89"/>
      <c r="CX222" s="89">
        <f t="shared" si="405"/>
        <v>1.2662693523828685</v>
      </c>
      <c r="DA222" s="35"/>
      <c r="DC222" s="80">
        <f t="shared" si="359"/>
        <v>0.18248457363542239</v>
      </c>
      <c r="DD222" s="80">
        <f t="shared" si="360"/>
        <v>0.52945410985232921</v>
      </c>
      <c r="DE222" s="80">
        <f t="shared" si="361"/>
        <v>0.2416995095169536</v>
      </c>
      <c r="DF222" s="80">
        <f t="shared" si="362"/>
        <v>2.3948860362025922E-2</v>
      </c>
      <c r="DG222" s="80">
        <f t="shared" si="363"/>
        <v>2.241294663326892E-2</v>
      </c>
      <c r="DI222" s="80">
        <f t="shared" si="417"/>
        <v>0.19734053742274288</v>
      </c>
      <c r="DJ222" s="80">
        <f t="shared" si="418"/>
        <v>0.49898755435024</v>
      </c>
      <c r="DK222" s="80">
        <f t="shared" si="419"/>
        <v>0.25620028973871201</v>
      </c>
      <c r="DL222" s="80">
        <f t="shared" si="420"/>
        <v>2.3675051465158626E-2</v>
      </c>
      <c r="DM222" s="80">
        <f t="shared" si="421"/>
        <v>2.2522492261339209E-2</v>
      </c>
      <c r="DN222" s="80">
        <f t="shared" si="422"/>
        <v>0.99872592523819259</v>
      </c>
      <c r="DP222" s="80">
        <f t="shared" si="380"/>
        <v>0.19759228476589097</v>
      </c>
      <c r="DQ222" s="80">
        <f t="shared" si="381"/>
        <v>0.49962411282277791</v>
      </c>
      <c r="DR222" s="80">
        <f t="shared" si="382"/>
        <v>0.256527124473723</v>
      </c>
      <c r="DS222" s="80">
        <f t="shared" si="383"/>
        <v>2.3705253730659098E-2</v>
      </c>
      <c r="DT222" s="80">
        <f t="shared" si="384"/>
        <v>2.2551224206949144E-2</v>
      </c>
      <c r="DW222" s="80">
        <f t="shared" si="375"/>
        <v>-4.4664452853350793E-2</v>
      </c>
      <c r="DX222" s="80">
        <f t="shared" si="376"/>
        <v>0.22541705912314028</v>
      </c>
      <c r="DY222" s="80">
        <f t="shared" si="377"/>
        <v>-1.71317794952606E-2</v>
      </c>
      <c r="DZ222" s="80">
        <f t="shared" si="378"/>
        <v>1.1372919417548314E-2</v>
      </c>
      <c r="EA222" s="80">
        <f t="shared" si="379"/>
        <v>3.3167003819822974E-2</v>
      </c>
      <c r="EC222" s="80">
        <f t="shared" si="407"/>
        <v>3.5694207634001325</v>
      </c>
      <c r="ED222" s="80">
        <f t="shared" si="408"/>
        <v>3.6818073373018825</v>
      </c>
      <c r="EE222" s="80">
        <f t="shared" si="409"/>
        <v>1.4855681910930971</v>
      </c>
      <c r="EF222" s="80">
        <f t="shared" si="410"/>
        <v>0.7393350093682759</v>
      </c>
      <c r="EG222" s="80"/>
      <c r="EI222" s="80">
        <f t="shared" si="450"/>
        <v>-6.6965641815616969E-2</v>
      </c>
      <c r="EJ222" s="80">
        <f t="shared" si="450"/>
        <v>-6.278152318963108E-2</v>
      </c>
      <c r="EK222" s="80">
        <f t="shared" si="450"/>
        <v>-5.537625671635605E-2</v>
      </c>
      <c r="EL222" s="80">
        <f t="shared" si="450"/>
        <v>5.4579668039673221E-2</v>
      </c>
      <c r="EN222" s="80">
        <f t="shared" si="424"/>
        <v>1.81692573457135E-4</v>
      </c>
      <c r="EO222" s="80">
        <f t="shared" si="425"/>
        <v>-5.9987797677670093E-4</v>
      </c>
      <c r="EP222" s="80">
        <f t="shared" si="426"/>
        <v>-5.8600386141092467E-4</v>
      </c>
      <c r="EQ222" s="80">
        <f t="shared" si="427"/>
        <v>-5.0862326666602177E-4</v>
      </c>
      <c r="ES222" s="80">
        <f t="shared" si="428"/>
        <v>-1.1400944183820297E-3</v>
      </c>
      <c r="ET222" s="80">
        <f t="shared" si="429"/>
        <v>1.2780764319518247E-3</v>
      </c>
      <c r="EU222" s="80">
        <f t="shared" si="430"/>
        <v>4.8121070914110943E-3</v>
      </c>
      <c r="EV222" s="80">
        <f t="shared" si="431"/>
        <v>5.6493645134765794E-3</v>
      </c>
      <c r="EX222" s="80">
        <f t="shared" si="432"/>
        <v>4.0224005845908226E-2</v>
      </c>
      <c r="EY222" s="80">
        <f t="shared" si="433"/>
        <v>5.9770493450494892E-2</v>
      </c>
      <c r="EZ222" s="80">
        <f t="shared" si="434"/>
        <v>6.7407181596950166E-2</v>
      </c>
      <c r="FA222" s="80">
        <f t="shared" si="435"/>
        <v>-2.5039778353919025E-2</v>
      </c>
      <c r="FD222" s="80">
        <f t="shared" si="335"/>
        <v>1.1056365530779797</v>
      </c>
      <c r="FE222" s="80">
        <f t="shared" si="325"/>
        <v>2.2435455369379742</v>
      </c>
      <c r="FF222" s="80">
        <f t="shared" si="319"/>
        <v>1.1481532409163757</v>
      </c>
      <c r="FG222" s="80"/>
      <c r="FH222" s="80">
        <f t="shared" si="326"/>
        <v>0.94411174678343313</v>
      </c>
      <c r="FI222" s="80">
        <f t="shared" si="327"/>
        <v>0.49593214004222319</v>
      </c>
      <c r="FJ222" s="80">
        <f t="shared" si="328"/>
        <v>0.92001468623015514</v>
      </c>
      <c r="FK222" s="80"/>
      <c r="FL222" s="80">
        <f t="shared" si="329"/>
        <v>0.99957389542802744</v>
      </c>
      <c r="FM222" s="80">
        <f t="shared" si="330"/>
        <v>1.0047753954980165</v>
      </c>
      <c r="FN222" s="80">
        <f t="shared" si="320"/>
        <v>0.99024390043926624</v>
      </c>
      <c r="FP222" s="80">
        <f t="shared" si="331"/>
        <v>1.001783227619218</v>
      </c>
      <c r="FQ222" s="80">
        <f t="shared" si="332"/>
        <v>1.3483505737496193</v>
      </c>
      <c r="FR222" s="80">
        <f t="shared" si="321"/>
        <v>1.3114106760329005</v>
      </c>
      <c r="FT222" s="80">
        <f t="shared" si="333"/>
        <v>1.056021905744787</v>
      </c>
      <c r="FU222" s="80">
        <f t="shared" si="334"/>
        <v>1.0273516208159523</v>
      </c>
      <c r="FV222" s="80">
        <f t="shared" si="322"/>
        <v>1.0598647417079421</v>
      </c>
      <c r="FX222" s="37"/>
    </row>
    <row r="223" spans="1:180" x14ac:dyDescent="0.2">
      <c r="A223" s="74"/>
      <c r="B223" s="31"/>
      <c r="D223" s="85">
        <f t="shared" si="351"/>
        <v>0</v>
      </c>
      <c r="E223" s="85">
        <f t="shared" si="352"/>
        <v>0</v>
      </c>
      <c r="F223" s="85">
        <f t="shared" si="353"/>
        <v>0</v>
      </c>
      <c r="G223" s="85">
        <f t="shared" si="354"/>
        <v>0</v>
      </c>
      <c r="H223" s="85">
        <f t="shared" si="355"/>
        <v>0</v>
      </c>
      <c r="I223" s="85">
        <f t="shared" si="356"/>
        <v>0</v>
      </c>
      <c r="K223" s="86">
        <f>AER11_Table2.1d!E74*0.001</f>
        <v>8321.2420000000002</v>
      </c>
      <c r="L223" s="86">
        <f>AER11_Table2.1d!G74*0.001</f>
        <v>8063.7510000000002</v>
      </c>
      <c r="M223" s="86">
        <f>AER11_Table2.1d!$W74*0.001</f>
        <v>3328.6410000000001</v>
      </c>
      <c r="N223" s="86">
        <f>AER11_Table2.1d!B74*0.001</f>
        <v>1599.23</v>
      </c>
      <c r="O223" s="86">
        <f>AER11_Table2.1d!Q74*0.001</f>
        <v>2272.9839999999999</v>
      </c>
      <c r="P223" s="86">
        <f t="shared" si="357"/>
        <v>23585.848000000002</v>
      </c>
      <c r="R223" s="96"/>
      <c r="S223" s="96"/>
      <c r="T223" s="96"/>
      <c r="U223" s="96"/>
      <c r="V223" s="85"/>
      <c r="X223" s="85">
        <f>AER_11_Table3.4_real!$Q58</f>
        <v>0</v>
      </c>
      <c r="Y223" s="85">
        <f>AER_11_Table3.4_real!$S58</f>
        <v>0</v>
      </c>
      <c r="Z223" s="85">
        <f>AER_11_Table3.4_real!W58</f>
        <v>0</v>
      </c>
      <c r="AA223" s="85">
        <f>AER_11_Table3.4_real!P58</f>
        <v>0</v>
      </c>
      <c r="AB223" s="85">
        <f>AER_11_Table3.4_real!U58</f>
        <v>0</v>
      </c>
      <c r="AC223" s="94">
        <f t="shared" si="358"/>
        <v>0</v>
      </c>
      <c r="AD223" s="90">
        <f t="shared" si="441"/>
        <v>0</v>
      </c>
      <c r="AX223" s="102"/>
      <c r="AY223" s="102"/>
      <c r="AZ223" s="102"/>
      <c r="BA223" s="102"/>
      <c r="BB223" s="102"/>
      <c r="BX223" s="44"/>
      <c r="DA223" s="35"/>
      <c r="FX223" s="37"/>
    </row>
    <row r="224" spans="1:180" x14ac:dyDescent="0.2">
      <c r="A224" s="97" t="s">
        <v>222</v>
      </c>
      <c r="B224" s="98">
        <f>Base_year</f>
        <v>1985</v>
      </c>
      <c r="C224" s="32">
        <f>MATCH(B224,B161:B222)</f>
        <v>37</v>
      </c>
      <c r="D224" s="96"/>
      <c r="E224" s="96"/>
      <c r="F224" s="96"/>
      <c r="G224" s="96"/>
      <c r="H224" s="94">
        <f>INDEX(H161:H222,base_row,1)</f>
        <v>5129.7881414209787</v>
      </c>
      <c r="I224" s="94"/>
      <c r="K224" s="86"/>
      <c r="L224" s="86"/>
      <c r="M224" s="86"/>
      <c r="N224" s="86"/>
      <c r="O224" s="94"/>
      <c r="P224" s="86"/>
      <c r="R224" s="96"/>
      <c r="S224" s="96"/>
      <c r="T224" s="96"/>
      <c r="U224" s="96"/>
      <c r="V224" s="85"/>
      <c r="X224" s="94">
        <f>INDEX(X161:X222,base_row,1)</f>
        <v>6.1989644113766307</v>
      </c>
      <c r="Y224" s="94">
        <f>INDEX(Y161:Y222,base_row,1)</f>
        <v>10.123373405658993</v>
      </c>
      <c r="Z224" s="94">
        <f>INDEX(Z161:Z222,base_row,1)</f>
        <v>23.338220019058788</v>
      </c>
      <c r="AA224" s="94">
        <f>INDEX(AA161:AA222,base_row,1)</f>
        <v>3.0434192200557102</v>
      </c>
      <c r="AB224" s="94">
        <f>INDEX(AB161:AB222,base_row,1)</f>
        <v>2.675005314470019</v>
      </c>
      <c r="AF224" s="94">
        <f>AF197</f>
        <v>17.52134446234929</v>
      </c>
      <c r="AG224" s="94">
        <f>AG197</f>
        <v>72.132809711410815</v>
      </c>
      <c r="AH224" s="94">
        <f>AH197</f>
        <v>28.338650351992698</v>
      </c>
      <c r="AI224" s="94">
        <f>AI197</f>
        <v>0.48284202082066174</v>
      </c>
      <c r="AJ224" s="94">
        <f>AJ197</f>
        <v>0.2199940456762039</v>
      </c>
      <c r="AL224" s="94">
        <f>INDEX(AL161:AL222,base_row,1)</f>
        <v>17.785822525614854</v>
      </c>
      <c r="AM224" s="94">
        <f>INDEX(AM161:AM222,base_row,1)</f>
        <v>73.051410823635024</v>
      </c>
      <c r="AN224" s="94">
        <f>INDEX(AN161:AN222,base_row,1)</f>
        <v>29.446506603490811</v>
      </c>
      <c r="AO224" s="94">
        <f>INDEX(AO161:AO222,base_row,1)</f>
        <v>0.47714932861870069</v>
      </c>
      <c r="AP224" s="94">
        <f>INDEX(AP161:AP222,base_row,1)</f>
        <v>8.6145004059046499</v>
      </c>
      <c r="AX224" s="102"/>
      <c r="AY224" s="102"/>
      <c r="AZ224" s="102"/>
      <c r="BA224" s="102"/>
      <c r="BB224" s="102"/>
      <c r="BX224" s="44"/>
      <c r="DA224" s="35"/>
      <c r="FE224" s="80">
        <f>INDEX(FE161:FE222,base_row,1)</f>
        <v>1.9540471227928884</v>
      </c>
      <c r="FI224" s="80">
        <f>INDEX(FI161:FI222,base_row,1)</f>
        <v>0.5390480689763234</v>
      </c>
      <c r="FM224" s="80">
        <f>INDEX(FM161:FM222,base_row,1)</f>
        <v>1.0146746625273877</v>
      </c>
      <c r="FQ224" s="80">
        <f>INDEX(FQ161:FQ222,base_row,1)</f>
        <v>1.0281680623711744</v>
      </c>
      <c r="FU224" s="90">
        <f>FU197</f>
        <v>0.96932333003209836</v>
      </c>
      <c r="FX224" s="37"/>
    </row>
    <row r="225" spans="1:188" x14ac:dyDescent="0.2">
      <c r="A225" s="97" t="s">
        <v>223</v>
      </c>
      <c r="B225" s="98">
        <f>Base_year2</f>
        <v>1996</v>
      </c>
      <c r="C225" s="32">
        <f>MATCH(B225,B161:B222)</f>
        <v>48</v>
      </c>
      <c r="D225" s="96"/>
      <c r="E225" s="96"/>
      <c r="F225" s="96"/>
      <c r="G225" s="96"/>
      <c r="H225" s="85"/>
      <c r="I225" s="85"/>
      <c r="K225" s="86"/>
      <c r="L225" s="86"/>
      <c r="M225" s="86"/>
      <c r="N225" s="86"/>
      <c r="O225" s="86"/>
      <c r="P225" s="86"/>
      <c r="R225" s="96"/>
      <c r="S225" s="96"/>
      <c r="T225" s="96"/>
      <c r="U225" s="96"/>
      <c r="V225" s="85"/>
      <c r="AX225" s="102"/>
      <c r="AY225" s="102"/>
      <c r="AZ225" s="102"/>
      <c r="BA225" s="102"/>
      <c r="BB225" s="102"/>
      <c r="BX225" s="44"/>
      <c r="DA225" s="35"/>
      <c r="FX225" s="37"/>
    </row>
    <row r="226" spans="1:188" x14ac:dyDescent="0.2">
      <c r="A226" s="74"/>
      <c r="B226" s="31"/>
      <c r="D226" s="96"/>
      <c r="E226" s="96"/>
      <c r="F226" s="96"/>
      <c r="G226" s="96"/>
      <c r="H226" s="85"/>
      <c r="I226" s="85"/>
      <c r="K226" s="86"/>
      <c r="L226" s="86"/>
      <c r="M226" s="86"/>
      <c r="N226" s="86"/>
      <c r="O226" s="86"/>
      <c r="P226" s="86"/>
      <c r="R226" s="96"/>
      <c r="S226" s="96"/>
      <c r="T226" s="96"/>
      <c r="U226" s="96"/>
      <c r="V226" s="85"/>
      <c r="AX226" s="102"/>
      <c r="AY226" s="102"/>
      <c r="AZ226" s="102"/>
      <c r="BA226" s="102"/>
      <c r="BB226" s="102"/>
      <c r="BX226" s="44"/>
      <c r="DA226" s="35"/>
      <c r="FX226" s="37"/>
    </row>
    <row r="227" spans="1:188" x14ac:dyDescent="0.2">
      <c r="A227" s="74"/>
      <c r="B227" s="31"/>
      <c r="D227" s="96"/>
      <c r="E227" s="96"/>
      <c r="F227" s="96"/>
      <c r="G227" s="96"/>
      <c r="H227" s="85"/>
      <c r="I227" s="85"/>
      <c r="K227" s="86"/>
      <c r="L227" s="86"/>
      <c r="M227" s="86"/>
      <c r="N227" s="86"/>
      <c r="O227" s="86"/>
      <c r="P227" s="86"/>
      <c r="R227" s="96"/>
      <c r="S227" s="96"/>
      <c r="T227" s="96"/>
      <c r="U227" s="96"/>
      <c r="V227" s="85"/>
      <c r="AX227" s="102"/>
      <c r="AY227" s="102"/>
      <c r="AZ227" s="102"/>
      <c r="BA227" s="102"/>
      <c r="BB227" s="102"/>
      <c r="BX227" s="44"/>
      <c r="DA227" s="35"/>
      <c r="FX227" s="37"/>
    </row>
    <row r="228" spans="1:188" x14ac:dyDescent="0.2">
      <c r="A228" s="74"/>
      <c r="B228" s="31"/>
      <c r="D228" s="96"/>
      <c r="E228" s="96"/>
      <c r="F228" s="96"/>
      <c r="G228" s="96"/>
      <c r="H228" s="85"/>
      <c r="I228" s="85"/>
      <c r="K228" s="86"/>
      <c r="L228" s="86"/>
      <c r="M228" s="86"/>
      <c r="N228" s="86"/>
      <c r="O228" s="86"/>
      <c r="P228" s="86"/>
      <c r="R228" s="96"/>
      <c r="S228" s="96"/>
      <c r="T228" s="96"/>
      <c r="U228" s="96"/>
      <c r="V228" s="85"/>
      <c r="AX228" s="102"/>
      <c r="AY228" s="102"/>
      <c r="AZ228" s="102"/>
      <c r="BA228" s="102"/>
      <c r="BB228" s="102"/>
      <c r="BX228" s="44"/>
      <c r="DA228" s="35"/>
      <c r="FX228" s="37"/>
    </row>
    <row r="229" spans="1:188" x14ac:dyDescent="0.2">
      <c r="A229" s="31"/>
      <c r="B229" s="31"/>
      <c r="D229" s="58"/>
      <c r="E229" s="58"/>
      <c r="F229" s="58"/>
      <c r="G229" s="58"/>
      <c r="H229" s="58"/>
      <c r="I229" s="58"/>
      <c r="AX229" s="102"/>
      <c r="AY229" s="102"/>
      <c r="AZ229" s="102"/>
      <c r="BA229" s="102"/>
      <c r="BB229" s="102"/>
      <c r="BX229" s="44"/>
      <c r="DA229" s="35"/>
      <c r="FX229" s="37"/>
    </row>
    <row r="230" spans="1:188" x14ac:dyDescent="0.2">
      <c r="A230" s="31"/>
      <c r="B230" s="31"/>
      <c r="D230" s="113" t="s">
        <v>224</v>
      </c>
      <c r="E230" s="58"/>
      <c r="F230" s="58"/>
      <c r="G230" s="58"/>
      <c r="H230" s="58"/>
      <c r="I230" s="58"/>
      <c r="Q230" s="114" t="s">
        <v>241</v>
      </c>
      <c r="W230" s="115">
        <f>1.33*1.35</f>
        <v>1.7955000000000003</v>
      </c>
      <c r="AF230" s="42" t="s">
        <v>225</v>
      </c>
      <c r="AL230" s="42" t="s">
        <v>135</v>
      </c>
      <c r="AR230" s="42" t="s">
        <v>236</v>
      </c>
      <c r="AX230" s="109" t="s">
        <v>237</v>
      </c>
      <c r="AY230" s="102"/>
      <c r="AZ230" s="102"/>
      <c r="BA230" s="102"/>
      <c r="BB230" s="102"/>
      <c r="BX230" s="44"/>
      <c r="CN230" s="42"/>
      <c r="CO230" s="42"/>
      <c r="CP230" s="42"/>
      <c r="CS230" s="42"/>
      <c r="DA230" s="35"/>
      <c r="FX230" s="37"/>
    </row>
    <row r="231" spans="1:188" x14ac:dyDescent="0.2">
      <c r="A231" s="31"/>
      <c r="B231" s="31"/>
      <c r="D231" s="58"/>
      <c r="E231" s="58"/>
      <c r="F231" s="58"/>
      <c r="G231" s="58"/>
      <c r="H231" s="58"/>
      <c r="I231" s="58"/>
      <c r="AX231" s="102"/>
      <c r="AY231" s="102"/>
      <c r="AZ231" s="102"/>
      <c r="BA231" s="102"/>
      <c r="BB231" s="102"/>
      <c r="BX231" s="44"/>
      <c r="DA231" s="35"/>
      <c r="FX231" s="37"/>
    </row>
    <row r="232" spans="1:188" ht="63.75" x14ac:dyDescent="0.2">
      <c r="A232" s="31"/>
      <c r="B232" s="31"/>
      <c r="D232" s="48" t="s">
        <v>203</v>
      </c>
      <c r="E232" s="48" t="s">
        <v>204</v>
      </c>
      <c r="F232" s="48" t="s">
        <v>205</v>
      </c>
      <c r="G232" s="48" t="s">
        <v>206</v>
      </c>
      <c r="H232" s="50" t="s">
        <v>78</v>
      </c>
      <c r="I232" s="50"/>
      <c r="K232" s="48" t="s">
        <v>183</v>
      </c>
      <c r="L232" s="48" t="s">
        <v>183</v>
      </c>
      <c r="M232" s="48" t="s">
        <v>184</v>
      </c>
      <c r="N232" s="48" t="s">
        <v>185</v>
      </c>
      <c r="O232" s="50" t="s">
        <v>78</v>
      </c>
      <c r="P232" s="50"/>
      <c r="R232" s="76" t="str">
        <f>K232</f>
        <v>Single-Family Attached</v>
      </c>
      <c r="S232" s="76" t="str">
        <f>L232</f>
        <v>Single-Family Attached</v>
      </c>
      <c r="T232" s="76" t="str">
        <f>M232</f>
        <v>Mobile Home</v>
      </c>
      <c r="U232" s="76" t="str">
        <f>N232</f>
        <v>Multi-Family (2-4 units)</v>
      </c>
      <c r="V232" s="76" t="s">
        <v>78</v>
      </c>
      <c r="X232" s="76" t="str">
        <f>D232</f>
        <v>Northeast</v>
      </c>
      <c r="Y232" s="76" t="str">
        <f>E232</f>
        <v>Midwest</v>
      </c>
      <c r="Z232" s="76" t="str">
        <f>F232</f>
        <v>South</v>
      </c>
      <c r="AA232" s="76" t="str">
        <f>G232</f>
        <v>West</v>
      </c>
      <c r="AB232" s="76" t="s">
        <v>78</v>
      </c>
      <c r="AF232" s="50" t="str">
        <f>K232</f>
        <v>Single-Family Attached</v>
      </c>
      <c r="AG232" s="50" t="str">
        <f>L232</f>
        <v>Single-Family Attached</v>
      </c>
      <c r="AH232" s="50" t="str">
        <f>M232</f>
        <v>Mobile Home</v>
      </c>
      <c r="AI232" s="50" t="str">
        <f>N232</f>
        <v>Multi-Family (2-4 units)</v>
      </c>
      <c r="AJ232" s="50" t="s">
        <v>78</v>
      </c>
      <c r="AL232" s="50" t="str">
        <f>AF232</f>
        <v>Single-Family Attached</v>
      </c>
      <c r="AM232" s="50" t="str">
        <f>AG232</f>
        <v>Single-Family Attached</v>
      </c>
      <c r="AN232" s="50" t="str">
        <f>AH232</f>
        <v>Mobile Home</v>
      </c>
      <c r="AO232" s="50" t="str">
        <f>AI232</f>
        <v>Multi-Family (2-4 units)</v>
      </c>
      <c r="AP232" s="50" t="str">
        <f>AJ232</f>
        <v>Total</v>
      </c>
      <c r="AR232" s="50" t="str">
        <f>AF232</f>
        <v>Single-Family Attached</v>
      </c>
      <c r="AS232" s="50" t="str">
        <f>AG232</f>
        <v>Single-Family Attached</v>
      </c>
      <c r="AT232" s="50" t="str">
        <f>AH232</f>
        <v>Mobile Home</v>
      </c>
      <c r="AU232" s="50" t="str">
        <f>AI232</f>
        <v>Multi-Family (2-4 units)</v>
      </c>
      <c r="AV232" s="50" t="str">
        <f>AJ232</f>
        <v>Total</v>
      </c>
      <c r="AX232" s="110" t="s">
        <v>183</v>
      </c>
      <c r="AY232" s="110" t="s">
        <v>183</v>
      </c>
      <c r="AZ232" s="110" t="s">
        <v>184</v>
      </c>
      <c r="BA232" s="110" t="s">
        <v>185</v>
      </c>
      <c r="BB232" s="110" t="s">
        <v>78</v>
      </c>
      <c r="BE232" s="50" t="str">
        <f>D232</f>
        <v>Northeast</v>
      </c>
      <c r="BF232" s="50" t="str">
        <f>E232</f>
        <v>Midwest</v>
      </c>
      <c r="BG232" s="50" t="str">
        <f>F232</f>
        <v>South</v>
      </c>
      <c r="BH232" s="50" t="str">
        <f>G232</f>
        <v>West</v>
      </c>
      <c r="BI232" s="50"/>
      <c r="BJ232" s="50"/>
      <c r="BK232" s="50"/>
      <c r="BL232" s="50"/>
      <c r="BM232" s="50"/>
      <c r="BN232" s="50"/>
      <c r="BT232" s="50" t="str">
        <f>D232</f>
        <v>Northeast</v>
      </c>
      <c r="BU232" s="50" t="str">
        <f>E232</f>
        <v>Midwest</v>
      </c>
      <c r="BV232" s="50" t="str">
        <f>F232</f>
        <v>South</v>
      </c>
      <c r="BW232" s="50" t="str">
        <f>G232</f>
        <v>West</v>
      </c>
      <c r="BX232" s="44"/>
      <c r="BY232" s="50" t="str">
        <f>D232</f>
        <v>Northeast</v>
      </c>
      <c r="BZ232" s="50" t="str">
        <f>E232</f>
        <v>Midwest</v>
      </c>
      <c r="CA232" s="50" t="str">
        <f>F232</f>
        <v>South</v>
      </c>
      <c r="CB232" s="50" t="str">
        <f>G232</f>
        <v>West</v>
      </c>
      <c r="CD232" s="50" t="str">
        <f>D232</f>
        <v>Northeast</v>
      </c>
      <c r="CE232" s="50" t="str">
        <f>E232</f>
        <v>Midwest</v>
      </c>
      <c r="CF232" s="50" t="str">
        <f>F232</f>
        <v>South</v>
      </c>
      <c r="CG232" s="50" t="str">
        <f>G232</f>
        <v>West</v>
      </c>
      <c r="CI232" s="50" t="str">
        <f>D232</f>
        <v>Northeast</v>
      </c>
      <c r="CJ232" s="50" t="str">
        <f>E232</f>
        <v>Midwest</v>
      </c>
      <c r="CK232" s="50" t="str">
        <f>F232</f>
        <v>South</v>
      </c>
      <c r="CL232" s="50" t="str">
        <f>G232</f>
        <v>West</v>
      </c>
      <c r="DA232" s="35"/>
      <c r="FX232" s="37"/>
      <c r="FZ232" s="51"/>
      <c r="GA232" s="53" t="s">
        <v>227</v>
      </c>
      <c r="GB232" s="53" t="s">
        <v>175</v>
      </c>
      <c r="GC232" s="53" t="s">
        <v>176</v>
      </c>
      <c r="GD232" s="53" t="s">
        <v>177</v>
      </c>
      <c r="GE232" s="53" t="s">
        <v>178</v>
      </c>
      <c r="GF232" s="53" t="s">
        <v>239</v>
      </c>
    </row>
    <row r="233" spans="1:188" x14ac:dyDescent="0.2">
      <c r="A233" s="101" t="s">
        <v>188</v>
      </c>
      <c r="B233" s="31"/>
      <c r="D233" s="67" t="s">
        <v>242</v>
      </c>
      <c r="E233" s="67" t="s">
        <v>242</v>
      </c>
      <c r="F233" s="67" t="s">
        <v>242</v>
      </c>
      <c r="G233" s="67" t="s">
        <v>242</v>
      </c>
      <c r="H233" s="67" t="s">
        <v>242</v>
      </c>
      <c r="I233" s="67"/>
      <c r="K233" s="67"/>
      <c r="L233" s="67"/>
      <c r="M233" s="67"/>
      <c r="N233" s="67"/>
      <c r="O233" s="67"/>
      <c r="P233" s="67"/>
      <c r="R233" s="67"/>
      <c r="S233" s="67"/>
      <c r="T233" s="67"/>
      <c r="U233" s="67"/>
      <c r="V233" s="67"/>
      <c r="X233" s="67" t="s">
        <v>242</v>
      </c>
      <c r="Y233" s="67" t="s">
        <v>242</v>
      </c>
      <c r="Z233" s="67" t="s">
        <v>242</v>
      </c>
      <c r="AA233" s="67" t="s">
        <v>242</v>
      </c>
      <c r="AB233" s="78"/>
      <c r="AF233" s="67" t="s">
        <v>242</v>
      </c>
      <c r="AG233" s="67" t="s">
        <v>242</v>
      </c>
      <c r="AH233" s="67" t="s">
        <v>242</v>
      </c>
      <c r="AI233" s="67" t="s">
        <v>242</v>
      </c>
      <c r="AJ233" s="78"/>
      <c r="AL233" s="67" t="s">
        <v>242</v>
      </c>
      <c r="AM233" s="67" t="s">
        <v>242</v>
      </c>
      <c r="AN233" s="67" t="s">
        <v>242</v>
      </c>
      <c r="AO233" s="67" t="s">
        <v>242</v>
      </c>
      <c r="AP233" s="78"/>
      <c r="AR233" s="79"/>
      <c r="AS233" s="79"/>
      <c r="AT233" s="79"/>
      <c r="AU233" s="79"/>
      <c r="AV233" s="79"/>
      <c r="AX233" s="111"/>
      <c r="AY233" s="111"/>
      <c r="AZ233" s="111"/>
      <c r="BA233" s="111"/>
      <c r="BB233" s="111"/>
      <c r="BE233" s="67" t="s">
        <v>242</v>
      </c>
      <c r="BF233" s="67" t="s">
        <v>242</v>
      </c>
      <c r="BG233" s="67" t="s">
        <v>242</v>
      </c>
      <c r="BH233" s="67" t="s">
        <v>242</v>
      </c>
      <c r="BI233" s="67"/>
      <c r="BJ233" s="67"/>
      <c r="BK233" s="67"/>
      <c r="BL233" s="67"/>
      <c r="BM233" s="67"/>
      <c r="BN233" s="67"/>
      <c r="BT233" s="67" t="s">
        <v>242</v>
      </c>
      <c r="BU233" s="67" t="s">
        <v>242</v>
      </c>
      <c r="BV233" s="67" t="s">
        <v>242</v>
      </c>
      <c r="BW233" s="67" t="s">
        <v>242</v>
      </c>
      <c r="BX233" s="44"/>
      <c r="BY233" s="67" t="s">
        <v>242</v>
      </c>
      <c r="BZ233" s="67" t="s">
        <v>242</v>
      </c>
      <c r="CA233" s="67" t="s">
        <v>242</v>
      </c>
      <c r="CB233" s="67" t="s">
        <v>242</v>
      </c>
      <c r="CD233" s="67" t="s">
        <v>242</v>
      </c>
      <c r="CE233" s="67" t="s">
        <v>242</v>
      </c>
      <c r="CF233" s="67" t="s">
        <v>242</v>
      </c>
      <c r="CG233" s="67" t="s">
        <v>242</v>
      </c>
      <c r="CI233" s="67" t="s">
        <v>242</v>
      </c>
      <c r="CJ233" s="67" t="s">
        <v>242</v>
      </c>
      <c r="CK233" s="67" t="s">
        <v>242</v>
      </c>
      <c r="CL233" s="67" t="s">
        <v>242</v>
      </c>
      <c r="DA233" s="35"/>
      <c r="FX233" s="37"/>
      <c r="FZ233" s="32">
        <v>1978</v>
      </c>
      <c r="GA233" s="80">
        <f t="shared" ref="GA233:GA256" si="451">CO264</f>
        <v>1.4604368557705529</v>
      </c>
      <c r="GB233" s="80">
        <f t="shared" ref="GB233:GB256" si="452">CP264</f>
        <v>1.6369384174127664</v>
      </c>
      <c r="GC233" s="80">
        <f t="shared" ref="GC233:GC256" si="453">CQ264</f>
        <v>1.0008220771060448</v>
      </c>
      <c r="GD233" s="80">
        <f t="shared" ref="GD233:GD256" si="454">CR264</f>
        <v>0.98658273798762852</v>
      </c>
      <c r="GE233" s="80">
        <f t="shared" ref="GE233:GE256" si="455">CS264</f>
        <v>1.0325099402432032</v>
      </c>
      <c r="GF233" s="80">
        <f t="shared" ref="GF233:GF256" si="456">CT264</f>
        <v>0.81653911070058172</v>
      </c>
    </row>
    <row r="234" spans="1:188" ht="25.5" x14ac:dyDescent="0.2">
      <c r="A234" s="31"/>
      <c r="B234" s="31"/>
      <c r="D234" s="66" t="s">
        <v>211</v>
      </c>
      <c r="E234" s="66" t="s">
        <v>212</v>
      </c>
      <c r="F234" s="66" t="s">
        <v>212</v>
      </c>
      <c r="G234" s="66" t="s">
        <v>212</v>
      </c>
      <c r="H234" s="66" t="s">
        <v>212</v>
      </c>
      <c r="I234" s="66"/>
      <c r="K234" s="67" t="s">
        <v>231</v>
      </c>
      <c r="L234" s="67" t="s">
        <v>231</v>
      </c>
      <c r="M234" s="67" t="s">
        <v>231</v>
      </c>
      <c r="N234" s="67" t="s">
        <v>231</v>
      </c>
      <c r="O234" s="67" t="s">
        <v>231</v>
      </c>
      <c r="P234" s="67"/>
      <c r="R234" s="67" t="s">
        <v>213</v>
      </c>
      <c r="S234" s="67" t="s">
        <v>213</v>
      </c>
      <c r="T234" s="67" t="s">
        <v>213</v>
      </c>
      <c r="U234" s="67" t="s">
        <v>213</v>
      </c>
      <c r="V234" s="67" t="s">
        <v>213</v>
      </c>
      <c r="X234" s="81" t="s">
        <v>214</v>
      </c>
      <c r="Y234" s="81" t="s">
        <v>214</v>
      </c>
      <c r="Z234" s="81" t="s">
        <v>214</v>
      </c>
      <c r="AA234" s="81" t="s">
        <v>214</v>
      </c>
      <c r="AB234" s="81" t="s">
        <v>214</v>
      </c>
      <c r="AF234" s="81" t="s">
        <v>215</v>
      </c>
      <c r="AG234" s="81" t="s">
        <v>215</v>
      </c>
      <c r="AH234" s="81" t="s">
        <v>215</v>
      </c>
      <c r="AI234" s="81" t="s">
        <v>215</v>
      </c>
      <c r="AJ234" s="81" t="s">
        <v>215</v>
      </c>
      <c r="AL234" s="81" t="s">
        <v>215</v>
      </c>
      <c r="AM234" s="81" t="s">
        <v>215</v>
      </c>
      <c r="AN234" s="81" t="s">
        <v>215</v>
      </c>
      <c r="AO234" s="81" t="s">
        <v>215</v>
      </c>
      <c r="AP234" s="81" t="s">
        <v>215</v>
      </c>
      <c r="AR234" s="67" t="s">
        <v>216</v>
      </c>
      <c r="AS234" s="67" t="s">
        <v>216</v>
      </c>
      <c r="AT234" s="67" t="s">
        <v>216</v>
      </c>
      <c r="AU234" s="67" t="s">
        <v>216</v>
      </c>
      <c r="AV234" s="81" t="s">
        <v>215</v>
      </c>
      <c r="AX234" s="112" t="s">
        <v>232</v>
      </c>
      <c r="AY234" s="112" t="s">
        <v>232</v>
      </c>
      <c r="AZ234" s="112" t="s">
        <v>232</v>
      </c>
      <c r="BA234" s="112" t="s">
        <v>232</v>
      </c>
      <c r="BB234" s="112" t="s">
        <v>232</v>
      </c>
      <c r="BE234" s="66" t="str">
        <f>index_label</f>
        <v>1985 = 1</v>
      </c>
      <c r="BF234" s="66" t="str">
        <f>index_label</f>
        <v>1985 = 1</v>
      </c>
      <c r="BG234" s="66" t="str">
        <f>index_label</f>
        <v>1985 = 1</v>
      </c>
      <c r="BH234" s="66" t="str">
        <f>index_label</f>
        <v>1985 = 1</v>
      </c>
      <c r="BI234" s="66"/>
      <c r="BJ234" s="66"/>
      <c r="BK234" s="66"/>
      <c r="BL234" s="66"/>
      <c r="BM234" s="66"/>
      <c r="BN234" s="66"/>
      <c r="BT234" s="66" t="str">
        <f>index_label</f>
        <v>1985 = 1</v>
      </c>
      <c r="BU234" s="66" t="str">
        <f>index_label</f>
        <v>1985 = 1</v>
      </c>
      <c r="BV234" s="66" t="str">
        <f>index_label</f>
        <v>1985 = 1</v>
      </c>
      <c r="BW234" s="66" t="str">
        <f>index_label</f>
        <v>1985 = 1</v>
      </c>
      <c r="BX234" s="57"/>
      <c r="BY234" s="66" t="str">
        <f>index_label</f>
        <v>1985 = 1</v>
      </c>
      <c r="BZ234" s="66" t="str">
        <f>index_label</f>
        <v>1985 = 1</v>
      </c>
      <c r="CA234" s="66" t="str">
        <f>index_label</f>
        <v>1985 = 1</v>
      </c>
      <c r="CB234" s="66" t="str">
        <f>index_label</f>
        <v>1985 = 1</v>
      </c>
      <c r="CD234" s="66" t="str">
        <f>index_label</f>
        <v>1985 = 1</v>
      </c>
      <c r="CE234" s="66" t="str">
        <f>index_label</f>
        <v>1985 = 1</v>
      </c>
      <c r="CF234" s="66" t="str">
        <f>index_label</f>
        <v>1985 = 1</v>
      </c>
      <c r="CG234" s="66" t="str">
        <f>index_label</f>
        <v>1985 = 1</v>
      </c>
      <c r="CI234" s="66" t="str">
        <f>index_label</f>
        <v>1985 = 1</v>
      </c>
      <c r="CJ234" s="66" t="str">
        <f>index_label</f>
        <v>1985 = 1</v>
      </c>
      <c r="CK234" s="66" t="str">
        <f>index_label</f>
        <v>1985 = 1</v>
      </c>
      <c r="CL234" s="66" t="str">
        <f>index_label</f>
        <v>1985 = 1</v>
      </c>
      <c r="DA234" s="35"/>
      <c r="FX234" s="37"/>
      <c r="FZ234" s="32">
        <f>FZ233+1</f>
        <v>1979</v>
      </c>
      <c r="GA234" s="80">
        <f t="shared" si="451"/>
        <v>1.348622983100507</v>
      </c>
      <c r="GB234" s="80">
        <f t="shared" si="452"/>
        <v>1.6976069846870283</v>
      </c>
      <c r="GC234" s="80">
        <f t="shared" si="453"/>
        <v>0.99941994269315348</v>
      </c>
      <c r="GD234" s="80">
        <f t="shared" si="454"/>
        <v>0.99301613859176274</v>
      </c>
      <c r="GE234" s="80">
        <f t="shared" si="455"/>
        <v>1.0111457007858966</v>
      </c>
      <c r="GF234" s="80">
        <f t="shared" si="456"/>
        <v>0.85732692725497917</v>
      </c>
    </row>
    <row r="235" spans="1:188" x14ac:dyDescent="0.2">
      <c r="A235" s="74" t="s">
        <v>427</v>
      </c>
      <c r="B235" s="31">
        <v>1949</v>
      </c>
      <c r="D235" s="85"/>
      <c r="E235" s="85"/>
      <c r="F235" s="85"/>
      <c r="G235" s="85"/>
      <c r="H235" s="85"/>
      <c r="I235" s="85"/>
      <c r="K235" s="86"/>
      <c r="L235" s="86"/>
      <c r="M235" s="86"/>
      <c r="N235" s="86"/>
      <c r="O235" s="86"/>
      <c r="P235" s="86"/>
      <c r="X235" s="87"/>
      <c r="Y235" s="87"/>
      <c r="Z235" s="87"/>
      <c r="AA235" s="87"/>
      <c r="AB235" s="87"/>
      <c r="AX235" s="102"/>
      <c r="AY235" s="102"/>
      <c r="AZ235" s="102"/>
      <c r="BA235" s="102"/>
      <c r="BB235" s="102"/>
      <c r="BE235" s="80"/>
      <c r="BF235" s="80"/>
      <c r="BG235" s="80"/>
      <c r="BH235" s="80"/>
      <c r="BI235" s="80"/>
      <c r="BJ235" s="80"/>
      <c r="BK235" s="80"/>
      <c r="BL235" s="80"/>
      <c r="BM235" s="80"/>
      <c r="BN235" s="80"/>
      <c r="BO235" s="80"/>
      <c r="BP235" s="80"/>
      <c r="BQ235" s="80"/>
      <c r="BR235" s="80"/>
      <c r="BS235" s="80"/>
      <c r="BT235" s="80"/>
      <c r="BU235" s="80"/>
      <c r="BV235" s="80"/>
      <c r="BW235" s="80"/>
      <c r="BX235" s="88"/>
      <c r="BY235" s="88"/>
      <c r="CN235" s="88"/>
      <c r="CO235" s="88"/>
      <c r="CP235" s="88"/>
      <c r="CQ235" s="88"/>
      <c r="CR235" s="88"/>
      <c r="CS235" s="88"/>
      <c r="CT235" s="88"/>
      <c r="CU235" s="88"/>
      <c r="CV235" s="88"/>
      <c r="CW235" s="88"/>
      <c r="CX235" s="88"/>
      <c r="DA235" s="35"/>
      <c r="DC235" s="80"/>
      <c r="DD235" s="80"/>
      <c r="DE235" s="80"/>
      <c r="DF235" s="80"/>
      <c r="DG235" s="80"/>
      <c r="DI235" s="80"/>
      <c r="DJ235" s="80"/>
      <c r="DK235" s="80"/>
      <c r="DL235" s="80"/>
      <c r="DM235" s="80"/>
      <c r="DN235" s="80"/>
      <c r="DO235" s="80"/>
      <c r="DP235" s="80"/>
      <c r="DQ235" s="80"/>
      <c r="DR235" s="80"/>
      <c r="DS235" s="80"/>
      <c r="DT235" s="80"/>
      <c r="EC235" s="80"/>
      <c r="ED235" s="80"/>
      <c r="EE235" s="80"/>
      <c r="EF235" s="80"/>
      <c r="EG235" s="80"/>
      <c r="EI235" s="80"/>
      <c r="EJ235" s="80"/>
      <c r="EK235" s="80"/>
      <c r="EL235" s="80"/>
      <c r="FD235" s="80"/>
      <c r="FE235" s="80">
        <v>1</v>
      </c>
      <c r="FF235" s="80">
        <f>FE235/FE$271</f>
        <v>0.47658150112758019</v>
      </c>
      <c r="FG235" s="80"/>
      <c r="FH235" s="80"/>
      <c r="FI235" s="80"/>
      <c r="FJ235" s="80"/>
      <c r="FK235" s="80"/>
      <c r="FL235" s="80"/>
      <c r="FM235" s="80"/>
      <c r="FN235" s="80"/>
      <c r="FO235" s="80"/>
      <c r="FP235" s="80"/>
      <c r="FQ235" s="80"/>
      <c r="FR235" s="80"/>
      <c r="FT235" s="80"/>
      <c r="FU235" s="80"/>
      <c r="FV235" s="80"/>
      <c r="FX235" s="37"/>
      <c r="FZ235" s="32">
        <f t="shared" ref="FZ235:FZ256" si="457">FZ234+1</f>
        <v>1980</v>
      </c>
      <c r="GA235" s="80">
        <f t="shared" si="451"/>
        <v>1.2906949240739864</v>
      </c>
      <c r="GB235" s="80">
        <f t="shared" si="452"/>
        <v>1.4985171900414784</v>
      </c>
      <c r="GC235" s="80">
        <f t="shared" si="453"/>
        <v>0.99956814921787773</v>
      </c>
      <c r="GD235" s="80">
        <f t="shared" si="454"/>
        <v>0.99629099311556113</v>
      </c>
      <c r="GE235" s="80">
        <f t="shared" si="455"/>
        <v>1.0116863044147946</v>
      </c>
      <c r="GF235" s="80">
        <f t="shared" si="456"/>
        <v>0.97378584316970385</v>
      </c>
    </row>
    <row r="236" spans="1:188" x14ac:dyDescent="0.2">
      <c r="A236" s="74" t="s">
        <v>427</v>
      </c>
      <c r="B236" s="31">
        <f t="shared" ref="B236:B296" si="458">B235+1</f>
        <v>1950</v>
      </c>
      <c r="D236" s="85"/>
      <c r="E236" s="85"/>
      <c r="F236" s="85"/>
      <c r="G236" s="85"/>
      <c r="H236" s="85"/>
      <c r="I236" s="85"/>
      <c r="K236" s="86"/>
      <c r="L236" s="86"/>
      <c r="M236" s="86"/>
      <c r="N236" s="86"/>
      <c r="O236" s="86"/>
      <c r="P236" s="86"/>
      <c r="X236" s="87"/>
      <c r="Y236" s="87"/>
      <c r="Z236" s="87"/>
      <c r="AA236" s="87"/>
      <c r="AB236" s="87"/>
      <c r="AX236" s="102"/>
      <c r="AY236" s="102"/>
      <c r="AZ236" s="102"/>
      <c r="BA236" s="102"/>
      <c r="BB236" s="102"/>
      <c r="BE236" s="80"/>
      <c r="BF236" s="80"/>
      <c r="BG236" s="80"/>
      <c r="BH236" s="80"/>
      <c r="BI236" s="80"/>
      <c r="BJ236" s="80"/>
      <c r="BK236" s="80"/>
      <c r="BL236" s="80"/>
      <c r="BM236" s="80"/>
      <c r="BN236" s="80"/>
      <c r="BO236" s="80"/>
      <c r="BP236" s="80"/>
      <c r="BQ236" s="80"/>
      <c r="BR236" s="80"/>
      <c r="BS236" s="80"/>
      <c r="BT236" s="80"/>
      <c r="BU236" s="80"/>
      <c r="BV236" s="80"/>
      <c r="BW236" s="80"/>
      <c r="BX236" s="88"/>
      <c r="BY236" s="80"/>
      <c r="CN236" s="88"/>
      <c r="CO236" s="88"/>
      <c r="CP236" s="88"/>
      <c r="CQ236" s="88"/>
      <c r="CR236" s="88"/>
      <c r="CS236" s="88"/>
      <c r="CT236" s="88"/>
      <c r="CU236" s="88"/>
      <c r="CV236" s="88"/>
      <c r="CW236" s="88"/>
      <c r="CX236" s="88"/>
      <c r="DA236" s="35"/>
      <c r="DC236" s="80"/>
      <c r="DD236" s="80"/>
      <c r="DE236" s="80"/>
      <c r="DF236" s="80"/>
      <c r="DG236" s="80"/>
      <c r="DI236" s="80"/>
      <c r="DJ236" s="80"/>
      <c r="DK236" s="80"/>
      <c r="DL236" s="80"/>
      <c r="DM236" s="80"/>
      <c r="DN236" s="80"/>
      <c r="DO236" s="80"/>
      <c r="DP236" s="80"/>
      <c r="DQ236" s="80"/>
      <c r="DR236" s="80"/>
      <c r="DS236" s="80"/>
      <c r="DT236" s="80"/>
      <c r="DW236" s="80"/>
      <c r="DX236" s="80"/>
      <c r="DY236" s="80"/>
      <c r="DZ236" s="80"/>
      <c r="EA236" s="80"/>
      <c r="EC236" s="80"/>
      <c r="ED236" s="80"/>
      <c r="EE236" s="80"/>
      <c r="EF236" s="80"/>
      <c r="EG236" s="80"/>
      <c r="EI236" s="80"/>
      <c r="EJ236" s="80"/>
      <c r="EK236" s="80"/>
      <c r="EL236" s="80"/>
      <c r="EN236" s="80"/>
      <c r="EO236" s="80"/>
      <c r="EP236" s="80"/>
      <c r="EQ236" s="80"/>
      <c r="ES236" s="80"/>
      <c r="ET236" s="80"/>
      <c r="EU236" s="80"/>
      <c r="EV236" s="80"/>
      <c r="EX236" s="80"/>
      <c r="EY236" s="80"/>
      <c r="EZ236" s="80"/>
      <c r="FA236" s="80"/>
      <c r="FD236" s="80">
        <f>EXP(SUMPRODUCT($DP236:$DT236,DW236:EA236))</f>
        <v>1</v>
      </c>
      <c r="FE236" s="80">
        <f t="shared" ref="FE236:FE296" si="459">IF(ISERR(FD236),FE235,FD236*FE235)</f>
        <v>1</v>
      </c>
      <c r="FF236" s="80">
        <f t="shared" ref="FF236:FF296" si="460">FE236/FE$271</f>
        <v>0.47658150112758019</v>
      </c>
      <c r="FG236" s="80"/>
      <c r="FH236" s="80"/>
      <c r="FI236" s="80"/>
      <c r="FJ236" s="80"/>
      <c r="FK236" s="80"/>
      <c r="FL236" s="80"/>
      <c r="FM236" s="80"/>
      <c r="FN236" s="80"/>
      <c r="FO236" s="80"/>
      <c r="FP236" s="80"/>
      <c r="FQ236" s="80"/>
      <c r="FR236" s="80"/>
      <c r="FT236" s="80"/>
      <c r="FU236" s="80"/>
      <c r="FV236" s="80"/>
      <c r="FX236" s="37"/>
      <c r="FZ236" s="32">
        <f t="shared" si="457"/>
        <v>1981</v>
      </c>
      <c r="GA236" s="80">
        <f t="shared" si="451"/>
        <v>1.1793641531046706</v>
      </c>
      <c r="GB236" s="80">
        <f t="shared" si="452"/>
        <v>1.4428962111631876</v>
      </c>
      <c r="GC236" s="80">
        <f t="shared" si="453"/>
        <v>0.99793506979334567</v>
      </c>
      <c r="GD236" s="80">
        <f t="shared" si="454"/>
        <v>0.9966376754616566</v>
      </c>
      <c r="GE236" s="80">
        <f t="shared" si="455"/>
        <v>0.99717088704713286</v>
      </c>
      <c r="GF236" s="80">
        <f t="shared" si="456"/>
        <v>1.0425188346059417</v>
      </c>
    </row>
    <row r="237" spans="1:188" x14ac:dyDescent="0.2">
      <c r="A237" s="74" t="s">
        <v>427</v>
      </c>
      <c r="B237" s="31">
        <f t="shared" si="458"/>
        <v>1951</v>
      </c>
      <c r="D237" s="85"/>
      <c r="E237" s="85"/>
      <c r="F237" s="85"/>
      <c r="G237" s="85"/>
      <c r="H237" s="85"/>
      <c r="I237" s="85"/>
      <c r="K237" s="86"/>
      <c r="L237" s="86"/>
      <c r="M237" s="86"/>
      <c r="N237" s="86"/>
      <c r="O237" s="86"/>
      <c r="P237" s="86"/>
      <c r="X237" s="87"/>
      <c r="Y237" s="87"/>
      <c r="Z237" s="87"/>
      <c r="AA237" s="87"/>
      <c r="AB237" s="87"/>
      <c r="AX237" s="102"/>
      <c r="AY237" s="102"/>
      <c r="AZ237" s="102"/>
      <c r="BA237" s="102"/>
      <c r="BB237" s="102"/>
      <c r="BE237" s="80"/>
      <c r="BF237" s="80"/>
      <c r="BG237" s="80"/>
      <c r="BH237" s="80"/>
      <c r="BI237" s="80"/>
      <c r="BJ237" s="80"/>
      <c r="BK237" s="80"/>
      <c r="BL237" s="80"/>
      <c r="BM237" s="80"/>
      <c r="BN237" s="80"/>
      <c r="BO237" s="80"/>
      <c r="BP237" s="80"/>
      <c r="BQ237" s="80"/>
      <c r="BR237" s="80"/>
      <c r="BS237" s="80"/>
      <c r="BT237" s="80"/>
      <c r="BU237" s="80"/>
      <c r="BV237" s="80"/>
      <c r="BW237" s="80"/>
      <c r="BX237" s="88"/>
      <c r="BY237" s="80"/>
      <c r="CN237" s="88"/>
      <c r="CO237" s="88"/>
      <c r="CP237" s="88"/>
      <c r="CQ237" s="88"/>
      <c r="CR237" s="88"/>
      <c r="CS237" s="88"/>
      <c r="CT237" s="88"/>
      <c r="CU237" s="88"/>
      <c r="CV237" s="88"/>
      <c r="CW237" s="88"/>
      <c r="CX237" s="88"/>
      <c r="DA237" s="35"/>
      <c r="DC237" s="80"/>
      <c r="DD237" s="80"/>
      <c r="DE237" s="80"/>
      <c r="DF237" s="80"/>
      <c r="DG237" s="80"/>
      <c r="DI237" s="80"/>
      <c r="DJ237" s="80"/>
      <c r="DK237" s="80"/>
      <c r="DL237" s="80"/>
      <c r="DM237" s="80"/>
      <c r="DN237" s="80"/>
      <c r="DO237" s="80"/>
      <c r="DP237" s="80"/>
      <c r="DQ237" s="80"/>
      <c r="DR237" s="80"/>
      <c r="DS237" s="80"/>
      <c r="DT237" s="80"/>
      <c r="DW237" s="80"/>
      <c r="DX237" s="80"/>
      <c r="DY237" s="80"/>
      <c r="DZ237" s="80"/>
      <c r="EA237" s="80"/>
      <c r="EC237" s="80"/>
      <c r="ED237" s="80"/>
      <c r="EE237" s="80"/>
      <c r="EF237" s="80"/>
      <c r="EG237" s="80"/>
      <c r="EI237" s="80"/>
      <c r="EJ237" s="80"/>
      <c r="EK237" s="80"/>
      <c r="EL237" s="80"/>
      <c r="EN237" s="80"/>
      <c r="EO237" s="80"/>
      <c r="EP237" s="80"/>
      <c r="EQ237" s="80"/>
      <c r="ES237" s="80"/>
      <c r="ET237" s="80"/>
      <c r="EU237" s="80"/>
      <c r="EV237" s="80"/>
      <c r="EX237" s="80"/>
      <c r="EY237" s="80"/>
      <c r="EZ237" s="80"/>
      <c r="FA237" s="80"/>
      <c r="FD237" s="80">
        <f t="shared" ref="FD237:FD296" si="461">EXP(SUMPRODUCT($DP237:$DT237,DW237:EA237))</f>
        <v>1</v>
      </c>
      <c r="FE237" s="80">
        <f t="shared" si="459"/>
        <v>1</v>
      </c>
      <c r="FF237" s="80">
        <f t="shared" si="460"/>
        <v>0.47658150112758019</v>
      </c>
      <c r="FG237" s="80"/>
      <c r="FH237" s="80"/>
      <c r="FI237" s="80"/>
      <c r="FJ237" s="80"/>
      <c r="FK237" s="80"/>
      <c r="FL237" s="80"/>
      <c r="FM237" s="80"/>
      <c r="FN237" s="80"/>
      <c r="FO237" s="80"/>
      <c r="FP237" s="80"/>
      <c r="FQ237" s="80"/>
      <c r="FR237" s="80"/>
      <c r="FT237" s="80"/>
      <c r="FU237" s="80"/>
      <c r="FV237" s="80"/>
      <c r="FX237" s="37"/>
      <c r="FZ237" s="32">
        <f t="shared" si="457"/>
        <v>1982</v>
      </c>
      <c r="GA237" s="80">
        <f t="shared" si="451"/>
        <v>1.1106859352737632</v>
      </c>
      <c r="GB237" s="80">
        <f t="shared" si="452"/>
        <v>1.4659680034070435</v>
      </c>
      <c r="GC237" s="80">
        <f t="shared" si="453"/>
        <v>0.99844510631432093</v>
      </c>
      <c r="GD237" s="80">
        <f t="shared" si="454"/>
        <v>0.99589520404836485</v>
      </c>
      <c r="GE237" s="80">
        <f t="shared" si="455"/>
        <v>1.0055998166854607</v>
      </c>
      <c r="GF237" s="80">
        <f t="shared" si="456"/>
        <v>1.11161979817199</v>
      </c>
    </row>
    <row r="238" spans="1:188" x14ac:dyDescent="0.2">
      <c r="A238" s="74" t="s">
        <v>427</v>
      </c>
      <c r="B238" s="31">
        <f t="shared" si="458"/>
        <v>1952</v>
      </c>
      <c r="D238" s="85"/>
      <c r="E238" s="85"/>
      <c r="F238" s="85"/>
      <c r="G238" s="85"/>
      <c r="H238" s="85"/>
      <c r="I238" s="85"/>
      <c r="K238" s="86"/>
      <c r="L238" s="86"/>
      <c r="M238" s="86"/>
      <c r="N238" s="86"/>
      <c r="O238" s="86"/>
      <c r="P238" s="86"/>
      <c r="X238" s="87"/>
      <c r="Y238" s="87"/>
      <c r="Z238" s="87"/>
      <c r="AA238" s="87"/>
      <c r="AB238" s="87"/>
      <c r="AX238" s="102"/>
      <c r="AY238" s="102"/>
      <c r="AZ238" s="102"/>
      <c r="BA238" s="102"/>
      <c r="BB238" s="102"/>
      <c r="BE238" s="80"/>
      <c r="BF238" s="80"/>
      <c r="BG238" s="80"/>
      <c r="BH238" s="80"/>
      <c r="BI238" s="80"/>
      <c r="BJ238" s="80"/>
      <c r="BK238" s="80"/>
      <c r="BL238" s="80"/>
      <c r="BM238" s="80"/>
      <c r="BN238" s="80"/>
      <c r="BO238" s="80"/>
      <c r="BP238" s="80"/>
      <c r="BQ238" s="80"/>
      <c r="BR238" s="80"/>
      <c r="BS238" s="80"/>
      <c r="BT238" s="80"/>
      <c r="BU238" s="80"/>
      <c r="BV238" s="80"/>
      <c r="BW238" s="80"/>
      <c r="BX238" s="88"/>
      <c r="BY238" s="80"/>
      <c r="CN238" s="88"/>
      <c r="CO238" s="88"/>
      <c r="CP238" s="88"/>
      <c r="CQ238" s="88"/>
      <c r="CR238" s="88"/>
      <c r="CS238" s="88"/>
      <c r="CT238" s="88"/>
      <c r="CU238" s="88"/>
      <c r="CV238" s="88"/>
      <c r="CW238" s="88"/>
      <c r="CX238" s="88"/>
      <c r="DA238" s="35"/>
      <c r="DC238" s="80"/>
      <c r="DD238" s="80"/>
      <c r="DE238" s="80"/>
      <c r="DF238" s="80"/>
      <c r="DG238" s="80"/>
      <c r="DI238" s="80"/>
      <c r="DJ238" s="80"/>
      <c r="DK238" s="80"/>
      <c r="DL238" s="80"/>
      <c r="DM238" s="80"/>
      <c r="DN238" s="80"/>
      <c r="DO238" s="80"/>
      <c r="DP238" s="80"/>
      <c r="DQ238" s="80"/>
      <c r="DR238" s="80"/>
      <c r="DS238" s="80"/>
      <c r="DT238" s="80"/>
      <c r="DW238" s="80"/>
      <c r="DX238" s="80"/>
      <c r="DY238" s="80"/>
      <c r="DZ238" s="80"/>
      <c r="EA238" s="80"/>
      <c r="EC238" s="80"/>
      <c r="ED238" s="80"/>
      <c r="EE238" s="80"/>
      <c r="EF238" s="80"/>
      <c r="EG238" s="80"/>
      <c r="EI238" s="80"/>
      <c r="EJ238" s="80"/>
      <c r="EK238" s="80"/>
      <c r="EL238" s="80"/>
      <c r="EN238" s="80"/>
      <c r="EO238" s="80"/>
      <c r="EP238" s="80"/>
      <c r="EQ238" s="80"/>
      <c r="ES238" s="80"/>
      <c r="ET238" s="80"/>
      <c r="EU238" s="80"/>
      <c r="EV238" s="80"/>
      <c r="EX238" s="80"/>
      <c r="EY238" s="80"/>
      <c r="EZ238" s="80"/>
      <c r="FA238" s="80"/>
      <c r="FD238" s="80">
        <f t="shared" si="461"/>
        <v>1</v>
      </c>
      <c r="FE238" s="80">
        <f t="shared" si="459"/>
        <v>1</v>
      </c>
      <c r="FF238" s="80">
        <f t="shared" si="460"/>
        <v>0.47658150112758019</v>
      </c>
      <c r="FG238" s="80"/>
      <c r="FH238" s="80"/>
      <c r="FI238" s="80"/>
      <c r="FJ238" s="80"/>
      <c r="FK238" s="80"/>
      <c r="FL238" s="80"/>
      <c r="FM238" s="80"/>
      <c r="FN238" s="80"/>
      <c r="FO238" s="80"/>
      <c r="FP238" s="80"/>
      <c r="FQ238" s="80"/>
      <c r="FR238" s="80"/>
      <c r="FT238" s="80"/>
      <c r="FU238" s="80"/>
      <c r="FV238" s="80"/>
      <c r="FX238" s="37"/>
      <c r="FZ238" s="32">
        <f t="shared" si="457"/>
        <v>1983</v>
      </c>
      <c r="GA238" s="80">
        <f t="shared" si="451"/>
        <v>1.0688918924213042</v>
      </c>
      <c r="GB238" s="80">
        <f t="shared" si="452"/>
        <v>1.186635477566881</v>
      </c>
      <c r="GC238" s="80">
        <f t="shared" si="453"/>
        <v>0.99886057638726167</v>
      </c>
      <c r="GD238" s="80">
        <f t="shared" si="454"/>
        <v>0.99554729069962011</v>
      </c>
      <c r="GE238" s="80">
        <f t="shared" si="455"/>
        <v>0.98221372933452267</v>
      </c>
      <c r="GF238" s="80">
        <f t="shared" si="456"/>
        <v>1.0930944463262859</v>
      </c>
    </row>
    <row r="239" spans="1:188" x14ac:dyDescent="0.2">
      <c r="A239" s="74" t="s">
        <v>427</v>
      </c>
      <c r="B239" s="31">
        <f t="shared" si="458"/>
        <v>1953</v>
      </c>
      <c r="D239" s="85"/>
      <c r="E239" s="85"/>
      <c r="F239" s="85"/>
      <c r="G239" s="85"/>
      <c r="H239" s="85"/>
      <c r="I239" s="85"/>
      <c r="K239" s="86"/>
      <c r="L239" s="86"/>
      <c r="M239" s="86"/>
      <c r="N239" s="86"/>
      <c r="O239" s="86"/>
      <c r="P239" s="86"/>
      <c r="X239" s="87"/>
      <c r="Y239" s="87"/>
      <c r="Z239" s="87"/>
      <c r="AA239" s="87"/>
      <c r="AB239" s="87"/>
      <c r="AX239" s="102"/>
      <c r="AY239" s="102"/>
      <c r="AZ239" s="102"/>
      <c r="BA239" s="102"/>
      <c r="BB239" s="102"/>
      <c r="BE239" s="80"/>
      <c r="BF239" s="80"/>
      <c r="BG239" s="80"/>
      <c r="BH239" s="80"/>
      <c r="BI239" s="80"/>
      <c r="BJ239" s="80"/>
      <c r="BK239" s="80"/>
      <c r="BL239" s="80"/>
      <c r="BM239" s="80"/>
      <c r="BN239" s="80"/>
      <c r="BO239" s="80"/>
      <c r="BP239" s="80"/>
      <c r="BQ239" s="80"/>
      <c r="BR239" s="80"/>
      <c r="BS239" s="80"/>
      <c r="BT239" s="80"/>
      <c r="BU239" s="80"/>
      <c r="BV239" s="80"/>
      <c r="BW239" s="80"/>
      <c r="BX239" s="88"/>
      <c r="BY239" s="80"/>
      <c r="CN239" s="88"/>
      <c r="CO239" s="88"/>
      <c r="CP239" s="88"/>
      <c r="CQ239" s="88"/>
      <c r="CR239" s="88"/>
      <c r="CS239" s="88"/>
      <c r="CT239" s="88"/>
      <c r="CU239" s="88"/>
      <c r="CV239" s="88"/>
      <c r="CW239" s="88"/>
      <c r="CX239" s="88"/>
      <c r="DA239" s="35"/>
      <c r="DC239" s="80"/>
      <c r="DD239" s="80"/>
      <c r="DE239" s="80"/>
      <c r="DF239" s="80"/>
      <c r="DG239" s="80"/>
      <c r="DI239" s="80"/>
      <c r="DJ239" s="80"/>
      <c r="DK239" s="80"/>
      <c r="DL239" s="80"/>
      <c r="DM239" s="80"/>
      <c r="DN239" s="80"/>
      <c r="DO239" s="80"/>
      <c r="DP239" s="80"/>
      <c r="DQ239" s="80"/>
      <c r="DR239" s="80"/>
      <c r="DS239" s="80"/>
      <c r="DT239" s="80"/>
      <c r="DW239" s="80"/>
      <c r="DX239" s="80"/>
      <c r="DY239" s="80"/>
      <c r="DZ239" s="80"/>
      <c r="EA239" s="80"/>
      <c r="EC239" s="80"/>
      <c r="ED239" s="80"/>
      <c r="EE239" s="80"/>
      <c r="EF239" s="80"/>
      <c r="EG239" s="80"/>
      <c r="EI239" s="80"/>
      <c r="EJ239" s="80"/>
      <c r="EK239" s="80"/>
      <c r="EL239" s="80"/>
      <c r="EN239" s="80"/>
      <c r="EO239" s="80"/>
      <c r="EP239" s="80"/>
      <c r="EQ239" s="80"/>
      <c r="ES239" s="80"/>
      <c r="ET239" s="80"/>
      <c r="EU239" s="80"/>
      <c r="EV239" s="80"/>
      <c r="EX239" s="80"/>
      <c r="EY239" s="80"/>
      <c r="EZ239" s="80"/>
      <c r="FA239" s="80"/>
      <c r="FD239" s="80">
        <f t="shared" si="461"/>
        <v>1</v>
      </c>
      <c r="FE239" s="80">
        <f t="shared" si="459"/>
        <v>1</v>
      </c>
      <c r="FF239" s="80">
        <f t="shared" si="460"/>
        <v>0.47658150112758019</v>
      </c>
      <c r="FG239" s="80"/>
      <c r="FH239" s="80"/>
      <c r="FI239" s="80"/>
      <c r="FJ239" s="80"/>
      <c r="FK239" s="80"/>
      <c r="FL239" s="80"/>
      <c r="FM239" s="80"/>
      <c r="FN239" s="80"/>
      <c r="FO239" s="80"/>
      <c r="FP239" s="80"/>
      <c r="FQ239" s="80"/>
      <c r="FR239" s="80"/>
      <c r="FT239" s="80"/>
      <c r="FU239" s="80"/>
      <c r="FV239" s="80"/>
      <c r="FX239" s="37"/>
      <c r="FZ239" s="32">
        <f t="shared" si="457"/>
        <v>1984</v>
      </c>
      <c r="GA239" s="80">
        <f t="shared" si="451"/>
        <v>1.0316482020645064</v>
      </c>
      <c r="GB239" s="80">
        <f t="shared" si="452"/>
        <v>1.1160386616008908</v>
      </c>
      <c r="GC239" s="80">
        <f t="shared" si="453"/>
        <v>0.99942973007974445</v>
      </c>
      <c r="GD239" s="80">
        <f t="shared" si="454"/>
        <v>0.99765987431321945</v>
      </c>
      <c r="GE239" s="80">
        <f t="shared" si="455"/>
        <v>0.99814264717136014</v>
      </c>
      <c r="GF239" s="80">
        <f t="shared" si="456"/>
        <v>1.0459564459679636</v>
      </c>
    </row>
    <row r="240" spans="1:188" x14ac:dyDescent="0.2">
      <c r="A240" s="74" t="s">
        <v>427</v>
      </c>
      <c r="B240" s="31">
        <f t="shared" si="458"/>
        <v>1954</v>
      </c>
      <c r="D240" s="85"/>
      <c r="E240" s="85"/>
      <c r="F240" s="85"/>
      <c r="G240" s="85"/>
      <c r="H240" s="85"/>
      <c r="I240" s="85"/>
      <c r="K240" s="86"/>
      <c r="L240" s="86"/>
      <c r="M240" s="86"/>
      <c r="N240" s="86"/>
      <c r="O240" s="86"/>
      <c r="P240" s="86"/>
      <c r="X240" s="87"/>
      <c r="Y240" s="87"/>
      <c r="Z240" s="87"/>
      <c r="AA240" s="87"/>
      <c r="AB240" s="87"/>
      <c r="AX240" s="102"/>
      <c r="AY240" s="102"/>
      <c r="AZ240" s="102"/>
      <c r="BA240" s="102"/>
      <c r="BB240" s="102"/>
      <c r="BE240" s="80"/>
      <c r="BF240" s="80"/>
      <c r="BG240" s="80"/>
      <c r="BH240" s="80"/>
      <c r="BI240" s="80"/>
      <c r="BJ240" s="80"/>
      <c r="BK240" s="80"/>
      <c r="BL240" s="80"/>
      <c r="BM240" s="80"/>
      <c r="BN240" s="80"/>
      <c r="BO240" s="80"/>
      <c r="BP240" s="80"/>
      <c r="BQ240" s="80"/>
      <c r="BR240" s="80"/>
      <c r="BS240" s="80"/>
      <c r="BT240" s="80"/>
      <c r="BU240" s="80"/>
      <c r="BV240" s="80"/>
      <c r="BW240" s="80"/>
      <c r="BX240" s="88"/>
      <c r="BY240" s="80"/>
      <c r="CN240" s="88"/>
      <c r="CO240" s="88"/>
      <c r="CP240" s="88"/>
      <c r="CQ240" s="88"/>
      <c r="CR240" s="88"/>
      <c r="CS240" s="88"/>
      <c r="CT240" s="88"/>
      <c r="CU240" s="88"/>
      <c r="CV240" s="88"/>
      <c r="CW240" s="88"/>
      <c r="CX240" s="88"/>
      <c r="DA240" s="35"/>
      <c r="DC240" s="80"/>
      <c r="DD240" s="80"/>
      <c r="DE240" s="80"/>
      <c r="DF240" s="80"/>
      <c r="DG240" s="80"/>
      <c r="DI240" s="80"/>
      <c r="DJ240" s="80"/>
      <c r="DK240" s="80"/>
      <c r="DL240" s="80"/>
      <c r="DM240" s="80"/>
      <c r="DN240" s="80"/>
      <c r="DO240" s="80"/>
      <c r="DP240" s="80"/>
      <c r="DQ240" s="80"/>
      <c r="DR240" s="80"/>
      <c r="DS240" s="80"/>
      <c r="DT240" s="80"/>
      <c r="DW240" s="80"/>
      <c r="DX240" s="80"/>
      <c r="DY240" s="80"/>
      <c r="DZ240" s="80"/>
      <c r="EA240" s="80"/>
      <c r="EC240" s="80"/>
      <c r="ED240" s="80"/>
      <c r="EE240" s="80"/>
      <c r="EF240" s="80"/>
      <c r="EG240" s="80"/>
      <c r="EI240" s="80"/>
      <c r="EJ240" s="80"/>
      <c r="EK240" s="80"/>
      <c r="EL240" s="80"/>
      <c r="EN240" s="80"/>
      <c r="EO240" s="80"/>
      <c r="EP240" s="80"/>
      <c r="EQ240" s="80"/>
      <c r="ES240" s="80"/>
      <c r="ET240" s="80"/>
      <c r="EU240" s="80"/>
      <c r="EV240" s="80"/>
      <c r="EX240" s="80"/>
      <c r="EY240" s="80"/>
      <c r="EZ240" s="80"/>
      <c r="FA240" s="80"/>
      <c r="FD240" s="80">
        <f t="shared" si="461"/>
        <v>1</v>
      </c>
      <c r="FE240" s="80">
        <f t="shared" si="459"/>
        <v>1</v>
      </c>
      <c r="FF240" s="80">
        <f t="shared" si="460"/>
        <v>0.47658150112758019</v>
      </c>
      <c r="FG240" s="80"/>
      <c r="FH240" s="80"/>
      <c r="FI240" s="80"/>
      <c r="FJ240" s="80"/>
      <c r="FK240" s="80"/>
      <c r="FL240" s="80"/>
      <c r="FM240" s="80"/>
      <c r="FN240" s="80"/>
      <c r="FO240" s="80"/>
      <c r="FP240" s="80"/>
      <c r="FQ240" s="80"/>
      <c r="FR240" s="80"/>
      <c r="FT240" s="80"/>
      <c r="FU240" s="80"/>
      <c r="FV240" s="80"/>
      <c r="FX240" s="37"/>
      <c r="FZ240" s="32">
        <f t="shared" si="457"/>
        <v>1985</v>
      </c>
      <c r="GA240" s="80">
        <f t="shared" si="451"/>
        <v>1</v>
      </c>
      <c r="GB240" s="80">
        <f t="shared" si="452"/>
        <v>1</v>
      </c>
      <c r="GC240" s="80">
        <f t="shared" si="453"/>
        <v>1</v>
      </c>
      <c r="GD240" s="80">
        <f t="shared" si="454"/>
        <v>1</v>
      </c>
      <c r="GE240" s="80">
        <f t="shared" si="455"/>
        <v>1</v>
      </c>
      <c r="GF240" s="80">
        <f t="shared" si="456"/>
        <v>1</v>
      </c>
    </row>
    <row r="241" spans="1:188" x14ac:dyDescent="0.2">
      <c r="A241" s="74" t="s">
        <v>427</v>
      </c>
      <c r="B241" s="31">
        <f t="shared" si="458"/>
        <v>1955</v>
      </c>
      <c r="D241" s="85"/>
      <c r="E241" s="85"/>
      <c r="F241" s="85"/>
      <c r="G241" s="85"/>
      <c r="H241" s="85"/>
      <c r="I241" s="85"/>
      <c r="K241" s="86"/>
      <c r="L241" s="86"/>
      <c r="M241" s="86"/>
      <c r="N241" s="86"/>
      <c r="O241" s="86"/>
      <c r="P241" s="86"/>
      <c r="X241" s="87"/>
      <c r="Y241" s="87"/>
      <c r="Z241" s="87"/>
      <c r="AA241" s="87"/>
      <c r="AB241" s="87"/>
      <c r="AX241" s="102"/>
      <c r="AY241" s="102"/>
      <c r="AZ241" s="102"/>
      <c r="BA241" s="102"/>
      <c r="BB241" s="102"/>
      <c r="BE241" s="80"/>
      <c r="BF241" s="80"/>
      <c r="BG241" s="80"/>
      <c r="BH241" s="80"/>
      <c r="BI241" s="80"/>
      <c r="BJ241" s="80"/>
      <c r="BK241" s="80"/>
      <c r="BL241" s="80"/>
      <c r="BM241" s="80"/>
      <c r="BN241" s="80"/>
      <c r="BO241" s="80"/>
      <c r="BP241" s="80"/>
      <c r="BQ241" s="80"/>
      <c r="BR241" s="80"/>
      <c r="BS241" s="80"/>
      <c r="BT241" s="80"/>
      <c r="BU241" s="80"/>
      <c r="BV241" s="80"/>
      <c r="BW241" s="80"/>
      <c r="BX241" s="88"/>
      <c r="BY241" s="80"/>
      <c r="CN241" s="88"/>
      <c r="CO241" s="88"/>
      <c r="CP241" s="88"/>
      <c r="CQ241" s="88"/>
      <c r="CR241" s="88"/>
      <c r="CS241" s="88"/>
      <c r="CT241" s="88"/>
      <c r="CU241" s="88"/>
      <c r="CV241" s="88"/>
      <c r="CW241" s="88"/>
      <c r="CX241" s="88"/>
      <c r="DA241" s="35"/>
      <c r="DC241" s="80"/>
      <c r="DD241" s="80"/>
      <c r="DE241" s="80"/>
      <c r="DF241" s="80"/>
      <c r="DG241" s="80"/>
      <c r="DI241" s="80"/>
      <c r="DJ241" s="80"/>
      <c r="DK241" s="80"/>
      <c r="DL241" s="80"/>
      <c r="DM241" s="80"/>
      <c r="DN241" s="80"/>
      <c r="DO241" s="80"/>
      <c r="DP241" s="80"/>
      <c r="DQ241" s="80"/>
      <c r="DR241" s="80"/>
      <c r="DS241" s="80"/>
      <c r="DT241" s="80"/>
      <c r="DW241" s="80"/>
      <c r="DX241" s="80"/>
      <c r="DY241" s="80"/>
      <c r="DZ241" s="80"/>
      <c r="EA241" s="80"/>
      <c r="EC241" s="80"/>
      <c r="ED241" s="80"/>
      <c r="EE241" s="80"/>
      <c r="EF241" s="80"/>
      <c r="EG241" s="80"/>
      <c r="EI241" s="80"/>
      <c r="EJ241" s="80"/>
      <c r="EK241" s="80"/>
      <c r="EL241" s="80"/>
      <c r="EN241" s="80"/>
      <c r="EO241" s="80"/>
      <c r="EP241" s="80"/>
      <c r="EQ241" s="80"/>
      <c r="ES241" s="80"/>
      <c r="ET241" s="80"/>
      <c r="EU241" s="80"/>
      <c r="EV241" s="80"/>
      <c r="EX241" s="80"/>
      <c r="EY241" s="80"/>
      <c r="EZ241" s="80"/>
      <c r="FA241" s="80"/>
      <c r="FD241" s="80">
        <f t="shared" si="461"/>
        <v>1</v>
      </c>
      <c r="FE241" s="80">
        <f t="shared" si="459"/>
        <v>1</v>
      </c>
      <c r="FF241" s="80">
        <f t="shared" si="460"/>
        <v>0.47658150112758019</v>
      </c>
      <c r="FG241" s="80"/>
      <c r="FH241" s="80"/>
      <c r="FI241" s="80"/>
      <c r="FJ241" s="80"/>
      <c r="FK241" s="80"/>
      <c r="FL241" s="80"/>
      <c r="FM241" s="80"/>
      <c r="FN241" s="80"/>
      <c r="FO241" s="80"/>
      <c r="FP241" s="80"/>
      <c r="FQ241" s="80"/>
      <c r="FR241" s="80"/>
      <c r="FT241" s="80"/>
      <c r="FU241" s="80"/>
      <c r="FV241" s="80"/>
      <c r="FX241" s="37"/>
      <c r="FZ241" s="32">
        <f t="shared" si="457"/>
        <v>1986</v>
      </c>
      <c r="GA241" s="80">
        <f t="shared" si="451"/>
        <v>0.96841361194769582</v>
      </c>
      <c r="GB241" s="80">
        <f t="shared" si="452"/>
        <v>0.97155127681455644</v>
      </c>
      <c r="GC241" s="80">
        <f t="shared" si="453"/>
        <v>1.0007353557633709</v>
      </c>
      <c r="GD241" s="80">
        <f t="shared" si="454"/>
        <v>1.0067369576897913</v>
      </c>
      <c r="GE241" s="80">
        <f t="shared" si="455"/>
        <v>0.96239266148778946</v>
      </c>
      <c r="GF241" s="80">
        <f t="shared" si="456"/>
        <v>0.89614364090418785</v>
      </c>
    </row>
    <row r="242" spans="1:188" x14ac:dyDescent="0.2">
      <c r="A242" s="74" t="s">
        <v>427</v>
      </c>
      <c r="B242" s="31">
        <f t="shared" si="458"/>
        <v>1956</v>
      </c>
      <c r="D242" s="85"/>
      <c r="E242" s="85"/>
      <c r="F242" s="85"/>
      <c r="G242" s="85"/>
      <c r="H242" s="85"/>
      <c r="I242" s="85"/>
      <c r="K242" s="86"/>
      <c r="L242" s="86"/>
      <c r="M242" s="86"/>
      <c r="N242" s="86"/>
      <c r="O242" s="86"/>
      <c r="P242" s="86"/>
      <c r="X242" s="87"/>
      <c r="Y242" s="87"/>
      <c r="Z242" s="87"/>
      <c r="AA242" s="87"/>
      <c r="AB242" s="87"/>
      <c r="AX242" s="102"/>
      <c r="AY242" s="102"/>
      <c r="AZ242" s="102"/>
      <c r="BA242" s="102"/>
      <c r="BB242" s="102"/>
      <c r="BE242" s="80"/>
      <c r="BF242" s="80"/>
      <c r="BG242" s="80"/>
      <c r="BH242" s="80"/>
      <c r="BI242" s="80"/>
      <c r="BJ242" s="80"/>
      <c r="BK242" s="80"/>
      <c r="BL242" s="80"/>
      <c r="BM242" s="80"/>
      <c r="BN242" s="80"/>
      <c r="BO242" s="80"/>
      <c r="BP242" s="80"/>
      <c r="BQ242" s="80"/>
      <c r="BR242" s="80"/>
      <c r="BS242" s="80"/>
      <c r="BT242" s="80"/>
      <c r="BU242" s="80"/>
      <c r="BV242" s="80"/>
      <c r="BW242" s="80"/>
      <c r="BX242" s="88"/>
      <c r="BY242" s="80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DA242" s="35"/>
      <c r="DC242" s="80"/>
      <c r="DD242" s="80"/>
      <c r="DE242" s="80"/>
      <c r="DF242" s="80"/>
      <c r="DG242" s="80"/>
      <c r="DI242" s="80"/>
      <c r="DJ242" s="80"/>
      <c r="DK242" s="80"/>
      <c r="DL242" s="80"/>
      <c r="DM242" s="80"/>
      <c r="DN242" s="80"/>
      <c r="DO242" s="80"/>
      <c r="DP242" s="80"/>
      <c r="DQ242" s="80"/>
      <c r="DR242" s="80"/>
      <c r="DS242" s="80"/>
      <c r="DT242" s="80"/>
      <c r="DW242" s="80"/>
      <c r="DX242" s="80"/>
      <c r="DY242" s="80"/>
      <c r="DZ242" s="80"/>
      <c r="EA242" s="80"/>
      <c r="EC242" s="80"/>
      <c r="ED242" s="80"/>
      <c r="EE242" s="80"/>
      <c r="EF242" s="80"/>
      <c r="EG242" s="80"/>
      <c r="EI242" s="80"/>
      <c r="EJ242" s="80"/>
      <c r="EK242" s="80"/>
      <c r="EL242" s="80"/>
      <c r="EN242" s="80"/>
      <c r="EO242" s="80"/>
      <c r="EP242" s="80"/>
      <c r="EQ242" s="80"/>
      <c r="ES242" s="80"/>
      <c r="ET242" s="80"/>
      <c r="EU242" s="80"/>
      <c r="EV242" s="80"/>
      <c r="EX242" s="80"/>
      <c r="EY242" s="80"/>
      <c r="EZ242" s="80"/>
      <c r="FA242" s="80"/>
      <c r="FD242" s="80">
        <f t="shared" si="461"/>
        <v>1</v>
      </c>
      <c r="FE242" s="80">
        <f t="shared" si="459"/>
        <v>1</v>
      </c>
      <c r="FF242" s="80">
        <f t="shared" si="460"/>
        <v>0.47658150112758019</v>
      </c>
      <c r="FG242" s="80"/>
      <c r="FH242" s="80"/>
      <c r="FI242" s="80"/>
      <c r="FJ242" s="80"/>
      <c r="FK242" s="80"/>
      <c r="FL242" s="80"/>
      <c r="FM242" s="80"/>
      <c r="FN242" s="80"/>
      <c r="FO242" s="80"/>
      <c r="FP242" s="80"/>
      <c r="FQ242" s="80"/>
      <c r="FR242" s="80"/>
      <c r="FT242" s="80"/>
      <c r="FU242" s="80"/>
      <c r="FV242" s="80"/>
      <c r="FX242" s="37"/>
      <c r="FZ242" s="32">
        <f t="shared" si="457"/>
        <v>1987</v>
      </c>
      <c r="GA242" s="80">
        <f t="shared" si="451"/>
        <v>0.94518839112154529</v>
      </c>
      <c r="GB242" s="80">
        <f t="shared" si="452"/>
        <v>0.99607125462648682</v>
      </c>
      <c r="GC242" s="80">
        <f t="shared" si="453"/>
        <v>1.0012339418926626</v>
      </c>
      <c r="GD242" s="80">
        <f t="shared" si="454"/>
        <v>1.0207219442986102</v>
      </c>
      <c r="GE242" s="80">
        <f t="shared" si="455"/>
        <v>0.9875015636619634</v>
      </c>
      <c r="GF242" s="80">
        <f t="shared" si="456"/>
        <v>0.8296061495689302</v>
      </c>
    </row>
    <row r="243" spans="1:188" x14ac:dyDescent="0.2">
      <c r="A243" s="74" t="s">
        <v>427</v>
      </c>
      <c r="B243" s="31">
        <f t="shared" si="458"/>
        <v>1957</v>
      </c>
      <c r="D243" s="85"/>
      <c r="E243" s="85"/>
      <c r="F243" s="85"/>
      <c r="G243" s="85"/>
      <c r="H243" s="85"/>
      <c r="I243" s="85"/>
      <c r="K243" s="86"/>
      <c r="L243" s="86"/>
      <c r="M243" s="86"/>
      <c r="N243" s="86"/>
      <c r="O243" s="86"/>
      <c r="P243" s="86"/>
      <c r="X243" s="87"/>
      <c r="Y243" s="87"/>
      <c r="Z243" s="87"/>
      <c r="AA243" s="87"/>
      <c r="AB243" s="87"/>
      <c r="AX243" s="102"/>
      <c r="AY243" s="102"/>
      <c r="AZ243" s="102"/>
      <c r="BA243" s="102"/>
      <c r="BB243" s="102"/>
      <c r="BE243" s="80"/>
      <c r="BF243" s="80"/>
      <c r="BG243" s="80"/>
      <c r="BH243" s="80"/>
      <c r="BI243" s="80"/>
      <c r="BJ243" s="80"/>
      <c r="BK243" s="80"/>
      <c r="BL243" s="80"/>
      <c r="BM243" s="80"/>
      <c r="BN243" s="80"/>
      <c r="BO243" s="80"/>
      <c r="BP243" s="80"/>
      <c r="BQ243" s="80"/>
      <c r="BR243" s="80"/>
      <c r="BS243" s="80"/>
      <c r="BT243" s="80"/>
      <c r="BU243" s="80"/>
      <c r="BV243" s="80"/>
      <c r="BW243" s="80"/>
      <c r="BX243" s="88"/>
      <c r="BY243" s="80"/>
      <c r="CN243" s="8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DA243" s="35"/>
      <c r="DC243" s="80"/>
      <c r="DD243" s="80"/>
      <c r="DE243" s="80"/>
      <c r="DF243" s="80"/>
      <c r="DG243" s="80"/>
      <c r="DI243" s="80"/>
      <c r="DJ243" s="80"/>
      <c r="DK243" s="80"/>
      <c r="DL243" s="80"/>
      <c r="DM243" s="80"/>
      <c r="DN243" s="80"/>
      <c r="DO243" s="80"/>
      <c r="DP243" s="80"/>
      <c r="DQ243" s="80"/>
      <c r="DR243" s="80"/>
      <c r="DS243" s="80"/>
      <c r="DT243" s="80"/>
      <c r="DW243" s="80"/>
      <c r="DX243" s="80"/>
      <c r="DY243" s="80"/>
      <c r="DZ243" s="80"/>
      <c r="EA243" s="80"/>
      <c r="EC243" s="80"/>
      <c r="ED243" s="80"/>
      <c r="EE243" s="80"/>
      <c r="EF243" s="80"/>
      <c r="EG243" s="80"/>
      <c r="EI243" s="80"/>
      <c r="EJ243" s="80"/>
      <c r="EK243" s="80"/>
      <c r="EL243" s="80"/>
      <c r="EN243" s="80"/>
      <c r="EO243" s="80"/>
      <c r="EP243" s="80"/>
      <c r="EQ243" s="80"/>
      <c r="ES243" s="80"/>
      <c r="ET243" s="80"/>
      <c r="EU243" s="80"/>
      <c r="EV243" s="80"/>
      <c r="EX243" s="80"/>
      <c r="EY243" s="80"/>
      <c r="EZ243" s="80"/>
      <c r="FA243" s="80"/>
      <c r="FD243" s="80">
        <f t="shared" si="461"/>
        <v>1</v>
      </c>
      <c r="FE243" s="80">
        <f t="shared" si="459"/>
        <v>1</v>
      </c>
      <c r="FF243" s="80">
        <f t="shared" si="460"/>
        <v>0.47658150112758019</v>
      </c>
      <c r="FG243" s="80"/>
      <c r="FH243" s="80"/>
      <c r="FI243" s="80"/>
      <c r="FJ243" s="80"/>
      <c r="FK243" s="80"/>
      <c r="FL243" s="80"/>
      <c r="FM243" s="80"/>
      <c r="FN243" s="80"/>
      <c r="FO243" s="80"/>
      <c r="FP243" s="80"/>
      <c r="FQ243" s="80"/>
      <c r="FR243" s="80"/>
      <c r="FT243" s="80"/>
      <c r="FU243" s="80"/>
      <c r="FV243" s="80"/>
      <c r="FX243" s="37"/>
      <c r="FZ243" s="32">
        <f t="shared" si="457"/>
        <v>1988</v>
      </c>
      <c r="GA243" s="80">
        <f t="shared" si="451"/>
        <v>0.91295387381193926</v>
      </c>
      <c r="GB243" s="80">
        <f t="shared" si="452"/>
        <v>1.0089714278943445</v>
      </c>
      <c r="GC243" s="80">
        <f t="shared" si="453"/>
        <v>1.0007335391784149</v>
      </c>
      <c r="GD243" s="80">
        <f t="shared" si="454"/>
        <v>1.0340969312278456</v>
      </c>
      <c r="GE243" s="80">
        <f t="shared" si="455"/>
        <v>1.0210059014092003</v>
      </c>
      <c r="GF243" s="80">
        <f t="shared" si="456"/>
        <v>0.79294084673488674</v>
      </c>
    </row>
    <row r="244" spans="1:188" x14ac:dyDescent="0.2">
      <c r="A244" s="74" t="s">
        <v>427</v>
      </c>
      <c r="B244" s="31">
        <f t="shared" si="458"/>
        <v>1958</v>
      </c>
      <c r="D244" s="85"/>
      <c r="E244" s="85"/>
      <c r="F244" s="85"/>
      <c r="G244" s="85"/>
      <c r="H244" s="85"/>
      <c r="I244" s="85"/>
      <c r="K244" s="86"/>
      <c r="L244" s="86"/>
      <c r="M244" s="86"/>
      <c r="N244" s="86"/>
      <c r="O244" s="86"/>
      <c r="P244" s="86"/>
      <c r="X244" s="87"/>
      <c r="Y244" s="87"/>
      <c r="Z244" s="87"/>
      <c r="AA244" s="87"/>
      <c r="AB244" s="87"/>
      <c r="AX244" s="102"/>
      <c r="AY244" s="102"/>
      <c r="AZ244" s="102"/>
      <c r="BA244" s="102"/>
      <c r="BB244" s="102"/>
      <c r="BE244" s="80"/>
      <c r="BF244" s="80"/>
      <c r="BG244" s="80"/>
      <c r="BH244" s="80"/>
      <c r="BI244" s="80"/>
      <c r="BJ244" s="80"/>
      <c r="BK244" s="80"/>
      <c r="BL244" s="80"/>
      <c r="BM244" s="80"/>
      <c r="BN244" s="80"/>
      <c r="BO244" s="80"/>
      <c r="BP244" s="80"/>
      <c r="BQ244" s="80"/>
      <c r="BR244" s="80"/>
      <c r="BS244" s="80"/>
      <c r="BT244" s="80"/>
      <c r="BU244" s="80"/>
      <c r="BV244" s="80"/>
      <c r="BW244" s="80"/>
      <c r="BX244" s="88"/>
      <c r="BY244" s="80"/>
      <c r="CN244" s="88"/>
      <c r="CO244" s="88"/>
      <c r="CP244" s="88"/>
      <c r="CQ244" s="88"/>
      <c r="CR244" s="88"/>
      <c r="CS244" s="88"/>
      <c r="CT244" s="88"/>
      <c r="CU244" s="88"/>
      <c r="CV244" s="88"/>
      <c r="CW244" s="88"/>
      <c r="CX244" s="88"/>
      <c r="DA244" s="35"/>
      <c r="DC244" s="80"/>
      <c r="DD244" s="80"/>
      <c r="DE244" s="80"/>
      <c r="DF244" s="80"/>
      <c r="DG244" s="80"/>
      <c r="DI244" s="80"/>
      <c r="DJ244" s="80"/>
      <c r="DK244" s="80"/>
      <c r="DL244" s="80"/>
      <c r="DM244" s="80"/>
      <c r="DN244" s="80"/>
      <c r="DO244" s="80"/>
      <c r="DP244" s="80"/>
      <c r="DQ244" s="80"/>
      <c r="DR244" s="80"/>
      <c r="DS244" s="80"/>
      <c r="DT244" s="80"/>
      <c r="DW244" s="80"/>
      <c r="DX244" s="80"/>
      <c r="DY244" s="80"/>
      <c r="DZ244" s="80"/>
      <c r="EA244" s="80"/>
      <c r="EC244" s="80"/>
      <c r="ED244" s="80"/>
      <c r="EE244" s="80"/>
      <c r="EF244" s="80"/>
      <c r="EG244" s="80"/>
      <c r="EI244" s="80"/>
      <c r="EJ244" s="80"/>
      <c r="EK244" s="80"/>
      <c r="EL244" s="80"/>
      <c r="EN244" s="80"/>
      <c r="EO244" s="80"/>
      <c r="EP244" s="80"/>
      <c r="EQ244" s="80"/>
      <c r="ES244" s="80"/>
      <c r="ET244" s="80"/>
      <c r="EU244" s="80"/>
      <c r="EV244" s="80"/>
      <c r="EX244" s="80"/>
      <c r="EY244" s="80"/>
      <c r="EZ244" s="80"/>
      <c r="FA244" s="80"/>
      <c r="FD244" s="80">
        <f t="shared" si="461"/>
        <v>1</v>
      </c>
      <c r="FE244" s="80">
        <f t="shared" si="459"/>
        <v>1</v>
      </c>
      <c r="FF244" s="80">
        <f t="shared" si="460"/>
        <v>0.47658150112758019</v>
      </c>
      <c r="FG244" s="80"/>
      <c r="FH244" s="80"/>
      <c r="FI244" s="80"/>
      <c r="FJ244" s="80"/>
      <c r="FK244" s="80"/>
      <c r="FL244" s="80"/>
      <c r="FM244" s="80"/>
      <c r="FN244" s="80"/>
      <c r="FO244" s="80"/>
      <c r="FP244" s="80"/>
      <c r="FQ244" s="80"/>
      <c r="FR244" s="80"/>
      <c r="FT244" s="80"/>
      <c r="FU244" s="80"/>
      <c r="FV244" s="80"/>
      <c r="FX244" s="37"/>
      <c r="FZ244" s="32">
        <f t="shared" si="457"/>
        <v>1989</v>
      </c>
      <c r="GA244" s="80">
        <f t="shared" si="451"/>
        <v>0.63892030181123816</v>
      </c>
      <c r="GB244" s="80">
        <f t="shared" si="452"/>
        <v>1.0916554015827706</v>
      </c>
      <c r="GC244" s="80">
        <f t="shared" si="453"/>
        <v>1.0001907211272192</v>
      </c>
      <c r="GD244" s="80">
        <f t="shared" si="454"/>
        <v>1.0473678243639977</v>
      </c>
      <c r="GE244" s="80">
        <f t="shared" si="455"/>
        <v>1.0205821425706856</v>
      </c>
      <c r="GF244" s="80">
        <f t="shared" si="456"/>
        <v>0.75825016883187857</v>
      </c>
    </row>
    <row r="245" spans="1:188" x14ac:dyDescent="0.2">
      <c r="A245" s="74" t="s">
        <v>427</v>
      </c>
      <c r="B245" s="31">
        <f t="shared" si="458"/>
        <v>1959</v>
      </c>
      <c r="D245" s="85"/>
      <c r="E245" s="85"/>
      <c r="F245" s="85"/>
      <c r="G245" s="85"/>
      <c r="H245" s="85"/>
      <c r="I245" s="85"/>
      <c r="K245" s="86"/>
      <c r="L245" s="86"/>
      <c r="M245" s="86"/>
      <c r="N245" s="86"/>
      <c r="O245" s="86"/>
      <c r="P245" s="86"/>
      <c r="X245" s="87"/>
      <c r="Y245" s="87"/>
      <c r="Z245" s="87"/>
      <c r="AA245" s="87"/>
      <c r="AB245" s="87"/>
      <c r="AX245" s="102"/>
      <c r="AY245" s="102"/>
      <c r="AZ245" s="102"/>
      <c r="BA245" s="102"/>
      <c r="BB245" s="102"/>
      <c r="BE245" s="80"/>
      <c r="BF245" s="80"/>
      <c r="BG245" s="80"/>
      <c r="BH245" s="80"/>
      <c r="BI245" s="80"/>
      <c r="BJ245" s="80"/>
      <c r="BK245" s="80"/>
      <c r="BL245" s="80"/>
      <c r="BM245" s="80"/>
      <c r="BN245" s="80"/>
      <c r="BO245" s="80"/>
      <c r="BP245" s="80"/>
      <c r="BQ245" s="80"/>
      <c r="BR245" s="80"/>
      <c r="BS245" s="80"/>
      <c r="BT245" s="80"/>
      <c r="BU245" s="80"/>
      <c r="BV245" s="80"/>
      <c r="BW245" s="80"/>
      <c r="BX245" s="88"/>
      <c r="BY245" s="80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DA245" s="35"/>
      <c r="DC245" s="80"/>
      <c r="DD245" s="80"/>
      <c r="DE245" s="80"/>
      <c r="DF245" s="80"/>
      <c r="DG245" s="80"/>
      <c r="DI245" s="80"/>
      <c r="DJ245" s="80"/>
      <c r="DK245" s="80"/>
      <c r="DL245" s="80"/>
      <c r="DM245" s="80"/>
      <c r="DN245" s="80"/>
      <c r="DO245" s="80"/>
      <c r="DP245" s="80"/>
      <c r="DQ245" s="80"/>
      <c r="DR245" s="80"/>
      <c r="DS245" s="80"/>
      <c r="DT245" s="80"/>
      <c r="DW245" s="80"/>
      <c r="DX245" s="80"/>
      <c r="DY245" s="80"/>
      <c r="DZ245" s="80"/>
      <c r="EA245" s="80"/>
      <c r="EC245" s="80"/>
      <c r="ED245" s="80"/>
      <c r="EE245" s="80"/>
      <c r="EF245" s="80"/>
      <c r="EG245" s="80"/>
      <c r="EI245" s="80"/>
      <c r="EJ245" s="80"/>
      <c r="EK245" s="80"/>
      <c r="EL245" s="80"/>
      <c r="EN245" s="80"/>
      <c r="EO245" s="80"/>
      <c r="EP245" s="80"/>
      <c r="EQ245" s="80"/>
      <c r="ES245" s="80"/>
      <c r="ET245" s="80"/>
      <c r="EU245" s="80"/>
      <c r="EV245" s="80"/>
      <c r="EX245" s="80"/>
      <c r="EY245" s="80"/>
      <c r="EZ245" s="80"/>
      <c r="FA245" s="80"/>
      <c r="FD245" s="80">
        <f t="shared" si="461"/>
        <v>1</v>
      </c>
      <c r="FE245" s="80">
        <f t="shared" si="459"/>
        <v>1</v>
      </c>
      <c r="FF245" s="80">
        <f t="shared" si="460"/>
        <v>0.47658150112758019</v>
      </c>
      <c r="FG245" s="80"/>
      <c r="FH245" s="80"/>
      <c r="FI245" s="80"/>
      <c r="FJ245" s="80"/>
      <c r="FK245" s="80"/>
      <c r="FL245" s="80"/>
      <c r="FM245" s="80"/>
      <c r="FN245" s="80"/>
      <c r="FO245" s="80"/>
      <c r="FP245" s="80"/>
      <c r="FQ245" s="80"/>
      <c r="FR245" s="80"/>
      <c r="FT245" s="80"/>
      <c r="FU245" s="80"/>
      <c r="FV245" s="80"/>
      <c r="FX245" s="37"/>
      <c r="FZ245" s="32">
        <f t="shared" si="457"/>
        <v>1990</v>
      </c>
      <c r="GA245" s="80">
        <f t="shared" si="451"/>
        <v>0.50802020558418315</v>
      </c>
      <c r="GB245" s="80">
        <f t="shared" si="452"/>
        <v>1.2344222121131223</v>
      </c>
      <c r="GC245" s="80">
        <f t="shared" si="453"/>
        <v>1.0008228366452463</v>
      </c>
      <c r="GD245" s="80">
        <f t="shared" si="454"/>
        <v>1.0613924411393856</v>
      </c>
      <c r="GE245" s="80">
        <f t="shared" si="455"/>
        <v>0.90222979910006795</v>
      </c>
      <c r="GF245" s="80">
        <f t="shared" si="456"/>
        <v>0.7391795564839525</v>
      </c>
    </row>
    <row r="246" spans="1:188" x14ac:dyDescent="0.2">
      <c r="A246" s="74" t="s">
        <v>427</v>
      </c>
      <c r="B246" s="31">
        <f t="shared" si="458"/>
        <v>1960</v>
      </c>
      <c r="D246" s="85" t="e">
        <f>K246*X246</f>
        <v>#DIV/0!</v>
      </c>
      <c r="E246" s="85" t="e">
        <f t="shared" ref="E246" si="462">L246*Y246</f>
        <v>#DIV/0!</v>
      </c>
      <c r="F246" s="85">
        <f t="shared" ref="F246" si="463">M246*Z246</f>
        <v>0</v>
      </c>
      <c r="G246" s="85" t="e">
        <f t="shared" ref="G246" si="464">N246*AA246</f>
        <v>#DIV/0!</v>
      </c>
      <c r="H246" s="85" t="e">
        <f t="shared" ref="H246" si="465">O246*AB246</f>
        <v>#DIV/0!</v>
      </c>
      <c r="I246" s="85" t="e">
        <f>SUM(D246:H246)</f>
        <v>#DIV/0!</v>
      </c>
      <c r="K246" s="96" t="e">
        <f>MECS_fuel_shares!AV36</f>
        <v>#DIV/0!</v>
      </c>
      <c r="L246" s="96" t="e">
        <f>MECS_fuel_shares!AW36</f>
        <v>#DIV/0!</v>
      </c>
      <c r="M246" s="96">
        <f>MECS_fuel_shares!BM36</f>
        <v>0</v>
      </c>
      <c r="N246" s="96" t="e">
        <f>MECS_fuel_shares!AX36</f>
        <v>#DIV/0!</v>
      </c>
      <c r="O246" s="96" t="e">
        <f>MECS_fuel_shares!AY36</f>
        <v>#DIV/0!</v>
      </c>
      <c r="P246" s="86"/>
      <c r="X246" s="115">
        <f>X172</f>
        <v>1.7394102064052588</v>
      </c>
      <c r="Y246" s="115">
        <f t="shared" ref="Y246:AC246" si="466">Y172</f>
        <v>4.5289458013040989</v>
      </c>
      <c r="Z246" s="115">
        <f t="shared" si="466"/>
        <v>17.27965516619583</v>
      </c>
      <c r="AA246" s="115">
        <f t="shared" si="466"/>
        <v>1.8011155866906818</v>
      </c>
      <c r="AB246" s="115">
        <f t="shared" si="466"/>
        <v>8.1062483565102248</v>
      </c>
      <c r="AC246" s="115">
        <f t="shared" si="466"/>
        <v>3.8365689325964092</v>
      </c>
      <c r="AD246" s="115">
        <f t="shared" ref="AD246:AD277" si="467">AD172</f>
        <v>0.42346038179204931</v>
      </c>
      <c r="AX246" s="102"/>
      <c r="AY246" s="102"/>
      <c r="AZ246" s="102"/>
      <c r="BA246" s="102"/>
      <c r="BB246" s="102"/>
      <c r="BE246" s="80"/>
      <c r="BF246" s="80"/>
      <c r="BG246" s="80"/>
      <c r="BH246" s="80"/>
      <c r="BI246" s="80"/>
      <c r="BJ246" s="80"/>
      <c r="BK246" s="80"/>
      <c r="BL246" s="80"/>
      <c r="BM246" s="80"/>
      <c r="BN246" s="80"/>
      <c r="BO246" s="80"/>
      <c r="BP246" s="80"/>
      <c r="BQ246" s="80"/>
      <c r="BR246" s="80"/>
      <c r="BS246" s="80"/>
      <c r="BT246" s="80"/>
      <c r="BU246" s="80"/>
      <c r="BV246" s="80"/>
      <c r="BW246" s="80"/>
      <c r="BX246" s="88"/>
      <c r="BY246" s="80"/>
      <c r="CN246" s="88"/>
      <c r="CO246" s="88"/>
      <c r="CP246" s="88"/>
      <c r="CQ246" s="88"/>
      <c r="CR246" s="88"/>
      <c r="CS246" s="88"/>
      <c r="CT246" s="88"/>
      <c r="CU246" s="88"/>
      <c r="CV246" s="88"/>
      <c r="CW246" s="88"/>
      <c r="CX246" s="88"/>
      <c r="DA246" s="35"/>
      <c r="DC246" s="80" t="e">
        <f>D246/$I246</f>
        <v>#DIV/0!</v>
      </c>
      <c r="DD246" s="80" t="e">
        <f t="shared" ref="DD246:DD296" si="468">E246/$I246</f>
        <v>#DIV/0!</v>
      </c>
      <c r="DE246" s="80" t="e">
        <f t="shared" ref="DE246:DE296" si="469">F246/$I246</f>
        <v>#DIV/0!</v>
      </c>
      <c r="DF246" s="80" t="e">
        <f t="shared" ref="DF246:DF296" si="470">G246/$I246</f>
        <v>#DIV/0!</v>
      </c>
      <c r="DG246" s="80" t="e">
        <f t="shared" ref="DG246:DG296" si="471">H246/$I246</f>
        <v>#DIV/0!</v>
      </c>
      <c r="DI246" s="80" t="e">
        <f>(DC246-DC245)/LN(DC246/DC245)</f>
        <v>#DIV/0!</v>
      </c>
      <c r="DJ246" s="80" t="e">
        <f t="shared" ref="DJ246:DJ296" si="472">(DD246-DD245)/LN(DD246/DD245)</f>
        <v>#DIV/0!</v>
      </c>
      <c r="DK246" s="80" t="e">
        <f t="shared" ref="DK246:DK296" si="473">(DE246-DE245)/LN(DE246/DE245)</f>
        <v>#DIV/0!</v>
      </c>
      <c r="DL246" s="80" t="e">
        <f t="shared" ref="DL246:DL296" si="474">(DF246-DF245)/LN(DF246/DF245)</f>
        <v>#DIV/0!</v>
      </c>
      <c r="DM246" s="80" t="e">
        <f t="shared" ref="DM246:DM296" si="475">(DG246-DG245)/LN(DG246/DG245)</f>
        <v>#DIV/0!</v>
      </c>
      <c r="DN246" s="80" t="e">
        <f>SUM(DI246:DM246)</f>
        <v>#DIV/0!</v>
      </c>
      <c r="DO246" s="80"/>
      <c r="DP246" s="80" t="e">
        <f>DI246/$DN246</f>
        <v>#DIV/0!</v>
      </c>
      <c r="DQ246" s="80" t="e">
        <f t="shared" ref="DQ246:DQ296" si="476">DJ246/$DN246</f>
        <v>#DIV/0!</v>
      </c>
      <c r="DR246" s="80" t="e">
        <f t="shared" ref="DR246:DR296" si="477">DK246/$DN246</f>
        <v>#DIV/0!</v>
      </c>
      <c r="DS246" s="80" t="e">
        <f t="shared" ref="DS246:DS296" si="478">DL246/$DN246</f>
        <v>#DIV/0!</v>
      </c>
      <c r="DT246" s="80" t="e">
        <f t="shared" ref="DT246:DT296" si="479">DM246/$DN246</f>
        <v>#DIV/0!</v>
      </c>
      <c r="DW246" s="80" t="e">
        <f>LN(X246/X245)</f>
        <v>#DIV/0!</v>
      </c>
      <c r="DX246" s="80" t="e">
        <f t="shared" ref="DX246:DX296" si="480">LN(Y246/Y245)</f>
        <v>#DIV/0!</v>
      </c>
      <c r="DY246" s="80" t="e">
        <f t="shared" ref="DY246:DY296" si="481">LN(Z246/Z245)</f>
        <v>#DIV/0!</v>
      </c>
      <c r="DZ246" s="80" t="e">
        <f t="shared" ref="DZ246:DZ296" si="482">LN(AA246/AA245)</f>
        <v>#DIV/0!</v>
      </c>
      <c r="EA246" s="80" t="e">
        <f t="shared" ref="EA246:EA296" si="483">LN(AB246/AB245)</f>
        <v>#DIV/0!</v>
      </c>
      <c r="EC246" s="80"/>
      <c r="ED246" s="80"/>
      <c r="EE246" s="80"/>
      <c r="EF246" s="80"/>
      <c r="EG246" s="80"/>
      <c r="EI246" s="80"/>
      <c r="EJ246" s="80"/>
      <c r="EK246" s="80"/>
      <c r="EL246" s="80"/>
      <c r="EN246" s="80"/>
      <c r="EO246" s="80"/>
      <c r="EP246" s="80"/>
      <c r="EQ246" s="80"/>
      <c r="ES246" s="80"/>
      <c r="ET246" s="80"/>
      <c r="EU246" s="80"/>
      <c r="EV246" s="80"/>
      <c r="EX246" s="80"/>
      <c r="EY246" s="80"/>
      <c r="EZ246" s="80"/>
      <c r="FA246" s="80"/>
      <c r="FD246" s="80" t="e">
        <f t="shared" si="461"/>
        <v>#DIV/0!</v>
      </c>
      <c r="FE246" s="80">
        <f t="shared" si="459"/>
        <v>1</v>
      </c>
      <c r="FF246" s="80">
        <f t="shared" si="460"/>
        <v>0.47658150112758019</v>
      </c>
      <c r="FG246" s="80"/>
      <c r="FH246" s="80"/>
      <c r="FI246" s="80"/>
      <c r="FJ246" s="80"/>
      <c r="FK246" s="80"/>
      <c r="FL246" s="80"/>
      <c r="FM246" s="80"/>
      <c r="FN246" s="80"/>
      <c r="FO246" s="80"/>
      <c r="FP246" s="80"/>
      <c r="FQ246" s="80"/>
      <c r="FR246" s="80"/>
      <c r="FT246" s="80"/>
      <c r="FU246" s="80"/>
      <c r="FV246" s="80"/>
      <c r="FX246" s="37"/>
      <c r="FZ246" s="32">
        <f t="shared" si="457"/>
        <v>1991</v>
      </c>
      <c r="GA246" s="80">
        <f t="shared" si="451"/>
        <v>0.56594618538792596</v>
      </c>
      <c r="GB246" s="80">
        <f t="shared" si="452"/>
        <v>1.3686626621567501</v>
      </c>
      <c r="GC246" s="80">
        <f t="shared" si="453"/>
        <v>1.0014827793730836</v>
      </c>
      <c r="GD246" s="80">
        <f t="shared" si="454"/>
        <v>1.0737353849611013</v>
      </c>
      <c r="GE246" s="80">
        <f t="shared" si="455"/>
        <v>0.93828068616279015</v>
      </c>
      <c r="GF246" s="80">
        <f t="shared" si="456"/>
        <v>0.7106181821355334</v>
      </c>
    </row>
    <row r="247" spans="1:188" x14ac:dyDescent="0.2">
      <c r="A247" s="74" t="s">
        <v>427</v>
      </c>
      <c r="B247" s="31">
        <f t="shared" si="458"/>
        <v>1961</v>
      </c>
      <c r="D247" s="85" t="e">
        <f t="shared" ref="D247:D296" si="484">K247*X247</f>
        <v>#DIV/0!</v>
      </c>
      <c r="E247" s="85" t="e">
        <f t="shared" ref="E247:E296" si="485">L247*Y247</f>
        <v>#DIV/0!</v>
      </c>
      <c r="F247" s="85">
        <f t="shared" ref="F247:F296" si="486">M247*Z247</f>
        <v>0</v>
      </c>
      <c r="G247" s="85" t="e">
        <f t="shared" ref="G247:G296" si="487">N247*AA247</f>
        <v>#DIV/0!</v>
      </c>
      <c r="H247" s="85" t="e">
        <f t="shared" ref="H247:H296" si="488">O247*AB247</f>
        <v>#DIV/0!</v>
      </c>
      <c r="I247" s="85" t="e">
        <f t="shared" ref="I247:I296" si="489">SUM(D247:H247)</f>
        <v>#DIV/0!</v>
      </c>
      <c r="K247" s="96" t="e">
        <f>MECS_fuel_shares!AV37</f>
        <v>#DIV/0!</v>
      </c>
      <c r="L247" s="96" t="e">
        <f>MECS_fuel_shares!AW37</f>
        <v>#DIV/0!</v>
      </c>
      <c r="M247" s="96">
        <f>MECS_fuel_shares!BM37</f>
        <v>0</v>
      </c>
      <c r="N247" s="96" t="e">
        <f>MECS_fuel_shares!AX37</f>
        <v>#DIV/0!</v>
      </c>
      <c r="O247" s="96" t="e">
        <f>MECS_fuel_shares!AY37</f>
        <v>#DIV/0!</v>
      </c>
      <c r="P247" s="86"/>
      <c r="X247" s="115">
        <f t="shared" ref="X247:AC247" si="490">X173</f>
        <v>1.7633837475940486</v>
      </c>
      <c r="Y247" s="115">
        <f t="shared" si="490"/>
        <v>4.4340985906806054</v>
      </c>
      <c r="Z247" s="115">
        <f t="shared" si="490"/>
        <v>17.097753241346499</v>
      </c>
      <c r="AA247" s="115">
        <f t="shared" si="490"/>
        <v>1.7452577214271268</v>
      </c>
      <c r="AB247" s="115">
        <f t="shared" si="490"/>
        <v>8.0450495000679805</v>
      </c>
      <c r="AC247" s="115">
        <f t="shared" si="490"/>
        <v>3.8221739486845561</v>
      </c>
      <c r="AD247" s="115">
        <f t="shared" si="467"/>
        <v>0.42187153887268636</v>
      </c>
      <c r="AX247" s="102"/>
      <c r="AY247" s="102"/>
      <c r="AZ247" s="102"/>
      <c r="BA247" s="102"/>
      <c r="BB247" s="102"/>
      <c r="BE247" s="80"/>
      <c r="BF247" s="80"/>
      <c r="BG247" s="80"/>
      <c r="BH247" s="80"/>
      <c r="BI247" s="80"/>
      <c r="BJ247" s="80"/>
      <c r="BK247" s="80"/>
      <c r="BL247" s="80"/>
      <c r="BM247" s="80"/>
      <c r="BN247" s="80"/>
      <c r="BO247" s="80"/>
      <c r="BP247" s="80"/>
      <c r="BQ247" s="80"/>
      <c r="BR247" s="80"/>
      <c r="BS247" s="80"/>
      <c r="BT247" s="80"/>
      <c r="BU247" s="80"/>
      <c r="BV247" s="80"/>
      <c r="BW247" s="80"/>
      <c r="BX247" s="88"/>
      <c r="BY247" s="80"/>
      <c r="CN247" s="88"/>
      <c r="CO247" s="88"/>
      <c r="CP247" s="88"/>
      <c r="CQ247" s="88"/>
      <c r="CR247" s="88"/>
      <c r="CS247" s="88"/>
      <c r="CT247" s="88"/>
      <c r="CU247" s="88"/>
      <c r="CV247" s="88"/>
      <c r="CW247" s="88"/>
      <c r="CX247" s="88"/>
      <c r="DA247" s="35"/>
      <c r="DC247" s="80" t="e">
        <f t="shared" ref="DC247:DC296" si="491">D247/$I247</f>
        <v>#DIV/0!</v>
      </c>
      <c r="DD247" s="80" t="e">
        <f t="shared" si="468"/>
        <v>#DIV/0!</v>
      </c>
      <c r="DE247" s="80" t="e">
        <f t="shared" si="469"/>
        <v>#DIV/0!</v>
      </c>
      <c r="DF247" s="80" t="e">
        <f t="shared" si="470"/>
        <v>#DIV/0!</v>
      </c>
      <c r="DG247" s="80" t="e">
        <f t="shared" si="471"/>
        <v>#DIV/0!</v>
      </c>
      <c r="DI247" s="80" t="e">
        <f t="shared" ref="DI247:DI255" si="492">(DC247-DC246)/LN(DC247/DC246)</f>
        <v>#DIV/0!</v>
      </c>
      <c r="DJ247" s="80" t="e">
        <f t="shared" si="472"/>
        <v>#DIV/0!</v>
      </c>
      <c r="DK247" s="80" t="e">
        <f t="shared" si="473"/>
        <v>#DIV/0!</v>
      </c>
      <c r="DL247" s="80" t="e">
        <f t="shared" si="474"/>
        <v>#DIV/0!</v>
      </c>
      <c r="DM247" s="80" t="e">
        <f t="shared" si="475"/>
        <v>#DIV/0!</v>
      </c>
      <c r="DN247" s="80" t="e">
        <f t="shared" ref="DN247:DN255" si="493">SUM(DI247:DM247)</f>
        <v>#DIV/0!</v>
      </c>
      <c r="DO247" s="80"/>
      <c r="DP247" s="80" t="e">
        <f t="shared" ref="DP247:DP296" si="494">DI247/$DN247</f>
        <v>#DIV/0!</v>
      </c>
      <c r="DQ247" s="80" t="e">
        <f t="shared" si="476"/>
        <v>#DIV/0!</v>
      </c>
      <c r="DR247" s="80" t="e">
        <f t="shared" si="477"/>
        <v>#DIV/0!</v>
      </c>
      <c r="DS247" s="80" t="e">
        <f t="shared" si="478"/>
        <v>#DIV/0!</v>
      </c>
      <c r="DT247" s="80" t="e">
        <f t="shared" si="479"/>
        <v>#DIV/0!</v>
      </c>
      <c r="DW247" s="80">
        <f t="shared" ref="DW247:DW296" si="495">LN(X247/X246)</f>
        <v>1.3688453181557684E-2</v>
      </c>
      <c r="DX247" s="80">
        <f t="shared" si="480"/>
        <v>-2.1164851366036252E-2</v>
      </c>
      <c r="DY247" s="80">
        <f t="shared" si="481"/>
        <v>-1.0582742035499328E-2</v>
      </c>
      <c r="DZ247" s="80">
        <f t="shared" si="482"/>
        <v>-3.1504007196139175E-2</v>
      </c>
      <c r="EA247" s="80">
        <f t="shared" si="483"/>
        <v>-7.5782330152007167E-3</v>
      </c>
      <c r="EC247" s="80"/>
      <c r="ED247" s="80"/>
      <c r="EE247" s="80"/>
      <c r="EF247" s="80"/>
      <c r="EG247" s="80"/>
      <c r="EI247" s="80"/>
      <c r="EJ247" s="80"/>
      <c r="EK247" s="80"/>
      <c r="EL247" s="80"/>
      <c r="EN247" s="80"/>
      <c r="EO247" s="80"/>
      <c r="EP247" s="80"/>
      <c r="EQ247" s="80"/>
      <c r="ES247" s="80"/>
      <c r="ET247" s="80"/>
      <c r="EU247" s="80"/>
      <c r="EV247" s="80"/>
      <c r="EX247" s="80"/>
      <c r="EY247" s="80"/>
      <c r="EZ247" s="80"/>
      <c r="FA247" s="80"/>
      <c r="FD247" s="80" t="e">
        <f t="shared" si="461"/>
        <v>#DIV/0!</v>
      </c>
      <c r="FE247" s="80">
        <f t="shared" si="459"/>
        <v>1</v>
      </c>
      <c r="FF247" s="80">
        <f t="shared" si="460"/>
        <v>0.47658150112758019</v>
      </c>
      <c r="FG247" s="80"/>
      <c r="FH247" s="80"/>
      <c r="FI247" s="80"/>
      <c r="FJ247" s="80"/>
      <c r="FK247" s="80"/>
      <c r="FL247" s="80"/>
      <c r="FM247" s="80"/>
      <c r="FN247" s="80"/>
      <c r="FO247" s="80"/>
      <c r="FP247" s="80"/>
      <c r="FQ247" s="80"/>
      <c r="FR247" s="80"/>
      <c r="FT247" s="80"/>
      <c r="FU247" s="80"/>
      <c r="FV247" s="80"/>
      <c r="FX247" s="37"/>
      <c r="FZ247" s="32">
        <f t="shared" si="457"/>
        <v>1992</v>
      </c>
      <c r="GA247" s="80">
        <f t="shared" si="451"/>
        <v>0.5484656717076386</v>
      </c>
      <c r="GB247" s="80">
        <f t="shared" si="452"/>
        <v>1.3019275633844933</v>
      </c>
      <c r="GC247" s="80">
        <f t="shared" si="453"/>
        <v>1.0011460976382984</v>
      </c>
      <c r="GD247" s="80">
        <f t="shared" si="454"/>
        <v>1.0879199504785746</v>
      </c>
      <c r="GE247" s="80">
        <f t="shared" si="455"/>
        <v>0.9887005088640104</v>
      </c>
      <c r="GF247" s="80">
        <f t="shared" si="456"/>
        <v>0.70085738453162449</v>
      </c>
    </row>
    <row r="248" spans="1:188" x14ac:dyDescent="0.2">
      <c r="A248" s="74" t="s">
        <v>427</v>
      </c>
      <c r="B248" s="31">
        <f t="shared" si="458"/>
        <v>1962</v>
      </c>
      <c r="D248" s="85" t="e">
        <f t="shared" si="484"/>
        <v>#DIV/0!</v>
      </c>
      <c r="E248" s="85" t="e">
        <f t="shared" si="485"/>
        <v>#DIV/0!</v>
      </c>
      <c r="F248" s="85">
        <f t="shared" si="486"/>
        <v>0</v>
      </c>
      <c r="G248" s="85" t="e">
        <f t="shared" si="487"/>
        <v>#DIV/0!</v>
      </c>
      <c r="H248" s="85" t="e">
        <f t="shared" si="488"/>
        <v>#DIV/0!</v>
      </c>
      <c r="I248" s="85" t="e">
        <f t="shared" si="489"/>
        <v>#DIV/0!</v>
      </c>
      <c r="K248" s="96" t="e">
        <f>MECS_fuel_shares!AV38</f>
        <v>#DIV/0!</v>
      </c>
      <c r="L248" s="96" t="e">
        <f>MECS_fuel_shares!AW38</f>
        <v>#DIV/0!</v>
      </c>
      <c r="M248" s="96">
        <f>MECS_fuel_shares!BM38</f>
        <v>0</v>
      </c>
      <c r="N248" s="96" t="e">
        <f>MECS_fuel_shares!AX38</f>
        <v>#DIV/0!</v>
      </c>
      <c r="O248" s="96" t="e">
        <f>MECS_fuel_shares!AY38</f>
        <v>#DIV/0!</v>
      </c>
      <c r="P248" s="86"/>
      <c r="X248" s="115">
        <f t="shared" ref="X248:AC248" si="496">X174</f>
        <v>1.8044343160112595</v>
      </c>
      <c r="Y248" s="115">
        <f t="shared" si="496"/>
        <v>4.3340852054240031</v>
      </c>
      <c r="Z248" s="115">
        <f t="shared" si="496"/>
        <v>16.891804630119282</v>
      </c>
      <c r="AA248" s="115">
        <f t="shared" si="496"/>
        <v>1.6841369629008069</v>
      </c>
      <c r="AB248" s="115">
        <f t="shared" si="496"/>
        <v>7.9720601545009346</v>
      </c>
      <c r="AC248" s="115">
        <f t="shared" si="496"/>
        <v>3.8093157964758264</v>
      </c>
      <c r="AD248" s="115">
        <f t="shared" si="467"/>
        <v>0.42045232338637317</v>
      </c>
      <c r="AX248" s="102"/>
      <c r="AY248" s="102"/>
      <c r="AZ248" s="102"/>
      <c r="BA248" s="102"/>
      <c r="BB248" s="102"/>
      <c r="BE248" s="80"/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8"/>
      <c r="BY248" s="80"/>
      <c r="CN248" s="88"/>
      <c r="CO248" s="88"/>
      <c r="CP248" s="88"/>
      <c r="CQ248" s="88"/>
      <c r="CR248" s="88"/>
      <c r="CS248" s="88"/>
      <c r="CT248" s="88"/>
      <c r="CU248" s="88"/>
      <c r="CV248" s="88"/>
      <c r="CW248" s="88"/>
      <c r="CX248" s="88"/>
      <c r="DA248" s="35"/>
      <c r="DC248" s="80" t="e">
        <f t="shared" si="491"/>
        <v>#DIV/0!</v>
      </c>
      <c r="DD248" s="80" t="e">
        <f t="shared" si="468"/>
        <v>#DIV/0!</v>
      </c>
      <c r="DE248" s="80" t="e">
        <f t="shared" si="469"/>
        <v>#DIV/0!</v>
      </c>
      <c r="DF248" s="80" t="e">
        <f t="shared" si="470"/>
        <v>#DIV/0!</v>
      </c>
      <c r="DG248" s="80" t="e">
        <f t="shared" si="471"/>
        <v>#DIV/0!</v>
      </c>
      <c r="DI248" s="80" t="e">
        <f t="shared" si="492"/>
        <v>#DIV/0!</v>
      </c>
      <c r="DJ248" s="80" t="e">
        <f t="shared" si="472"/>
        <v>#DIV/0!</v>
      </c>
      <c r="DK248" s="80" t="e">
        <f t="shared" si="473"/>
        <v>#DIV/0!</v>
      </c>
      <c r="DL248" s="80" t="e">
        <f t="shared" si="474"/>
        <v>#DIV/0!</v>
      </c>
      <c r="DM248" s="80" t="e">
        <f t="shared" si="475"/>
        <v>#DIV/0!</v>
      </c>
      <c r="DN248" s="80" t="e">
        <f t="shared" si="493"/>
        <v>#DIV/0!</v>
      </c>
      <c r="DO248" s="80"/>
      <c r="DP248" s="80" t="e">
        <f t="shared" si="494"/>
        <v>#DIV/0!</v>
      </c>
      <c r="DQ248" s="80" t="e">
        <f t="shared" si="476"/>
        <v>#DIV/0!</v>
      </c>
      <c r="DR248" s="80" t="e">
        <f t="shared" si="477"/>
        <v>#DIV/0!</v>
      </c>
      <c r="DS248" s="80" t="e">
        <f t="shared" si="478"/>
        <v>#DIV/0!</v>
      </c>
      <c r="DT248" s="80" t="e">
        <f t="shared" si="479"/>
        <v>#DIV/0!</v>
      </c>
      <c r="DW248" s="80">
        <f t="shared" si="495"/>
        <v>2.3012597222223079E-2</v>
      </c>
      <c r="DX248" s="80">
        <f t="shared" si="480"/>
        <v>-2.2813783416182676E-2</v>
      </c>
      <c r="DY248" s="80">
        <f t="shared" si="481"/>
        <v>-1.2118494299434686E-2</v>
      </c>
      <c r="DZ248" s="80">
        <f t="shared" si="482"/>
        <v>-3.5648991709628756E-2</v>
      </c>
      <c r="EA248" s="80">
        <f t="shared" si="483"/>
        <v>-9.1139852791358358E-3</v>
      </c>
      <c r="EC248" s="80"/>
      <c r="ED248" s="80"/>
      <c r="EE248" s="80"/>
      <c r="EF248" s="80"/>
      <c r="EG248" s="80"/>
      <c r="EI248" s="80"/>
      <c r="EJ248" s="80"/>
      <c r="EK248" s="80"/>
      <c r="EL248" s="80"/>
      <c r="EN248" s="80"/>
      <c r="EO248" s="80"/>
      <c r="EP248" s="80"/>
      <c r="EQ248" s="80"/>
      <c r="ES248" s="80"/>
      <c r="ET248" s="80"/>
      <c r="EU248" s="80"/>
      <c r="EV248" s="80"/>
      <c r="EX248" s="80"/>
      <c r="EY248" s="80"/>
      <c r="EZ248" s="80"/>
      <c r="FA248" s="80"/>
      <c r="FD248" s="80" t="e">
        <f t="shared" si="461"/>
        <v>#DIV/0!</v>
      </c>
      <c r="FE248" s="80">
        <f t="shared" si="459"/>
        <v>1</v>
      </c>
      <c r="FF248" s="80">
        <f t="shared" si="460"/>
        <v>0.47658150112758019</v>
      </c>
      <c r="FG248" s="80"/>
      <c r="FH248" s="80"/>
      <c r="FI248" s="80"/>
      <c r="FJ248" s="80"/>
      <c r="FK248" s="80"/>
      <c r="FL248" s="80"/>
      <c r="FM248" s="80"/>
      <c r="FN248" s="80"/>
      <c r="FO248" s="80"/>
      <c r="FP248" s="80"/>
      <c r="FQ248" s="80"/>
      <c r="FR248" s="80"/>
      <c r="FT248" s="80"/>
      <c r="FU248" s="80"/>
      <c r="FV248" s="80"/>
      <c r="FX248" s="37"/>
      <c r="FZ248" s="32">
        <f t="shared" si="457"/>
        <v>1993</v>
      </c>
      <c r="GA248" s="80">
        <f t="shared" si="451"/>
        <v>0.53102286800081222</v>
      </c>
      <c r="GB248" s="80">
        <f t="shared" si="452"/>
        <v>1.2535833075772371</v>
      </c>
      <c r="GC248" s="80">
        <f t="shared" si="453"/>
        <v>1.000874904107889</v>
      </c>
      <c r="GD248" s="80">
        <f t="shared" si="454"/>
        <v>1.1019524639886793</v>
      </c>
      <c r="GE248" s="80">
        <f t="shared" si="455"/>
        <v>1.0213404856555555</v>
      </c>
      <c r="GF248" s="80">
        <f t="shared" si="456"/>
        <v>0.698589384548855</v>
      </c>
    </row>
    <row r="249" spans="1:188" x14ac:dyDescent="0.2">
      <c r="A249" s="74" t="s">
        <v>427</v>
      </c>
      <c r="B249" s="31">
        <f t="shared" si="458"/>
        <v>1963</v>
      </c>
      <c r="D249" s="85" t="e">
        <f t="shared" si="484"/>
        <v>#DIV/0!</v>
      </c>
      <c r="E249" s="85" t="e">
        <f t="shared" si="485"/>
        <v>#DIV/0!</v>
      </c>
      <c r="F249" s="85">
        <f t="shared" si="486"/>
        <v>0</v>
      </c>
      <c r="G249" s="85" t="e">
        <f t="shared" si="487"/>
        <v>#DIV/0!</v>
      </c>
      <c r="H249" s="85" t="e">
        <f t="shared" si="488"/>
        <v>#DIV/0!</v>
      </c>
      <c r="I249" s="85" t="e">
        <f t="shared" si="489"/>
        <v>#DIV/0!</v>
      </c>
      <c r="K249" s="96" t="e">
        <f>MECS_fuel_shares!AV39</f>
        <v>#DIV/0!</v>
      </c>
      <c r="L249" s="96" t="e">
        <f>MECS_fuel_shares!AW39</f>
        <v>#DIV/0!</v>
      </c>
      <c r="M249" s="96">
        <f>MECS_fuel_shares!BM39</f>
        <v>0</v>
      </c>
      <c r="N249" s="96" t="e">
        <f>MECS_fuel_shares!AX39</f>
        <v>#DIV/0!</v>
      </c>
      <c r="O249" s="96" t="e">
        <f>MECS_fuel_shares!AY39</f>
        <v>#DIV/0!</v>
      </c>
      <c r="P249" s="86"/>
      <c r="X249" s="115">
        <f t="shared" ref="X249:AC249" si="497">X175</f>
        <v>1.7755824926936241</v>
      </c>
      <c r="Y249" s="115">
        <f t="shared" si="497"/>
        <v>4.2389135888531726</v>
      </c>
      <c r="Z249" s="115">
        <f t="shared" si="497"/>
        <v>15.182231323341467</v>
      </c>
      <c r="AA249" s="115">
        <f t="shared" si="497"/>
        <v>1.6398309103183932</v>
      </c>
      <c r="AB249" s="115">
        <f t="shared" si="497"/>
        <v>7.9054691534491592</v>
      </c>
      <c r="AC249" s="115">
        <f t="shared" si="497"/>
        <v>3.6476277091783702</v>
      </c>
      <c r="AD249" s="115">
        <f t="shared" si="467"/>
        <v>0.40260603927650557</v>
      </c>
      <c r="AX249" s="102"/>
      <c r="AY249" s="102"/>
      <c r="AZ249" s="102"/>
      <c r="BA249" s="102"/>
      <c r="BB249" s="102"/>
      <c r="BE249" s="80"/>
      <c r="BF249" s="80"/>
      <c r="BG249" s="80"/>
      <c r="BH249" s="80"/>
      <c r="BI249" s="80"/>
      <c r="BJ249" s="80"/>
      <c r="BK249" s="80"/>
      <c r="BL249" s="80"/>
      <c r="BM249" s="80"/>
      <c r="BN249" s="80"/>
      <c r="BO249" s="80"/>
      <c r="BP249" s="80"/>
      <c r="BQ249" s="80"/>
      <c r="BR249" s="80"/>
      <c r="BS249" s="80"/>
      <c r="BT249" s="80"/>
      <c r="BU249" s="80"/>
      <c r="BV249" s="80"/>
      <c r="BW249" s="80"/>
      <c r="BX249" s="88"/>
      <c r="BY249" s="80"/>
      <c r="CN249" s="88"/>
      <c r="CO249" s="88"/>
      <c r="CP249" s="88"/>
      <c r="CQ249" s="88"/>
      <c r="CR249" s="88"/>
      <c r="CS249" s="88"/>
      <c r="CT249" s="88"/>
      <c r="CU249" s="88"/>
      <c r="CV249" s="88"/>
      <c r="CW249" s="88"/>
      <c r="CX249" s="88"/>
      <c r="DA249" s="35"/>
      <c r="DC249" s="80" t="e">
        <f t="shared" si="491"/>
        <v>#DIV/0!</v>
      </c>
      <c r="DD249" s="80" t="e">
        <f t="shared" si="468"/>
        <v>#DIV/0!</v>
      </c>
      <c r="DE249" s="80" t="e">
        <f t="shared" si="469"/>
        <v>#DIV/0!</v>
      </c>
      <c r="DF249" s="80" t="e">
        <f t="shared" si="470"/>
        <v>#DIV/0!</v>
      </c>
      <c r="DG249" s="80" t="e">
        <f t="shared" si="471"/>
        <v>#DIV/0!</v>
      </c>
      <c r="DI249" s="80" t="e">
        <f t="shared" si="492"/>
        <v>#DIV/0!</v>
      </c>
      <c r="DJ249" s="80" t="e">
        <f t="shared" si="472"/>
        <v>#DIV/0!</v>
      </c>
      <c r="DK249" s="80" t="e">
        <f t="shared" si="473"/>
        <v>#DIV/0!</v>
      </c>
      <c r="DL249" s="80" t="e">
        <f t="shared" si="474"/>
        <v>#DIV/0!</v>
      </c>
      <c r="DM249" s="80" t="e">
        <f t="shared" si="475"/>
        <v>#DIV/0!</v>
      </c>
      <c r="DN249" s="80" t="e">
        <f t="shared" si="493"/>
        <v>#DIV/0!</v>
      </c>
      <c r="DO249" s="80"/>
      <c r="DP249" s="80" t="e">
        <f t="shared" si="494"/>
        <v>#DIV/0!</v>
      </c>
      <c r="DQ249" s="80" t="e">
        <f t="shared" si="476"/>
        <v>#DIV/0!</v>
      </c>
      <c r="DR249" s="80" t="e">
        <f t="shared" si="477"/>
        <v>#DIV/0!</v>
      </c>
      <c r="DS249" s="80" t="e">
        <f t="shared" si="478"/>
        <v>#DIV/0!</v>
      </c>
      <c r="DT249" s="80" t="e">
        <f t="shared" si="479"/>
        <v>#DIV/0!</v>
      </c>
      <c r="DW249" s="80">
        <f t="shared" si="495"/>
        <v>-1.6118610342739131E-2</v>
      </c>
      <c r="DX249" s="80">
        <f t="shared" si="480"/>
        <v>-2.220355531895862E-2</v>
      </c>
      <c r="DY249" s="80">
        <f t="shared" si="481"/>
        <v>-0.10670281901906786</v>
      </c>
      <c r="DZ249" s="80">
        <f t="shared" si="482"/>
        <v>-2.6660111345531316E-2</v>
      </c>
      <c r="EA249" s="80">
        <f t="shared" si="483"/>
        <v>-8.38813019444422E-3</v>
      </c>
      <c r="EC249" s="80"/>
      <c r="ED249" s="80"/>
      <c r="EE249" s="80"/>
      <c r="EF249" s="80"/>
      <c r="EG249" s="80"/>
      <c r="EI249" s="80"/>
      <c r="EJ249" s="80"/>
      <c r="EK249" s="80"/>
      <c r="EL249" s="80"/>
      <c r="EN249" s="80"/>
      <c r="EO249" s="80"/>
      <c r="EP249" s="80"/>
      <c r="EQ249" s="80"/>
      <c r="ES249" s="80"/>
      <c r="ET249" s="80"/>
      <c r="EU249" s="80"/>
      <c r="EV249" s="80"/>
      <c r="EX249" s="80"/>
      <c r="EY249" s="80"/>
      <c r="EZ249" s="80"/>
      <c r="FA249" s="80"/>
      <c r="FD249" s="80" t="e">
        <f t="shared" si="461"/>
        <v>#DIV/0!</v>
      </c>
      <c r="FE249" s="80">
        <f t="shared" si="459"/>
        <v>1</v>
      </c>
      <c r="FF249" s="80">
        <f t="shared" si="460"/>
        <v>0.47658150112758019</v>
      </c>
      <c r="FG249" s="80"/>
      <c r="FH249" s="80"/>
      <c r="FI249" s="80"/>
      <c r="FJ249" s="80"/>
      <c r="FK249" s="80"/>
      <c r="FL249" s="80"/>
      <c r="FM249" s="80"/>
      <c r="FN249" s="80"/>
      <c r="FO249" s="80"/>
      <c r="FP249" s="80"/>
      <c r="FQ249" s="80"/>
      <c r="FR249" s="80"/>
      <c r="FT249" s="80"/>
      <c r="FU249" s="80"/>
      <c r="FV249" s="80"/>
      <c r="FX249" s="37"/>
      <c r="FZ249" s="32">
        <f t="shared" si="457"/>
        <v>1994</v>
      </c>
      <c r="GA249" s="80">
        <f t="shared" si="451"/>
        <v>0.53386705405998169</v>
      </c>
      <c r="GB249" s="80">
        <f t="shared" si="452"/>
        <v>1.2161471665265757</v>
      </c>
      <c r="GC249" s="80">
        <f t="shared" si="453"/>
        <v>1.0015328121392018</v>
      </c>
      <c r="GD249" s="80">
        <f t="shared" si="454"/>
        <v>1.115560952145455</v>
      </c>
      <c r="GE249" s="80">
        <f t="shared" si="455"/>
        <v>0.97994126944754345</v>
      </c>
      <c r="GF249" s="80">
        <f t="shared" si="456"/>
        <v>0.67747898187523636</v>
      </c>
    </row>
    <row r="250" spans="1:188" x14ac:dyDescent="0.2">
      <c r="A250" s="74" t="s">
        <v>427</v>
      </c>
      <c r="B250" s="31">
        <f t="shared" si="458"/>
        <v>1964</v>
      </c>
      <c r="D250" s="85" t="e">
        <f t="shared" si="484"/>
        <v>#DIV/0!</v>
      </c>
      <c r="E250" s="85" t="e">
        <f t="shared" si="485"/>
        <v>#DIV/0!</v>
      </c>
      <c r="F250" s="85">
        <f t="shared" si="486"/>
        <v>0</v>
      </c>
      <c r="G250" s="85" t="e">
        <f t="shared" si="487"/>
        <v>#DIV/0!</v>
      </c>
      <c r="H250" s="85" t="e">
        <f t="shared" si="488"/>
        <v>#DIV/0!</v>
      </c>
      <c r="I250" s="85" t="e">
        <f t="shared" si="489"/>
        <v>#DIV/0!</v>
      </c>
      <c r="K250" s="96" t="e">
        <f>MECS_fuel_shares!AV40</f>
        <v>#DIV/0!</v>
      </c>
      <c r="L250" s="96" t="e">
        <f>MECS_fuel_shares!AW40</f>
        <v>#DIV/0!</v>
      </c>
      <c r="M250" s="96">
        <f>MECS_fuel_shares!BM40</f>
        <v>0</v>
      </c>
      <c r="N250" s="96" t="e">
        <f>MECS_fuel_shares!AX40</f>
        <v>#DIV/0!</v>
      </c>
      <c r="O250" s="96" t="e">
        <f>MECS_fuel_shares!AY40</f>
        <v>#DIV/0!</v>
      </c>
      <c r="P250" s="86"/>
      <c r="X250" s="115">
        <f t="shared" ref="X250:AC250" si="498">X176</f>
        <v>1.7294358476754765</v>
      </c>
      <c r="Y250" s="115">
        <f t="shared" si="498"/>
        <v>3.9030575053194649</v>
      </c>
      <c r="Z250" s="115">
        <f t="shared" si="498"/>
        <v>14.954619478141453</v>
      </c>
      <c r="AA250" s="115">
        <f t="shared" si="498"/>
        <v>1.6329965457810367</v>
      </c>
      <c r="AB250" s="115">
        <f t="shared" si="498"/>
        <v>7.810381591528639</v>
      </c>
      <c r="AC250" s="115">
        <f t="shared" si="498"/>
        <v>3.513038315266817</v>
      </c>
      <c r="AD250" s="115">
        <f t="shared" si="467"/>
        <v>0.38775076699227307</v>
      </c>
      <c r="AX250" s="102"/>
      <c r="AY250" s="102"/>
      <c r="AZ250" s="102"/>
      <c r="BA250" s="102"/>
      <c r="BB250" s="102"/>
      <c r="BE250" s="80"/>
      <c r="BF250" s="80"/>
      <c r="BG250" s="80"/>
      <c r="BH250" s="80"/>
      <c r="BI250" s="80"/>
      <c r="BJ250" s="80"/>
      <c r="BK250" s="80"/>
      <c r="BL250" s="80"/>
      <c r="BM250" s="80"/>
      <c r="BN250" s="80"/>
      <c r="BO250" s="80"/>
      <c r="BP250" s="80"/>
      <c r="BQ250" s="80"/>
      <c r="BR250" s="80"/>
      <c r="BS250" s="80"/>
      <c r="BT250" s="80"/>
      <c r="BU250" s="80"/>
      <c r="BV250" s="80"/>
      <c r="BW250" s="80"/>
      <c r="BX250" s="88"/>
      <c r="BY250" s="80"/>
      <c r="CN250" s="88"/>
      <c r="CO250" s="88"/>
      <c r="CP250" s="88"/>
      <c r="CQ250" s="88"/>
      <c r="CR250" s="88"/>
      <c r="CS250" s="88"/>
      <c r="CT250" s="88"/>
      <c r="CU250" s="88"/>
      <c r="CV250" s="88"/>
      <c r="CW250" s="88"/>
      <c r="CX250" s="88"/>
      <c r="DA250" s="35"/>
      <c r="DC250" s="80" t="e">
        <f t="shared" si="491"/>
        <v>#DIV/0!</v>
      </c>
      <c r="DD250" s="80" t="e">
        <f t="shared" si="468"/>
        <v>#DIV/0!</v>
      </c>
      <c r="DE250" s="80" t="e">
        <f t="shared" si="469"/>
        <v>#DIV/0!</v>
      </c>
      <c r="DF250" s="80" t="e">
        <f t="shared" si="470"/>
        <v>#DIV/0!</v>
      </c>
      <c r="DG250" s="80" t="e">
        <f t="shared" si="471"/>
        <v>#DIV/0!</v>
      </c>
      <c r="DI250" s="80" t="e">
        <f t="shared" si="492"/>
        <v>#DIV/0!</v>
      </c>
      <c r="DJ250" s="80" t="e">
        <f t="shared" si="472"/>
        <v>#DIV/0!</v>
      </c>
      <c r="DK250" s="80" t="e">
        <f t="shared" si="473"/>
        <v>#DIV/0!</v>
      </c>
      <c r="DL250" s="80" t="e">
        <f t="shared" si="474"/>
        <v>#DIV/0!</v>
      </c>
      <c r="DM250" s="80" t="e">
        <f t="shared" si="475"/>
        <v>#DIV/0!</v>
      </c>
      <c r="DN250" s="80" t="e">
        <f t="shared" si="493"/>
        <v>#DIV/0!</v>
      </c>
      <c r="DO250" s="80"/>
      <c r="DP250" s="80" t="e">
        <f t="shared" si="494"/>
        <v>#DIV/0!</v>
      </c>
      <c r="DQ250" s="80" t="e">
        <f t="shared" si="476"/>
        <v>#DIV/0!</v>
      </c>
      <c r="DR250" s="80" t="e">
        <f t="shared" si="477"/>
        <v>#DIV/0!</v>
      </c>
      <c r="DS250" s="80" t="e">
        <f t="shared" si="478"/>
        <v>#DIV/0!</v>
      </c>
      <c r="DT250" s="80" t="e">
        <f t="shared" si="479"/>
        <v>#DIV/0!</v>
      </c>
      <c r="DW250" s="80">
        <f t="shared" si="495"/>
        <v>-2.6333278272776171E-2</v>
      </c>
      <c r="DX250" s="80">
        <f t="shared" si="480"/>
        <v>-8.2546785657439128E-2</v>
      </c>
      <c r="DY250" s="80">
        <f t="shared" si="481"/>
        <v>-1.5105504861906654E-2</v>
      </c>
      <c r="DZ250" s="80">
        <f t="shared" si="482"/>
        <v>-4.1764343297165359E-3</v>
      </c>
      <c r="EA250" s="80">
        <f t="shared" si="483"/>
        <v>-1.2100995841607901E-2</v>
      </c>
      <c r="EC250" s="80"/>
      <c r="ED250" s="80"/>
      <c r="EE250" s="80"/>
      <c r="EF250" s="80"/>
      <c r="EG250" s="80"/>
      <c r="EI250" s="80"/>
      <c r="EJ250" s="80"/>
      <c r="EK250" s="80"/>
      <c r="EL250" s="80"/>
      <c r="EN250" s="80"/>
      <c r="EO250" s="80"/>
      <c r="EP250" s="80"/>
      <c r="EQ250" s="80"/>
      <c r="ES250" s="80"/>
      <c r="ET250" s="80"/>
      <c r="EU250" s="80"/>
      <c r="EV250" s="80"/>
      <c r="EX250" s="80"/>
      <c r="EY250" s="80"/>
      <c r="EZ250" s="80"/>
      <c r="FA250" s="80"/>
      <c r="FD250" s="80" t="e">
        <f t="shared" si="461"/>
        <v>#DIV/0!</v>
      </c>
      <c r="FE250" s="80">
        <f t="shared" si="459"/>
        <v>1</v>
      </c>
      <c r="FF250" s="80">
        <f t="shared" si="460"/>
        <v>0.47658150112758019</v>
      </c>
      <c r="FG250" s="80"/>
      <c r="FH250" s="80"/>
      <c r="FI250" s="80"/>
      <c r="FJ250" s="80"/>
      <c r="FK250" s="80"/>
      <c r="FL250" s="80"/>
      <c r="FM250" s="80"/>
      <c r="FN250" s="80"/>
      <c r="FO250" s="80"/>
      <c r="FP250" s="80"/>
      <c r="FQ250" s="80"/>
      <c r="FR250" s="80"/>
      <c r="FT250" s="80"/>
      <c r="FU250" s="80"/>
      <c r="FV250" s="80"/>
      <c r="FX250" s="37"/>
      <c r="FZ250" s="32">
        <f t="shared" si="457"/>
        <v>1995</v>
      </c>
      <c r="GA250" s="80">
        <f t="shared" si="451"/>
        <v>0.5501682819377387</v>
      </c>
      <c r="GB250" s="80">
        <f t="shared" si="452"/>
        <v>1.2331371380985801</v>
      </c>
      <c r="GC250" s="80">
        <f t="shared" si="453"/>
        <v>1.002306154831847</v>
      </c>
      <c r="GD250" s="80">
        <f t="shared" si="454"/>
        <v>1.1268768359770516</v>
      </c>
      <c r="GE250" s="80">
        <f t="shared" si="455"/>
        <v>0.99342118849852257</v>
      </c>
      <c r="GF250" s="80">
        <f t="shared" si="456"/>
        <v>0.63783376899662747</v>
      </c>
    </row>
    <row r="251" spans="1:188" x14ac:dyDescent="0.2">
      <c r="A251" s="74" t="s">
        <v>427</v>
      </c>
      <c r="B251" s="31">
        <f t="shared" si="458"/>
        <v>1965</v>
      </c>
      <c r="D251" s="85" t="e">
        <f t="shared" si="484"/>
        <v>#DIV/0!</v>
      </c>
      <c r="E251" s="85" t="e">
        <f t="shared" si="485"/>
        <v>#DIV/0!</v>
      </c>
      <c r="F251" s="85">
        <f t="shared" si="486"/>
        <v>0</v>
      </c>
      <c r="G251" s="85" t="e">
        <f t="shared" si="487"/>
        <v>#DIV/0!</v>
      </c>
      <c r="H251" s="85" t="e">
        <f t="shared" si="488"/>
        <v>#DIV/0!</v>
      </c>
      <c r="I251" s="85" t="e">
        <f t="shared" si="489"/>
        <v>#DIV/0!</v>
      </c>
      <c r="K251" s="96" t="e">
        <f>MECS_fuel_shares!AV41</f>
        <v>#DIV/0!</v>
      </c>
      <c r="L251" s="96" t="e">
        <f>MECS_fuel_shares!AW41</f>
        <v>#DIV/0!</v>
      </c>
      <c r="M251" s="96">
        <f>MECS_fuel_shares!BM41</f>
        <v>0</v>
      </c>
      <c r="N251" s="96" t="e">
        <f>MECS_fuel_shares!AX41</f>
        <v>#DIV/0!</v>
      </c>
      <c r="O251" s="96" t="e">
        <f>MECS_fuel_shares!AY41</f>
        <v>#DIV/0!</v>
      </c>
      <c r="P251" s="86"/>
      <c r="X251" s="115">
        <f t="shared" ref="X251:AC251" si="499">X177</f>
        <v>1.7048423085755813</v>
      </c>
      <c r="Y251" s="115">
        <f t="shared" si="499"/>
        <v>4.0111476361729226</v>
      </c>
      <c r="Z251" s="115">
        <f t="shared" si="499"/>
        <v>14.685711957743315</v>
      </c>
      <c r="AA251" s="115">
        <f t="shared" si="499"/>
        <v>1.5862019156114195</v>
      </c>
      <c r="AB251" s="115">
        <f t="shared" si="499"/>
        <v>7.6930177300588261</v>
      </c>
      <c r="AC251" s="115">
        <f t="shared" si="499"/>
        <v>3.5205393215304199</v>
      </c>
      <c r="AD251" s="115">
        <f t="shared" si="467"/>
        <v>0.38857868877134566</v>
      </c>
      <c r="AX251" s="102"/>
      <c r="AY251" s="102"/>
      <c r="AZ251" s="102"/>
      <c r="BA251" s="102"/>
      <c r="BB251" s="102"/>
      <c r="BE251" s="80"/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80"/>
      <c r="BR251" s="80"/>
      <c r="BS251" s="80"/>
      <c r="BT251" s="80"/>
      <c r="BU251" s="80"/>
      <c r="BV251" s="80"/>
      <c r="BW251" s="80"/>
      <c r="BX251" s="88"/>
      <c r="BY251" s="80"/>
      <c r="CN251" s="88"/>
      <c r="CO251" s="88"/>
      <c r="CP251" s="88"/>
      <c r="CQ251" s="88"/>
      <c r="CR251" s="88"/>
      <c r="CS251" s="88"/>
      <c r="CT251" s="88"/>
      <c r="CU251" s="88"/>
      <c r="CV251" s="88"/>
      <c r="CW251" s="88"/>
      <c r="CX251" s="88"/>
      <c r="DA251" s="35"/>
      <c r="DC251" s="80" t="e">
        <f t="shared" si="491"/>
        <v>#DIV/0!</v>
      </c>
      <c r="DD251" s="80" t="e">
        <f t="shared" si="468"/>
        <v>#DIV/0!</v>
      </c>
      <c r="DE251" s="80" t="e">
        <f t="shared" si="469"/>
        <v>#DIV/0!</v>
      </c>
      <c r="DF251" s="80" t="e">
        <f t="shared" si="470"/>
        <v>#DIV/0!</v>
      </c>
      <c r="DG251" s="80" t="e">
        <f t="shared" si="471"/>
        <v>#DIV/0!</v>
      </c>
      <c r="DI251" s="80" t="e">
        <f t="shared" si="492"/>
        <v>#DIV/0!</v>
      </c>
      <c r="DJ251" s="80" t="e">
        <f t="shared" si="472"/>
        <v>#DIV/0!</v>
      </c>
      <c r="DK251" s="80" t="e">
        <f t="shared" si="473"/>
        <v>#DIV/0!</v>
      </c>
      <c r="DL251" s="80" t="e">
        <f t="shared" si="474"/>
        <v>#DIV/0!</v>
      </c>
      <c r="DM251" s="80" t="e">
        <f t="shared" si="475"/>
        <v>#DIV/0!</v>
      </c>
      <c r="DN251" s="80" t="e">
        <f t="shared" si="493"/>
        <v>#DIV/0!</v>
      </c>
      <c r="DO251" s="80"/>
      <c r="DP251" s="80" t="e">
        <f t="shared" si="494"/>
        <v>#DIV/0!</v>
      </c>
      <c r="DQ251" s="80" t="e">
        <f t="shared" si="476"/>
        <v>#DIV/0!</v>
      </c>
      <c r="DR251" s="80" t="e">
        <f t="shared" si="477"/>
        <v>#DIV/0!</v>
      </c>
      <c r="DS251" s="80" t="e">
        <f t="shared" si="478"/>
        <v>#DIV/0!</v>
      </c>
      <c r="DT251" s="80" t="e">
        <f t="shared" si="479"/>
        <v>#DIV/0!</v>
      </c>
      <c r="DW251" s="80">
        <f t="shared" si="495"/>
        <v>-1.4322636898817286E-2</v>
      </c>
      <c r="DX251" s="80">
        <f t="shared" si="480"/>
        <v>2.731717222215119E-2</v>
      </c>
      <c r="DY251" s="80">
        <f t="shared" si="481"/>
        <v>-1.8145201854605823E-2</v>
      </c>
      <c r="DZ251" s="80">
        <f t="shared" si="482"/>
        <v>-2.9074272386795993E-2</v>
      </c>
      <c r="EA251" s="80">
        <f t="shared" si="483"/>
        <v>-1.514069283430727E-2</v>
      </c>
      <c r="EC251" s="80"/>
      <c r="ED251" s="80"/>
      <c r="EE251" s="80"/>
      <c r="EF251" s="80"/>
      <c r="EG251" s="80"/>
      <c r="EI251" s="80"/>
      <c r="EJ251" s="80"/>
      <c r="EK251" s="80"/>
      <c r="EL251" s="80"/>
      <c r="EN251" s="80"/>
      <c r="EO251" s="80"/>
      <c r="EP251" s="80"/>
      <c r="EQ251" s="80"/>
      <c r="ES251" s="80"/>
      <c r="ET251" s="80"/>
      <c r="EU251" s="80"/>
      <c r="EV251" s="80"/>
      <c r="EX251" s="80"/>
      <c r="EY251" s="80"/>
      <c r="EZ251" s="80"/>
      <c r="FA251" s="80"/>
      <c r="FD251" s="80" t="e">
        <f t="shared" si="461"/>
        <v>#DIV/0!</v>
      </c>
      <c r="FE251" s="80">
        <f t="shared" si="459"/>
        <v>1</v>
      </c>
      <c r="FF251" s="80">
        <f t="shared" si="460"/>
        <v>0.47658150112758019</v>
      </c>
      <c r="FG251" s="80"/>
      <c r="FH251" s="80"/>
      <c r="FI251" s="80"/>
      <c r="FJ251" s="80"/>
      <c r="FK251" s="80"/>
      <c r="FL251" s="80"/>
      <c r="FM251" s="80"/>
      <c r="FN251" s="80"/>
      <c r="FO251" s="80"/>
      <c r="FP251" s="80"/>
      <c r="FQ251" s="80"/>
      <c r="FR251" s="80"/>
      <c r="FT251" s="80"/>
      <c r="FU251" s="80"/>
      <c r="FV251" s="80"/>
      <c r="FX251" s="37"/>
      <c r="FZ251" s="32">
        <f t="shared" si="457"/>
        <v>1996</v>
      </c>
      <c r="GA251" s="80">
        <f t="shared" si="451"/>
        <v>0.45098531789355228</v>
      </c>
      <c r="GB251" s="80">
        <f t="shared" si="452"/>
        <v>1.2688201745498227</v>
      </c>
      <c r="GC251" s="80">
        <f t="shared" si="453"/>
        <v>1.0023908144396587</v>
      </c>
      <c r="GD251" s="80">
        <f t="shared" si="454"/>
        <v>1.1393601722771711</v>
      </c>
      <c r="GE251" s="80">
        <f t="shared" si="455"/>
        <v>1.0192487320841737</v>
      </c>
      <c r="GF251" s="80">
        <f t="shared" si="456"/>
        <v>0.66041949306991399</v>
      </c>
    </row>
    <row r="252" spans="1:188" x14ac:dyDescent="0.2">
      <c r="A252" s="74" t="s">
        <v>427</v>
      </c>
      <c r="B252" s="31">
        <f t="shared" si="458"/>
        <v>1966</v>
      </c>
      <c r="D252" s="85" t="e">
        <f t="shared" si="484"/>
        <v>#DIV/0!</v>
      </c>
      <c r="E252" s="85" t="e">
        <f t="shared" si="485"/>
        <v>#DIV/0!</v>
      </c>
      <c r="F252" s="85">
        <f t="shared" si="486"/>
        <v>0</v>
      </c>
      <c r="G252" s="85" t="e">
        <f t="shared" si="487"/>
        <v>#DIV/0!</v>
      </c>
      <c r="H252" s="85" t="e">
        <f t="shared" si="488"/>
        <v>#DIV/0!</v>
      </c>
      <c r="I252" s="85" t="e">
        <f t="shared" si="489"/>
        <v>#DIV/0!</v>
      </c>
      <c r="K252" s="96" t="e">
        <f>MECS_fuel_shares!AV42</f>
        <v>#DIV/0!</v>
      </c>
      <c r="L252" s="96" t="e">
        <f>MECS_fuel_shares!AW42</f>
        <v>#DIV/0!</v>
      </c>
      <c r="M252" s="96">
        <f>MECS_fuel_shares!BM42</f>
        <v>0</v>
      </c>
      <c r="N252" s="96" t="e">
        <f>MECS_fuel_shares!AX42</f>
        <v>#DIV/0!</v>
      </c>
      <c r="O252" s="96" t="e">
        <f>MECS_fuel_shares!AY42</f>
        <v>#DIV/0!</v>
      </c>
      <c r="P252" s="86"/>
      <c r="X252" s="115">
        <f t="shared" ref="X252:AC252" si="500">X178</f>
        <v>1.6576601000385243</v>
      </c>
      <c r="Y252" s="115">
        <f t="shared" si="500"/>
        <v>4.0751535230228857</v>
      </c>
      <c r="Z252" s="115">
        <f t="shared" si="500"/>
        <v>14.285156053566547</v>
      </c>
      <c r="AA252" s="115">
        <f t="shared" si="500"/>
        <v>1.5666754288936229</v>
      </c>
      <c r="AB252" s="115">
        <f t="shared" si="500"/>
        <v>7.5057061605218411</v>
      </c>
      <c r="AC252" s="115">
        <f t="shared" si="500"/>
        <v>3.5147182019883547</v>
      </c>
      <c r="AD252" s="115">
        <f t="shared" si="467"/>
        <v>0.38793618408889441</v>
      </c>
      <c r="AX252" s="102"/>
      <c r="AY252" s="102"/>
      <c r="AZ252" s="102"/>
      <c r="BA252" s="102"/>
      <c r="BB252" s="102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80"/>
      <c r="BR252" s="80"/>
      <c r="BS252" s="80"/>
      <c r="BT252" s="80"/>
      <c r="BU252" s="80"/>
      <c r="BV252" s="80"/>
      <c r="BW252" s="80"/>
      <c r="BX252" s="88"/>
      <c r="BY252" s="80"/>
      <c r="CN252" s="88"/>
      <c r="CO252" s="88"/>
      <c r="CP252" s="88"/>
      <c r="CQ252" s="88"/>
      <c r="CR252" s="88"/>
      <c r="CS252" s="88"/>
      <c r="CT252" s="88"/>
      <c r="CU252" s="88"/>
      <c r="CV252" s="88"/>
      <c r="CW252" s="88"/>
      <c r="CX252" s="88"/>
      <c r="DA252" s="35"/>
      <c r="DC252" s="80" t="e">
        <f t="shared" si="491"/>
        <v>#DIV/0!</v>
      </c>
      <c r="DD252" s="80" t="e">
        <f t="shared" si="468"/>
        <v>#DIV/0!</v>
      </c>
      <c r="DE252" s="80" t="e">
        <f t="shared" si="469"/>
        <v>#DIV/0!</v>
      </c>
      <c r="DF252" s="80" t="e">
        <f t="shared" si="470"/>
        <v>#DIV/0!</v>
      </c>
      <c r="DG252" s="80" t="e">
        <f t="shared" si="471"/>
        <v>#DIV/0!</v>
      </c>
      <c r="DI252" s="80" t="e">
        <f t="shared" si="492"/>
        <v>#DIV/0!</v>
      </c>
      <c r="DJ252" s="80" t="e">
        <f t="shared" si="472"/>
        <v>#DIV/0!</v>
      </c>
      <c r="DK252" s="80" t="e">
        <f t="shared" si="473"/>
        <v>#DIV/0!</v>
      </c>
      <c r="DL252" s="80" t="e">
        <f t="shared" si="474"/>
        <v>#DIV/0!</v>
      </c>
      <c r="DM252" s="80" t="e">
        <f t="shared" si="475"/>
        <v>#DIV/0!</v>
      </c>
      <c r="DN252" s="80" t="e">
        <f t="shared" si="493"/>
        <v>#DIV/0!</v>
      </c>
      <c r="DO252" s="80"/>
      <c r="DP252" s="80" t="e">
        <f t="shared" si="494"/>
        <v>#DIV/0!</v>
      </c>
      <c r="DQ252" s="80" t="e">
        <f t="shared" si="476"/>
        <v>#DIV/0!</v>
      </c>
      <c r="DR252" s="80" t="e">
        <f t="shared" si="477"/>
        <v>#DIV/0!</v>
      </c>
      <c r="DS252" s="80" t="e">
        <f t="shared" si="478"/>
        <v>#DIV/0!</v>
      </c>
      <c r="DT252" s="80" t="e">
        <f t="shared" si="479"/>
        <v>#DIV/0!</v>
      </c>
      <c r="DW252" s="80">
        <f t="shared" si="495"/>
        <v>-2.8065589130907981E-2</v>
      </c>
      <c r="DX252" s="80">
        <f t="shared" si="480"/>
        <v>1.5831026412364054E-2</v>
      </c>
      <c r="DY252" s="80">
        <f t="shared" si="481"/>
        <v>-2.7654085527374993E-2</v>
      </c>
      <c r="DZ252" s="80">
        <f t="shared" si="482"/>
        <v>-1.2386613396586473E-2</v>
      </c>
      <c r="EA252" s="80">
        <f t="shared" si="483"/>
        <v>-2.4649576507076259E-2</v>
      </c>
      <c r="EC252" s="80"/>
      <c r="ED252" s="80"/>
      <c r="EE252" s="80"/>
      <c r="EF252" s="80"/>
      <c r="EG252" s="80"/>
      <c r="EI252" s="80"/>
      <c r="EJ252" s="80"/>
      <c r="EK252" s="80"/>
      <c r="EL252" s="80"/>
      <c r="EN252" s="80"/>
      <c r="EO252" s="80"/>
      <c r="EP252" s="80"/>
      <c r="EQ252" s="80"/>
      <c r="ES252" s="80"/>
      <c r="ET252" s="80"/>
      <c r="EU252" s="80"/>
      <c r="EV252" s="80"/>
      <c r="EX252" s="80"/>
      <c r="EY252" s="80"/>
      <c r="EZ252" s="80"/>
      <c r="FA252" s="80"/>
      <c r="FD252" s="80" t="e">
        <f t="shared" si="461"/>
        <v>#DIV/0!</v>
      </c>
      <c r="FE252" s="80">
        <f t="shared" si="459"/>
        <v>1</v>
      </c>
      <c r="FF252" s="80">
        <f t="shared" si="460"/>
        <v>0.47658150112758019</v>
      </c>
      <c r="FG252" s="80"/>
      <c r="FH252" s="80"/>
      <c r="FI252" s="80"/>
      <c r="FJ252" s="80"/>
      <c r="FK252" s="80"/>
      <c r="FL252" s="80"/>
      <c r="FM252" s="80"/>
      <c r="FN252" s="80"/>
      <c r="FO252" s="80"/>
      <c r="FP252" s="80"/>
      <c r="FQ252" s="80"/>
      <c r="FR252" s="80"/>
      <c r="FT252" s="80"/>
      <c r="FU252" s="80"/>
      <c r="FV252" s="80"/>
      <c r="FX252" s="37"/>
      <c r="FZ252" s="32">
        <f t="shared" si="457"/>
        <v>1997</v>
      </c>
      <c r="GA252" s="80">
        <f t="shared" si="451"/>
        <v>0.44330391952306869</v>
      </c>
      <c r="GB252" s="80">
        <f t="shared" si="452"/>
        <v>1.3057963496829765</v>
      </c>
      <c r="GC252" s="80">
        <f t="shared" si="453"/>
        <v>1.0024445852881245</v>
      </c>
      <c r="GD252" s="80">
        <f t="shared" si="454"/>
        <v>1.1511868064713324</v>
      </c>
      <c r="GE252" s="80">
        <f t="shared" si="455"/>
        <v>1.0003387000930182</v>
      </c>
      <c r="GF252" s="80">
        <f t="shared" si="456"/>
        <v>0.6582051887040945</v>
      </c>
    </row>
    <row r="253" spans="1:188" x14ac:dyDescent="0.2">
      <c r="A253" s="74" t="s">
        <v>427</v>
      </c>
      <c r="B253" s="31">
        <f t="shared" si="458"/>
        <v>1967</v>
      </c>
      <c r="D253" s="85" t="e">
        <f t="shared" si="484"/>
        <v>#DIV/0!</v>
      </c>
      <c r="E253" s="85" t="e">
        <f t="shared" si="485"/>
        <v>#DIV/0!</v>
      </c>
      <c r="F253" s="85">
        <f t="shared" si="486"/>
        <v>0</v>
      </c>
      <c r="G253" s="85" t="e">
        <f t="shared" si="487"/>
        <v>#DIV/0!</v>
      </c>
      <c r="H253" s="85" t="e">
        <f t="shared" si="488"/>
        <v>#DIV/0!</v>
      </c>
      <c r="I253" s="85" t="e">
        <f t="shared" si="489"/>
        <v>#DIV/0!</v>
      </c>
      <c r="K253" s="96" t="e">
        <f>MECS_fuel_shares!AV43</f>
        <v>#DIV/0!</v>
      </c>
      <c r="L253" s="96" t="e">
        <f>MECS_fuel_shares!AW43</f>
        <v>#DIV/0!</v>
      </c>
      <c r="M253" s="96">
        <f>MECS_fuel_shares!BM43</f>
        <v>0</v>
      </c>
      <c r="N253" s="96" t="e">
        <f>MECS_fuel_shares!AX43</f>
        <v>#DIV/0!</v>
      </c>
      <c r="O253" s="96" t="e">
        <f>MECS_fuel_shares!AY43</f>
        <v>#DIV/0!</v>
      </c>
      <c r="P253" s="86"/>
      <c r="X253" s="115">
        <f t="shared" ref="X253:AC253" si="501">X179</f>
        <v>1.6213322422023617</v>
      </c>
      <c r="Y253" s="115">
        <f t="shared" si="501"/>
        <v>4.1710821602478978</v>
      </c>
      <c r="Z253" s="115">
        <f t="shared" si="501"/>
        <v>13.882971049136788</v>
      </c>
      <c r="AA253" s="115">
        <f t="shared" si="501"/>
        <v>1.5456363693491022</v>
      </c>
      <c r="AB253" s="115">
        <f t="shared" si="501"/>
        <v>7.3163391479483399</v>
      </c>
      <c r="AC253" s="115">
        <f t="shared" si="501"/>
        <v>3.5274861099663224</v>
      </c>
      <c r="AD253" s="115">
        <f t="shared" si="467"/>
        <v>0.38934543888973988</v>
      </c>
      <c r="AX253" s="102"/>
      <c r="AY253" s="102"/>
      <c r="AZ253" s="102"/>
      <c r="BA253" s="102"/>
      <c r="BB253" s="102"/>
      <c r="BE253" s="80"/>
      <c r="BF253" s="80"/>
      <c r="BG253" s="80"/>
      <c r="BH253" s="80"/>
      <c r="BI253" s="80"/>
      <c r="BJ253" s="80"/>
      <c r="BK253" s="80"/>
      <c r="BL253" s="80"/>
      <c r="BM253" s="80"/>
      <c r="BN253" s="80"/>
      <c r="BO253" s="80"/>
      <c r="BP253" s="80"/>
      <c r="BQ253" s="80"/>
      <c r="BR253" s="80"/>
      <c r="BS253" s="80"/>
      <c r="BT253" s="80"/>
      <c r="BU253" s="80"/>
      <c r="BV253" s="80"/>
      <c r="BW253" s="80"/>
      <c r="BX253" s="88"/>
      <c r="BY253" s="80"/>
      <c r="CN253" s="88"/>
      <c r="CO253" s="88"/>
      <c r="CP253" s="88"/>
      <c r="CQ253" s="88"/>
      <c r="CR253" s="88"/>
      <c r="CS253" s="88"/>
      <c r="CT253" s="88"/>
      <c r="CU253" s="88"/>
      <c r="CV253" s="88"/>
      <c r="CW253" s="88"/>
      <c r="CX253" s="88"/>
      <c r="DA253" s="35"/>
      <c r="DC253" s="80" t="e">
        <f t="shared" si="491"/>
        <v>#DIV/0!</v>
      </c>
      <c r="DD253" s="80" t="e">
        <f t="shared" si="468"/>
        <v>#DIV/0!</v>
      </c>
      <c r="DE253" s="80" t="e">
        <f t="shared" si="469"/>
        <v>#DIV/0!</v>
      </c>
      <c r="DF253" s="80" t="e">
        <f t="shared" si="470"/>
        <v>#DIV/0!</v>
      </c>
      <c r="DG253" s="80" t="e">
        <f t="shared" si="471"/>
        <v>#DIV/0!</v>
      </c>
      <c r="DI253" s="80" t="e">
        <f t="shared" si="492"/>
        <v>#DIV/0!</v>
      </c>
      <c r="DJ253" s="80" t="e">
        <f t="shared" si="472"/>
        <v>#DIV/0!</v>
      </c>
      <c r="DK253" s="80" t="e">
        <f t="shared" si="473"/>
        <v>#DIV/0!</v>
      </c>
      <c r="DL253" s="80" t="e">
        <f t="shared" si="474"/>
        <v>#DIV/0!</v>
      </c>
      <c r="DM253" s="80" t="e">
        <f t="shared" si="475"/>
        <v>#DIV/0!</v>
      </c>
      <c r="DN253" s="80" t="e">
        <f t="shared" si="493"/>
        <v>#DIV/0!</v>
      </c>
      <c r="DO253" s="80"/>
      <c r="DP253" s="80" t="e">
        <f t="shared" si="494"/>
        <v>#DIV/0!</v>
      </c>
      <c r="DQ253" s="80" t="e">
        <f t="shared" si="476"/>
        <v>#DIV/0!</v>
      </c>
      <c r="DR253" s="80" t="e">
        <f t="shared" si="477"/>
        <v>#DIV/0!</v>
      </c>
      <c r="DS253" s="80" t="e">
        <f t="shared" si="478"/>
        <v>#DIV/0!</v>
      </c>
      <c r="DT253" s="80" t="e">
        <f t="shared" si="479"/>
        <v>#DIV/0!</v>
      </c>
      <c r="DW253" s="80">
        <f t="shared" si="495"/>
        <v>-2.2158846676582439E-2</v>
      </c>
      <c r="DX253" s="80">
        <f t="shared" si="480"/>
        <v>2.3267092649799145E-2</v>
      </c>
      <c r="DY253" s="80">
        <f t="shared" si="481"/>
        <v>-2.8557975214786934E-2</v>
      </c>
      <c r="DZ253" s="80">
        <f t="shared" si="482"/>
        <v>-1.3520097850246405E-2</v>
      </c>
      <c r="EA253" s="80">
        <f t="shared" si="483"/>
        <v>-2.5553466194488176E-2</v>
      </c>
      <c r="EC253" s="80"/>
      <c r="ED253" s="80"/>
      <c r="EE253" s="80"/>
      <c r="EF253" s="80"/>
      <c r="EG253" s="80"/>
      <c r="EI253" s="80"/>
      <c r="EJ253" s="80"/>
      <c r="EK253" s="80"/>
      <c r="EL253" s="80"/>
      <c r="EN253" s="80"/>
      <c r="EO253" s="80"/>
      <c r="EP253" s="80"/>
      <c r="EQ253" s="80"/>
      <c r="ES253" s="80"/>
      <c r="ET253" s="80"/>
      <c r="EU253" s="80"/>
      <c r="EV253" s="80"/>
      <c r="EX253" s="80"/>
      <c r="EY253" s="80"/>
      <c r="EZ253" s="80"/>
      <c r="FA253" s="80"/>
      <c r="FD253" s="80" t="e">
        <f t="shared" si="461"/>
        <v>#DIV/0!</v>
      </c>
      <c r="FE253" s="80">
        <f t="shared" si="459"/>
        <v>1</v>
      </c>
      <c r="FF253" s="80">
        <f t="shared" si="460"/>
        <v>0.47658150112758019</v>
      </c>
      <c r="FG253" s="80"/>
      <c r="FH253" s="80"/>
      <c r="FI253" s="80"/>
      <c r="FJ253" s="80"/>
      <c r="FK253" s="80"/>
      <c r="FL253" s="80"/>
      <c r="FM253" s="80"/>
      <c r="FN253" s="80"/>
      <c r="FO253" s="80"/>
      <c r="FP253" s="80"/>
      <c r="FQ253" s="80"/>
      <c r="FR253" s="80"/>
      <c r="FT253" s="80"/>
      <c r="FU253" s="80"/>
      <c r="FV253" s="80"/>
      <c r="FX253" s="37"/>
      <c r="FZ253" s="32">
        <f t="shared" si="457"/>
        <v>1998</v>
      </c>
      <c r="GA253" s="80">
        <f t="shared" si="451"/>
        <v>0.53831768087246135</v>
      </c>
      <c r="GB253" s="80">
        <f t="shared" si="452"/>
        <v>1.3385956360544982</v>
      </c>
      <c r="GC253" s="80">
        <f t="shared" si="453"/>
        <v>1.0020716948159425</v>
      </c>
      <c r="GD253" s="80">
        <f t="shared" si="454"/>
        <v>1.1654208943327264</v>
      </c>
      <c r="GE253" s="80">
        <f t="shared" si="455"/>
        <v>0.89761655105072391</v>
      </c>
      <c r="GF253" s="80">
        <f t="shared" si="456"/>
        <v>0.61513525485948328</v>
      </c>
    </row>
    <row r="254" spans="1:188" x14ac:dyDescent="0.2">
      <c r="A254" s="74" t="s">
        <v>427</v>
      </c>
      <c r="B254" s="31">
        <f t="shared" si="458"/>
        <v>1968</v>
      </c>
      <c r="D254" s="85" t="e">
        <f t="shared" si="484"/>
        <v>#DIV/0!</v>
      </c>
      <c r="E254" s="85" t="e">
        <f t="shared" si="485"/>
        <v>#DIV/0!</v>
      </c>
      <c r="F254" s="85">
        <f t="shared" si="486"/>
        <v>0</v>
      </c>
      <c r="G254" s="85" t="e">
        <f t="shared" si="487"/>
        <v>#DIV/0!</v>
      </c>
      <c r="H254" s="85" t="e">
        <f t="shared" si="488"/>
        <v>#DIV/0!</v>
      </c>
      <c r="I254" s="85" t="e">
        <f t="shared" si="489"/>
        <v>#DIV/0!</v>
      </c>
      <c r="K254" s="96" t="e">
        <f>MECS_fuel_shares!AV44</f>
        <v>#DIV/0!</v>
      </c>
      <c r="L254" s="96" t="e">
        <f>MECS_fuel_shares!AW44</f>
        <v>#DIV/0!</v>
      </c>
      <c r="M254" s="96">
        <f>MECS_fuel_shares!BM44</f>
        <v>0</v>
      </c>
      <c r="N254" s="96" t="e">
        <f>MECS_fuel_shares!AX44</f>
        <v>#DIV/0!</v>
      </c>
      <c r="O254" s="96" t="e">
        <f>MECS_fuel_shares!AY44</f>
        <v>#DIV/0!</v>
      </c>
      <c r="P254" s="86"/>
      <c r="X254" s="115">
        <f t="shared" ref="X254:AC254" si="502">X180</f>
        <v>1.5550812380628452</v>
      </c>
      <c r="Y254" s="115">
        <f t="shared" si="502"/>
        <v>4.1218746850993249</v>
      </c>
      <c r="Z254" s="115">
        <f t="shared" si="502"/>
        <v>13.315684006725432</v>
      </c>
      <c r="AA254" s="115">
        <f t="shared" si="502"/>
        <v>1.5014440650947749</v>
      </c>
      <c r="AB254" s="115">
        <f t="shared" si="502"/>
        <v>7.0384938102700367</v>
      </c>
      <c r="AC254" s="115">
        <f t="shared" si="502"/>
        <v>3.4594565343032753</v>
      </c>
      <c r="AD254" s="115">
        <f t="shared" si="467"/>
        <v>0.38183669068540893</v>
      </c>
      <c r="AX254" s="102"/>
      <c r="AY254" s="102"/>
      <c r="AZ254" s="102"/>
      <c r="BA254" s="102"/>
      <c r="BB254" s="102"/>
      <c r="BE254" s="80"/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80"/>
      <c r="BR254" s="80"/>
      <c r="BS254" s="80"/>
      <c r="BT254" s="80"/>
      <c r="BU254" s="80"/>
      <c r="BV254" s="80"/>
      <c r="BW254" s="80"/>
      <c r="BX254" s="88"/>
      <c r="BY254" s="80"/>
      <c r="CN254" s="88"/>
      <c r="CO254" s="88"/>
      <c r="CP254" s="88"/>
      <c r="CQ254" s="88"/>
      <c r="CR254" s="88"/>
      <c r="CS254" s="88"/>
      <c r="CT254" s="88"/>
      <c r="CU254" s="88"/>
      <c r="CV254" s="88"/>
      <c r="CW254" s="88"/>
      <c r="CX254" s="88"/>
      <c r="DA254" s="35"/>
      <c r="DC254" s="80" t="e">
        <f t="shared" si="491"/>
        <v>#DIV/0!</v>
      </c>
      <c r="DD254" s="80" t="e">
        <f t="shared" si="468"/>
        <v>#DIV/0!</v>
      </c>
      <c r="DE254" s="80" t="e">
        <f t="shared" si="469"/>
        <v>#DIV/0!</v>
      </c>
      <c r="DF254" s="80" t="e">
        <f t="shared" si="470"/>
        <v>#DIV/0!</v>
      </c>
      <c r="DG254" s="80" t="e">
        <f t="shared" si="471"/>
        <v>#DIV/0!</v>
      </c>
      <c r="DI254" s="80" t="e">
        <f t="shared" si="492"/>
        <v>#DIV/0!</v>
      </c>
      <c r="DJ254" s="80" t="e">
        <f t="shared" si="472"/>
        <v>#DIV/0!</v>
      </c>
      <c r="DK254" s="80" t="e">
        <f t="shared" si="473"/>
        <v>#DIV/0!</v>
      </c>
      <c r="DL254" s="80" t="e">
        <f t="shared" si="474"/>
        <v>#DIV/0!</v>
      </c>
      <c r="DM254" s="80" t="e">
        <f t="shared" si="475"/>
        <v>#DIV/0!</v>
      </c>
      <c r="DN254" s="80" t="e">
        <f t="shared" si="493"/>
        <v>#DIV/0!</v>
      </c>
      <c r="DO254" s="80"/>
      <c r="DP254" s="80" t="e">
        <f t="shared" si="494"/>
        <v>#DIV/0!</v>
      </c>
      <c r="DQ254" s="80" t="e">
        <f t="shared" si="476"/>
        <v>#DIV/0!</v>
      </c>
      <c r="DR254" s="80" t="e">
        <f t="shared" si="477"/>
        <v>#DIV/0!</v>
      </c>
      <c r="DS254" s="80" t="e">
        <f t="shared" si="478"/>
        <v>#DIV/0!</v>
      </c>
      <c r="DT254" s="80" t="e">
        <f t="shared" si="479"/>
        <v>#DIV/0!</v>
      </c>
      <c r="DW254" s="80">
        <f t="shared" si="495"/>
        <v>-4.1720395617984601E-2</v>
      </c>
      <c r="DX254" s="80">
        <f t="shared" si="480"/>
        <v>-1.1867432468303612E-2</v>
      </c>
      <c r="DY254" s="80">
        <f t="shared" si="481"/>
        <v>-4.1720395617984601E-2</v>
      </c>
      <c r="DZ254" s="80">
        <f t="shared" si="482"/>
        <v>-2.900836002962277E-2</v>
      </c>
      <c r="EA254" s="80">
        <f t="shared" si="483"/>
        <v>-3.8715886597685892E-2</v>
      </c>
      <c r="EC254" s="80"/>
      <c r="ED254" s="80"/>
      <c r="EE254" s="80"/>
      <c r="EF254" s="80"/>
      <c r="EG254" s="80"/>
      <c r="EI254" s="80"/>
      <c r="EJ254" s="80"/>
      <c r="EK254" s="80"/>
      <c r="EL254" s="80"/>
      <c r="EN254" s="80"/>
      <c r="EO254" s="80"/>
      <c r="EP254" s="80"/>
      <c r="EQ254" s="80"/>
      <c r="ES254" s="80"/>
      <c r="ET254" s="80"/>
      <c r="EU254" s="80"/>
      <c r="EV254" s="80"/>
      <c r="EX254" s="80"/>
      <c r="EY254" s="80"/>
      <c r="EZ254" s="80"/>
      <c r="FA254" s="80"/>
      <c r="FD254" s="80" t="e">
        <f t="shared" si="461"/>
        <v>#DIV/0!</v>
      </c>
      <c r="FE254" s="80">
        <f t="shared" si="459"/>
        <v>1</v>
      </c>
      <c r="FF254" s="80">
        <f t="shared" si="460"/>
        <v>0.47658150112758019</v>
      </c>
      <c r="FG254" s="80"/>
      <c r="FH254" s="80"/>
      <c r="FI254" s="80"/>
      <c r="FJ254" s="80"/>
      <c r="FK254" s="80"/>
      <c r="FL254" s="80"/>
      <c r="FM254" s="80"/>
      <c r="FN254" s="80"/>
      <c r="FO254" s="80"/>
      <c r="FP254" s="80"/>
      <c r="FQ254" s="80"/>
      <c r="FR254" s="80"/>
      <c r="FT254" s="80"/>
      <c r="FU254" s="80"/>
      <c r="FV254" s="80"/>
      <c r="FX254" s="37"/>
      <c r="FZ254" s="32">
        <f t="shared" si="457"/>
        <v>1999</v>
      </c>
      <c r="GA254" s="80">
        <f t="shared" si="451"/>
        <v>0.59062845152960253</v>
      </c>
      <c r="GB254" s="80">
        <f t="shared" si="452"/>
        <v>1.3967170444021537</v>
      </c>
      <c r="GC254" s="80">
        <f t="shared" si="453"/>
        <v>1.0017214529464997</v>
      </c>
      <c r="GD254" s="80">
        <f t="shared" si="454"/>
        <v>1.1804706633813065</v>
      </c>
      <c r="GE254" s="80">
        <f t="shared" si="455"/>
        <v>0.92736674285114351</v>
      </c>
      <c r="GF254" s="80">
        <f t="shared" si="456"/>
        <v>0.612079737023276</v>
      </c>
    </row>
    <row r="255" spans="1:188" x14ac:dyDescent="0.2">
      <c r="A255" s="74" t="s">
        <v>427</v>
      </c>
      <c r="B255" s="31">
        <f t="shared" si="458"/>
        <v>1969</v>
      </c>
      <c r="D255" s="85" t="e">
        <f t="shared" si="484"/>
        <v>#DIV/0!</v>
      </c>
      <c r="E255" s="85" t="e">
        <f t="shared" si="485"/>
        <v>#DIV/0!</v>
      </c>
      <c r="F255" s="85">
        <f t="shared" si="486"/>
        <v>0</v>
      </c>
      <c r="G255" s="85" t="e">
        <f t="shared" si="487"/>
        <v>#DIV/0!</v>
      </c>
      <c r="H255" s="85" t="e">
        <f t="shared" si="488"/>
        <v>#DIV/0!</v>
      </c>
      <c r="I255" s="85" t="e">
        <f t="shared" si="489"/>
        <v>#DIV/0!</v>
      </c>
      <c r="J255" s="47"/>
      <c r="K255" s="96" t="e">
        <f>MECS_fuel_shares!AV45</f>
        <v>#DIV/0!</v>
      </c>
      <c r="L255" s="96" t="e">
        <f>MECS_fuel_shares!AW45</f>
        <v>#DIV/0!</v>
      </c>
      <c r="M255" s="96">
        <f>MECS_fuel_shares!BM45</f>
        <v>0</v>
      </c>
      <c r="N255" s="96" t="e">
        <f>MECS_fuel_shares!AX45</f>
        <v>#DIV/0!</v>
      </c>
      <c r="O255" s="96" t="e">
        <f>MECS_fuel_shares!AY45</f>
        <v>#DIV/0!</v>
      </c>
      <c r="P255" s="86"/>
      <c r="X255" s="115">
        <f t="shared" ref="X255:AC255" si="503">X181</f>
        <v>1.5259481774149086</v>
      </c>
      <c r="Y255" s="115">
        <f t="shared" si="503"/>
        <v>4.0061345133380097</v>
      </c>
      <c r="Z255" s="115">
        <f t="shared" si="503"/>
        <v>12.692905779504615</v>
      </c>
      <c r="AA255" s="115">
        <f t="shared" si="503"/>
        <v>1.5306533139881386</v>
      </c>
      <c r="AB255" s="115">
        <f t="shared" si="503"/>
        <v>6.7294899762020401</v>
      </c>
      <c r="AC255" s="115">
        <f t="shared" si="503"/>
        <v>3.3862117879180511</v>
      </c>
      <c r="AD255" s="115">
        <f t="shared" si="467"/>
        <v>0.37375231925524194</v>
      </c>
      <c r="AX255" s="102"/>
      <c r="AY255" s="102"/>
      <c r="AZ255" s="102"/>
      <c r="BA255" s="102"/>
      <c r="BB255" s="102"/>
      <c r="BE255" s="80"/>
      <c r="BF255" s="80"/>
      <c r="BG255" s="80"/>
      <c r="BH255" s="80"/>
      <c r="BI255" s="80"/>
      <c r="BJ255" s="80"/>
      <c r="BK255" s="80"/>
      <c r="BL255" s="80"/>
      <c r="BM255" s="80"/>
      <c r="BN255" s="80"/>
      <c r="BO255" s="80"/>
      <c r="BP255" s="80"/>
      <c r="BQ255" s="80"/>
      <c r="BR255" s="80"/>
      <c r="BS255" s="80"/>
      <c r="BT255" s="80"/>
      <c r="BU255" s="80"/>
      <c r="BV255" s="80"/>
      <c r="BW255" s="80"/>
      <c r="BX255" s="88"/>
      <c r="BY255" s="80"/>
      <c r="CN255" s="88"/>
      <c r="CO255" s="88"/>
      <c r="CP255" s="88"/>
      <c r="CQ255" s="88"/>
      <c r="CR255" s="88"/>
      <c r="CS255" s="88"/>
      <c r="CT255" s="88"/>
      <c r="CU255" s="88"/>
      <c r="CV255" s="88"/>
      <c r="CW255" s="88"/>
      <c r="CX255" s="88"/>
      <c r="DA255" s="35"/>
      <c r="DC255" s="80" t="e">
        <f t="shared" si="491"/>
        <v>#DIV/0!</v>
      </c>
      <c r="DD255" s="80" t="e">
        <f t="shared" si="468"/>
        <v>#DIV/0!</v>
      </c>
      <c r="DE255" s="80" t="e">
        <f t="shared" si="469"/>
        <v>#DIV/0!</v>
      </c>
      <c r="DF255" s="80" t="e">
        <f t="shared" si="470"/>
        <v>#DIV/0!</v>
      </c>
      <c r="DG255" s="80" t="e">
        <f t="shared" si="471"/>
        <v>#DIV/0!</v>
      </c>
      <c r="DI255" s="80" t="e">
        <f t="shared" si="492"/>
        <v>#DIV/0!</v>
      </c>
      <c r="DJ255" s="80" t="e">
        <f t="shared" si="472"/>
        <v>#DIV/0!</v>
      </c>
      <c r="DK255" s="80" t="e">
        <f t="shared" si="473"/>
        <v>#DIV/0!</v>
      </c>
      <c r="DL255" s="80" t="e">
        <f t="shared" si="474"/>
        <v>#DIV/0!</v>
      </c>
      <c r="DM255" s="80" t="e">
        <f t="shared" si="475"/>
        <v>#DIV/0!</v>
      </c>
      <c r="DN255" s="80" t="e">
        <f t="shared" si="493"/>
        <v>#DIV/0!</v>
      </c>
      <c r="DO255" s="80"/>
      <c r="DP255" s="80" t="e">
        <f t="shared" si="494"/>
        <v>#DIV/0!</v>
      </c>
      <c r="DQ255" s="80" t="e">
        <f t="shared" si="476"/>
        <v>#DIV/0!</v>
      </c>
      <c r="DR255" s="80" t="e">
        <f t="shared" si="477"/>
        <v>#DIV/0!</v>
      </c>
      <c r="DS255" s="80" t="e">
        <f t="shared" si="478"/>
        <v>#DIV/0!</v>
      </c>
      <c r="DT255" s="80" t="e">
        <f t="shared" si="479"/>
        <v>#DIV/0!</v>
      </c>
      <c r="DW255" s="80">
        <f t="shared" si="495"/>
        <v>-1.8911814862504022E-2</v>
      </c>
      <c r="DX255" s="80">
        <f t="shared" si="480"/>
        <v>-2.8481265878654669E-2</v>
      </c>
      <c r="DY255" s="80">
        <f t="shared" si="481"/>
        <v>-4.7899351735756247E-2</v>
      </c>
      <c r="DZ255" s="80">
        <f t="shared" si="482"/>
        <v>1.9267291808084459E-2</v>
      </c>
      <c r="EA255" s="80">
        <f t="shared" si="483"/>
        <v>-4.4894842715457454E-2</v>
      </c>
      <c r="EC255" s="80"/>
      <c r="ED255" s="80"/>
      <c r="EE255" s="80"/>
      <c r="EF255" s="80"/>
      <c r="EG255" s="80"/>
      <c r="EI255" s="80"/>
      <c r="EJ255" s="80"/>
      <c r="EK255" s="80"/>
      <c r="EL255" s="80"/>
      <c r="EN255" s="80"/>
      <c r="EO255" s="80"/>
      <c r="EP255" s="80"/>
      <c r="EQ255" s="80"/>
      <c r="ES255" s="80"/>
      <c r="ET255" s="80"/>
      <c r="EU255" s="80"/>
      <c r="EV255" s="80"/>
      <c r="EX255" s="80"/>
      <c r="EY255" s="80"/>
      <c r="EZ255" s="80"/>
      <c r="FA255" s="80"/>
      <c r="FD255" s="80" t="e">
        <f t="shared" si="461"/>
        <v>#DIV/0!</v>
      </c>
      <c r="FE255" s="80">
        <f t="shared" si="459"/>
        <v>1</v>
      </c>
      <c r="FF255" s="80">
        <f t="shared" si="460"/>
        <v>0.47658150112758019</v>
      </c>
      <c r="FG255" s="80"/>
      <c r="FH255" s="80"/>
      <c r="FI255" s="80"/>
      <c r="FJ255" s="80"/>
      <c r="FK255" s="80"/>
      <c r="FL255" s="80"/>
      <c r="FM255" s="80"/>
      <c r="FN255" s="80"/>
      <c r="FO255" s="80"/>
      <c r="FP255" s="80"/>
      <c r="FQ255" s="80"/>
      <c r="FR255" s="80"/>
      <c r="FT255" s="80"/>
      <c r="FU255" s="80"/>
      <c r="FV255" s="80"/>
      <c r="FX255" s="37"/>
      <c r="FZ255" s="32">
        <f t="shared" si="457"/>
        <v>2000</v>
      </c>
      <c r="GA255" s="80">
        <f t="shared" si="451"/>
        <v>0.5985204398105376</v>
      </c>
      <c r="GB255" s="80">
        <f t="shared" si="452"/>
        <v>1.4464008468225082</v>
      </c>
      <c r="GC255" s="80">
        <f t="shared" si="453"/>
        <v>1.0019117808337068</v>
      </c>
      <c r="GD255" s="80">
        <f t="shared" si="454"/>
        <v>1.1943802711918294</v>
      </c>
      <c r="GE255" s="80">
        <f t="shared" si="455"/>
        <v>0.98900550439685564</v>
      </c>
      <c r="GF255" s="80">
        <f t="shared" si="456"/>
        <v>0.72157561329340947</v>
      </c>
    </row>
    <row r="256" spans="1:188" x14ac:dyDescent="0.2">
      <c r="A256" s="74" t="s">
        <v>427</v>
      </c>
      <c r="B256" s="31">
        <f t="shared" si="458"/>
        <v>1970</v>
      </c>
      <c r="D256" s="85" t="e">
        <f t="shared" si="484"/>
        <v>#DIV/0!</v>
      </c>
      <c r="E256" s="85" t="e">
        <f t="shared" si="485"/>
        <v>#DIV/0!</v>
      </c>
      <c r="F256" s="85">
        <f t="shared" si="486"/>
        <v>0</v>
      </c>
      <c r="G256" s="85" t="e">
        <f t="shared" si="487"/>
        <v>#DIV/0!</v>
      </c>
      <c r="H256" s="85" t="e">
        <f t="shared" si="488"/>
        <v>#DIV/0!</v>
      </c>
      <c r="I256" s="85" t="e">
        <f t="shared" si="489"/>
        <v>#DIV/0!</v>
      </c>
      <c r="J256" s="90"/>
      <c r="K256" s="96" t="e">
        <f>MECS_fuel_shares!AV46</f>
        <v>#DIV/0!</v>
      </c>
      <c r="L256" s="96" t="e">
        <f>MECS_fuel_shares!AW46</f>
        <v>#DIV/0!</v>
      </c>
      <c r="M256" s="96">
        <f>MECS_fuel_shares!BM46</f>
        <v>0</v>
      </c>
      <c r="N256" s="96" t="e">
        <f>MECS_fuel_shares!AX46</f>
        <v>#DIV/0!</v>
      </c>
      <c r="O256" s="96" t="e">
        <f>MECS_fuel_shares!AY46</f>
        <v>#DIV/0!</v>
      </c>
      <c r="P256" s="91"/>
      <c r="R256" s="96">
        <f t="shared" ref="R256:U271" si="504">R36</f>
        <v>2472.864</v>
      </c>
      <c r="S256" s="96">
        <f t="shared" si="504"/>
        <v>1591.7560000000001</v>
      </c>
      <c r="T256" s="96">
        <f t="shared" si="504"/>
        <v>1201.163</v>
      </c>
      <c r="U256" s="96">
        <f t="shared" si="504"/>
        <v>11169</v>
      </c>
      <c r="V256" s="85">
        <f t="shared" ref="V256" si="505">SUM(R256:U256)</f>
        <v>16434.782999999999</v>
      </c>
      <c r="X256" s="115">
        <f t="shared" ref="X256:AC256" si="506">X182</f>
        <v>1.53232422956265</v>
      </c>
      <c r="Y256" s="115">
        <f t="shared" si="506"/>
        <v>3.9517835393984133</v>
      </c>
      <c r="Z256" s="115">
        <f t="shared" si="506"/>
        <v>12.05697222734822</v>
      </c>
      <c r="AA256" s="115">
        <f t="shared" si="506"/>
        <v>1.8145944823768225</v>
      </c>
      <c r="AB256" s="115">
        <f t="shared" si="506"/>
        <v>6.4115671710647728</v>
      </c>
      <c r="AC256" s="115">
        <f t="shared" si="506"/>
        <v>3.3610425723808102</v>
      </c>
      <c r="AD256" s="115">
        <f t="shared" si="467"/>
        <v>0.37097427308741415</v>
      </c>
      <c r="AF256" s="96" t="e">
        <f t="shared" ref="AF256:AF296" si="507">D256/R256</f>
        <v>#DIV/0!</v>
      </c>
      <c r="AG256" s="96" t="e">
        <f t="shared" ref="AG256:AG296" si="508">E256/S256</f>
        <v>#DIV/0!</v>
      </c>
      <c r="AH256" s="96">
        <f t="shared" ref="AH256:AH296" si="509">F256/T256</f>
        <v>0</v>
      </c>
      <c r="AI256" s="96" t="e">
        <f t="shared" ref="AI256:AI296" si="510">G256/U256</f>
        <v>#DIV/0!</v>
      </c>
      <c r="AJ256" s="96" t="e">
        <f t="shared" ref="AJ256:AJ296" si="511">H256/V256</f>
        <v>#DIV/0!</v>
      </c>
      <c r="AL256" s="94" t="e">
        <f t="shared" ref="AL256:AL296" si="512">AF256/AR256</f>
        <v>#DIV/0!</v>
      </c>
      <c r="AM256" s="94" t="e">
        <f t="shared" ref="AM256:AO271" si="513">AG256/AS256</f>
        <v>#DIV/0!</v>
      </c>
      <c r="AN256" s="94">
        <f t="shared" si="513"/>
        <v>0</v>
      </c>
      <c r="AO256" s="94" t="e">
        <f t="shared" si="513"/>
        <v>#DIV/0!</v>
      </c>
      <c r="AP256" s="94" t="e">
        <f t="shared" ref="AP256:AP296" si="514">(D256/AR256+E256/AS256+F256/AT256+G256/AU256)/V256</f>
        <v>#DIV/0!</v>
      </c>
      <c r="AR256" s="90">
        <f>[4]Northeast!V255</f>
        <v>1.0038206449016986</v>
      </c>
      <c r="AS256" s="90">
        <f>[4]Midwest!V255</f>
        <v>0.99941752592073851</v>
      </c>
      <c r="AT256" s="90">
        <f>[4]South!V255</f>
        <v>1.0289974087403084</v>
      </c>
      <c r="AU256" s="90">
        <f>[4]West!V255</f>
        <v>1.0165144929672676</v>
      </c>
      <c r="AV256" s="90" t="e">
        <f>AJ256/AP256</f>
        <v>#DIV/0!</v>
      </c>
      <c r="AX256" s="102" t="e">
        <f>R256/K256*1000000</f>
        <v>#DIV/0!</v>
      </c>
      <c r="AY256" s="102" t="e">
        <f>S256/L256*1000000</f>
        <v>#DIV/0!</v>
      </c>
      <c r="AZ256" s="102" t="e">
        <f>T256/M256*1000000</f>
        <v>#DIV/0!</v>
      </c>
      <c r="BA256" s="102" t="e">
        <f>U256/N256*1000000</f>
        <v>#DIV/0!</v>
      </c>
      <c r="BB256" s="102" t="e">
        <f>V256/O256*1000000</f>
        <v>#DIV/0!</v>
      </c>
      <c r="BE256" s="80" t="e">
        <f t="shared" ref="BE256:BH271" si="515">AL256/AL$298</f>
        <v>#DIV/0!</v>
      </c>
      <c r="BF256" s="80" t="e">
        <f t="shared" si="515"/>
        <v>#DIV/0!</v>
      </c>
      <c r="BG256" s="80">
        <f t="shared" si="515"/>
        <v>0</v>
      </c>
      <c r="BH256" s="80" t="e">
        <f t="shared" si="515"/>
        <v>#DIV/0!</v>
      </c>
      <c r="BI256" s="80"/>
      <c r="BJ256" s="80"/>
      <c r="BK256" s="80"/>
      <c r="BL256" s="80"/>
      <c r="BM256" s="80"/>
      <c r="BN256" s="80"/>
      <c r="BO256" s="80"/>
      <c r="BP256" s="80"/>
      <c r="BQ256" s="80"/>
      <c r="BR256" s="80"/>
      <c r="BS256" s="80" t="e">
        <f t="shared" ref="BS256:BS295" si="516">CI256*CN256*CS256</f>
        <v>#DIV/0!</v>
      </c>
      <c r="BT256" s="95">
        <f>[4]Northeast!AK255</f>
        <v>1.4738354386076755</v>
      </c>
      <c r="BU256" s="95">
        <f>[4]Midwest!AK255</f>
        <v>1.6252186031654001</v>
      </c>
      <c r="BV256" s="95">
        <f>[4]South!AK255</f>
        <v>1.7519632384338857</v>
      </c>
      <c r="BW256" s="95">
        <f>[4]West!AK255</f>
        <v>1.5762521529307281</v>
      </c>
      <c r="BX256" s="88"/>
      <c r="BY256" s="95">
        <f>[4]Northeast!AH255</f>
        <v>1.0089791048649761</v>
      </c>
      <c r="BZ256" s="95">
        <f>[4]Midwest!AH255</f>
        <v>0.99666286726303355</v>
      </c>
      <c r="CA256" s="95">
        <f>[4]South!AH255</f>
        <v>1.0054420906311441</v>
      </c>
      <c r="CB256" s="95">
        <f>[4]West!AH255</f>
        <v>0.99085587007098785</v>
      </c>
      <c r="CD256" s="95">
        <f>[4]Northeast!AI255</f>
        <v>0.95943592876783412</v>
      </c>
      <c r="CE256" s="95">
        <f>[4]Midwest!AI255</f>
        <v>0.96532251666917357</v>
      </c>
      <c r="CF256" s="95">
        <f>[4]South!AI255</f>
        <v>0.98158668809323324</v>
      </c>
      <c r="CG256" s="95">
        <f>[4]West!AI255</f>
        <v>0.99153629336146432</v>
      </c>
      <c r="CI256" s="95">
        <f>[4]Northeast!AJ255</f>
        <v>1.0277103808957748</v>
      </c>
      <c r="CJ256" s="95">
        <f>[4]Midwest!AJ255</f>
        <v>0.98832329386255968</v>
      </c>
      <c r="CK256" s="95">
        <f>[4]South!AJ255</f>
        <v>1.0261171999034977</v>
      </c>
      <c r="CL256" s="95">
        <f>[4]West!AJ255</f>
        <v>0.9640621858146613</v>
      </c>
      <c r="CN256" s="89" t="e">
        <f t="shared" ref="CN256:CN300" si="517">O256/O$298</f>
        <v>#DIV/0!</v>
      </c>
      <c r="CO256" s="89">
        <f t="shared" ref="CO256:CO300" si="518">AB256/AB$298</f>
        <v>2.3968427787348356</v>
      </c>
      <c r="CP256" s="89">
        <f t="shared" ref="CP256:CP300" si="519">FJ256</f>
        <v>1.8909596895973584</v>
      </c>
      <c r="CQ256" s="89">
        <f t="shared" ref="CQ256:CQ300" si="520">FN256</f>
        <v>1.0032308877415845</v>
      </c>
      <c r="CR256" s="89">
        <f t="shared" ref="CR256:CR300" si="521">FR256</f>
        <v>0.97758439106495421</v>
      </c>
      <c r="CS256" s="89">
        <f t="shared" ref="CS256:CS300" si="522">FV256</f>
        <v>0.98382737908027906</v>
      </c>
      <c r="CT256" s="89">
        <f t="shared" ref="CT256:CT300" si="523">FF256</f>
        <v>0.47658150112758019</v>
      </c>
      <c r="CU256" s="89" t="e">
        <f t="shared" ref="CU256:CU300" si="524">CN256*CP256*CQ256*CR256*CS256*CT256</f>
        <v>#DIV/0!</v>
      </c>
      <c r="CV256" s="89" t="e">
        <f t="shared" ref="CV256:CV300" si="525">CN256*CO256</f>
        <v>#DIV/0!</v>
      </c>
      <c r="CW256" s="89"/>
      <c r="CX256" s="89">
        <f t="shared" ref="CX256:CX300" si="526">CP256*CQ256*CR256*CS256</f>
        <v>1.82455235086481</v>
      </c>
      <c r="CY256" s="80" t="e">
        <f>CU256/CV256</f>
        <v>#DIV/0!</v>
      </c>
      <c r="DA256" s="35"/>
      <c r="DC256" s="80" t="e">
        <f t="shared" si="491"/>
        <v>#DIV/0!</v>
      </c>
      <c r="DD256" s="80" t="e">
        <f t="shared" si="468"/>
        <v>#DIV/0!</v>
      </c>
      <c r="DE256" s="80" t="e">
        <f t="shared" si="469"/>
        <v>#DIV/0!</v>
      </c>
      <c r="DF256" s="80" t="e">
        <f t="shared" si="470"/>
        <v>#DIV/0!</v>
      </c>
      <c r="DG256" s="80" t="e">
        <f t="shared" si="471"/>
        <v>#DIV/0!</v>
      </c>
      <c r="DI256" s="80" t="e">
        <f>(DC256-DC255)/LN(DC256/DC255)</f>
        <v>#DIV/0!</v>
      </c>
      <c r="DJ256" s="80" t="e">
        <f t="shared" si="472"/>
        <v>#DIV/0!</v>
      </c>
      <c r="DK256" s="80" t="e">
        <f t="shared" si="473"/>
        <v>#DIV/0!</v>
      </c>
      <c r="DL256" s="80" t="e">
        <f t="shared" si="474"/>
        <v>#DIV/0!</v>
      </c>
      <c r="DM256" s="80" t="e">
        <f t="shared" si="475"/>
        <v>#DIV/0!</v>
      </c>
      <c r="DN256" s="80" t="e">
        <f>SUM(DI256:DM256)</f>
        <v>#DIV/0!</v>
      </c>
      <c r="DO256" s="80"/>
      <c r="DP256" s="80" t="e">
        <f t="shared" si="494"/>
        <v>#DIV/0!</v>
      </c>
      <c r="DQ256" s="80" t="e">
        <f t="shared" si="476"/>
        <v>#DIV/0!</v>
      </c>
      <c r="DR256" s="80" t="e">
        <f t="shared" si="477"/>
        <v>#DIV/0!</v>
      </c>
      <c r="DS256" s="80" t="e">
        <f t="shared" si="478"/>
        <v>#DIV/0!</v>
      </c>
      <c r="DT256" s="80" t="e">
        <f t="shared" si="479"/>
        <v>#DIV/0!</v>
      </c>
      <c r="DW256" s="80">
        <f t="shared" si="495"/>
        <v>4.1697144906412296E-3</v>
      </c>
      <c r="DX256" s="80">
        <f t="shared" si="480"/>
        <v>-1.3659808681322421E-2</v>
      </c>
      <c r="DY256" s="80">
        <f t="shared" si="481"/>
        <v>-5.1400136664169739E-2</v>
      </c>
      <c r="DZ256" s="80">
        <f t="shared" si="482"/>
        <v>0.17016737019457434</v>
      </c>
      <c r="EA256" s="80">
        <f t="shared" si="483"/>
        <v>-4.8395627643870877E-2</v>
      </c>
      <c r="EC256" s="80" t="e">
        <f t="shared" ref="EC256:EC296" si="527">K256/$O256</f>
        <v>#DIV/0!</v>
      </c>
      <c r="ED256" s="80" t="e">
        <f t="shared" ref="ED256:ED296" si="528">L256/$O256</f>
        <v>#DIV/0!</v>
      </c>
      <c r="EE256" s="80" t="e">
        <f t="shared" ref="EE256:EE296" si="529">M256/$O256</f>
        <v>#DIV/0!</v>
      </c>
      <c r="EF256" s="80" t="e">
        <f t="shared" ref="EF256:EF296" si="530">N256/$O256</f>
        <v>#DIV/0!</v>
      </c>
      <c r="EG256" s="80"/>
      <c r="EI256" s="80"/>
      <c r="EJ256" s="80"/>
      <c r="EK256" s="80"/>
      <c r="EL256" s="80"/>
      <c r="EN256" s="80"/>
      <c r="EO256" s="80"/>
      <c r="EP256" s="80"/>
      <c r="EQ256" s="80"/>
      <c r="ES256" s="80"/>
      <c r="ET256" s="80"/>
      <c r="EU256" s="80"/>
      <c r="EV256" s="80"/>
      <c r="EX256" s="80"/>
      <c r="EY256" s="80"/>
      <c r="EZ256" s="80"/>
      <c r="FA256" s="80"/>
      <c r="FD256" s="80" t="e">
        <f t="shared" si="461"/>
        <v>#DIV/0!</v>
      </c>
      <c r="FE256" s="80">
        <f t="shared" si="459"/>
        <v>1</v>
      </c>
      <c r="FF256" s="80">
        <f t="shared" si="460"/>
        <v>0.47658150112758019</v>
      </c>
      <c r="FG256" s="80"/>
      <c r="FH256" s="80"/>
      <c r="FI256" s="116">
        <v>1</v>
      </c>
      <c r="FJ256" s="80">
        <f t="shared" ref="FJ256:FJ296" si="531">FI256/FI$298</f>
        <v>1.8909596895973584</v>
      </c>
      <c r="FK256" s="80"/>
      <c r="FL256" s="80"/>
      <c r="FM256" s="116">
        <v>1</v>
      </c>
      <c r="FN256" s="80">
        <f t="shared" ref="FN256:FN296" si="532">FM256/FM$298</f>
        <v>1.0032308877415845</v>
      </c>
      <c r="FO256" s="80"/>
      <c r="FP256" s="80"/>
      <c r="FQ256" s="116">
        <v>1</v>
      </c>
      <c r="FR256" s="80">
        <f t="shared" ref="FR256:FR296" si="533">FQ256/FQ$298</f>
        <v>0.97758439106495421</v>
      </c>
      <c r="FT256" s="80"/>
      <c r="FU256" s="116">
        <v>1</v>
      </c>
      <c r="FV256" s="80">
        <f t="shared" ref="FV256:FV296" si="534">FU256/FU$298</f>
        <v>0.98382737908027906</v>
      </c>
      <c r="FX256" s="37"/>
      <c r="FZ256" s="32">
        <f t="shared" si="457"/>
        <v>2001</v>
      </c>
      <c r="GA256" s="80">
        <f t="shared" si="451"/>
        <v>0.79824015620384092</v>
      </c>
      <c r="GB256" s="80">
        <f t="shared" si="452"/>
        <v>1.4789940600906566</v>
      </c>
      <c r="GC256" s="80">
        <f t="shared" si="453"/>
        <v>1.0018698746846522</v>
      </c>
      <c r="GD256" s="80">
        <f t="shared" si="454"/>
        <v>1.2087567249808739</v>
      </c>
      <c r="GE256" s="80">
        <f t="shared" si="455"/>
        <v>0.94189975585240515</v>
      </c>
      <c r="GF256" s="80">
        <f t="shared" si="456"/>
        <v>0.81165548308884827</v>
      </c>
    </row>
    <row r="257" spans="1:180" x14ac:dyDescent="0.2">
      <c r="A257" s="74" t="s">
        <v>427</v>
      </c>
      <c r="B257" s="31">
        <f t="shared" si="458"/>
        <v>1971</v>
      </c>
      <c r="D257" s="85" t="e">
        <f t="shared" si="484"/>
        <v>#DIV/0!</v>
      </c>
      <c r="E257" s="85" t="e">
        <f t="shared" si="485"/>
        <v>#DIV/0!</v>
      </c>
      <c r="F257" s="85">
        <f t="shared" si="486"/>
        <v>0</v>
      </c>
      <c r="G257" s="85" t="e">
        <f t="shared" si="487"/>
        <v>#DIV/0!</v>
      </c>
      <c r="H257" s="85" t="e">
        <f t="shared" si="488"/>
        <v>#DIV/0!</v>
      </c>
      <c r="I257" s="85" t="e">
        <f t="shared" si="489"/>
        <v>#DIV/0!</v>
      </c>
      <c r="J257" s="90"/>
      <c r="K257" s="96" t="e">
        <f>MECS_fuel_shares!AV47</f>
        <v>#DIV/0!</v>
      </c>
      <c r="L257" s="96" t="e">
        <f>MECS_fuel_shares!AW47</f>
        <v>#DIV/0!</v>
      </c>
      <c r="M257" s="96">
        <f>MECS_fuel_shares!BM47</f>
        <v>0</v>
      </c>
      <c r="N257" s="96" t="e">
        <f>MECS_fuel_shares!AX47</f>
        <v>#DIV/0!</v>
      </c>
      <c r="O257" s="96" t="e">
        <f>MECS_fuel_shares!AY47</f>
        <v>#DIV/0!</v>
      </c>
      <c r="P257" s="91"/>
      <c r="R257" s="96">
        <f t="shared" si="504"/>
        <v>2586.7550000000001</v>
      </c>
      <c r="S257" s="96">
        <f t="shared" si="504"/>
        <v>1550.8020000000001</v>
      </c>
      <c r="T257" s="96">
        <f t="shared" si="504"/>
        <v>1288.009</v>
      </c>
      <c r="U257" s="96">
        <f t="shared" si="504"/>
        <v>11610</v>
      </c>
      <c r="V257" s="85">
        <f t="shared" ref="V257:V270" si="535">SUM(R257:U257)</f>
        <v>17035.565999999999</v>
      </c>
      <c r="X257" s="115">
        <f t="shared" ref="X257:AC257" si="536">X183</f>
        <v>1.5734488057604497</v>
      </c>
      <c r="Y257" s="115">
        <f t="shared" si="536"/>
        <v>4.0295640147523715</v>
      </c>
      <c r="Z257" s="115">
        <f t="shared" si="536"/>
        <v>12.357329645240606</v>
      </c>
      <c r="AA257" s="115">
        <f t="shared" si="536"/>
        <v>1.9188400070249387</v>
      </c>
      <c r="AB257" s="115">
        <f t="shared" si="536"/>
        <v>6.1019112223393055</v>
      </c>
      <c r="AC257" s="115">
        <f t="shared" si="536"/>
        <v>3.4749678898841085</v>
      </c>
      <c r="AD257" s="115">
        <f t="shared" si="467"/>
        <v>0.38354875286173656</v>
      </c>
      <c r="AF257" s="96" t="e">
        <f t="shared" si="507"/>
        <v>#DIV/0!</v>
      </c>
      <c r="AG257" s="96" t="e">
        <f t="shared" si="508"/>
        <v>#DIV/0!</v>
      </c>
      <c r="AH257" s="96">
        <f t="shared" si="509"/>
        <v>0</v>
      </c>
      <c r="AI257" s="96" t="e">
        <f t="shared" si="510"/>
        <v>#DIV/0!</v>
      </c>
      <c r="AJ257" s="96" t="e">
        <f t="shared" si="511"/>
        <v>#DIV/0!</v>
      </c>
      <c r="AL257" s="94" t="e">
        <f t="shared" si="512"/>
        <v>#DIV/0!</v>
      </c>
      <c r="AM257" s="94" t="e">
        <f t="shared" si="513"/>
        <v>#DIV/0!</v>
      </c>
      <c r="AN257" s="94">
        <f t="shared" si="513"/>
        <v>0</v>
      </c>
      <c r="AO257" s="94" t="e">
        <f t="shared" si="513"/>
        <v>#DIV/0!</v>
      </c>
      <c r="AP257" s="94" t="e">
        <f t="shared" si="514"/>
        <v>#DIV/0!</v>
      </c>
      <c r="AR257" s="90">
        <f>[4]Northeast!V256</f>
        <v>0.99549164299199489</v>
      </c>
      <c r="AS257" s="90">
        <f>[4]Midwest!V256</f>
        <v>0.98305033122139152</v>
      </c>
      <c r="AT257" s="90">
        <f>[4]South!V256</f>
        <v>0.95675594889432247</v>
      </c>
      <c r="AU257" s="90">
        <f>[4]West!V256</f>
        <v>1.0829064419600536</v>
      </c>
      <c r="AV257" s="90" t="e">
        <f t="shared" ref="AV257:AV270" si="537">AJ257/AP257</f>
        <v>#DIV/0!</v>
      </c>
      <c r="AX257" s="102" t="e">
        <f t="shared" ref="AX257:AX270" si="538">R257/K257*1000000</f>
        <v>#DIV/0!</v>
      </c>
      <c r="AY257" s="102" t="e">
        <f t="shared" ref="AY257:AY296" si="539">S257/L257*1000000</f>
        <v>#DIV/0!</v>
      </c>
      <c r="AZ257" s="102" t="e">
        <f t="shared" ref="AZ257:AZ296" si="540">T257/M257*1000000</f>
        <v>#DIV/0!</v>
      </c>
      <c r="BA257" s="102" t="e">
        <f t="shared" ref="BA257:BA296" si="541">U257/N257*1000000</f>
        <v>#DIV/0!</v>
      </c>
      <c r="BB257" s="102" t="e">
        <f t="shared" ref="BB257:BB296" si="542">V257/O257*1000000</f>
        <v>#DIV/0!</v>
      </c>
      <c r="BE257" s="80" t="e">
        <f t="shared" si="515"/>
        <v>#DIV/0!</v>
      </c>
      <c r="BF257" s="80" t="e">
        <f t="shared" si="515"/>
        <v>#DIV/0!</v>
      </c>
      <c r="BG257" s="80">
        <f t="shared" si="515"/>
        <v>0</v>
      </c>
      <c r="BH257" s="80" t="e">
        <f t="shared" si="515"/>
        <v>#DIV/0!</v>
      </c>
      <c r="BI257" s="80"/>
      <c r="BJ257" s="80"/>
      <c r="BK257" s="80"/>
      <c r="BL257" s="80"/>
      <c r="BM257" s="80"/>
      <c r="BN257" s="80"/>
      <c r="BO257" s="80"/>
      <c r="BP257" s="80"/>
      <c r="BQ257" s="80"/>
      <c r="BR257" s="80"/>
      <c r="BS257" s="80" t="e">
        <f t="shared" si="516"/>
        <v>#DIV/0!</v>
      </c>
      <c r="BT257" s="95">
        <f>[4]Northeast!AK256</f>
        <v>1.4713283477628294</v>
      </c>
      <c r="BU257" s="95">
        <f>[4]Midwest!AK256</f>
        <v>1.6251007448081078</v>
      </c>
      <c r="BV257" s="95">
        <f>[4]South!AK256</f>
        <v>1.7694902653920705</v>
      </c>
      <c r="BW257" s="95">
        <f>[4]West!AK256</f>
        <v>1.5627795619793514</v>
      </c>
      <c r="BX257" s="88"/>
      <c r="BY257" s="95">
        <f>[4]Northeast!AH256</f>
        <v>1.0078297958903384</v>
      </c>
      <c r="BZ257" s="95">
        <f>[4]Midwest!AH256</f>
        <v>0.99639018477670527</v>
      </c>
      <c r="CA257" s="95">
        <f>[4]South!AH256</f>
        <v>1.0078665886895031</v>
      </c>
      <c r="CB257" s="95">
        <f>[4]West!AH256</f>
        <v>0.99369944151284428</v>
      </c>
      <c r="CD257" s="95">
        <f>[4]Northeast!AI256</f>
        <v>0.96343981175826521</v>
      </c>
      <c r="CE257" s="95">
        <f>[4]Midwest!AI256</f>
        <v>0.96818997063855405</v>
      </c>
      <c r="CF257" s="95">
        <f>[4]South!AI256</f>
        <v>0.98288454564714201</v>
      </c>
      <c r="CG257" s="95">
        <f>[4]West!AI256</f>
        <v>0.98968709209226835</v>
      </c>
      <c r="CI257" s="95">
        <f>[4]Northeast!AJ256</f>
        <v>1.0191831586588367</v>
      </c>
      <c r="CJ257" s="95">
        <f>[4]Midwest!AJ256</f>
        <v>0.97213778644748217</v>
      </c>
      <c r="CK257" s="95">
        <f>[4]South!AJ256</f>
        <v>0.95407794706917681</v>
      </c>
      <c r="CL257" s="95">
        <f>[4]West!AJ256</f>
        <v>1.0270282998339937</v>
      </c>
      <c r="CN257" s="89" t="e">
        <f t="shared" si="517"/>
        <v>#DIV/0!</v>
      </c>
      <c r="CO257" s="89">
        <f t="shared" si="518"/>
        <v>2.2810837755469047</v>
      </c>
      <c r="CP257" s="89">
        <f t="shared" si="519"/>
        <v>1.8909596895973584</v>
      </c>
      <c r="CQ257" s="89">
        <f t="shared" si="520"/>
        <v>1.0032308877415845</v>
      </c>
      <c r="CR257" s="89">
        <f t="shared" si="521"/>
        <v>0.97758439106495421</v>
      </c>
      <c r="CS257" s="89">
        <f t="shared" si="522"/>
        <v>0.98382737908027906</v>
      </c>
      <c r="CT257" s="89">
        <f t="shared" si="523"/>
        <v>0.47658150112758019</v>
      </c>
      <c r="CU257" s="89" t="e">
        <f t="shared" si="524"/>
        <v>#DIV/0!</v>
      </c>
      <c r="CV257" s="89" t="e">
        <f t="shared" si="525"/>
        <v>#DIV/0!</v>
      </c>
      <c r="CW257" s="89"/>
      <c r="CX257" s="89">
        <f t="shared" si="526"/>
        <v>1.82455235086481</v>
      </c>
      <c r="CY257" s="80" t="e">
        <f t="shared" ref="CY257:CY270" si="543">CU257/CV257</f>
        <v>#DIV/0!</v>
      </c>
      <c r="DA257" s="35"/>
      <c r="DC257" s="80" t="e">
        <f t="shared" si="491"/>
        <v>#DIV/0!</v>
      </c>
      <c r="DD257" s="80" t="e">
        <f t="shared" si="468"/>
        <v>#DIV/0!</v>
      </c>
      <c r="DE257" s="80" t="e">
        <f t="shared" si="469"/>
        <v>#DIV/0!</v>
      </c>
      <c r="DF257" s="80" t="e">
        <f t="shared" si="470"/>
        <v>#DIV/0!</v>
      </c>
      <c r="DG257" s="80" t="e">
        <f t="shared" si="471"/>
        <v>#DIV/0!</v>
      </c>
      <c r="DI257" s="80" t="e">
        <f t="shared" ref="DI257:DI296" si="544">(DC257-DC256)/LN(DC257/DC256)</f>
        <v>#DIV/0!</v>
      </c>
      <c r="DJ257" s="80" t="e">
        <f t="shared" si="472"/>
        <v>#DIV/0!</v>
      </c>
      <c r="DK257" s="80" t="e">
        <f t="shared" si="473"/>
        <v>#DIV/0!</v>
      </c>
      <c r="DL257" s="80" t="e">
        <f t="shared" si="474"/>
        <v>#DIV/0!</v>
      </c>
      <c r="DM257" s="80" t="e">
        <f t="shared" si="475"/>
        <v>#DIV/0!</v>
      </c>
      <c r="DN257" s="80" t="e">
        <f t="shared" ref="DN257:DN296" si="545">SUM(DI257:DM257)</f>
        <v>#DIV/0!</v>
      </c>
      <c r="DO257" s="80"/>
      <c r="DP257" s="80" t="e">
        <f t="shared" si="494"/>
        <v>#DIV/0!</v>
      </c>
      <c r="DQ257" s="80" t="e">
        <f t="shared" si="476"/>
        <v>#DIV/0!</v>
      </c>
      <c r="DR257" s="80" t="e">
        <f t="shared" si="477"/>
        <v>#DIV/0!</v>
      </c>
      <c r="DS257" s="80" t="e">
        <f t="shared" si="478"/>
        <v>#DIV/0!</v>
      </c>
      <c r="DT257" s="80" t="e">
        <f t="shared" si="479"/>
        <v>#DIV/0!</v>
      </c>
      <c r="DW257" s="80">
        <f t="shared" si="495"/>
        <v>2.6484214706053406E-2</v>
      </c>
      <c r="DX257" s="80">
        <f t="shared" si="480"/>
        <v>1.9491179215082814E-2</v>
      </c>
      <c r="DY257" s="80">
        <f t="shared" si="481"/>
        <v>2.4606279881853189E-2</v>
      </c>
      <c r="DZ257" s="80">
        <f t="shared" si="482"/>
        <v>5.5858823385957657E-2</v>
      </c>
      <c r="EA257" s="80">
        <f t="shared" si="483"/>
        <v>-4.9501692271868625E-2</v>
      </c>
      <c r="EC257" s="80" t="e">
        <f t="shared" si="527"/>
        <v>#DIV/0!</v>
      </c>
      <c r="ED257" s="80" t="e">
        <f t="shared" si="528"/>
        <v>#DIV/0!</v>
      </c>
      <c r="EE257" s="80" t="e">
        <f t="shared" si="529"/>
        <v>#DIV/0!</v>
      </c>
      <c r="EF257" s="80" t="e">
        <f t="shared" si="530"/>
        <v>#DIV/0!</v>
      </c>
      <c r="EG257" s="80"/>
      <c r="EI257" s="80" t="e">
        <f t="shared" ref="EI257:EL272" si="546">LN(EC257/EC256)</f>
        <v>#DIV/0!</v>
      </c>
      <c r="EJ257" s="80" t="e">
        <f t="shared" si="546"/>
        <v>#DIV/0!</v>
      </c>
      <c r="EK257" s="80" t="e">
        <f t="shared" si="546"/>
        <v>#DIV/0!</v>
      </c>
      <c r="EL257" s="80" t="e">
        <f t="shared" si="546"/>
        <v>#DIV/0!</v>
      </c>
      <c r="EN257" s="80">
        <f t="shared" ref="EN257:EN296" si="547">LN(BY257/BY256)</f>
        <v>-1.1397302923629273E-3</v>
      </c>
      <c r="EO257" s="80">
        <f t="shared" ref="EO257:EO296" si="548">LN(BZ257/BZ256)</f>
        <v>-2.7363294494405752E-4</v>
      </c>
      <c r="EP257" s="80">
        <f t="shared" ref="EP257:EP296" si="549">LN(CA257/CA256)</f>
        <v>2.4084724366927913E-3</v>
      </c>
      <c r="EQ257" s="80">
        <f t="shared" ref="EQ257:EQ296" si="550">LN(CB257/CB256)</f>
        <v>2.865703335421875E-3</v>
      </c>
      <c r="ES257" s="80">
        <f t="shared" ref="ES257:ES296" si="551">LN(CD257/CD256)</f>
        <v>4.1644799948543469E-3</v>
      </c>
      <c r="ET257" s="80">
        <f t="shared" ref="ET257:ET296" si="552">LN(CE257/CE256)</f>
        <v>2.9660590147794594E-3</v>
      </c>
      <c r="EU257" s="80">
        <f t="shared" ref="EU257:EU296" si="553">LN(CF257/CF256)</f>
        <v>1.3213303615208522E-3</v>
      </c>
      <c r="EV257" s="80">
        <f t="shared" ref="EV257:EV296" si="554">LN(CG257/CG256)</f>
        <v>-1.8667272148723774E-3</v>
      </c>
      <c r="EX257" s="80">
        <f t="shared" ref="EX257:EX296" si="555">LN(CI257/CI256)</f>
        <v>-8.3319150729176637E-3</v>
      </c>
      <c r="EY257" s="80">
        <f t="shared" ref="EY257:EY296" si="556">LN(CJ257/CJ256)</f>
        <v>-1.6512314713108472E-2</v>
      </c>
      <c r="EZ257" s="80">
        <f t="shared" ref="EZ257:EZ296" si="557">LN(CK257/CK256)</f>
        <v>-7.2791875498591868E-2</v>
      </c>
      <c r="FA257" s="80">
        <f t="shared" ref="FA257:FA296" si="558">LN(CL257/CL256)</f>
        <v>6.3268964739094505E-2</v>
      </c>
      <c r="FD257" s="80" t="e">
        <f t="shared" si="461"/>
        <v>#DIV/0!</v>
      </c>
      <c r="FE257" s="80">
        <f t="shared" si="459"/>
        <v>1</v>
      </c>
      <c r="FF257" s="80">
        <f t="shared" si="460"/>
        <v>0.47658150112758019</v>
      </c>
      <c r="FG257" s="80"/>
      <c r="FH257" s="80" t="e">
        <f t="shared" ref="FH257:FH296" si="559">EXP(SUMPRODUCT($DP257:$DS257,EI257:EL257))</f>
        <v>#DIV/0!</v>
      </c>
      <c r="FI257" s="80">
        <f t="shared" ref="FI257:FI296" si="560">IF(ISERR(FH257),FI256,FH257*FI256)</f>
        <v>1</v>
      </c>
      <c r="FJ257" s="80">
        <f t="shared" si="531"/>
        <v>1.8909596895973584</v>
      </c>
      <c r="FK257" s="80"/>
      <c r="FL257" s="80" t="e">
        <f t="shared" ref="FL257:FL296" si="561">EXP(SUMPRODUCT($DP257:$DS257,EN257:EQ257))</f>
        <v>#DIV/0!</v>
      </c>
      <c r="FM257" s="80">
        <f t="shared" ref="FM257:FM296" si="562">IF(ISERR(FL257),FM256,FL257*FM256)</f>
        <v>1</v>
      </c>
      <c r="FN257" s="80">
        <f t="shared" si="532"/>
        <v>1.0032308877415845</v>
      </c>
      <c r="FO257" s="80"/>
      <c r="FP257" s="80" t="e">
        <f t="shared" ref="FP257:FP296" si="563">EXP(SUMPRODUCT($DP257:$DS257,ES257:EV257))</f>
        <v>#DIV/0!</v>
      </c>
      <c r="FQ257" s="80">
        <f t="shared" ref="FQ257:FQ296" si="564">IF(ISERR(FP257),FQ256,FP257*FQ256)</f>
        <v>1</v>
      </c>
      <c r="FR257" s="80">
        <f t="shared" si="533"/>
        <v>0.97758439106495421</v>
      </c>
      <c r="FT257" s="80" t="e">
        <f t="shared" ref="FT257:FT296" si="565">EXP(SUMPRODUCT($DP257:$DS257,EX257:FA257))</f>
        <v>#DIV/0!</v>
      </c>
      <c r="FU257" s="80">
        <f t="shared" ref="FU257:FU296" si="566">IF(ISERR(FT257),FU256,FT257*FU256)</f>
        <v>1</v>
      </c>
      <c r="FV257" s="80">
        <f t="shared" si="534"/>
        <v>0.98382737908027906</v>
      </c>
      <c r="FX257" s="37"/>
    </row>
    <row r="258" spans="1:180" x14ac:dyDescent="0.2">
      <c r="A258" s="74" t="s">
        <v>427</v>
      </c>
      <c r="B258" s="31">
        <f t="shared" si="458"/>
        <v>1972</v>
      </c>
      <c r="D258" s="85" t="e">
        <f t="shared" si="484"/>
        <v>#DIV/0!</v>
      </c>
      <c r="E258" s="85" t="e">
        <f t="shared" si="485"/>
        <v>#DIV/0!</v>
      </c>
      <c r="F258" s="85">
        <f t="shared" si="486"/>
        <v>0</v>
      </c>
      <c r="G258" s="85" t="e">
        <f t="shared" si="487"/>
        <v>#DIV/0!</v>
      </c>
      <c r="H258" s="85" t="e">
        <f t="shared" si="488"/>
        <v>#DIV/0!</v>
      </c>
      <c r="I258" s="85" t="e">
        <f t="shared" si="489"/>
        <v>#DIV/0!</v>
      </c>
      <c r="J258" s="90"/>
      <c r="K258" s="96" t="e">
        <f>MECS_fuel_shares!AV48</f>
        <v>#DIV/0!</v>
      </c>
      <c r="L258" s="96" t="e">
        <f>MECS_fuel_shares!AW48</f>
        <v>#DIV/0!</v>
      </c>
      <c r="M258" s="96">
        <f>MECS_fuel_shares!BM48</f>
        <v>0</v>
      </c>
      <c r="N258" s="96" t="e">
        <f>MECS_fuel_shares!AX48</f>
        <v>#DIV/0!</v>
      </c>
      <c r="O258" s="96" t="e">
        <f>MECS_fuel_shares!AY48</f>
        <v>#DIV/0!</v>
      </c>
      <c r="P258" s="91"/>
      <c r="R258" s="96">
        <f t="shared" si="504"/>
        <v>2678.3980000000001</v>
      </c>
      <c r="S258" s="96">
        <f t="shared" si="504"/>
        <v>1572.895</v>
      </c>
      <c r="T258" s="96">
        <f t="shared" si="504"/>
        <v>1407.566</v>
      </c>
      <c r="U258" s="96">
        <f t="shared" si="504"/>
        <v>12124.5</v>
      </c>
      <c r="V258" s="85">
        <f t="shared" si="535"/>
        <v>17783.359</v>
      </c>
      <c r="X258" s="115">
        <f t="shared" ref="X258:AC258" si="567">X184</f>
        <v>1.692223063973064</v>
      </c>
      <c r="Y258" s="115">
        <f t="shared" si="567"/>
        <v>3.8626830808080808</v>
      </c>
      <c r="Z258" s="115">
        <f t="shared" si="567"/>
        <v>12.507735690235689</v>
      </c>
      <c r="AA258" s="115">
        <f t="shared" si="567"/>
        <v>2.0233101851851854</v>
      </c>
      <c r="AB258" s="115">
        <f t="shared" si="567"/>
        <v>5.849205808080808</v>
      </c>
      <c r="AC258" s="115">
        <f t="shared" si="567"/>
        <v>3.5637313588664505</v>
      </c>
      <c r="AD258" s="115">
        <f t="shared" si="467"/>
        <v>0.39334599960089828</v>
      </c>
      <c r="AF258" s="96" t="e">
        <f t="shared" si="507"/>
        <v>#DIV/0!</v>
      </c>
      <c r="AG258" s="96" t="e">
        <f t="shared" si="508"/>
        <v>#DIV/0!</v>
      </c>
      <c r="AH258" s="96">
        <f t="shared" si="509"/>
        <v>0</v>
      </c>
      <c r="AI258" s="96" t="e">
        <f t="shared" si="510"/>
        <v>#DIV/0!</v>
      </c>
      <c r="AJ258" s="96" t="e">
        <f t="shared" si="511"/>
        <v>#DIV/0!</v>
      </c>
      <c r="AL258" s="94" t="e">
        <f t="shared" si="512"/>
        <v>#DIV/0!</v>
      </c>
      <c r="AM258" s="94" t="e">
        <f t="shared" si="513"/>
        <v>#DIV/0!</v>
      </c>
      <c r="AN258" s="94">
        <f t="shared" si="513"/>
        <v>0</v>
      </c>
      <c r="AO258" s="94" t="e">
        <f t="shared" si="513"/>
        <v>#DIV/0!</v>
      </c>
      <c r="AP258" s="94" t="e">
        <f t="shared" si="514"/>
        <v>#DIV/0!</v>
      </c>
      <c r="AR258" s="90">
        <f>[4]Northeast!V257</f>
        <v>1.0116046171037092</v>
      </c>
      <c r="AS258" s="90">
        <f>[4]Midwest!V257</f>
        <v>1.020398305465686</v>
      </c>
      <c r="AT258" s="90">
        <f>[4]South!V257</f>
        <v>0.98255830787540877</v>
      </c>
      <c r="AU258" s="90">
        <f>[4]West!V257</f>
        <v>1.0267570279357994</v>
      </c>
      <c r="AV258" s="90" t="e">
        <f t="shared" si="537"/>
        <v>#DIV/0!</v>
      </c>
      <c r="AX258" s="102" t="e">
        <f t="shared" si="538"/>
        <v>#DIV/0!</v>
      </c>
      <c r="AY258" s="102" t="e">
        <f t="shared" si="539"/>
        <v>#DIV/0!</v>
      </c>
      <c r="AZ258" s="102" t="e">
        <f t="shared" si="540"/>
        <v>#DIV/0!</v>
      </c>
      <c r="BA258" s="102" t="e">
        <f t="shared" si="541"/>
        <v>#DIV/0!</v>
      </c>
      <c r="BB258" s="102" t="e">
        <f t="shared" si="542"/>
        <v>#DIV/0!</v>
      </c>
      <c r="BE258" s="80" t="e">
        <f t="shared" si="515"/>
        <v>#DIV/0!</v>
      </c>
      <c r="BF258" s="80" t="e">
        <f t="shared" si="515"/>
        <v>#DIV/0!</v>
      </c>
      <c r="BG258" s="80">
        <f t="shared" si="515"/>
        <v>0</v>
      </c>
      <c r="BH258" s="80" t="e">
        <f t="shared" si="515"/>
        <v>#DIV/0!</v>
      </c>
      <c r="BI258" s="80"/>
      <c r="BJ258" s="80"/>
      <c r="BK258" s="80"/>
      <c r="BL258" s="80"/>
      <c r="BM258" s="80"/>
      <c r="BN258" s="80"/>
      <c r="BO258" s="80"/>
      <c r="BP258" s="80"/>
      <c r="BQ258" s="80"/>
      <c r="BR258" s="80"/>
      <c r="BS258" s="80" t="e">
        <f t="shared" si="516"/>
        <v>#DIV/0!</v>
      </c>
      <c r="BT258" s="95">
        <f>[4]Northeast!AK257</f>
        <v>1.4701607443924307</v>
      </c>
      <c r="BU258" s="95">
        <f>[4]Midwest!AK257</f>
        <v>1.5840002062594751</v>
      </c>
      <c r="BV258" s="95">
        <f>[4]South!AK257</f>
        <v>1.6532149866648547</v>
      </c>
      <c r="BW258" s="95">
        <f>[4]West!AK257</f>
        <v>1.6020587883148449</v>
      </c>
      <c r="BX258" s="88"/>
      <c r="BY258" s="95">
        <f>[4]Northeast!AH257</f>
        <v>1.0065186424590764</v>
      </c>
      <c r="BZ258" s="95">
        <f>[4]Midwest!AH257</f>
        <v>0.99608565702073137</v>
      </c>
      <c r="CA258" s="95">
        <f>[4]South!AH257</f>
        <v>1.0104711631031806</v>
      </c>
      <c r="CB258" s="95">
        <f>[4]West!AH257</f>
        <v>0.99675549806553609</v>
      </c>
      <c r="CD258" s="95">
        <f>[4]Northeast!AI257</f>
        <v>0.9678247078108162</v>
      </c>
      <c r="CE258" s="95">
        <f>[4]Midwest!AI257</f>
        <v>0.97106922671620644</v>
      </c>
      <c r="CF258" s="95">
        <f>[4]South!AI257</f>
        <v>0.98415504816446675</v>
      </c>
      <c r="CG258" s="95">
        <f>[4]West!AI257</f>
        <v>0.98757286980002279</v>
      </c>
      <c r="CI258" s="95">
        <f>[4]Northeast!AJ257</f>
        <v>1.0356796023670007</v>
      </c>
      <c r="CJ258" s="95">
        <f>[4]Midwest!AJ257</f>
        <v>1.009071172111506</v>
      </c>
      <c r="CK258" s="95">
        <f>[4]South!AJ257</f>
        <v>0.97980808411683873</v>
      </c>
      <c r="CL258" s="95">
        <f>[4]West!AJ257</f>
        <v>0.97377620437353274</v>
      </c>
      <c r="CN258" s="89" t="e">
        <f t="shared" si="517"/>
        <v>#DIV/0!</v>
      </c>
      <c r="CO258" s="89">
        <f t="shared" si="518"/>
        <v>2.1866146494889009</v>
      </c>
      <c r="CP258" s="89">
        <f t="shared" si="519"/>
        <v>1.8909596895973584</v>
      </c>
      <c r="CQ258" s="89">
        <f t="shared" si="520"/>
        <v>1.0032308877415845</v>
      </c>
      <c r="CR258" s="89">
        <f t="shared" si="521"/>
        <v>0.97758439106495421</v>
      </c>
      <c r="CS258" s="89">
        <f t="shared" si="522"/>
        <v>0.98382737908027906</v>
      </c>
      <c r="CT258" s="89">
        <f t="shared" si="523"/>
        <v>0.47658150112758019</v>
      </c>
      <c r="CU258" s="89" t="e">
        <f t="shared" si="524"/>
        <v>#DIV/0!</v>
      </c>
      <c r="CV258" s="89" t="e">
        <f t="shared" si="525"/>
        <v>#DIV/0!</v>
      </c>
      <c r="CW258" s="89"/>
      <c r="CX258" s="89">
        <f t="shared" si="526"/>
        <v>1.82455235086481</v>
      </c>
      <c r="CY258" s="80" t="e">
        <f t="shared" si="543"/>
        <v>#DIV/0!</v>
      </c>
      <c r="DA258" s="35"/>
      <c r="DC258" s="80" t="e">
        <f t="shared" si="491"/>
        <v>#DIV/0!</v>
      </c>
      <c r="DD258" s="80" t="e">
        <f t="shared" si="468"/>
        <v>#DIV/0!</v>
      </c>
      <c r="DE258" s="80" t="e">
        <f t="shared" si="469"/>
        <v>#DIV/0!</v>
      </c>
      <c r="DF258" s="80" t="e">
        <f t="shared" si="470"/>
        <v>#DIV/0!</v>
      </c>
      <c r="DG258" s="80" t="e">
        <f t="shared" si="471"/>
        <v>#DIV/0!</v>
      </c>
      <c r="DI258" s="80" t="e">
        <f t="shared" si="544"/>
        <v>#DIV/0!</v>
      </c>
      <c r="DJ258" s="80" t="e">
        <f t="shared" si="472"/>
        <v>#DIV/0!</v>
      </c>
      <c r="DK258" s="80" t="e">
        <f t="shared" si="473"/>
        <v>#DIV/0!</v>
      </c>
      <c r="DL258" s="80" t="e">
        <f t="shared" si="474"/>
        <v>#DIV/0!</v>
      </c>
      <c r="DM258" s="80" t="e">
        <f t="shared" si="475"/>
        <v>#DIV/0!</v>
      </c>
      <c r="DN258" s="80" t="e">
        <f t="shared" si="545"/>
        <v>#DIV/0!</v>
      </c>
      <c r="DO258" s="80"/>
      <c r="DP258" s="80" t="e">
        <f t="shared" si="494"/>
        <v>#DIV/0!</v>
      </c>
      <c r="DQ258" s="80" t="e">
        <f t="shared" si="476"/>
        <v>#DIV/0!</v>
      </c>
      <c r="DR258" s="80" t="e">
        <f t="shared" si="477"/>
        <v>#DIV/0!</v>
      </c>
      <c r="DS258" s="80" t="e">
        <f t="shared" si="478"/>
        <v>#DIV/0!</v>
      </c>
      <c r="DT258" s="80" t="e">
        <f t="shared" si="479"/>
        <v>#DIV/0!</v>
      </c>
      <c r="DW258" s="80">
        <f t="shared" si="495"/>
        <v>7.2773185266079482E-2</v>
      </c>
      <c r="DX258" s="80">
        <f t="shared" si="480"/>
        <v>-4.2296144518707911E-2</v>
      </c>
      <c r="DY258" s="80">
        <f t="shared" si="481"/>
        <v>1.2097927547090909E-2</v>
      </c>
      <c r="DZ258" s="80">
        <f t="shared" si="482"/>
        <v>5.3014035285617184E-2</v>
      </c>
      <c r="EA258" s="80">
        <f t="shared" si="483"/>
        <v>-4.2296144518707911E-2</v>
      </c>
      <c r="EC258" s="80" t="e">
        <f t="shared" si="527"/>
        <v>#DIV/0!</v>
      </c>
      <c r="ED258" s="80" t="e">
        <f t="shared" si="528"/>
        <v>#DIV/0!</v>
      </c>
      <c r="EE258" s="80" t="e">
        <f t="shared" si="529"/>
        <v>#DIV/0!</v>
      </c>
      <c r="EF258" s="80" t="e">
        <f t="shared" si="530"/>
        <v>#DIV/0!</v>
      </c>
      <c r="EG258" s="80"/>
      <c r="EI258" s="80" t="e">
        <f t="shared" si="546"/>
        <v>#DIV/0!</v>
      </c>
      <c r="EJ258" s="80" t="e">
        <f t="shared" si="546"/>
        <v>#DIV/0!</v>
      </c>
      <c r="EK258" s="80" t="e">
        <f t="shared" si="546"/>
        <v>#DIV/0!</v>
      </c>
      <c r="EL258" s="80" t="e">
        <f t="shared" si="546"/>
        <v>#DIV/0!</v>
      </c>
      <c r="EN258" s="80">
        <f t="shared" si="547"/>
        <v>-1.3018141166343809E-3</v>
      </c>
      <c r="EO258" s="80">
        <f t="shared" si="548"/>
        <v>-3.0567774219072437E-4</v>
      </c>
      <c r="EP258" s="80">
        <f t="shared" si="549"/>
        <v>2.5809117994675637E-3</v>
      </c>
      <c r="EQ258" s="80">
        <f t="shared" si="550"/>
        <v>3.0707140295350311E-3</v>
      </c>
      <c r="ES258" s="80">
        <f t="shared" si="551"/>
        <v>4.5409663388596977E-3</v>
      </c>
      <c r="ET258" s="80">
        <f t="shared" si="552"/>
        <v>2.9694413178522443E-3</v>
      </c>
      <c r="EU258" s="80">
        <f t="shared" si="553"/>
        <v>1.291791683297462E-3</v>
      </c>
      <c r="EV258" s="80">
        <f t="shared" si="554"/>
        <v>-2.1385383194407553E-3</v>
      </c>
      <c r="EX258" s="80">
        <f t="shared" si="555"/>
        <v>1.6056350260374937E-2</v>
      </c>
      <c r="EY258" s="80">
        <f t="shared" si="556"/>
        <v>3.7288005123525786E-2</v>
      </c>
      <c r="EZ258" s="80">
        <f t="shared" si="557"/>
        <v>2.661134631926685E-2</v>
      </c>
      <c r="FA258" s="80">
        <f t="shared" si="558"/>
        <v>-5.3243257771159062E-2</v>
      </c>
      <c r="FD258" s="80" t="e">
        <f t="shared" si="461"/>
        <v>#DIV/0!</v>
      </c>
      <c r="FE258" s="80">
        <f t="shared" si="459"/>
        <v>1</v>
      </c>
      <c r="FF258" s="80">
        <f t="shared" si="460"/>
        <v>0.47658150112758019</v>
      </c>
      <c r="FG258" s="80"/>
      <c r="FH258" s="80" t="e">
        <f t="shared" si="559"/>
        <v>#DIV/0!</v>
      </c>
      <c r="FI258" s="80">
        <f t="shared" si="560"/>
        <v>1</v>
      </c>
      <c r="FJ258" s="80">
        <f t="shared" si="531"/>
        <v>1.8909596895973584</v>
      </c>
      <c r="FK258" s="80"/>
      <c r="FL258" s="80" t="e">
        <f t="shared" si="561"/>
        <v>#DIV/0!</v>
      </c>
      <c r="FM258" s="80">
        <f t="shared" si="562"/>
        <v>1</v>
      </c>
      <c r="FN258" s="80">
        <f t="shared" si="532"/>
        <v>1.0032308877415845</v>
      </c>
      <c r="FO258" s="80"/>
      <c r="FP258" s="80" t="e">
        <f t="shared" si="563"/>
        <v>#DIV/0!</v>
      </c>
      <c r="FQ258" s="80">
        <f t="shared" si="564"/>
        <v>1</v>
      </c>
      <c r="FR258" s="80">
        <f t="shared" si="533"/>
        <v>0.97758439106495421</v>
      </c>
      <c r="FT258" s="80" t="e">
        <f t="shared" si="565"/>
        <v>#DIV/0!</v>
      </c>
      <c r="FU258" s="80">
        <f t="shared" si="566"/>
        <v>1</v>
      </c>
      <c r="FV258" s="80">
        <f t="shared" si="534"/>
        <v>0.98382737908027906</v>
      </c>
      <c r="FX258" s="37"/>
    </row>
    <row r="259" spans="1:180" x14ac:dyDescent="0.2">
      <c r="A259" s="74" t="s">
        <v>427</v>
      </c>
      <c r="B259" s="31">
        <f t="shared" si="458"/>
        <v>1973</v>
      </c>
      <c r="D259" s="85">
        <f t="shared" si="484"/>
        <v>13670.054511375291</v>
      </c>
      <c r="E259" s="85">
        <f t="shared" si="485"/>
        <v>9556.6743541818414</v>
      </c>
      <c r="F259" s="85">
        <f t="shared" si="486"/>
        <v>21707.396961345428</v>
      </c>
      <c r="G259" s="85">
        <f t="shared" si="487"/>
        <v>7868.9808405398571</v>
      </c>
      <c r="H259" s="85">
        <f t="shared" si="488"/>
        <v>5850.344395125494</v>
      </c>
      <c r="I259" s="85">
        <f t="shared" si="489"/>
        <v>58653.45106256791</v>
      </c>
      <c r="J259" s="90"/>
      <c r="K259" s="96">
        <f>MECS_fuel_shares!AV49</f>
        <v>7838.8512615597419</v>
      </c>
      <c r="L259" s="96">
        <f>MECS_fuel_shares!AW49</f>
        <v>2322.0788467098218</v>
      </c>
      <c r="M259" s="96">
        <f>MECS_fuel_shares!BM49</f>
        <v>1700.5086475620137</v>
      </c>
      <c r="N259" s="96">
        <f>MECS_fuel_shares!AX49</f>
        <v>3581.212736489802</v>
      </c>
      <c r="O259" s="96">
        <f>MECS_fuel_shares!AY49</f>
        <v>1048.3677</v>
      </c>
      <c r="P259" s="91"/>
      <c r="R259" s="96">
        <f t="shared" si="504"/>
        <v>2648.9780000000001</v>
      </c>
      <c r="S259" s="96">
        <f t="shared" si="504"/>
        <v>1607.2060000000001</v>
      </c>
      <c r="T259" s="96">
        <f t="shared" si="504"/>
        <v>1516.653</v>
      </c>
      <c r="U259" s="96">
        <f t="shared" si="504"/>
        <v>12512.925896728584</v>
      </c>
      <c r="V259" s="85">
        <f t="shared" si="535"/>
        <v>18285.762896728585</v>
      </c>
      <c r="X259" s="115">
        <f t="shared" ref="X259:AC259" si="568">X185</f>
        <v>1.7438849207932643</v>
      </c>
      <c r="Y259" s="115">
        <f t="shared" si="568"/>
        <v>4.1155684130721033</v>
      </c>
      <c r="Z259" s="115">
        <f t="shared" si="568"/>
        <v>12.765237620206696</v>
      </c>
      <c r="AA259" s="115">
        <f t="shared" si="568"/>
        <v>2.1972950001995128</v>
      </c>
      <c r="AB259" s="115">
        <f t="shared" si="568"/>
        <v>5.5804317465384461</v>
      </c>
      <c r="AC259" s="115">
        <f t="shared" si="568"/>
        <v>3.7284606568147538</v>
      </c>
      <c r="AD259" s="115">
        <f t="shared" si="467"/>
        <v>0.4115279566117207</v>
      </c>
      <c r="AF259" s="96">
        <f t="shared" si="507"/>
        <v>5.1605013372611213</v>
      </c>
      <c r="AG259" s="96">
        <f t="shared" si="508"/>
        <v>5.9461415364190033</v>
      </c>
      <c r="AH259" s="96">
        <f t="shared" si="509"/>
        <v>14.312698396630889</v>
      </c>
      <c r="AI259" s="96">
        <f t="shared" si="510"/>
        <v>0.62886817243896143</v>
      </c>
      <c r="AJ259" s="96">
        <f t="shared" si="511"/>
        <v>0.31993985857555607</v>
      </c>
      <c r="AL259" s="94">
        <f t="shared" si="512"/>
        <v>5.3369619688402032</v>
      </c>
      <c r="AM259" s="94">
        <f t="shared" si="513"/>
        <v>6.2234794933845841</v>
      </c>
      <c r="AN259" s="94">
        <f t="shared" si="513"/>
        <v>14.676525705708379</v>
      </c>
      <c r="AO259" s="94">
        <f t="shared" si="513"/>
        <v>0.60619513453687845</v>
      </c>
      <c r="AP259" s="94">
        <f t="shared" si="514"/>
        <v>2.9522629309140953</v>
      </c>
      <c r="AR259" s="90">
        <f>[4]Northeast!V258</f>
        <v>0.96693612721819167</v>
      </c>
      <c r="AS259" s="90">
        <f>[4]Midwest!V258</f>
        <v>0.955436832842402</v>
      </c>
      <c r="AT259" s="90">
        <f>[4]South!V258</f>
        <v>0.97521025640721082</v>
      </c>
      <c r="AU259" s="90">
        <f>[4]West!V258</f>
        <v>1.0374022102955425</v>
      </c>
      <c r="AV259" s="90">
        <f t="shared" si="537"/>
        <v>0.10837105842618652</v>
      </c>
      <c r="AX259" s="102">
        <f t="shared" si="538"/>
        <v>337929.36128155561</v>
      </c>
      <c r="AY259" s="102">
        <f t="shared" si="539"/>
        <v>692141.01074873807</v>
      </c>
      <c r="AZ259" s="102">
        <f t="shared" si="540"/>
        <v>891881.96847713541</v>
      </c>
      <c r="BA259" s="102">
        <f t="shared" si="541"/>
        <v>3494047.0777486907</v>
      </c>
      <c r="BB259" s="102">
        <f t="shared" si="542"/>
        <v>17442127.315376643</v>
      </c>
      <c r="BE259" s="80">
        <f t="shared" si="515"/>
        <v>0.37234818659718816</v>
      </c>
      <c r="BF259" s="80">
        <f t="shared" si="515"/>
        <v>0.71973919656648599</v>
      </c>
      <c r="BG259" s="80">
        <f t="shared" si="515"/>
        <v>0.71245378486842592</v>
      </c>
      <c r="BH259" s="80">
        <f t="shared" si="515"/>
        <v>1.1507802942284231</v>
      </c>
      <c r="BI259" s="80"/>
      <c r="BJ259" s="80"/>
      <c r="BK259" s="80"/>
      <c r="BL259" s="80"/>
      <c r="BM259" s="80"/>
      <c r="BN259" s="80"/>
      <c r="BO259" s="80"/>
      <c r="BP259" s="80"/>
      <c r="BQ259" s="80"/>
      <c r="BR259" s="80"/>
      <c r="BS259" s="80">
        <f t="shared" si="516"/>
        <v>0.59159930324735577</v>
      </c>
      <c r="BT259" s="95">
        <f>[4]Northeast!AK258</f>
        <v>1.4597793250294342</v>
      </c>
      <c r="BU259" s="95">
        <f>[4]Midwest!AK258</f>
        <v>1.540594648232974</v>
      </c>
      <c r="BV259" s="95">
        <f>[4]South!AK258</f>
        <v>1.5570091067601481</v>
      </c>
      <c r="BW259" s="95">
        <f>[4]West!AK258</f>
        <v>1.4750678973373776</v>
      </c>
      <c r="BX259" s="88"/>
      <c r="BY259" s="95">
        <f>[4]Northeast!AH258</f>
        <v>1.0044452417565726</v>
      </c>
      <c r="BZ259" s="95">
        <f>[4]Midwest!AH258</f>
        <v>0.9990413038673015</v>
      </c>
      <c r="CA259" s="95">
        <f>[4]South!AH258</f>
        <v>1.0091568501980235</v>
      </c>
      <c r="CB259" s="95">
        <f>[4]West!AH258</f>
        <v>0.99767095275631268</v>
      </c>
      <c r="CD259" s="95">
        <f>[4]Northeast!AI258</f>
        <v>0.97331822648160427</v>
      </c>
      <c r="CE259" s="95">
        <f>[4]Midwest!AI258</f>
        <v>0.96882139130486999</v>
      </c>
      <c r="CF259" s="95">
        <f>[4]South!AI258</f>
        <v>0.97788311691908592</v>
      </c>
      <c r="CG259" s="95">
        <f>[4]West!AI258</f>
        <v>0.98471531602130347</v>
      </c>
      <c r="CI259" s="95">
        <f>[4]Northeast!AJ258</f>
        <v>0.98994805561366628</v>
      </c>
      <c r="CJ259" s="95">
        <f>[4]Midwest!AJ258</f>
        <v>0.94483081717270512</v>
      </c>
      <c r="CK259" s="95">
        <f>[4]South!AJ258</f>
        <v>0.97248060016668536</v>
      </c>
      <c r="CL259" s="95">
        <f>[4]West!AJ258</f>
        <v>0.98387209365512318</v>
      </c>
      <c r="CN259" s="89">
        <f t="shared" si="517"/>
        <v>0.6074301471470126</v>
      </c>
      <c r="CO259" s="89">
        <f t="shared" si="518"/>
        <v>2.0861385644177908</v>
      </c>
      <c r="CP259" s="89">
        <f t="shared" si="519"/>
        <v>1.8909596895973584</v>
      </c>
      <c r="CQ259" s="89">
        <f t="shared" si="520"/>
        <v>1.0032308877415845</v>
      </c>
      <c r="CR259" s="89">
        <f t="shared" si="521"/>
        <v>0.97758439106495421</v>
      </c>
      <c r="CS259" s="89">
        <f t="shared" si="522"/>
        <v>0.98382737908027906</v>
      </c>
      <c r="CT259" s="89">
        <f t="shared" si="523"/>
        <v>0.47658150112758019</v>
      </c>
      <c r="CU259" s="89">
        <f t="shared" si="524"/>
        <v>0.52818960779205881</v>
      </c>
      <c r="CV259" s="89">
        <f t="shared" si="525"/>
        <v>1.2671834551533563</v>
      </c>
      <c r="CW259" s="89"/>
      <c r="CX259" s="89">
        <f t="shared" si="526"/>
        <v>1.82455235086481</v>
      </c>
      <c r="CY259" s="80">
        <f t="shared" si="543"/>
        <v>0.41682173614564483</v>
      </c>
      <c r="DA259" s="35"/>
      <c r="DC259" s="80">
        <f t="shared" si="491"/>
        <v>0.2330647943765988</v>
      </c>
      <c r="DD259" s="80">
        <f t="shared" si="468"/>
        <v>0.16293456192351524</v>
      </c>
      <c r="DE259" s="80">
        <f t="shared" si="469"/>
        <v>0.37009581820154636</v>
      </c>
      <c r="DF259" s="80">
        <f t="shared" si="470"/>
        <v>0.13416057705020137</v>
      </c>
      <c r="DG259" s="80">
        <f t="shared" si="471"/>
        <v>9.9744248448138284E-2</v>
      </c>
      <c r="DI259" s="80" t="e">
        <f t="shared" si="544"/>
        <v>#DIV/0!</v>
      </c>
      <c r="DJ259" s="80" t="e">
        <f t="shared" si="472"/>
        <v>#DIV/0!</v>
      </c>
      <c r="DK259" s="80" t="e">
        <f t="shared" si="473"/>
        <v>#DIV/0!</v>
      </c>
      <c r="DL259" s="80" t="e">
        <f t="shared" si="474"/>
        <v>#DIV/0!</v>
      </c>
      <c r="DM259" s="80" t="e">
        <f t="shared" si="475"/>
        <v>#DIV/0!</v>
      </c>
      <c r="DN259" s="80" t="e">
        <f t="shared" si="545"/>
        <v>#DIV/0!</v>
      </c>
      <c r="DO259" s="80"/>
      <c r="DP259" s="80" t="e">
        <f t="shared" si="494"/>
        <v>#DIV/0!</v>
      </c>
      <c r="DQ259" s="80" t="e">
        <f t="shared" si="476"/>
        <v>#DIV/0!</v>
      </c>
      <c r="DR259" s="80" t="e">
        <f t="shared" si="477"/>
        <v>#DIV/0!</v>
      </c>
      <c r="DS259" s="80" t="e">
        <f t="shared" si="478"/>
        <v>#DIV/0!</v>
      </c>
      <c r="DT259" s="80" t="e">
        <f t="shared" si="479"/>
        <v>#DIV/0!</v>
      </c>
      <c r="DW259" s="80">
        <f t="shared" si="495"/>
        <v>3.0072250531877096E-2</v>
      </c>
      <c r="DX259" s="80">
        <f t="shared" si="480"/>
        <v>6.3414915900967303E-2</v>
      </c>
      <c r="DY259" s="80">
        <f t="shared" si="481"/>
        <v>2.037835738398552E-2</v>
      </c>
      <c r="DZ259" s="80">
        <f t="shared" si="482"/>
        <v>8.2492182751887771E-2</v>
      </c>
      <c r="EA259" s="80">
        <f t="shared" si="483"/>
        <v>-4.7039745393578455E-2</v>
      </c>
      <c r="EC259" s="80">
        <f t="shared" si="527"/>
        <v>7.4771964660488317</v>
      </c>
      <c r="ED259" s="80">
        <f t="shared" si="528"/>
        <v>2.2149469567879874</v>
      </c>
      <c r="EE259" s="80">
        <f t="shared" si="529"/>
        <v>1.6220536435470243</v>
      </c>
      <c r="EF259" s="80">
        <f t="shared" si="530"/>
        <v>3.4159891958611488</v>
      </c>
      <c r="EG259" s="80"/>
      <c r="EI259" s="80" t="e">
        <f t="shared" si="546"/>
        <v>#DIV/0!</v>
      </c>
      <c r="EJ259" s="80" t="e">
        <f t="shared" si="546"/>
        <v>#DIV/0!</v>
      </c>
      <c r="EK259" s="80" t="e">
        <f t="shared" si="546"/>
        <v>#DIV/0!</v>
      </c>
      <c r="EL259" s="80" t="e">
        <f t="shared" si="546"/>
        <v>#DIV/0!</v>
      </c>
      <c r="EN259" s="80">
        <f t="shared" si="547"/>
        <v>-2.0620971400784351E-3</v>
      </c>
      <c r="EO259" s="80">
        <f t="shared" si="548"/>
        <v>2.9628680948249916E-3</v>
      </c>
      <c r="EP259" s="80">
        <f t="shared" si="549"/>
        <v>-1.3015397707290509E-3</v>
      </c>
      <c r="EQ259" s="80">
        <f t="shared" si="550"/>
        <v>9.180130505097552E-4</v>
      </c>
      <c r="ES259" s="80">
        <f t="shared" si="551"/>
        <v>5.6601018296377941E-3</v>
      </c>
      <c r="ET259" s="80">
        <f t="shared" si="552"/>
        <v>-2.3174877969935679E-3</v>
      </c>
      <c r="EU259" s="80">
        <f t="shared" si="553"/>
        <v>-6.393303372377388E-3</v>
      </c>
      <c r="EV259" s="80">
        <f t="shared" si="554"/>
        <v>-2.8977061250621476E-3</v>
      </c>
      <c r="EX259" s="80">
        <f t="shared" si="555"/>
        <v>-4.5160638187919669E-2</v>
      </c>
      <c r="EY259" s="80">
        <f t="shared" si="556"/>
        <v>-6.5779673122808635E-2</v>
      </c>
      <c r="EZ259" s="80">
        <f t="shared" si="557"/>
        <v>-7.5065930741755075E-3</v>
      </c>
      <c r="FA259" s="80">
        <f t="shared" si="558"/>
        <v>1.0314394876064975E-2</v>
      </c>
      <c r="FD259" s="80" t="e">
        <f t="shared" si="461"/>
        <v>#DIV/0!</v>
      </c>
      <c r="FE259" s="80">
        <f t="shared" si="459"/>
        <v>1</v>
      </c>
      <c r="FF259" s="80">
        <f t="shared" si="460"/>
        <v>0.47658150112758019</v>
      </c>
      <c r="FG259" s="80"/>
      <c r="FH259" s="80" t="e">
        <f t="shared" si="559"/>
        <v>#DIV/0!</v>
      </c>
      <c r="FI259" s="80">
        <f t="shared" si="560"/>
        <v>1</v>
      </c>
      <c r="FJ259" s="80">
        <f t="shared" si="531"/>
        <v>1.8909596895973584</v>
      </c>
      <c r="FK259" s="80"/>
      <c r="FL259" s="80" t="e">
        <f t="shared" si="561"/>
        <v>#DIV/0!</v>
      </c>
      <c r="FM259" s="80">
        <f t="shared" si="562"/>
        <v>1</v>
      </c>
      <c r="FN259" s="80">
        <f t="shared" si="532"/>
        <v>1.0032308877415845</v>
      </c>
      <c r="FO259" s="80"/>
      <c r="FP259" s="80" t="e">
        <f t="shared" si="563"/>
        <v>#DIV/0!</v>
      </c>
      <c r="FQ259" s="80">
        <f t="shared" si="564"/>
        <v>1</v>
      </c>
      <c r="FR259" s="80">
        <f t="shared" si="533"/>
        <v>0.97758439106495421</v>
      </c>
      <c r="FT259" s="80" t="e">
        <f t="shared" si="565"/>
        <v>#DIV/0!</v>
      </c>
      <c r="FU259" s="80">
        <f t="shared" si="566"/>
        <v>1</v>
      </c>
      <c r="FV259" s="80">
        <f t="shared" si="534"/>
        <v>0.98382737908027906</v>
      </c>
      <c r="FX259" s="37"/>
    </row>
    <row r="260" spans="1:180" x14ac:dyDescent="0.2">
      <c r="A260" s="74" t="s">
        <v>427</v>
      </c>
      <c r="B260" s="31">
        <f t="shared" si="458"/>
        <v>1974</v>
      </c>
      <c r="D260" s="85">
        <f t="shared" si="484"/>
        <v>16292.164033105375</v>
      </c>
      <c r="E260" s="85">
        <f t="shared" si="485"/>
        <v>18652.966991638015</v>
      </c>
      <c r="F260" s="85">
        <f t="shared" si="486"/>
        <v>27674.81088044076</v>
      </c>
      <c r="G260" s="85">
        <f t="shared" si="487"/>
        <v>13963.98623174856</v>
      </c>
      <c r="H260" s="85">
        <f t="shared" si="488"/>
        <v>5342.1253363330761</v>
      </c>
      <c r="I260" s="85">
        <f t="shared" si="489"/>
        <v>81926.053473265783</v>
      </c>
      <c r="J260" s="90"/>
      <c r="K260" s="96">
        <f>MECS_fuel_shares!AV50</f>
        <v>7597.3748401938974</v>
      </c>
      <c r="L260" s="96">
        <f>MECS_fuel_shares!AW50</f>
        <v>2590.1504231145618</v>
      </c>
      <c r="M260" s="96">
        <f>MECS_fuel_shares!BM50</f>
        <v>1746.7833582751834</v>
      </c>
      <c r="N260" s="96">
        <f>MECS_fuel_shares!AX50</f>
        <v>3576.0959611294734</v>
      </c>
      <c r="O260" s="96">
        <f>MECS_fuel_shares!AY50</f>
        <v>1043.1666</v>
      </c>
      <c r="P260" s="91"/>
      <c r="R260" s="96">
        <f t="shared" si="504"/>
        <v>2616.9520000000002</v>
      </c>
      <c r="S260" s="96">
        <f t="shared" si="504"/>
        <v>1460.597</v>
      </c>
      <c r="T260" s="96">
        <f t="shared" si="504"/>
        <v>1501.3340000000001</v>
      </c>
      <c r="U260" s="96">
        <f t="shared" si="504"/>
        <v>12921.258828456084</v>
      </c>
      <c r="V260" s="85">
        <f t="shared" si="535"/>
        <v>18500.141828456086</v>
      </c>
      <c r="X260" s="115">
        <f t="shared" ref="X260:AC260" si="569">X186</f>
        <v>2.144446519462448</v>
      </c>
      <c r="Y260" s="115">
        <f t="shared" si="569"/>
        <v>7.2014995056574742</v>
      </c>
      <c r="Z260" s="115">
        <f t="shared" si="569"/>
        <v>15.843298912446445</v>
      </c>
      <c r="AA260" s="115">
        <f t="shared" si="569"/>
        <v>3.9048130652898303</v>
      </c>
      <c r="AB260" s="115">
        <f t="shared" si="569"/>
        <v>5.121066315134204</v>
      </c>
      <c r="AC260" s="115">
        <f t="shared" si="569"/>
        <v>5.4519176548628208</v>
      </c>
      <c r="AD260" s="115">
        <f t="shared" si="467"/>
        <v>0.60175411212138041</v>
      </c>
      <c r="AF260" s="96">
        <f t="shared" si="507"/>
        <v>6.2256258552336359</v>
      </c>
      <c r="AG260" s="96">
        <f t="shared" si="508"/>
        <v>12.770782763238604</v>
      </c>
      <c r="AH260" s="96">
        <f t="shared" si="509"/>
        <v>18.433480411714356</v>
      </c>
      <c r="AI260" s="96">
        <f t="shared" si="510"/>
        <v>1.0806985926940889</v>
      </c>
      <c r="AJ260" s="96">
        <f t="shared" si="511"/>
        <v>0.28876131793303655</v>
      </c>
      <c r="AL260" s="94">
        <f t="shared" si="512"/>
        <v>6.2983188179203076</v>
      </c>
      <c r="AM260" s="94">
        <f t="shared" si="513"/>
        <v>12.981901082028518</v>
      </c>
      <c r="AN260" s="94">
        <f t="shared" si="513"/>
        <v>19.481561406525898</v>
      </c>
      <c r="AO260" s="94">
        <f t="shared" si="513"/>
        <v>1.067950074411292</v>
      </c>
      <c r="AP260" s="94">
        <f t="shared" si="514"/>
        <v>4.2427411838114875</v>
      </c>
      <c r="AR260" s="90">
        <f>[4]Northeast!V259</f>
        <v>0.98845835455648223</v>
      </c>
      <c r="AS260" s="90">
        <f>[4]Midwest!V259</f>
        <v>0.98373748825723406</v>
      </c>
      <c r="AT260" s="90">
        <f>[4]South!V259</f>
        <v>0.946201386380639</v>
      </c>
      <c r="AU260" s="90">
        <f>[4]West!V259</f>
        <v>1.0119373729055869</v>
      </c>
      <c r="AV260" s="90">
        <f t="shared" si="537"/>
        <v>6.8060083192165499E-2</v>
      </c>
      <c r="AX260" s="102">
        <f t="shared" si="538"/>
        <v>344454.76958106906</v>
      </c>
      <c r="AY260" s="102">
        <f t="shared" si="539"/>
        <v>563904.31496394915</v>
      </c>
      <c r="AZ260" s="102">
        <f t="shared" si="540"/>
        <v>859484.94579342334</v>
      </c>
      <c r="BA260" s="102">
        <f t="shared" si="541"/>
        <v>3613230.452679194</v>
      </c>
      <c r="BB260" s="102">
        <f t="shared" si="542"/>
        <v>17734599.467099585</v>
      </c>
      <c r="BE260" s="80">
        <f t="shared" si="515"/>
        <v>0.43941995542704043</v>
      </c>
      <c r="BF260" s="80">
        <f t="shared" si="515"/>
        <v>1.5013439129375803</v>
      </c>
      <c r="BG260" s="80">
        <f t="shared" si="515"/>
        <v>0.94570829892169717</v>
      </c>
      <c r="BH260" s="80">
        <f t="shared" si="515"/>
        <v>2.0273602192323881</v>
      </c>
      <c r="BI260" s="80"/>
      <c r="BJ260" s="80"/>
      <c r="BK260" s="80"/>
      <c r="BL260" s="80"/>
      <c r="BM260" s="80"/>
      <c r="BN260" s="80"/>
      <c r="BO260" s="80"/>
      <c r="BP260" s="80"/>
      <c r="BQ260" s="80"/>
      <c r="BR260" s="80"/>
      <c r="BS260" s="80">
        <f t="shared" si="516"/>
        <v>0.59932055826665709</v>
      </c>
      <c r="BT260" s="95">
        <f>[4]Northeast!AK259</f>
        <v>1.3216030607271643</v>
      </c>
      <c r="BU260" s="95">
        <f>[4]Midwest!AK259</f>
        <v>1.4659112408303032</v>
      </c>
      <c r="BV260" s="95">
        <f>[4]South!AK259</f>
        <v>1.4518192586072884</v>
      </c>
      <c r="BW260" s="95">
        <f>[4]West!AK259</f>
        <v>1.3728537964365821</v>
      </c>
      <c r="BX260" s="88"/>
      <c r="BY260" s="95">
        <f>[4]Northeast!AH259</f>
        <v>1.0020589601659149</v>
      </c>
      <c r="BZ260" s="95">
        <f>[4]Midwest!AH259</f>
        <v>0.99768497142617529</v>
      </c>
      <c r="CA260" s="95">
        <f>[4]South!AH259</f>
        <v>1.0084995496337055</v>
      </c>
      <c r="CB260" s="95">
        <f>[4]West!AH259</f>
        <v>1.004292134127069</v>
      </c>
      <c r="CD260" s="95">
        <f>[4]Northeast!AI259</f>
        <v>0.98050218860326588</v>
      </c>
      <c r="CE260" s="95">
        <f>[4]Midwest!AI259</f>
        <v>0.97220250768951144</v>
      </c>
      <c r="CF260" s="95">
        <f>[4]South!AI259</f>
        <v>0.97437105471674823</v>
      </c>
      <c r="CG260" s="95">
        <f>[4]West!AI259</f>
        <v>0.98539583495472494</v>
      </c>
      <c r="CI260" s="95">
        <f>[4]Northeast!AJ259</f>
        <v>1.0119824863338336</v>
      </c>
      <c r="CJ260" s="95">
        <f>[4]Midwest!AJ259</f>
        <v>0.97281731556064144</v>
      </c>
      <c r="CK260" s="95">
        <f>[4]South!AJ259</f>
        <v>0.94355292723846063</v>
      </c>
      <c r="CL260" s="95">
        <f>[4]West!AJ259</f>
        <v>0.95972124586552265</v>
      </c>
      <c r="CN260" s="89">
        <f t="shared" si="517"/>
        <v>0.60441660052751411</v>
      </c>
      <c r="CO260" s="89">
        <f t="shared" si="518"/>
        <v>1.9144135106695317</v>
      </c>
      <c r="CP260" s="89">
        <f t="shared" si="519"/>
        <v>1.9453369667829175</v>
      </c>
      <c r="CQ260" s="89">
        <f t="shared" si="520"/>
        <v>1.0032275724154793</v>
      </c>
      <c r="CR260" s="89">
        <f t="shared" si="521"/>
        <v>0.97865636671334022</v>
      </c>
      <c r="CS260" s="89">
        <f t="shared" si="522"/>
        <v>0.97982788509526808</v>
      </c>
      <c r="CT260" s="89">
        <f t="shared" si="523"/>
        <v>0.6502989233036387</v>
      </c>
      <c r="CU260" s="89">
        <f t="shared" si="524"/>
        <v>0.73556954364832139</v>
      </c>
      <c r="CV260" s="89">
        <f t="shared" si="525"/>
        <v>1.1571033061228222</v>
      </c>
      <c r="CW260" s="89"/>
      <c r="CX260" s="89">
        <f t="shared" si="526"/>
        <v>1.8714331582269412</v>
      </c>
      <c r="CY260" s="80">
        <f t="shared" si="543"/>
        <v>0.63569911152794112</v>
      </c>
      <c r="DA260" s="35"/>
      <c r="DC260" s="80">
        <f t="shared" si="491"/>
        <v>0.19886426042018313</v>
      </c>
      <c r="DD260" s="80">
        <f t="shared" si="468"/>
        <v>0.22768052653390505</v>
      </c>
      <c r="DE260" s="80">
        <f t="shared" si="469"/>
        <v>0.3378023193741615</v>
      </c>
      <c r="DF260" s="80">
        <f t="shared" si="470"/>
        <v>0.17044622119269184</v>
      </c>
      <c r="DG260" s="80">
        <f t="shared" si="471"/>
        <v>6.5206672479058508E-2</v>
      </c>
      <c r="DI260" s="80">
        <f t="shared" si="544"/>
        <v>0.21551243210721954</v>
      </c>
      <c r="DJ260" s="80">
        <f t="shared" si="472"/>
        <v>0.19350559859556202</v>
      </c>
      <c r="DK260" s="80">
        <f t="shared" si="473"/>
        <v>0.35370340033446024</v>
      </c>
      <c r="DL260" s="80">
        <f t="shared" si="474"/>
        <v>0.1515802440874281</v>
      </c>
      <c r="DM260" s="80">
        <f t="shared" si="475"/>
        <v>8.125578549410778E-2</v>
      </c>
      <c r="DN260" s="80">
        <f t="shared" si="545"/>
        <v>0.99555746061877759</v>
      </c>
      <c r="DO260" s="80"/>
      <c r="DP260" s="80">
        <f t="shared" si="494"/>
        <v>0.21647412694117144</v>
      </c>
      <c r="DQ260" s="80">
        <f t="shared" si="476"/>
        <v>0.19436909093654001</v>
      </c>
      <c r="DR260" s="80">
        <f t="shared" si="477"/>
        <v>0.35528175351588431</v>
      </c>
      <c r="DS260" s="80">
        <f t="shared" si="478"/>
        <v>0.15225665025222662</v>
      </c>
      <c r="DT260" s="80">
        <f t="shared" si="479"/>
        <v>8.161837835417772E-2</v>
      </c>
      <c r="DW260" s="80">
        <f t="shared" si="495"/>
        <v>0.2067661486731765</v>
      </c>
      <c r="DX260" s="80">
        <f t="shared" si="480"/>
        <v>0.55951231244911193</v>
      </c>
      <c r="DY260" s="80">
        <f t="shared" si="481"/>
        <v>0.21602096387768044</v>
      </c>
      <c r="DZ260" s="80">
        <f t="shared" si="482"/>
        <v>0.5749828530520803</v>
      </c>
      <c r="EA260" s="80">
        <f t="shared" si="483"/>
        <v>-8.5903465289643585E-2</v>
      </c>
      <c r="EC260" s="80">
        <f t="shared" si="527"/>
        <v>7.2829928030612727</v>
      </c>
      <c r="ED260" s="80">
        <f t="shared" si="528"/>
        <v>2.4829690896109611</v>
      </c>
      <c r="EE260" s="80">
        <f t="shared" si="529"/>
        <v>1.6745008498883911</v>
      </c>
      <c r="EF260" s="80">
        <f t="shared" si="530"/>
        <v>3.428115855252146</v>
      </c>
      <c r="EG260" s="80"/>
      <c r="EI260" s="80">
        <f t="shared" si="546"/>
        <v>-2.6316040673619055E-2</v>
      </c>
      <c r="EJ260" s="80">
        <f t="shared" si="546"/>
        <v>0.11422660170472382</v>
      </c>
      <c r="EK260" s="80">
        <f t="shared" si="546"/>
        <v>3.1822093182793512E-2</v>
      </c>
      <c r="EL260" s="80">
        <f t="shared" si="546"/>
        <v>3.543683795228248E-3</v>
      </c>
      <c r="EN260" s="80">
        <f t="shared" si="547"/>
        <v>-2.3785474392738512E-3</v>
      </c>
      <c r="EO260" s="80">
        <f t="shared" si="548"/>
        <v>-1.3585564195966657E-3</v>
      </c>
      <c r="EP260" s="80">
        <f t="shared" si="549"/>
        <v>-6.5154858639524091E-4</v>
      </c>
      <c r="EQ260" s="80">
        <f t="shared" si="550"/>
        <v>6.6147128848539488E-3</v>
      </c>
      <c r="ES260" s="80">
        <f t="shared" si="551"/>
        <v>7.3537920280146093E-3</v>
      </c>
      <c r="ET260" s="80">
        <f t="shared" si="552"/>
        <v>3.4838518023119626E-3</v>
      </c>
      <c r="EU260" s="80">
        <f t="shared" si="553"/>
        <v>-3.5979597760297678E-3</v>
      </c>
      <c r="EV260" s="80">
        <f t="shared" si="554"/>
        <v>6.9084321475960844E-4</v>
      </c>
      <c r="EX260" s="80">
        <f t="shared" si="555"/>
        <v>2.2014071028444201E-2</v>
      </c>
      <c r="EY260" s="80">
        <f t="shared" si="556"/>
        <v>2.9190428747134557E-2</v>
      </c>
      <c r="EZ260" s="80">
        <f t="shared" si="557"/>
        <v>-3.0197666941534897E-2</v>
      </c>
      <c r="FA260" s="80">
        <f t="shared" si="558"/>
        <v>-2.4853029073890181E-2</v>
      </c>
      <c r="FD260" s="80">
        <f t="shared" si="461"/>
        <v>1.3645072705613779</v>
      </c>
      <c r="FE260" s="80">
        <f t="shared" si="459"/>
        <v>1.3645072705613779</v>
      </c>
      <c r="FF260" s="80">
        <f t="shared" si="460"/>
        <v>0.6502989233036387</v>
      </c>
      <c r="FG260" s="80"/>
      <c r="FH260" s="80">
        <f t="shared" si="559"/>
        <v>1.0287564444047654</v>
      </c>
      <c r="FI260" s="80">
        <f t="shared" si="560"/>
        <v>1.0287564444047654</v>
      </c>
      <c r="FJ260" s="80">
        <f t="shared" si="531"/>
        <v>1.9453369667829175</v>
      </c>
      <c r="FK260" s="80"/>
      <c r="FL260" s="80">
        <f t="shared" si="561"/>
        <v>0.99999669535084523</v>
      </c>
      <c r="FM260" s="80">
        <f t="shared" si="562"/>
        <v>0.99999669535084523</v>
      </c>
      <c r="FN260" s="80">
        <f t="shared" si="532"/>
        <v>1.0032275724154793</v>
      </c>
      <c r="FO260" s="80"/>
      <c r="FP260" s="80">
        <f t="shared" si="563"/>
        <v>1.0010965556101179</v>
      </c>
      <c r="FQ260" s="80">
        <f t="shared" si="564"/>
        <v>1.0010965556101179</v>
      </c>
      <c r="FR260" s="80">
        <f t="shared" si="533"/>
        <v>0.97865636671334022</v>
      </c>
      <c r="FT260" s="80">
        <f t="shared" si="565"/>
        <v>0.99593476043658202</v>
      </c>
      <c r="FU260" s="80">
        <f t="shared" si="566"/>
        <v>0.99593476043658202</v>
      </c>
      <c r="FV260" s="80">
        <f t="shared" si="534"/>
        <v>0.97982788509526808</v>
      </c>
      <c r="FX260" s="37"/>
    </row>
    <row r="261" spans="1:180" x14ac:dyDescent="0.2">
      <c r="A261" s="74" t="s">
        <v>427</v>
      </c>
      <c r="B261" s="31">
        <f t="shared" si="458"/>
        <v>1975</v>
      </c>
      <c r="D261" s="85">
        <f t="shared" si="484"/>
        <v>21448.667728759585</v>
      </c>
      <c r="E261" s="85">
        <f t="shared" si="485"/>
        <v>21030.006564689753</v>
      </c>
      <c r="F261" s="85">
        <f t="shared" si="486"/>
        <v>33640.051594959681</v>
      </c>
      <c r="G261" s="85">
        <f t="shared" si="487"/>
        <v>16581.101537725161</v>
      </c>
      <c r="H261" s="85">
        <f t="shared" si="488"/>
        <v>4484.0054574013275</v>
      </c>
      <c r="I261" s="85">
        <f t="shared" si="489"/>
        <v>97183.832883535506</v>
      </c>
      <c r="J261" s="90"/>
      <c r="K261" s="96">
        <f>MECS_fuel_shares!AV51</f>
        <v>7709.330001060478</v>
      </c>
      <c r="L261" s="96">
        <f>MECS_fuel_shares!AW51</f>
        <v>2907.2499725664711</v>
      </c>
      <c r="M261" s="96">
        <f>MECS_fuel_shares!BM51</f>
        <v>1892.3779641095523</v>
      </c>
      <c r="N261" s="96">
        <f>MECS_fuel_shares!AX51</f>
        <v>3774.5226850248077</v>
      </c>
      <c r="O261" s="96">
        <f>MECS_fuel_shares!AY51</f>
        <v>956.94299999999998</v>
      </c>
      <c r="P261" s="91"/>
      <c r="R261" s="96">
        <f t="shared" si="504"/>
        <v>2558.4589999999998</v>
      </c>
      <c r="S261" s="96">
        <f t="shared" si="504"/>
        <v>1346.029</v>
      </c>
      <c r="T261" s="96">
        <f t="shared" si="504"/>
        <v>1597.826</v>
      </c>
      <c r="U261" s="96">
        <f t="shared" si="504"/>
        <v>13352.215419930073</v>
      </c>
      <c r="V261" s="85">
        <f t="shared" si="535"/>
        <v>18854.529419930073</v>
      </c>
      <c r="X261" s="115">
        <f t="shared" ref="X261:AC261" si="570">X187</f>
        <v>2.7821701400522683</v>
      </c>
      <c r="Y261" s="115">
        <f t="shared" si="570"/>
        <v>7.233642364135898</v>
      </c>
      <c r="Z261" s="115">
        <f t="shared" si="570"/>
        <v>17.776602894860286</v>
      </c>
      <c r="AA261" s="115">
        <f t="shared" si="570"/>
        <v>4.3929002211351609</v>
      </c>
      <c r="AB261" s="115">
        <f t="shared" si="570"/>
        <v>4.6857602358775052</v>
      </c>
      <c r="AC261" s="115">
        <f t="shared" si="570"/>
        <v>6.1227293791545723</v>
      </c>
      <c r="AD261" s="115">
        <f t="shared" si="467"/>
        <v>0.67579479635507356</v>
      </c>
      <c r="AF261" s="96">
        <f t="shared" si="507"/>
        <v>8.383432264796733</v>
      </c>
      <c r="AG261" s="96">
        <f t="shared" si="508"/>
        <v>15.6237395811604</v>
      </c>
      <c r="AH261" s="96">
        <f t="shared" si="509"/>
        <v>21.053638878676203</v>
      </c>
      <c r="AI261" s="96">
        <f t="shared" si="510"/>
        <v>1.2418239982089803</v>
      </c>
      <c r="AJ261" s="96">
        <f t="shared" si="511"/>
        <v>0.23782112815085879</v>
      </c>
      <c r="AL261" s="94">
        <f t="shared" si="512"/>
        <v>8.6206994715785221</v>
      </c>
      <c r="AM261" s="94">
        <f t="shared" si="513"/>
        <v>15.882075646628754</v>
      </c>
      <c r="AN261" s="94">
        <f t="shared" si="513"/>
        <v>21.710439356885484</v>
      </c>
      <c r="AO261" s="94">
        <f t="shared" si="513"/>
        <v>1.15993813257668</v>
      </c>
      <c r="AP261" s="94">
        <f t="shared" si="514"/>
        <v>4.964891287436263</v>
      </c>
      <c r="AR261" s="90">
        <f>[4]Northeast!V260</f>
        <v>0.97247703535379793</v>
      </c>
      <c r="AS261" s="90">
        <f>[4]Midwest!V260</f>
        <v>0.98373411188712034</v>
      </c>
      <c r="AT261" s="90">
        <f>[4]South!V260</f>
        <v>0.96974725073903323</v>
      </c>
      <c r="AU261" s="90">
        <f>[4]West!V260</f>
        <v>1.0705950285903607</v>
      </c>
      <c r="AV261" s="90">
        <f t="shared" si="537"/>
        <v>4.790057110669653E-2</v>
      </c>
      <c r="AX261" s="102">
        <f t="shared" si="538"/>
        <v>331865.28526448656</v>
      </c>
      <c r="AY261" s="102">
        <f t="shared" si="539"/>
        <v>462990.45926613198</v>
      </c>
      <c r="AZ261" s="102">
        <f t="shared" si="540"/>
        <v>844348.23819767311</v>
      </c>
      <c r="BA261" s="102">
        <f t="shared" si="541"/>
        <v>3537457.9871791964</v>
      </c>
      <c r="BB261" s="102">
        <f t="shared" si="542"/>
        <v>19702876.158695005</v>
      </c>
      <c r="BE261" s="80">
        <f t="shared" si="515"/>
        <v>0.60144738414524579</v>
      </c>
      <c r="BF261" s="80">
        <f t="shared" si="515"/>
        <v>1.8367462089115218</v>
      </c>
      <c r="BG261" s="80">
        <f t="shared" si="515"/>
        <v>1.0539064218007264</v>
      </c>
      <c r="BH261" s="80">
        <f t="shared" si="515"/>
        <v>2.2019872305856549</v>
      </c>
      <c r="BI261" s="80"/>
      <c r="BJ261" s="80"/>
      <c r="BK261" s="80"/>
      <c r="BL261" s="80"/>
      <c r="BM261" s="80"/>
      <c r="BN261" s="80"/>
      <c r="BO261" s="80"/>
      <c r="BP261" s="80"/>
      <c r="BQ261" s="80"/>
      <c r="BR261" s="80"/>
      <c r="BS261" s="80">
        <f t="shared" si="516"/>
        <v>0.54885441158711679</v>
      </c>
      <c r="BT261" s="95">
        <f>[4]Northeast!AK260</f>
        <v>1.2896271181180412</v>
      </c>
      <c r="BU261" s="95">
        <f>[4]Midwest!AK260</f>
        <v>1.4349671021788197</v>
      </c>
      <c r="BV261" s="95">
        <f>[4]South!AK260</f>
        <v>1.404493642827092</v>
      </c>
      <c r="BW261" s="95">
        <f>[4]West!AK260</f>
        <v>1.3538343125493637</v>
      </c>
      <c r="BX261" s="88"/>
      <c r="BY261" s="95">
        <f>[4]Northeast!AH260</f>
        <v>1.0022839200123976</v>
      </c>
      <c r="BZ261" s="95">
        <f>[4]Midwest!AH260</f>
        <v>0.99924683793380609</v>
      </c>
      <c r="CA261" s="95">
        <f>[4]South!AH260</f>
        <v>1.001735108219638</v>
      </c>
      <c r="CB261" s="95">
        <f>[4]West!AH260</f>
        <v>1.0006541416169794</v>
      </c>
      <c r="CD261" s="95">
        <f>[4]Northeast!AI260</f>
        <v>0.98378984674466008</v>
      </c>
      <c r="CE261" s="95">
        <f>[4]Midwest!AI260</f>
        <v>0.97583937285833322</v>
      </c>
      <c r="CF261" s="95">
        <f>[4]South!AI260</f>
        <v>0.97889098074705472</v>
      </c>
      <c r="CG261" s="95">
        <f>[4]West!AI260</f>
        <v>0.99202215734735988</v>
      </c>
      <c r="CI261" s="95">
        <f>[4]Northeast!AJ260</f>
        <v>0.99562083076475916</v>
      </c>
      <c r="CJ261" s="95">
        <f>[4]Midwest!AJ260</f>
        <v>0.97281397667059244</v>
      </c>
      <c r="CK261" s="95">
        <f>[4]South!AJ260</f>
        <v>0.96703288569075696</v>
      </c>
      <c r="CL261" s="95">
        <f>[4]West!AJ260</f>
        <v>1.0153521573237105</v>
      </c>
      <c r="CN261" s="89">
        <f t="shared" si="517"/>
        <v>0.55445816129331682</v>
      </c>
      <c r="CO261" s="89">
        <f t="shared" si="518"/>
        <v>1.7516825893880004</v>
      </c>
      <c r="CP261" s="89">
        <f t="shared" si="519"/>
        <v>2.2530617976025624</v>
      </c>
      <c r="CQ261" s="89">
        <f t="shared" si="520"/>
        <v>1.0006946343968115</v>
      </c>
      <c r="CR261" s="89">
        <f t="shared" si="521"/>
        <v>0.98283376097745201</v>
      </c>
      <c r="CS261" s="89">
        <f t="shared" si="522"/>
        <v>0.9942472636694718</v>
      </c>
      <c r="CT261" s="89">
        <f t="shared" si="523"/>
        <v>0.72606309579736483</v>
      </c>
      <c r="CU261" s="89">
        <f t="shared" si="524"/>
        <v>0.88693601295964997</v>
      </c>
      <c r="CV261" s="89">
        <f t="shared" si="525"/>
        <v>0.97123470768158682</v>
      </c>
      <c r="CW261" s="89"/>
      <c r="CX261" s="89">
        <f t="shared" si="526"/>
        <v>2.2031757653982287</v>
      </c>
      <c r="CY261" s="80">
        <f t="shared" si="543"/>
        <v>0.91320461052801083</v>
      </c>
      <c r="DA261" s="35"/>
      <c r="DC261" s="80">
        <f t="shared" si="491"/>
        <v>0.22070201485532612</v>
      </c>
      <c r="DD261" s="80">
        <f t="shared" si="468"/>
        <v>0.21639408470225682</v>
      </c>
      <c r="DE261" s="80">
        <f t="shared" si="469"/>
        <v>0.34614864012694074</v>
      </c>
      <c r="DF261" s="80">
        <f t="shared" si="470"/>
        <v>0.17061584263295984</v>
      </c>
      <c r="DG261" s="80">
        <f t="shared" si="471"/>
        <v>4.6139417682516511E-2</v>
      </c>
      <c r="DI261" s="80">
        <f t="shared" si="544"/>
        <v>0.20959356388633332</v>
      </c>
      <c r="DJ261" s="80">
        <f t="shared" si="472"/>
        <v>0.22198948868376805</v>
      </c>
      <c r="DK261" s="80">
        <f t="shared" si="473"/>
        <v>0.3419585039143811</v>
      </c>
      <c r="DL261" s="80">
        <f t="shared" si="474"/>
        <v>0.17053101785311783</v>
      </c>
      <c r="DM261" s="80">
        <f t="shared" si="475"/>
        <v>5.512453354816766E-2</v>
      </c>
      <c r="DN261" s="80">
        <f t="shared" si="545"/>
        <v>0.9991971078857681</v>
      </c>
      <c r="DO261" s="80"/>
      <c r="DP261" s="80">
        <f t="shared" si="494"/>
        <v>0.20976198012604219</v>
      </c>
      <c r="DQ261" s="80">
        <f t="shared" si="476"/>
        <v>0.22216786551102258</v>
      </c>
      <c r="DR261" s="80">
        <f t="shared" si="477"/>
        <v>0.34223328031637484</v>
      </c>
      <c r="DS261" s="80">
        <f t="shared" si="478"/>
        <v>0.1706680458813073</v>
      </c>
      <c r="DT261" s="80">
        <f t="shared" si="479"/>
        <v>5.516882816525296E-2</v>
      </c>
      <c r="DW261" s="80">
        <f t="shared" si="495"/>
        <v>0.26034976289156003</v>
      </c>
      <c r="DX261" s="80">
        <f t="shared" si="480"/>
        <v>4.4534251055425942E-3</v>
      </c>
      <c r="DY261" s="80">
        <f t="shared" si="481"/>
        <v>0.11513651917279352</v>
      </c>
      <c r="DZ261" s="80">
        <f t="shared" si="482"/>
        <v>0.11777974004498466</v>
      </c>
      <c r="EA261" s="80">
        <f t="shared" si="483"/>
        <v>-8.8834509318014551E-2</v>
      </c>
      <c r="EC261" s="80">
        <f t="shared" si="527"/>
        <v>8.056206065628233</v>
      </c>
      <c r="ED261" s="80">
        <f t="shared" si="528"/>
        <v>3.0380597094774413</v>
      </c>
      <c r="EE261" s="80">
        <f t="shared" si="529"/>
        <v>1.9775242246503213</v>
      </c>
      <c r="EF261" s="80">
        <f t="shared" si="530"/>
        <v>3.9443547682827584</v>
      </c>
      <c r="EG261" s="80"/>
      <c r="EI261" s="80">
        <f t="shared" si="546"/>
        <v>0.1009008571865793</v>
      </c>
      <c r="EJ261" s="80">
        <f t="shared" si="546"/>
        <v>0.20176400054527657</v>
      </c>
      <c r="EK261" s="80">
        <f t="shared" si="546"/>
        <v>0.1663305499243119</v>
      </c>
      <c r="EL261" s="80">
        <f t="shared" si="546"/>
        <v>0.14027458717272023</v>
      </c>
      <c r="EN261" s="80">
        <f t="shared" si="547"/>
        <v>2.2447241901777968E-4</v>
      </c>
      <c r="EO261" s="80">
        <f t="shared" si="548"/>
        <v>1.5642665601214175E-3</v>
      </c>
      <c r="EP261" s="80">
        <f t="shared" si="549"/>
        <v>-6.7300271832364264E-3</v>
      </c>
      <c r="EQ261" s="80">
        <f t="shared" si="550"/>
        <v>-3.6290214323809935E-3</v>
      </c>
      <c r="ES261" s="80">
        <f t="shared" si="551"/>
        <v>3.3474260977021781E-3</v>
      </c>
      <c r="ET261" s="80">
        <f t="shared" si="552"/>
        <v>3.733871874631681E-3</v>
      </c>
      <c r="EU261" s="80">
        <f t="shared" si="553"/>
        <v>4.6280877997976503E-3</v>
      </c>
      <c r="EV261" s="80">
        <f t="shared" si="554"/>
        <v>6.7020197260537675E-3</v>
      </c>
      <c r="EX261" s="80">
        <f t="shared" si="555"/>
        <v>-1.6300050603677164E-2</v>
      </c>
      <c r="EY261" s="80">
        <f t="shared" si="556"/>
        <v>-3.4321919700853126E-6</v>
      </c>
      <c r="EZ261" s="80">
        <f t="shared" si="557"/>
        <v>2.4580042890875165E-2</v>
      </c>
      <c r="FA261" s="80">
        <f t="shared" si="558"/>
        <v>5.6347910923297391E-2</v>
      </c>
      <c r="FD261" s="80">
        <f t="shared" si="461"/>
        <v>1.1165066860465187</v>
      </c>
      <c r="FE261" s="80">
        <f t="shared" si="459"/>
        <v>1.5234814907408645</v>
      </c>
      <c r="FF261" s="80">
        <f t="shared" si="460"/>
        <v>0.72606309579736483</v>
      </c>
      <c r="FG261" s="80"/>
      <c r="FH261" s="80">
        <f t="shared" si="559"/>
        <v>1.158185875287479</v>
      </c>
      <c r="FI261" s="80">
        <f t="shared" si="560"/>
        <v>1.1914911830205679</v>
      </c>
      <c r="FJ261" s="80">
        <f t="shared" si="531"/>
        <v>2.2530617976025624</v>
      </c>
      <c r="FK261" s="80"/>
      <c r="FL261" s="80">
        <f t="shared" si="561"/>
        <v>0.99747521092091873</v>
      </c>
      <c r="FM261" s="80">
        <f t="shared" si="562"/>
        <v>0.99747191461530604</v>
      </c>
      <c r="FN261" s="80">
        <f t="shared" si="532"/>
        <v>1.0006946343968115</v>
      </c>
      <c r="FO261" s="80"/>
      <c r="FP261" s="80">
        <f t="shared" si="563"/>
        <v>1.0042684995532609</v>
      </c>
      <c r="FQ261" s="80">
        <f t="shared" si="564"/>
        <v>1.0053697358105107</v>
      </c>
      <c r="FR261" s="80">
        <f t="shared" si="533"/>
        <v>0.98283376097745201</v>
      </c>
      <c r="FT261" s="80">
        <f t="shared" si="565"/>
        <v>1.0147162361814204</v>
      </c>
      <c r="FU261" s="80">
        <f t="shared" si="566"/>
        <v>1.0105911715924532</v>
      </c>
      <c r="FV261" s="80">
        <f t="shared" si="534"/>
        <v>0.9942472636694718</v>
      </c>
      <c r="FX261" s="37"/>
    </row>
    <row r="262" spans="1:180" x14ac:dyDescent="0.2">
      <c r="A262" s="74" t="s">
        <v>427</v>
      </c>
      <c r="B262" s="31">
        <f t="shared" si="458"/>
        <v>1976</v>
      </c>
      <c r="D262" s="85">
        <f t="shared" si="484"/>
        <v>24893.210683399928</v>
      </c>
      <c r="E262" s="85">
        <f t="shared" si="485"/>
        <v>23079.511598555338</v>
      </c>
      <c r="F262" s="85">
        <f t="shared" si="486"/>
        <v>37003.216358200552</v>
      </c>
      <c r="G262" s="85">
        <f t="shared" si="487"/>
        <v>16344.357927704646</v>
      </c>
      <c r="H262" s="85">
        <f t="shared" si="488"/>
        <v>4875.8656781860909</v>
      </c>
      <c r="I262" s="85">
        <f t="shared" si="489"/>
        <v>106196.16224604657</v>
      </c>
      <c r="J262" s="90"/>
      <c r="K262" s="96">
        <f>MECS_fuel_shares!AV52</f>
        <v>7411.7709658280828</v>
      </c>
      <c r="L262" s="96">
        <f>MECS_fuel_shares!AW52</f>
        <v>3222.7999949913878</v>
      </c>
      <c r="M262" s="96">
        <f>MECS_fuel_shares!BM52</f>
        <v>2057.2682102892136</v>
      </c>
      <c r="N262" s="96">
        <f>MECS_fuel_shares!AX52</f>
        <v>3925.5729414762304</v>
      </c>
      <c r="O262" s="96">
        <f>MECS_fuel_shares!AY52</f>
        <v>1097.8884</v>
      </c>
      <c r="P262" s="91"/>
      <c r="R262" s="96">
        <f t="shared" si="504"/>
        <v>2718.4270000000001</v>
      </c>
      <c r="S262" s="96">
        <f t="shared" si="504"/>
        <v>1499.7750000000001</v>
      </c>
      <c r="T262" s="96">
        <f t="shared" si="504"/>
        <v>1677.943</v>
      </c>
      <c r="U262" s="96">
        <f t="shared" si="504"/>
        <v>13804.312268683247</v>
      </c>
      <c r="V262" s="85">
        <f t="shared" si="535"/>
        <v>19700.457268683247</v>
      </c>
      <c r="X262" s="115">
        <f t="shared" ref="X262:AC262" si="571">X188</f>
        <v>3.3586049539536362</v>
      </c>
      <c r="Y262" s="115">
        <f t="shared" si="571"/>
        <v>7.1613229596697368</v>
      </c>
      <c r="Z262" s="115">
        <f t="shared" si="571"/>
        <v>17.986578596379804</v>
      </c>
      <c r="AA262" s="115">
        <f t="shared" si="571"/>
        <v>4.1635598602731028</v>
      </c>
      <c r="AB262" s="115">
        <f t="shared" si="571"/>
        <v>4.4411305176246429</v>
      </c>
      <c r="AC262" s="115">
        <f t="shared" si="571"/>
        <v>6.3774504305756707</v>
      </c>
      <c r="AD262" s="115">
        <f t="shared" si="467"/>
        <v>0.70390957171302682</v>
      </c>
      <c r="AF262" s="96">
        <f t="shared" si="507"/>
        <v>9.157211388571378</v>
      </c>
      <c r="AG262" s="96">
        <f t="shared" si="508"/>
        <v>15.388649363108025</v>
      </c>
      <c r="AH262" s="96">
        <f t="shared" si="509"/>
        <v>22.052725484835033</v>
      </c>
      <c r="AI262" s="96">
        <f t="shared" si="510"/>
        <v>1.1840037815417868</v>
      </c>
      <c r="AJ262" s="96">
        <f t="shared" si="511"/>
        <v>0.24750012711314023</v>
      </c>
      <c r="AL262" s="94">
        <f t="shared" si="512"/>
        <v>9.0205986315295057</v>
      </c>
      <c r="AM262" s="94">
        <f t="shared" si="513"/>
        <v>15.230348444257068</v>
      </c>
      <c r="AN262" s="94">
        <f t="shared" si="513"/>
        <v>21.448451408369937</v>
      </c>
      <c r="AO262" s="94">
        <f t="shared" si="513"/>
        <v>1.1942102256700606</v>
      </c>
      <c r="AP262" s="94">
        <f t="shared" si="514"/>
        <v>5.0678247272932593</v>
      </c>
      <c r="AR262" s="90">
        <f>[4]Northeast!V261</f>
        <v>1.015144533375465</v>
      </c>
      <c r="AS262" s="90">
        <f>[4]Midwest!V261</f>
        <v>1.010393781825172</v>
      </c>
      <c r="AT262" s="90">
        <f>[4]South!V261</f>
        <v>1.0281733196005605</v>
      </c>
      <c r="AU262" s="90">
        <f>[4]West!V261</f>
        <v>0.99145339412702882</v>
      </c>
      <c r="AV262" s="90">
        <f t="shared" si="537"/>
        <v>4.8837546764434137E-2</v>
      </c>
      <c r="AX262" s="102">
        <f t="shared" si="538"/>
        <v>366771.58705163567</v>
      </c>
      <c r="AY262" s="102">
        <f t="shared" si="539"/>
        <v>465363.96994254302</v>
      </c>
      <c r="AZ262" s="102">
        <f t="shared" si="540"/>
        <v>815617.03603251243</v>
      </c>
      <c r="BA262" s="102">
        <f t="shared" si="541"/>
        <v>3516508.9209862114</v>
      </c>
      <c r="BB262" s="102">
        <f t="shared" si="542"/>
        <v>17943952.471565641</v>
      </c>
      <c r="BE262" s="80">
        <f t="shared" si="515"/>
        <v>0.62934747560155535</v>
      </c>
      <c r="BF262" s="80">
        <f t="shared" si="515"/>
        <v>1.7613746079422994</v>
      </c>
      <c r="BG262" s="80">
        <f t="shared" si="515"/>
        <v>1.0411885409307862</v>
      </c>
      <c r="BH262" s="80">
        <f t="shared" si="515"/>
        <v>2.2670482103375886</v>
      </c>
      <c r="BJ262" s="80"/>
      <c r="BK262" s="80"/>
      <c r="BL262" s="80"/>
      <c r="BM262" s="80"/>
      <c r="BN262" s="80"/>
      <c r="BO262" s="80"/>
      <c r="BP262" s="80"/>
      <c r="BQ262" s="80"/>
      <c r="BR262" s="80"/>
      <c r="BS262" s="80">
        <f t="shared" si="516"/>
        <v>0.67291084131844725</v>
      </c>
      <c r="BT262" s="95">
        <f>[4]Northeast!AK261</f>
        <v>1.3338166680008601</v>
      </c>
      <c r="BU262" s="95">
        <f>[4]Midwest!AK261</f>
        <v>1.4212184533499586</v>
      </c>
      <c r="BV262" s="95">
        <f>[4]South!AK261</f>
        <v>1.3722992253201094</v>
      </c>
      <c r="BW262" s="95">
        <f>[4]West!AK261</f>
        <v>1.3930436198201628</v>
      </c>
      <c r="BX262" s="88"/>
      <c r="BY262" s="95">
        <f>[4]Northeast!AH261</f>
        <v>1.0013514993460622</v>
      </c>
      <c r="BZ262" s="95">
        <f>[4]Midwest!AH261</f>
        <v>0.99952936123802005</v>
      </c>
      <c r="CA262" s="95">
        <f>[4]South!AH261</f>
        <v>1.0013337811377623</v>
      </c>
      <c r="CB262" s="95">
        <f>[4]West!AH261</f>
        <v>1.006334008054119</v>
      </c>
      <c r="CD262" s="95">
        <f>[4]Northeast!AI261</f>
        <v>0.98810557681133049</v>
      </c>
      <c r="CE262" s="95">
        <f>[4]Midwest!AI261</f>
        <v>0.97914431471853758</v>
      </c>
      <c r="CF262" s="95">
        <f>[4]South!AI261</f>
        <v>0.97806346413421141</v>
      </c>
      <c r="CG262" s="95">
        <f>[4]West!AI261</f>
        <v>0.99216033314932317</v>
      </c>
      <c r="CI262" s="95">
        <f>[4]Northeast!AJ261</f>
        <v>1.0393037644306744</v>
      </c>
      <c r="CJ262" s="95">
        <f>[4]Midwest!AJ261</f>
        <v>0.99917770566582875</v>
      </c>
      <c r="CK262" s="95">
        <f>[4]South!AJ261</f>
        <v>1.0252954174253628</v>
      </c>
      <c r="CL262" s="95">
        <f>[4]West!AJ261</f>
        <v>0.94029424360233527</v>
      </c>
      <c r="CN262" s="89">
        <f t="shared" si="517"/>
        <v>0.63612271950289789</v>
      </c>
      <c r="CO262" s="89">
        <f t="shared" si="518"/>
        <v>1.6602324091100114</v>
      </c>
      <c r="CP262" s="89">
        <f t="shared" si="519"/>
        <v>2.075066862753645</v>
      </c>
      <c r="CQ262" s="89">
        <f t="shared" si="520"/>
        <v>1.0013234207823636</v>
      </c>
      <c r="CR262" s="89">
        <f t="shared" si="521"/>
        <v>0.98426793421579351</v>
      </c>
      <c r="CS262" s="89">
        <f t="shared" si="522"/>
        <v>1.017827353355959</v>
      </c>
      <c r="CT262" s="89">
        <f t="shared" si="523"/>
        <v>0.7508584009240189</v>
      </c>
      <c r="CU262" s="89">
        <f t="shared" si="524"/>
        <v>0.99424376323222918</v>
      </c>
      <c r="CV262" s="89">
        <f t="shared" si="525"/>
        <v>1.0561115550899083</v>
      </c>
      <c r="CW262" s="89"/>
      <c r="CX262" s="89">
        <f t="shared" si="526"/>
        <v>2.0815839194987689</v>
      </c>
      <c r="CY262" s="80">
        <f t="shared" si="543"/>
        <v>0.94141926431965584</v>
      </c>
      <c r="DA262" s="35"/>
      <c r="DC262" s="80">
        <f t="shared" si="491"/>
        <v>0.23440781810669098</v>
      </c>
      <c r="DD262" s="80">
        <f t="shared" si="468"/>
        <v>0.21732905512237127</v>
      </c>
      <c r="DE262" s="80">
        <f t="shared" si="469"/>
        <v>0.34844212423107684</v>
      </c>
      <c r="DF262" s="80">
        <f t="shared" si="470"/>
        <v>0.1539072371545433</v>
      </c>
      <c r="DG262" s="80">
        <f t="shared" si="471"/>
        <v>4.5913765385317468E-2</v>
      </c>
      <c r="DI262" s="80">
        <f t="shared" si="544"/>
        <v>0.22748610726838975</v>
      </c>
      <c r="DJ262" s="80">
        <f t="shared" si="472"/>
        <v>0.21686123399496338</v>
      </c>
      <c r="DK262" s="80">
        <f t="shared" si="473"/>
        <v>0.34729412002463422</v>
      </c>
      <c r="DL262" s="80">
        <f t="shared" si="474"/>
        <v>0.16211806005132942</v>
      </c>
      <c r="DM262" s="80">
        <f t="shared" si="475"/>
        <v>4.6026499342571546E-2</v>
      </c>
      <c r="DN262" s="80">
        <f t="shared" si="545"/>
        <v>0.99978602068188838</v>
      </c>
      <c r="DO262" s="80"/>
      <c r="DP262" s="80">
        <f t="shared" si="494"/>
        <v>0.22753479500867238</v>
      </c>
      <c r="DQ262" s="80">
        <f t="shared" si="476"/>
        <v>0.21690764774552115</v>
      </c>
      <c r="DR262" s="80">
        <f t="shared" si="477"/>
        <v>0.34736844968863206</v>
      </c>
      <c r="DS262" s="80">
        <f t="shared" si="478"/>
        <v>0.16215275738778517</v>
      </c>
      <c r="DT262" s="80">
        <f t="shared" si="479"/>
        <v>4.6036350169389138E-2</v>
      </c>
      <c r="DW262" s="80">
        <f t="shared" si="495"/>
        <v>0.18829444639254334</v>
      </c>
      <c r="DX262" s="80">
        <f t="shared" si="480"/>
        <v>-1.0047959310016863E-2</v>
      </c>
      <c r="DY262" s="80">
        <f t="shared" si="481"/>
        <v>1.1742697689119277E-2</v>
      </c>
      <c r="DZ262" s="80">
        <f t="shared" si="482"/>
        <v>-5.3619207603657106E-2</v>
      </c>
      <c r="EA262" s="80">
        <f t="shared" si="483"/>
        <v>-5.3619207603657106E-2</v>
      </c>
      <c r="EC262" s="80">
        <f t="shared" si="527"/>
        <v>6.7509329416615413</v>
      </c>
      <c r="ED262" s="80">
        <f t="shared" si="528"/>
        <v>2.9354531799328489</v>
      </c>
      <c r="EE262" s="80">
        <f t="shared" si="529"/>
        <v>1.873840920706707</v>
      </c>
      <c r="EF262" s="80">
        <f t="shared" si="530"/>
        <v>3.5755664614693354</v>
      </c>
      <c r="EG262" s="80"/>
      <c r="EI262" s="80">
        <f t="shared" si="546"/>
        <v>-0.17676202532529378</v>
      </c>
      <c r="EJ262" s="80">
        <f t="shared" si="546"/>
        <v>-3.4357211396975354E-2</v>
      </c>
      <c r="EK262" s="80">
        <f t="shared" si="546"/>
        <v>-5.3855378073912441E-2</v>
      </c>
      <c r="EL262" s="80">
        <f t="shared" si="546"/>
        <v>-9.8161769730528703E-2</v>
      </c>
      <c r="EN262" s="80">
        <f t="shared" si="547"/>
        <v>-9.3072893864454428E-4</v>
      </c>
      <c r="EO262" s="80">
        <f t="shared" si="548"/>
        <v>2.8269628807122072E-4</v>
      </c>
      <c r="EP262" s="80">
        <f t="shared" si="549"/>
        <v>-4.0071221651750012E-4</v>
      </c>
      <c r="EQ262" s="80">
        <f t="shared" si="550"/>
        <v>5.6601047712059732E-3</v>
      </c>
      <c r="ES262" s="80">
        <f t="shared" si="551"/>
        <v>4.3772472982095932E-3</v>
      </c>
      <c r="ET262" s="80">
        <f t="shared" si="552"/>
        <v>3.3810461228584135E-3</v>
      </c>
      <c r="EU262" s="80">
        <f t="shared" si="553"/>
        <v>-8.4571888153098576E-4</v>
      </c>
      <c r="EV262" s="80">
        <f t="shared" si="554"/>
        <v>1.3927731229214203E-4</v>
      </c>
      <c r="EX262" s="80">
        <f t="shared" si="555"/>
        <v>4.2939817570888064E-2</v>
      </c>
      <c r="EY262" s="80">
        <f t="shared" si="556"/>
        <v>2.673976780417929E-2</v>
      </c>
      <c r="EZ262" s="80">
        <f t="shared" si="557"/>
        <v>5.8503559341428417E-2</v>
      </c>
      <c r="FA262" s="80">
        <f t="shared" si="558"/>
        <v>-7.679793293911108E-2</v>
      </c>
      <c r="FD262" s="80">
        <f t="shared" si="461"/>
        <v>1.034150344880735</v>
      </c>
      <c r="FE262" s="80">
        <f t="shared" si="459"/>
        <v>1.5755089090690813</v>
      </c>
      <c r="FF262" s="80">
        <f t="shared" si="460"/>
        <v>0.7508584009240189</v>
      </c>
      <c r="FG262" s="80"/>
      <c r="FH262" s="80">
        <f t="shared" si="559"/>
        <v>0.92099864502681716</v>
      </c>
      <c r="FI262" s="80">
        <f t="shared" si="560"/>
        <v>1.0973617651233425</v>
      </c>
      <c r="FJ262" s="80">
        <f t="shared" si="531"/>
        <v>2.075066862753645</v>
      </c>
      <c r="FK262" s="80"/>
      <c r="FL262" s="80">
        <f t="shared" si="561"/>
        <v>1.0006283499120898</v>
      </c>
      <c r="FM262" s="80">
        <f t="shared" si="562"/>
        <v>0.99809867600516666</v>
      </c>
      <c r="FN262" s="80">
        <f t="shared" si="532"/>
        <v>1.0013234207823636</v>
      </c>
      <c r="FO262" s="80"/>
      <c r="FP262" s="80">
        <f t="shared" si="563"/>
        <v>1.00145922260232</v>
      </c>
      <c r="FQ262" s="80">
        <f t="shared" si="564"/>
        <v>1.0068367940526939</v>
      </c>
      <c r="FR262" s="80">
        <f t="shared" si="533"/>
        <v>0.98426793421579351</v>
      </c>
      <c r="FT262" s="80">
        <f t="shared" si="565"/>
        <v>1.0237165245991828</v>
      </c>
      <c r="FU262" s="80">
        <f t="shared" si="566"/>
        <v>1.0345588819732425</v>
      </c>
      <c r="FV262" s="80">
        <f t="shared" si="534"/>
        <v>1.017827353355959</v>
      </c>
      <c r="FX262" s="37"/>
    </row>
    <row r="263" spans="1:180" x14ac:dyDescent="0.2">
      <c r="A263" s="74" t="s">
        <v>427</v>
      </c>
      <c r="B263" s="31">
        <f t="shared" si="458"/>
        <v>1977</v>
      </c>
      <c r="D263" s="85">
        <f t="shared" si="484"/>
        <v>28266.956653585348</v>
      </c>
      <c r="E263" s="85">
        <f t="shared" si="485"/>
        <v>24001.200012158584</v>
      </c>
      <c r="F263" s="85">
        <f t="shared" si="486"/>
        <v>40052.500375023927</v>
      </c>
      <c r="G263" s="85">
        <f t="shared" si="487"/>
        <v>16024.384058049656</v>
      </c>
      <c r="H263" s="85">
        <f t="shared" si="488"/>
        <v>4791.6692370807305</v>
      </c>
      <c r="I263" s="85">
        <f t="shared" si="489"/>
        <v>113136.71033589826</v>
      </c>
      <c r="J263" s="90"/>
      <c r="K263" s="96">
        <f>MECS_fuel_shares!AV53</f>
        <v>7308.0636846696525</v>
      </c>
      <c r="L263" s="96">
        <f>MECS_fuel_shares!AW53</f>
        <v>3222.352757915306</v>
      </c>
      <c r="M263" s="96">
        <f>MECS_fuel_shares!BM53</f>
        <v>2090.7911072813845</v>
      </c>
      <c r="N263" s="96">
        <f>MECS_fuel_shares!AX53</f>
        <v>3930.4450827404744</v>
      </c>
      <c r="O263" s="96">
        <f>MECS_fuel_shares!AY53</f>
        <v>1153.1205000000002</v>
      </c>
      <c r="P263" s="91"/>
      <c r="R263" s="96">
        <f t="shared" si="504"/>
        <v>2548.308</v>
      </c>
      <c r="S263" s="96">
        <f t="shared" si="504"/>
        <v>1551.8020000000001</v>
      </c>
      <c r="T263" s="96">
        <f t="shared" si="504"/>
        <v>1753.866</v>
      </c>
      <c r="U263" s="96">
        <f t="shared" si="504"/>
        <v>14196.582391966469</v>
      </c>
      <c r="V263" s="85">
        <f t="shared" si="535"/>
        <v>20050.558391966471</v>
      </c>
      <c r="X263" s="115">
        <f t="shared" ref="X263:AC263" si="572">X189</f>
        <v>3.8679132904769018</v>
      </c>
      <c r="Y263" s="115">
        <f t="shared" si="572"/>
        <v>7.4483465390940342</v>
      </c>
      <c r="Z263" s="115">
        <f t="shared" si="572"/>
        <v>19.156624607564655</v>
      </c>
      <c r="AA263" s="115">
        <f t="shared" si="572"/>
        <v>4.076989684556735</v>
      </c>
      <c r="AB263" s="115">
        <f t="shared" si="572"/>
        <v>4.1553933323366721</v>
      </c>
      <c r="AC263" s="115">
        <f t="shared" si="572"/>
        <v>6.852126344538747</v>
      </c>
      <c r="AD263" s="115">
        <f t="shared" si="467"/>
        <v>0.75630181261517648</v>
      </c>
      <c r="AF263" s="96">
        <f t="shared" si="507"/>
        <v>11.092441201607242</v>
      </c>
      <c r="AG263" s="96">
        <f t="shared" si="508"/>
        <v>15.466663925010138</v>
      </c>
      <c r="AH263" s="96">
        <f t="shared" si="509"/>
        <v>22.836693552998877</v>
      </c>
      <c r="AI263" s="96">
        <f t="shared" si="510"/>
        <v>1.1287494141630523</v>
      </c>
      <c r="AJ263" s="96">
        <f t="shared" si="511"/>
        <v>0.238979341293586</v>
      </c>
      <c r="AL263" s="94">
        <f t="shared" si="512"/>
        <v>11.114589629902326</v>
      </c>
      <c r="AM263" s="94">
        <f t="shared" si="513"/>
        <v>15.500437181692108</v>
      </c>
      <c r="AN263" s="94">
        <f t="shared" si="513"/>
        <v>22.449652844320756</v>
      </c>
      <c r="AO263" s="94">
        <f t="shared" si="513"/>
        <v>1.1477774180945846</v>
      </c>
      <c r="AP263" s="94">
        <f t="shared" si="514"/>
        <v>5.3886382861230882</v>
      </c>
      <c r="AR263" s="90">
        <f>[4]Northeast!V262</f>
        <v>0.99800726531229755</v>
      </c>
      <c r="AS263" s="90">
        <f>[4]Midwest!V262</f>
        <v>0.99782114166935498</v>
      </c>
      <c r="AT263" s="90">
        <f>[4]South!V262</f>
        <v>1.0172403872506222</v>
      </c>
      <c r="AU263" s="90">
        <f>[4]West!V262</f>
        <v>0.98342186940467902</v>
      </c>
      <c r="AV263" s="90">
        <f t="shared" si="537"/>
        <v>4.4348744266062473E-2</v>
      </c>
      <c r="AX263" s="102">
        <f t="shared" si="538"/>
        <v>348698.11073837016</v>
      </c>
      <c r="AY263" s="102">
        <f t="shared" si="539"/>
        <v>481574.21504774509</v>
      </c>
      <c r="AZ263" s="102">
        <f t="shared" si="540"/>
        <v>838852.81216855673</v>
      </c>
      <c r="BA263" s="102">
        <f t="shared" si="541"/>
        <v>3611952.8687239676</v>
      </c>
      <c r="BB263" s="102">
        <f t="shared" si="542"/>
        <v>17388085.97363976</v>
      </c>
      <c r="BE263" s="80">
        <f t="shared" si="515"/>
        <v>0.77544065661861883</v>
      </c>
      <c r="BF263" s="80">
        <f t="shared" si="515"/>
        <v>1.7926101010599016</v>
      </c>
      <c r="BG263" s="80">
        <f t="shared" si="515"/>
        <v>1.0897906261083037</v>
      </c>
      <c r="BH263" s="80">
        <f t="shared" si="515"/>
        <v>2.1789017424442414</v>
      </c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>
        <f t="shared" si="516"/>
        <v>0.68670315882523425</v>
      </c>
      <c r="BT263" s="95">
        <f>[4]Northeast!AK262</f>
        <v>1.3157114149544131</v>
      </c>
      <c r="BU263" s="95">
        <f>[4]Midwest!AK262</f>
        <v>1.3779515310390842</v>
      </c>
      <c r="BV263" s="95">
        <f>[4]South!AK262</f>
        <v>1.3973853242122103</v>
      </c>
      <c r="BW263" s="95">
        <f>[4]West!AK262</f>
        <v>1.2465413228019628</v>
      </c>
      <c r="BX263" s="88"/>
      <c r="BY263" s="95">
        <f>[4]Northeast!AH262</f>
        <v>1.0018623059763638</v>
      </c>
      <c r="BZ263" s="95">
        <f>[4]Midwest!AH262</f>
        <v>1.0015198613461</v>
      </c>
      <c r="CA263" s="95">
        <f>[4]South!AH262</f>
        <v>0.99880402240947896</v>
      </c>
      <c r="CB263" s="95">
        <f>[4]West!AH262</f>
        <v>1.0054294313286707</v>
      </c>
      <c r="CD263" s="95">
        <f>[4]Northeast!AI262</f>
        <v>0.98886270195961012</v>
      </c>
      <c r="CE263" s="95">
        <f>[4]Midwest!AI262</f>
        <v>0.97983683667864385</v>
      </c>
      <c r="CF263" s="95">
        <f>[4]South!AI262</f>
        <v>0.97982230791616587</v>
      </c>
      <c r="CG263" s="95">
        <f>[4]West!AI262</f>
        <v>0.99071646683890602</v>
      </c>
      <c r="CI263" s="95">
        <f>[4]Northeast!AJ262</f>
        <v>1.0217586497947471</v>
      </c>
      <c r="CJ263" s="95">
        <f>[4]Midwest!AJ262</f>
        <v>0.98674463059052608</v>
      </c>
      <c r="CK263" s="95">
        <f>[4]South!AJ262</f>
        <v>1.0143930868321431</v>
      </c>
      <c r="CL263" s="95">
        <f>[4]West!AJ262</f>
        <v>0.93267714681441727</v>
      </c>
      <c r="CN263" s="89">
        <f t="shared" si="517"/>
        <v>0.6681245091710063</v>
      </c>
      <c r="CO263" s="89">
        <f t="shared" si="518"/>
        <v>1.5534149819661023</v>
      </c>
      <c r="CP263" s="89">
        <f t="shared" si="519"/>
        <v>1.9847560620804137</v>
      </c>
      <c r="CQ263" s="89">
        <f t="shared" si="520"/>
        <v>1.0008521762946512</v>
      </c>
      <c r="CR263" s="89">
        <f t="shared" si="521"/>
        <v>0.98500968144556089</v>
      </c>
      <c r="CS263" s="89">
        <f t="shared" si="522"/>
        <v>1.0059197120409316</v>
      </c>
      <c r="CT263" s="89">
        <f t="shared" si="523"/>
        <v>0.79627160659085494</v>
      </c>
      <c r="CU263" s="89">
        <f t="shared" si="524"/>
        <v>1.0471274056631841</v>
      </c>
      <c r="CV263" s="89">
        <f t="shared" si="525"/>
        <v>1.0378746223649897</v>
      </c>
      <c r="CW263" s="89"/>
      <c r="CX263" s="89">
        <f t="shared" si="526"/>
        <v>1.9682528670979662</v>
      </c>
      <c r="CY263" s="80">
        <f t="shared" si="543"/>
        <v>1.0089151262578424</v>
      </c>
      <c r="DA263" s="35"/>
      <c r="DC263" s="80">
        <f t="shared" si="491"/>
        <v>0.24984778653773751</v>
      </c>
      <c r="DD263" s="80">
        <f t="shared" si="468"/>
        <v>0.21214334357875533</v>
      </c>
      <c r="DE263" s="80">
        <f t="shared" si="469"/>
        <v>0.35401860506735344</v>
      </c>
      <c r="DF263" s="80">
        <f t="shared" si="470"/>
        <v>0.14163735193001384</v>
      </c>
      <c r="DG263" s="80">
        <f t="shared" si="471"/>
        <v>4.2352912886139793E-2</v>
      </c>
      <c r="DI263" s="80">
        <f t="shared" si="544"/>
        <v>0.24204573227388657</v>
      </c>
      <c r="DJ263" s="80">
        <f t="shared" si="472"/>
        <v>0.21472576303773996</v>
      </c>
      <c r="DK263" s="80">
        <f t="shared" si="473"/>
        <v>0.35122298638121496</v>
      </c>
      <c r="DL263" s="80">
        <f t="shared" si="474"/>
        <v>0.14768735567116781</v>
      </c>
      <c r="DM263" s="80">
        <f t="shared" si="475"/>
        <v>4.4109386763291569E-2</v>
      </c>
      <c r="DN263" s="80">
        <f t="shared" si="545"/>
        <v>0.99979122412730081</v>
      </c>
      <c r="DO263" s="80"/>
      <c r="DP263" s="80">
        <f t="shared" si="494"/>
        <v>0.24209627613521392</v>
      </c>
      <c r="DQ263" s="80">
        <f t="shared" si="476"/>
        <v>0.21477060195759379</v>
      </c>
      <c r="DR263" s="80">
        <f t="shared" si="477"/>
        <v>0.35129632857879001</v>
      </c>
      <c r="DS263" s="80">
        <f t="shared" si="478"/>
        <v>0.14771819566638161</v>
      </c>
      <c r="DT263" s="80">
        <f t="shared" si="479"/>
        <v>4.4118597662020718E-2</v>
      </c>
      <c r="DW263" s="80">
        <f t="shared" si="495"/>
        <v>0.14118946470993576</v>
      </c>
      <c r="DX263" s="80">
        <f t="shared" si="480"/>
        <v>3.9297331889594847E-2</v>
      </c>
      <c r="DY263" s="80">
        <f t="shared" si="481"/>
        <v>6.3022742076938504E-2</v>
      </c>
      <c r="DZ263" s="80">
        <f t="shared" si="482"/>
        <v>-2.1011550304156797E-2</v>
      </c>
      <c r="EA263" s="80">
        <f t="shared" si="483"/>
        <v>-6.6501876471033533E-2</v>
      </c>
      <c r="EC263" s="80">
        <f t="shared" si="527"/>
        <v>6.3376409357648669</v>
      </c>
      <c r="ED263" s="80">
        <f t="shared" si="528"/>
        <v>2.794463161408808</v>
      </c>
      <c r="EE263" s="80">
        <f t="shared" si="529"/>
        <v>1.8131592554996498</v>
      </c>
      <c r="EF263" s="80">
        <f t="shared" si="530"/>
        <v>3.4085293624911479</v>
      </c>
      <c r="EG263" s="80"/>
      <c r="EI263" s="80">
        <f t="shared" si="546"/>
        <v>-6.3174101858288048E-2</v>
      </c>
      <c r="EJ263" s="80">
        <f t="shared" si="546"/>
        <v>-4.9221829682586322E-2</v>
      </c>
      <c r="EK263" s="80">
        <f t="shared" si="546"/>
        <v>-3.2919523863732987E-2</v>
      </c>
      <c r="EL263" s="80">
        <f t="shared" si="546"/>
        <v>-4.7842688080448233E-2</v>
      </c>
      <c r="EN263" s="80">
        <f t="shared" si="547"/>
        <v>5.0998714167772505E-4</v>
      </c>
      <c r="EO263" s="80">
        <f t="shared" si="548"/>
        <v>1.9894570729577505E-3</v>
      </c>
      <c r="EP263" s="80">
        <f t="shared" si="549"/>
        <v>-2.5295857842886405E-3</v>
      </c>
      <c r="EQ263" s="80">
        <f t="shared" si="550"/>
        <v>-8.9928742982631844E-4</v>
      </c>
      <c r="ES263" s="80">
        <f t="shared" si="551"/>
        <v>7.6594570932180515E-4</v>
      </c>
      <c r="ET263" s="80">
        <f t="shared" si="552"/>
        <v>7.0702261577212239E-4</v>
      </c>
      <c r="EU263" s="80">
        <f t="shared" si="553"/>
        <v>1.796677089336562E-3</v>
      </c>
      <c r="EV263" s="80">
        <f t="shared" si="554"/>
        <v>-1.4563351244197033E-3</v>
      </c>
      <c r="EX263" s="80">
        <f t="shared" si="555"/>
        <v>-1.7025722595582035E-2</v>
      </c>
      <c r="EY263" s="80">
        <f t="shared" si="556"/>
        <v>-1.2521373359852104E-2</v>
      </c>
      <c r="EZ263" s="80">
        <f t="shared" si="557"/>
        <v>-1.0690293541344067E-2</v>
      </c>
      <c r="FA263" s="80">
        <f t="shared" si="558"/>
        <v>-8.1337481406070049E-3</v>
      </c>
      <c r="FD263" s="80">
        <f t="shared" si="461"/>
        <v>1.0604817174728947</v>
      </c>
      <c r="FE263" s="80">
        <f t="shared" si="459"/>
        <v>1.6707983937834259</v>
      </c>
      <c r="FF263" s="80">
        <f t="shared" si="460"/>
        <v>0.79627160659085494</v>
      </c>
      <c r="FG263" s="80"/>
      <c r="FH263" s="80">
        <f t="shared" si="559"/>
        <v>0.95647812497309714</v>
      </c>
      <c r="FI263" s="80">
        <f t="shared" si="560"/>
        <v>1.049602523522343</v>
      </c>
      <c r="FJ263" s="80">
        <f t="shared" si="531"/>
        <v>1.9847560620804137</v>
      </c>
      <c r="FK263" s="80"/>
      <c r="FL263" s="80">
        <f t="shared" si="561"/>
        <v>0.99952937834276945</v>
      </c>
      <c r="FM263" s="80">
        <f t="shared" si="562"/>
        <v>0.99762894915218547</v>
      </c>
      <c r="FN263" s="80">
        <f t="shared" si="532"/>
        <v>1.0008521762946512</v>
      </c>
      <c r="FO263" s="80"/>
      <c r="FP263" s="80">
        <f t="shared" si="563"/>
        <v>1.000753602961127</v>
      </c>
      <c r="FQ263" s="80">
        <f t="shared" si="564"/>
        <v>1.0075955492420636</v>
      </c>
      <c r="FR263" s="80">
        <f t="shared" si="533"/>
        <v>0.98500968144556089</v>
      </c>
      <c r="FT263" s="80">
        <f t="shared" si="565"/>
        <v>0.98830092227747091</v>
      </c>
      <c r="FU263" s="80">
        <f t="shared" si="566"/>
        <v>1.0224554972045048</v>
      </c>
      <c r="FV263" s="80">
        <f t="shared" si="534"/>
        <v>1.0059197120409316</v>
      </c>
      <c r="FX263" s="37"/>
    </row>
    <row r="264" spans="1:180" x14ac:dyDescent="0.2">
      <c r="A264" s="74" t="s">
        <v>427</v>
      </c>
      <c r="B264" s="31">
        <f t="shared" si="458"/>
        <v>1978</v>
      </c>
      <c r="D264" s="85">
        <f t="shared" si="484"/>
        <v>28711.019580894932</v>
      </c>
      <c r="E264" s="85">
        <f t="shared" si="485"/>
        <v>15928.499390521634</v>
      </c>
      <c r="F264" s="85">
        <f t="shared" si="486"/>
        <v>39942.475632430789</v>
      </c>
      <c r="G264" s="85">
        <f t="shared" si="487"/>
        <v>15079.697945748543</v>
      </c>
      <c r="H264" s="85">
        <f t="shared" si="488"/>
        <v>4923.9029894943851</v>
      </c>
      <c r="I264" s="85">
        <f t="shared" si="489"/>
        <v>104585.59553909028</v>
      </c>
      <c r="J264" s="90"/>
      <c r="K264" s="96">
        <f>MECS_fuel_shares!AV54</f>
        <v>7083.5844593853144</v>
      </c>
      <c r="L264" s="96">
        <f>MECS_fuel_shares!AW54</f>
        <v>2196.4987632719453</v>
      </c>
      <c r="M264" s="96">
        <f>MECS_fuel_shares!BM54</f>
        <v>1999.8352740148257</v>
      </c>
      <c r="N264" s="96">
        <f>MECS_fuel_shares!AX54</f>
        <v>3569.9249697128553</v>
      </c>
      <c r="O264" s="96">
        <f>MECS_fuel_shares!AY54</f>
        <v>1260.3815999999999</v>
      </c>
      <c r="P264" s="91"/>
      <c r="R264" s="96">
        <f t="shared" si="504"/>
        <v>2642.7240000000002</v>
      </c>
      <c r="S264" s="96">
        <f t="shared" si="504"/>
        <v>1489.854</v>
      </c>
      <c r="T264" s="96">
        <f t="shared" si="504"/>
        <v>1813.27</v>
      </c>
      <c r="U264" s="96">
        <f t="shared" si="504"/>
        <v>14719.090554219732</v>
      </c>
      <c r="V264" s="85">
        <f t="shared" si="535"/>
        <v>20664.938554219734</v>
      </c>
      <c r="X264" s="115">
        <f t="shared" ref="X264:AC264" si="573">X190</f>
        <v>4.053176713782892</v>
      </c>
      <c r="Y264" s="115">
        <f t="shared" si="573"/>
        <v>7.2517679758645732</v>
      </c>
      <c r="Z264" s="115">
        <f t="shared" si="573"/>
        <v>19.972882842616904</v>
      </c>
      <c r="AA264" s="115">
        <f t="shared" si="573"/>
        <v>4.2240938041231351</v>
      </c>
      <c r="AB264" s="115">
        <f t="shared" si="573"/>
        <v>3.9066763506341138</v>
      </c>
      <c r="AC264" s="115">
        <f t="shared" si="573"/>
        <v>6.9843608397808108</v>
      </c>
      <c r="AD264" s="115">
        <f t="shared" si="467"/>
        <v>0.77089716351986826</v>
      </c>
      <c r="AF264" s="96">
        <f t="shared" si="507"/>
        <v>10.864176350195832</v>
      </c>
      <c r="AG264" s="96">
        <f t="shared" si="508"/>
        <v>10.691315652756334</v>
      </c>
      <c r="AH264" s="96">
        <f t="shared" si="509"/>
        <v>22.027869888340284</v>
      </c>
      <c r="AI264" s="96">
        <f t="shared" si="510"/>
        <v>1.0244992983907848</v>
      </c>
      <c r="AJ264" s="96">
        <f t="shared" si="511"/>
        <v>0.23827329447775858</v>
      </c>
      <c r="AL264" s="94">
        <f t="shared" si="512"/>
        <v>10.473917768300387</v>
      </c>
      <c r="AM264" s="94">
        <f t="shared" si="513"/>
        <v>10.369387656646404</v>
      </c>
      <c r="AN264" s="94">
        <f t="shared" si="513"/>
        <v>21.2148285158184</v>
      </c>
      <c r="AO264" s="94">
        <f t="shared" si="513"/>
        <v>1.0239195195768314</v>
      </c>
      <c r="AP264" s="94">
        <f t="shared" si="514"/>
        <v>4.6778713382693482</v>
      </c>
      <c r="AR264" s="90">
        <f>[4]Northeast!V263</f>
        <v>1.0372600387484971</v>
      </c>
      <c r="AS264" s="90">
        <f>[4]Midwest!V263</f>
        <v>1.0310459987387572</v>
      </c>
      <c r="AT264" s="90">
        <f>[4]South!V263</f>
        <v>1.038324201956931</v>
      </c>
      <c r="AU264" s="90">
        <f>[4]West!V263</f>
        <v>1.0005662347507478</v>
      </c>
      <c r="AV264" s="90">
        <f t="shared" si="537"/>
        <v>5.0936265076053054E-2</v>
      </c>
      <c r="AX264" s="102">
        <f t="shared" si="538"/>
        <v>373077.22031866974</v>
      </c>
      <c r="AY264" s="102">
        <f t="shared" si="539"/>
        <v>678285.83603693265</v>
      </c>
      <c r="AZ264" s="102">
        <f t="shared" si="540"/>
        <v>906709.67932259676</v>
      </c>
      <c r="BA264" s="102">
        <f t="shared" si="541"/>
        <v>4123081.2073351936</v>
      </c>
      <c r="BB264" s="102">
        <f t="shared" si="542"/>
        <v>16395779.305426018</v>
      </c>
      <c r="BE264" s="80">
        <f t="shared" si="515"/>
        <v>0.73074237934699571</v>
      </c>
      <c r="BF264" s="80">
        <f t="shared" si="515"/>
        <v>1.1992093408220255</v>
      </c>
      <c r="BG264" s="80">
        <f t="shared" si="515"/>
        <v>1.0298476066137827</v>
      </c>
      <c r="BH264" s="80">
        <f t="shared" si="515"/>
        <v>1.9437741065095406</v>
      </c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>
        <f t="shared" si="516"/>
        <v>0.80072110033671762</v>
      </c>
      <c r="BT264" s="95">
        <f>[4]Northeast!AK263</f>
        <v>1.2348137198936233</v>
      </c>
      <c r="BU264" s="95">
        <f>[4]Midwest!AK263</f>
        <v>1.3492767877596767</v>
      </c>
      <c r="BV264" s="95">
        <f>[4]South!AK263</f>
        <v>1.3001595240924806</v>
      </c>
      <c r="BW264" s="95">
        <f>[4]West!AK263</f>
        <v>1.2041550577185158</v>
      </c>
      <c r="BX264" s="88"/>
      <c r="BY264" s="95">
        <f>[4]Northeast!AH263</f>
        <v>1.0030129644571106</v>
      </c>
      <c r="BZ264" s="95">
        <f>[4]Midwest!AH263</f>
        <v>1.0035831376759399</v>
      </c>
      <c r="CA264" s="95">
        <f>[4]South!AH263</f>
        <v>0.99792652991625574</v>
      </c>
      <c r="CB264" s="95">
        <f>[4]West!AH263</f>
        <v>1.0027657717107521</v>
      </c>
      <c r="CD264" s="95">
        <f>[4]Northeast!AI263</f>
        <v>0.98815132658266236</v>
      </c>
      <c r="CE264" s="95">
        <f>[4]Midwest!AI263</f>
        <v>0.98182262919518204</v>
      </c>
      <c r="CF264" s="95">
        <f>[4]South!AI263</f>
        <v>0.98411673206119066</v>
      </c>
      <c r="CG264" s="95">
        <f>[4]West!AI263</f>
        <v>0.98937893012085865</v>
      </c>
      <c r="CI264" s="95">
        <f>[4]Northeast!AJ263</f>
        <v>1.0619455924963317</v>
      </c>
      <c r="CJ264" s="95">
        <f>[4]Midwest!AJ263</f>
        <v>1.0196006685579337</v>
      </c>
      <c r="CK264" s="95">
        <f>[4]South!AJ263</f>
        <v>1.035417887017215</v>
      </c>
      <c r="CL264" s="95">
        <f>[4]West!AJ263</f>
        <v>0.94893686022164014</v>
      </c>
      <c r="CN264" s="89">
        <f t="shared" si="517"/>
        <v>0.73027219433542934</v>
      </c>
      <c r="CO264" s="89">
        <f t="shared" si="518"/>
        <v>1.4604368557705529</v>
      </c>
      <c r="CP264" s="89">
        <f t="shared" si="519"/>
        <v>1.6369384174127664</v>
      </c>
      <c r="CQ264" s="89">
        <f t="shared" si="520"/>
        <v>1.0008220771060448</v>
      </c>
      <c r="CR264" s="89">
        <f t="shared" si="521"/>
        <v>0.98658273798762852</v>
      </c>
      <c r="CS264" s="89">
        <f t="shared" si="522"/>
        <v>1.0325099402432032</v>
      </c>
      <c r="CT264" s="89">
        <f t="shared" si="523"/>
        <v>0.81653911070058172</v>
      </c>
      <c r="CU264" s="89">
        <f t="shared" si="524"/>
        <v>0.99512750090389246</v>
      </c>
      <c r="CV264" s="89">
        <f t="shared" si="525"/>
        <v>1.0665164273518966</v>
      </c>
      <c r="CW264" s="89"/>
      <c r="CX264" s="89">
        <f t="shared" si="526"/>
        <v>1.6688487279849891</v>
      </c>
      <c r="CY264" s="80">
        <f t="shared" si="543"/>
        <v>0.93306345348541986</v>
      </c>
      <c r="DA264" s="35"/>
      <c r="DC264" s="80">
        <f t="shared" si="491"/>
        <v>0.27452173918313444</v>
      </c>
      <c r="DD264" s="80">
        <f t="shared" si="468"/>
        <v>0.15230108227062819</v>
      </c>
      <c r="DE264" s="80">
        <f t="shared" si="469"/>
        <v>0.38191182472639595</v>
      </c>
      <c r="DF264" s="80">
        <f t="shared" si="470"/>
        <v>0.14418522807103298</v>
      </c>
      <c r="DG264" s="80">
        <f t="shared" si="471"/>
        <v>4.7080125748808398E-2</v>
      </c>
      <c r="DI264" s="80">
        <f t="shared" si="544"/>
        <v>0.26199114500596032</v>
      </c>
      <c r="DJ264" s="80">
        <f t="shared" si="472"/>
        <v>0.18057257227503998</v>
      </c>
      <c r="DK264" s="80">
        <f t="shared" si="473"/>
        <v>0.36778894597561412</v>
      </c>
      <c r="DL264" s="80">
        <f t="shared" si="474"/>
        <v>0.14290750454592802</v>
      </c>
      <c r="DM264" s="80">
        <f t="shared" si="475"/>
        <v>4.4674843415963013E-2</v>
      </c>
      <c r="DN264" s="80">
        <f t="shared" si="545"/>
        <v>0.99793501121850559</v>
      </c>
      <c r="DO264" s="80"/>
      <c r="DP264" s="80">
        <f t="shared" si="494"/>
        <v>0.26253327327003195</v>
      </c>
      <c r="DQ264" s="80">
        <f t="shared" si="476"/>
        <v>0.18094622419806275</v>
      </c>
      <c r="DR264" s="80">
        <f t="shared" si="477"/>
        <v>0.36854999758604912</v>
      </c>
      <c r="DS264" s="80">
        <f t="shared" si="478"/>
        <v>0.14320321758371229</v>
      </c>
      <c r="DT264" s="80">
        <f t="shared" si="479"/>
        <v>4.4767287362143776E-2</v>
      </c>
      <c r="DW264" s="80">
        <f t="shared" si="495"/>
        <v>4.6785787238491278E-2</v>
      </c>
      <c r="DX264" s="80">
        <f t="shared" si="480"/>
        <v>-2.6746768819887658E-2</v>
      </c>
      <c r="DY264" s="80">
        <f t="shared" si="481"/>
        <v>4.172690736215879E-2</v>
      </c>
      <c r="DZ264" s="80">
        <f t="shared" si="482"/>
        <v>3.5445859894304974E-2</v>
      </c>
      <c r="EA264" s="80">
        <f t="shared" si="483"/>
        <v>-6.1720114340341366E-2</v>
      </c>
      <c r="EC264" s="80">
        <f t="shared" si="527"/>
        <v>5.6201903133029827</v>
      </c>
      <c r="ED264" s="80">
        <f t="shared" si="528"/>
        <v>1.7427251899519522</v>
      </c>
      <c r="EE264" s="80">
        <f t="shared" si="529"/>
        <v>1.5866903118982583</v>
      </c>
      <c r="EF264" s="80">
        <f t="shared" si="530"/>
        <v>2.832415968078918</v>
      </c>
      <c r="EG264" s="80"/>
      <c r="EI264" s="80">
        <f t="shared" si="546"/>
        <v>-0.12014108014573625</v>
      </c>
      <c r="EJ264" s="80">
        <f t="shared" si="546"/>
        <v>-0.47218992797235787</v>
      </c>
      <c r="EK264" s="80">
        <f t="shared" si="546"/>
        <v>-0.13342048686515726</v>
      </c>
      <c r="EL264" s="80">
        <f t="shared" si="546"/>
        <v>-0.18515087984492232</v>
      </c>
      <c r="EN264" s="80">
        <f t="shared" si="547"/>
        <v>1.1478605418068933E-3</v>
      </c>
      <c r="EO264" s="80">
        <f t="shared" si="548"/>
        <v>2.0580260057379614E-3</v>
      </c>
      <c r="EP264" s="80">
        <f t="shared" si="549"/>
        <v>-8.7892935648325305E-4</v>
      </c>
      <c r="EQ264" s="80">
        <f t="shared" si="550"/>
        <v>-2.6527910991601417E-3</v>
      </c>
      <c r="ES264" s="80">
        <f t="shared" si="551"/>
        <v>-7.1964629221527823E-4</v>
      </c>
      <c r="ET264" s="80">
        <f t="shared" si="552"/>
        <v>2.0246054214834021E-3</v>
      </c>
      <c r="EU264" s="80">
        <f t="shared" si="553"/>
        <v>4.3732833881932704E-3</v>
      </c>
      <c r="EV264" s="80">
        <f t="shared" si="554"/>
        <v>-1.3509823047264914E-3</v>
      </c>
      <c r="EX264" s="80">
        <f t="shared" si="555"/>
        <v>3.857738124340665E-2</v>
      </c>
      <c r="EY264" s="80">
        <f t="shared" si="556"/>
        <v>3.2755055189162816E-2</v>
      </c>
      <c r="EZ264" s="80">
        <f t="shared" si="557"/>
        <v>2.0514611155975776E-2</v>
      </c>
      <c r="FA264" s="80">
        <f t="shared" si="558"/>
        <v>1.7283160187057042E-2</v>
      </c>
      <c r="FD264" s="80">
        <f t="shared" si="461"/>
        <v>1.0254530036509775</v>
      </c>
      <c r="FE264" s="80">
        <f t="shared" si="459"/>
        <v>1.7133252314004428</v>
      </c>
      <c r="FF264" s="80">
        <f t="shared" si="460"/>
        <v>0.81653911070058172</v>
      </c>
      <c r="FG264" s="80"/>
      <c r="FH264" s="80">
        <f t="shared" si="559"/>
        <v>0.82475546929275212</v>
      </c>
      <c r="FI264" s="80">
        <f t="shared" si="560"/>
        <v>0.86566542185852691</v>
      </c>
      <c r="FJ264" s="80">
        <f t="shared" si="531"/>
        <v>1.6369384174127664</v>
      </c>
      <c r="FK264" s="80"/>
      <c r="FL264" s="80">
        <f t="shared" si="561"/>
        <v>0.99996992643936899</v>
      </c>
      <c r="FM264" s="80">
        <f t="shared" si="562"/>
        <v>0.99759894689749595</v>
      </c>
      <c r="FN264" s="80">
        <f t="shared" si="532"/>
        <v>1.0008220771060448</v>
      </c>
      <c r="FO264" s="80"/>
      <c r="FP264" s="80">
        <f t="shared" si="563"/>
        <v>1.001596996021155</v>
      </c>
      <c r="FQ264" s="80">
        <f t="shared" si="564"/>
        <v>1.0092046753251367</v>
      </c>
      <c r="FR264" s="80">
        <f t="shared" si="533"/>
        <v>0.98658273798762852</v>
      </c>
      <c r="FT264" s="80">
        <f t="shared" si="565"/>
        <v>1.0264337480257966</v>
      </c>
      <c r="FU264" s="80">
        <f t="shared" si="566"/>
        <v>1.0494828281851991</v>
      </c>
      <c r="FV264" s="80">
        <f t="shared" si="534"/>
        <v>1.0325099402432032</v>
      </c>
      <c r="FX264" s="37"/>
    </row>
    <row r="265" spans="1:180" x14ac:dyDescent="0.2">
      <c r="A265" s="74" t="s">
        <v>427</v>
      </c>
      <c r="B265" s="31">
        <f t="shared" si="458"/>
        <v>1979</v>
      </c>
      <c r="D265" s="85">
        <f t="shared" si="484"/>
        <v>34748.720207225073</v>
      </c>
      <c r="E265" s="85">
        <f t="shared" si="485"/>
        <v>17101.944000968171</v>
      </c>
      <c r="F265" s="85">
        <f t="shared" si="486"/>
        <v>43258.118826934297</v>
      </c>
      <c r="G265" s="85">
        <f t="shared" si="487"/>
        <v>14570.436581588008</v>
      </c>
      <c r="H265" s="85">
        <f t="shared" si="488"/>
        <v>4561.3288159975245</v>
      </c>
      <c r="I265" s="85">
        <f t="shared" si="489"/>
        <v>114240.54843271305</v>
      </c>
      <c r="J265" s="90"/>
      <c r="K265" s="96">
        <f>MECS_fuel_shares!AV55</f>
        <v>7862.986313110443</v>
      </c>
      <c r="L265" s="96">
        <f>MECS_fuel_shares!AW55</f>
        <v>1896.2267356777263</v>
      </c>
      <c r="M265" s="96">
        <f>MECS_fuel_shares!BM55</f>
        <v>2146.0255455468373</v>
      </c>
      <c r="N265" s="96">
        <f>MECS_fuel_shares!AX55</f>
        <v>3692.6597544285646</v>
      </c>
      <c r="O265" s="96">
        <f>MECS_fuel_shares!AY55</f>
        <v>1264.3758</v>
      </c>
      <c r="P265" s="91"/>
      <c r="R265" s="96">
        <f t="shared" si="504"/>
        <v>2836.1080000000002</v>
      </c>
      <c r="S265" s="96">
        <f t="shared" si="504"/>
        <v>1366.671</v>
      </c>
      <c r="T265" s="96">
        <f t="shared" si="504"/>
        <v>1854.1210000000001</v>
      </c>
      <c r="U265" s="96">
        <f t="shared" si="504"/>
        <v>15054.52833939172</v>
      </c>
      <c r="V265" s="85">
        <f t="shared" si="535"/>
        <v>21111.428339391721</v>
      </c>
      <c r="X265" s="115">
        <f t="shared" ref="X265:AC265" si="574">X191</f>
        <v>4.419277717587577</v>
      </c>
      <c r="Y265" s="115">
        <f t="shared" si="574"/>
        <v>9.0189341175256672</v>
      </c>
      <c r="Z265" s="115">
        <f t="shared" si="574"/>
        <v>20.157317752669865</v>
      </c>
      <c r="AA265" s="115">
        <f t="shared" si="574"/>
        <v>3.9457836764174794</v>
      </c>
      <c r="AB265" s="115">
        <f t="shared" si="574"/>
        <v>3.6075736470102671</v>
      </c>
      <c r="AC265" s="115">
        <f t="shared" si="574"/>
        <v>7.789423268554823</v>
      </c>
      <c r="AD265" s="115">
        <f t="shared" si="467"/>
        <v>0.85975573727273558</v>
      </c>
      <c r="AF265" s="96">
        <f t="shared" si="507"/>
        <v>12.252255628920009</v>
      </c>
      <c r="AG265" s="96">
        <f t="shared" si="508"/>
        <v>12.513577884485857</v>
      </c>
      <c r="AH265" s="96">
        <f t="shared" si="509"/>
        <v>23.330796008962896</v>
      </c>
      <c r="AI265" s="96">
        <f t="shared" si="510"/>
        <v>0.96784410996543568</v>
      </c>
      <c r="AJ265" s="96">
        <f t="shared" si="511"/>
        <v>0.2160596972724276</v>
      </c>
      <c r="AL265" s="94">
        <f t="shared" si="512"/>
        <v>12.383138375101474</v>
      </c>
      <c r="AM265" s="94">
        <f t="shared" si="513"/>
        <v>12.223857162041014</v>
      </c>
      <c r="AN265" s="94">
        <f t="shared" si="513"/>
        <v>22.926131025474</v>
      </c>
      <c r="AO265" s="94">
        <f t="shared" si="513"/>
        <v>0.95682138996728272</v>
      </c>
      <c r="AP265" s="94">
        <f t="shared" si="514"/>
        <v>5.1506806109098449</v>
      </c>
      <c r="AR265" s="90">
        <f>[4]Northeast!V264</f>
        <v>0.98943056742024071</v>
      </c>
      <c r="AS265" s="90">
        <f>[4]Midwest!V264</f>
        <v>1.0237012522810327</v>
      </c>
      <c r="AT265" s="90">
        <f>[4]South!V264</f>
        <v>1.0176508187552125</v>
      </c>
      <c r="AU265" s="90">
        <f>[4]West!V264</f>
        <v>1.01152014379458</v>
      </c>
      <c r="AV265" s="90">
        <f t="shared" si="537"/>
        <v>4.1947795562160009E-2</v>
      </c>
      <c r="AX265" s="102">
        <f t="shared" si="538"/>
        <v>360690.94960411952</v>
      </c>
      <c r="AY265" s="102">
        <f t="shared" si="539"/>
        <v>720731.84829953429</v>
      </c>
      <c r="AZ265" s="102">
        <f t="shared" si="540"/>
        <v>863978.99775584636</v>
      </c>
      <c r="BA265" s="102">
        <f t="shared" si="541"/>
        <v>4076879.3608284639</v>
      </c>
      <c r="BB265" s="102">
        <f t="shared" si="542"/>
        <v>16697115.161008082</v>
      </c>
      <c r="BE265" s="80">
        <f t="shared" si="515"/>
        <v>0.86394453347642741</v>
      </c>
      <c r="BF265" s="80">
        <f t="shared" si="515"/>
        <v>1.4136768896086098</v>
      </c>
      <c r="BG265" s="80">
        <f t="shared" si="515"/>
        <v>1.1129206699876815</v>
      </c>
      <c r="BH265" s="80">
        <f t="shared" si="515"/>
        <v>1.8163972917925366</v>
      </c>
      <c r="BI265" s="80"/>
      <c r="BJ265" s="80"/>
      <c r="BK265" s="80"/>
      <c r="BL265" s="80"/>
      <c r="BM265" s="80"/>
      <c r="BN265" s="80"/>
      <c r="BO265" s="80"/>
      <c r="BP265" s="80"/>
      <c r="BQ265" s="80"/>
      <c r="BR265" s="80"/>
      <c r="BS265" s="80">
        <f t="shared" si="516"/>
        <v>0.75036499964060499</v>
      </c>
      <c r="BT265" s="95">
        <f>[4]Northeast!AK264</f>
        <v>1.1313206435117356</v>
      </c>
      <c r="BU265" s="95">
        <f>[4]Midwest!AK264</f>
        <v>1.2413762125290877</v>
      </c>
      <c r="BV265" s="95">
        <f>[4]South!AK264</f>
        <v>1.3114651304233449</v>
      </c>
      <c r="BW265" s="95">
        <f>[4]West!AK264</f>
        <v>1.2449179172170577</v>
      </c>
      <c r="BX265" s="88"/>
      <c r="BY265" s="95">
        <f>[4]Northeast!AH264</f>
        <v>1.0010183936089099</v>
      </c>
      <c r="BZ265" s="95">
        <f>[4]Midwest!AH264</f>
        <v>0.99875184357330737</v>
      </c>
      <c r="CA265" s="95">
        <f>[4]South!AH264</f>
        <v>0.99921325785005621</v>
      </c>
      <c r="CB265" s="95">
        <f>[4]West!AH264</f>
        <v>0.99843632306250751</v>
      </c>
      <c r="CD265" s="95">
        <f>[4]Northeast!AI264</f>
        <v>0.99517776263500579</v>
      </c>
      <c r="CE265" s="95">
        <f>[4]Midwest!AI264</f>
        <v>0.99149021778604607</v>
      </c>
      <c r="CF265" s="95">
        <f>[4]South!AI264</f>
        <v>0.99018335327269147</v>
      </c>
      <c r="CG265" s="95">
        <f>[4]West!AI264</f>
        <v>0.99399273051160097</v>
      </c>
      <c r="CI265" s="95">
        <f>[4]Northeast!AJ264</f>
        <v>1.0129778367060336</v>
      </c>
      <c r="CJ265" s="95">
        <f>[4]Midwest!AJ264</f>
        <v>1.0123374539119867</v>
      </c>
      <c r="CK265" s="95">
        <f>[4]South!AJ264</f>
        <v>1.0148023695209674</v>
      </c>
      <c r="CL265" s="95">
        <f>[4]West!AJ264</f>
        <v>0.95932554584203489</v>
      </c>
      <c r="CN265" s="89">
        <f t="shared" si="517"/>
        <v>0.73258645630070607</v>
      </c>
      <c r="CO265" s="89">
        <f t="shared" si="518"/>
        <v>1.348622983100507</v>
      </c>
      <c r="CP265" s="89">
        <f t="shared" si="519"/>
        <v>1.6976069846870283</v>
      </c>
      <c r="CQ265" s="89">
        <f t="shared" si="520"/>
        <v>0.99941994269315348</v>
      </c>
      <c r="CR265" s="89">
        <f t="shared" si="521"/>
        <v>0.99301613859176274</v>
      </c>
      <c r="CS265" s="89">
        <f t="shared" si="522"/>
        <v>1.0111457007858966</v>
      </c>
      <c r="CT265" s="89">
        <f t="shared" si="523"/>
        <v>0.85732692725497917</v>
      </c>
      <c r="CU265" s="89">
        <f t="shared" si="524"/>
        <v>1.0699428007228531</v>
      </c>
      <c r="CV265" s="89">
        <f t="shared" si="525"/>
        <v>0.98798293207528742</v>
      </c>
      <c r="CW265" s="89"/>
      <c r="CX265" s="89">
        <f t="shared" si="526"/>
        <v>1.703551279617868</v>
      </c>
      <c r="CY265" s="80">
        <f t="shared" si="543"/>
        <v>1.0829567657362325</v>
      </c>
      <c r="DA265" s="35"/>
      <c r="DC265" s="80">
        <f t="shared" si="491"/>
        <v>0.30417151076346455</v>
      </c>
      <c r="DD265" s="80">
        <f t="shared" si="468"/>
        <v>0.14970117209338421</v>
      </c>
      <c r="DE265" s="80">
        <f t="shared" si="469"/>
        <v>0.37865818591034733</v>
      </c>
      <c r="DF265" s="80">
        <f t="shared" si="470"/>
        <v>0.12754172473331482</v>
      </c>
      <c r="DG265" s="80">
        <f t="shared" si="471"/>
        <v>3.9927406499489261E-2</v>
      </c>
      <c r="DI265" s="80">
        <f t="shared" si="544"/>
        <v>0.28909325953826281</v>
      </c>
      <c r="DJ265" s="80">
        <f t="shared" si="472"/>
        <v>0.15099739670956208</v>
      </c>
      <c r="DK265" s="80">
        <f t="shared" si="473"/>
        <v>0.38028268551939354</v>
      </c>
      <c r="DL265" s="80">
        <f t="shared" si="474"/>
        <v>0.13569340133501542</v>
      </c>
      <c r="DM265" s="80">
        <f t="shared" si="475"/>
        <v>4.3405587033519523E-2</v>
      </c>
      <c r="DN265" s="80">
        <f t="shared" si="545"/>
        <v>0.99947233013575332</v>
      </c>
      <c r="DO265" s="80"/>
      <c r="DP265" s="80">
        <f t="shared" si="494"/>
        <v>0.28924588587559669</v>
      </c>
      <c r="DQ265" s="80">
        <f t="shared" si="476"/>
        <v>0.15107711555061545</v>
      </c>
      <c r="DR265" s="80">
        <f t="shared" si="477"/>
        <v>0.38048345517253251</v>
      </c>
      <c r="DS265" s="80">
        <f t="shared" si="478"/>
        <v>0.13576504045548202</v>
      </c>
      <c r="DT265" s="80">
        <f t="shared" si="479"/>
        <v>4.3428502945773356E-2</v>
      </c>
      <c r="DW265" s="80">
        <f t="shared" si="495"/>
        <v>8.6475322994199022E-2</v>
      </c>
      <c r="DX265" s="80">
        <f t="shared" si="480"/>
        <v>0.21808086042550714</v>
      </c>
      <c r="DY265" s="80">
        <f t="shared" si="481"/>
        <v>9.1918906909918708E-3</v>
      </c>
      <c r="DZ265" s="80">
        <f t="shared" si="482"/>
        <v>-6.8157168454040046E-2</v>
      </c>
      <c r="EA265" s="80">
        <f t="shared" si="483"/>
        <v>-7.9651547879775131E-2</v>
      </c>
      <c r="EC265" s="80">
        <f t="shared" si="527"/>
        <v>6.218868087407591</v>
      </c>
      <c r="ED265" s="80">
        <f t="shared" si="528"/>
        <v>1.4997334935370688</v>
      </c>
      <c r="EE265" s="80">
        <f t="shared" si="529"/>
        <v>1.6973003956156367</v>
      </c>
      <c r="EF265" s="80">
        <f t="shared" si="530"/>
        <v>2.9205397275308216</v>
      </c>
      <c r="EG265" s="80"/>
      <c r="EI265" s="80">
        <f t="shared" si="546"/>
        <v>0.10122238376505747</v>
      </c>
      <c r="EJ265" s="80">
        <f t="shared" si="546"/>
        <v>-0.15016266778687368</v>
      </c>
      <c r="EK265" s="80">
        <f t="shared" si="546"/>
        <v>6.7388704349532341E-2</v>
      </c>
      <c r="EL265" s="80">
        <f t="shared" si="546"/>
        <v>3.0638390965944846E-2</v>
      </c>
      <c r="EN265" s="80">
        <f t="shared" si="547"/>
        <v>-1.990559178395827E-3</v>
      </c>
      <c r="EO265" s="80">
        <f t="shared" si="548"/>
        <v>-4.8256695542305064E-3</v>
      </c>
      <c r="EP265" s="80">
        <f t="shared" si="549"/>
        <v>1.2885709049754519E-3</v>
      </c>
      <c r="EQ265" s="80">
        <f t="shared" si="550"/>
        <v>-4.3268547580410446E-3</v>
      </c>
      <c r="ES265" s="80">
        <f t="shared" si="551"/>
        <v>7.0855265393790197E-3</v>
      </c>
      <c r="ET265" s="80">
        <f t="shared" si="552"/>
        <v>9.7984117960692278E-3</v>
      </c>
      <c r="EU265" s="80">
        <f t="shared" si="553"/>
        <v>6.1456111464566338E-3</v>
      </c>
      <c r="EV265" s="80">
        <f t="shared" si="554"/>
        <v>4.6524903070023762E-3</v>
      </c>
      <c r="EX265" s="80">
        <f t="shared" si="555"/>
        <v>-4.7208344177796693E-2</v>
      </c>
      <c r="EY265" s="80">
        <f t="shared" si="556"/>
        <v>-7.1490814611516289E-3</v>
      </c>
      <c r="EZ265" s="80">
        <f t="shared" si="557"/>
        <v>-2.0111217098401885E-2</v>
      </c>
      <c r="FA265" s="80">
        <f t="shared" si="558"/>
        <v>1.0888217701696585E-2</v>
      </c>
      <c r="FD265" s="80">
        <f t="shared" si="461"/>
        <v>1.0499520672309279</v>
      </c>
      <c r="FE265" s="80">
        <f t="shared" si="459"/>
        <v>1.7989093685478028</v>
      </c>
      <c r="FF265" s="80">
        <f t="shared" si="460"/>
        <v>0.85732692725497917</v>
      </c>
      <c r="FG265" s="80"/>
      <c r="FH265" s="80">
        <f t="shared" si="559"/>
        <v>1.0370622172641966</v>
      </c>
      <c r="FI265" s="80">
        <f t="shared" si="560"/>
        <v>0.89774890180154998</v>
      </c>
      <c r="FJ265" s="80">
        <f t="shared" si="531"/>
        <v>1.6976069846870283</v>
      </c>
      <c r="FK265" s="80"/>
      <c r="FL265" s="80">
        <f t="shared" si="561"/>
        <v>0.99859901730291001</v>
      </c>
      <c r="FM265" s="80">
        <f t="shared" si="562"/>
        <v>0.99620132803425732</v>
      </c>
      <c r="FN265" s="80">
        <f t="shared" si="532"/>
        <v>0.99941994269315348</v>
      </c>
      <c r="FO265" s="80"/>
      <c r="FP265" s="80">
        <f t="shared" si="563"/>
        <v>1.0065208931358931</v>
      </c>
      <c r="FQ265" s="80">
        <f t="shared" si="564"/>
        <v>1.0157855911651756</v>
      </c>
      <c r="FR265" s="80">
        <f t="shared" si="533"/>
        <v>0.99301613859176274</v>
      </c>
      <c r="FT265" s="80">
        <f t="shared" si="565"/>
        <v>0.97930844186132049</v>
      </c>
      <c r="FU265" s="80">
        <f t="shared" si="566"/>
        <v>1.0277673932302593</v>
      </c>
      <c r="FV265" s="80">
        <f t="shared" si="534"/>
        <v>1.0111457007858966</v>
      </c>
      <c r="FX265" s="37"/>
    </row>
    <row r="266" spans="1:180" x14ac:dyDescent="0.2">
      <c r="A266" s="74" t="s">
        <v>427</v>
      </c>
      <c r="B266" s="31">
        <f t="shared" si="458"/>
        <v>1980</v>
      </c>
      <c r="D266" s="85">
        <f t="shared" si="484"/>
        <v>40859.410209640664</v>
      </c>
      <c r="E266" s="85">
        <f t="shared" si="485"/>
        <v>19322.742893131712</v>
      </c>
      <c r="F266" s="85">
        <f t="shared" si="486"/>
        <v>50114.915297735046</v>
      </c>
      <c r="G266" s="85">
        <f t="shared" si="487"/>
        <v>15182.390703157327</v>
      </c>
      <c r="H266" s="85">
        <f t="shared" si="488"/>
        <v>4971.7667250106433</v>
      </c>
      <c r="I266" s="85">
        <f t="shared" si="489"/>
        <v>130451.22582867539</v>
      </c>
      <c r="J266" s="90"/>
      <c r="K266" s="96">
        <f>MECS_fuel_shares!AV56</f>
        <v>7842.5947181012343</v>
      </c>
      <c r="L266" s="96">
        <f>MECS_fuel_shares!AW56</f>
        <v>1622.61135811138</v>
      </c>
      <c r="M266" s="96">
        <f>MECS_fuel_shares!BM56</f>
        <v>2242.3816281007753</v>
      </c>
      <c r="N266" s="96">
        <f>MECS_fuel_shares!AX56</f>
        <v>3927.0531273183033</v>
      </c>
      <c r="O266" s="96">
        <f>MECS_fuel_shares!AY56</f>
        <v>1440</v>
      </c>
      <c r="P266" s="91"/>
      <c r="R266" s="96">
        <f t="shared" si="504"/>
        <v>2650.8679999999999</v>
      </c>
      <c r="S266" s="96">
        <f t="shared" si="504"/>
        <v>1318.213</v>
      </c>
      <c r="T266" s="96">
        <f t="shared" si="504"/>
        <v>1906.0889999999999</v>
      </c>
      <c r="U266" s="96">
        <f t="shared" si="504"/>
        <v>15412.164923106178</v>
      </c>
      <c r="V266" s="85">
        <f t="shared" si="535"/>
        <v>21287.33492310618</v>
      </c>
      <c r="X266" s="115">
        <f t="shared" ref="X266:AC266" si="575">X192</f>
        <v>5.2099351908794169</v>
      </c>
      <c r="Y266" s="115">
        <f t="shared" si="575"/>
        <v>11.908423293438668</v>
      </c>
      <c r="Z266" s="115">
        <f t="shared" si="575"/>
        <v>22.348968021193055</v>
      </c>
      <c r="AA266" s="115">
        <f t="shared" si="575"/>
        <v>3.8661027011684568</v>
      </c>
      <c r="AB266" s="115">
        <f t="shared" si="575"/>
        <v>3.4526157812573914</v>
      </c>
      <c r="AC266" s="115">
        <f t="shared" si="575"/>
        <v>9.3202382768905156</v>
      </c>
      <c r="AD266" s="115">
        <f t="shared" si="467"/>
        <v>1.0287190790688996</v>
      </c>
      <c r="AF266" s="96">
        <f t="shared" si="507"/>
        <v>15.413596682158699</v>
      </c>
      <c r="AG266" s="96">
        <f t="shared" si="508"/>
        <v>14.658285795339381</v>
      </c>
      <c r="AH266" s="96">
        <f t="shared" si="509"/>
        <v>26.292012229090588</v>
      </c>
      <c r="AI266" s="96">
        <f t="shared" si="510"/>
        <v>0.98509137288010917</v>
      </c>
      <c r="AJ266" s="96">
        <f t="shared" si="511"/>
        <v>0.23355515112481628</v>
      </c>
      <c r="AL266" s="94">
        <f t="shared" si="512"/>
        <v>15.015527609053523</v>
      </c>
      <c r="AM266" s="94">
        <f t="shared" si="513"/>
        <v>14.528239899293549</v>
      </c>
      <c r="AN266" s="94">
        <f t="shared" si="513"/>
        <v>26.08681919728383</v>
      </c>
      <c r="AO266" s="94">
        <f t="shared" si="513"/>
        <v>1.014452820062302</v>
      </c>
      <c r="AP266" s="94">
        <f t="shared" si="514"/>
        <v>5.8398202536772184</v>
      </c>
      <c r="AR266" s="90">
        <f>[4]Northeast!V265</f>
        <v>1.026510495233292</v>
      </c>
      <c r="AS266" s="90">
        <f>[4]Midwest!V265</f>
        <v>1.0089512492185757</v>
      </c>
      <c r="AT266" s="90">
        <f>[4]South!V265</f>
        <v>1.0078657742921806</v>
      </c>
      <c r="AU266" s="90">
        <f>[4]West!V265</f>
        <v>0.97105686277219905</v>
      </c>
      <c r="AV266" s="90">
        <f t="shared" si="537"/>
        <v>3.9993551338802127E-2</v>
      </c>
      <c r="AX266" s="102">
        <f t="shared" si="538"/>
        <v>338009.05124953343</v>
      </c>
      <c r="AY266" s="102">
        <f t="shared" si="539"/>
        <v>812402.1771512304</v>
      </c>
      <c r="AZ266" s="102">
        <f t="shared" si="540"/>
        <v>850028.81584184035</v>
      </c>
      <c r="BA266" s="102">
        <f t="shared" si="541"/>
        <v>3924613.297409297</v>
      </c>
      <c r="BB266" s="102">
        <f t="shared" si="542"/>
        <v>14782871.474379292</v>
      </c>
      <c r="BE266" s="80">
        <f t="shared" si="515"/>
        <v>1.0476005841289693</v>
      </c>
      <c r="BF266" s="80">
        <f t="shared" si="515"/>
        <v>1.6801764549489993</v>
      </c>
      <c r="BG266" s="80">
        <f t="shared" si="515"/>
        <v>1.2663523673763171</v>
      </c>
      <c r="BH266" s="80">
        <f t="shared" si="515"/>
        <v>1.9258028450591744</v>
      </c>
      <c r="BI266" s="80"/>
      <c r="BJ266" s="80"/>
      <c r="BK266" s="80"/>
      <c r="BL266" s="80"/>
      <c r="BM266" s="80"/>
      <c r="BN266" s="80"/>
      <c r="BO266" s="80"/>
      <c r="BP266" s="80"/>
      <c r="BQ266" s="80"/>
      <c r="BR266" s="80"/>
      <c r="BS266" s="80">
        <f t="shared" si="516"/>
        <v>0.88709286772176565</v>
      </c>
      <c r="BT266" s="95">
        <f>[4]Northeast!AK265</f>
        <v>1.0845371715057233</v>
      </c>
      <c r="BU266" s="95">
        <f>[4]Midwest!AK265</f>
        <v>1.154816671912966</v>
      </c>
      <c r="BV266" s="95">
        <f>[4]South!AK265</f>
        <v>1.1214002942114349</v>
      </c>
      <c r="BW266" s="95">
        <f>[4]West!AK265</f>
        <v>1.1401517198361122</v>
      </c>
      <c r="BX266" s="88"/>
      <c r="BY266" s="95">
        <f>[4]Northeast!AH265</f>
        <v>0.99970242709308166</v>
      </c>
      <c r="BZ266" s="95">
        <f>[4]Midwest!AH265</f>
        <v>0.99915693850295006</v>
      </c>
      <c r="CA266" s="95">
        <f>[4]South!AH265</f>
        <v>1.0000703136422155</v>
      </c>
      <c r="CB266" s="95">
        <f>[4]West!AH265</f>
        <v>0.9998047701714502</v>
      </c>
      <c r="CD266" s="95">
        <f>[4]Northeast!AI265</f>
        <v>1.0003916356610432</v>
      </c>
      <c r="CE266" s="95">
        <f>[4]Midwest!AI265</f>
        <v>0.99455649260236612</v>
      </c>
      <c r="CF266" s="95">
        <f>[4]South!AI265</f>
        <v>0.9927488293991974</v>
      </c>
      <c r="CG266" s="95">
        <f>[4]West!AI265</f>
        <v>0.99588982139160853</v>
      </c>
      <c r="CI266" s="95">
        <f>[4]Northeast!AJ265</f>
        <v>1.0509402226460742</v>
      </c>
      <c r="CJ266" s="95">
        <f>[4]Midwest!AJ265</f>
        <v>0.99775118617794811</v>
      </c>
      <c r="CK266" s="95">
        <f>[4]South!AJ265</f>
        <v>1.0050447138261596</v>
      </c>
      <c r="CL266" s="95">
        <f>[4]West!AJ265</f>
        <v>0.92095017646210653</v>
      </c>
      <c r="CN266" s="89">
        <f t="shared" si="517"/>
        <v>0.83434410645396462</v>
      </c>
      <c r="CO266" s="89">
        <f t="shared" si="518"/>
        <v>1.2906949240739864</v>
      </c>
      <c r="CP266" s="89">
        <f t="shared" si="519"/>
        <v>1.4985171900414784</v>
      </c>
      <c r="CQ266" s="89">
        <f t="shared" si="520"/>
        <v>0.99956814921787773</v>
      </c>
      <c r="CR266" s="89">
        <f t="shared" si="521"/>
        <v>0.99629099311556113</v>
      </c>
      <c r="CS266" s="89">
        <f t="shared" si="522"/>
        <v>1.0116863044147946</v>
      </c>
      <c r="CT266" s="89">
        <f t="shared" si="523"/>
        <v>0.97378584316970385</v>
      </c>
      <c r="CU266" s="89">
        <f t="shared" si="524"/>
        <v>1.2266336442158392</v>
      </c>
      <c r="CV266" s="89">
        <f t="shared" si="525"/>
        <v>1.076883703131178</v>
      </c>
      <c r="CW266" s="89"/>
      <c r="CX266" s="89">
        <f t="shared" si="526"/>
        <v>1.5097540847515862</v>
      </c>
      <c r="CY266" s="80">
        <f t="shared" si="543"/>
        <v>1.1390586008955692</v>
      </c>
      <c r="DA266" s="35"/>
      <c r="DC266" s="80">
        <f t="shared" si="491"/>
        <v>0.31321599279796936</v>
      </c>
      <c r="DD266" s="80">
        <f t="shared" si="468"/>
        <v>0.1481223558489877</v>
      </c>
      <c r="DE266" s="80">
        <f t="shared" si="469"/>
        <v>0.38416592085958717</v>
      </c>
      <c r="DF266" s="80">
        <f t="shared" si="470"/>
        <v>0.11638365685498971</v>
      </c>
      <c r="DG266" s="80">
        <f t="shared" si="471"/>
        <v>3.8112073638466068E-2</v>
      </c>
      <c r="DI266" s="80">
        <f t="shared" si="544"/>
        <v>0.30867166750440234</v>
      </c>
      <c r="DJ266" s="80">
        <f t="shared" si="472"/>
        <v>0.148910369029114</v>
      </c>
      <c r="DK266" s="80">
        <f t="shared" si="473"/>
        <v>0.38140542547740686</v>
      </c>
      <c r="DL266" s="80">
        <f t="shared" si="474"/>
        <v>0.12187757458199591</v>
      </c>
      <c r="DM266" s="80">
        <f t="shared" si="475"/>
        <v>3.9012701091096953E-2</v>
      </c>
      <c r="DN266" s="80">
        <f t="shared" si="545"/>
        <v>0.99987773768401611</v>
      </c>
      <c r="DO266" s="80"/>
      <c r="DP266" s="80">
        <f t="shared" si="494"/>
        <v>0.30870941103196115</v>
      </c>
      <c r="DQ266" s="80">
        <f t="shared" si="476"/>
        <v>0.14892857738190091</v>
      </c>
      <c r="DR266" s="80">
        <f t="shared" si="477"/>
        <v>0.38145206269002818</v>
      </c>
      <c r="DS266" s="80">
        <f t="shared" si="478"/>
        <v>0.12189247743858857</v>
      </c>
      <c r="DT266" s="80">
        <f t="shared" si="479"/>
        <v>3.9017471457521186E-2</v>
      </c>
      <c r="DW266" s="80">
        <f t="shared" si="495"/>
        <v>0.16459114589149504</v>
      </c>
      <c r="DX266" s="80">
        <f t="shared" si="480"/>
        <v>0.27791983119849839</v>
      </c>
      <c r="DY266" s="80">
        <f t="shared" si="481"/>
        <v>0.10321276007628322</v>
      </c>
      <c r="DZ266" s="80">
        <f t="shared" si="482"/>
        <v>-2.0400639458338254E-2</v>
      </c>
      <c r="EA266" s="80">
        <f t="shared" si="483"/>
        <v>-4.3903285206482824E-2</v>
      </c>
      <c r="EC266" s="80">
        <f t="shared" si="527"/>
        <v>5.4462463320147458</v>
      </c>
      <c r="ED266" s="80">
        <f t="shared" si="528"/>
        <v>1.1268134431329029</v>
      </c>
      <c r="EE266" s="80">
        <f t="shared" si="529"/>
        <v>1.5572094639588718</v>
      </c>
      <c r="EF266" s="80">
        <f t="shared" si="530"/>
        <v>2.7271202273043773</v>
      </c>
      <c r="EG266" s="80"/>
      <c r="EI266" s="80">
        <f t="shared" si="546"/>
        <v>-0.13266128571328087</v>
      </c>
      <c r="EJ266" s="80">
        <f t="shared" si="546"/>
        <v>-0.2858937340357165</v>
      </c>
      <c r="EK266" s="80">
        <f t="shared" si="546"/>
        <v>-8.6143571986177489E-2</v>
      </c>
      <c r="EL266" s="80">
        <f t="shared" si="546"/>
        <v>-6.8522246749873991E-2</v>
      </c>
      <c r="EN266" s="80">
        <f t="shared" si="547"/>
        <v>-1.3154925884582491E-3</v>
      </c>
      <c r="EO266" s="80">
        <f t="shared" si="548"/>
        <v>4.0551894944180339E-4</v>
      </c>
      <c r="EP266" s="80">
        <f t="shared" si="549"/>
        <v>8.5736296429357855E-4</v>
      </c>
      <c r="EQ266" s="80">
        <f t="shared" si="550"/>
        <v>1.3696518678390798E-3</v>
      </c>
      <c r="ES266" s="80">
        <f t="shared" si="551"/>
        <v>5.2254608578476318E-3</v>
      </c>
      <c r="ET266" s="80">
        <f t="shared" si="552"/>
        <v>3.0878198751295304E-3</v>
      </c>
      <c r="EU266" s="80">
        <f t="shared" si="553"/>
        <v>2.5875595548306369E-3</v>
      </c>
      <c r="EV266" s="80">
        <f t="shared" si="554"/>
        <v>1.9067371116508035E-3</v>
      </c>
      <c r="EX266" s="80">
        <f t="shared" si="555"/>
        <v>3.679086747372038E-2</v>
      </c>
      <c r="EY266" s="80">
        <f t="shared" si="556"/>
        <v>-1.4513313965684432E-2</v>
      </c>
      <c r="EZ266" s="80">
        <f t="shared" si="557"/>
        <v>-9.661851813130751E-3</v>
      </c>
      <c r="FA266" s="80">
        <f t="shared" si="558"/>
        <v>-4.0824543565051379E-2</v>
      </c>
      <c r="FD266" s="80">
        <f t="shared" si="461"/>
        <v>1.1358395638961289</v>
      </c>
      <c r="FE266" s="80">
        <f t="shared" si="459"/>
        <v>2.0432724326599971</v>
      </c>
      <c r="FF266" s="80">
        <f t="shared" si="460"/>
        <v>0.97378584316970385</v>
      </c>
      <c r="FG266" s="80"/>
      <c r="FH266" s="80">
        <f t="shared" si="559"/>
        <v>0.88272327079152879</v>
      </c>
      <c r="FI266" s="80">
        <f t="shared" si="560"/>
        <v>0.79246384694776717</v>
      </c>
      <c r="FJ266" s="80">
        <f t="shared" si="531"/>
        <v>1.4985171900414784</v>
      </c>
      <c r="FK266" s="80"/>
      <c r="FL266" s="80">
        <f t="shared" si="561"/>
        <v>1.0001482925428973</v>
      </c>
      <c r="FM266" s="80">
        <f t="shared" si="562"/>
        <v>0.99634905726242917</v>
      </c>
      <c r="FN266" s="80">
        <f t="shared" si="532"/>
        <v>0.99956814921787773</v>
      </c>
      <c r="FO266" s="80"/>
      <c r="FP266" s="80">
        <f t="shared" si="563"/>
        <v>1.0032978865060971</v>
      </c>
      <c r="FQ266" s="80">
        <f t="shared" si="564"/>
        <v>1.0191355367593671</v>
      </c>
      <c r="FR266" s="80">
        <f t="shared" si="533"/>
        <v>0.99629099311556113</v>
      </c>
      <c r="FT266" s="80">
        <f t="shared" si="565"/>
        <v>1.000534644639717</v>
      </c>
      <c r="FU266" s="80">
        <f t="shared" si="566"/>
        <v>1.0283168835579257</v>
      </c>
      <c r="FV266" s="80">
        <f t="shared" si="534"/>
        <v>1.0116863044147946</v>
      </c>
      <c r="FX266" s="37"/>
    </row>
    <row r="267" spans="1:180" x14ac:dyDescent="0.2">
      <c r="A267" s="74" t="s">
        <v>427</v>
      </c>
      <c r="B267" s="31">
        <f t="shared" si="458"/>
        <v>1981</v>
      </c>
      <c r="D267" s="85">
        <f t="shared" si="484"/>
        <v>47104.066058414675</v>
      </c>
      <c r="E267" s="85">
        <f t="shared" si="485"/>
        <v>21996.23810155629</v>
      </c>
      <c r="F267" s="85">
        <f t="shared" si="486"/>
        <v>54214.4990043527</v>
      </c>
      <c r="G267" s="85">
        <f t="shared" si="487"/>
        <v>14304.930396406035</v>
      </c>
      <c r="H267" s="85">
        <f t="shared" si="488"/>
        <v>4811.704429174285</v>
      </c>
      <c r="I267" s="85">
        <f t="shared" si="489"/>
        <v>142431.43798990399</v>
      </c>
      <c r="J267" s="90"/>
      <c r="K267" s="96">
        <f>MECS_fuel_shares!AV57</f>
        <v>8122.0174952884818</v>
      </c>
      <c r="L267" s="96">
        <f>MECS_fuel_shares!AW57</f>
        <v>1694.8668048595562</v>
      </c>
      <c r="M267" s="96">
        <f>MECS_fuel_shares!BM57</f>
        <v>2283.0954570770973</v>
      </c>
      <c r="N267" s="96">
        <f>MECS_fuel_shares!AX57</f>
        <v>3675.8893280931306</v>
      </c>
      <c r="O267" s="96">
        <f>MECS_fuel_shares!AY57</f>
        <v>1525.1985</v>
      </c>
      <c r="P267" s="91"/>
      <c r="R267" s="96">
        <f t="shared" si="504"/>
        <v>2557.34</v>
      </c>
      <c r="S267" s="96">
        <f t="shared" si="504"/>
        <v>1121.876</v>
      </c>
      <c r="T267" s="96">
        <f t="shared" si="504"/>
        <v>2033.239</v>
      </c>
      <c r="U267" s="96">
        <f t="shared" si="504"/>
        <v>16036.76570055953</v>
      </c>
      <c r="V267" s="85">
        <f t="shared" si="535"/>
        <v>21749.22070055953</v>
      </c>
      <c r="X267" s="115">
        <f t="shared" ref="X267:AC267" si="576">X193</f>
        <v>5.799552400095096</v>
      </c>
      <c r="Y267" s="115">
        <f t="shared" si="576"/>
        <v>12.978151462102057</v>
      </c>
      <c r="Z267" s="115">
        <f t="shared" si="576"/>
        <v>23.746050055112498</v>
      </c>
      <c r="AA267" s="115">
        <f t="shared" si="576"/>
        <v>3.8915563336142993</v>
      </c>
      <c r="AB267" s="115">
        <f t="shared" si="576"/>
        <v>3.154805377250427</v>
      </c>
      <c r="AC267" s="115">
        <f t="shared" si="576"/>
        <v>9.9203899890070542</v>
      </c>
      <c r="AD267" s="115">
        <f t="shared" si="467"/>
        <v>1.0949606812949886</v>
      </c>
      <c r="AF267" s="96">
        <f t="shared" si="507"/>
        <v>18.419164467147375</v>
      </c>
      <c r="AG267" s="96">
        <f t="shared" si="508"/>
        <v>19.606657154227641</v>
      </c>
      <c r="AH267" s="96">
        <f t="shared" si="509"/>
        <v>26.664105402440491</v>
      </c>
      <c r="AI267" s="96">
        <f t="shared" si="510"/>
        <v>0.89200844256937228</v>
      </c>
      <c r="AJ267" s="96">
        <f t="shared" si="511"/>
        <v>0.22123571669170183</v>
      </c>
      <c r="AL267" s="94">
        <f t="shared" si="512"/>
        <v>18.289708007934788</v>
      </c>
      <c r="AM267" s="94">
        <f t="shared" si="513"/>
        <v>19.799931231679142</v>
      </c>
      <c r="AN267" s="94">
        <f t="shared" si="513"/>
        <v>26.63536403338933</v>
      </c>
      <c r="AO267" s="94">
        <f t="shared" si="513"/>
        <v>0.94336722883826829</v>
      </c>
      <c r="AP267" s="94">
        <f t="shared" si="514"/>
        <v>6.3575008769981318</v>
      </c>
      <c r="AR267" s="90">
        <f>[4]Northeast!V266</f>
        <v>1.0070781042079198</v>
      </c>
      <c r="AS267" s="90">
        <f>[4]Midwest!V266</f>
        <v>0.99023864905438297</v>
      </c>
      <c r="AT267" s="90">
        <f>[4]South!V266</f>
        <v>1.0010790680020416</v>
      </c>
      <c r="AU267" s="90">
        <f>[4]West!V266</f>
        <v>0.94555801314813215</v>
      </c>
      <c r="AV267" s="90">
        <f t="shared" si="537"/>
        <v>3.4799164164042447E-2</v>
      </c>
      <c r="AX267" s="102">
        <f t="shared" si="538"/>
        <v>314865.11836295511</v>
      </c>
      <c r="AY267" s="102">
        <f t="shared" si="539"/>
        <v>661925.76123582956</v>
      </c>
      <c r="AZ267" s="102">
        <f t="shared" si="540"/>
        <v>890562.41327860521</v>
      </c>
      <c r="BA267" s="102">
        <f t="shared" si="541"/>
        <v>4362690.0238801828</v>
      </c>
      <c r="BB267" s="102">
        <f t="shared" si="542"/>
        <v>14259927.93761568</v>
      </c>
      <c r="BE267" s="80">
        <f t="shared" si="515"/>
        <v>1.2760330034029692</v>
      </c>
      <c r="BF267" s="80">
        <f t="shared" si="515"/>
        <v>2.2898422999398775</v>
      </c>
      <c r="BG267" s="80">
        <f t="shared" si="515"/>
        <v>1.2929807978706942</v>
      </c>
      <c r="BH267" s="80">
        <f t="shared" si="515"/>
        <v>1.7908563683826639</v>
      </c>
      <c r="BI267" s="80"/>
      <c r="BJ267" s="80"/>
      <c r="BK267" s="80"/>
      <c r="BL267" s="80"/>
      <c r="BM267" s="80"/>
      <c r="BN267" s="80"/>
      <c r="BO267" s="80"/>
      <c r="BP267" s="80"/>
      <c r="BQ267" s="80"/>
      <c r="BR267" s="80"/>
      <c r="BS267" s="80">
        <f t="shared" si="516"/>
        <v>0.90856592360433308</v>
      </c>
      <c r="BT267" s="95">
        <f>[4]Northeast!AK266</f>
        <v>1.0325629982099334</v>
      </c>
      <c r="BU267" s="95">
        <f>[4]Midwest!AK266</f>
        <v>1.0667166019107335</v>
      </c>
      <c r="BV267" s="95">
        <f>[4]South!AK266</f>
        <v>1.0069428739463995</v>
      </c>
      <c r="BW267" s="95">
        <f>[4]West!AK266</f>
        <v>1.0780019766616171</v>
      </c>
      <c r="BX267" s="88"/>
      <c r="BY267" s="95">
        <f>[4]Northeast!AH266</f>
        <v>0.99815101171242493</v>
      </c>
      <c r="BZ267" s="95">
        <f>[4]Midwest!AH266</f>
        <v>0.99990465952914087</v>
      </c>
      <c r="CA267" s="95">
        <f>[4]South!AH266</f>
        <v>0.99716660420108338</v>
      </c>
      <c r="CB267" s="95">
        <f>[4]West!AH266</f>
        <v>0.99855008207701434</v>
      </c>
      <c r="CD267" s="95">
        <f>[4]Northeast!AI266</f>
        <v>1.0040903838654596</v>
      </c>
      <c r="CE267" s="95">
        <f>[4]Midwest!AI266</f>
        <v>0.99455611216078266</v>
      </c>
      <c r="CF267" s="95">
        <f>[4]South!AI266</f>
        <v>0.99122522435194726</v>
      </c>
      <c r="CG267" s="95">
        <f>[4]West!AI266</f>
        <v>0.99356662307284282</v>
      </c>
      <c r="CI267" s="95">
        <f>[4]Northeast!AJ266</f>
        <v>1.0310453638544854</v>
      </c>
      <c r="CJ267" s="95">
        <f>[4]Midwest!AJ266</f>
        <v>0.97924630893560649</v>
      </c>
      <c r="CK267" s="95">
        <f>[4]South!AJ266</f>
        <v>0.99827700382431395</v>
      </c>
      <c r="CL267" s="95">
        <f>[4]West!AJ266</f>
        <v>0.89676707147500534</v>
      </c>
      <c r="CN267" s="89">
        <f t="shared" si="517"/>
        <v>0.88370859697738002</v>
      </c>
      <c r="CO267" s="89">
        <f t="shared" si="518"/>
        <v>1.1793641531046706</v>
      </c>
      <c r="CP267" s="89">
        <f t="shared" si="519"/>
        <v>1.4428962111631876</v>
      </c>
      <c r="CQ267" s="89">
        <f t="shared" si="520"/>
        <v>0.99793506979334567</v>
      </c>
      <c r="CR267" s="89">
        <f t="shared" si="521"/>
        <v>0.9966376754616566</v>
      </c>
      <c r="CS267" s="89">
        <f t="shared" si="522"/>
        <v>0.99717088704713286</v>
      </c>
      <c r="CT267" s="89">
        <f t="shared" si="523"/>
        <v>1.0425188346059417</v>
      </c>
      <c r="CU267" s="89">
        <f t="shared" si="524"/>
        <v>1.3183698393739898</v>
      </c>
      <c r="CV267" s="89">
        <f t="shared" si="525"/>
        <v>1.0422142410655444</v>
      </c>
      <c r="CW267" s="89"/>
      <c r="CX267" s="89">
        <f t="shared" si="526"/>
        <v>1.4310152738159827</v>
      </c>
      <c r="CY267" s="80">
        <f t="shared" si="543"/>
        <v>1.2649700871733511</v>
      </c>
      <c r="DA267" s="35"/>
      <c r="DC267" s="80">
        <f t="shared" si="491"/>
        <v>0.33071396823047988</v>
      </c>
      <c r="DD267" s="80">
        <f t="shared" si="468"/>
        <v>0.1544338694601641</v>
      </c>
      <c r="DE267" s="80">
        <f t="shared" si="469"/>
        <v>0.38063576250768177</v>
      </c>
      <c r="DF267" s="80">
        <f t="shared" si="470"/>
        <v>0.10043379887395376</v>
      </c>
      <c r="DG267" s="80">
        <f t="shared" si="471"/>
        <v>3.3782600927720424E-2</v>
      </c>
      <c r="DI267" s="80">
        <f t="shared" si="544"/>
        <v>0.32188571737595911</v>
      </c>
      <c r="DJ267" s="80">
        <f t="shared" si="472"/>
        <v>0.15125616641536979</v>
      </c>
      <c r="DK267" s="80">
        <f t="shared" si="473"/>
        <v>0.38239812592758443</v>
      </c>
      <c r="DL267" s="80">
        <f t="shared" si="474"/>
        <v>0.10821289020875033</v>
      </c>
      <c r="DM267" s="80">
        <f t="shared" si="475"/>
        <v>3.5903841954367702E-2</v>
      </c>
      <c r="DN267" s="80">
        <f t="shared" si="545"/>
        <v>0.99965674188203146</v>
      </c>
      <c r="DO267" s="80"/>
      <c r="DP267" s="80">
        <f t="shared" si="494"/>
        <v>0.32199624520107978</v>
      </c>
      <c r="DQ267" s="80">
        <f t="shared" si="476"/>
        <v>0.15130810415043386</v>
      </c>
      <c r="DR267" s="80">
        <f t="shared" si="477"/>
        <v>0.38252943226056979</v>
      </c>
      <c r="DS267" s="80">
        <f t="shared" si="478"/>
        <v>0.10825004791646814</v>
      </c>
      <c r="DT267" s="80">
        <f t="shared" si="479"/>
        <v>3.5916170471448371E-2</v>
      </c>
      <c r="DW267" s="80">
        <f t="shared" si="495"/>
        <v>0.10721332585968123</v>
      </c>
      <c r="DX267" s="80">
        <f t="shared" si="480"/>
        <v>8.6021297310365563E-2</v>
      </c>
      <c r="DY267" s="80">
        <f t="shared" si="481"/>
        <v>6.0636056734946514E-2</v>
      </c>
      <c r="DZ267" s="80">
        <f t="shared" si="482"/>
        <v>6.562217718901725E-3</v>
      </c>
      <c r="EA267" s="80">
        <f t="shared" si="483"/>
        <v>-9.0205334216092614E-2</v>
      </c>
      <c r="EC267" s="80">
        <f t="shared" si="527"/>
        <v>5.3252199600828884</v>
      </c>
      <c r="ED267" s="80">
        <f t="shared" si="528"/>
        <v>1.1112434249440688</v>
      </c>
      <c r="EE267" s="80">
        <f t="shared" si="529"/>
        <v>1.4969169305353351</v>
      </c>
      <c r="EF267" s="80">
        <f t="shared" si="530"/>
        <v>2.4101055227192596</v>
      </c>
      <c r="EG267" s="80"/>
      <c r="EI267" s="80">
        <f t="shared" si="546"/>
        <v>-2.2472607160866253E-2</v>
      </c>
      <c r="EJ267" s="80">
        <f t="shared" si="546"/>
        <v>-1.3914096294066735E-2</v>
      </c>
      <c r="EK267" s="80">
        <f t="shared" si="546"/>
        <v>-3.9487801010947586E-2</v>
      </c>
      <c r="EL267" s="80">
        <f t="shared" si="546"/>
        <v>-0.12357565874062734</v>
      </c>
      <c r="EN267" s="80">
        <f t="shared" si="547"/>
        <v>-1.5530825859050811E-3</v>
      </c>
      <c r="EO267" s="80">
        <f t="shared" si="548"/>
        <v>7.4807205720559358E-4</v>
      </c>
      <c r="EP267" s="80">
        <f t="shared" si="549"/>
        <v>-2.9077286335615219E-3</v>
      </c>
      <c r="EQ267" s="80">
        <f t="shared" si="550"/>
        <v>-1.2557211827458178E-3</v>
      </c>
      <c r="ES267" s="80">
        <f t="shared" si="551"/>
        <v>3.690481996204426E-3</v>
      </c>
      <c r="ET267" s="80">
        <f t="shared" si="552"/>
        <v>-3.8252392808714505E-7</v>
      </c>
      <c r="EU267" s="80">
        <f t="shared" si="553"/>
        <v>-1.5359125729373924E-3</v>
      </c>
      <c r="EV267" s="80">
        <f t="shared" si="554"/>
        <v>-2.3355116732939056E-3</v>
      </c>
      <c r="EX267" s="80">
        <f t="shared" si="555"/>
        <v>-1.9112009706528831E-2</v>
      </c>
      <c r="EY267" s="80">
        <f t="shared" si="556"/>
        <v>-1.8720729519055606E-2</v>
      </c>
      <c r="EZ267" s="80">
        <f t="shared" si="557"/>
        <v>-6.7565141314722098E-3</v>
      </c>
      <c r="FA267" s="80">
        <f t="shared" si="558"/>
        <v>-2.6609784292218629E-2</v>
      </c>
      <c r="FD267" s="80">
        <f t="shared" si="461"/>
        <v>1.0705832724087565</v>
      </c>
      <c r="FE267" s="80">
        <f t="shared" si="459"/>
        <v>2.1874932873797404</v>
      </c>
      <c r="FF267" s="80">
        <f t="shared" si="460"/>
        <v>1.0425188346059417</v>
      </c>
      <c r="FG267" s="80"/>
      <c r="FH267" s="80">
        <f t="shared" si="559"/>
        <v>0.96288265543570362</v>
      </c>
      <c r="FI267" s="80">
        <f t="shared" si="560"/>
        <v>0.76304969328585903</v>
      </c>
      <c r="FJ267" s="80">
        <f t="shared" si="531"/>
        <v>1.4428962111631876</v>
      </c>
      <c r="FK267" s="80"/>
      <c r="FL267" s="80">
        <f t="shared" si="561"/>
        <v>0.99836621502414824</v>
      </c>
      <c r="FM267" s="80">
        <f t="shared" si="562"/>
        <v>0.99472123714196981</v>
      </c>
      <c r="FN267" s="80">
        <f t="shared" si="532"/>
        <v>0.99793506979334567</v>
      </c>
      <c r="FO267" s="80"/>
      <c r="FP267" s="80">
        <f t="shared" si="563"/>
        <v>1.0003479729802749</v>
      </c>
      <c r="FQ267" s="80">
        <f t="shared" si="564"/>
        <v>1.0194901683893973</v>
      </c>
      <c r="FR267" s="80">
        <f t="shared" si="533"/>
        <v>0.9966376754616566</v>
      </c>
      <c r="FT267" s="80">
        <f t="shared" si="565"/>
        <v>0.98565225475098428</v>
      </c>
      <c r="FU267" s="80">
        <f t="shared" si="566"/>
        <v>1.0135628548773747</v>
      </c>
      <c r="FV267" s="80">
        <f t="shared" si="534"/>
        <v>0.99717088704713286</v>
      </c>
      <c r="FX267" s="37"/>
    </row>
    <row r="268" spans="1:180" x14ac:dyDescent="0.2">
      <c r="A268" s="74" t="s">
        <v>427</v>
      </c>
      <c r="B268" s="31">
        <f t="shared" si="458"/>
        <v>1982</v>
      </c>
      <c r="D268" s="85">
        <f t="shared" si="484"/>
        <v>54167.593476373913</v>
      </c>
      <c r="E268" s="85">
        <f t="shared" si="485"/>
        <v>17558.144401744932</v>
      </c>
      <c r="F268" s="85">
        <f t="shared" si="486"/>
        <v>59531.594789201896</v>
      </c>
      <c r="G268" s="85">
        <f t="shared" si="487"/>
        <v>14536.311780562424</v>
      </c>
      <c r="H268" s="85">
        <f t="shared" si="488"/>
        <v>4411.2194814720533</v>
      </c>
      <c r="I268" s="85">
        <f t="shared" si="489"/>
        <v>150204.8639293552</v>
      </c>
      <c r="J268" s="90"/>
      <c r="K268" s="96">
        <f>MECS_fuel_shares!AV58</f>
        <v>8012.2869464695732</v>
      </c>
      <c r="L268" s="96">
        <f>MECS_fuel_shares!AW58</f>
        <v>1511.3532516717328</v>
      </c>
      <c r="M268" s="96">
        <f>MECS_fuel_shares!BM58</f>
        <v>2306.1133725011273</v>
      </c>
      <c r="N268" s="96">
        <f>MECS_fuel_shares!AX58</f>
        <v>3909.3854547087567</v>
      </c>
      <c r="O268" s="96">
        <f>MECS_fuel_shares!AY58</f>
        <v>1484.7138</v>
      </c>
      <c r="P268" s="91"/>
      <c r="R268" s="96">
        <f t="shared" si="504"/>
        <v>2649.51</v>
      </c>
      <c r="S268" s="96">
        <f t="shared" si="504"/>
        <v>1037.1569999999999</v>
      </c>
      <c r="T268" s="96">
        <f t="shared" si="504"/>
        <v>2077.0480000000002</v>
      </c>
      <c r="U268" s="96">
        <f t="shared" si="504"/>
        <v>16228.057367663791</v>
      </c>
      <c r="V268" s="85">
        <f t="shared" si="535"/>
        <v>21991.772367663791</v>
      </c>
      <c r="X268" s="115">
        <f t="shared" ref="X268:AC268" si="577">X194</f>
        <v>6.7605658457154476</v>
      </c>
      <c r="Y268" s="115">
        <f t="shared" si="577"/>
        <v>11.617498676979441</v>
      </c>
      <c r="Z268" s="115">
        <f t="shared" si="577"/>
        <v>25.81468695298188</v>
      </c>
      <c r="AA268" s="115">
        <f t="shared" si="577"/>
        <v>3.7183112151434958</v>
      </c>
      <c r="AB268" s="115">
        <f t="shared" si="577"/>
        <v>2.9710907795644204</v>
      </c>
      <c r="AC268" s="115">
        <f t="shared" si="577"/>
        <v>10.104071468724012</v>
      </c>
      <c r="AD268" s="115">
        <f t="shared" si="467"/>
        <v>1.1152344808527701</v>
      </c>
      <c r="AF268" s="96">
        <f t="shared" si="507"/>
        <v>20.444381593718806</v>
      </c>
      <c r="AG268" s="96">
        <f t="shared" si="508"/>
        <v>16.929109480768034</v>
      </c>
      <c r="AH268" s="96">
        <f t="shared" si="509"/>
        <v>28.661636509701214</v>
      </c>
      <c r="AI268" s="96">
        <f t="shared" si="510"/>
        <v>0.89575181127518333</v>
      </c>
      <c r="AJ268" s="96">
        <f t="shared" si="511"/>
        <v>0.20058499186533105</v>
      </c>
      <c r="AL268" s="94">
        <f t="shared" si="512"/>
        <v>20.473837730231061</v>
      </c>
      <c r="AM268" s="94">
        <f t="shared" si="513"/>
        <v>16.857932115630373</v>
      </c>
      <c r="AN268" s="94">
        <f t="shared" si="513"/>
        <v>28.555567724392692</v>
      </c>
      <c r="AO268" s="94">
        <f t="shared" si="513"/>
        <v>0.86969621434761057</v>
      </c>
      <c r="AP268" s="94">
        <f t="shared" si="514"/>
        <v>6.6004104883786017</v>
      </c>
      <c r="AR268" s="90">
        <f>[4]Northeast!V267</f>
        <v>0.99856127918466586</v>
      </c>
      <c r="AS268" s="90">
        <f>[4]Midwest!V267</f>
        <v>1.0042221883828601</v>
      </c>
      <c r="AT268" s="90">
        <f>[4]South!V267</f>
        <v>1.0037144694979367</v>
      </c>
      <c r="AU268" s="90">
        <f>[4]West!V267</f>
        <v>1.0299594231844713</v>
      </c>
      <c r="AV268" s="90">
        <f t="shared" si="537"/>
        <v>3.0389775335716275E-2</v>
      </c>
      <c r="AX268" s="102">
        <f t="shared" si="538"/>
        <v>330680.86773495359</v>
      </c>
      <c r="AY268" s="102">
        <f t="shared" si="539"/>
        <v>686243.93327819521</v>
      </c>
      <c r="AZ268" s="102">
        <f t="shared" si="540"/>
        <v>900670.37673317373</v>
      </c>
      <c r="BA268" s="102">
        <f t="shared" si="541"/>
        <v>4151050.7356386422</v>
      </c>
      <c r="BB268" s="102">
        <f t="shared" si="542"/>
        <v>14812129.022888985</v>
      </c>
      <c r="BE268" s="80">
        <f t="shared" si="515"/>
        <v>1.4284149664257955</v>
      </c>
      <c r="BF268" s="80">
        <f t="shared" si="515"/>
        <v>1.9496030363036627</v>
      </c>
      <c r="BG268" s="80">
        <f t="shared" si="515"/>
        <v>1.3861947106730659</v>
      </c>
      <c r="BH268" s="80">
        <f t="shared" si="515"/>
        <v>1.6510018118190664</v>
      </c>
      <c r="BI268" s="80"/>
      <c r="BJ268" s="80"/>
      <c r="BK268" s="80"/>
      <c r="BL268" s="80"/>
      <c r="BM268" s="80"/>
      <c r="BN268" s="80"/>
      <c r="BO268" s="80"/>
      <c r="BP268" s="80"/>
      <c r="BQ268" s="80"/>
      <c r="BR268" s="80"/>
      <c r="BS268" s="80">
        <f t="shared" si="516"/>
        <v>0.8843821794462855</v>
      </c>
      <c r="BT268" s="95">
        <f>[4]Northeast!AK267</f>
        <v>0.98176558107303358</v>
      </c>
      <c r="BU268" s="95">
        <f>[4]Midwest!AK267</f>
        <v>1.0744730178541329</v>
      </c>
      <c r="BV268" s="95">
        <f>[4]South!AK267</f>
        <v>1.0474096153338097</v>
      </c>
      <c r="BW268" s="95">
        <f>[4]West!AK267</f>
        <v>1.04093856532532</v>
      </c>
      <c r="BX268" s="88"/>
      <c r="BY268" s="95">
        <f>[4]Northeast!AH267</f>
        <v>0.99930158594558882</v>
      </c>
      <c r="BZ268" s="95">
        <f>[4]Midwest!AH267</f>
        <v>1.0010664901511832</v>
      </c>
      <c r="CA268" s="95">
        <f>[4]South!AH267</f>
        <v>0.99713684139234815</v>
      </c>
      <c r="CB268" s="95">
        <f>[4]West!AH267</f>
        <v>0.99822029388462452</v>
      </c>
      <c r="CD268" s="95">
        <f>[4]Northeast!AI267</f>
        <v>1.001234757081144</v>
      </c>
      <c r="CE268" s="95">
        <f>[4]Midwest!AI267</f>
        <v>0.99425405518352117</v>
      </c>
      <c r="CF268" s="95">
        <f>[4]South!AI267</f>
        <v>0.99169591996489215</v>
      </c>
      <c r="CG268" s="95">
        <f>[4]West!AI267</f>
        <v>0.9945349777894309</v>
      </c>
      <c r="CI268" s="95">
        <f>[4]Northeast!AJ267</f>
        <v>1.0223258485375553</v>
      </c>
      <c r="CJ268" s="95">
        <f>[4]Midwest!AJ267</f>
        <v>0.99307462121804813</v>
      </c>
      <c r="CK268" s="95">
        <f>[4]South!AJ267</f>
        <v>1.0009050287159411</v>
      </c>
      <c r="CL268" s="95">
        <f>[4]West!AJ267</f>
        <v>0.97681335552547066</v>
      </c>
      <c r="CN268" s="89">
        <f t="shared" si="517"/>
        <v>0.86025153388949327</v>
      </c>
      <c r="CO268" s="89">
        <f t="shared" si="518"/>
        <v>1.1106859352737632</v>
      </c>
      <c r="CP268" s="89">
        <f t="shared" si="519"/>
        <v>1.4659680034070435</v>
      </c>
      <c r="CQ268" s="89">
        <f t="shared" si="520"/>
        <v>0.99844510631432093</v>
      </c>
      <c r="CR268" s="89">
        <f t="shared" si="521"/>
        <v>0.99589520404836485</v>
      </c>
      <c r="CS268" s="89">
        <f t="shared" si="522"/>
        <v>1.0055998166854607</v>
      </c>
      <c r="CT268" s="89">
        <f t="shared" si="523"/>
        <v>1.11161979817199</v>
      </c>
      <c r="CU268" s="89">
        <f t="shared" si="524"/>
        <v>1.4017457217244624</v>
      </c>
      <c r="CV268" s="89">
        <f t="shared" si="525"/>
        <v>0.95546927948874127</v>
      </c>
      <c r="CW268" s="89"/>
      <c r="CX268" s="89">
        <f t="shared" si="526"/>
        <v>1.4658431792894695</v>
      </c>
      <c r="CY268" s="80">
        <f t="shared" si="543"/>
        <v>1.4670756578113298</v>
      </c>
      <c r="DA268" s="35"/>
      <c r="DC268" s="80">
        <f t="shared" si="491"/>
        <v>0.36062476313583414</v>
      </c>
      <c r="DD268" s="80">
        <f t="shared" si="468"/>
        <v>0.11689464603491756</v>
      </c>
      <c r="DE268" s="80">
        <f t="shared" si="469"/>
        <v>0.3963359989274447</v>
      </c>
      <c r="DF268" s="80">
        <f t="shared" si="470"/>
        <v>9.6776571678791876E-2</v>
      </c>
      <c r="DG268" s="80">
        <f t="shared" si="471"/>
        <v>2.9368020223011895E-2</v>
      </c>
      <c r="DI268" s="80">
        <f t="shared" si="544"/>
        <v>0.34545357598192133</v>
      </c>
      <c r="DJ268" s="80">
        <f t="shared" si="472"/>
        <v>0.1347941811964608</v>
      </c>
      <c r="DK268" s="80">
        <f t="shared" si="473"/>
        <v>0.38843299928702113</v>
      </c>
      <c r="DL268" s="80">
        <f t="shared" si="474"/>
        <v>9.8593880480737417E-2</v>
      </c>
      <c r="DM268" s="80">
        <f t="shared" si="475"/>
        <v>3.1523809407711101E-2</v>
      </c>
      <c r="DN268" s="80">
        <f t="shared" si="545"/>
        <v>0.99879844635385173</v>
      </c>
      <c r="DO268" s="80"/>
      <c r="DP268" s="80">
        <f t="shared" si="494"/>
        <v>0.34586915632779724</v>
      </c>
      <c r="DQ268" s="80">
        <f t="shared" si="476"/>
        <v>0.1349563384770287</v>
      </c>
      <c r="DR268" s="80">
        <f t="shared" si="477"/>
        <v>0.38890028384105846</v>
      </c>
      <c r="DS268" s="80">
        <f t="shared" si="478"/>
        <v>9.8712488831613418E-2</v>
      </c>
      <c r="DT268" s="80">
        <f t="shared" si="479"/>
        <v>3.1561732522502273E-2</v>
      </c>
      <c r="DW268" s="80">
        <f t="shared" si="495"/>
        <v>0.15332584936226434</v>
      </c>
      <c r="DX268" s="80">
        <f t="shared" si="480"/>
        <v>-0.11075481871688837</v>
      </c>
      <c r="DY268" s="80">
        <f t="shared" si="481"/>
        <v>8.3527388522970106E-2</v>
      </c>
      <c r="DZ268" s="80">
        <f t="shared" si="482"/>
        <v>-4.5539572595740305E-2</v>
      </c>
      <c r="EA268" s="80">
        <f t="shared" si="483"/>
        <v>-5.9997655770970069E-2</v>
      </c>
      <c r="EC268" s="80">
        <f t="shared" si="527"/>
        <v>5.3965194817139661</v>
      </c>
      <c r="ED268" s="80">
        <f t="shared" si="528"/>
        <v>1.0179424827005263</v>
      </c>
      <c r="EE268" s="80">
        <f t="shared" si="529"/>
        <v>1.5532376492365918</v>
      </c>
      <c r="EF268" s="80">
        <f t="shared" si="530"/>
        <v>2.6330902660895026</v>
      </c>
      <c r="EG268" s="80"/>
      <c r="EI268" s="80">
        <f t="shared" si="546"/>
        <v>1.3300187541217744E-2</v>
      </c>
      <c r="EJ268" s="80">
        <f t="shared" si="546"/>
        <v>-8.7696174779785363E-2</v>
      </c>
      <c r="EK268" s="80">
        <f t="shared" si="546"/>
        <v>3.6933945094753964E-2</v>
      </c>
      <c r="EL268" s="80">
        <f t="shared" si="546"/>
        <v>8.8487630623242219E-2</v>
      </c>
      <c r="EN268" s="80">
        <f t="shared" si="547"/>
        <v>1.1520417173017251E-3</v>
      </c>
      <c r="EO268" s="80">
        <f t="shared" si="548"/>
        <v>1.1612668706318804E-3</v>
      </c>
      <c r="EP268" s="80">
        <f t="shared" si="549"/>
        <v>-2.9847823612988191E-5</v>
      </c>
      <c r="EQ268" s="80">
        <f t="shared" si="550"/>
        <v>-3.3032160268267087E-4</v>
      </c>
      <c r="ES268" s="80">
        <f t="shared" si="551"/>
        <v>-2.8480455924664674E-3</v>
      </c>
      <c r="ET268" s="80">
        <f t="shared" si="552"/>
        <v>-3.0375647162680491E-4</v>
      </c>
      <c r="EU268" s="80">
        <f t="shared" si="553"/>
        <v>4.7474971270009214E-4</v>
      </c>
      <c r="EV268" s="80">
        <f t="shared" si="554"/>
        <v>9.7415020715861417E-4</v>
      </c>
      <c r="EX268" s="80">
        <f t="shared" si="555"/>
        <v>-8.4929287755484955E-3</v>
      </c>
      <c r="EY268" s="80">
        <f t="shared" si="556"/>
        <v>1.4022605208601191E-2</v>
      </c>
      <c r="EZ268" s="80">
        <f t="shared" si="557"/>
        <v>2.6291016652129511E-3</v>
      </c>
      <c r="FA268" s="80">
        <f t="shared" si="558"/>
        <v>8.5499442154241656E-2</v>
      </c>
      <c r="FD268" s="80">
        <f t="shared" si="461"/>
        <v>1.0662827003908928</v>
      </c>
      <c r="FE268" s="80">
        <f t="shared" si="459"/>
        <v>2.3324862495542207</v>
      </c>
      <c r="FF268" s="80">
        <f t="shared" si="460"/>
        <v>1.11161979817199</v>
      </c>
      <c r="FG268" s="80"/>
      <c r="FH268" s="80">
        <f t="shared" si="559"/>
        <v>1.0159899181003855</v>
      </c>
      <c r="FI268" s="80">
        <f t="shared" si="560"/>
        <v>0.77525079538802422</v>
      </c>
      <c r="FJ268" s="80">
        <f t="shared" si="531"/>
        <v>1.4659680034070435</v>
      </c>
      <c r="FK268" s="80"/>
      <c r="FL268" s="80">
        <f t="shared" si="561"/>
        <v>1.0005110918900575</v>
      </c>
      <c r="FM268" s="80">
        <f t="shared" si="562"/>
        <v>0.99522963109914098</v>
      </c>
      <c r="FN268" s="80">
        <f t="shared" si="532"/>
        <v>0.99844510631432093</v>
      </c>
      <c r="FO268" s="80"/>
      <c r="FP268" s="80">
        <f t="shared" si="563"/>
        <v>0.99925502373473107</v>
      </c>
      <c r="FQ268" s="80">
        <f t="shared" si="564"/>
        <v>1.0187306724112721</v>
      </c>
      <c r="FR268" s="80">
        <f t="shared" si="533"/>
        <v>0.99589520404836485</v>
      </c>
      <c r="FT268" s="80">
        <f t="shared" si="565"/>
        <v>1.0084528436878939</v>
      </c>
      <c r="FU268" s="80">
        <f t="shared" si="566"/>
        <v>1.0221303432575086</v>
      </c>
      <c r="FV268" s="80">
        <f t="shared" si="534"/>
        <v>1.0055998166854607</v>
      </c>
      <c r="FX268" s="37"/>
    </row>
    <row r="269" spans="1:180" x14ac:dyDescent="0.2">
      <c r="A269" s="74" t="s">
        <v>427</v>
      </c>
      <c r="B269" s="31">
        <f t="shared" si="458"/>
        <v>1983</v>
      </c>
      <c r="D269" s="85">
        <f t="shared" si="484"/>
        <v>50422.277087922099</v>
      </c>
      <c r="E269" s="85">
        <f t="shared" si="485"/>
        <v>13492.840263343973</v>
      </c>
      <c r="F269" s="85">
        <f t="shared" si="486"/>
        <v>55363.262004352255</v>
      </c>
      <c r="G269" s="85">
        <f t="shared" si="487"/>
        <v>11744.502601972072</v>
      </c>
      <c r="H269" s="85">
        <f t="shared" si="488"/>
        <v>4823.6004444111768</v>
      </c>
      <c r="I269" s="85">
        <f t="shared" si="489"/>
        <v>135846.48240200157</v>
      </c>
      <c r="J269" s="90"/>
      <c r="K269" s="96">
        <f>MECS_fuel_shares!AV59</f>
        <v>7182.8473513884201</v>
      </c>
      <c r="L269" s="96">
        <f>MECS_fuel_shares!AW59</f>
        <v>1194.036169150819</v>
      </c>
      <c r="M269" s="96">
        <f>MECS_fuel_shares!BM59</f>
        <v>2223.900248361585</v>
      </c>
      <c r="N269" s="96">
        <f>MECS_fuel_shares!AX59</f>
        <v>3591.36296866058</v>
      </c>
      <c r="O269" s="96">
        <f>MECS_fuel_shares!AY59</f>
        <v>1686.9915000000001</v>
      </c>
      <c r="P269" s="91"/>
      <c r="R269" s="96">
        <f t="shared" si="504"/>
        <v>2486.4299999999998</v>
      </c>
      <c r="S269" s="96">
        <f t="shared" si="504"/>
        <v>1169.9680000000001</v>
      </c>
      <c r="T269" s="96">
        <f t="shared" si="504"/>
        <v>2116.4369999999999</v>
      </c>
      <c r="U269" s="96">
        <f t="shared" si="504"/>
        <v>16531.496286286347</v>
      </c>
      <c r="V269" s="85">
        <f t="shared" si="535"/>
        <v>22304.331286286346</v>
      </c>
      <c r="X269" s="115">
        <f t="shared" ref="X269:AC269" si="578">X195</f>
        <v>7.0198174374644955</v>
      </c>
      <c r="Y269" s="115">
        <f t="shared" si="578"/>
        <v>11.300193923723334</v>
      </c>
      <c r="Z269" s="115">
        <f t="shared" si="578"/>
        <v>24.894669644081407</v>
      </c>
      <c r="AA269" s="115">
        <f t="shared" si="578"/>
        <v>3.2702076355017531</v>
      </c>
      <c r="AB269" s="115">
        <f t="shared" si="578"/>
        <v>2.8592914928209043</v>
      </c>
      <c r="AC269" s="115">
        <f t="shared" si="578"/>
        <v>9.9391653272487055</v>
      </c>
      <c r="AD269" s="115">
        <f t="shared" si="467"/>
        <v>1.0970330047797914</v>
      </c>
      <c r="AF269" s="96">
        <f t="shared" si="507"/>
        <v>20.278985166653435</v>
      </c>
      <c r="AG269" s="96">
        <f t="shared" si="508"/>
        <v>11.53265752853409</v>
      </c>
      <c r="AH269" s="96">
        <f t="shared" si="509"/>
        <v>26.158710136116625</v>
      </c>
      <c r="AI269" s="96">
        <f t="shared" si="510"/>
        <v>0.71043191726780885</v>
      </c>
      <c r="AJ269" s="96">
        <f t="shared" si="511"/>
        <v>0.2162629483259573</v>
      </c>
      <c r="AL269" s="94">
        <f t="shared" si="512"/>
        <v>20.887029804381502</v>
      </c>
      <c r="AM269" s="94">
        <f t="shared" si="513"/>
        <v>11.538005467587327</v>
      </c>
      <c r="AN269" s="94">
        <f t="shared" si="513"/>
        <v>26.67699122841287</v>
      </c>
      <c r="AO269" s="94">
        <f t="shared" si="513"/>
        <v>0.71553812288801633</v>
      </c>
      <c r="AP269" s="94">
        <f t="shared" si="514"/>
        <v>5.995352207009975</v>
      </c>
      <c r="AR269" s="90">
        <f>[4]Northeast!V268</f>
        <v>0.97088888925698202</v>
      </c>
      <c r="AS269" s="90">
        <f>[4]Midwest!V268</f>
        <v>0.99953649362810049</v>
      </c>
      <c r="AT269" s="90">
        <f>[4]South!V268</f>
        <v>0.98057198100570508</v>
      </c>
      <c r="AU269" s="90">
        <f>[4]West!V268</f>
        <v>0.99286382450232269</v>
      </c>
      <c r="AV269" s="90">
        <f t="shared" si="537"/>
        <v>3.6071767072015405E-2</v>
      </c>
      <c r="AX269" s="102">
        <f t="shared" si="538"/>
        <v>346162.16638926364</v>
      </c>
      <c r="AY269" s="102">
        <f t="shared" si="539"/>
        <v>979843.0150001772</v>
      </c>
      <c r="AZ269" s="102">
        <f t="shared" si="540"/>
        <v>951678.02672770224</v>
      </c>
      <c r="BA269" s="102">
        <f t="shared" si="541"/>
        <v>4603126.0082998145</v>
      </c>
      <c r="BB269" s="102">
        <f t="shared" si="542"/>
        <v>13221365.541134229</v>
      </c>
      <c r="BE269" s="80">
        <f t="shared" si="515"/>
        <v>1.4572424754889117</v>
      </c>
      <c r="BF269" s="80">
        <f t="shared" si="515"/>
        <v>1.3343588251633776</v>
      </c>
      <c r="BG269" s="80">
        <f t="shared" si="515"/>
        <v>1.2950015385584199</v>
      </c>
      <c r="BH269" s="80">
        <f t="shared" si="515"/>
        <v>1.3583533167381947</v>
      </c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>
        <f t="shared" si="516"/>
        <v>0.9543018294916894</v>
      </c>
      <c r="BT269" s="95">
        <f>[4]Northeast!AK268</f>
        <v>0.9735685753379163</v>
      </c>
      <c r="BU269" s="95">
        <f>[4]Midwest!AK268</f>
        <v>1.0048866815991375</v>
      </c>
      <c r="BV269" s="95">
        <f>[4]South!AK268</f>
        <v>1.0049820779390712</v>
      </c>
      <c r="BW269" s="95">
        <f>[4]West!AK268</f>
        <v>1.0475586546301161</v>
      </c>
      <c r="BX269" s="88"/>
      <c r="BY269" s="95">
        <f>[4]Northeast!AH268</f>
        <v>1.0000335752092719</v>
      </c>
      <c r="BZ269" s="95">
        <f>[4]Midwest!AH268</f>
        <v>1.0024149101424114</v>
      </c>
      <c r="CA269" s="95">
        <f>[4]South!AH268</f>
        <v>0.99720131675967982</v>
      </c>
      <c r="CB269" s="95">
        <f>[4]West!AH268</f>
        <v>0.99796657396218935</v>
      </c>
      <c r="CD269" s="95">
        <f>[4]Northeast!AI268</f>
        <v>0.9995885880999692</v>
      </c>
      <c r="CE269" s="95">
        <f>[4]Midwest!AI268</f>
        <v>0.99375147959461585</v>
      </c>
      <c r="CF269" s="95">
        <f>[4]South!AI268</f>
        <v>0.99207126690054181</v>
      </c>
      <c r="CG269" s="95">
        <f>[4]West!AI268</f>
        <v>0.99622351971939815</v>
      </c>
      <c r="CI269" s="95">
        <f>[4]Northeast!AJ268</f>
        <v>0.99399488868201125</v>
      </c>
      <c r="CJ269" s="95">
        <f>[4]Midwest!AJ268</f>
        <v>0.98844094094533919</v>
      </c>
      <c r="CK269" s="95">
        <f>[4]South!AJ268</f>
        <v>0.97782731706308246</v>
      </c>
      <c r="CL269" s="95">
        <f>[4]West!AJ268</f>
        <v>0.94163189554921112</v>
      </c>
      <c r="CN269" s="89">
        <f t="shared" si="517"/>
        <v>0.97745237198814827</v>
      </c>
      <c r="CO269" s="89">
        <f t="shared" si="518"/>
        <v>1.0688918924213042</v>
      </c>
      <c r="CP269" s="89">
        <f t="shared" si="519"/>
        <v>1.186635477566881</v>
      </c>
      <c r="CQ269" s="89">
        <f t="shared" si="520"/>
        <v>0.99886057638726167</v>
      </c>
      <c r="CR269" s="89">
        <f t="shared" si="521"/>
        <v>0.99554729069962011</v>
      </c>
      <c r="CS269" s="89">
        <f t="shared" si="522"/>
        <v>0.98221372933452267</v>
      </c>
      <c r="CT269" s="89">
        <f t="shared" si="523"/>
        <v>1.0930944463262859</v>
      </c>
      <c r="CU269" s="89">
        <f t="shared" si="524"/>
        <v>1.2383499440851702</v>
      </c>
      <c r="CV269" s="89">
        <f t="shared" si="525"/>
        <v>1.0447909156461044</v>
      </c>
      <c r="CW269" s="89"/>
      <c r="CX269" s="89">
        <f t="shared" si="526"/>
        <v>1.1590177743616201</v>
      </c>
      <c r="CY269" s="80">
        <f t="shared" si="543"/>
        <v>1.1852610178174912</v>
      </c>
      <c r="DA269" s="35"/>
      <c r="DC269" s="80">
        <f t="shared" si="491"/>
        <v>0.37117101743356717</v>
      </c>
      <c r="DD269" s="80">
        <f t="shared" si="468"/>
        <v>9.9324178475343194E-2</v>
      </c>
      <c r="DE269" s="80">
        <f t="shared" si="469"/>
        <v>0.40754284561096982</v>
      </c>
      <c r="DF269" s="80">
        <f t="shared" si="470"/>
        <v>8.6454226817720151E-2</v>
      </c>
      <c r="DG269" s="80">
        <f t="shared" si="471"/>
        <v>3.5507731662399719E-2</v>
      </c>
      <c r="DI269" s="80">
        <f t="shared" si="544"/>
        <v>0.36587255770709992</v>
      </c>
      <c r="DJ269" s="80">
        <f t="shared" si="472"/>
        <v>0.10787102192376476</v>
      </c>
      <c r="DK269" s="80">
        <f t="shared" si="473"/>
        <v>0.40191338187700865</v>
      </c>
      <c r="DL269" s="80">
        <f t="shared" si="474"/>
        <v>9.1518398517181618E-2</v>
      </c>
      <c r="DM269" s="80">
        <f t="shared" si="475"/>
        <v>3.2340801889426896E-2</v>
      </c>
      <c r="DN269" s="80">
        <f t="shared" si="545"/>
        <v>0.99951616191448178</v>
      </c>
      <c r="DO269" s="80"/>
      <c r="DP269" s="80">
        <f t="shared" si="494"/>
        <v>0.36604966647693271</v>
      </c>
      <c r="DQ269" s="80">
        <f t="shared" si="476"/>
        <v>0.10792323929724926</v>
      </c>
      <c r="DR269" s="80">
        <f t="shared" si="477"/>
        <v>0.40210793701142394</v>
      </c>
      <c r="DS269" s="80">
        <f t="shared" si="478"/>
        <v>9.1562700038673214E-2</v>
      </c>
      <c r="DT269" s="80">
        <f t="shared" si="479"/>
        <v>3.235645717572095E-2</v>
      </c>
      <c r="DW269" s="80">
        <f t="shared" si="495"/>
        <v>3.7630620101069587E-2</v>
      </c>
      <c r="DX269" s="80">
        <f t="shared" si="480"/>
        <v>-2.7692581132812203E-2</v>
      </c>
      <c r="DY269" s="80">
        <f t="shared" si="481"/>
        <v>-3.6289881667575484E-2</v>
      </c>
      <c r="DZ269" s="80">
        <f t="shared" si="482"/>
        <v>-0.12841611079503337</v>
      </c>
      <c r="EA269" s="80">
        <f t="shared" si="483"/>
        <v>-3.8355286876852378E-2</v>
      </c>
      <c r="EC269" s="80">
        <f t="shared" si="527"/>
        <v>4.2577851467469872</v>
      </c>
      <c r="ED269" s="80">
        <f t="shared" si="528"/>
        <v>0.7077902699277494</v>
      </c>
      <c r="EE269" s="80">
        <f t="shared" si="529"/>
        <v>1.3182640507445265</v>
      </c>
      <c r="EF269" s="80">
        <f t="shared" si="530"/>
        <v>2.1288565879914509</v>
      </c>
      <c r="EG269" s="80"/>
      <c r="EI269" s="80">
        <f t="shared" si="546"/>
        <v>-0.23700509886867044</v>
      </c>
      <c r="EJ269" s="80">
        <f t="shared" si="546"/>
        <v>-0.36339087432642819</v>
      </c>
      <c r="EK269" s="80">
        <f t="shared" si="546"/>
        <v>-0.16402580036239167</v>
      </c>
      <c r="EL269" s="80">
        <f t="shared" si="546"/>
        <v>-0.21257314009192715</v>
      </c>
      <c r="EN269" s="80">
        <f t="shared" si="547"/>
        <v>7.3223270476153687E-4</v>
      </c>
      <c r="EO269" s="80">
        <f t="shared" si="548"/>
        <v>1.3460770782631494E-3</v>
      </c>
      <c r="EP269" s="80">
        <f t="shared" si="549"/>
        <v>6.4658410200441096E-5</v>
      </c>
      <c r="EQ269" s="80">
        <f t="shared" si="550"/>
        <v>-2.5420458163334203E-4</v>
      </c>
      <c r="ES269" s="80">
        <f t="shared" si="551"/>
        <v>-1.6454919486780706E-3</v>
      </c>
      <c r="ET269" s="80">
        <f t="shared" si="552"/>
        <v>-5.0560784748313102E-4</v>
      </c>
      <c r="EU269" s="80">
        <f t="shared" si="553"/>
        <v>3.78418337206183E-4</v>
      </c>
      <c r="EV269" s="80">
        <f t="shared" si="554"/>
        <v>1.6963808890005411E-3</v>
      </c>
      <c r="EX269" s="80">
        <f t="shared" si="555"/>
        <v>-2.8103489659968634E-2</v>
      </c>
      <c r="EY269" s="80">
        <f t="shared" si="556"/>
        <v>-4.6769137799648648E-3</v>
      </c>
      <c r="EZ269" s="80">
        <f t="shared" si="557"/>
        <v>-2.3326811381724162E-2</v>
      </c>
      <c r="FA269" s="80">
        <f t="shared" si="558"/>
        <v>-3.6681166285696946E-2</v>
      </c>
      <c r="FD269" s="80">
        <f t="shared" si="461"/>
        <v>0.98333481296737579</v>
      </c>
      <c r="FE269" s="80">
        <f t="shared" si="459"/>
        <v>2.2936149299543755</v>
      </c>
      <c r="FF269" s="80">
        <f t="shared" si="460"/>
        <v>1.0930944463262859</v>
      </c>
      <c r="FG269" s="80"/>
      <c r="FH269" s="80">
        <f t="shared" si="559"/>
        <v>0.80945523695539867</v>
      </c>
      <c r="FI269" s="80">
        <f t="shared" si="560"/>
        <v>0.62753081628067442</v>
      </c>
      <c r="FJ269" s="80">
        <f t="shared" si="531"/>
        <v>1.186635477566881</v>
      </c>
      <c r="FK269" s="80"/>
      <c r="FL269" s="80">
        <f t="shared" si="561"/>
        <v>1.0004161170907777</v>
      </c>
      <c r="FM269" s="80">
        <f t="shared" si="562"/>
        <v>0.99564376315788972</v>
      </c>
      <c r="FN269" s="80">
        <f t="shared" si="532"/>
        <v>0.99886057638726167</v>
      </c>
      <c r="FO269" s="80"/>
      <c r="FP269" s="80">
        <f t="shared" si="563"/>
        <v>0.99965065265167408</v>
      </c>
      <c r="FQ269" s="80">
        <f t="shared" si="564"/>
        <v>1.0183747815522071</v>
      </c>
      <c r="FR269" s="80">
        <f t="shared" si="533"/>
        <v>0.99554729069962011</v>
      </c>
      <c r="FT269" s="80">
        <f t="shared" si="565"/>
        <v>0.97674414119523156</v>
      </c>
      <c r="FU269" s="80">
        <f t="shared" si="566"/>
        <v>0.99835982431464254</v>
      </c>
      <c r="FV269" s="80">
        <f t="shared" si="534"/>
        <v>0.98221372933452267</v>
      </c>
      <c r="FX269" s="37"/>
    </row>
    <row r="270" spans="1:180" x14ac:dyDescent="0.2">
      <c r="A270" s="74" t="s">
        <v>427</v>
      </c>
      <c r="B270" s="31">
        <f t="shared" si="458"/>
        <v>1984</v>
      </c>
      <c r="D270" s="85">
        <f t="shared" si="484"/>
        <v>44357.426007270042</v>
      </c>
      <c r="E270" s="85">
        <f t="shared" si="485"/>
        <v>11762.1042620807</v>
      </c>
      <c r="F270" s="85">
        <f t="shared" si="486"/>
        <v>52637.083150326143</v>
      </c>
      <c r="G270" s="85">
        <f t="shared" si="487"/>
        <v>11591.882107274638</v>
      </c>
      <c r="H270" s="85">
        <f t="shared" si="488"/>
        <v>4764.3635865908054</v>
      </c>
      <c r="I270" s="85">
        <f t="shared" si="489"/>
        <v>125112.85911354232</v>
      </c>
      <c r="J270" s="90"/>
      <c r="K270" s="96">
        <f>MECS_fuel_shares!AV60</f>
        <v>6499.4481197006908</v>
      </c>
      <c r="L270" s="96">
        <f>MECS_fuel_shares!AW60</f>
        <v>1081.7311287632338</v>
      </c>
      <c r="M270" s="96">
        <f>MECS_fuel_shares!BM60</f>
        <v>2249.5142990665904</v>
      </c>
      <c r="N270" s="96">
        <f>MECS_fuel_shares!AX60</f>
        <v>3672.6605048176839</v>
      </c>
      <c r="O270" s="96">
        <f>MECS_fuel_shares!AY60</f>
        <v>1726.4286000000004</v>
      </c>
      <c r="P270" s="91"/>
      <c r="R270" s="96">
        <f t="shared" si="504"/>
        <v>2582.4769999999999</v>
      </c>
      <c r="S270" s="96">
        <f t="shared" si="504"/>
        <v>1227.0150000000001</v>
      </c>
      <c r="T270" s="96">
        <f t="shared" si="504"/>
        <v>2264.4749999999999</v>
      </c>
      <c r="U270" s="96">
        <f t="shared" si="504"/>
        <v>16948.124864042038</v>
      </c>
      <c r="V270" s="85">
        <f t="shared" si="535"/>
        <v>23022.091864042039</v>
      </c>
      <c r="X270" s="115">
        <f t="shared" ref="X270:AC270" si="579">X196</f>
        <v>6.8247988429689572</v>
      </c>
      <c r="Y270" s="115">
        <f t="shared" si="579"/>
        <v>10.873408326086135</v>
      </c>
      <c r="Z270" s="115">
        <f t="shared" si="579"/>
        <v>23.399310318750711</v>
      </c>
      <c r="AA270" s="115">
        <f t="shared" si="579"/>
        <v>3.1562629031648202</v>
      </c>
      <c r="AB270" s="115">
        <f t="shared" si="579"/>
        <v>2.7596644231859946</v>
      </c>
      <c r="AC270" s="115">
        <f t="shared" si="579"/>
        <v>9.4971043006484006</v>
      </c>
      <c r="AD270" s="115">
        <f t="shared" si="467"/>
        <v>1.0482406242991245</v>
      </c>
      <c r="AF270" s="96">
        <f t="shared" si="507"/>
        <v>17.176310188733545</v>
      </c>
      <c r="AG270" s="96">
        <f t="shared" si="508"/>
        <v>9.5859498556095062</v>
      </c>
      <c r="AH270" s="96">
        <f t="shared" si="509"/>
        <v>23.244718157774383</v>
      </c>
      <c r="AI270" s="96">
        <f t="shared" si="510"/>
        <v>0.68396251504309691</v>
      </c>
      <c r="AJ270" s="96">
        <f t="shared" si="511"/>
        <v>0.20694746657805732</v>
      </c>
      <c r="AL270" s="94">
        <f t="shared" si="512"/>
        <v>17.519718867236538</v>
      </c>
      <c r="AM270" s="94">
        <f t="shared" si="513"/>
        <v>9.6154138569802381</v>
      </c>
      <c r="AN270" s="94">
        <f t="shared" si="513"/>
        <v>23.043187237132763</v>
      </c>
      <c r="AO270" s="94">
        <f t="shared" si="513"/>
        <v>0.68069366011920518</v>
      </c>
      <c r="AP270" s="94">
        <f t="shared" si="514"/>
        <v>5.2453847952934574</v>
      </c>
      <c r="AR270" s="90">
        <f>[4]Northeast!V269</f>
        <v>0.98039873350107243</v>
      </c>
      <c r="AS270" s="90">
        <f>[4]Midwest!V269</f>
        <v>0.99693575317620442</v>
      </c>
      <c r="AT270" s="90">
        <f>[4]South!V269</f>
        <v>1.0087457919153155</v>
      </c>
      <c r="AU270" s="90">
        <f>[4]West!V269</f>
        <v>1.0048022408836881</v>
      </c>
      <c r="AV270" s="90">
        <f t="shared" si="537"/>
        <v>3.9453247884453722E-2</v>
      </c>
      <c r="AX270" s="102">
        <f t="shared" si="538"/>
        <v>397337.88968515169</v>
      </c>
      <c r="AY270" s="102">
        <f t="shared" si="539"/>
        <v>1134306.8229929488</v>
      </c>
      <c r="AZ270" s="102">
        <f t="shared" si="540"/>
        <v>1006650.636068247</v>
      </c>
      <c r="BA270" s="102">
        <f t="shared" si="541"/>
        <v>4614672.344968996</v>
      </c>
      <c r="BB270" s="102">
        <f t="shared" si="542"/>
        <v>13335096.432045922</v>
      </c>
      <c r="BE270" s="80">
        <f t="shared" si="515"/>
        <v>1.2223125418534138</v>
      </c>
      <c r="BF270" s="80">
        <f t="shared" si="515"/>
        <v>1.1120130228489773</v>
      </c>
      <c r="BG270" s="80">
        <f t="shared" si="515"/>
        <v>1.1186030189789151</v>
      </c>
      <c r="BH270" s="80">
        <f t="shared" si="515"/>
        <v>1.292205769796964</v>
      </c>
      <c r="BI270" s="80"/>
      <c r="BJ270" s="80"/>
      <c r="BK270" s="80"/>
      <c r="BL270" s="80"/>
      <c r="BM270" s="80"/>
      <c r="BN270" s="80"/>
      <c r="BO270" s="80"/>
      <c r="BP270" s="80"/>
      <c r="BQ270" s="80"/>
      <c r="BR270" s="80"/>
      <c r="BS270" s="80">
        <f t="shared" si="516"/>
        <v>1.0021697875225315</v>
      </c>
      <c r="BT270" s="95">
        <f>[4]Northeast!AK269</f>
        <v>1.0148818836831157</v>
      </c>
      <c r="BU270" s="95">
        <f>[4]Midwest!AK269</f>
        <v>1.0332843076992473</v>
      </c>
      <c r="BV270" s="95">
        <f>[4]South!AK269</f>
        <v>1.0753755803196372</v>
      </c>
      <c r="BW270" s="95">
        <f>[4]West!AK269</f>
        <v>1.0060248960163141</v>
      </c>
      <c r="BX270" s="88"/>
      <c r="BY270" s="95">
        <f>[4]Northeast!AH269</f>
        <v>1.0000508303555147</v>
      </c>
      <c r="BZ270" s="95">
        <f>[4]Midwest!AH269</f>
        <v>1.0012818071236289</v>
      </c>
      <c r="CA270" s="95">
        <f>[4]South!AH269</f>
        <v>0.99858124945941917</v>
      </c>
      <c r="CB270" s="95">
        <f>[4]West!AH269</f>
        <v>0.99908154669562999</v>
      </c>
      <c r="CD270" s="95">
        <f>[4]Northeast!AI269</f>
        <v>0.99968732703148089</v>
      </c>
      <c r="CE270" s="95">
        <f>[4]Midwest!AI269</f>
        <v>0.99676836215558606</v>
      </c>
      <c r="CF270" s="95">
        <f>[4]South!AI269</f>
        <v>0.99592414011884811</v>
      </c>
      <c r="CG270" s="95">
        <f>[4]West!AI269</f>
        <v>0.998290494920267</v>
      </c>
      <c r="CI270" s="95">
        <f>[4]Northeast!AJ269</f>
        <v>1.0037310558947414</v>
      </c>
      <c r="CJ270" s="95">
        <f>[4]Midwest!AJ269</f>
        <v>0.9858690705275861</v>
      </c>
      <c r="CK270" s="95">
        <f>[4]South!AJ269</f>
        <v>1.0059222682414057</v>
      </c>
      <c r="CL270" s="95">
        <f>[4]West!AJ269</f>
        <v>0.9529542877742232</v>
      </c>
      <c r="CN270" s="89">
        <f t="shared" si="517"/>
        <v>1.0003024497385899</v>
      </c>
      <c r="CO270" s="89">
        <f t="shared" si="518"/>
        <v>1.0316482020645064</v>
      </c>
      <c r="CP270" s="89">
        <f t="shared" si="519"/>
        <v>1.1160386616008908</v>
      </c>
      <c r="CQ270" s="89">
        <f t="shared" si="520"/>
        <v>0.99942973007974445</v>
      </c>
      <c r="CR270" s="89">
        <f t="shared" si="521"/>
        <v>0.99765987431321945</v>
      </c>
      <c r="CS270" s="89">
        <f t="shared" si="522"/>
        <v>0.99814264717136014</v>
      </c>
      <c r="CT270" s="89">
        <f t="shared" si="523"/>
        <v>1.0459564459679636</v>
      </c>
      <c r="CU270" s="89">
        <f t="shared" si="524"/>
        <v>1.1621215487440053</v>
      </c>
      <c r="CV270" s="89">
        <f t="shared" si="525"/>
        <v>1.0319602237935375</v>
      </c>
      <c r="CW270" s="89"/>
      <c r="CX270" s="89">
        <f t="shared" si="526"/>
        <v>1.1107251895026506</v>
      </c>
      <c r="CY270" s="80">
        <f t="shared" si="543"/>
        <v>1.1261301762891482</v>
      </c>
      <c r="DA270" s="35"/>
      <c r="DC270" s="80">
        <f t="shared" si="491"/>
        <v>0.3545393041255242</v>
      </c>
      <c r="DD270" s="80">
        <f t="shared" si="468"/>
        <v>9.4011953250995289E-2</v>
      </c>
      <c r="DE270" s="80">
        <f t="shared" si="469"/>
        <v>0.42071681139152117</v>
      </c>
      <c r="DF270" s="80">
        <f t="shared" si="470"/>
        <v>9.2651404415231065E-2</v>
      </c>
      <c r="DG270" s="80">
        <f t="shared" si="471"/>
        <v>3.8080526816728362E-2</v>
      </c>
      <c r="DI270" s="80">
        <f t="shared" si="544"/>
        <v>0.3627916247209827</v>
      </c>
      <c r="DJ270" s="80">
        <f t="shared" si="472"/>
        <v>9.6643733956400177E-2</v>
      </c>
      <c r="DK270" s="80">
        <f t="shared" si="473"/>
        <v>0.41409490284256933</v>
      </c>
      <c r="DL270" s="80">
        <f t="shared" si="474"/>
        <v>8.9517066434452619E-2</v>
      </c>
      <c r="DM270" s="80">
        <f t="shared" si="475"/>
        <v>3.6779132658058988E-2</v>
      </c>
      <c r="DN270" s="80">
        <f t="shared" si="545"/>
        <v>0.99982646061246394</v>
      </c>
      <c r="DO270" s="80"/>
      <c r="DP270" s="80">
        <f t="shared" si="494"/>
        <v>0.36285459428503958</v>
      </c>
      <c r="DQ270" s="80">
        <f t="shared" si="476"/>
        <v>9.6660508361820205E-2</v>
      </c>
      <c r="DR270" s="80">
        <f t="shared" si="477"/>
        <v>0.41416677709140354</v>
      </c>
      <c r="DS270" s="80">
        <f t="shared" si="478"/>
        <v>8.9532603867692323E-2</v>
      </c>
      <c r="DT270" s="80">
        <f t="shared" si="479"/>
        <v>3.6785516394044211E-2</v>
      </c>
      <c r="DW270" s="80">
        <f t="shared" si="495"/>
        <v>-2.8174344561359966E-2</v>
      </c>
      <c r="DX270" s="80">
        <f t="shared" si="480"/>
        <v>-3.8499681519193259E-2</v>
      </c>
      <c r="DY270" s="80">
        <f t="shared" si="481"/>
        <v>-6.1947161663838964E-2</v>
      </c>
      <c r="DZ270" s="80">
        <f t="shared" si="482"/>
        <v>-3.5464777824039437E-2</v>
      </c>
      <c r="EA270" s="80">
        <f t="shared" si="483"/>
        <v>-3.5464777824039437E-2</v>
      </c>
      <c r="EC270" s="80">
        <f t="shared" si="527"/>
        <v>3.7646782031418438</v>
      </c>
      <c r="ED270" s="80">
        <f t="shared" si="528"/>
        <v>0.62657159917487093</v>
      </c>
      <c r="EE270" s="80">
        <f t="shared" si="529"/>
        <v>1.3029871603532228</v>
      </c>
      <c r="EF270" s="80">
        <f t="shared" si="530"/>
        <v>2.1273167652677225</v>
      </c>
      <c r="EG270" s="80"/>
      <c r="EI270" s="80">
        <f t="shared" si="546"/>
        <v>-0.12308671948676263</v>
      </c>
      <c r="EJ270" s="80">
        <f t="shared" si="546"/>
        <v>-0.12188476869026074</v>
      </c>
      <c r="EK270" s="80">
        <f t="shared" si="546"/>
        <v>-1.1656313823246564E-2</v>
      </c>
      <c r="EL270" s="80">
        <f t="shared" si="546"/>
        <v>-7.2357146342791779E-4</v>
      </c>
      <c r="EN270" s="80">
        <f t="shared" si="547"/>
        <v>1.7254418058707994E-5</v>
      </c>
      <c r="EO270" s="80">
        <f t="shared" si="548"/>
        <v>-1.1310126226251455E-3</v>
      </c>
      <c r="EP270" s="80">
        <f t="shared" si="549"/>
        <v>1.382848956591424E-3</v>
      </c>
      <c r="EQ270" s="80">
        <f t="shared" si="550"/>
        <v>1.1166209143953526E-3</v>
      </c>
      <c r="ES270" s="80">
        <f t="shared" si="551"/>
        <v>9.8774692221916845E-5</v>
      </c>
      <c r="ET270" s="80">
        <f t="shared" si="552"/>
        <v>3.0312532512796523E-3</v>
      </c>
      <c r="EU270" s="80">
        <f t="shared" si="553"/>
        <v>3.8761438066264075E-3</v>
      </c>
      <c r="EV270" s="80">
        <f t="shared" si="554"/>
        <v>2.0726612354301632E-3</v>
      </c>
      <c r="EX270" s="80">
        <f t="shared" si="555"/>
        <v>9.7473272802597426E-3</v>
      </c>
      <c r="EY270" s="80">
        <f t="shared" si="556"/>
        <v>-2.6053374166999013E-3</v>
      </c>
      <c r="EZ270" s="80">
        <f t="shared" si="557"/>
        <v>2.8326992499857092E-2</v>
      </c>
      <c r="FA270" s="80">
        <f t="shared" si="558"/>
        <v>1.1952506694827445E-2</v>
      </c>
      <c r="FD270" s="80">
        <f t="shared" si="461"/>
        <v>0.95687655305838804</v>
      </c>
      <c r="FE270" s="80">
        <f t="shared" si="459"/>
        <v>2.1947063482179989</v>
      </c>
      <c r="FF270" s="80">
        <f t="shared" si="460"/>
        <v>1.0459564459679636</v>
      </c>
      <c r="FG270" s="80"/>
      <c r="FH270" s="80">
        <f t="shared" si="559"/>
        <v>0.94050673749385583</v>
      </c>
      <c r="FI270" s="80">
        <f t="shared" si="560"/>
        <v>0.59019696069699334</v>
      </c>
      <c r="FJ270" s="80">
        <f t="shared" si="531"/>
        <v>1.1160386616008908</v>
      </c>
      <c r="FK270" s="80"/>
      <c r="FL270" s="80">
        <f t="shared" si="561"/>
        <v>1.0005698029394066</v>
      </c>
      <c r="FM270" s="80">
        <f t="shared" si="562"/>
        <v>0.99621108390073887</v>
      </c>
      <c r="FN270" s="80">
        <f t="shared" si="532"/>
        <v>0.99942973007974445</v>
      </c>
      <c r="FO270" s="80"/>
      <c r="FP270" s="80">
        <f t="shared" si="563"/>
        <v>1.0021220324070339</v>
      </c>
      <c r="FQ270" s="80">
        <f t="shared" si="564"/>
        <v>1.0205358058411669</v>
      </c>
      <c r="FR270" s="80">
        <f t="shared" si="533"/>
        <v>0.99765987431321945</v>
      </c>
      <c r="FT270" s="80">
        <f t="shared" si="565"/>
        <v>1.0162173642671741</v>
      </c>
      <c r="FU270" s="80">
        <f t="shared" si="566"/>
        <v>1.0145505892552651</v>
      </c>
      <c r="FV270" s="80">
        <f t="shared" si="534"/>
        <v>0.99814264717136014</v>
      </c>
      <c r="FX270" s="37"/>
    </row>
    <row r="271" spans="1:180" x14ac:dyDescent="0.2">
      <c r="A271" s="74" t="s">
        <v>427</v>
      </c>
      <c r="B271" s="31">
        <f t="shared" si="458"/>
        <v>1985</v>
      </c>
      <c r="D271" s="85">
        <f t="shared" si="484"/>
        <v>34828.593167158564</v>
      </c>
      <c r="E271" s="85">
        <f t="shared" si="485"/>
        <v>9466.4008748412452</v>
      </c>
      <c r="F271" s="85">
        <f t="shared" si="486"/>
        <v>48572.291700580863</v>
      </c>
      <c r="G271" s="85">
        <f t="shared" si="487"/>
        <v>9662.3523712208007</v>
      </c>
      <c r="H271" s="85">
        <f t="shared" si="488"/>
        <v>4616.809327278881</v>
      </c>
      <c r="I271" s="85">
        <f t="shared" si="489"/>
        <v>107146.44744108035</v>
      </c>
      <c r="J271" s="90"/>
      <c r="K271" s="96">
        <f>MECS_fuel_shares!AV61</f>
        <v>5618.4534796230637</v>
      </c>
      <c r="L271" s="96">
        <f>MECS_fuel_shares!AW61</f>
        <v>935.10339839381015</v>
      </c>
      <c r="M271" s="96">
        <f>MECS_fuel_shares!BM61</f>
        <v>2081.2337727948006</v>
      </c>
      <c r="N271" s="96">
        <f>MECS_fuel_shares!AX61</f>
        <v>3174.8345109826605</v>
      </c>
      <c r="O271" s="96">
        <f>MECS_fuel_shares!AY61</f>
        <v>1725.9065999999998</v>
      </c>
      <c r="P271" s="91"/>
      <c r="R271" s="96">
        <f t="shared" si="504"/>
        <v>2487.7440000000001</v>
      </c>
      <c r="S271" s="96">
        <f t="shared" si="504"/>
        <v>1082.627</v>
      </c>
      <c r="T271" s="96">
        <f t="shared" si="504"/>
        <v>2351.2820000000002</v>
      </c>
      <c r="U271" s="96">
        <f t="shared" si="504"/>
        <v>17396.196924771179</v>
      </c>
      <c r="V271" s="85">
        <f t="shared" ref="V271:V287" si="580">SUM(R271:U271)</f>
        <v>23317.849924771181</v>
      </c>
      <c r="X271" s="115">
        <f t="shared" ref="X271:AC271" si="581">X197</f>
        <v>6.1989644113766307</v>
      </c>
      <c r="Y271" s="115">
        <f t="shared" si="581"/>
        <v>10.123373405658993</v>
      </c>
      <c r="Z271" s="115">
        <f t="shared" si="581"/>
        <v>23.338220019058788</v>
      </c>
      <c r="AA271" s="115">
        <f t="shared" si="581"/>
        <v>3.0434192200557102</v>
      </c>
      <c r="AB271" s="115">
        <f t="shared" si="581"/>
        <v>2.675005314470019</v>
      </c>
      <c r="AC271" s="115">
        <f t="shared" si="581"/>
        <v>9.060042208341585</v>
      </c>
      <c r="AD271" s="115">
        <f t="shared" si="467"/>
        <v>1</v>
      </c>
      <c r="AF271" s="96">
        <f t="shared" si="507"/>
        <v>14.000071215992708</v>
      </c>
      <c r="AG271" s="96">
        <f t="shared" si="508"/>
        <v>8.743917226192627</v>
      </c>
      <c r="AH271" s="96">
        <f t="shared" si="509"/>
        <v>20.657790813939314</v>
      </c>
      <c r="AI271" s="96">
        <f t="shared" si="510"/>
        <v>0.55542900629402336</v>
      </c>
      <c r="AJ271" s="96">
        <f t="shared" si="511"/>
        <v>0.1979946411085835</v>
      </c>
      <c r="AL271" s="94">
        <f t="shared" si="512"/>
        <v>14.333256239579351</v>
      </c>
      <c r="AM271" s="94">
        <f t="shared" si="513"/>
        <v>8.6468536423661195</v>
      </c>
      <c r="AN271" s="94">
        <f t="shared" si="513"/>
        <v>20.599968752245172</v>
      </c>
      <c r="AO271" s="94">
        <f t="shared" si="513"/>
        <v>0.52676878251840509</v>
      </c>
      <c r="AP271" s="94">
        <f t="shared" si="514"/>
        <v>4.400873106313453</v>
      </c>
      <c r="AR271" s="90">
        <f>[4]Northeast!V270</f>
        <v>0.97675440820861092</v>
      </c>
      <c r="AS271" s="90">
        <f>[4]Midwest!V270</f>
        <v>1.0112253066654135</v>
      </c>
      <c r="AT271" s="90">
        <f>[4]South!V270</f>
        <v>1.0028069004564797</v>
      </c>
      <c r="AU271" s="90">
        <f>[4]West!V270</f>
        <v>1.0544075972736993</v>
      </c>
      <c r="AV271" s="90">
        <f>AJ271/AP271</f>
        <v>4.4989854586932346E-2</v>
      </c>
      <c r="AX271" s="102">
        <f t="shared" ref="AX271:AX296" si="582">R271/K271*1000000</f>
        <v>442780.91987813351</v>
      </c>
      <c r="AY271" s="102">
        <f t="shared" si="539"/>
        <v>1157761.806725957</v>
      </c>
      <c r="AZ271" s="102">
        <f t="shared" si="540"/>
        <v>1129753.9136329519</v>
      </c>
      <c r="BA271" s="102">
        <f t="shared" si="541"/>
        <v>5479402.7419674182</v>
      </c>
      <c r="BB271" s="102">
        <f t="shared" si="542"/>
        <v>13510493.513826985</v>
      </c>
      <c r="BE271" s="80">
        <f t="shared" si="515"/>
        <v>1</v>
      </c>
      <c r="BF271" s="80">
        <f t="shared" si="515"/>
        <v>1</v>
      </c>
      <c r="BG271" s="80">
        <f t="shared" si="515"/>
        <v>1</v>
      </c>
      <c r="BH271" s="80">
        <f t="shared" si="515"/>
        <v>1</v>
      </c>
      <c r="BI271" s="80"/>
      <c r="BJ271" s="80"/>
      <c r="BK271" s="80"/>
      <c r="BL271" s="80"/>
      <c r="BM271" s="80"/>
      <c r="BN271" s="80"/>
      <c r="BO271" s="80"/>
      <c r="BP271" s="80"/>
      <c r="BQ271" s="80"/>
      <c r="BR271" s="80"/>
      <c r="BS271" s="80">
        <f t="shared" si="516"/>
        <v>1</v>
      </c>
      <c r="BT271" s="95">
        <f>[4]Northeast!AK270</f>
        <v>1</v>
      </c>
      <c r="BU271" s="95">
        <f>[4]Midwest!AK270</f>
        <v>1</v>
      </c>
      <c r="BV271" s="95">
        <f>[4]South!AK270</f>
        <v>1</v>
      </c>
      <c r="BW271" s="95">
        <f>[4]West!AK270</f>
        <v>1</v>
      </c>
      <c r="BX271" s="88"/>
      <c r="BY271" s="95">
        <f>[4]Northeast!AH270</f>
        <v>1</v>
      </c>
      <c r="BZ271" s="95">
        <f>[4]Midwest!AH270</f>
        <v>1</v>
      </c>
      <c r="CA271" s="95">
        <f>[4]South!AH270</f>
        <v>0.99999999999999989</v>
      </c>
      <c r="CB271" s="95">
        <f>[4]West!AH270</f>
        <v>1</v>
      </c>
      <c r="CD271" s="95">
        <f>[4]Northeast!AI270</f>
        <v>1</v>
      </c>
      <c r="CE271" s="95">
        <f>[4]Midwest!AI270</f>
        <v>1</v>
      </c>
      <c r="CF271" s="95">
        <f>[4]South!AI270</f>
        <v>1</v>
      </c>
      <c r="CG271" s="95">
        <f>[4]West!AI270</f>
        <v>1</v>
      </c>
      <c r="CI271" s="95">
        <f>[4]Northeast!AJ270</f>
        <v>1</v>
      </c>
      <c r="CJ271" s="95">
        <f>[4]Midwest!AJ270</f>
        <v>1</v>
      </c>
      <c r="CK271" s="95">
        <f>[4]South!AJ270</f>
        <v>1</v>
      </c>
      <c r="CL271" s="95">
        <f>[4]West!AJ270</f>
        <v>1</v>
      </c>
      <c r="CN271" s="89">
        <f t="shared" si="517"/>
        <v>1</v>
      </c>
      <c r="CO271" s="89">
        <f t="shared" si="518"/>
        <v>1</v>
      </c>
      <c r="CP271" s="89">
        <f t="shared" si="519"/>
        <v>1</v>
      </c>
      <c r="CQ271" s="89">
        <f t="shared" si="520"/>
        <v>1</v>
      </c>
      <c r="CR271" s="89">
        <f t="shared" si="521"/>
        <v>1</v>
      </c>
      <c r="CS271" s="89">
        <f t="shared" si="522"/>
        <v>1</v>
      </c>
      <c r="CT271" s="89">
        <f t="shared" si="523"/>
        <v>1</v>
      </c>
      <c r="CU271" s="89">
        <f t="shared" si="524"/>
        <v>1</v>
      </c>
      <c r="CV271" s="89">
        <f t="shared" si="525"/>
        <v>1</v>
      </c>
      <c r="CW271" s="89"/>
      <c r="CX271" s="89">
        <f t="shared" si="526"/>
        <v>1</v>
      </c>
      <c r="CY271" s="80">
        <f>CU271/CV271</f>
        <v>1</v>
      </c>
      <c r="DA271" s="35"/>
      <c r="DC271" s="80">
        <f t="shared" si="491"/>
        <v>0.32505597711310724</v>
      </c>
      <c r="DD271" s="80">
        <f t="shared" si="468"/>
        <v>8.8350114268107696E-2</v>
      </c>
      <c r="DE271" s="80">
        <f t="shared" si="469"/>
        <v>0.45332619849380151</v>
      </c>
      <c r="DF271" s="80">
        <f t="shared" si="470"/>
        <v>9.0178933618252827E-2</v>
      </c>
      <c r="DG271" s="80">
        <f t="shared" si="471"/>
        <v>4.3088776506730722E-2</v>
      </c>
      <c r="DI271" s="80">
        <f t="shared" si="544"/>
        <v>0.33958435110345692</v>
      </c>
      <c r="DJ271" s="80">
        <f t="shared" si="472"/>
        <v>9.1151728812058658E-2</v>
      </c>
      <c r="DK271" s="80">
        <f t="shared" si="473"/>
        <v>0.43681866078260118</v>
      </c>
      <c r="DL271" s="80">
        <f t="shared" si="474"/>
        <v>9.1409596081327121E-2</v>
      </c>
      <c r="DM271" s="80">
        <f t="shared" si="475"/>
        <v>4.053309670401916E-2</v>
      </c>
      <c r="DN271" s="80">
        <f t="shared" si="545"/>
        <v>0.99949743348346309</v>
      </c>
      <c r="DO271" s="80"/>
      <c r="DP271" s="80">
        <f t="shared" si="494"/>
        <v>0.33975510064086162</v>
      </c>
      <c r="DQ271" s="80">
        <f t="shared" si="476"/>
        <v>9.119756165293523E-2</v>
      </c>
      <c r="DR271" s="80">
        <f t="shared" si="477"/>
        <v>0.43703830159942919</v>
      </c>
      <c r="DS271" s="80">
        <f t="shared" si="478"/>
        <v>9.1455558582822033E-2</v>
      </c>
      <c r="DT271" s="80">
        <f t="shared" si="479"/>
        <v>4.0553477523951831E-2</v>
      </c>
      <c r="DW271" s="80">
        <f t="shared" si="495"/>
        <v>-9.618061940222053E-2</v>
      </c>
      <c r="DX271" s="80">
        <f t="shared" si="480"/>
        <v>-7.1473256649429343E-2</v>
      </c>
      <c r="DY271" s="80">
        <f t="shared" si="481"/>
        <v>-2.6141875294298468E-3</v>
      </c>
      <c r="DZ271" s="80">
        <f t="shared" si="482"/>
        <v>-3.6407075357113149E-2</v>
      </c>
      <c r="EA271" s="80">
        <f t="shared" si="483"/>
        <v>-3.1157719470969483E-2</v>
      </c>
      <c r="EC271" s="80">
        <f t="shared" si="527"/>
        <v>3.2553635750758843</v>
      </c>
      <c r="ED271" s="80">
        <f t="shared" si="528"/>
        <v>0.5418041731770481</v>
      </c>
      <c r="EE271" s="80">
        <f t="shared" si="529"/>
        <v>1.2058785642252026</v>
      </c>
      <c r="EF271" s="80">
        <f t="shared" si="530"/>
        <v>1.8395169883368316</v>
      </c>
      <c r="EG271" s="80"/>
      <c r="EI271" s="80">
        <f t="shared" si="546"/>
        <v>-0.14535842015119269</v>
      </c>
      <c r="EJ271" s="80">
        <f t="shared" si="546"/>
        <v>-0.14535842015119269</v>
      </c>
      <c r="EK271" s="80">
        <f t="shared" si="546"/>
        <v>-7.7451043961403232E-2</v>
      </c>
      <c r="EL271" s="80">
        <f t="shared" si="546"/>
        <v>-0.14535842015119255</v>
      </c>
      <c r="EN271" s="80">
        <f t="shared" si="547"/>
        <v>-5.082906369597407E-5</v>
      </c>
      <c r="EO271" s="80">
        <f t="shared" si="548"/>
        <v>-1.2809863102192134E-3</v>
      </c>
      <c r="EP271" s="80">
        <f t="shared" si="549"/>
        <v>1.4197579200551065E-3</v>
      </c>
      <c r="EQ271" s="80">
        <f t="shared" si="550"/>
        <v>9.1887534103984891E-4</v>
      </c>
      <c r="ES271" s="80">
        <f t="shared" si="551"/>
        <v>3.1272186090359387E-4</v>
      </c>
      <c r="ET271" s="80">
        <f t="shared" si="552"/>
        <v>3.2368708631817108E-3</v>
      </c>
      <c r="EU271" s="80">
        <f t="shared" si="553"/>
        <v>4.0841888375136859E-3</v>
      </c>
      <c r="EV271" s="80">
        <f t="shared" si="554"/>
        <v>1.7109679509700159E-3</v>
      </c>
      <c r="EX271" s="80">
        <f t="shared" si="555"/>
        <v>-3.7241127704608166E-3</v>
      </c>
      <c r="EY271" s="80">
        <f t="shared" si="556"/>
        <v>1.4231721708252532E-2</v>
      </c>
      <c r="EZ271" s="80">
        <f t="shared" si="557"/>
        <v>-5.9048005425141239E-3</v>
      </c>
      <c r="FA271" s="80">
        <f t="shared" si="558"/>
        <v>4.8188343137109395E-2</v>
      </c>
      <c r="FD271" s="80">
        <f t="shared" si="461"/>
        <v>0.95606275371682992</v>
      </c>
      <c r="FE271" s="80">
        <f t="shared" si="459"/>
        <v>2.0982769948771081</v>
      </c>
      <c r="FF271" s="80">
        <f t="shared" si="460"/>
        <v>1</v>
      </c>
      <c r="FG271" s="80"/>
      <c r="FH271" s="80">
        <f t="shared" si="559"/>
        <v>0.8960263066205606</v>
      </c>
      <c r="FI271" s="80">
        <f t="shared" si="560"/>
        <v>0.52883200287200716</v>
      </c>
      <c r="FJ271" s="80">
        <f t="shared" si="531"/>
        <v>1</v>
      </c>
      <c r="FK271" s="80"/>
      <c r="FL271" s="80">
        <f t="shared" si="561"/>
        <v>1.0005705953135995</v>
      </c>
      <c r="FM271" s="80">
        <f t="shared" si="562"/>
        <v>0.99677951727656855</v>
      </c>
      <c r="FN271" s="80">
        <f t="shared" si="532"/>
        <v>1</v>
      </c>
      <c r="FO271" s="80"/>
      <c r="FP271" s="80">
        <f t="shared" si="563"/>
        <v>1.0023456147200382</v>
      </c>
      <c r="FQ271" s="80">
        <f t="shared" si="564"/>
        <v>1.022929589649674</v>
      </c>
      <c r="FR271" s="80">
        <f t="shared" si="533"/>
        <v>1</v>
      </c>
      <c r="FT271" s="80">
        <f t="shared" si="565"/>
        <v>1.0018608090075134</v>
      </c>
      <c r="FU271" s="80">
        <f t="shared" si="566"/>
        <v>1.0164384741303294</v>
      </c>
      <c r="FV271" s="80">
        <f t="shared" si="534"/>
        <v>1</v>
      </c>
      <c r="FX271" s="37"/>
    </row>
    <row r="272" spans="1:180" x14ac:dyDescent="0.2">
      <c r="A272" s="74" t="s">
        <v>427</v>
      </c>
      <c r="B272" s="31">
        <f t="shared" si="458"/>
        <v>1986</v>
      </c>
      <c r="D272" s="85">
        <f t="shared" si="484"/>
        <v>30239.735102511753</v>
      </c>
      <c r="E272" s="85">
        <f t="shared" si="485"/>
        <v>7761.8824379321177</v>
      </c>
      <c r="F272" s="85">
        <f t="shared" si="486"/>
        <v>47823.748036943689</v>
      </c>
      <c r="G272" s="85">
        <f t="shared" si="487"/>
        <v>9385.2519681587582</v>
      </c>
      <c r="H272" s="85">
        <f t="shared" si="488"/>
        <v>4792.8837945065925</v>
      </c>
      <c r="I272" s="85">
        <f t="shared" si="489"/>
        <v>100003.50134005291</v>
      </c>
      <c r="J272" s="90"/>
      <c r="K272" s="96">
        <f>MECS_fuel_shares!AV62</f>
        <v>6019.0286975089839</v>
      </c>
      <c r="L272" s="96">
        <f>MECS_fuel_shares!AW62</f>
        <v>1002.8097576651097</v>
      </c>
      <c r="M272" s="96">
        <f>MECS_fuel_shares!BM62</f>
        <v>2108.0173077764284</v>
      </c>
      <c r="N272" s="96">
        <f>MECS_fuel_shares!AX62</f>
        <v>3321.0226794911073</v>
      </c>
      <c r="O272" s="96">
        <f>MECS_fuel_shares!AY62</f>
        <v>1850.1688512678274</v>
      </c>
      <c r="P272" s="91"/>
      <c r="R272" s="96">
        <f t="shared" ref="R272:U287" si="583">R52</f>
        <v>2367.3389999999999</v>
      </c>
      <c r="S272" s="96">
        <f t="shared" si="583"/>
        <v>1162.4580000000001</v>
      </c>
      <c r="T272" s="96">
        <f t="shared" si="583"/>
        <v>2438.6289999999999</v>
      </c>
      <c r="U272" s="96">
        <f t="shared" si="583"/>
        <v>17865.041166524636</v>
      </c>
      <c r="V272" s="85">
        <f t="shared" si="580"/>
        <v>23833.467166524635</v>
      </c>
      <c r="X272" s="115">
        <f t="shared" ref="X272:AC272" si="584">X198</f>
        <v>5.0240224166112837</v>
      </c>
      <c r="Y272" s="115">
        <f t="shared" si="584"/>
        <v>7.7401345355917579</v>
      </c>
      <c r="Z272" s="115">
        <f t="shared" si="584"/>
        <v>22.686601225010325</v>
      </c>
      <c r="AA272" s="115">
        <f t="shared" si="584"/>
        <v>2.8260126093438469</v>
      </c>
      <c r="AB272" s="115">
        <f t="shared" si="584"/>
        <v>2.590511558565193</v>
      </c>
      <c r="AC272" s="115">
        <f t="shared" si="584"/>
        <v>7.8070927097913199</v>
      </c>
      <c r="AD272" s="115">
        <f t="shared" si="467"/>
        <v>0.86170599763909772</v>
      </c>
      <c r="AF272" s="96">
        <f t="shared" si="507"/>
        <v>12.773724043118351</v>
      </c>
      <c r="AG272" s="96">
        <f t="shared" si="508"/>
        <v>6.6771293568732091</v>
      </c>
      <c r="AH272" s="96">
        <f t="shared" si="509"/>
        <v>19.610915820710609</v>
      </c>
      <c r="AI272" s="96">
        <f t="shared" si="510"/>
        <v>0.52534174876376805</v>
      </c>
      <c r="AJ272" s="96">
        <f t="shared" si="511"/>
        <v>0.20109889010351173</v>
      </c>
      <c r="AL272" s="94">
        <f t="shared" si="512"/>
        <v>13.095165189358971</v>
      </c>
      <c r="AM272" s="94">
        <f t="shared" ref="AM272:AO288" si="585">AG272/AS272</f>
        <v>6.9074178034621694</v>
      </c>
      <c r="AN272" s="94">
        <f t="shared" si="585"/>
        <v>20.508715275566825</v>
      </c>
      <c r="AO272" s="94">
        <f t="shared" si="585"/>
        <v>0.56773417545114879</v>
      </c>
      <c r="AP272" s="94">
        <f t="shared" si="514"/>
        <v>4.1616278444085912</v>
      </c>
      <c r="AR272" s="90">
        <f>[4]Northeast!V271</f>
        <v>0.97545344853673022</v>
      </c>
      <c r="AS272" s="90">
        <f>[4]Midwest!V271</f>
        <v>0.96666070402263282</v>
      </c>
      <c r="AT272" s="90">
        <f>[4]South!V271</f>
        <v>0.9562235155740928</v>
      </c>
      <c r="AU272" s="90">
        <f>[4]West!V271</f>
        <v>0.92533050057503807</v>
      </c>
      <c r="AV272" s="90">
        <f t="shared" ref="AV272:AV296" si="586">AJ272/AP272</f>
        <v>4.8322170463584516E-2</v>
      </c>
      <c r="AX272" s="102">
        <f t="shared" si="582"/>
        <v>393309.13989158074</v>
      </c>
      <c r="AY272" s="102">
        <f t="shared" si="539"/>
        <v>1159200.9263118929</v>
      </c>
      <c r="AZ272" s="102">
        <f t="shared" si="540"/>
        <v>1156835.3784401829</v>
      </c>
      <c r="BA272" s="102">
        <f t="shared" si="541"/>
        <v>5379379.4534586444</v>
      </c>
      <c r="BB272" s="102">
        <f t="shared" si="542"/>
        <v>12881779.49282454</v>
      </c>
      <c r="BE272" s="80">
        <f t="shared" ref="BE272:BH293" si="587">AL272/AL$298</f>
        <v>0.9136210900352455</v>
      </c>
      <c r="BF272" s="80">
        <f t="shared" si="587"/>
        <v>0.79883598001689182</v>
      </c>
      <c r="BG272" s="80">
        <f t="shared" si="587"/>
        <v>0.99557021285925973</v>
      </c>
      <c r="BH272" s="80">
        <f t="shared" si="587"/>
        <v>1.077767313273376</v>
      </c>
      <c r="BI272" s="80"/>
      <c r="BJ272" s="80"/>
      <c r="BK272" s="80"/>
      <c r="BL272" s="80"/>
      <c r="BM272" s="80"/>
      <c r="BN272" s="80"/>
      <c r="BO272" s="80"/>
      <c r="BP272" s="80"/>
      <c r="BQ272" s="80"/>
      <c r="BR272" s="80"/>
      <c r="BS272" s="80">
        <f t="shared" si="516"/>
        <v>1.0303091263791462</v>
      </c>
      <c r="BT272" s="95">
        <f>[4]Northeast!AK271</f>
        <v>1.0012230522160395</v>
      </c>
      <c r="BU272" s="95">
        <f>[4]Midwest!AK271</f>
        <v>1.0049100736537608</v>
      </c>
      <c r="BV272" s="95">
        <f>[4]South!AK271</f>
        <v>0.97376450014612959</v>
      </c>
      <c r="BW272" s="95">
        <f>[4]West!AK271</f>
        <v>0.98351749693165302</v>
      </c>
      <c r="BX272" s="88"/>
      <c r="BY272" s="95">
        <f>[4]Northeast!AH271</f>
        <v>1.0004425074084378</v>
      </c>
      <c r="BZ272" s="95">
        <f>[4]Midwest!AH271</f>
        <v>0.99842618706591368</v>
      </c>
      <c r="CA272" s="95">
        <f>[4]South!AH271</f>
        <v>1.001397410959975</v>
      </c>
      <c r="CB272" s="95">
        <f>[4]West!AH271</f>
        <v>1.0008296492677837</v>
      </c>
      <c r="CD272" s="95">
        <f>[4]Northeast!AI271</f>
        <v>1.0036349803445095</v>
      </c>
      <c r="CE272" s="95">
        <f>[4]Midwest!AI271</f>
        <v>1.0084264248494383</v>
      </c>
      <c r="CF272" s="95">
        <f>[4]South!AI271</f>
        <v>1.0093174605427093</v>
      </c>
      <c r="CG272" s="95">
        <f>[4]West!AI271</f>
        <v>1.006102062379391</v>
      </c>
      <c r="CI272" s="95">
        <f>[4]Northeast!AJ271</f>
        <v>0.99866807903711774</v>
      </c>
      <c r="CJ272" s="95">
        <f>[4]Midwest!AJ271</f>
        <v>0.95593009554939279</v>
      </c>
      <c r="CK272" s="95">
        <f>[4]South!AJ271</f>
        <v>0.95354700405314119</v>
      </c>
      <c r="CL272" s="95">
        <f>[4]West!AJ271</f>
        <v>0.87758330172088483</v>
      </c>
      <c r="CN272" s="89">
        <f t="shared" si="517"/>
        <v>1.0719982479166761</v>
      </c>
      <c r="CO272" s="89">
        <f t="shared" si="518"/>
        <v>0.96841361194769582</v>
      </c>
      <c r="CP272" s="89">
        <f t="shared" si="519"/>
        <v>0.97155127681455644</v>
      </c>
      <c r="CQ272" s="89">
        <f t="shared" si="520"/>
        <v>1.0007353557633709</v>
      </c>
      <c r="CR272" s="89">
        <f t="shared" si="521"/>
        <v>1.0067369576897913</v>
      </c>
      <c r="CS272" s="89">
        <f t="shared" si="522"/>
        <v>0.96239266148778946</v>
      </c>
      <c r="CT272" s="89">
        <f t="shared" si="523"/>
        <v>0.89614364090418785</v>
      </c>
      <c r="CU272" s="89">
        <f t="shared" si="524"/>
        <v>0.90495084123324177</v>
      </c>
      <c r="CV272" s="89">
        <f t="shared" si="525"/>
        <v>1.0381376952665897</v>
      </c>
      <c r="CW272" s="89"/>
      <c r="CX272" s="89">
        <f t="shared" si="526"/>
        <v>0.94200516751969832</v>
      </c>
      <c r="CY272" s="80">
        <f t="shared" ref="CY272:CY296" si="588">CU272/CV272</f>
        <v>0.87170598405142574</v>
      </c>
      <c r="DA272" s="35"/>
      <c r="DC272" s="80">
        <f t="shared" si="491"/>
        <v>0.30238676343625465</v>
      </c>
      <c r="DD272" s="80">
        <f t="shared" si="468"/>
        <v>7.7616106775487137E-2</v>
      </c>
      <c r="DE272" s="80">
        <f t="shared" si="469"/>
        <v>0.47822073623525774</v>
      </c>
      <c r="DF272" s="80">
        <f t="shared" si="470"/>
        <v>9.3849233700778661E-2</v>
      </c>
      <c r="DG272" s="80">
        <f t="shared" si="471"/>
        <v>4.7927159852221797E-2</v>
      </c>
      <c r="DI272" s="80">
        <f t="shared" si="544"/>
        <v>0.3135848180392331</v>
      </c>
      <c r="DJ272" s="80">
        <f t="shared" si="472"/>
        <v>8.2867275985987532E-2</v>
      </c>
      <c r="DK272" s="80">
        <f t="shared" si="473"/>
        <v>0.46566256651494398</v>
      </c>
      <c r="DL272" s="80">
        <f t="shared" si="474"/>
        <v>9.2001882147010758E-2</v>
      </c>
      <c r="DM272" s="80">
        <f t="shared" si="475"/>
        <v>4.5465067961532116E-2</v>
      </c>
      <c r="DN272" s="80">
        <f t="shared" si="545"/>
        <v>0.99958161064870754</v>
      </c>
      <c r="DO272" s="80"/>
      <c r="DP272" s="80">
        <f t="shared" si="494"/>
        <v>0.31371607350371633</v>
      </c>
      <c r="DQ272" s="80">
        <f t="shared" si="476"/>
        <v>8.2901961283789932E-2</v>
      </c>
      <c r="DR272" s="80">
        <f t="shared" si="477"/>
        <v>0.46585747632225721</v>
      </c>
      <c r="DS272" s="80">
        <f t="shared" si="478"/>
        <v>9.2040390866438074E-2</v>
      </c>
      <c r="DT272" s="80">
        <f t="shared" si="479"/>
        <v>4.5484098023798415E-2</v>
      </c>
      <c r="DW272" s="80">
        <f t="shared" si="495"/>
        <v>-0.2101513566157317</v>
      </c>
      <c r="DX272" s="80">
        <f t="shared" si="480"/>
        <v>-0.26842787948388952</v>
      </c>
      <c r="DY272" s="80">
        <f t="shared" si="481"/>
        <v>-2.83178650283945E-2</v>
      </c>
      <c r="DZ272" s="80">
        <f t="shared" si="482"/>
        <v>-7.4114880649997855E-2</v>
      </c>
      <c r="EA272" s="80">
        <f t="shared" si="483"/>
        <v>-3.2095997895896657E-2</v>
      </c>
      <c r="EC272" s="80">
        <f t="shared" si="527"/>
        <v>3.2532321000780264</v>
      </c>
      <c r="ED272" s="80">
        <f t="shared" si="528"/>
        <v>0.54200985870988738</v>
      </c>
      <c r="EE272" s="80">
        <f t="shared" si="529"/>
        <v>1.1393648240980332</v>
      </c>
      <c r="EF272" s="80">
        <f t="shared" si="530"/>
        <v>1.794983564454335</v>
      </c>
      <c r="EG272" s="80"/>
      <c r="EI272" s="80">
        <f t="shared" si="546"/>
        <v>-6.549723413278903E-4</v>
      </c>
      <c r="EJ272" s="80">
        <f t="shared" si="546"/>
        <v>3.795587236501615E-4</v>
      </c>
      <c r="EK272" s="80">
        <f t="shared" si="546"/>
        <v>-5.6737464936522222E-2</v>
      </c>
      <c r="EL272" s="80">
        <f t="shared" si="546"/>
        <v>-2.4507165215922402E-2</v>
      </c>
      <c r="EN272" s="80">
        <f t="shared" si="547"/>
        <v>4.4240953090779358E-4</v>
      </c>
      <c r="EO272" s="80">
        <f t="shared" si="548"/>
        <v>-1.5750526785834192E-3</v>
      </c>
      <c r="EP272" s="80">
        <f t="shared" si="549"/>
        <v>1.3964354899290003E-3</v>
      </c>
      <c r="EQ272" s="80">
        <f t="shared" si="550"/>
        <v>8.29305299065743E-4</v>
      </c>
      <c r="ES272" s="80">
        <f t="shared" si="551"/>
        <v>3.6283897697017369E-3</v>
      </c>
      <c r="ET272" s="80">
        <f t="shared" si="552"/>
        <v>8.3911207179985636E-3</v>
      </c>
      <c r="EU272" s="80">
        <f t="shared" si="553"/>
        <v>9.2743207689488065E-3</v>
      </c>
      <c r="EV272" s="80">
        <f t="shared" si="554"/>
        <v>6.0835201889195747E-3</v>
      </c>
      <c r="EX272" s="80">
        <f t="shared" si="555"/>
        <v>-1.332808758010798E-3</v>
      </c>
      <c r="EY272" s="80">
        <f t="shared" si="556"/>
        <v>-4.5070490414524253E-2</v>
      </c>
      <c r="EZ272" s="80">
        <f t="shared" si="557"/>
        <v>-4.7566558824080132E-2</v>
      </c>
      <c r="FA272" s="80">
        <f t="shared" si="558"/>
        <v>-0.13058339741170227</v>
      </c>
      <c r="FD272" s="80">
        <f t="shared" si="461"/>
        <v>0.89614364090418785</v>
      </c>
      <c r="FE272" s="80">
        <f t="shared" si="459"/>
        <v>1.8803575858146695</v>
      </c>
      <c r="FF272" s="80">
        <f t="shared" si="460"/>
        <v>0.89614364090418785</v>
      </c>
      <c r="FG272" s="80"/>
      <c r="FH272" s="80">
        <f t="shared" si="559"/>
        <v>0.97155127681455644</v>
      </c>
      <c r="FI272" s="80">
        <f t="shared" si="560"/>
        <v>0.51378740761069774</v>
      </c>
      <c r="FJ272" s="80">
        <f t="shared" si="531"/>
        <v>0.97155127681455644</v>
      </c>
      <c r="FK272" s="80"/>
      <c r="FL272" s="80">
        <f t="shared" si="561"/>
        <v>1.0007353557633709</v>
      </c>
      <c r="FM272" s="80">
        <f t="shared" si="562"/>
        <v>0.9975125048394079</v>
      </c>
      <c r="FN272" s="80">
        <f t="shared" si="532"/>
        <v>1.0007353557633709</v>
      </c>
      <c r="FO272" s="80"/>
      <c r="FP272" s="80">
        <f t="shared" si="563"/>
        <v>1.0067369576897913</v>
      </c>
      <c r="FQ272" s="80">
        <f t="shared" si="564"/>
        <v>1.0298210230147795</v>
      </c>
      <c r="FR272" s="80">
        <f t="shared" si="533"/>
        <v>1.0067369576897913</v>
      </c>
      <c r="FT272" s="80">
        <f t="shared" si="565"/>
        <v>0.96239266148778946</v>
      </c>
      <c r="FU272" s="80">
        <f t="shared" si="566"/>
        <v>0.97821292835687534</v>
      </c>
      <c r="FV272" s="80">
        <f t="shared" si="534"/>
        <v>0.96239266148778946</v>
      </c>
      <c r="FX272" s="37"/>
    </row>
    <row r="273" spans="1:180" x14ac:dyDescent="0.2">
      <c r="A273" s="74" t="s">
        <v>427</v>
      </c>
      <c r="B273" s="31">
        <f t="shared" si="458"/>
        <v>1987</v>
      </c>
      <c r="D273" s="85">
        <f t="shared" si="484"/>
        <v>27333.474560916602</v>
      </c>
      <c r="E273" s="85">
        <f t="shared" si="485"/>
        <v>7882.4719836427967</v>
      </c>
      <c r="F273" s="85">
        <f t="shared" si="486"/>
        <v>49158.773398432742</v>
      </c>
      <c r="G273" s="85">
        <f t="shared" si="487"/>
        <v>8538.8037094624415</v>
      </c>
      <c r="H273" s="85">
        <f t="shared" si="488"/>
        <v>4816.6937773276868</v>
      </c>
      <c r="I273" s="85">
        <f t="shared" si="489"/>
        <v>97730.217429782278</v>
      </c>
      <c r="J273" s="90"/>
      <c r="K273" s="96">
        <f>MECS_fuel_shares!AV63</f>
        <v>6193.6016535560811</v>
      </c>
      <c r="L273" s="96">
        <f>MECS_fuel_shares!AW63</f>
        <v>1032.9374160730897</v>
      </c>
      <c r="M273" s="96">
        <f>MECS_fuel_shares!BM63</f>
        <v>2294.746851086019</v>
      </c>
      <c r="N273" s="96">
        <f>MECS_fuel_shares!AX63</f>
        <v>3336.7331422807515</v>
      </c>
      <c r="O273" s="96">
        <f>MECS_fuel_shares!AY63</f>
        <v>1905.0483769765933</v>
      </c>
      <c r="P273" s="91"/>
      <c r="R273" s="96">
        <f t="shared" si="583"/>
        <v>2489.0529999999999</v>
      </c>
      <c r="S273" s="96">
        <f t="shared" si="583"/>
        <v>1130.9180000000001</v>
      </c>
      <c r="T273" s="96">
        <f t="shared" si="583"/>
        <v>2538.7559999999999</v>
      </c>
      <c r="U273" s="96">
        <f t="shared" si="583"/>
        <v>18332.98863821174</v>
      </c>
      <c r="V273" s="85">
        <f t="shared" si="580"/>
        <v>24491.715638211739</v>
      </c>
      <c r="X273" s="115">
        <f t="shared" ref="X273:AC273" si="589">X199</f>
        <v>4.413179292088147</v>
      </c>
      <c r="Y273" s="115">
        <f t="shared" si="589"/>
        <v>7.6311225259024216</v>
      </c>
      <c r="Z273" s="115">
        <f t="shared" si="589"/>
        <v>21.422307813677882</v>
      </c>
      <c r="AA273" s="115">
        <f t="shared" si="589"/>
        <v>2.5590310478427796</v>
      </c>
      <c r="AB273" s="115">
        <f t="shared" si="589"/>
        <v>2.5283839694255006</v>
      </c>
      <c r="AC273" s="115">
        <f t="shared" si="589"/>
        <v>7.3520298956150487</v>
      </c>
      <c r="AD273" s="115">
        <f t="shared" si="467"/>
        <v>0.81147854795268293</v>
      </c>
      <c r="AF273" s="96">
        <f t="shared" si="507"/>
        <v>10.981475509326883</v>
      </c>
      <c r="AG273" s="96">
        <f t="shared" si="508"/>
        <v>6.9699765886145553</v>
      </c>
      <c r="AH273" s="96">
        <f t="shared" si="509"/>
        <v>19.363331252957252</v>
      </c>
      <c r="AI273" s="96">
        <f t="shared" si="510"/>
        <v>0.46576168664965389</v>
      </c>
      <c r="AJ273" s="96">
        <f t="shared" si="511"/>
        <v>0.19666624619031292</v>
      </c>
      <c r="AL273" s="94">
        <f t="shared" si="512"/>
        <v>11.214140136089879</v>
      </c>
      <c r="AM273" s="94">
        <f t="shared" si="585"/>
        <v>7.4778297085129442</v>
      </c>
      <c r="AN273" s="94">
        <f t="shared" si="585"/>
        <v>19.307961669643962</v>
      </c>
      <c r="AO273" s="94">
        <f t="shared" si="585"/>
        <v>0.48086985495182122</v>
      </c>
      <c r="AP273" s="94">
        <f t="shared" si="514"/>
        <v>3.8463367728857936</v>
      </c>
      <c r="AR273" s="90">
        <f>[4]Northeast!V272</f>
        <v>0.97925256649734338</v>
      </c>
      <c r="AS273" s="90">
        <f>[4]Midwest!V272</f>
        <v>0.93208549275731212</v>
      </c>
      <c r="AT273" s="90">
        <f>[4]South!V272</f>
        <v>1.0028677073354844</v>
      </c>
      <c r="AU273" s="90">
        <f>[4]West!V272</f>
        <v>0.96858158575217612</v>
      </c>
      <c r="AV273" s="90">
        <f t="shared" si="586"/>
        <v>5.1130792180415344E-2</v>
      </c>
      <c r="AX273" s="102">
        <f t="shared" si="582"/>
        <v>401874.89270817087</v>
      </c>
      <c r="AY273" s="102">
        <f t="shared" si="539"/>
        <v>1094856.2637022119</v>
      </c>
      <c r="AZ273" s="102">
        <f t="shared" si="540"/>
        <v>1106333.798344031</v>
      </c>
      <c r="BA273" s="102">
        <f t="shared" si="541"/>
        <v>5494292.7277908185</v>
      </c>
      <c r="BB273" s="102">
        <f t="shared" si="542"/>
        <v>12856217.161834657</v>
      </c>
      <c r="BE273" s="80">
        <f t="shared" si="587"/>
        <v>0.782386078128119</v>
      </c>
      <c r="BF273" s="80">
        <f t="shared" si="587"/>
        <v>0.86480354794888326</v>
      </c>
      <c r="BG273" s="80">
        <f t="shared" si="587"/>
        <v>0.93728111444536077</v>
      </c>
      <c r="BH273" s="80">
        <f t="shared" si="587"/>
        <v>0.91286703181774032</v>
      </c>
      <c r="BI273" s="80"/>
      <c r="BJ273" s="80"/>
      <c r="BK273" s="80"/>
      <c r="BL273" s="80"/>
      <c r="BM273" s="80"/>
      <c r="BN273" s="80"/>
      <c r="BO273" s="80"/>
      <c r="BP273" s="80"/>
      <c r="BQ273" s="80"/>
      <c r="BR273" s="80"/>
      <c r="BS273" s="80">
        <f t="shared" si="516"/>
        <v>1.0927878296925053</v>
      </c>
      <c r="BT273" s="95">
        <f>[4]Northeast!AK272</f>
        <v>0.99246033782801402</v>
      </c>
      <c r="BU273" s="95">
        <f>[4]Midwest!AK272</f>
        <v>0.98946270691443783</v>
      </c>
      <c r="BV273" s="95">
        <f>[4]South!AK272</f>
        <v>0.91333665273756215</v>
      </c>
      <c r="BW273" s="95">
        <f>[4]West!AK272</f>
        <v>0.93966812437097602</v>
      </c>
      <c r="BX273" s="88"/>
      <c r="BY273" s="95">
        <f>[4]Northeast!AH272</f>
        <v>1.0001065121108994</v>
      </c>
      <c r="BZ273" s="95">
        <f>[4]Midwest!AH272</f>
        <v>0.99671444217018623</v>
      </c>
      <c r="CA273" s="95">
        <f>[4]South!AH272</f>
        <v>1.0027613191955789</v>
      </c>
      <c r="CB273" s="95">
        <f>[4]West!AH272</f>
        <v>1.0015349806755842</v>
      </c>
      <c r="CD273" s="95">
        <f>[4]Northeast!AI272</f>
        <v>1.0143399322439894</v>
      </c>
      <c r="CE273" s="95">
        <f>[4]Midwest!AI272</f>
        <v>1.0247286413010395</v>
      </c>
      <c r="CF273" s="95">
        <f>[4]South!AI272</f>
        <v>1.0263911363628295</v>
      </c>
      <c r="CG273" s="95">
        <f>[4]West!AI272</f>
        <v>1.0196152780820338</v>
      </c>
      <c r="CI273" s="95">
        <f>[4]Northeast!AJ272</f>
        <v>1.0025576114811852</v>
      </c>
      <c r="CJ273" s="95">
        <f>[4]Midwest!AJ272</f>
        <v>0.92173869326009006</v>
      </c>
      <c r="CK273" s="95">
        <f>[4]South!AJ272</f>
        <v>1.0000606366778859</v>
      </c>
      <c r="CL273" s="95">
        <f>[4]West!AJ272</f>
        <v>0.91860262412426008</v>
      </c>
      <c r="CN273" s="89">
        <f t="shared" si="517"/>
        <v>1.1037957540556329</v>
      </c>
      <c r="CO273" s="89">
        <f t="shared" si="518"/>
        <v>0.94518839112154529</v>
      </c>
      <c r="CP273" s="89">
        <f t="shared" si="519"/>
        <v>0.99607125462648682</v>
      </c>
      <c r="CQ273" s="89">
        <f t="shared" si="520"/>
        <v>1.0012339418926626</v>
      </c>
      <c r="CR273" s="89">
        <f t="shared" si="521"/>
        <v>1.0207219442986102</v>
      </c>
      <c r="CS273" s="89">
        <f t="shared" si="522"/>
        <v>0.9875015636619634</v>
      </c>
      <c r="CT273" s="89">
        <f t="shared" si="523"/>
        <v>0.8296061495689302</v>
      </c>
      <c r="CU273" s="89">
        <f t="shared" si="524"/>
        <v>0.92051717578219894</v>
      </c>
      <c r="CV273" s="89">
        <f t="shared" si="525"/>
        <v>1.0432949329026366</v>
      </c>
      <c r="CW273" s="89"/>
      <c r="CX273" s="89">
        <f t="shared" si="526"/>
        <v>1.005243363318278</v>
      </c>
      <c r="CY273" s="80">
        <f t="shared" si="588"/>
        <v>0.882317307169462</v>
      </c>
      <c r="DA273" s="35"/>
      <c r="DC273" s="80">
        <f t="shared" si="491"/>
        <v>0.2796829402385736</v>
      </c>
      <c r="DD273" s="80">
        <f t="shared" si="468"/>
        <v>8.0655422559621714E-2</v>
      </c>
      <c r="DE273" s="80">
        <f t="shared" si="469"/>
        <v>0.50300485040619702</v>
      </c>
      <c r="DF273" s="80">
        <f t="shared" si="470"/>
        <v>8.7371172744984904E-2</v>
      </c>
      <c r="DG273" s="80">
        <f t="shared" si="471"/>
        <v>4.9285614050622678E-2</v>
      </c>
      <c r="DI273" s="80">
        <f t="shared" si="544"/>
        <v>0.29088719687427539</v>
      </c>
      <c r="DJ273" s="80">
        <f t="shared" si="472"/>
        <v>7.9126036292287094E-2</v>
      </c>
      <c r="DK273" s="80">
        <f t="shared" si="473"/>
        <v>0.49050844136528599</v>
      </c>
      <c r="DL273" s="80">
        <f t="shared" si="474"/>
        <v>9.057159500347263E-2</v>
      </c>
      <c r="DM273" s="80">
        <f t="shared" si="475"/>
        <v>4.8603222940081819E-2</v>
      </c>
      <c r="DN273" s="80">
        <f t="shared" si="545"/>
        <v>0.99969649247540293</v>
      </c>
      <c r="DO273" s="80"/>
      <c r="DP273" s="80">
        <f t="shared" si="494"/>
        <v>0.29097551013107364</v>
      </c>
      <c r="DQ273" s="80">
        <f t="shared" si="476"/>
        <v>7.9150058930744879E-2</v>
      </c>
      <c r="DR273" s="80">
        <f t="shared" si="477"/>
        <v>0.49065735956591316</v>
      </c>
      <c r="DS273" s="80">
        <f t="shared" si="478"/>
        <v>9.0599092509771009E-2</v>
      </c>
      <c r="DT273" s="80">
        <f t="shared" si="479"/>
        <v>4.8617978862497288E-2</v>
      </c>
      <c r="DW273" s="80">
        <f t="shared" si="495"/>
        <v>-0.12963553343485285</v>
      </c>
      <c r="DX273" s="80">
        <f t="shared" si="480"/>
        <v>-1.4184114795063454E-2</v>
      </c>
      <c r="DY273" s="80">
        <f t="shared" si="481"/>
        <v>-5.7341695529803165E-2</v>
      </c>
      <c r="DZ273" s="80">
        <f t="shared" si="482"/>
        <v>-9.9238056250481724E-2</v>
      </c>
      <c r="EA273" s="80">
        <f t="shared" si="483"/>
        <v>-2.4275017777026502E-2</v>
      </c>
      <c r="EC273" s="80">
        <f t="shared" si="527"/>
        <v>3.2511519016570252</v>
      </c>
      <c r="ED273" s="80">
        <f t="shared" si="528"/>
        <v>0.54221059609646916</v>
      </c>
      <c r="EE273" s="80">
        <f t="shared" si="529"/>
        <v>1.2045609333700473</v>
      </c>
      <c r="EF273" s="80">
        <f t="shared" si="530"/>
        <v>1.7515214745235568</v>
      </c>
      <c r="EG273" s="80"/>
      <c r="EI273" s="80">
        <f t="shared" ref="EI273:EL288" si="590">LN(EC273/EC272)</f>
        <v>-6.3962966865684795E-4</v>
      </c>
      <c r="EJ273" s="80">
        <f t="shared" si="590"/>
        <v>3.7028887987779056E-4</v>
      </c>
      <c r="EK273" s="80">
        <f t="shared" si="590"/>
        <v>5.5644194611579122E-2</v>
      </c>
      <c r="EL273" s="80">
        <f t="shared" si="590"/>
        <v>-2.4511041378038261E-2</v>
      </c>
      <c r="EN273" s="80">
        <f t="shared" si="547"/>
        <v>-3.359030920205415E-4</v>
      </c>
      <c r="EO273" s="80">
        <f t="shared" si="548"/>
        <v>-1.7159144479781811E-3</v>
      </c>
      <c r="EP273" s="80">
        <f t="shared" si="549"/>
        <v>1.3610782675434487E-3</v>
      </c>
      <c r="EQ273" s="80">
        <f t="shared" si="550"/>
        <v>7.0449849785125286E-4</v>
      </c>
      <c r="ES273" s="80">
        <f t="shared" si="551"/>
        <v>1.060969811868312E-2</v>
      </c>
      <c r="ET273" s="80">
        <f t="shared" si="552"/>
        <v>1.603671662839375E-2</v>
      </c>
      <c r="EU273" s="80">
        <f t="shared" si="553"/>
        <v>1.6774577857197548E-2</v>
      </c>
      <c r="EV273" s="80">
        <f t="shared" si="554"/>
        <v>1.3341857606667253E-2</v>
      </c>
      <c r="EX273" s="80">
        <f t="shared" si="555"/>
        <v>3.8871551170425412E-3</v>
      </c>
      <c r="EY273" s="80">
        <f t="shared" si="556"/>
        <v>-3.6423018130069679E-2</v>
      </c>
      <c r="EZ273" s="80">
        <f t="shared" si="557"/>
        <v>4.7627193663637019E-2</v>
      </c>
      <c r="FA273" s="80">
        <f t="shared" si="558"/>
        <v>4.568174697324167E-2</v>
      </c>
      <c r="FD273" s="80">
        <f t="shared" si="461"/>
        <v>0.92575131005993316</v>
      </c>
      <c r="FE273" s="80">
        <f t="shared" si="459"/>
        <v>1.7407434984490635</v>
      </c>
      <c r="FF273" s="80">
        <f t="shared" si="460"/>
        <v>0.8296061495689302</v>
      </c>
      <c r="FG273" s="80"/>
      <c r="FH273" s="80">
        <f t="shared" si="559"/>
        <v>1.0252379657122417</v>
      </c>
      <c r="FI273" s="80">
        <f t="shared" si="560"/>
        <v>0.52675435658735803</v>
      </c>
      <c r="FJ273" s="80">
        <f t="shared" si="531"/>
        <v>0.99607125462648682</v>
      </c>
      <c r="FK273" s="80"/>
      <c r="FL273" s="80">
        <f t="shared" si="561"/>
        <v>1.0004982197605194</v>
      </c>
      <c r="FM273" s="80">
        <f t="shared" si="562"/>
        <v>0.99800948528068412</v>
      </c>
      <c r="FN273" s="80">
        <f t="shared" si="532"/>
        <v>1.0012339418926626</v>
      </c>
      <c r="FO273" s="80"/>
      <c r="FP273" s="80">
        <f t="shared" si="563"/>
        <v>1.0138914008291806</v>
      </c>
      <c r="FQ273" s="80">
        <f t="shared" si="564"/>
        <v>1.0441266796277946</v>
      </c>
      <c r="FR273" s="80">
        <f t="shared" si="533"/>
        <v>1.0207219442986102</v>
      </c>
      <c r="FT273" s="80">
        <f t="shared" si="565"/>
        <v>1.0260900806697315</v>
      </c>
      <c r="FU273" s="80">
        <f t="shared" si="566"/>
        <v>1.0037345825698805</v>
      </c>
      <c r="FV273" s="80">
        <f t="shared" si="534"/>
        <v>0.9875015636619634</v>
      </c>
      <c r="FX273" s="37"/>
    </row>
    <row r="274" spans="1:180" x14ac:dyDescent="0.2">
      <c r="A274" s="74" t="s">
        <v>427</v>
      </c>
      <c r="B274" s="31">
        <f t="shared" si="458"/>
        <v>1988</v>
      </c>
      <c r="D274" s="85">
        <f t="shared" si="484"/>
        <v>24966.324449536431</v>
      </c>
      <c r="E274" s="85">
        <f t="shared" si="485"/>
        <v>6654.1732427799243</v>
      </c>
      <c r="F274" s="85">
        <f t="shared" si="486"/>
        <v>45314.530643886617</v>
      </c>
      <c r="G274" s="85">
        <f t="shared" si="487"/>
        <v>7609.0004322591531</v>
      </c>
      <c r="H274" s="85">
        <f t="shared" si="488"/>
        <v>4371.9284767299978</v>
      </c>
      <c r="I274" s="85">
        <f t="shared" si="489"/>
        <v>88915.957245192127</v>
      </c>
      <c r="J274" s="90"/>
      <c r="K274" s="96">
        <f>MECS_fuel_shares!AV64</f>
        <v>5816.5715062171457</v>
      </c>
      <c r="L274" s="96">
        <f>MECS_fuel_shares!AW64</f>
        <v>971.00970792348835</v>
      </c>
      <c r="M274" s="96">
        <f>MECS_fuel_shares!BM64</f>
        <v>2221.7681043924754</v>
      </c>
      <c r="N274" s="96">
        <f>MECS_fuel_shares!AX64</f>
        <v>3060.0518573418731</v>
      </c>
      <c r="O274" s="96">
        <f>MECS_fuel_shares!AY64</f>
        <v>1790.1918000000001</v>
      </c>
      <c r="P274" s="91"/>
      <c r="R274" s="96">
        <f t="shared" si="583"/>
        <v>2730.88</v>
      </c>
      <c r="S274" s="96">
        <f t="shared" si="583"/>
        <v>1099.394</v>
      </c>
      <c r="T274" s="96">
        <f t="shared" si="583"/>
        <v>2675.1080000000002</v>
      </c>
      <c r="U274" s="96">
        <f t="shared" si="583"/>
        <v>18634.149689749931</v>
      </c>
      <c r="V274" s="85">
        <f t="shared" si="580"/>
        <v>25139.531689749932</v>
      </c>
      <c r="X274" s="115">
        <f t="shared" ref="X274:AC274" si="591">X200</f>
        <v>4.2922749978833288</v>
      </c>
      <c r="Y274" s="115">
        <f t="shared" si="591"/>
        <v>6.8528390483447632</v>
      </c>
      <c r="Z274" s="115">
        <f t="shared" si="591"/>
        <v>20.395706714080095</v>
      </c>
      <c r="AA274" s="115">
        <f t="shared" si="591"/>
        <v>2.4865593091186184</v>
      </c>
      <c r="AB274" s="115">
        <f t="shared" si="591"/>
        <v>2.4421564643129288</v>
      </c>
      <c r="AC274" s="115">
        <f t="shared" si="591"/>
        <v>6.8823646986071916</v>
      </c>
      <c r="AD274" s="115">
        <f t="shared" si="467"/>
        <v>0.75963936374055685</v>
      </c>
      <c r="AF274" s="96">
        <f t="shared" si="507"/>
        <v>9.1422268461215541</v>
      </c>
      <c r="AG274" s="96">
        <f t="shared" si="508"/>
        <v>6.0525828254292131</v>
      </c>
      <c r="AH274" s="96">
        <f t="shared" si="509"/>
        <v>16.939327550097648</v>
      </c>
      <c r="AI274" s="96">
        <f t="shared" si="510"/>
        <v>0.40833633725957608</v>
      </c>
      <c r="AJ274" s="96">
        <f t="shared" si="511"/>
        <v>0.17390652024407247</v>
      </c>
      <c r="AL274" s="94">
        <f t="shared" si="512"/>
        <v>8.9714743764646556</v>
      </c>
      <c r="AM274" s="94">
        <f t="shared" si="585"/>
        <v>6.0340195957610314</v>
      </c>
      <c r="AN274" s="94">
        <f t="shared" si="585"/>
        <v>16.334963061811315</v>
      </c>
      <c r="AO274" s="94">
        <f t="shared" si="585"/>
        <v>0.4237495456648353</v>
      </c>
      <c r="AP274" s="94">
        <f t="shared" si="514"/>
        <v>3.2907449803303321</v>
      </c>
      <c r="AR274" s="90">
        <f>[4]Northeast!V273</f>
        <v>1.0190328214172737</v>
      </c>
      <c r="AS274" s="90">
        <f>[4]Midwest!V273</f>
        <v>1.003076428469212</v>
      </c>
      <c r="AT274" s="90">
        <f>[4]South!V273</f>
        <v>1.03699821579023</v>
      </c>
      <c r="AU274" s="90">
        <f>[4]West!V273</f>
        <v>0.96362660783251841</v>
      </c>
      <c r="AV274" s="90">
        <f t="shared" si="586"/>
        <v>5.2847158100539089E-2</v>
      </c>
      <c r="AX274" s="102">
        <f t="shared" si="582"/>
        <v>469499.9446118818</v>
      </c>
      <c r="AY274" s="102">
        <f t="shared" si="539"/>
        <v>1132217.3105262381</v>
      </c>
      <c r="AZ274" s="102">
        <f t="shared" si="540"/>
        <v>1204044.650164553</v>
      </c>
      <c r="BA274" s="102">
        <f t="shared" si="541"/>
        <v>6089488.2042739512</v>
      </c>
      <c r="BB274" s="102">
        <f t="shared" si="542"/>
        <v>14042926.400260538</v>
      </c>
      <c r="BE274" s="80">
        <f t="shared" si="587"/>
        <v>0.6259201835582302</v>
      </c>
      <c r="BF274" s="80">
        <f t="shared" si="587"/>
        <v>0.69782834835977237</v>
      </c>
      <c r="BG274" s="80">
        <f t="shared" si="587"/>
        <v>0.79296057475965742</v>
      </c>
      <c r="BH274" s="80">
        <f t="shared" si="587"/>
        <v>0.80443177296678481</v>
      </c>
      <c r="BI274" s="80"/>
      <c r="BJ274" s="80"/>
      <c r="BK274" s="80"/>
      <c r="BL274" s="80"/>
      <c r="BM274" s="80"/>
      <c r="BN274" s="80"/>
      <c r="BO274" s="80"/>
      <c r="BP274" s="80"/>
      <c r="BQ274" s="80"/>
      <c r="BR274" s="80"/>
      <c r="BS274" s="80">
        <f t="shared" si="516"/>
        <v>1.104875436629061</v>
      </c>
      <c r="BT274" s="95">
        <f>[4]Northeast!AK273</f>
        <v>0.98164320567473362</v>
      </c>
      <c r="BU274" s="95">
        <f>[4]Midwest!AK273</f>
        <v>0.98775928276121672</v>
      </c>
      <c r="BV274" s="95">
        <f>[4]South!AK273</f>
        <v>0.89057597070966832</v>
      </c>
      <c r="BW274" s="95">
        <f>[4]West!AK273</f>
        <v>0.94192909666902846</v>
      </c>
      <c r="BX274" s="88"/>
      <c r="BY274" s="95">
        <f>[4]Northeast!AH273</f>
        <v>0.99870315372604779</v>
      </c>
      <c r="BZ274" s="95">
        <f>[4]Midwest!AH273</f>
        <v>0.99722255855156861</v>
      </c>
      <c r="CA274" s="95">
        <f>[4]South!AH273</f>
        <v>1.0023879217155305</v>
      </c>
      <c r="CB274" s="95">
        <f>[4]West!AH273</f>
        <v>1.0020282813148405</v>
      </c>
      <c r="CD274" s="95">
        <f>[4]Northeast!AI273</f>
        <v>1.0273775573938055</v>
      </c>
      <c r="CE274" s="95">
        <f>[4]Midwest!AI273</f>
        <v>1.0387861124944431</v>
      </c>
      <c r="CF274" s="95">
        <f>[4]South!AI273</f>
        <v>1.0415649221912642</v>
      </c>
      <c r="CG274" s="95">
        <f>[4]West!AI273</f>
        <v>1.0308745264275609</v>
      </c>
      <c r="CI274" s="95">
        <f>[4]Northeast!AJ273</f>
        <v>1.0432845890976856</v>
      </c>
      <c r="CJ274" s="95">
        <f>[4]Midwest!AJ273</f>
        <v>0.99194158003909827</v>
      </c>
      <c r="CK274" s="95">
        <f>[4]South!AJ273</f>
        <v>1.0340956123438982</v>
      </c>
      <c r="CL274" s="95">
        <f>[4]West!AJ273</f>
        <v>0.91390332384183659</v>
      </c>
      <c r="CN274" s="89">
        <f t="shared" si="517"/>
        <v>1.0372472067723713</v>
      </c>
      <c r="CO274" s="89">
        <f t="shared" si="518"/>
        <v>0.91295387381193926</v>
      </c>
      <c r="CP274" s="89">
        <f t="shared" si="519"/>
        <v>1.0089714278943445</v>
      </c>
      <c r="CQ274" s="89">
        <f t="shared" si="520"/>
        <v>1.0007335391784149</v>
      </c>
      <c r="CR274" s="89">
        <f t="shared" si="521"/>
        <v>1.0340969312278456</v>
      </c>
      <c r="CS274" s="89">
        <f t="shared" si="522"/>
        <v>1.0210059014092003</v>
      </c>
      <c r="CT274" s="89">
        <f t="shared" si="523"/>
        <v>0.79294084673488674</v>
      </c>
      <c r="CU274" s="89">
        <f t="shared" si="524"/>
        <v>0.87681887288419902</v>
      </c>
      <c r="CV274" s="89">
        <f t="shared" si="525"/>
        <v>0.94695885552344994</v>
      </c>
      <c r="CW274" s="89"/>
      <c r="CX274" s="89">
        <f t="shared" si="526"/>
        <v>1.066072706949434</v>
      </c>
      <c r="CY274" s="80">
        <f t="shared" si="588"/>
        <v>0.92593133035280639</v>
      </c>
      <c r="DA274" s="35"/>
      <c r="DC274" s="80">
        <f t="shared" si="491"/>
        <v>0.28078564549094376</v>
      </c>
      <c r="DD274" s="80">
        <f t="shared" si="468"/>
        <v>7.4836659795840296E-2</v>
      </c>
      <c r="DE274" s="80">
        <f t="shared" si="469"/>
        <v>0.50963327672364311</v>
      </c>
      <c r="DF274" s="80">
        <f t="shared" si="470"/>
        <v>8.5575195589210035E-2</v>
      </c>
      <c r="DG274" s="80">
        <f t="shared" si="471"/>
        <v>4.9169222400362755E-2</v>
      </c>
      <c r="DI274" s="80">
        <f t="shared" si="544"/>
        <v>0.28023393127442536</v>
      </c>
      <c r="DJ274" s="80">
        <f t="shared" si="472"/>
        <v>7.7709736378382174E-2</v>
      </c>
      <c r="DK274" s="80">
        <f t="shared" si="473"/>
        <v>0.50631183219959497</v>
      </c>
      <c r="DL274" s="80">
        <f t="shared" si="474"/>
        <v>8.6470075663251503E-2</v>
      </c>
      <c r="DM274" s="80">
        <f t="shared" si="475"/>
        <v>4.9227395292774881E-2</v>
      </c>
      <c r="DN274" s="80">
        <f t="shared" si="545"/>
        <v>0.99995297080842893</v>
      </c>
      <c r="DO274" s="80"/>
      <c r="DP274" s="80">
        <f t="shared" si="494"/>
        <v>0.28024711106949907</v>
      </c>
      <c r="DQ274" s="80">
        <f t="shared" si="476"/>
        <v>7.7713391176343447E-2</v>
      </c>
      <c r="DR274" s="80">
        <f t="shared" si="477"/>
        <v>0.50633564475563142</v>
      </c>
      <c r="DS274" s="80">
        <f t="shared" si="478"/>
        <v>8.6474142472263774E-2</v>
      </c>
      <c r="DT274" s="80">
        <f t="shared" si="479"/>
        <v>4.922971052626221E-2</v>
      </c>
      <c r="DW274" s="80">
        <f t="shared" si="495"/>
        <v>-2.7778462710070027E-2</v>
      </c>
      <c r="DX274" s="80">
        <f t="shared" si="480"/>
        <v>-0.10757192849306263</v>
      </c>
      <c r="DY274" s="80">
        <f t="shared" si="481"/>
        <v>-4.910837677479548E-2</v>
      </c>
      <c r="DZ274" s="80">
        <f t="shared" si="482"/>
        <v>-2.8728738568139768E-2</v>
      </c>
      <c r="EA274" s="80">
        <f t="shared" si="483"/>
        <v>-3.4698905554643486E-2</v>
      </c>
      <c r="EC274" s="80">
        <f t="shared" si="527"/>
        <v>3.2491331410506659</v>
      </c>
      <c r="ED274" s="80">
        <f t="shared" si="528"/>
        <v>0.5424054047859499</v>
      </c>
      <c r="EE274" s="80">
        <f t="shared" si="529"/>
        <v>1.2410782489297936</v>
      </c>
      <c r="EF274" s="80">
        <f t="shared" si="530"/>
        <v>1.7093430197489861</v>
      </c>
      <c r="EG274" s="80"/>
      <c r="EI274" s="80">
        <f t="shared" si="590"/>
        <v>-6.2112989138149975E-4</v>
      </c>
      <c r="EJ274" s="80">
        <f t="shared" si="590"/>
        <v>3.5922149667171738E-4</v>
      </c>
      <c r="EK274" s="80">
        <f t="shared" si="590"/>
        <v>2.9865427464809215E-2</v>
      </c>
      <c r="EL274" s="80">
        <f t="shared" si="590"/>
        <v>-2.437572651340416E-2</v>
      </c>
      <c r="EN274" s="80">
        <f t="shared" si="547"/>
        <v>-1.4041943456929694E-3</v>
      </c>
      <c r="EO274" s="80">
        <f t="shared" si="548"/>
        <v>5.0966143082482938E-4</v>
      </c>
      <c r="EP274" s="80">
        <f t="shared" si="549"/>
        <v>-3.7243859633604858E-4</v>
      </c>
      <c r="EQ274" s="80">
        <f t="shared" si="550"/>
        <v>4.9242333255212893E-4</v>
      </c>
      <c r="ES274" s="80">
        <f t="shared" si="551"/>
        <v>1.2771406845615155E-2</v>
      </c>
      <c r="ET274" s="80">
        <f t="shared" si="552"/>
        <v>1.3624994574438882E-2</v>
      </c>
      <c r="EU274" s="80">
        <f t="shared" si="553"/>
        <v>1.4675416427238686E-2</v>
      </c>
      <c r="EV274" s="80">
        <f t="shared" si="554"/>
        <v>1.0982118986880385E-2</v>
      </c>
      <c r="EX274" s="80">
        <f t="shared" si="555"/>
        <v>3.9819648718842214E-2</v>
      </c>
      <c r="EY274" s="80">
        <f t="shared" si="556"/>
        <v>7.3402444023562746E-2</v>
      </c>
      <c r="EZ274" s="80">
        <f t="shared" si="557"/>
        <v>3.3466605389436521E-2</v>
      </c>
      <c r="FA274" s="80">
        <f t="shared" si="558"/>
        <v>-5.128835285771946E-3</v>
      </c>
      <c r="FD274" s="80">
        <f t="shared" si="461"/>
        <v>0.95580396450400584</v>
      </c>
      <c r="FE274" s="80">
        <f t="shared" si="459"/>
        <v>1.6638095370021877</v>
      </c>
      <c r="FF274" s="80">
        <f t="shared" si="460"/>
        <v>0.79294084673488674</v>
      </c>
      <c r="FG274" s="80"/>
      <c r="FH274" s="80">
        <f t="shared" si="559"/>
        <v>1.0129510546639509</v>
      </c>
      <c r="FI274" s="80">
        <f t="shared" si="560"/>
        <v>0.53357638105399519</v>
      </c>
      <c r="FJ274" s="80">
        <f t="shared" si="531"/>
        <v>1.0089714278943445</v>
      </c>
      <c r="FK274" s="80"/>
      <c r="FL274" s="80">
        <f t="shared" si="561"/>
        <v>0.9995002139926441</v>
      </c>
      <c r="FM274" s="80">
        <f t="shared" si="562"/>
        <v>0.99751069410473236</v>
      </c>
      <c r="FN274" s="80">
        <f t="shared" si="532"/>
        <v>1.0007335391784149</v>
      </c>
      <c r="FO274" s="80"/>
      <c r="FP274" s="80">
        <f t="shared" si="563"/>
        <v>1.0131034578064511</v>
      </c>
      <c r="FQ274" s="80">
        <f t="shared" si="564"/>
        <v>1.0578083495188872</v>
      </c>
      <c r="FR274" s="80">
        <f t="shared" si="533"/>
        <v>1.0340969312278456</v>
      </c>
      <c r="FT274" s="80">
        <f t="shared" si="565"/>
        <v>1.0339283895642577</v>
      </c>
      <c r="FU274" s="80">
        <f t="shared" si="566"/>
        <v>1.0377896805064291</v>
      </c>
      <c r="FV274" s="80">
        <f t="shared" si="534"/>
        <v>1.0210059014092003</v>
      </c>
      <c r="FX274" s="37"/>
    </row>
    <row r="275" spans="1:180" x14ac:dyDescent="0.2">
      <c r="A275" s="74" t="s">
        <v>427</v>
      </c>
      <c r="B275" s="31">
        <f t="shared" si="458"/>
        <v>1989</v>
      </c>
      <c r="D275" s="85">
        <f t="shared" si="484"/>
        <v>26132.2446689895</v>
      </c>
      <c r="E275" s="85">
        <f t="shared" si="485"/>
        <v>6284.9579370631909</v>
      </c>
      <c r="F275" s="85">
        <f t="shared" si="486"/>
        <v>43929.801123381112</v>
      </c>
      <c r="G275" s="85">
        <f t="shared" si="487"/>
        <v>7314.4805553747574</v>
      </c>
      <c r="H275" s="85">
        <f t="shared" si="488"/>
        <v>2878.2487048670196</v>
      </c>
      <c r="I275" s="85">
        <f t="shared" si="489"/>
        <v>86539.732989675584</v>
      </c>
      <c r="J275" s="90"/>
      <c r="K275" s="96">
        <f>MECS_fuel_shares!AV65</f>
        <v>6262.0856599019098</v>
      </c>
      <c r="L275" s="96">
        <f>MECS_fuel_shares!AW65</f>
        <v>938.88937907638251</v>
      </c>
      <c r="M275" s="96">
        <f>MECS_fuel_shares!BM65</f>
        <v>2226.9956692841424</v>
      </c>
      <c r="N275" s="96">
        <f>MECS_fuel_shares!AX65</f>
        <v>3056.9203055230191</v>
      </c>
      <c r="O275" s="96">
        <f>MECS_fuel_shares!AY65</f>
        <v>1684.057751073417</v>
      </c>
      <c r="P275" s="91"/>
      <c r="R275" s="96">
        <f t="shared" si="583"/>
        <v>2784.8009999999999</v>
      </c>
      <c r="S275" s="96">
        <f t="shared" si="583"/>
        <v>1040.769</v>
      </c>
      <c r="T275" s="96">
        <f t="shared" si="583"/>
        <v>2766.64</v>
      </c>
      <c r="U275" s="96">
        <f t="shared" si="583"/>
        <v>18912.989969370334</v>
      </c>
      <c r="V275" s="85">
        <f t="shared" si="580"/>
        <v>25505.199969370333</v>
      </c>
      <c r="X275" s="115">
        <f t="shared" ref="X275:AC275" si="592">X201</f>
        <v>4.1730896203356691</v>
      </c>
      <c r="Y275" s="115">
        <f t="shared" si="592"/>
        <v>6.6940345445657492</v>
      </c>
      <c r="Z275" s="115">
        <f t="shared" si="592"/>
        <v>19.726037966433111</v>
      </c>
      <c r="AA275" s="115">
        <f t="shared" si="592"/>
        <v>2.3927612840149908</v>
      </c>
      <c r="AB275" s="115">
        <f t="shared" si="592"/>
        <v>1.7091152028678507</v>
      </c>
      <c r="AC275" s="115">
        <f t="shared" si="592"/>
        <v>6.6776677302857657</v>
      </c>
      <c r="AD275" s="115">
        <f t="shared" si="467"/>
        <v>0.73704598463543958</v>
      </c>
      <c r="AF275" s="96">
        <f t="shared" si="507"/>
        <v>9.3838822483148707</v>
      </c>
      <c r="AG275" s="96">
        <f t="shared" si="508"/>
        <v>6.0387635844872314</v>
      </c>
      <c r="AH275" s="96">
        <f t="shared" si="509"/>
        <v>15.87839441466223</v>
      </c>
      <c r="AI275" s="96">
        <f t="shared" si="510"/>
        <v>0.38674374423190566</v>
      </c>
      <c r="AJ275" s="96">
        <f t="shared" si="511"/>
        <v>0.11284948592144198</v>
      </c>
      <c r="AL275" s="94">
        <f t="shared" si="512"/>
        <v>9.1233044940565389</v>
      </c>
      <c r="AM275" s="94">
        <f t="shared" si="585"/>
        <v>5.8718523491001671</v>
      </c>
      <c r="AN275" s="94">
        <f t="shared" si="585"/>
        <v>15.496356756781092</v>
      </c>
      <c r="AO275" s="94">
        <f t="shared" si="585"/>
        <v>0.39606520174025506</v>
      </c>
      <c r="AP275" s="94">
        <f t="shared" si="514"/>
        <v>3.2103824757115271</v>
      </c>
      <c r="AR275" s="90">
        <f>[4]Northeast!V274</f>
        <v>1.0285617732509189</v>
      </c>
      <c r="AS275" s="90">
        <f>[4]Midwest!V274</f>
        <v>1.0284256526669378</v>
      </c>
      <c r="AT275" s="90">
        <f>[4]South!V274</f>
        <v>1.0246533855587676</v>
      </c>
      <c r="AU275" s="90">
        <f>[4]West!V274</f>
        <v>0.97646484097216268</v>
      </c>
      <c r="AV275" s="90">
        <f t="shared" si="586"/>
        <v>3.5151414753605267E-2</v>
      </c>
      <c r="AX275" s="102">
        <f t="shared" si="582"/>
        <v>444708.22522150254</v>
      </c>
      <c r="AY275" s="102">
        <f t="shared" si="539"/>
        <v>1108510.7822008168</v>
      </c>
      <c r="AZ275" s="102">
        <f t="shared" si="540"/>
        <v>1242319.43427592</v>
      </c>
      <c r="BA275" s="102">
        <f t="shared" si="541"/>
        <v>6186942.4385057511</v>
      </c>
      <c r="BB275" s="102">
        <f t="shared" si="542"/>
        <v>15145086.297137577</v>
      </c>
      <c r="BE275" s="80">
        <f t="shared" si="587"/>
        <v>0.6365130394350843</v>
      </c>
      <c r="BF275" s="80">
        <f t="shared" si="587"/>
        <v>0.67907386801719904</v>
      </c>
      <c r="BG275" s="80">
        <f t="shared" si="587"/>
        <v>0.75225146907527018</v>
      </c>
      <c r="BH275" s="80">
        <f t="shared" si="587"/>
        <v>0.75187675292131928</v>
      </c>
      <c r="BI275" s="80"/>
      <c r="BJ275" s="80"/>
      <c r="BK275" s="80"/>
      <c r="BL275" s="80"/>
      <c r="BM275" s="80"/>
      <c r="BN275" s="80"/>
      <c r="BO275" s="80"/>
      <c r="BP275" s="80"/>
      <c r="BQ275" s="80"/>
      <c r="BR275" s="80"/>
      <c r="BS275" s="80">
        <f t="shared" si="516"/>
        <v>1.0486550578209586</v>
      </c>
      <c r="BT275" s="95">
        <f>[4]Northeast!AK274</f>
        <v>0.96225229880220564</v>
      </c>
      <c r="BU275" s="95">
        <f>[4]Midwest!AK274</f>
        <v>0.97732870348745815</v>
      </c>
      <c r="BV275" s="95">
        <f>[4]South!AK274</f>
        <v>0.88460680179788409</v>
      </c>
      <c r="BW275" s="95">
        <f>[4]West!AK274</f>
        <v>0.96202790895658008</v>
      </c>
      <c r="BX275" s="88"/>
      <c r="BY275" s="95">
        <f>[4]Northeast!AH274</f>
        <v>0.99724132624831519</v>
      </c>
      <c r="BZ275" s="95">
        <f>[4]Midwest!AH274</f>
        <v>0.99762468997863607</v>
      </c>
      <c r="CA275" s="95">
        <f>[4]South!AH274</f>
        <v>1.0020294634209637</v>
      </c>
      <c r="CB275" s="95">
        <f>[4]West!AH274</f>
        <v>1.0024596382256572</v>
      </c>
      <c r="CD275" s="95">
        <f>[4]Northeast!AI274</f>
        <v>1.0402587249676984</v>
      </c>
      <c r="CE275" s="95">
        <f>[4]Midwest!AI274</f>
        <v>1.0525753300200384</v>
      </c>
      <c r="CF275" s="95">
        <f>[4]South!AI274</f>
        <v>1.0564999385207363</v>
      </c>
      <c r="CG275" s="95">
        <f>[4]West!AI274</f>
        <v>1.0418505595853329</v>
      </c>
      <c r="CI275" s="95">
        <f>[4]Northeast!AJ274</f>
        <v>1.0530403186378485</v>
      </c>
      <c r="CJ275" s="95">
        <f>[4]Midwest!AJ274</f>
        <v>1.0170094101563216</v>
      </c>
      <c r="CK275" s="95">
        <f>[4]South!AJ274</f>
        <v>1.0217853358331932</v>
      </c>
      <c r="CL275" s="95">
        <f>[4]West!AJ274</f>
        <v>0.92607910213937461</v>
      </c>
      <c r="CN275" s="89">
        <f t="shared" si="517"/>
        <v>0.97575254134459954</v>
      </c>
      <c r="CO275" s="89">
        <f t="shared" si="518"/>
        <v>0.63892030181123816</v>
      </c>
      <c r="CP275" s="89">
        <f t="shared" si="519"/>
        <v>1.0916554015827706</v>
      </c>
      <c r="CQ275" s="89">
        <f t="shared" si="520"/>
        <v>1.0001907211272192</v>
      </c>
      <c r="CR275" s="89">
        <f t="shared" si="521"/>
        <v>1.0473678243639977</v>
      </c>
      <c r="CS275" s="89">
        <f t="shared" si="522"/>
        <v>1.0205821425706856</v>
      </c>
      <c r="CT275" s="89">
        <f t="shared" si="523"/>
        <v>0.75825016883187857</v>
      </c>
      <c r="CU275" s="89">
        <f t="shared" si="524"/>
        <v>0.86351083071756729</v>
      </c>
      <c r="CV275" s="89">
        <f t="shared" si="525"/>
        <v>0.62342810820897421</v>
      </c>
      <c r="CW275" s="89"/>
      <c r="CX275" s="89">
        <f t="shared" si="526"/>
        <v>1.1671201910929121</v>
      </c>
      <c r="CY275" s="80">
        <f t="shared" si="588"/>
        <v>1.3851008951109354</v>
      </c>
      <c r="DA275" s="35"/>
      <c r="DC275" s="80">
        <f t="shared" si="491"/>
        <v>0.30196816844936586</v>
      </c>
      <c r="DD275" s="80">
        <f t="shared" si="468"/>
        <v>7.2625113574281572E-2</v>
      </c>
      <c r="DE275" s="80">
        <f t="shared" si="469"/>
        <v>0.50762579922244566</v>
      </c>
      <c r="DF275" s="80">
        <f t="shared" si="470"/>
        <v>8.4521644598180054E-2</v>
      </c>
      <c r="DG275" s="80">
        <f t="shared" si="471"/>
        <v>3.3259274155726853E-2</v>
      </c>
      <c r="DI275" s="80">
        <f t="shared" si="544"/>
        <v>0.29124853444262244</v>
      </c>
      <c r="DJ275" s="80">
        <f t="shared" si="472"/>
        <v>7.3725358438690991E-2</v>
      </c>
      <c r="DK275" s="80">
        <f t="shared" si="473"/>
        <v>0.50862887770693754</v>
      </c>
      <c r="DL275" s="80">
        <f t="shared" si="474"/>
        <v>8.5047332496530681E-2</v>
      </c>
      <c r="DM275" s="80">
        <f t="shared" si="475"/>
        <v>4.0697251785958337E-2</v>
      </c>
      <c r="DN275" s="80">
        <f t="shared" si="545"/>
        <v>0.99934735487073989</v>
      </c>
      <c r="DO275" s="80"/>
      <c r="DP275" s="80">
        <f t="shared" si="494"/>
        <v>0.29143874051709862</v>
      </c>
      <c r="DQ275" s="80">
        <f t="shared" si="476"/>
        <v>7.3773506358284169E-2</v>
      </c>
      <c r="DR275" s="80">
        <f t="shared" si="477"/>
        <v>0.50896104865632619</v>
      </c>
      <c r="DS275" s="80">
        <f t="shared" si="478"/>
        <v>8.5102874473041545E-2</v>
      </c>
      <c r="DT275" s="80">
        <f t="shared" si="479"/>
        <v>4.0723829995249552E-2</v>
      </c>
      <c r="DW275" s="80">
        <f t="shared" si="495"/>
        <v>-2.8160217300647401E-2</v>
      </c>
      <c r="DX275" s="80">
        <f t="shared" si="480"/>
        <v>-2.3446262719324793E-2</v>
      </c>
      <c r="DY275" s="80">
        <f t="shared" si="481"/>
        <v>-3.3384936289360088E-2</v>
      </c>
      <c r="DZ275" s="80">
        <f t="shared" si="482"/>
        <v>-3.8451903337195253E-2</v>
      </c>
      <c r="EA275" s="80">
        <f t="shared" si="483"/>
        <v>-0.35690563445572987</v>
      </c>
      <c r="EC275" s="80">
        <f t="shared" si="527"/>
        <v>3.7184506623424651</v>
      </c>
      <c r="ED275" s="80">
        <f t="shared" si="528"/>
        <v>0.55751614128312121</v>
      </c>
      <c r="EE275" s="80">
        <f t="shared" si="529"/>
        <v>1.3223986338144622</v>
      </c>
      <c r="EF275" s="80">
        <f t="shared" si="530"/>
        <v>1.815211089747095</v>
      </c>
      <c r="EG275" s="80"/>
      <c r="EI275" s="80">
        <f t="shared" si="590"/>
        <v>0.13491885797854375</v>
      </c>
      <c r="EJ275" s="80">
        <f t="shared" si="590"/>
        <v>2.7477754736947E-2</v>
      </c>
      <c r="EK275" s="80">
        <f t="shared" si="590"/>
        <v>6.3466677052433154E-2</v>
      </c>
      <c r="EL275" s="80">
        <f t="shared" si="590"/>
        <v>6.0092666131087623E-2</v>
      </c>
      <c r="EN275" s="80">
        <f t="shared" si="547"/>
        <v>-1.4647979979183741E-3</v>
      </c>
      <c r="EO275" s="80">
        <f t="shared" si="548"/>
        <v>4.0317015030685513E-4</v>
      </c>
      <c r="EP275" s="80">
        <f t="shared" si="549"/>
        <v>-3.5766831902999611E-4</v>
      </c>
      <c r="EQ275" s="80">
        <f t="shared" si="550"/>
        <v>4.3039113707818926E-4</v>
      </c>
      <c r="ES275" s="80">
        <f t="shared" si="551"/>
        <v>1.2459961487561297E-2</v>
      </c>
      <c r="ET275" s="80">
        <f t="shared" si="552"/>
        <v>1.3187024557976292E-2</v>
      </c>
      <c r="EU275" s="80">
        <f t="shared" si="553"/>
        <v>1.4237184829140747E-2</v>
      </c>
      <c r="EV275" s="80">
        <f t="shared" si="554"/>
        <v>1.0591019358849292E-2</v>
      </c>
      <c r="EX275" s="80">
        <f t="shared" si="555"/>
        <v>9.3075266456471035E-3</v>
      </c>
      <c r="EY275" s="80">
        <f t="shared" si="556"/>
        <v>2.4957434402386763E-2</v>
      </c>
      <c r="EZ275" s="80">
        <f t="shared" si="557"/>
        <v>-1.1975813725699929E-2</v>
      </c>
      <c r="FA275" s="80">
        <f t="shared" si="558"/>
        <v>1.3234861216543978E-2</v>
      </c>
      <c r="FD275" s="80">
        <f t="shared" si="461"/>
        <v>0.95625061056464067</v>
      </c>
      <c r="FE275" s="80">
        <f t="shared" si="459"/>
        <v>1.5910188856216141</v>
      </c>
      <c r="FF275" s="80">
        <f t="shared" si="460"/>
        <v>0.75825016883187857</v>
      </c>
      <c r="FG275" s="80"/>
      <c r="FH275" s="80">
        <f t="shared" si="559"/>
        <v>1.0819487761521474</v>
      </c>
      <c r="FI275" s="80">
        <f t="shared" si="560"/>
        <v>0.57730231246506192</v>
      </c>
      <c r="FJ275" s="80">
        <f t="shared" si="531"/>
        <v>1.0916554015827706</v>
      </c>
      <c r="FK275" s="80"/>
      <c r="FL275" s="80">
        <f t="shared" si="561"/>
        <v>0.99945757983524641</v>
      </c>
      <c r="FM275" s="80">
        <f t="shared" si="562"/>
        <v>0.99696962418969259</v>
      </c>
      <c r="FN275" s="80">
        <f t="shared" si="532"/>
        <v>1.0001907211272192</v>
      </c>
      <c r="FO275" s="80"/>
      <c r="FP275" s="80">
        <f t="shared" si="563"/>
        <v>1.0128333164284655</v>
      </c>
      <c r="FQ275" s="80">
        <f t="shared" si="564"/>
        <v>1.0713835387889359</v>
      </c>
      <c r="FR275" s="80">
        <f t="shared" si="533"/>
        <v>1.0473678243639977</v>
      </c>
      <c r="FT275" s="80">
        <f t="shared" si="565"/>
        <v>0.99958495946210524</v>
      </c>
      <c r="FU275" s="80">
        <f t="shared" si="566"/>
        <v>1.03735895571921</v>
      </c>
      <c r="FV275" s="80">
        <f t="shared" si="534"/>
        <v>1.0205821425706856</v>
      </c>
      <c r="FX275" s="37"/>
    </row>
    <row r="276" spans="1:180" x14ac:dyDescent="0.2">
      <c r="A276" s="74" t="s">
        <v>427</v>
      </c>
      <c r="B276" s="31">
        <f t="shared" si="458"/>
        <v>1990</v>
      </c>
      <c r="D276" s="85">
        <f t="shared" si="484"/>
        <v>26936.549013311374</v>
      </c>
      <c r="E276" s="85">
        <f t="shared" si="485"/>
        <v>6736.8210729531274</v>
      </c>
      <c r="F276" s="85">
        <f t="shared" si="486"/>
        <v>44978.521025531983</v>
      </c>
      <c r="G276" s="85">
        <f t="shared" si="487"/>
        <v>6989.6933457902478</v>
      </c>
      <c r="H276" s="85">
        <f t="shared" si="488"/>
        <v>2105.0476449823327</v>
      </c>
      <c r="I276" s="85">
        <f t="shared" si="489"/>
        <v>87746.63210256907</v>
      </c>
      <c r="J276" s="90"/>
      <c r="K276" s="96">
        <f>MECS_fuel_shares!AV66</f>
        <v>6651.9580034861847</v>
      </c>
      <c r="L276" s="96">
        <f>MECS_fuel_shares!AW66</f>
        <v>892.32258003335153</v>
      </c>
      <c r="M276" s="96">
        <f>MECS_fuel_shares!BM66</f>
        <v>2353.9405764650601</v>
      </c>
      <c r="N276" s="96">
        <f>MECS_fuel_shares!AX66</f>
        <v>3013.0128061489927</v>
      </c>
      <c r="O276" s="96">
        <f>MECS_fuel_shares!AY66</f>
        <v>1549.0173953649207</v>
      </c>
      <c r="P276" s="91"/>
      <c r="R276" s="96">
        <f t="shared" si="583"/>
        <v>2682.201</v>
      </c>
      <c r="S276" s="96">
        <f t="shared" si="583"/>
        <v>990.96600000000001</v>
      </c>
      <c r="T276" s="96">
        <f t="shared" si="583"/>
        <v>2860.154</v>
      </c>
      <c r="U276" s="96">
        <f t="shared" si="583"/>
        <v>19284.028678137543</v>
      </c>
      <c r="V276" s="85">
        <f t="shared" si="580"/>
        <v>25817.349678137543</v>
      </c>
      <c r="X276" s="115">
        <f t="shared" ref="X276:AC276" si="593">X202</f>
        <v>4.049416577674477</v>
      </c>
      <c r="Y276" s="115">
        <f t="shared" si="593"/>
        <v>7.5497597210880079</v>
      </c>
      <c r="Z276" s="115">
        <f t="shared" si="593"/>
        <v>19.107755512280921</v>
      </c>
      <c r="AA276" s="115">
        <f t="shared" si="593"/>
        <v>2.3198352597524967</v>
      </c>
      <c r="AB276" s="115">
        <f t="shared" si="593"/>
        <v>1.3589567497958415</v>
      </c>
      <c r="AC276" s="115">
        <f t="shared" si="593"/>
        <v>6.8466262533327757</v>
      </c>
      <c r="AD276" s="115">
        <f t="shared" si="467"/>
        <v>0.75569474135882986</v>
      </c>
      <c r="AF276" s="96">
        <f t="shared" si="507"/>
        <v>10.042703366866009</v>
      </c>
      <c r="AG276" s="96">
        <f t="shared" si="508"/>
        <v>6.7982363400491312</v>
      </c>
      <c r="AH276" s="96">
        <f t="shared" si="509"/>
        <v>15.725908823626973</v>
      </c>
      <c r="AI276" s="96">
        <f t="shared" si="510"/>
        <v>0.36246022355870683</v>
      </c>
      <c r="AJ276" s="96">
        <f t="shared" si="511"/>
        <v>8.1536163518942203E-2</v>
      </c>
      <c r="AL276" s="94">
        <f t="shared" si="512"/>
        <v>11.23272909293201</v>
      </c>
      <c r="AM276" s="94">
        <f t="shared" si="585"/>
        <v>7.347560628676046</v>
      </c>
      <c r="AN276" s="94">
        <f t="shared" si="585"/>
        <v>17.726169274960618</v>
      </c>
      <c r="AO276" s="94">
        <f t="shared" si="585"/>
        <v>0.36739514784367083</v>
      </c>
      <c r="AP276" s="94">
        <f t="shared" si="514"/>
        <v>3.6872124242885045</v>
      </c>
      <c r="AR276" s="90">
        <f>[4]Northeast!V275</f>
        <v>0.89405729309230797</v>
      </c>
      <c r="AS276" s="90">
        <f>[4]Midwest!V275</f>
        <v>0.92523718872315075</v>
      </c>
      <c r="AT276" s="90">
        <f>[4]South!V275</f>
        <v>0.88715777107244798</v>
      </c>
      <c r="AU276" s="90">
        <f>[4]West!V275</f>
        <v>0.98656780223166185</v>
      </c>
      <c r="AV276" s="90">
        <f t="shared" si="586"/>
        <v>2.2113226507332478E-2</v>
      </c>
      <c r="AX276" s="102">
        <f t="shared" si="582"/>
        <v>403219.77357558504</v>
      </c>
      <c r="AY276" s="102">
        <f t="shared" si="539"/>
        <v>1110546.8158868754</v>
      </c>
      <c r="AZ276" s="102">
        <f t="shared" si="540"/>
        <v>1215049.3638608018</v>
      </c>
      <c r="BA276" s="102">
        <f t="shared" si="541"/>
        <v>6400247.8312679147</v>
      </c>
      <c r="BB276" s="102">
        <f t="shared" si="542"/>
        <v>16666920.433166239</v>
      </c>
      <c r="BE276" s="80">
        <f t="shared" si="587"/>
        <v>0.78368298906945832</v>
      </c>
      <c r="BF276" s="80">
        <f t="shared" si="587"/>
        <v>0.84973805878660202</v>
      </c>
      <c r="BG276" s="80">
        <f t="shared" si="587"/>
        <v>0.86049495939301657</v>
      </c>
      <c r="BH276" s="80">
        <f t="shared" si="587"/>
        <v>0.69745049447920582</v>
      </c>
      <c r="BI276" s="80"/>
      <c r="BJ276" s="80"/>
      <c r="BK276" s="80"/>
      <c r="BL276" s="80"/>
      <c r="BM276" s="80"/>
      <c r="BN276" s="80"/>
      <c r="BO276" s="80"/>
      <c r="BP276" s="80"/>
      <c r="BQ276" s="80"/>
      <c r="BR276" s="80"/>
      <c r="BS276" s="80">
        <f t="shared" si="516"/>
        <v>0.74120124927335529</v>
      </c>
      <c r="BT276" s="95">
        <f>[4]Northeast!AK275</f>
        <v>0.94361021066828954</v>
      </c>
      <c r="BU276" s="95">
        <f>[4]Midwest!AK275</f>
        <v>0.91729117208038624</v>
      </c>
      <c r="BV276" s="95">
        <f>[4]South!AK275</f>
        <v>0.83492200323765797</v>
      </c>
      <c r="BW276" s="95">
        <f>[4]West!AK275</f>
        <v>0.86924952623700047</v>
      </c>
      <c r="BX276" s="88"/>
      <c r="BY276" s="95">
        <f>[4]Northeast!AH275</f>
        <v>0.99610912466072055</v>
      </c>
      <c r="BZ276" s="95">
        <f>[4]Midwest!AH275</f>
        <v>0.99865042382430458</v>
      </c>
      <c r="CA276" s="95">
        <f>[4]South!AH275</f>
        <v>1.0038953110019408</v>
      </c>
      <c r="CB276" s="95">
        <f>[4]West!AH275</f>
        <v>1.0018704773543214</v>
      </c>
      <c r="CD276" s="95">
        <f>[4]Northeast!AI275</f>
        <v>1.0528806708707641</v>
      </c>
      <c r="CE276" s="95">
        <f>[4]Midwest!AI275</f>
        <v>1.06464897891633</v>
      </c>
      <c r="CF276" s="95">
        <f>[4]South!AI275</f>
        <v>1.0720088652813675</v>
      </c>
      <c r="CG276" s="95">
        <f>[4]West!AI275</f>
        <v>1.0590011765869545</v>
      </c>
      <c r="CI276" s="95">
        <f>[4]Northeast!AJ275</f>
        <v>0.9153347920200624</v>
      </c>
      <c r="CJ276" s="95">
        <f>[4]Midwest!AJ275</f>
        <v>0.9149664101803241</v>
      </c>
      <c r="CK276" s="95">
        <f>[4]South!AJ275</f>
        <v>0.88467457759675572</v>
      </c>
      <c r="CL276" s="95">
        <f>[4]West!AJ275</f>
        <v>0.93566074901447449</v>
      </c>
      <c r="CN276" s="89">
        <f t="shared" si="517"/>
        <v>0.89750939903985583</v>
      </c>
      <c r="CO276" s="89">
        <f t="shared" si="518"/>
        <v>0.50802020558418315</v>
      </c>
      <c r="CP276" s="89">
        <f t="shared" si="519"/>
        <v>1.2344222121131223</v>
      </c>
      <c r="CQ276" s="89">
        <f t="shared" si="520"/>
        <v>1.0008228366452463</v>
      </c>
      <c r="CR276" s="89">
        <f t="shared" si="521"/>
        <v>1.0613924411393856</v>
      </c>
      <c r="CS276" s="89">
        <f t="shared" si="522"/>
        <v>0.90222979910006795</v>
      </c>
      <c r="CT276" s="89">
        <f t="shared" si="523"/>
        <v>0.7391795564839525</v>
      </c>
      <c r="CU276" s="89">
        <f t="shared" si="524"/>
        <v>0.78487960495979592</v>
      </c>
      <c r="CV276" s="89">
        <f t="shared" si="525"/>
        <v>0.45595290941396421</v>
      </c>
      <c r="CW276" s="89"/>
      <c r="CX276" s="89">
        <f t="shared" si="526"/>
        <v>1.1830799428368135</v>
      </c>
      <c r="CY276" s="80">
        <f t="shared" si="588"/>
        <v>1.7214049713348707</v>
      </c>
      <c r="DA276" s="35"/>
      <c r="DC276" s="80">
        <f t="shared" si="491"/>
        <v>0.30698100163918107</v>
      </c>
      <c r="DD276" s="80">
        <f t="shared" si="468"/>
        <v>7.6775836422739288E-2</v>
      </c>
      <c r="DE276" s="80">
        <f t="shared" si="469"/>
        <v>0.51259541190088698</v>
      </c>
      <c r="DF276" s="80">
        <f t="shared" si="470"/>
        <v>7.9657682332694352E-2</v>
      </c>
      <c r="DG276" s="80">
        <f t="shared" si="471"/>
        <v>2.3990067704498262E-2</v>
      </c>
      <c r="DI276" s="80">
        <f t="shared" si="544"/>
        <v>0.30446770736276174</v>
      </c>
      <c r="DJ276" s="80">
        <f t="shared" si="472"/>
        <v>7.4681251506571192E-2</v>
      </c>
      <c r="DK276" s="80">
        <f t="shared" si="473"/>
        <v>0.51010657094541934</v>
      </c>
      <c r="DL276" s="80">
        <f t="shared" si="474"/>
        <v>8.2065641288853616E-2</v>
      </c>
      <c r="DM276" s="80">
        <f t="shared" si="475"/>
        <v>2.8372769356021923E-2</v>
      </c>
      <c r="DN276" s="80">
        <f t="shared" si="545"/>
        <v>0.99969394045962778</v>
      </c>
      <c r="DO276" s="80"/>
      <c r="DP276" s="80">
        <f t="shared" si="494"/>
        <v>0.30456092113830069</v>
      </c>
      <c r="DQ276" s="80">
        <f t="shared" si="476"/>
        <v>7.470411541379865E-2</v>
      </c>
      <c r="DR276" s="80">
        <f t="shared" si="477"/>
        <v>0.51026274172562092</v>
      </c>
      <c r="DS276" s="80">
        <f t="shared" si="478"/>
        <v>8.2090765950949371E-2</v>
      </c>
      <c r="DT276" s="80">
        <f t="shared" si="479"/>
        <v>2.8381455771330392E-2</v>
      </c>
      <c r="DW276" s="80">
        <f t="shared" si="495"/>
        <v>-3.0083861769131356E-2</v>
      </c>
      <c r="DX276" s="80">
        <f t="shared" si="480"/>
        <v>0.12029897443052839</v>
      </c>
      <c r="DY276" s="80">
        <f t="shared" si="481"/>
        <v>-3.1845186818957906E-2</v>
      </c>
      <c r="DZ276" s="80">
        <f t="shared" si="482"/>
        <v>-3.0951873572069268E-2</v>
      </c>
      <c r="EA276" s="80">
        <f t="shared" si="483"/>
        <v>-0.22925850173933993</v>
      </c>
      <c r="EC276" s="80">
        <f t="shared" si="527"/>
        <v>4.2943081358483406</v>
      </c>
      <c r="ED276" s="80">
        <f t="shared" si="528"/>
        <v>0.57605717192293782</v>
      </c>
      <c r="EE276" s="80">
        <f t="shared" si="529"/>
        <v>1.5196346945545527</v>
      </c>
      <c r="EF276" s="80">
        <f t="shared" si="530"/>
        <v>1.9451123113044066</v>
      </c>
      <c r="EG276" s="80"/>
      <c r="EI276" s="80">
        <f t="shared" si="590"/>
        <v>0.14398336359935504</v>
      </c>
      <c r="EJ276" s="80">
        <f t="shared" si="590"/>
        <v>3.2715456691562873E-2</v>
      </c>
      <c r="EK276" s="80">
        <f t="shared" si="590"/>
        <v>0.13902273903031201</v>
      </c>
      <c r="EL276" s="80">
        <f t="shared" si="590"/>
        <v>6.9117955159430741E-2</v>
      </c>
      <c r="EN276" s="80">
        <f t="shared" si="547"/>
        <v>-1.1359785820222255E-3</v>
      </c>
      <c r="EO276" s="80">
        <f t="shared" si="548"/>
        <v>1.0276478716243463E-3</v>
      </c>
      <c r="EP276" s="80">
        <f t="shared" si="549"/>
        <v>1.8603370803203421E-3</v>
      </c>
      <c r="EQ276" s="80">
        <f t="shared" si="550"/>
        <v>-5.8788807664419615E-4</v>
      </c>
      <c r="ES276" s="80">
        <f t="shared" si="551"/>
        <v>1.2060447499018826E-2</v>
      </c>
      <c r="ET276" s="80">
        <f t="shared" si="552"/>
        <v>1.1405291091803507E-2</v>
      </c>
      <c r="EU276" s="80">
        <f t="shared" si="553"/>
        <v>1.457283258391141E-2</v>
      </c>
      <c r="EV276" s="80">
        <f t="shared" si="554"/>
        <v>1.6327661513175575E-2</v>
      </c>
      <c r="EX276" s="80">
        <f t="shared" si="555"/>
        <v>-0.14014690943452596</v>
      </c>
      <c r="EY276" s="80">
        <f t="shared" si="556"/>
        <v>-0.10573429444724476</v>
      </c>
      <c r="EZ276" s="80">
        <f t="shared" si="557"/>
        <v>-0.14408683702922628</v>
      </c>
      <c r="FA276" s="80">
        <f t="shared" si="558"/>
        <v>1.0293308669015667E-2</v>
      </c>
      <c r="FD276" s="80">
        <f t="shared" si="461"/>
        <v>0.97484918153423505</v>
      </c>
      <c r="FE276" s="80">
        <f t="shared" si="459"/>
        <v>1.5510034584537413</v>
      </c>
      <c r="FF276" s="80">
        <f t="shared" si="460"/>
        <v>0.7391795564839525</v>
      </c>
      <c r="FG276" s="80"/>
      <c r="FH276" s="80">
        <f t="shared" si="559"/>
        <v>1.1307801072786858</v>
      </c>
      <c r="FI276" s="80">
        <f t="shared" si="560"/>
        <v>0.65280197082147617</v>
      </c>
      <c r="FJ276" s="80">
        <f t="shared" si="531"/>
        <v>1.2344222121131223</v>
      </c>
      <c r="FK276" s="80"/>
      <c r="FL276" s="80">
        <f t="shared" si="561"/>
        <v>1.0006319949832314</v>
      </c>
      <c r="FM276" s="80">
        <f t="shared" si="562"/>
        <v>0.99759970399061459</v>
      </c>
      <c r="FN276" s="80">
        <f t="shared" si="532"/>
        <v>1.0008228366452463</v>
      </c>
      <c r="FO276" s="80"/>
      <c r="FP276" s="80">
        <f t="shared" si="563"/>
        <v>1.0133903452532582</v>
      </c>
      <c r="FQ276" s="80">
        <f t="shared" si="564"/>
        <v>1.0857297342719774</v>
      </c>
      <c r="FR276" s="80">
        <f t="shared" si="533"/>
        <v>1.0613924411393856</v>
      </c>
      <c r="FT276" s="80">
        <f t="shared" si="565"/>
        <v>0.88403447548816916</v>
      </c>
      <c r="FU276" s="80">
        <f t="shared" si="566"/>
        <v>0.91706108031218669</v>
      </c>
      <c r="FV276" s="80">
        <f t="shared" si="534"/>
        <v>0.90222979910006795</v>
      </c>
      <c r="FX276" s="37"/>
    </row>
    <row r="277" spans="1:180" x14ac:dyDescent="0.2">
      <c r="A277" s="74" t="s">
        <v>427</v>
      </c>
      <c r="B277" s="31">
        <f t="shared" si="458"/>
        <v>1991</v>
      </c>
      <c r="D277" s="85">
        <f t="shared" si="484"/>
        <v>27712.666167168118</v>
      </c>
      <c r="E277" s="85">
        <f t="shared" si="485"/>
        <v>6305.721582229733</v>
      </c>
      <c r="F277" s="85">
        <f t="shared" si="486"/>
        <v>46554.917629575059</v>
      </c>
      <c r="G277" s="85">
        <f t="shared" si="487"/>
        <v>6948.0272723463959</v>
      </c>
      <c r="H277" s="85">
        <f t="shared" si="488"/>
        <v>2250.8595431451404</v>
      </c>
      <c r="I277" s="85">
        <f t="shared" si="489"/>
        <v>89772.192194464442</v>
      </c>
      <c r="J277" s="90"/>
      <c r="K277" s="96">
        <f>MECS_fuel_shares!AV67</f>
        <v>7452.9008564892583</v>
      </c>
      <c r="L277" s="96">
        <f>MECS_fuel_shares!AW67</f>
        <v>890.86653970698717</v>
      </c>
      <c r="M277" s="96">
        <f>MECS_fuel_shares!BM67</f>
        <v>2472.261449546626</v>
      </c>
      <c r="N277" s="96">
        <f>MECS_fuel_shares!AX67</f>
        <v>3132.9257946534476</v>
      </c>
      <c r="O277" s="96">
        <f>MECS_fuel_shares!AY67</f>
        <v>1486.7865000000002</v>
      </c>
      <c r="P277" s="91"/>
      <c r="R277" s="96">
        <f t="shared" si="583"/>
        <v>2795.4009999999998</v>
      </c>
      <c r="S277" s="96">
        <f t="shared" si="583"/>
        <v>934.68100000000004</v>
      </c>
      <c r="T277" s="96">
        <f t="shared" si="583"/>
        <v>2918.0920000000001</v>
      </c>
      <c r="U277" s="96">
        <f t="shared" si="583"/>
        <v>19623.115475869567</v>
      </c>
      <c r="V277" s="85">
        <f t="shared" si="580"/>
        <v>26271.289475869566</v>
      </c>
      <c r="X277" s="115">
        <f t="shared" ref="X277:AC277" si="594">X203</f>
        <v>3.7183731141463707</v>
      </c>
      <c r="Y277" s="115">
        <f t="shared" si="594"/>
        <v>7.078188820857199</v>
      </c>
      <c r="Z277" s="115">
        <f t="shared" si="594"/>
        <v>18.83090384235555</v>
      </c>
      <c r="AA277" s="115">
        <f t="shared" si="594"/>
        <v>2.2177439645087285</v>
      </c>
      <c r="AB277" s="115">
        <f t="shared" si="594"/>
        <v>1.5139090536167366</v>
      </c>
      <c r="AC277" s="115">
        <f t="shared" si="594"/>
        <v>6.5502809265858808</v>
      </c>
      <c r="AD277" s="115">
        <f t="shared" si="467"/>
        <v>0.72298569652965128</v>
      </c>
      <c r="AF277" s="96">
        <f t="shared" si="507"/>
        <v>9.9136639670545019</v>
      </c>
      <c r="AG277" s="96">
        <f t="shared" si="508"/>
        <v>6.7463889628972158</v>
      </c>
      <c r="AH277" s="96">
        <f t="shared" si="509"/>
        <v>15.953889606487753</v>
      </c>
      <c r="AI277" s="96">
        <f t="shared" si="510"/>
        <v>0.35407360675680399</v>
      </c>
      <c r="AJ277" s="96">
        <f t="shared" si="511"/>
        <v>8.5677543358219116E-2</v>
      </c>
      <c r="AL277" s="94">
        <f t="shared" si="512"/>
        <v>10.855894633030132</v>
      </c>
      <c r="AM277" s="94">
        <f t="shared" si="585"/>
        <v>7.123271084555423</v>
      </c>
      <c r="AN277" s="94">
        <f t="shared" si="585"/>
        <v>16.93796279210126</v>
      </c>
      <c r="AO277" s="94">
        <f t="shared" si="585"/>
        <v>0.35858928637313664</v>
      </c>
      <c r="AP277" s="94">
        <f t="shared" si="514"/>
        <v>3.5577902498596234</v>
      </c>
      <c r="AR277" s="90">
        <f>[4]Northeast!V276</f>
        <v>0.91320561797746269</v>
      </c>
      <c r="AS277" s="90">
        <f>[4]Midwest!V276</f>
        <v>0.94709142510729971</v>
      </c>
      <c r="AT277" s="90">
        <f>[4]South!V276</f>
        <v>0.94190132557898787</v>
      </c>
      <c r="AU277" s="90">
        <f>[4]West!V276</f>
        <v>0.9874070983491855</v>
      </c>
      <c r="AV277" s="90">
        <f t="shared" si="586"/>
        <v>2.4081673550485339E-2</v>
      </c>
      <c r="AX277" s="102">
        <f t="shared" si="582"/>
        <v>375075.56504874711</v>
      </c>
      <c r="AY277" s="102">
        <f t="shared" si="539"/>
        <v>1049181.8452485865</v>
      </c>
      <c r="AZ277" s="102">
        <f t="shared" si="540"/>
        <v>1180333.0916053122</v>
      </c>
      <c r="BA277" s="102">
        <f t="shared" si="541"/>
        <v>6263511.0953977127</v>
      </c>
      <c r="BB277" s="102">
        <f t="shared" si="542"/>
        <v>17669846.663168896</v>
      </c>
      <c r="BE277" s="80">
        <f t="shared" si="587"/>
        <v>0.75739207138801068</v>
      </c>
      <c r="BF277" s="80">
        <f t="shared" si="587"/>
        <v>0.82379919669904533</v>
      </c>
      <c r="BG277" s="80">
        <f t="shared" si="587"/>
        <v>0.8222324507290919</v>
      </c>
      <c r="BH277" s="80">
        <f t="shared" si="587"/>
        <v>0.68073374557006461</v>
      </c>
      <c r="BI277" s="80"/>
      <c r="BJ277" s="80"/>
      <c r="BK277" s="80"/>
      <c r="BL277" s="80"/>
      <c r="BM277" s="80"/>
      <c r="BN277" s="80"/>
      <c r="BO277" s="80"/>
      <c r="BP277" s="80"/>
      <c r="BQ277" s="80"/>
      <c r="BR277" s="80"/>
      <c r="BS277" s="80">
        <f t="shared" si="516"/>
        <v>0.7556962914822789</v>
      </c>
      <c r="BT277" s="95">
        <f>[4]Northeast!AK276</f>
        <v>0.91227281796835691</v>
      </c>
      <c r="BU277" s="95">
        <f>[4]Midwest!AK276</f>
        <v>0.93211490578510947</v>
      </c>
      <c r="BV277" s="95">
        <f>[4]South!AK276</f>
        <v>0.7964446152377832</v>
      </c>
      <c r="BW277" s="95">
        <f>[4]West!AK276</f>
        <v>0.87044285221305684</v>
      </c>
      <c r="BX277" s="88"/>
      <c r="BY277" s="95">
        <f>[4]Northeast!AH276</f>
        <v>0.99503050860495146</v>
      </c>
      <c r="BZ277" s="95">
        <f>[4]Midwest!AH276</f>
        <v>0.99963525273559206</v>
      </c>
      <c r="CA277" s="95">
        <f>[4]South!AH276</f>
        <v>1.0057892312183558</v>
      </c>
      <c r="CB277" s="95">
        <f>[4]West!AH276</f>
        <v>1.0012132922133226</v>
      </c>
      <c r="CD277" s="95">
        <f>[4]Northeast!AI276</f>
        <v>1.0640526876890442</v>
      </c>
      <c r="CE277" s="95">
        <f>[4]Midwest!AI276</f>
        <v>1.0749730959599604</v>
      </c>
      <c r="CF277" s="95">
        <f>[4]South!AI276</f>
        <v>1.0855451602751831</v>
      </c>
      <c r="CG277" s="95">
        <f>[4]West!AI276</f>
        <v>1.0743982238967942</v>
      </c>
      <c r="CI277" s="95">
        <f>[4]Northeast!AJ276</f>
        <v>0.93493882423556385</v>
      </c>
      <c r="CJ277" s="95">
        <f>[4]Midwest!AJ276</f>
        <v>0.93657804928794774</v>
      </c>
      <c r="CK277" s="95">
        <f>[4]South!AJ276</f>
        <v>0.93926490249541816</v>
      </c>
      <c r="CL277" s="95">
        <f>[4]West!AJ276</f>
        <v>0.93645673732079338</v>
      </c>
      <c r="CN277" s="89">
        <f t="shared" si="517"/>
        <v>0.86145246793772057</v>
      </c>
      <c r="CO277" s="89">
        <f t="shared" si="518"/>
        <v>0.56594618538792596</v>
      </c>
      <c r="CP277" s="89">
        <f t="shared" si="519"/>
        <v>1.3686626621567501</v>
      </c>
      <c r="CQ277" s="89">
        <f t="shared" si="520"/>
        <v>1.0014827793730836</v>
      </c>
      <c r="CR277" s="89">
        <f t="shared" si="521"/>
        <v>1.0737353849611013</v>
      </c>
      <c r="CS277" s="89">
        <f t="shared" si="522"/>
        <v>0.93828068616279015</v>
      </c>
      <c r="CT277" s="89">
        <f t="shared" si="523"/>
        <v>0.7106181821355334</v>
      </c>
      <c r="CU277" s="89">
        <f t="shared" si="524"/>
        <v>0.84535199656911242</v>
      </c>
      <c r="CV277" s="89">
        <f t="shared" si="525"/>
        <v>0.48753573812236756</v>
      </c>
      <c r="CW277" s="89"/>
      <c r="CX277" s="89">
        <f t="shared" si="526"/>
        <v>1.380924541519267</v>
      </c>
      <c r="CY277" s="80">
        <f t="shared" si="588"/>
        <v>1.7339282650843042</v>
      </c>
      <c r="DA277" s="35"/>
      <c r="DC277" s="80">
        <f t="shared" si="491"/>
        <v>0.30869989347187787</v>
      </c>
      <c r="DD277" s="80">
        <f t="shared" si="468"/>
        <v>7.0241367934630414E-2</v>
      </c>
      <c r="DE277" s="80">
        <f t="shared" si="469"/>
        <v>0.51858951521121188</v>
      </c>
      <c r="DF277" s="80">
        <f t="shared" si="470"/>
        <v>7.7396208140886047E-2</v>
      </c>
      <c r="DG277" s="80">
        <f t="shared" si="471"/>
        <v>2.5073015241393798E-2</v>
      </c>
      <c r="DI277" s="80">
        <f t="shared" si="544"/>
        <v>0.30783964773771455</v>
      </c>
      <c r="DJ277" s="80">
        <f t="shared" si="472"/>
        <v>7.3460170436441097E-2</v>
      </c>
      <c r="DK277" s="80">
        <f t="shared" si="473"/>
        <v>0.51558665638585188</v>
      </c>
      <c r="DL277" s="80">
        <f t="shared" si="474"/>
        <v>7.8521517643000124E-2</v>
      </c>
      <c r="DM277" s="80">
        <f t="shared" si="475"/>
        <v>2.4527557052269701E-2</v>
      </c>
      <c r="DN277" s="80">
        <f t="shared" si="545"/>
        <v>0.99993554925527739</v>
      </c>
      <c r="DO277" s="80"/>
      <c r="DP277" s="80">
        <f t="shared" si="494"/>
        <v>0.30785948951108344</v>
      </c>
      <c r="DQ277" s="80">
        <f t="shared" si="476"/>
        <v>7.346490530429893E-2</v>
      </c>
      <c r="DR277" s="80">
        <f t="shared" si="477"/>
        <v>0.51561988847165763</v>
      </c>
      <c r="DS277" s="80">
        <f t="shared" si="478"/>
        <v>7.8526578739480407E-2</v>
      </c>
      <c r="DT277" s="80">
        <f t="shared" si="479"/>
        <v>2.4529137973479494E-2</v>
      </c>
      <c r="DW277" s="80">
        <f t="shared" si="495"/>
        <v>-8.5286578126989657E-2</v>
      </c>
      <c r="DX277" s="80">
        <f t="shared" si="480"/>
        <v>-6.4497679017091428E-2</v>
      </c>
      <c r="DY277" s="80">
        <f t="shared" si="481"/>
        <v>-1.4594958758711515E-2</v>
      </c>
      <c r="DZ277" s="80">
        <f t="shared" si="482"/>
        <v>-4.500572746273758E-2</v>
      </c>
      <c r="EA277" s="80">
        <f t="shared" si="483"/>
        <v>0.10797777330348589</v>
      </c>
      <c r="EC277" s="80">
        <f t="shared" si="527"/>
        <v>5.0127579558257072</v>
      </c>
      <c r="ED277" s="80">
        <f t="shared" si="528"/>
        <v>0.59918928488184897</v>
      </c>
      <c r="EE277" s="80">
        <f t="shared" si="529"/>
        <v>1.662822099572888</v>
      </c>
      <c r="EF277" s="80">
        <f t="shared" si="530"/>
        <v>2.107179339234952</v>
      </c>
      <c r="EG277" s="80"/>
      <c r="EI277" s="80">
        <f t="shared" si="590"/>
        <v>0.15469579730608765</v>
      </c>
      <c r="EJ277" s="80">
        <f t="shared" si="590"/>
        <v>3.9370637088786097E-2</v>
      </c>
      <c r="EK277" s="80">
        <f t="shared" si="590"/>
        <v>9.0046245442104877E-2</v>
      </c>
      <c r="EL277" s="80">
        <f t="shared" si="590"/>
        <v>8.0030528111319998E-2</v>
      </c>
      <c r="EN277" s="80">
        <f t="shared" si="547"/>
        <v>-1.0834158923407969E-3</v>
      </c>
      <c r="EO277" s="80">
        <f t="shared" si="548"/>
        <v>9.8567387293427874E-4</v>
      </c>
      <c r="EP277" s="80">
        <f t="shared" si="549"/>
        <v>1.884794093100635E-3</v>
      </c>
      <c r="EQ277" s="80">
        <f t="shared" si="550"/>
        <v>-6.5617342076584135E-4</v>
      </c>
      <c r="ES277" s="80">
        <f t="shared" si="551"/>
        <v>1.0555004477612285E-2</v>
      </c>
      <c r="ET277" s="80">
        <f t="shared" si="552"/>
        <v>9.6504866818438589E-3</v>
      </c>
      <c r="EU277" s="80">
        <f t="shared" si="553"/>
        <v>1.254798020584149E-2</v>
      </c>
      <c r="EV277" s="80">
        <f t="shared" si="554"/>
        <v>1.4434535459336614E-2</v>
      </c>
      <c r="EX277" s="80">
        <f t="shared" si="555"/>
        <v>2.119120725194331E-2</v>
      </c>
      <c r="EY277" s="80">
        <f t="shared" si="556"/>
        <v>2.3345505466568363E-2</v>
      </c>
      <c r="EZ277" s="80">
        <f t="shared" si="557"/>
        <v>5.9877682249878487E-2</v>
      </c>
      <c r="FA277" s="80">
        <f t="shared" si="558"/>
        <v>8.5036153990850766E-4</v>
      </c>
      <c r="FD277" s="80">
        <f t="shared" si="461"/>
        <v>0.96136070850731237</v>
      </c>
      <c r="FE277" s="80">
        <f t="shared" si="459"/>
        <v>1.4910737837163806</v>
      </c>
      <c r="FF277" s="80">
        <f t="shared" si="460"/>
        <v>0.7106181821355334</v>
      </c>
      <c r="FG277" s="80"/>
      <c r="FH277" s="80">
        <f t="shared" si="559"/>
        <v>1.108747597642326</v>
      </c>
      <c r="FI277" s="80">
        <f t="shared" si="560"/>
        <v>0.72379261688448748</v>
      </c>
      <c r="FJ277" s="80">
        <f t="shared" si="531"/>
        <v>1.3686626621567501</v>
      </c>
      <c r="FK277" s="80"/>
      <c r="FL277" s="80">
        <f t="shared" si="561"/>
        <v>1.0006594001492306</v>
      </c>
      <c r="FM277" s="80">
        <f t="shared" si="562"/>
        <v>0.99825752138429846</v>
      </c>
      <c r="FN277" s="80">
        <f t="shared" si="532"/>
        <v>1.0014827793730836</v>
      </c>
      <c r="FO277" s="80"/>
      <c r="FP277" s="80">
        <f t="shared" si="563"/>
        <v>1.011629010480295</v>
      </c>
      <c r="FQ277" s="80">
        <f t="shared" si="564"/>
        <v>1.0983556967305941</v>
      </c>
      <c r="FR277" s="80">
        <f t="shared" si="533"/>
        <v>1.0737353849611013</v>
      </c>
      <c r="FT277" s="80">
        <f t="shared" si="565"/>
        <v>1.0399575441851747</v>
      </c>
      <c r="FU277" s="80">
        <f t="shared" si="566"/>
        <v>0.95370458894926491</v>
      </c>
      <c r="FV277" s="80">
        <f t="shared" si="534"/>
        <v>0.93828068616279015</v>
      </c>
      <c r="FX277" s="37"/>
    </row>
    <row r="278" spans="1:180" x14ac:dyDescent="0.2">
      <c r="A278" s="74" t="s">
        <v>427</v>
      </c>
      <c r="B278" s="31">
        <f t="shared" si="458"/>
        <v>1992</v>
      </c>
      <c r="D278" s="85">
        <f t="shared" si="484"/>
        <v>28348.547967598301</v>
      </c>
      <c r="E278" s="85">
        <f t="shared" si="485"/>
        <v>5733.4195007862836</v>
      </c>
      <c r="F278" s="85">
        <f t="shared" si="486"/>
        <v>46036.848024622515</v>
      </c>
      <c r="G278" s="85">
        <f t="shared" si="487"/>
        <v>6895.8043659557343</v>
      </c>
      <c r="H278" s="85">
        <f t="shared" si="488"/>
        <v>2313.5865550362028</v>
      </c>
      <c r="I278" s="85">
        <f t="shared" si="489"/>
        <v>89328.20641399904</v>
      </c>
      <c r="J278" s="90"/>
      <c r="K278" s="96">
        <f>MECS_fuel_shares!AV68</f>
        <v>7503.1248636565006</v>
      </c>
      <c r="L278" s="96">
        <f>MECS_fuel_shares!AW68</f>
        <v>879.65899102785352</v>
      </c>
      <c r="M278" s="96">
        <f>MECS_fuel_shares!BM68</f>
        <v>2500.5393569511975</v>
      </c>
      <c r="N278" s="96">
        <f>MECS_fuel_shares!AX68</f>
        <v>3142.6974368666665</v>
      </c>
      <c r="O278" s="96">
        <f>MECS_fuel_shares!AY68</f>
        <v>1576.9272288654736</v>
      </c>
      <c r="P278" s="91"/>
      <c r="R278" s="96">
        <f t="shared" si="583"/>
        <v>2871.1849999999999</v>
      </c>
      <c r="S278" s="96">
        <f t="shared" si="583"/>
        <v>893.43399999999997</v>
      </c>
      <c r="T278" s="96">
        <f t="shared" si="583"/>
        <v>2900.2240000000002</v>
      </c>
      <c r="U278" s="96">
        <f t="shared" si="583"/>
        <v>19959.833403343135</v>
      </c>
      <c r="V278" s="85">
        <f t="shared" si="580"/>
        <v>26624.676403343135</v>
      </c>
      <c r="X278" s="115">
        <f t="shared" ref="X278:AC278" si="595">X204</f>
        <v>3.7782322009476985</v>
      </c>
      <c r="Y278" s="115">
        <f t="shared" si="595"/>
        <v>6.5177751370300498</v>
      </c>
      <c r="Z278" s="115">
        <f t="shared" si="595"/>
        <v>18.410767219738268</v>
      </c>
      <c r="AA278" s="115">
        <f t="shared" si="595"/>
        <v>2.1942310720280447</v>
      </c>
      <c r="AB278" s="115">
        <f t="shared" si="595"/>
        <v>1.467148586622302</v>
      </c>
      <c r="AC278" s="115">
        <f t="shared" si="595"/>
        <v>6.3401936566273633</v>
      </c>
      <c r="AD278" s="115">
        <f t="shared" ref="AD278:AD296" si="596">AD204</f>
        <v>0.69979736416569271</v>
      </c>
      <c r="AF278" s="96">
        <f t="shared" si="507"/>
        <v>9.8734661707964833</v>
      </c>
      <c r="AG278" s="96">
        <f t="shared" si="508"/>
        <v>6.417283762187564</v>
      </c>
      <c r="AH278" s="96">
        <f t="shared" si="509"/>
        <v>15.873549086078356</v>
      </c>
      <c r="AI278" s="96">
        <f t="shared" si="510"/>
        <v>0.34548406425079353</v>
      </c>
      <c r="AJ278" s="96">
        <f t="shared" si="511"/>
        <v>8.6896325798938037E-2</v>
      </c>
      <c r="AL278" s="94">
        <f t="shared" si="512"/>
        <v>9.7545668919669772</v>
      </c>
      <c r="AM278" s="94">
        <f t="shared" si="585"/>
        <v>6.6008380278667858</v>
      </c>
      <c r="AN278" s="94">
        <f t="shared" si="585"/>
        <v>16.127344904695324</v>
      </c>
      <c r="AO278" s="94">
        <f t="shared" si="585"/>
        <v>0.370254783622957</v>
      </c>
      <c r="AP278" s="94">
        <f t="shared" si="514"/>
        <v>3.3077478380177898</v>
      </c>
      <c r="AR278" s="90">
        <f>[4]Northeast!V277</f>
        <v>1.0121890884696707</v>
      </c>
      <c r="AS278" s="90">
        <f>[4]Midwest!V277</f>
        <v>0.9721922784797461</v>
      </c>
      <c r="AT278" s="90">
        <f>[4]South!V277</f>
        <v>0.98426301290653995</v>
      </c>
      <c r="AU278" s="90">
        <f>[4]West!V277</f>
        <v>0.93309817869257206</v>
      </c>
      <c r="AV278" s="90">
        <f t="shared" si="586"/>
        <v>2.6270541182187506E-2</v>
      </c>
      <c r="AX278" s="102">
        <f t="shared" si="582"/>
        <v>382665.22977744829</v>
      </c>
      <c r="AY278" s="102">
        <f t="shared" si="539"/>
        <v>1015659.4874975935</v>
      </c>
      <c r="AZ278" s="102">
        <f t="shared" si="540"/>
        <v>1159839.3730287538</v>
      </c>
      <c r="BA278" s="102">
        <f t="shared" si="541"/>
        <v>6351178.8214787534</v>
      </c>
      <c r="BB278" s="102">
        <f t="shared" si="542"/>
        <v>16883896.679555949</v>
      </c>
      <c r="BE278" s="80">
        <f t="shared" si="587"/>
        <v>0.68055483896471891</v>
      </c>
      <c r="BF278" s="80">
        <f t="shared" si="587"/>
        <v>0.76338033472953948</v>
      </c>
      <c r="BG278" s="80">
        <f t="shared" si="587"/>
        <v>0.78288200815535802</v>
      </c>
      <c r="BH278" s="80">
        <f t="shared" si="587"/>
        <v>0.70287913010490599</v>
      </c>
      <c r="BI278" s="80"/>
      <c r="BJ278" s="80"/>
      <c r="BK278" s="80"/>
      <c r="BL278" s="80"/>
      <c r="BM278" s="80"/>
      <c r="BN278" s="80"/>
      <c r="BO278" s="80"/>
      <c r="BP278" s="80"/>
      <c r="BQ278" s="80"/>
      <c r="BR278" s="80"/>
      <c r="BS278" s="80">
        <f t="shared" si="516"/>
        <v>0.93612833695053865</v>
      </c>
      <c r="BT278" s="95">
        <f>[4]Northeast!AK277</f>
        <v>0.89393817434970368</v>
      </c>
      <c r="BU278" s="95">
        <f>[4]Midwest!AK277</f>
        <v>0.88803709876243953</v>
      </c>
      <c r="BV278" s="95">
        <f>[4]South!AK277</f>
        <v>0.76591724205245826</v>
      </c>
      <c r="BW278" s="95">
        <f>[4]West!AK277</f>
        <v>0.84722213209649544</v>
      </c>
      <c r="BX278" s="88"/>
      <c r="BY278" s="95">
        <f>[4]Northeast!AH277</f>
        <v>0.99459755289233076</v>
      </c>
      <c r="BZ278" s="95">
        <f>[4]Midwest!AH277</f>
        <v>0.99902316697525317</v>
      </c>
      <c r="CA278" s="95">
        <f>[4]South!AH277</f>
        <v>1.0053709433193874</v>
      </c>
      <c r="CB278" s="95">
        <f>[4]West!AH277</f>
        <v>1.0019414174050705</v>
      </c>
      <c r="CD278" s="95">
        <f>[4]Northeast!AI277</f>
        <v>1.0746298741241893</v>
      </c>
      <c r="CE278" s="95">
        <f>[4]Midwest!AI277</f>
        <v>1.0906795551991721</v>
      </c>
      <c r="CF278" s="95">
        <f>[4]South!AI277</f>
        <v>1.1025311802142841</v>
      </c>
      <c r="CG278" s="95">
        <f>[4]West!AI277</f>
        <v>1.0887543644147744</v>
      </c>
      <c r="CI278" s="95">
        <f>[4]Northeast!AJ277</f>
        <v>1.0362779834554807</v>
      </c>
      <c r="CJ278" s="95">
        <f>[4]Midwest!AJ277</f>
        <v>0.96140026566939707</v>
      </c>
      <c r="CK278" s="95">
        <f>[4]South!AJ277</f>
        <v>0.98150801760388917</v>
      </c>
      <c r="CL278" s="95">
        <f>[4]West!AJ277</f>
        <v>0.88495016643014746</v>
      </c>
      <c r="CN278" s="89">
        <f t="shared" si="517"/>
        <v>0.91368051368797931</v>
      </c>
      <c r="CO278" s="89">
        <f t="shared" si="518"/>
        <v>0.5484656717076386</v>
      </c>
      <c r="CP278" s="89">
        <f t="shared" si="519"/>
        <v>1.3019275633844933</v>
      </c>
      <c r="CQ278" s="89">
        <f t="shared" si="520"/>
        <v>1.0011460976382984</v>
      </c>
      <c r="CR278" s="89">
        <f t="shared" si="521"/>
        <v>1.0879199504785746</v>
      </c>
      <c r="CS278" s="89">
        <f t="shared" si="522"/>
        <v>0.9887005088640104</v>
      </c>
      <c r="CT278" s="89">
        <f t="shared" si="523"/>
        <v>0.70085738453162449</v>
      </c>
      <c r="CU278" s="89">
        <f t="shared" si="524"/>
        <v>0.8977801429916864</v>
      </c>
      <c r="CV278" s="89">
        <f t="shared" si="525"/>
        <v>0.50112239666605785</v>
      </c>
      <c r="CW278" s="89"/>
      <c r="CX278" s="89">
        <f t="shared" si="526"/>
        <v>1.4019934323669332</v>
      </c>
      <c r="CY278" s="80">
        <f t="shared" si="588"/>
        <v>1.7915386519632182</v>
      </c>
      <c r="DA278" s="35"/>
      <c r="DC278" s="80">
        <f t="shared" si="491"/>
        <v>0.3173527053281982</v>
      </c>
      <c r="DD278" s="80">
        <f t="shared" si="468"/>
        <v>6.4183752601213909E-2</v>
      </c>
      <c r="DE278" s="80">
        <f t="shared" si="469"/>
        <v>0.51536742841629324</v>
      </c>
      <c r="DF278" s="80">
        <f t="shared" si="470"/>
        <v>7.7196270279922027E-2</v>
      </c>
      <c r="DG278" s="80">
        <f t="shared" si="471"/>
        <v>2.5899843374372618E-2</v>
      </c>
      <c r="DI278" s="80">
        <f t="shared" si="544"/>
        <v>0.31300636631254475</v>
      </c>
      <c r="DJ278" s="80">
        <f t="shared" si="472"/>
        <v>6.716703976387689E-2</v>
      </c>
      <c r="DK278" s="80">
        <f t="shared" si="473"/>
        <v>0.51697679832849541</v>
      </c>
      <c r="DL278" s="80">
        <f t="shared" si="474"/>
        <v>7.7296196113044544E-2</v>
      </c>
      <c r="DM278" s="80">
        <f t="shared" si="475"/>
        <v>2.548419382820942E-2</v>
      </c>
      <c r="DN278" s="80">
        <f t="shared" si="545"/>
        <v>0.99993059434617104</v>
      </c>
      <c r="DO278" s="80"/>
      <c r="DP278" s="80">
        <f t="shared" si="494"/>
        <v>0.31302809223195294</v>
      </c>
      <c r="DQ278" s="80">
        <f t="shared" si="476"/>
        <v>6.7171701859763275E-2</v>
      </c>
      <c r="DR278" s="80">
        <f t="shared" si="477"/>
        <v>0.51701268193172278</v>
      </c>
      <c r="DS278" s="80">
        <f t="shared" si="478"/>
        <v>7.7301561278447076E-2</v>
      </c>
      <c r="DT278" s="80">
        <f t="shared" si="479"/>
        <v>2.5485962698113943E-2</v>
      </c>
      <c r="DW278" s="80">
        <f t="shared" si="495"/>
        <v>1.5969990812653389E-2</v>
      </c>
      <c r="DX278" s="80">
        <f t="shared" si="480"/>
        <v>-8.2484977663704939E-2</v>
      </c>
      <c r="DY278" s="80">
        <f t="shared" si="481"/>
        <v>-2.2563673189589607E-2</v>
      </c>
      <c r="DZ278" s="80">
        <f t="shared" si="482"/>
        <v>-1.0658770683271267E-2</v>
      </c>
      <c r="EA278" s="80">
        <f t="shared" si="483"/>
        <v>-3.1374302871744413E-2</v>
      </c>
      <c r="EC278" s="80">
        <f t="shared" si="527"/>
        <v>4.7580666541313086</v>
      </c>
      <c r="ED278" s="80">
        <f t="shared" si="528"/>
        <v>0.55783106216050793</v>
      </c>
      <c r="EE278" s="80">
        <f t="shared" si="529"/>
        <v>1.5857037098346132</v>
      </c>
      <c r="EF278" s="80">
        <f t="shared" si="530"/>
        <v>1.9929248346657649</v>
      </c>
      <c r="EG278" s="80"/>
      <c r="EI278" s="80">
        <f t="shared" si="590"/>
        <v>-5.2144833179928768E-2</v>
      </c>
      <c r="EJ278" s="80">
        <f t="shared" si="590"/>
        <v>-7.1521389112989317E-2</v>
      </c>
      <c r="EK278" s="80">
        <f t="shared" si="590"/>
        <v>-4.7487929118833067E-2</v>
      </c>
      <c r="EL278" s="80">
        <f t="shared" si="590"/>
        <v>-5.5746921264885028E-2</v>
      </c>
      <c r="EN278" s="80">
        <f t="shared" si="547"/>
        <v>-4.3521271923433066E-4</v>
      </c>
      <c r="EO278" s="80">
        <f t="shared" si="548"/>
        <v>-6.1249663618144262E-4</v>
      </c>
      <c r="EP278" s="80">
        <f t="shared" si="549"/>
        <v>-4.1596677409934223E-4</v>
      </c>
      <c r="EQ278" s="80">
        <f t="shared" si="550"/>
        <v>7.269785207497649E-4</v>
      </c>
      <c r="ES278" s="80">
        <f t="shared" si="551"/>
        <v>9.8913909552096457E-3</v>
      </c>
      <c r="ET278" s="80">
        <f t="shared" si="552"/>
        <v>1.4505312864269917E-2</v>
      </c>
      <c r="EU278" s="80">
        <f t="shared" si="553"/>
        <v>1.5526296640175042E-2</v>
      </c>
      <c r="EV278" s="80">
        <f t="shared" si="554"/>
        <v>1.3273544710036562E-2</v>
      </c>
      <c r="EX278" s="80">
        <f t="shared" si="555"/>
        <v>0.10290961210268697</v>
      </c>
      <c r="EY278" s="80">
        <f t="shared" si="556"/>
        <v>2.6157971912971291E-2</v>
      </c>
      <c r="EZ278" s="80">
        <f t="shared" si="557"/>
        <v>4.3992631702376703E-2</v>
      </c>
      <c r="FA278" s="80">
        <f t="shared" si="558"/>
        <v>-5.6571990379338431E-2</v>
      </c>
      <c r="FD278" s="80">
        <f t="shared" si="461"/>
        <v>0.98626435707769822</v>
      </c>
      <c r="FE278" s="80">
        <f t="shared" si="459"/>
        <v>1.4705929266524469</v>
      </c>
      <c r="FF278" s="80">
        <f t="shared" si="460"/>
        <v>0.70085738453162449</v>
      </c>
      <c r="FG278" s="80"/>
      <c r="FH278" s="80">
        <f t="shared" si="559"/>
        <v>0.95124065219467957</v>
      </c>
      <c r="FI278" s="80">
        <f t="shared" si="560"/>
        <v>0.68850096093889368</v>
      </c>
      <c r="FJ278" s="80">
        <f t="shared" si="531"/>
        <v>1.3019275633844933</v>
      </c>
      <c r="FK278" s="80"/>
      <c r="FL278" s="80">
        <f t="shared" si="561"/>
        <v>0.99966381675080229</v>
      </c>
      <c r="FM278" s="80">
        <f t="shared" si="562"/>
        <v>0.99792192392722345</v>
      </c>
      <c r="FN278" s="80">
        <f t="shared" si="532"/>
        <v>1.0011460976382984</v>
      </c>
      <c r="FO278" s="80"/>
      <c r="FP278" s="80">
        <f t="shared" si="563"/>
        <v>1.0132104852984678</v>
      </c>
      <c r="FQ278" s="80">
        <f t="shared" si="564"/>
        <v>1.1128655085147419</v>
      </c>
      <c r="FR278" s="80">
        <f t="shared" si="533"/>
        <v>1.0879199504785746</v>
      </c>
      <c r="FT278" s="80">
        <f t="shared" si="565"/>
        <v>1.0537363962029509</v>
      </c>
      <c r="FU278" s="80">
        <f t="shared" si="566"/>
        <v>1.004953236601615</v>
      </c>
      <c r="FV278" s="80">
        <f t="shared" si="534"/>
        <v>0.9887005088640104</v>
      </c>
      <c r="FX278" s="37"/>
    </row>
    <row r="279" spans="1:180" x14ac:dyDescent="0.2">
      <c r="A279" s="74" t="s">
        <v>427</v>
      </c>
      <c r="B279" s="31">
        <f t="shared" si="458"/>
        <v>1993</v>
      </c>
      <c r="D279" s="85">
        <f t="shared" si="484"/>
        <v>29746.910240960729</v>
      </c>
      <c r="E279" s="85">
        <f t="shared" si="485"/>
        <v>5424.8940979900135</v>
      </c>
      <c r="F279" s="85">
        <f t="shared" si="486"/>
        <v>46240.28878435216</v>
      </c>
      <c r="G279" s="85">
        <f t="shared" si="487"/>
        <v>6485.8471198432781</v>
      </c>
      <c r="H279" s="85">
        <f t="shared" si="488"/>
        <v>2358.1906674992983</v>
      </c>
      <c r="I279" s="85">
        <f t="shared" si="489"/>
        <v>90256.130910645486</v>
      </c>
      <c r="J279" s="90"/>
      <c r="K279" s="96">
        <f>MECS_fuel_shares!AV69</f>
        <v>7517.3958265542988</v>
      </c>
      <c r="L279" s="96">
        <f>MECS_fuel_shares!AW69</f>
        <v>864.10439713800929</v>
      </c>
      <c r="M279" s="96">
        <f>MECS_fuel_shares!BM69</f>
        <v>2563.9000501599617</v>
      </c>
      <c r="N279" s="96">
        <f>MECS_fuel_shares!AX69</f>
        <v>3137.3231395124135</v>
      </c>
      <c r="O279" s="96">
        <f>MECS_fuel_shares!AY69</f>
        <v>1660.1259689078634</v>
      </c>
      <c r="P279" s="91"/>
      <c r="R279" s="96">
        <f t="shared" si="583"/>
        <v>2923.26</v>
      </c>
      <c r="S279" s="96">
        <f t="shared" si="583"/>
        <v>818.58900000000006</v>
      </c>
      <c r="T279" s="96">
        <f t="shared" si="583"/>
        <v>3018.7550000000001</v>
      </c>
      <c r="U279" s="96">
        <f t="shared" si="583"/>
        <v>20314.806810511767</v>
      </c>
      <c r="V279" s="85">
        <f t="shared" si="580"/>
        <v>27075.410810511767</v>
      </c>
      <c r="X279" s="115">
        <f t="shared" ref="X279:AC279" si="597">X205</f>
        <v>3.9570764833060057</v>
      </c>
      <c r="Y279" s="115">
        <f t="shared" si="597"/>
        <v>6.2780540360143355</v>
      </c>
      <c r="Z279" s="115">
        <f t="shared" si="597"/>
        <v>18.03513704891391</v>
      </c>
      <c r="AA279" s="115">
        <f t="shared" si="597"/>
        <v>2.0673188037784578</v>
      </c>
      <c r="AB279" s="115">
        <f t="shared" si="597"/>
        <v>1.420488994007284</v>
      </c>
      <c r="AC279" s="115">
        <f t="shared" si="597"/>
        <v>6.2452866894357264</v>
      </c>
      <c r="AD279" s="115">
        <f t="shared" si="596"/>
        <v>0.68932203027549788</v>
      </c>
      <c r="AF279" s="96">
        <f t="shared" si="507"/>
        <v>10.175937221102716</v>
      </c>
      <c r="AG279" s="96">
        <f t="shared" si="508"/>
        <v>6.627128019054755</v>
      </c>
      <c r="AH279" s="96">
        <f t="shared" si="509"/>
        <v>15.317668636359082</v>
      </c>
      <c r="AI279" s="96">
        <f t="shared" si="510"/>
        <v>0.3192669849307756</v>
      </c>
      <c r="AJ279" s="96">
        <f t="shared" si="511"/>
        <v>8.7097133410206778E-2</v>
      </c>
      <c r="AL279" s="94">
        <f t="shared" si="512"/>
        <v>10.103864985925405</v>
      </c>
      <c r="AM279" s="94">
        <f t="shared" si="585"/>
        <v>6.4801135855144105</v>
      </c>
      <c r="AN279" s="94">
        <f t="shared" si="585"/>
        <v>14.786120113579445</v>
      </c>
      <c r="AO279" s="94">
        <f t="shared" si="585"/>
        <v>0.32144454327496969</v>
      </c>
      <c r="AP279" s="94">
        <f t="shared" si="514"/>
        <v>3.1765550107779146</v>
      </c>
      <c r="AR279" s="90">
        <f>[4]Northeast!V278</f>
        <v>1.0071331352188204</v>
      </c>
      <c r="AS279" s="90">
        <f>[4]Midwest!V278</f>
        <v>1.0226870149111242</v>
      </c>
      <c r="AT279" s="90">
        <f>[4]South!V278</f>
        <v>1.0359491549302016</v>
      </c>
      <c r="AU279" s="90">
        <f>[4]West!V278</f>
        <v>0.99322571065600151</v>
      </c>
      <c r="AV279" s="90">
        <f t="shared" si="586"/>
        <v>2.7418739204795744E-2</v>
      </c>
      <c r="AX279" s="102">
        <f t="shared" si="582"/>
        <v>388866.04715876939</v>
      </c>
      <c r="AY279" s="102">
        <f t="shared" si="539"/>
        <v>947326.50674066669</v>
      </c>
      <c r="AZ279" s="102">
        <f t="shared" si="540"/>
        <v>1177407.4421550324</v>
      </c>
      <c r="BA279" s="102">
        <f t="shared" si="541"/>
        <v>6475203.8305078736</v>
      </c>
      <c r="BB279" s="102">
        <f t="shared" si="542"/>
        <v>16309250.814456988</v>
      </c>
      <c r="BE279" s="80">
        <f t="shared" si="587"/>
        <v>0.70492460450298422</v>
      </c>
      <c r="BF279" s="80">
        <f t="shared" si="587"/>
        <v>0.74941867337321977</v>
      </c>
      <c r="BG279" s="80">
        <f t="shared" si="587"/>
        <v>0.71777390982536904</v>
      </c>
      <c r="BH279" s="80">
        <f t="shared" si="587"/>
        <v>0.61021942442790555</v>
      </c>
      <c r="BI279" s="80"/>
      <c r="BJ279" s="80"/>
      <c r="BK279" s="80"/>
      <c r="BL279" s="80"/>
      <c r="BM279" s="80"/>
      <c r="BN279" s="80"/>
      <c r="BO279" s="80"/>
      <c r="BP279" s="80"/>
      <c r="BQ279" s="80"/>
      <c r="BR279" s="80"/>
      <c r="BS279" s="80">
        <f t="shared" si="516"/>
        <v>1.0129681864703932</v>
      </c>
      <c r="BT279" s="95">
        <f>[4]Northeast!AK278</f>
        <v>0.88822688374735259</v>
      </c>
      <c r="BU279" s="95">
        <f>[4]Midwest!AK278</f>
        <v>0.84434762498994853</v>
      </c>
      <c r="BV279" s="95">
        <f>[4]South!AK278</f>
        <v>0.73562353042172679</v>
      </c>
      <c r="BW279" s="95">
        <f>[4]West!AK278</f>
        <v>0.81502704302587903</v>
      </c>
      <c r="BX279" s="88"/>
      <c r="BY279" s="95">
        <f>[4]Northeast!AH278</f>
        <v>0.99402265035266058</v>
      </c>
      <c r="BZ279" s="95">
        <f>[4]Midwest!AH278</f>
        <v>0.99820138666900371</v>
      </c>
      <c r="CA279" s="95">
        <f>[4]South!AH278</f>
        <v>1.0051793147988386</v>
      </c>
      <c r="CB279" s="95">
        <f>[4]West!AH278</f>
        <v>1.0028184737176904</v>
      </c>
      <c r="CD279" s="95">
        <f>[4]Northeast!AI278</f>
        <v>1.085191897750444</v>
      </c>
      <c r="CE279" s="95">
        <f>[4]Midwest!AI278</f>
        <v>1.1063169420791263</v>
      </c>
      <c r="CF279" s="95">
        <f>[4]South!AI278</f>
        <v>1.1193819820856068</v>
      </c>
      <c r="CG279" s="95">
        <f>[4]West!AI278</f>
        <v>1.1030692733958838</v>
      </c>
      <c r="CI279" s="95">
        <f>[4]Northeast!AJ278</f>
        <v>1.0311017045379143</v>
      </c>
      <c r="CJ279" s="95">
        <f>[4]Midwest!AJ278</f>
        <v>1.0113344752847477</v>
      </c>
      <c r="CK279" s="95">
        <f>[4]South!AJ278</f>
        <v>1.033049487851186</v>
      </c>
      <c r="CL279" s="95">
        <f>[4]West!AJ278</f>
        <v>0.9419751083206428</v>
      </c>
      <c r="CN279" s="89">
        <f t="shared" si="517"/>
        <v>0.96188633203434271</v>
      </c>
      <c r="CO279" s="89">
        <f t="shared" si="518"/>
        <v>0.53102286800081222</v>
      </c>
      <c r="CP279" s="89">
        <f t="shared" si="519"/>
        <v>1.2535833075772371</v>
      </c>
      <c r="CQ279" s="89">
        <f t="shared" si="520"/>
        <v>1.000874904107889</v>
      </c>
      <c r="CR279" s="89">
        <f t="shared" si="521"/>
        <v>1.1019524639886793</v>
      </c>
      <c r="CS279" s="89">
        <f t="shared" si="522"/>
        <v>1.0213404856555555</v>
      </c>
      <c r="CT279" s="89">
        <f t="shared" si="523"/>
        <v>0.698589384548855</v>
      </c>
      <c r="CU279" s="89">
        <f t="shared" si="524"/>
        <v>0.94888185954044812</v>
      </c>
      <c r="CV279" s="89">
        <f t="shared" si="525"/>
        <v>0.5107836387276582</v>
      </c>
      <c r="CW279" s="89"/>
      <c r="CX279" s="89">
        <f t="shared" si="526"/>
        <v>1.4121031061674441</v>
      </c>
      <c r="CY279" s="80">
        <f t="shared" si="588"/>
        <v>1.8576982260122412</v>
      </c>
      <c r="DA279" s="35"/>
      <c r="DC279" s="80">
        <f t="shared" si="491"/>
        <v>0.32958326421515322</v>
      </c>
      <c r="DD279" s="80">
        <f t="shared" si="468"/>
        <v>6.010554677289142E-2</v>
      </c>
      <c r="DE279" s="80">
        <f t="shared" si="469"/>
        <v>0.51232296706946734</v>
      </c>
      <c r="DF279" s="80">
        <f t="shared" si="470"/>
        <v>7.1860460385392927E-2</v>
      </c>
      <c r="DG279" s="80">
        <f t="shared" si="471"/>
        <v>2.6127761557095015E-2</v>
      </c>
      <c r="DI279" s="80">
        <f t="shared" si="544"/>
        <v>0.32342944390686507</v>
      </c>
      <c r="DJ279" s="80">
        <f t="shared" si="472"/>
        <v>6.2122340793466541E-2</v>
      </c>
      <c r="DK279" s="80">
        <f t="shared" si="473"/>
        <v>0.51384369457184864</v>
      </c>
      <c r="DL279" s="80">
        <f t="shared" si="474"/>
        <v>7.4496519960081331E-2</v>
      </c>
      <c r="DM279" s="80">
        <f t="shared" si="475"/>
        <v>2.601363605739497E-2</v>
      </c>
      <c r="DN279" s="80">
        <f t="shared" si="545"/>
        <v>0.99990563528965648</v>
      </c>
      <c r="DO279" s="80"/>
      <c r="DP279" s="80">
        <f t="shared" si="494"/>
        <v>0.32345996711296943</v>
      </c>
      <c r="DQ279" s="80">
        <f t="shared" si="476"/>
        <v>6.2128203503394298E-2</v>
      </c>
      <c r="DR279" s="80">
        <f t="shared" si="477"/>
        <v>0.5138921878593038</v>
      </c>
      <c r="DS279" s="80">
        <f t="shared" si="478"/>
        <v>7.4503550466040624E-2</v>
      </c>
      <c r="DT279" s="80">
        <f t="shared" si="479"/>
        <v>2.6016091058291956E-2</v>
      </c>
      <c r="DW279" s="80">
        <f t="shared" si="495"/>
        <v>4.6249262293523163E-2</v>
      </c>
      <c r="DX279" s="80">
        <f t="shared" si="480"/>
        <v>-3.7473015467505574E-2</v>
      </c>
      <c r="DY279" s="80">
        <f t="shared" si="481"/>
        <v>-2.0613755073353297E-2</v>
      </c>
      <c r="DZ279" s="80">
        <f t="shared" si="482"/>
        <v>-5.9579172460777985E-2</v>
      </c>
      <c r="EA279" s="80">
        <f t="shared" si="483"/>
        <v>-3.2319605761712659E-2</v>
      </c>
      <c r="EC279" s="80">
        <f t="shared" si="527"/>
        <v>4.5282080801975049</v>
      </c>
      <c r="ED279" s="80">
        <f t="shared" si="528"/>
        <v>0.52050531906712616</v>
      </c>
      <c r="EE279" s="80">
        <f t="shared" si="529"/>
        <v>1.5444009058220194</v>
      </c>
      <c r="EF279" s="80">
        <f t="shared" si="530"/>
        <v>1.8898102904662979</v>
      </c>
      <c r="EG279" s="80"/>
      <c r="EI279" s="80">
        <f t="shared" si="590"/>
        <v>-4.9515126685231656E-2</v>
      </c>
      <c r="EJ279" s="80">
        <f t="shared" si="590"/>
        <v>-6.9256053404766385E-2</v>
      </c>
      <c r="EK279" s="80">
        <f t="shared" si="590"/>
        <v>-2.6392217838950394E-2</v>
      </c>
      <c r="EL279" s="80">
        <f t="shared" si="590"/>
        <v>-5.3126877232039793E-2</v>
      </c>
      <c r="EN279" s="80">
        <f t="shared" si="547"/>
        <v>-5.7819241175183819E-4</v>
      </c>
      <c r="EO279" s="80">
        <f t="shared" si="548"/>
        <v>-8.2292234103159599E-4</v>
      </c>
      <c r="EP279" s="80">
        <f t="shared" si="549"/>
        <v>-1.9062296041126643E-4</v>
      </c>
      <c r="EQ279" s="80">
        <f t="shared" si="550"/>
        <v>8.7497397813900439E-4</v>
      </c>
      <c r="ES279" s="80">
        <f t="shared" si="551"/>
        <v>9.7805364865000567E-3</v>
      </c>
      <c r="ET279" s="80">
        <f t="shared" si="552"/>
        <v>1.4235481006362644E-2</v>
      </c>
      <c r="EU279" s="80">
        <f t="shared" si="553"/>
        <v>1.5168121986678263E-2</v>
      </c>
      <c r="EV279" s="80">
        <f t="shared" si="554"/>
        <v>1.306228500473805E-2</v>
      </c>
      <c r="EX279" s="80">
        <f t="shared" si="555"/>
        <v>-5.0075849775264207E-3</v>
      </c>
      <c r="EY279" s="80">
        <f t="shared" si="556"/>
        <v>5.0635168598274806E-2</v>
      </c>
      <c r="EZ279" s="80">
        <f t="shared" si="557"/>
        <v>5.1180192486414929E-2</v>
      </c>
      <c r="FA279" s="80">
        <f t="shared" si="558"/>
        <v>6.2447515635136321E-2</v>
      </c>
      <c r="FD279" s="80">
        <f t="shared" si="461"/>
        <v>0.99676396363536179</v>
      </c>
      <c r="FE279" s="80">
        <f t="shared" si="459"/>
        <v>1.4658340344642198</v>
      </c>
      <c r="FF279" s="80">
        <f t="shared" si="460"/>
        <v>0.698589384548855</v>
      </c>
      <c r="FG279" s="80"/>
      <c r="FH279" s="80">
        <f t="shared" si="559"/>
        <v>0.9628671692904478</v>
      </c>
      <c r="FI279" s="80">
        <f t="shared" si="560"/>
        <v>0.66293497131298573</v>
      </c>
      <c r="FJ279" s="80">
        <f t="shared" si="531"/>
        <v>1.2535833075772371</v>
      </c>
      <c r="FK279" s="80"/>
      <c r="FL279" s="80">
        <f t="shared" si="561"/>
        <v>0.99972911692803978</v>
      </c>
      <c r="FM279" s="80">
        <f t="shared" si="562"/>
        <v>0.99765160377089357</v>
      </c>
      <c r="FN279" s="80">
        <f t="shared" si="532"/>
        <v>1.000874904107889</v>
      </c>
      <c r="FO279" s="80"/>
      <c r="FP279" s="80">
        <f t="shared" si="563"/>
        <v>1.0128984798044489</v>
      </c>
      <c r="FQ279" s="80">
        <f t="shared" si="564"/>
        <v>1.1272197818013869</v>
      </c>
      <c r="FR279" s="80">
        <f t="shared" si="533"/>
        <v>1.1019524639886793</v>
      </c>
      <c r="FT279" s="80">
        <f t="shared" si="565"/>
        <v>1.0330130069711883</v>
      </c>
      <c r="FU279" s="80">
        <f t="shared" si="566"/>
        <v>1.0381297648072623</v>
      </c>
      <c r="FV279" s="80">
        <f t="shared" si="534"/>
        <v>1.0213404856555555</v>
      </c>
      <c r="FX279" s="37"/>
    </row>
    <row r="280" spans="1:180" x14ac:dyDescent="0.2">
      <c r="A280" s="74" t="s">
        <v>427</v>
      </c>
      <c r="B280" s="31">
        <f t="shared" si="458"/>
        <v>1994</v>
      </c>
      <c r="D280" s="85">
        <f t="shared" si="484"/>
        <v>27791.04420528097</v>
      </c>
      <c r="E280" s="85">
        <f t="shared" si="485"/>
        <v>5127.5577529878228</v>
      </c>
      <c r="F280" s="85">
        <f t="shared" si="486"/>
        <v>44363.026350116401</v>
      </c>
      <c r="G280" s="85">
        <f t="shared" si="487"/>
        <v>6058.8452020357054</v>
      </c>
      <c r="H280" s="85">
        <f t="shared" si="488"/>
        <v>2393.6975643144233</v>
      </c>
      <c r="I280" s="85">
        <f t="shared" si="489"/>
        <v>85734.171074735335</v>
      </c>
      <c r="J280" s="90"/>
      <c r="K280" s="96">
        <f>MECS_fuel_shares!AV70</f>
        <v>7242.4658524083698</v>
      </c>
      <c r="L280" s="96">
        <f>MECS_fuel_shares!AW70</f>
        <v>816.01870600671612</v>
      </c>
      <c r="M280" s="96">
        <f>MECS_fuel_shares!BM70</f>
        <v>2551.7210722574468</v>
      </c>
      <c r="N280" s="96">
        <f>MECS_fuel_shares!AX70</f>
        <v>3011.7222184120706</v>
      </c>
      <c r="O280" s="96">
        <f>MECS_fuel_shares!AY70</f>
        <v>1676.1446999999998</v>
      </c>
      <c r="P280" s="91"/>
      <c r="R280" s="96">
        <f t="shared" si="583"/>
        <v>2961.9810000000002</v>
      </c>
      <c r="S280" s="96">
        <f t="shared" si="583"/>
        <v>824.77600000000007</v>
      </c>
      <c r="T280" s="96">
        <f t="shared" si="583"/>
        <v>3115.5170000000003</v>
      </c>
      <c r="U280" s="96">
        <f t="shared" si="583"/>
        <v>20615.759181475889</v>
      </c>
      <c r="V280" s="85">
        <f t="shared" si="580"/>
        <v>27518.03318147589</v>
      </c>
      <c r="X280" s="115">
        <f t="shared" ref="X280:AC280" si="598">X206</f>
        <v>3.8372351035717331</v>
      </c>
      <c r="Y280" s="115">
        <f t="shared" si="598"/>
        <v>6.2836277100559768</v>
      </c>
      <c r="Z280" s="115">
        <f t="shared" si="598"/>
        <v>17.385531213593612</v>
      </c>
      <c r="AA280" s="115">
        <f t="shared" si="598"/>
        <v>2.0117543261444042</v>
      </c>
      <c r="AB280" s="115">
        <f t="shared" si="598"/>
        <v>1.4280972068309039</v>
      </c>
      <c r="AC280" s="115">
        <f t="shared" si="598"/>
        <v>6.131624474050458</v>
      </c>
      <c r="AD280" s="115">
        <f t="shared" si="596"/>
        <v>0.67677659033476345</v>
      </c>
      <c r="AF280" s="96">
        <f t="shared" si="507"/>
        <v>9.3825869258718981</v>
      </c>
      <c r="AG280" s="96">
        <f t="shared" si="508"/>
        <v>6.216909503899025</v>
      </c>
      <c r="AH280" s="96">
        <f t="shared" si="509"/>
        <v>14.239378681007485</v>
      </c>
      <c r="AI280" s="96">
        <f t="shared" si="510"/>
        <v>0.29389386773007264</v>
      </c>
      <c r="AJ280" s="96">
        <f t="shared" si="511"/>
        <v>8.6986506213161008E-2</v>
      </c>
      <c r="AL280" s="94">
        <f t="shared" si="512"/>
        <v>9.3441882817771678</v>
      </c>
      <c r="AM280" s="94">
        <f t="shared" si="585"/>
        <v>6.3184824416923497</v>
      </c>
      <c r="AN280" s="94">
        <f t="shared" si="585"/>
        <v>14.775157684376277</v>
      </c>
      <c r="AO280" s="94">
        <f t="shared" si="585"/>
        <v>0.29955745881790191</v>
      </c>
      <c r="AP280" s="94">
        <f t="shared" si="514"/>
        <v>3.0923903477963433</v>
      </c>
      <c r="AR280" s="90">
        <f>[4]Northeast!V279</f>
        <v>1.0041093611276664</v>
      </c>
      <c r="AS280" s="90">
        <f>[4]Midwest!V279</f>
        <v>0.98392447257222737</v>
      </c>
      <c r="AT280" s="90">
        <f>[4]South!V279</f>
        <v>0.96373784870429224</v>
      </c>
      <c r="AU280" s="90">
        <f>[4]West!V279</f>
        <v>0.98109347331834551</v>
      </c>
      <c r="AV280" s="90">
        <f t="shared" si="586"/>
        <v>2.8129212819186341E-2</v>
      </c>
      <c r="AX280" s="102">
        <f t="shared" si="582"/>
        <v>408974.10638326162</v>
      </c>
      <c r="AY280" s="102">
        <f t="shared" si="539"/>
        <v>1010731.7319184248</v>
      </c>
      <c r="AZ280" s="102">
        <f t="shared" si="540"/>
        <v>1220947.3182128705</v>
      </c>
      <c r="BA280" s="102">
        <f t="shared" si="541"/>
        <v>6845172.8567269864</v>
      </c>
      <c r="BB280" s="102">
        <f t="shared" si="542"/>
        <v>16417456.787278503</v>
      </c>
      <c r="BE280" s="80">
        <f t="shared" si="587"/>
        <v>0.65192361914067054</v>
      </c>
      <c r="BF280" s="80">
        <f t="shared" si="587"/>
        <v>0.73072619278928419</v>
      </c>
      <c r="BG280" s="80">
        <f t="shared" si="587"/>
        <v>0.71724175226071374</v>
      </c>
      <c r="BH280" s="80">
        <f t="shared" si="587"/>
        <v>0.56866972523649029</v>
      </c>
      <c r="BI280" s="80"/>
      <c r="BJ280" s="80"/>
      <c r="BK280" s="80"/>
      <c r="BL280" s="80"/>
      <c r="BM280" s="80"/>
      <c r="BN280" s="80"/>
      <c r="BO280" s="80"/>
      <c r="BP280" s="80"/>
      <c r="BQ280" s="80"/>
      <c r="BR280" s="80"/>
      <c r="BS280" s="80">
        <f t="shared" si="516"/>
        <v>0.97834020813525591</v>
      </c>
      <c r="BT280" s="95">
        <f>[4]Northeast!AK279</f>
        <v>0.87981418673750711</v>
      </c>
      <c r="BU280" s="95">
        <f>[4]Midwest!AK279</f>
        <v>0.82064017652640453</v>
      </c>
      <c r="BV280" s="95">
        <f>[4]South!AK279</f>
        <v>0.72984281036220111</v>
      </c>
      <c r="BW280" s="95">
        <f>[4]West!AK279</f>
        <v>0.7983163690233428</v>
      </c>
      <c r="BX280" s="88"/>
      <c r="BY280" s="95">
        <f>[4]Northeast!AH279</f>
        <v>0.99365723986243537</v>
      </c>
      <c r="BZ280" s="95">
        <f>[4]Midwest!AH279</f>
        <v>0.99531431558618855</v>
      </c>
      <c r="CA280" s="95">
        <f>[4]South!AH279</f>
        <v>1.0071430231876672</v>
      </c>
      <c r="CB280" s="95">
        <f>[4]West!AH279</f>
        <v>1.0020596608416696</v>
      </c>
      <c r="CD280" s="95">
        <f>[4]Northeast!AI279</f>
        <v>1.0953729898858076</v>
      </c>
      <c r="CE280" s="95">
        <f>[4]Midwest!AI279</f>
        <v>1.1252657661858085</v>
      </c>
      <c r="CF280" s="95">
        <f>[4]South!AI279</f>
        <v>1.1358335781918334</v>
      </c>
      <c r="CG280" s="95">
        <f>[4]West!AI279</f>
        <v>1.1138149048604638</v>
      </c>
      <c r="CI280" s="95">
        <f>[4]Northeast!AJ279</f>
        <v>1.0280059682241158</v>
      </c>
      <c r="CJ280" s="95">
        <f>[4]Midwest!AJ279</f>
        <v>0.97300222421923699</v>
      </c>
      <c r="CK280" s="95">
        <f>[4]South!AJ279</f>
        <v>0.9610403042356378</v>
      </c>
      <c r="CL280" s="95">
        <f>[4]West!AJ279</f>
        <v>0.93046889633106167</v>
      </c>
      <c r="CN280" s="89">
        <f t="shared" si="517"/>
        <v>0.97116767500628365</v>
      </c>
      <c r="CO280" s="89">
        <f t="shared" si="518"/>
        <v>0.53386705405998169</v>
      </c>
      <c r="CP280" s="89">
        <f t="shared" si="519"/>
        <v>1.2161471665265757</v>
      </c>
      <c r="CQ280" s="89">
        <f t="shared" si="520"/>
        <v>1.0015328121392018</v>
      </c>
      <c r="CR280" s="89">
        <f t="shared" si="521"/>
        <v>1.115560952145455</v>
      </c>
      <c r="CS280" s="89">
        <f t="shared" si="522"/>
        <v>0.97994126944754345</v>
      </c>
      <c r="CT280" s="89">
        <f t="shared" si="523"/>
        <v>0.67747898187523636</v>
      </c>
      <c r="CU280" s="89">
        <f t="shared" si="524"/>
        <v>0.87606173532964193</v>
      </c>
      <c r="CV280" s="89">
        <f t="shared" si="525"/>
        <v>0.51847442565388635</v>
      </c>
      <c r="CW280" s="89"/>
      <c r="CX280" s="89">
        <f t="shared" si="526"/>
        <v>1.331510718462048</v>
      </c>
      <c r="CY280" s="80">
        <f t="shared" si="588"/>
        <v>1.6896913174160439</v>
      </c>
      <c r="DA280" s="35"/>
      <c r="DC280" s="80">
        <f t="shared" si="491"/>
        <v>0.32415364675369918</v>
      </c>
      <c r="DD280" s="80">
        <f t="shared" si="468"/>
        <v>5.9807631994459702E-2</v>
      </c>
      <c r="DE280" s="80">
        <f t="shared" si="469"/>
        <v>0.51744859481343453</v>
      </c>
      <c r="DF280" s="80">
        <f t="shared" si="470"/>
        <v>7.0670132178150408E-2</v>
      </c>
      <c r="DG280" s="80">
        <f t="shared" si="471"/>
        <v>2.7919994260256077E-2</v>
      </c>
      <c r="DI280" s="80">
        <f t="shared" si="544"/>
        <v>0.32686093939051508</v>
      </c>
      <c r="DJ280" s="80">
        <f t="shared" si="472"/>
        <v>5.9956466025867572E-2</v>
      </c>
      <c r="DK280" s="80">
        <f t="shared" si="473"/>
        <v>0.51488152882795046</v>
      </c>
      <c r="DL280" s="80">
        <f t="shared" si="474"/>
        <v>7.1263639435606665E-2</v>
      </c>
      <c r="DM280" s="80">
        <f t="shared" si="475"/>
        <v>2.7013969879419335E-2</v>
      </c>
      <c r="DN280" s="80">
        <f t="shared" si="545"/>
        <v>0.99997654355935905</v>
      </c>
      <c r="DO280" s="80"/>
      <c r="DP280" s="80">
        <f t="shared" si="494"/>
        <v>0.32686860656458233</v>
      </c>
      <c r="DQ280" s="80">
        <f t="shared" si="476"/>
        <v>5.9957872424143049E-2</v>
      </c>
      <c r="DR280" s="80">
        <f t="shared" si="477"/>
        <v>0.5148936063992654</v>
      </c>
      <c r="DS280" s="80">
        <f t="shared" si="478"/>
        <v>7.1265311066145448E-2</v>
      </c>
      <c r="DT280" s="80">
        <f t="shared" si="479"/>
        <v>2.7014603545863845E-2</v>
      </c>
      <c r="DW280" s="80">
        <f t="shared" si="495"/>
        <v>-3.0753408680009933E-2</v>
      </c>
      <c r="DX280" s="80">
        <f t="shared" si="480"/>
        <v>8.8740895050224322E-4</v>
      </c>
      <c r="DY280" s="80">
        <f t="shared" si="481"/>
        <v>-3.6683592528109328E-2</v>
      </c>
      <c r="DZ280" s="80">
        <f t="shared" si="482"/>
        <v>-2.7245363342650961E-2</v>
      </c>
      <c r="EA280" s="80">
        <f t="shared" si="483"/>
        <v>5.3417592998825066E-3</v>
      </c>
      <c r="EC280" s="80">
        <f t="shared" si="527"/>
        <v>4.3209072894532143</v>
      </c>
      <c r="ED280" s="80">
        <f t="shared" si="528"/>
        <v>0.48684263715818582</v>
      </c>
      <c r="EE280" s="80">
        <f t="shared" si="529"/>
        <v>1.5223751697913952</v>
      </c>
      <c r="EF280" s="80">
        <f t="shared" si="530"/>
        <v>1.7968151666213967</v>
      </c>
      <c r="EG280" s="80"/>
      <c r="EI280" s="80">
        <f t="shared" si="590"/>
        <v>-4.6860893040726659E-2</v>
      </c>
      <c r="EJ280" s="80">
        <f t="shared" si="590"/>
        <v>-6.6859163271374047E-2</v>
      </c>
      <c r="EK280" s="80">
        <f t="shared" si="590"/>
        <v>-1.4364344972386322E-2</v>
      </c>
      <c r="EL280" s="80">
        <f t="shared" si="590"/>
        <v>-5.0460702745694738E-2</v>
      </c>
      <c r="EN280" s="80">
        <f t="shared" si="547"/>
        <v>-3.6767539495723443E-4</v>
      </c>
      <c r="EO280" s="80">
        <f t="shared" si="548"/>
        <v>-2.8964638683037589E-3</v>
      </c>
      <c r="EP280" s="80">
        <f t="shared" si="549"/>
        <v>1.9516843550212734E-3</v>
      </c>
      <c r="EQ280" s="80">
        <f t="shared" si="550"/>
        <v>-7.5696661974000235E-4</v>
      </c>
      <c r="ES280" s="80">
        <f t="shared" si="551"/>
        <v>9.3380996600240188E-3</v>
      </c>
      <c r="ET280" s="80">
        <f t="shared" si="552"/>
        <v>1.6982816243429618E-2</v>
      </c>
      <c r="EU280" s="80">
        <f t="shared" si="553"/>
        <v>1.4590080197367811E-2</v>
      </c>
      <c r="EV280" s="80">
        <f t="shared" si="554"/>
        <v>9.6944312452914624E-3</v>
      </c>
      <c r="EX280" s="80">
        <f t="shared" si="555"/>
        <v>-3.0068739844963757E-3</v>
      </c>
      <c r="EY280" s="80">
        <f t="shared" si="556"/>
        <v>-3.8639632271063699E-2</v>
      </c>
      <c r="EZ280" s="80">
        <f t="shared" si="557"/>
        <v>-7.2254026912631983E-2</v>
      </c>
      <c r="FA280" s="80">
        <f t="shared" si="558"/>
        <v>-1.2290201249447978E-2</v>
      </c>
      <c r="FD280" s="80">
        <f t="shared" si="461"/>
        <v>0.96978138640447342</v>
      </c>
      <c r="FE280" s="80">
        <f t="shared" si="459"/>
        <v>1.4215385621815737</v>
      </c>
      <c r="FF280" s="80">
        <f t="shared" si="460"/>
        <v>0.67747898187523636</v>
      </c>
      <c r="FG280" s="80"/>
      <c r="FH280" s="80">
        <f t="shared" si="559"/>
        <v>0.97013669468604113</v>
      </c>
      <c r="FI280" s="80">
        <f t="shared" si="560"/>
        <v>0.64313754186136551</v>
      </c>
      <c r="FJ280" s="80">
        <f t="shared" si="531"/>
        <v>1.2161471665265757</v>
      </c>
      <c r="FK280" s="80"/>
      <c r="FL280" s="80">
        <f t="shared" si="561"/>
        <v>1.0006573329280337</v>
      </c>
      <c r="FM280" s="80">
        <f t="shared" si="562"/>
        <v>0.99830739302075777</v>
      </c>
      <c r="FN280" s="80">
        <f t="shared" si="532"/>
        <v>1.0015328121392018</v>
      </c>
      <c r="FO280" s="80"/>
      <c r="FP280" s="80">
        <f t="shared" si="563"/>
        <v>1.0123494330304572</v>
      </c>
      <c r="FQ280" s="80">
        <f t="shared" si="564"/>
        <v>1.1411403070073498</v>
      </c>
      <c r="FR280" s="80">
        <f t="shared" si="533"/>
        <v>1.115560952145455</v>
      </c>
      <c r="FT280" s="80">
        <f t="shared" si="565"/>
        <v>0.95946580323657737</v>
      </c>
      <c r="FU280" s="80">
        <f t="shared" si="566"/>
        <v>0.99605000865459903</v>
      </c>
      <c r="FV280" s="80">
        <f t="shared" si="534"/>
        <v>0.97994126944754345</v>
      </c>
      <c r="FX280" s="37"/>
    </row>
    <row r="281" spans="1:180" x14ac:dyDescent="0.2">
      <c r="A281" s="74" t="s">
        <v>427</v>
      </c>
      <c r="B281" s="31">
        <f t="shared" si="458"/>
        <v>1995</v>
      </c>
      <c r="D281" s="85">
        <f t="shared" si="484"/>
        <v>25870.194083543829</v>
      </c>
      <c r="E281" s="85">
        <f t="shared" si="485"/>
        <v>5208.7075976507303</v>
      </c>
      <c r="F281" s="85">
        <f t="shared" si="486"/>
        <v>42579.309247655248</v>
      </c>
      <c r="G281" s="85">
        <f t="shared" si="487"/>
        <v>5988.6251526604456</v>
      </c>
      <c r="H281" s="85">
        <f t="shared" si="488"/>
        <v>2475.1426329787732</v>
      </c>
      <c r="I281" s="85">
        <f t="shared" si="489"/>
        <v>82121.978714489029</v>
      </c>
      <c r="J281" s="90"/>
      <c r="K281" s="96">
        <f>MECS_fuel_shares!AV71</f>
        <v>7596.3825536194145</v>
      </c>
      <c r="L281" s="96">
        <f>MECS_fuel_shares!AW71</f>
        <v>818.82946355717377</v>
      </c>
      <c r="M281" s="96">
        <f>MECS_fuel_shares!BM71</f>
        <v>2559.0436068603922</v>
      </c>
      <c r="N281" s="96">
        <f>MECS_fuel_shares!AX71</f>
        <v>3020.6798445463633</v>
      </c>
      <c r="O281" s="96">
        <f>MECS_fuel_shares!AY71</f>
        <v>1681.8220128216235</v>
      </c>
      <c r="P281" s="91"/>
      <c r="R281" s="96">
        <f t="shared" si="583"/>
        <v>3095.9880000000003</v>
      </c>
      <c r="S281" s="96">
        <f t="shared" si="583"/>
        <v>769.29600000000005</v>
      </c>
      <c r="T281" s="96">
        <f t="shared" si="583"/>
        <v>3252.0360000000001</v>
      </c>
      <c r="U281" s="96">
        <f t="shared" si="583"/>
        <v>20929.302768586022</v>
      </c>
      <c r="V281" s="85">
        <f t="shared" si="580"/>
        <v>28046.622768586021</v>
      </c>
      <c r="X281" s="115">
        <f t="shared" ref="X281:AC281" si="599">X207</f>
        <v>3.4055938995881103</v>
      </c>
      <c r="Y281" s="115">
        <f t="shared" si="599"/>
        <v>6.361162891016364</v>
      </c>
      <c r="Z281" s="115">
        <f t="shared" si="599"/>
        <v>16.638758766559054</v>
      </c>
      <c r="AA281" s="115">
        <f t="shared" si="599"/>
        <v>1.9825421629745072</v>
      </c>
      <c r="AB281" s="115">
        <f t="shared" si="599"/>
        <v>1.4717030780362907</v>
      </c>
      <c r="AC281" s="115">
        <f t="shared" si="599"/>
        <v>5.8549491600195251</v>
      </c>
      <c r="AD281" s="115">
        <f t="shared" si="596"/>
        <v>0.64623861847231467</v>
      </c>
      <c r="AF281" s="96">
        <f t="shared" si="507"/>
        <v>8.3560382286830013</v>
      </c>
      <c r="AG281" s="96">
        <f t="shared" si="508"/>
        <v>6.7707457177090875</v>
      </c>
      <c r="AH281" s="96">
        <f t="shared" si="509"/>
        <v>13.093123584011753</v>
      </c>
      <c r="AI281" s="96">
        <f t="shared" si="510"/>
        <v>0.286135912833614</v>
      </c>
      <c r="AJ281" s="96">
        <f t="shared" si="511"/>
        <v>8.8251004529183039E-2</v>
      </c>
      <c r="AL281" s="94">
        <f t="shared" si="512"/>
        <v>8.431884623683775</v>
      </c>
      <c r="AM281" s="94">
        <f t="shared" si="585"/>
        <v>6.6737201430462623</v>
      </c>
      <c r="AN281" s="94">
        <f t="shared" si="585"/>
        <v>13.083881166440637</v>
      </c>
      <c r="AO281" s="94">
        <f t="shared" si="585"/>
        <v>0.30632966013302171</v>
      </c>
      <c r="AP281" s="94">
        <f t="shared" si="514"/>
        <v>2.8595100116728491</v>
      </c>
      <c r="AR281" s="90">
        <f>[4]Northeast!V280</f>
        <v>0.9910048110967109</v>
      </c>
      <c r="AS281" s="90">
        <f>[4]Midwest!V280</f>
        <v>1.0145384542029263</v>
      </c>
      <c r="AT281" s="90">
        <f>[4]South!V280</f>
        <v>1.0007063972420371</v>
      </c>
      <c r="AU281" s="90">
        <f>[4]West!V280</f>
        <v>0.93407838049166159</v>
      </c>
      <c r="AV281" s="90">
        <f t="shared" si="586"/>
        <v>3.0862282058440878E-2</v>
      </c>
      <c r="AX281" s="102">
        <f t="shared" si="582"/>
        <v>407560.83282362716</v>
      </c>
      <c r="AY281" s="102">
        <f t="shared" si="539"/>
        <v>939506.98434569081</v>
      </c>
      <c r="AZ281" s="102">
        <f t="shared" si="540"/>
        <v>1270801.3225260423</v>
      </c>
      <c r="BA281" s="102">
        <f t="shared" si="541"/>
        <v>6928672.9629333233</v>
      </c>
      <c r="BB281" s="102">
        <f t="shared" si="542"/>
        <v>16676332.307918653</v>
      </c>
      <c r="BE281" s="80">
        <f t="shared" si="587"/>
        <v>0.58827418436853618</v>
      </c>
      <c r="BF281" s="80">
        <f t="shared" si="587"/>
        <v>0.77180907866275272</v>
      </c>
      <c r="BG281" s="80">
        <f t="shared" si="587"/>
        <v>0.63514082588181775</v>
      </c>
      <c r="BH281" s="80">
        <f t="shared" si="587"/>
        <v>0.58152584264485851</v>
      </c>
      <c r="BI281" s="80"/>
      <c r="BJ281" s="80"/>
      <c r="BK281" s="80"/>
      <c r="BL281" s="80"/>
      <c r="BM281" s="80"/>
      <c r="BN281" s="80"/>
      <c r="BO281" s="80"/>
      <c r="BP281" s="80"/>
      <c r="BQ281" s="80"/>
      <c r="BR281" s="80"/>
      <c r="BS281" s="80">
        <f t="shared" si="516"/>
        <v>0.98216972876179032</v>
      </c>
      <c r="BT281" s="95">
        <f>[4]Northeast!AK280</f>
        <v>0.83781318711133046</v>
      </c>
      <c r="BU281" s="95">
        <f>[4]Midwest!AK280</f>
        <v>0.80535521953738043</v>
      </c>
      <c r="BV281" s="95">
        <f>[4]South!AK280</f>
        <v>0.68986993572543787</v>
      </c>
      <c r="BW281" s="95">
        <f>[4]West!AK280</f>
        <v>0.78770954426026984</v>
      </c>
      <c r="BX281" s="88"/>
      <c r="BY281" s="95">
        <f>[4]Northeast!AH280</f>
        <v>0.99357210430003184</v>
      </c>
      <c r="BZ281" s="95">
        <f>[4]Midwest!AH280</f>
        <v>0.99255651158811109</v>
      </c>
      <c r="CA281" s="95">
        <f>[4]South!AH280</f>
        <v>1.0091241473897417</v>
      </c>
      <c r="CB281" s="95">
        <f>[4]West!AH280</f>
        <v>1.0013931190976664</v>
      </c>
      <c r="CD281" s="95">
        <f>[4]Northeast!AI280</f>
        <v>1.103235210654429</v>
      </c>
      <c r="CE281" s="95">
        <f>[4]Midwest!AI280</f>
        <v>1.141917266319922</v>
      </c>
      <c r="CF281" s="95">
        <f>[4]South!AI280</f>
        <v>1.1498714791303224</v>
      </c>
      <c r="CG281" s="95">
        <f>[4]West!AI280</f>
        <v>1.1222114325263348</v>
      </c>
      <c r="CI281" s="95">
        <f>[4]Northeast!AJ280</f>
        <v>1.0145895455073866</v>
      </c>
      <c r="CJ281" s="95">
        <f>[4]Midwest!AJ280</f>
        <v>1.0032763692875113</v>
      </c>
      <c r="CK281" s="95">
        <f>[4]South!AJ280</f>
        <v>0.99790537618609687</v>
      </c>
      <c r="CL281" s="95">
        <f>[4]West!AJ280</f>
        <v>0.88587978966277969</v>
      </c>
      <c r="CN281" s="89">
        <f t="shared" si="517"/>
        <v>0.9744571420154623</v>
      </c>
      <c r="CO281" s="89">
        <f t="shared" si="518"/>
        <v>0.5501682819377387</v>
      </c>
      <c r="CP281" s="89">
        <f t="shared" si="519"/>
        <v>1.2331371380985801</v>
      </c>
      <c r="CQ281" s="89">
        <f t="shared" si="520"/>
        <v>1.002306154831847</v>
      </c>
      <c r="CR281" s="89">
        <f t="shared" si="521"/>
        <v>1.1268768359770516</v>
      </c>
      <c r="CS281" s="89">
        <f t="shared" si="522"/>
        <v>0.99342118849852257</v>
      </c>
      <c r="CT281" s="89">
        <f t="shared" si="523"/>
        <v>0.63783376899662747</v>
      </c>
      <c r="CU281" s="89">
        <f t="shared" si="524"/>
        <v>0.85998702041546904</v>
      </c>
      <c r="CV281" s="89">
        <f t="shared" si="525"/>
        <v>0.53611541164460597</v>
      </c>
      <c r="CW281" s="89"/>
      <c r="CX281" s="89">
        <f t="shared" si="526"/>
        <v>1.3836353372374397</v>
      </c>
      <c r="CY281" s="80">
        <f t="shared" si="588"/>
        <v>1.604107999390175</v>
      </c>
      <c r="DA281" s="35"/>
      <c r="DC281" s="80">
        <f t="shared" si="491"/>
        <v>0.31502156290566186</v>
      </c>
      <c r="DD281" s="80">
        <f t="shared" si="468"/>
        <v>6.3426474607482172E-2</v>
      </c>
      <c r="DE281" s="80">
        <f t="shared" si="469"/>
        <v>0.51848859360402688</v>
      </c>
      <c r="DF281" s="80">
        <f t="shared" si="470"/>
        <v>7.2923536992221233E-2</v>
      </c>
      <c r="DG281" s="80">
        <f t="shared" si="471"/>
        <v>3.0139831890607822E-2</v>
      </c>
      <c r="DI281" s="80">
        <f t="shared" si="544"/>
        <v>0.31956585818542815</v>
      </c>
      <c r="DJ281" s="80">
        <f t="shared" si="472"/>
        <v>6.1599337649706883E-2</v>
      </c>
      <c r="DK281" s="80">
        <f t="shared" si="473"/>
        <v>0.51796842019595501</v>
      </c>
      <c r="DL281" s="80">
        <f t="shared" si="474"/>
        <v>7.1790940445612336E-2</v>
      </c>
      <c r="DM281" s="80">
        <f t="shared" si="475"/>
        <v>2.9015762150450871E-2</v>
      </c>
      <c r="DN281" s="80">
        <f t="shared" si="545"/>
        <v>0.99994031862715327</v>
      </c>
      <c r="DO281" s="80"/>
      <c r="DP281" s="80">
        <f t="shared" si="494"/>
        <v>0.31958493145287836</v>
      </c>
      <c r="DQ281" s="80">
        <f t="shared" si="476"/>
        <v>6.1603014202165962E-2</v>
      </c>
      <c r="DR281" s="80">
        <f t="shared" si="477"/>
        <v>0.51799933510740792</v>
      </c>
      <c r="DS281" s="80">
        <f t="shared" si="478"/>
        <v>7.1795225283221076E-2</v>
      </c>
      <c r="DT281" s="80">
        <f t="shared" si="479"/>
        <v>2.9017493954326637E-2</v>
      </c>
      <c r="DW281" s="80">
        <f t="shared" si="495"/>
        <v>-0.11933273790376329</v>
      </c>
      <c r="DX281" s="80">
        <f t="shared" si="480"/>
        <v>1.2263730602190052E-2</v>
      </c>
      <c r="DY281" s="80">
        <f t="shared" si="481"/>
        <v>-4.3903481596121549E-2</v>
      </c>
      <c r="DZ281" s="80">
        <f t="shared" si="482"/>
        <v>-1.4627198600889259E-2</v>
      </c>
      <c r="EA281" s="80">
        <f t="shared" si="483"/>
        <v>3.0077353058223746E-2</v>
      </c>
      <c r="EC281" s="80">
        <f t="shared" si="527"/>
        <v>4.5167577161597645</v>
      </c>
      <c r="ED281" s="80">
        <f t="shared" si="528"/>
        <v>0.48687046388660871</v>
      </c>
      <c r="EE281" s="80">
        <f t="shared" si="529"/>
        <v>1.5215900299503382</v>
      </c>
      <c r="EF281" s="80">
        <f t="shared" si="530"/>
        <v>1.7960758162978931</v>
      </c>
      <c r="EG281" s="80"/>
      <c r="EI281" s="80">
        <f t="shared" si="590"/>
        <v>4.4329016102256244E-2</v>
      </c>
      <c r="EJ281" s="80">
        <f t="shared" si="590"/>
        <v>5.7155908451014573E-5</v>
      </c>
      <c r="EK281" s="80">
        <f t="shared" si="590"/>
        <v>-5.1586651420013714E-4</v>
      </c>
      <c r="EL281" s="80">
        <f t="shared" si="590"/>
        <v>-4.1156290989883838E-4</v>
      </c>
      <c r="EN281" s="80">
        <f t="shared" si="547"/>
        <v>-8.5682674428830854E-5</v>
      </c>
      <c r="EO281" s="80">
        <f t="shared" si="548"/>
        <v>-2.7746327675260379E-3</v>
      </c>
      <c r="EP281" s="80">
        <f t="shared" si="549"/>
        <v>1.9651411961069398E-3</v>
      </c>
      <c r="EQ281" s="80">
        <f t="shared" si="550"/>
        <v>-6.6539304072436823E-4</v>
      </c>
      <c r="ES281" s="80">
        <f t="shared" si="551"/>
        <v>7.1520285245616488E-3</v>
      </c>
      <c r="ET281" s="80">
        <f t="shared" si="552"/>
        <v>1.4689417938144229E-2</v>
      </c>
      <c r="EU281" s="80">
        <f t="shared" si="553"/>
        <v>1.2283367355368374E-2</v>
      </c>
      <c r="EV281" s="80">
        <f t="shared" si="554"/>
        <v>7.5102578103855636E-3</v>
      </c>
      <c r="EX281" s="80">
        <f t="shared" si="555"/>
        <v>-1.3136830637670785E-2</v>
      </c>
      <c r="EY281" s="80">
        <f t="shared" si="556"/>
        <v>3.0639924543562992E-2</v>
      </c>
      <c r="EZ281" s="80">
        <f t="shared" si="557"/>
        <v>3.764211039335863E-2</v>
      </c>
      <c r="FA281" s="80">
        <f t="shared" si="558"/>
        <v>-4.9107384871189957E-2</v>
      </c>
      <c r="FD281" s="80">
        <f t="shared" si="461"/>
        <v>0.94148126519161901</v>
      </c>
      <c r="FE281" s="80">
        <f t="shared" si="459"/>
        <v>1.338351924041383</v>
      </c>
      <c r="FF281" s="80">
        <f t="shared" si="460"/>
        <v>0.63783376899662747</v>
      </c>
      <c r="FG281" s="80"/>
      <c r="FH281" s="80">
        <f t="shared" si="559"/>
        <v>1.0139703253353203</v>
      </c>
      <c r="FI281" s="80">
        <f t="shared" si="560"/>
        <v>0.65212238255652699</v>
      </c>
      <c r="FJ281" s="80">
        <f t="shared" si="531"/>
        <v>1.2331371380985801</v>
      </c>
      <c r="FK281" s="80"/>
      <c r="FL281" s="80">
        <f t="shared" si="561"/>
        <v>1.0007721591177761</v>
      </c>
      <c r="FM281" s="80">
        <f t="shared" si="562"/>
        <v>0.99907824517662203</v>
      </c>
      <c r="FN281" s="80">
        <f t="shared" si="532"/>
        <v>1.002306154831847</v>
      </c>
      <c r="FO281" s="80"/>
      <c r="FP281" s="80">
        <f t="shared" si="563"/>
        <v>1.010143671495344</v>
      </c>
      <c r="FQ281" s="80">
        <f t="shared" si="564"/>
        <v>1.1527156594117283</v>
      </c>
      <c r="FR281" s="80">
        <f t="shared" si="533"/>
        <v>1.1268768359770516</v>
      </c>
      <c r="FT281" s="80">
        <f t="shared" si="565"/>
        <v>1.0137558438155978</v>
      </c>
      <c r="FU281" s="80">
        <f t="shared" si="566"/>
        <v>1.0097515170061766</v>
      </c>
      <c r="FV281" s="80">
        <f t="shared" si="534"/>
        <v>0.99342118849852257</v>
      </c>
      <c r="FX281" s="37"/>
    </row>
    <row r="282" spans="1:180" x14ac:dyDescent="0.2">
      <c r="A282" s="74" t="s">
        <v>427</v>
      </c>
      <c r="B282" s="31">
        <f t="shared" si="458"/>
        <v>1996</v>
      </c>
      <c r="D282" s="85">
        <f t="shared" si="484"/>
        <v>31328.357464144385</v>
      </c>
      <c r="E282" s="85">
        <f t="shared" si="485"/>
        <v>5949.3069600546669</v>
      </c>
      <c r="F282" s="85">
        <f t="shared" si="486"/>
        <v>42373.884198532716</v>
      </c>
      <c r="G282" s="85">
        <f t="shared" si="487"/>
        <v>5844.8540837396222</v>
      </c>
      <c r="H282" s="85">
        <f t="shared" si="488"/>
        <v>2029.7590719391599</v>
      </c>
      <c r="I282" s="85">
        <f t="shared" si="489"/>
        <v>87526.161778410547</v>
      </c>
      <c r="J282" s="90"/>
      <c r="K282" s="96">
        <f>MECS_fuel_shares!AV72</f>
        <v>7948.0027170390204</v>
      </c>
      <c r="L282" s="96">
        <f>MECS_fuel_shares!AW72</f>
        <v>819.21353538407516</v>
      </c>
      <c r="M282" s="96">
        <f>MECS_fuel_shares!BM72</f>
        <v>2629.7874406944393</v>
      </c>
      <c r="N282" s="96">
        <f>MECS_fuel_shares!AX72</f>
        <v>3020.5983455847891</v>
      </c>
      <c r="O282" s="96">
        <f>MECS_fuel_shares!AY72</f>
        <v>1682.50916494741</v>
      </c>
      <c r="P282" s="91"/>
      <c r="R282" s="96">
        <f t="shared" si="583"/>
        <v>3226.3180000000002</v>
      </c>
      <c r="S282" s="96">
        <f t="shared" si="583"/>
        <v>790.03700000000003</v>
      </c>
      <c r="T282" s="96">
        <f t="shared" si="583"/>
        <v>3343.9690000000001</v>
      </c>
      <c r="U282" s="96">
        <f t="shared" si="583"/>
        <v>21263.008397721111</v>
      </c>
      <c r="V282" s="85">
        <f t="shared" si="580"/>
        <v>28623.332397721111</v>
      </c>
      <c r="X282" s="115">
        <f t="shared" ref="X282:AC282" si="600">X208</f>
        <v>3.9416641613599714</v>
      </c>
      <c r="Y282" s="115">
        <f t="shared" si="600"/>
        <v>7.262217606384433</v>
      </c>
      <c r="Z282" s="115">
        <f t="shared" si="600"/>
        <v>16.113045314165461</v>
      </c>
      <c r="AA282" s="115">
        <f t="shared" si="600"/>
        <v>1.934998770122168</v>
      </c>
      <c r="AB282" s="115">
        <f t="shared" si="600"/>
        <v>1.2063881221132033</v>
      </c>
      <c r="AC282" s="115">
        <f t="shared" si="600"/>
        <v>6.2732688539369157</v>
      </c>
      <c r="AD282" s="115">
        <f t="shared" si="596"/>
        <v>0.69241055501497706</v>
      </c>
      <c r="AF282" s="96">
        <f t="shared" si="507"/>
        <v>9.7102509622871587</v>
      </c>
      <c r="AG282" s="96">
        <f t="shared" si="508"/>
        <v>7.5304156135151477</v>
      </c>
      <c r="AH282" s="96">
        <f t="shared" si="509"/>
        <v>12.67173355929218</v>
      </c>
      <c r="AI282" s="96">
        <f t="shared" si="510"/>
        <v>0.27488368411527558</v>
      </c>
      <c r="AJ282" s="96">
        <f t="shared" si="511"/>
        <v>7.0912745019890214E-2</v>
      </c>
      <c r="AL282" s="94">
        <f t="shared" si="512"/>
        <v>9.6216218372542528</v>
      </c>
      <c r="AM282" s="94">
        <f t="shared" si="585"/>
        <v>7.1438858195724491</v>
      </c>
      <c r="AN282" s="94">
        <f t="shared" si="585"/>
        <v>12.263714234461121</v>
      </c>
      <c r="AO282" s="94">
        <f t="shared" si="585"/>
        <v>0.2902350305625373</v>
      </c>
      <c r="AP282" s="94">
        <f t="shared" si="514"/>
        <v>2.9300255747895387</v>
      </c>
      <c r="AR282" s="90">
        <f>[4]Northeast!V281</f>
        <v>1.0092114537997887</v>
      </c>
      <c r="AS282" s="90">
        <f>[4]Midwest!V281</f>
        <v>1.0541063790358609</v>
      </c>
      <c r="AT282" s="90">
        <f>[4]South!V281</f>
        <v>1.0332704527380883</v>
      </c>
      <c r="AU282" s="90">
        <f>[4]West!V281</f>
        <v>0.94710718958525597</v>
      </c>
      <c r="AV282" s="90">
        <f t="shared" si="586"/>
        <v>2.4202090804270136E-2</v>
      </c>
      <c r="AX282" s="102">
        <f t="shared" si="582"/>
        <v>405928.14507767872</v>
      </c>
      <c r="AY282" s="102">
        <f t="shared" si="539"/>
        <v>964384.70054038323</v>
      </c>
      <c r="AZ282" s="102">
        <f t="shared" si="540"/>
        <v>1271573.8725700846</v>
      </c>
      <c r="BA282" s="102">
        <f t="shared" si="541"/>
        <v>7039336.5701207062</v>
      </c>
      <c r="BB282" s="102">
        <f t="shared" si="542"/>
        <v>17012289.141744904</v>
      </c>
      <c r="BE282" s="80">
        <f t="shared" si="587"/>
        <v>0.67127955270104245</v>
      </c>
      <c r="BF282" s="80">
        <f t="shared" si="587"/>
        <v>0.82618327024413485</v>
      </c>
      <c r="BG282" s="80">
        <f t="shared" si="587"/>
        <v>0.59532683675185238</v>
      </c>
      <c r="BH282" s="80">
        <f t="shared" si="587"/>
        <v>0.55097234345392632</v>
      </c>
      <c r="BI282" s="80"/>
      <c r="BJ282" s="80"/>
      <c r="BK282" s="80"/>
      <c r="BL282" s="80"/>
      <c r="BM282" s="80"/>
      <c r="BN282" s="80"/>
      <c r="BO282" s="80"/>
      <c r="BP282" s="80"/>
      <c r="BQ282" s="80"/>
      <c r="BR282" s="80"/>
      <c r="BS282" s="80">
        <f t="shared" si="516"/>
        <v>1.0266374908116456</v>
      </c>
      <c r="BT282" s="95">
        <f>[4]Northeast!AK281</f>
        <v>0.8596496676242078</v>
      </c>
      <c r="BU282" s="95">
        <f>[4]Midwest!AK281</f>
        <v>0.83242048415477976</v>
      </c>
      <c r="BV282" s="95">
        <f>[4]South!AK281</f>
        <v>0.72135907126098808</v>
      </c>
      <c r="BW282" s="95">
        <f>[4]West!AK281</f>
        <v>0.79262518461440223</v>
      </c>
      <c r="BX282" s="88"/>
      <c r="BY282" s="95">
        <f>[4]Northeast!AH281</f>
        <v>0.992856943538175</v>
      </c>
      <c r="BZ282" s="95">
        <f>[4]Midwest!AH281</f>
        <v>0.99172011634903623</v>
      </c>
      <c r="CA282" s="95">
        <f>[4]South!AH281</f>
        <v>1.0099378986829626</v>
      </c>
      <c r="CB282" s="95">
        <f>[4]West!AH281</f>
        <v>1.0010742763990728</v>
      </c>
      <c r="CD282" s="95">
        <f>[4]Northeast!AI281</f>
        <v>1.113792343793014</v>
      </c>
      <c r="CE282" s="95">
        <f>[4]Midwest!AI281</f>
        <v>1.1569417379480149</v>
      </c>
      <c r="CF282" s="95">
        <f>[4]South!AI281</f>
        <v>1.1643424680296062</v>
      </c>
      <c r="CG282" s="95">
        <f>[4]West!AI281</f>
        <v>1.1332221398591573</v>
      </c>
      <c r="CI282" s="95">
        <f>[4]Northeast!AJ281</f>
        <v>1.0332294846262375</v>
      </c>
      <c r="CJ282" s="95">
        <f>[4]Midwest!AJ281</f>
        <v>1.042405062539278</v>
      </c>
      <c r="CK282" s="95">
        <f>[4]South!AJ281</f>
        <v>1.0303782834638868</v>
      </c>
      <c r="CL282" s="95">
        <f>[4]West!AJ281</f>
        <v>0.89823631016517547</v>
      </c>
      <c r="CN282" s="89">
        <f t="shared" si="517"/>
        <v>0.97485528182545345</v>
      </c>
      <c r="CO282" s="89">
        <f t="shared" si="518"/>
        <v>0.45098531789355228</v>
      </c>
      <c r="CP282" s="89">
        <f t="shared" si="519"/>
        <v>1.2688201745498227</v>
      </c>
      <c r="CQ282" s="89">
        <f t="shared" si="520"/>
        <v>1.0023908144396587</v>
      </c>
      <c r="CR282" s="89">
        <f t="shared" si="521"/>
        <v>1.1393601722771711</v>
      </c>
      <c r="CS282" s="89">
        <f t="shared" si="522"/>
        <v>1.0192487320841737</v>
      </c>
      <c r="CT282" s="89">
        <f t="shared" si="523"/>
        <v>0.66041949306991399</v>
      </c>
      <c r="CU282" s="89">
        <f t="shared" si="524"/>
        <v>0.95090777905433277</v>
      </c>
      <c r="CV282" s="89">
        <f t="shared" si="525"/>
        <v>0.43964541917426064</v>
      </c>
      <c r="CW282" s="89"/>
      <c r="CX282" s="89">
        <f t="shared" si="526"/>
        <v>1.4769927640663105</v>
      </c>
      <c r="CY282" s="80">
        <f t="shared" si="588"/>
        <v>2.1628970474441016</v>
      </c>
      <c r="DA282" s="35"/>
      <c r="DC282" s="80">
        <f t="shared" si="491"/>
        <v>0.3579313524961622</v>
      </c>
      <c r="DD282" s="80">
        <f t="shared" si="468"/>
        <v>6.7971756548818985E-2</v>
      </c>
      <c r="DE282" s="80">
        <f t="shared" si="469"/>
        <v>0.48412821192605726</v>
      </c>
      <c r="DF282" s="80">
        <f t="shared" si="470"/>
        <v>6.6778366204804041E-2</v>
      </c>
      <c r="DG282" s="80">
        <f t="shared" si="471"/>
        <v>2.3190312824157521E-2</v>
      </c>
      <c r="DI282" s="80">
        <f t="shared" si="544"/>
        <v>0.33601994963545173</v>
      </c>
      <c r="DJ282" s="80">
        <f t="shared" si="472"/>
        <v>6.5672902409069783E-2</v>
      </c>
      <c r="DK282" s="80">
        <f t="shared" si="473"/>
        <v>0.50111208219348691</v>
      </c>
      <c r="DL282" s="80">
        <f t="shared" si="474"/>
        <v>6.9805876301405972E-2</v>
      </c>
      <c r="DM282" s="80">
        <f t="shared" si="475"/>
        <v>2.6513449295788923E-2</v>
      </c>
      <c r="DN282" s="80">
        <f t="shared" si="545"/>
        <v>0.99912425983520337</v>
      </c>
      <c r="DO282" s="80"/>
      <c r="DP282" s="80">
        <f t="shared" si="494"/>
        <v>0.33631447372809786</v>
      </c>
      <c r="DQ282" s="80">
        <f t="shared" si="476"/>
        <v>6.5730465217511524E-2</v>
      </c>
      <c r="DR282" s="80">
        <f t="shared" si="477"/>
        <v>0.50155131082107929</v>
      </c>
      <c r="DS282" s="80">
        <f t="shared" si="478"/>
        <v>6.9867061693527313E-2</v>
      </c>
      <c r="DT282" s="80">
        <f t="shared" si="479"/>
        <v>2.6536688539783911E-2</v>
      </c>
      <c r="DW282" s="80">
        <f t="shared" si="495"/>
        <v>0.14618366587213852</v>
      </c>
      <c r="DX282" s="80">
        <f t="shared" si="480"/>
        <v>0.13247403248210635</v>
      </c>
      <c r="DY282" s="80">
        <f t="shared" si="481"/>
        <v>-3.2105627393877553E-2</v>
      </c>
      <c r="DZ282" s="80">
        <f t="shared" si="482"/>
        <v>-2.427325099351596E-2</v>
      </c>
      <c r="EA282" s="80">
        <f t="shared" si="483"/>
        <v>-0.19878941417461959</v>
      </c>
      <c r="EC282" s="80">
        <f t="shared" si="527"/>
        <v>4.723898616794429</v>
      </c>
      <c r="ED282" s="80">
        <f t="shared" si="528"/>
        <v>0.48689989478285023</v>
      </c>
      <c r="EE282" s="80">
        <f t="shared" si="529"/>
        <v>1.5630152248095708</v>
      </c>
      <c r="EF282" s="80">
        <f t="shared" si="530"/>
        <v>1.7952938435727352</v>
      </c>
      <c r="EG282" s="80"/>
      <c r="EI282" s="80">
        <f t="shared" si="590"/>
        <v>4.4840019785883062E-2</v>
      </c>
      <c r="EJ282" s="80">
        <f t="shared" si="590"/>
        <v>6.044730359361736E-5</v>
      </c>
      <c r="EK282" s="80">
        <f t="shared" si="590"/>
        <v>2.6860931711450535E-2</v>
      </c>
      <c r="EL282" s="80">
        <f t="shared" si="590"/>
        <v>-4.3547326595374494E-4</v>
      </c>
      <c r="EN282" s="80">
        <f t="shared" si="547"/>
        <v>-7.2004665209069916E-4</v>
      </c>
      <c r="EO282" s="80">
        <f t="shared" si="548"/>
        <v>-8.4302286972861814E-4</v>
      </c>
      <c r="EP282" s="80">
        <f t="shared" si="549"/>
        <v>8.0606867814168902E-4</v>
      </c>
      <c r="EQ282" s="80">
        <f t="shared" si="550"/>
        <v>-3.1844983044932497E-4</v>
      </c>
      <c r="ES282" s="80">
        <f t="shared" si="551"/>
        <v>9.5237543739921642E-3</v>
      </c>
      <c r="ET282" s="80">
        <f t="shared" si="552"/>
        <v>1.3071428500689588E-2</v>
      </c>
      <c r="EU282" s="80">
        <f t="shared" si="553"/>
        <v>1.2506343704465258E-2</v>
      </c>
      <c r="EV282" s="80">
        <f t="shared" si="554"/>
        <v>9.7637943674607295E-3</v>
      </c>
      <c r="EX282" s="80">
        <f t="shared" si="555"/>
        <v>1.8205176979918792E-2</v>
      </c>
      <c r="EY282" s="80">
        <f t="shared" si="556"/>
        <v>3.825958975092774E-2</v>
      </c>
      <c r="EZ282" s="80">
        <f t="shared" si="557"/>
        <v>3.2022820921534738E-2</v>
      </c>
      <c r="FA282" s="80">
        <f t="shared" si="558"/>
        <v>1.3851921496948064E-2</v>
      </c>
      <c r="FD282" s="80">
        <f t="shared" si="461"/>
        <v>1.0354100475251036</v>
      </c>
      <c r="FE282" s="80">
        <f t="shared" si="459"/>
        <v>1.3857430292770021</v>
      </c>
      <c r="FF282" s="80">
        <f t="shared" si="460"/>
        <v>0.66041949306991399</v>
      </c>
      <c r="FG282" s="80"/>
      <c r="FH282" s="80">
        <f t="shared" si="559"/>
        <v>1.0289367949020363</v>
      </c>
      <c r="FI282" s="80">
        <f t="shared" si="560"/>
        <v>0.67099271419159245</v>
      </c>
      <c r="FJ282" s="80">
        <f t="shared" si="531"/>
        <v>1.2688201745498227</v>
      </c>
      <c r="FK282" s="80"/>
      <c r="FL282" s="80">
        <f t="shared" si="561"/>
        <v>1.0000844648188616</v>
      </c>
      <c r="FM282" s="80">
        <f t="shared" si="562"/>
        <v>0.99916263213962941</v>
      </c>
      <c r="FN282" s="80">
        <f t="shared" si="532"/>
        <v>1.0023908144396587</v>
      </c>
      <c r="FO282" s="80"/>
      <c r="FP282" s="80">
        <f t="shared" si="563"/>
        <v>1.0110778178249586</v>
      </c>
      <c r="FQ282" s="80">
        <f t="shared" si="564"/>
        <v>1.1654852334906685</v>
      </c>
      <c r="FR282" s="80">
        <f t="shared" si="533"/>
        <v>1.1393601722771711</v>
      </c>
      <c r="FT282" s="80">
        <f t="shared" si="565"/>
        <v>1.0259985833649141</v>
      </c>
      <c r="FU282" s="80">
        <f t="shared" si="566"/>
        <v>1.0360036259989103</v>
      </c>
      <c r="FV282" s="80">
        <f t="shared" si="534"/>
        <v>1.0192487320841737</v>
      </c>
      <c r="FX282" s="37"/>
    </row>
    <row r="283" spans="1:180" x14ac:dyDescent="0.2">
      <c r="A283" s="74" t="s">
        <v>427</v>
      </c>
      <c r="B283" s="31">
        <f t="shared" si="458"/>
        <v>1997</v>
      </c>
      <c r="D283" s="85">
        <f t="shared" si="484"/>
        <v>34552.465706884948</v>
      </c>
      <c r="E283" s="85">
        <f t="shared" si="485"/>
        <v>5505.3872004437917</v>
      </c>
      <c r="F283" s="85">
        <f t="shared" si="486"/>
        <v>42172.434478252733</v>
      </c>
      <c r="G283" s="85">
        <f t="shared" si="487"/>
        <v>5756.1802857843822</v>
      </c>
      <c r="H283" s="85">
        <f t="shared" si="488"/>
        <v>1999.8878649803614</v>
      </c>
      <c r="I283" s="85">
        <f t="shared" si="489"/>
        <v>89986.355536346222</v>
      </c>
      <c r="J283" s="90"/>
      <c r="K283" s="96">
        <f>MECS_fuel_shares!AV73</f>
        <v>8336.8021069314182</v>
      </c>
      <c r="L283" s="96">
        <f>MECS_fuel_shares!AW73</f>
        <v>821.19616777625777</v>
      </c>
      <c r="M283" s="96">
        <f>MECS_fuel_shares!BM73</f>
        <v>2702.7062418589735</v>
      </c>
      <c r="N283" s="96">
        <f>MECS_fuel_shares!AX73</f>
        <v>3026.3177607713719</v>
      </c>
      <c r="O283" s="96">
        <f>MECS_fuel_shares!AY73</f>
        <v>1686.4731249443171</v>
      </c>
      <c r="P283" s="91"/>
      <c r="R283" s="96">
        <f t="shared" si="583"/>
        <v>3285.32</v>
      </c>
      <c r="S283" s="96">
        <f t="shared" si="583"/>
        <v>742.50800000000004</v>
      </c>
      <c r="T283" s="96">
        <f t="shared" si="583"/>
        <v>3502.848</v>
      </c>
      <c r="U283" s="96">
        <f t="shared" si="583"/>
        <v>21603.730916678975</v>
      </c>
      <c r="V283" s="85">
        <f t="shared" si="580"/>
        <v>29134.406916678974</v>
      </c>
      <c r="X283" s="115">
        <f t="shared" ref="X283:AC283" si="601">X209</f>
        <v>4.1445706955377046</v>
      </c>
      <c r="Y283" s="115">
        <f t="shared" si="601"/>
        <v>6.704107272385353</v>
      </c>
      <c r="Z283" s="115">
        <f t="shared" si="601"/>
        <v>15.603780323993227</v>
      </c>
      <c r="AA283" s="115">
        <f t="shared" si="601"/>
        <v>1.9020409424280686</v>
      </c>
      <c r="AB283" s="115">
        <f t="shared" si="601"/>
        <v>1.1858403406495983</v>
      </c>
      <c r="AC283" s="115">
        <f t="shared" si="601"/>
        <v>6.0988965132597022</v>
      </c>
      <c r="AD283" s="115">
        <f t="shared" si="596"/>
        <v>0.67316424946060904</v>
      </c>
      <c r="AF283" s="96">
        <f t="shared" si="507"/>
        <v>10.51722989142152</v>
      </c>
      <c r="AG283" s="96">
        <f t="shared" si="508"/>
        <v>7.4145830084575408</v>
      </c>
      <c r="AH283" s="96">
        <f t="shared" si="509"/>
        <v>12.039470304807042</v>
      </c>
      <c r="AI283" s="96">
        <f t="shared" si="510"/>
        <v>0.26644380584005389</v>
      </c>
      <c r="AJ283" s="96">
        <f t="shared" si="511"/>
        <v>6.864350699500453E-2</v>
      </c>
      <c r="AL283" s="94">
        <f t="shared" si="512"/>
        <v>10.600682423264345</v>
      </c>
      <c r="AM283" s="94">
        <f t="shared" si="585"/>
        <v>7.3401239953005746</v>
      </c>
      <c r="AN283" s="94">
        <f t="shared" si="585"/>
        <v>11.884494633120845</v>
      </c>
      <c r="AO283" s="94">
        <f t="shared" si="585"/>
        <v>0.28229060375653869</v>
      </c>
      <c r="AP283" s="94">
        <f t="shared" si="514"/>
        <v>3.0206498975073117</v>
      </c>
      <c r="AR283" s="90">
        <f>[4]Northeast!V282</f>
        <v>0.99212762645736097</v>
      </c>
      <c r="AS283" s="90">
        <f>[4]Midwest!V282</f>
        <v>1.0101441083562945</v>
      </c>
      <c r="AT283" s="90">
        <f>[4]South!V282</f>
        <v>1.0130401566469891</v>
      </c>
      <c r="AU283" s="90">
        <f>[4]West!V282</f>
        <v>0.9438635303279459</v>
      </c>
      <c r="AV283" s="90">
        <f t="shared" si="586"/>
        <v>2.2724747760953776E-2</v>
      </c>
      <c r="AX283" s="102">
        <f t="shared" si="582"/>
        <v>394074.36542946193</v>
      </c>
      <c r="AY283" s="102">
        <f t="shared" si="539"/>
        <v>904178.59841048717</v>
      </c>
      <c r="AZ283" s="102">
        <f t="shared" si="540"/>
        <v>1296052.0628356093</v>
      </c>
      <c r="BA283" s="102">
        <f t="shared" si="541"/>
        <v>7138619.4789976198</v>
      </c>
      <c r="BB283" s="102">
        <f t="shared" si="542"/>
        <v>17275346.096986227</v>
      </c>
      <c r="BE283" s="80">
        <f t="shared" si="587"/>
        <v>0.73958647261129629</v>
      </c>
      <c r="BF283" s="80">
        <f t="shared" si="587"/>
        <v>0.84887801955348319</v>
      </c>
      <c r="BG283" s="80">
        <f t="shared" si="587"/>
        <v>0.57691809031630514</v>
      </c>
      <c r="BH283" s="80">
        <f t="shared" si="587"/>
        <v>0.53589091291049618</v>
      </c>
      <c r="BI283" s="80"/>
      <c r="BJ283" s="80"/>
      <c r="BK283" s="80"/>
      <c r="BL283" s="80"/>
      <c r="BM283" s="80"/>
      <c r="BN283" s="80"/>
      <c r="BO283" s="80"/>
      <c r="BP283" s="80"/>
      <c r="BQ283" s="80"/>
      <c r="BR283" s="80"/>
      <c r="BS283" s="80">
        <f t="shared" si="516"/>
        <v>0.99286766940758908</v>
      </c>
      <c r="BT283" s="95">
        <f>[4]Northeast!AK282</f>
        <v>0.82815466931622139</v>
      </c>
      <c r="BU283" s="95">
        <f>[4]Midwest!AK282</f>
        <v>0.78884888640719919</v>
      </c>
      <c r="BV283" s="95">
        <f>[4]South!AK282</f>
        <v>0.66386903135675246</v>
      </c>
      <c r="BW283" s="95">
        <f>[4]West!AK282</f>
        <v>0.76459667582984203</v>
      </c>
      <c r="BX283" s="88"/>
      <c r="BY283" s="95">
        <f>[4]Northeast!AH282</f>
        <v>0.99221843091182582</v>
      </c>
      <c r="BZ283" s="95">
        <f>[4]Midwest!AH282</f>
        <v>0.99090855913970977</v>
      </c>
      <c r="CA283" s="95">
        <f>[4]South!AH282</f>
        <v>1.0107178405122361</v>
      </c>
      <c r="CB283" s="95">
        <f>[4]West!AH282</f>
        <v>1.0007260357229948</v>
      </c>
      <c r="CD283" s="95">
        <f>[4]Northeast!AI282</f>
        <v>1.123698175701018</v>
      </c>
      <c r="CE283" s="95">
        <f>[4]Midwest!AI282</f>
        <v>1.1713920690751569</v>
      </c>
      <c r="CF283" s="95">
        <f>[4]South!AI282</f>
        <v>1.1782161731619532</v>
      </c>
      <c r="CG283" s="95">
        <f>[4]West!AI282</f>
        <v>1.1436261830135028</v>
      </c>
      <c r="CI283" s="95">
        <f>[4]Northeast!AJ282</f>
        <v>1.015739082536566</v>
      </c>
      <c r="CJ283" s="95">
        <f>[4]Midwest!AJ282</f>
        <v>0.99893080374670973</v>
      </c>
      <c r="CK283" s="95">
        <f>[4]South!AJ282</f>
        <v>1.01020461285802</v>
      </c>
      <c r="CL283" s="95">
        <f>[4]West!AJ282</f>
        <v>0.89516002423391228</v>
      </c>
      <c r="CN283" s="89">
        <f t="shared" si="517"/>
        <v>0.97715202256270262</v>
      </c>
      <c r="CO283" s="89">
        <f t="shared" si="518"/>
        <v>0.44330391952306869</v>
      </c>
      <c r="CP283" s="89">
        <f t="shared" si="519"/>
        <v>1.3057963496829765</v>
      </c>
      <c r="CQ283" s="89">
        <f t="shared" si="520"/>
        <v>1.0024445852881245</v>
      </c>
      <c r="CR283" s="89">
        <f t="shared" si="521"/>
        <v>1.1511868064713324</v>
      </c>
      <c r="CS283" s="89">
        <f t="shared" si="522"/>
        <v>1.0003387000930182</v>
      </c>
      <c r="CT283" s="89">
        <f t="shared" si="523"/>
        <v>0.6582051887040945</v>
      </c>
      <c r="CU283" s="89">
        <f t="shared" si="524"/>
        <v>0.96950964886981306</v>
      </c>
      <c r="CV283" s="89">
        <f t="shared" si="525"/>
        <v>0.43317532157194011</v>
      </c>
      <c r="CW283" s="89"/>
      <c r="CX283" s="89">
        <f t="shared" si="526"/>
        <v>1.5074006521362664</v>
      </c>
      <c r="CY283" s="80">
        <f t="shared" si="588"/>
        <v>2.2381460821719519</v>
      </c>
      <c r="DA283" s="35"/>
      <c r="DC283" s="80">
        <f t="shared" si="491"/>
        <v>0.38397449814409834</v>
      </c>
      <c r="DD283" s="80">
        <f t="shared" si="468"/>
        <v>6.118024413401342E-2</v>
      </c>
      <c r="DE283" s="80">
        <f t="shared" si="469"/>
        <v>0.46865365562247874</v>
      </c>
      <c r="DF283" s="80">
        <f t="shared" si="470"/>
        <v>6.3967256496563124E-2</v>
      </c>
      <c r="DG283" s="80">
        <f t="shared" si="471"/>
        <v>2.2224345602846318E-2</v>
      </c>
      <c r="DI283" s="80">
        <f t="shared" si="544"/>
        <v>0.37080050965418571</v>
      </c>
      <c r="DJ283" s="80">
        <f t="shared" si="472"/>
        <v>6.4516433962250902E-2</v>
      </c>
      <c r="DK283" s="80">
        <f t="shared" si="473"/>
        <v>0.47634904262939326</v>
      </c>
      <c r="DL283" s="80">
        <f t="shared" si="474"/>
        <v>6.5362736683027556E-2</v>
      </c>
      <c r="DM283" s="80">
        <f t="shared" si="475"/>
        <v>2.2703904455569256E-2</v>
      </c>
      <c r="DN283" s="80">
        <f t="shared" si="545"/>
        <v>0.9997326273844267</v>
      </c>
      <c r="DO283" s="80"/>
      <c r="DP283" s="80">
        <f t="shared" si="494"/>
        <v>0.37089967807122692</v>
      </c>
      <c r="DQ283" s="80">
        <f t="shared" si="476"/>
        <v>6.4533688503338626E-2</v>
      </c>
      <c r="DR283" s="80">
        <f t="shared" si="477"/>
        <v>0.47647643938124967</v>
      </c>
      <c r="DS283" s="80">
        <f t="shared" si="478"/>
        <v>6.5380217562804072E-2</v>
      </c>
      <c r="DT283" s="80">
        <f t="shared" si="479"/>
        <v>2.2709976481380692E-2</v>
      </c>
      <c r="DW283" s="80">
        <f t="shared" si="495"/>
        <v>5.019620146594219E-2</v>
      </c>
      <c r="DX283" s="80">
        <f t="shared" si="480"/>
        <v>-7.9964873316985555E-2</v>
      </c>
      <c r="DY283" s="80">
        <f t="shared" si="481"/>
        <v>-3.2115998501339463E-2</v>
      </c>
      <c r="DZ283" s="80">
        <f t="shared" si="482"/>
        <v>-1.7179201006828689E-2</v>
      </c>
      <c r="EA283" s="80">
        <f t="shared" si="483"/>
        <v>-1.7179201006828577E-2</v>
      </c>
      <c r="EC283" s="80">
        <f t="shared" si="527"/>
        <v>4.9433352857055919</v>
      </c>
      <c r="ED283" s="80">
        <f t="shared" si="528"/>
        <v>0.48693107268066993</v>
      </c>
      <c r="EE283" s="80">
        <f t="shared" si="529"/>
        <v>1.6025788978690128</v>
      </c>
      <c r="EF283" s="80">
        <f t="shared" si="530"/>
        <v>1.7944654533829545</v>
      </c>
      <c r="EG283" s="80"/>
      <c r="EI283" s="80">
        <f t="shared" si="590"/>
        <v>4.5405825632551203E-2</v>
      </c>
      <c r="EJ283" s="80">
        <f t="shared" si="590"/>
        <v>6.4031436403267456E-5</v>
      </c>
      <c r="EK283" s="80">
        <f t="shared" si="590"/>
        <v>2.499735068737589E-2</v>
      </c>
      <c r="EL283" s="80">
        <f t="shared" si="590"/>
        <v>-4.6152966589588034E-4</v>
      </c>
      <c r="EN283" s="80">
        <f t="shared" si="547"/>
        <v>-6.4331325307676794E-4</v>
      </c>
      <c r="EO283" s="80">
        <f t="shared" si="548"/>
        <v>-8.1866792777320573E-4</v>
      </c>
      <c r="EP283" s="80">
        <f t="shared" si="549"/>
        <v>7.7196907209648E-4</v>
      </c>
      <c r="EQ283" s="80">
        <f t="shared" si="550"/>
        <v>-3.4792749055155613E-4</v>
      </c>
      <c r="ES283" s="80">
        <f t="shared" si="551"/>
        <v>8.854470256810746E-3</v>
      </c>
      <c r="ET283" s="80">
        <f t="shared" si="552"/>
        <v>1.2412753378445648E-2</v>
      </c>
      <c r="EU283" s="80">
        <f t="shared" si="553"/>
        <v>1.1845054463859016E-2</v>
      </c>
      <c r="EV283" s="80">
        <f t="shared" si="554"/>
        <v>9.1390502070856413E-3</v>
      </c>
      <c r="EX283" s="80">
        <f t="shared" si="555"/>
        <v>-1.707281137551913E-2</v>
      </c>
      <c r="EY283" s="80">
        <f t="shared" si="556"/>
        <v>-4.2600371686711824E-2</v>
      </c>
      <c r="EZ283" s="80">
        <f t="shared" si="557"/>
        <v>-1.9773102991664623E-2</v>
      </c>
      <c r="FA283" s="80">
        <f t="shared" si="558"/>
        <v>-3.4306849963697933E-3</v>
      </c>
      <c r="FD283" s="80">
        <f t="shared" si="461"/>
        <v>0.99664712445793158</v>
      </c>
      <c r="FE283" s="80">
        <f t="shared" si="459"/>
        <v>1.3810968053665473</v>
      </c>
      <c r="FF283" s="80">
        <f t="shared" si="460"/>
        <v>0.6582051887040945</v>
      </c>
      <c r="FG283" s="80"/>
      <c r="FH283" s="80">
        <f t="shared" si="559"/>
        <v>1.0291421715029658</v>
      </c>
      <c r="FI283" s="80">
        <f t="shared" si="560"/>
        <v>0.69054689894580434</v>
      </c>
      <c r="FJ283" s="80">
        <f t="shared" si="531"/>
        <v>1.3057963496829765</v>
      </c>
      <c r="FK283" s="80"/>
      <c r="FL283" s="80">
        <f t="shared" si="561"/>
        <v>1.0000536425989657</v>
      </c>
      <c r="FM283" s="80">
        <f t="shared" si="562"/>
        <v>0.9992162298200068</v>
      </c>
      <c r="FN283" s="80">
        <f t="shared" si="532"/>
        <v>1.0024445852881245</v>
      </c>
      <c r="FO283" s="80"/>
      <c r="FP283" s="80">
        <f t="shared" si="563"/>
        <v>1.0103800663582299</v>
      </c>
      <c r="FQ283" s="80">
        <f t="shared" si="564"/>
        <v>1.1775830475538387</v>
      </c>
      <c r="FR283" s="80">
        <f t="shared" si="533"/>
        <v>1.1511868064713324</v>
      </c>
      <c r="FT283" s="80">
        <f t="shared" si="565"/>
        <v>0.98144708804053371</v>
      </c>
      <c r="FU283" s="80">
        <f t="shared" si="566"/>
        <v>1.0167827419360647</v>
      </c>
      <c r="FV283" s="80">
        <f t="shared" si="534"/>
        <v>1.0003387000930182</v>
      </c>
      <c r="FX283" s="37"/>
    </row>
    <row r="284" spans="1:180" x14ac:dyDescent="0.2">
      <c r="A284" s="74" t="s">
        <v>427</v>
      </c>
      <c r="B284" s="31">
        <f t="shared" si="458"/>
        <v>1998</v>
      </c>
      <c r="D284" s="85">
        <f t="shared" si="484"/>
        <v>31997.484289101776</v>
      </c>
      <c r="E284" s="85">
        <f t="shared" si="485"/>
        <v>4334.3744873175046</v>
      </c>
      <c r="F284" s="85">
        <f t="shared" si="486"/>
        <v>41809.42001322579</v>
      </c>
      <c r="G284" s="85">
        <f t="shared" si="487"/>
        <v>5543.6706849377524</v>
      </c>
      <c r="H284" s="85">
        <f t="shared" si="488"/>
        <v>2425.7147161210096</v>
      </c>
      <c r="I284" s="85">
        <f t="shared" si="489"/>
        <v>86110.664190703828</v>
      </c>
      <c r="J284" s="90"/>
      <c r="K284" s="96">
        <f>MECS_fuel_shares!AV74</f>
        <v>8719.4108877378367</v>
      </c>
      <c r="L284" s="96">
        <f>MECS_fuel_shares!AW74</f>
        <v>820.3013502122925</v>
      </c>
      <c r="M284" s="96">
        <f>MECS_fuel_shares!BM74</f>
        <v>2742.0022610609722</v>
      </c>
      <c r="N284" s="96">
        <f>MECS_fuel_shares!AX74</f>
        <v>3021.3339331019156</v>
      </c>
      <c r="O284" s="96">
        <f>MECS_fuel_shares!AY74</f>
        <v>1684.5210000000002</v>
      </c>
      <c r="P284" s="91"/>
      <c r="R284" s="96">
        <f t="shared" si="583"/>
        <v>3082.9749999999999</v>
      </c>
      <c r="S284" s="96">
        <f t="shared" si="583"/>
        <v>701.57400000000007</v>
      </c>
      <c r="T284" s="96">
        <f t="shared" si="583"/>
        <v>3677.989</v>
      </c>
      <c r="U284" s="96">
        <f t="shared" si="583"/>
        <v>21915.907280639738</v>
      </c>
      <c r="V284" s="85">
        <f t="shared" si="580"/>
        <v>29378.445280639738</v>
      </c>
      <c r="X284" s="115">
        <f t="shared" ref="X284:AC284" si="602">X210</f>
        <v>3.6696841909468958</v>
      </c>
      <c r="Y284" s="115">
        <f t="shared" si="602"/>
        <v>5.2838807179773335</v>
      </c>
      <c r="Z284" s="115">
        <f t="shared" si="602"/>
        <v>15.247770071877451</v>
      </c>
      <c r="AA284" s="115">
        <f t="shared" si="602"/>
        <v>1.8348420954734479</v>
      </c>
      <c r="AB284" s="115">
        <f t="shared" si="602"/>
        <v>1.4400026572070097</v>
      </c>
      <c r="AC284" s="115">
        <f t="shared" si="602"/>
        <v>5.4613882973049401</v>
      </c>
      <c r="AD284" s="115">
        <f t="shared" si="596"/>
        <v>0.60279943202434949</v>
      </c>
      <c r="AF284" s="96">
        <f t="shared" si="507"/>
        <v>10.378768653362995</v>
      </c>
      <c r="AG284" s="96">
        <f t="shared" si="508"/>
        <v>6.178071717762494</v>
      </c>
      <c r="AH284" s="96">
        <f t="shared" si="509"/>
        <v>11.367467388626173</v>
      </c>
      <c r="AI284" s="96">
        <f t="shared" si="510"/>
        <v>0.25295191360090158</v>
      </c>
      <c r="AJ284" s="96">
        <f t="shared" si="511"/>
        <v>8.2567838187119602E-2</v>
      </c>
      <c r="AL284" s="94">
        <f t="shared" si="512"/>
        <v>11.975495273801267</v>
      </c>
      <c r="AM284" s="94">
        <f t="shared" si="585"/>
        <v>7.1388854038749461</v>
      </c>
      <c r="AN284" s="94">
        <f t="shared" si="585"/>
        <v>12.516918959785475</v>
      </c>
      <c r="AO284" s="94">
        <f t="shared" si="585"/>
        <v>0.25382146450001614</v>
      </c>
      <c r="AP284" s="94">
        <f t="shared" si="514"/>
        <v>3.1835730572686702</v>
      </c>
      <c r="AR284" s="90">
        <f>[4]Northeast!V283</f>
        <v>0.86666717459849674</v>
      </c>
      <c r="AS284" s="90">
        <f>[4]Midwest!V283</f>
        <v>0.86541124674855718</v>
      </c>
      <c r="AT284" s="90">
        <f>[4]South!V283</f>
        <v>0.90816817023004814</v>
      </c>
      <c r="AU284" s="90">
        <f>[4]West!V283</f>
        <v>0.9965741632575188</v>
      </c>
      <c r="AV284" s="90">
        <f t="shared" si="586"/>
        <v>2.5935587687740468E-2</v>
      </c>
      <c r="AX284" s="102">
        <f t="shared" si="582"/>
        <v>353576.06605460093</v>
      </c>
      <c r="AY284" s="102">
        <f t="shared" si="539"/>
        <v>855263.73913493368</v>
      </c>
      <c r="AZ284" s="102">
        <f t="shared" si="540"/>
        <v>1341351.5562080038</v>
      </c>
      <c r="BA284" s="102">
        <f t="shared" si="541"/>
        <v>7253718.9750949889</v>
      </c>
      <c r="BB284" s="102">
        <f t="shared" si="542"/>
        <v>17440236.886711258</v>
      </c>
      <c r="BE284" s="80">
        <f t="shared" si="587"/>
        <v>0.83550416413630801</v>
      </c>
      <c r="BF284" s="80">
        <f t="shared" si="587"/>
        <v>0.82560497715576764</v>
      </c>
      <c r="BG284" s="80">
        <f t="shared" si="587"/>
        <v>0.60761834691721395</v>
      </c>
      <c r="BH284" s="80">
        <f t="shared" si="587"/>
        <v>0.4818460640103473</v>
      </c>
      <c r="BI284" s="80"/>
      <c r="BJ284" s="80"/>
      <c r="BK284" s="80"/>
      <c r="BL284" s="80"/>
      <c r="BM284" s="80"/>
      <c r="BN284" s="80"/>
      <c r="BO284" s="80"/>
      <c r="BP284" s="80"/>
      <c r="BQ284" s="80"/>
      <c r="BR284" s="80"/>
      <c r="BS284" s="80">
        <f t="shared" si="516"/>
        <v>0.77735063862211407</v>
      </c>
      <c r="BT284" s="95">
        <f>[4]Northeast!AK283</f>
        <v>0.83588614009701312</v>
      </c>
      <c r="BU284" s="95">
        <f>[4]Midwest!AK283</f>
        <v>0.76881185599879842</v>
      </c>
      <c r="BV284" s="95">
        <f>[4]South!AK283</f>
        <v>0.65352820572175319</v>
      </c>
      <c r="BW284" s="95">
        <f>[4]West!AK283</f>
        <v>0.75946938090131633</v>
      </c>
      <c r="BX284" s="88"/>
      <c r="BY284" s="95">
        <f>[4]Northeast!AH283</f>
        <v>0.98996618862767594</v>
      </c>
      <c r="BZ284" s="95">
        <f>[4]Midwest!AH283</f>
        <v>0.98859107575910521</v>
      </c>
      <c r="CA284" s="95">
        <f>[4]South!AH283</f>
        <v>1.0119564064682591</v>
      </c>
      <c r="CB284" s="95">
        <f>[4]West!AH283</f>
        <v>1.0012318921669339</v>
      </c>
      <c r="CD284" s="95">
        <f>[4]Northeast!AI283</f>
        <v>1.1393815673237853</v>
      </c>
      <c r="CE284" s="95">
        <f>[4]Midwest!AI283</f>
        <v>1.1883435596120984</v>
      </c>
      <c r="CF284" s="95">
        <f>[4]South!AI283</f>
        <v>1.1913238089968228</v>
      </c>
      <c r="CG284" s="95">
        <f>[4]West!AI283</f>
        <v>1.1610831352924256</v>
      </c>
      <c r="CI284" s="95">
        <f>[4]Northeast!AJ283</f>
        <v>0.88729282132238685</v>
      </c>
      <c r="CJ284" s="95">
        <f>[4]Midwest!AJ283</f>
        <v>0.85580457791578768</v>
      </c>
      <c r="CK284" s="95">
        <f>[4]South!AJ283</f>
        <v>0.90562616772645677</v>
      </c>
      <c r="CL284" s="95">
        <f>[4]West!AJ283</f>
        <v>0.94515078024312804</v>
      </c>
      <c r="CN284" s="89">
        <f t="shared" si="517"/>
        <v>0.97602095038051329</v>
      </c>
      <c r="CO284" s="89">
        <f t="shared" si="518"/>
        <v>0.53831768087246135</v>
      </c>
      <c r="CP284" s="89">
        <f t="shared" si="519"/>
        <v>1.3385956360544982</v>
      </c>
      <c r="CQ284" s="89">
        <f t="shared" si="520"/>
        <v>1.0020716948159425</v>
      </c>
      <c r="CR284" s="89">
        <f t="shared" si="521"/>
        <v>1.1654208943327264</v>
      </c>
      <c r="CS284" s="89">
        <f t="shared" si="522"/>
        <v>0.89761655105072391</v>
      </c>
      <c r="CT284" s="89">
        <f t="shared" si="523"/>
        <v>0.61513525485948328</v>
      </c>
      <c r="CU284" s="89">
        <f t="shared" si="524"/>
        <v>0.84246450072255363</v>
      </c>
      <c r="CV284" s="89">
        <f t="shared" si="525"/>
        <v>0.52540933449177363</v>
      </c>
      <c r="CW284" s="89"/>
      <c r="CX284" s="89">
        <f t="shared" si="526"/>
        <v>1.4032073529005678</v>
      </c>
      <c r="CY284" s="80">
        <f t="shared" si="588"/>
        <v>1.603444106179549</v>
      </c>
      <c r="DA284" s="35"/>
      <c r="DC284" s="80">
        <f t="shared" si="491"/>
        <v>0.37158561706409532</v>
      </c>
      <c r="DD284" s="80">
        <f t="shared" si="468"/>
        <v>5.0334932706109899E-2</v>
      </c>
      <c r="DE284" s="80">
        <f t="shared" si="469"/>
        <v>0.48553126846906114</v>
      </c>
      <c r="DF284" s="80">
        <f t="shared" si="470"/>
        <v>6.4378445306849996E-2</v>
      </c>
      <c r="DG284" s="80">
        <f t="shared" si="471"/>
        <v>2.8169736453883727E-2</v>
      </c>
      <c r="DI284" s="80">
        <f t="shared" si="544"/>
        <v>0.3777461985333917</v>
      </c>
      <c r="DJ284" s="80">
        <f t="shared" si="472"/>
        <v>5.5581350935403548E-2</v>
      </c>
      <c r="DK284" s="80">
        <f t="shared" si="473"/>
        <v>0.4770427027210582</v>
      </c>
      <c r="DL284" s="80">
        <f t="shared" si="474"/>
        <v>6.417263134273557E-2</v>
      </c>
      <c r="DM284" s="80">
        <f t="shared" si="475"/>
        <v>2.5079699747320442E-2</v>
      </c>
      <c r="DN284" s="80">
        <f t="shared" si="545"/>
        <v>0.99962258327990949</v>
      </c>
      <c r="DO284" s="80"/>
      <c r="DP284" s="80">
        <f t="shared" si="494"/>
        <v>0.37788882009242986</v>
      </c>
      <c r="DQ284" s="80">
        <f t="shared" si="476"/>
        <v>5.5602336186756522E-2</v>
      </c>
      <c r="DR284" s="80">
        <f t="shared" si="477"/>
        <v>0.47722281459049332</v>
      </c>
      <c r="DS284" s="80">
        <f t="shared" si="478"/>
        <v>6.4196860311194329E-2</v>
      </c>
      <c r="DT284" s="80">
        <f t="shared" si="479"/>
        <v>2.5089168819125953E-2</v>
      </c>
      <c r="DW284" s="80">
        <f t="shared" si="495"/>
        <v>-0.12169360472912057</v>
      </c>
      <c r="DX284" s="80">
        <f t="shared" si="480"/>
        <v>-0.23805955208779589</v>
      </c>
      <c r="DY284" s="80">
        <f t="shared" si="481"/>
        <v>-2.3079945793184974E-2</v>
      </c>
      <c r="DZ284" s="80">
        <f t="shared" si="482"/>
        <v>-3.5969063588153272E-2</v>
      </c>
      <c r="EA284" s="80">
        <f t="shared" si="483"/>
        <v>0.19419328738104147</v>
      </c>
      <c r="EC284" s="80">
        <f t="shared" si="527"/>
        <v>5.1761960152101611</v>
      </c>
      <c r="ED284" s="80">
        <f t="shared" si="528"/>
        <v>0.48696415788956765</v>
      </c>
      <c r="EE284" s="80">
        <f t="shared" si="529"/>
        <v>1.62776377442666</v>
      </c>
      <c r="EF284" s="80">
        <f t="shared" si="530"/>
        <v>1.7935863863388555</v>
      </c>
      <c r="EG284" s="80"/>
      <c r="EI284" s="80">
        <f t="shared" si="590"/>
        <v>4.603016406675637E-2</v>
      </c>
      <c r="EJ284" s="80">
        <f t="shared" si="590"/>
        <v>6.7944082426862968E-5</v>
      </c>
      <c r="EK284" s="80">
        <f t="shared" si="590"/>
        <v>1.5593012508196011E-2</v>
      </c>
      <c r="EL284" s="80">
        <f t="shared" si="590"/>
        <v>-4.8999685676533904E-4</v>
      </c>
      <c r="EN284" s="80">
        <f t="shared" si="547"/>
        <v>-2.2724858534357946E-3</v>
      </c>
      <c r="EO284" s="80">
        <f t="shared" si="548"/>
        <v>-2.3414850890167128E-3</v>
      </c>
      <c r="EP284" s="80">
        <f t="shared" si="549"/>
        <v>1.2246817426749238E-3</v>
      </c>
      <c r="EQ284" s="80">
        <f t="shared" si="550"/>
        <v>5.0536172379820438E-4</v>
      </c>
      <c r="ES284" s="80">
        <f t="shared" si="551"/>
        <v>1.3860441949297241E-2</v>
      </c>
      <c r="ET284" s="80">
        <f t="shared" si="552"/>
        <v>1.4367526541503486E-2</v>
      </c>
      <c r="EU284" s="80">
        <f t="shared" si="553"/>
        <v>1.1063556330482009E-2</v>
      </c>
      <c r="EV284" s="80">
        <f t="shared" si="554"/>
        <v>1.5149230318985392E-2</v>
      </c>
      <c r="EX284" s="80">
        <f t="shared" si="555"/>
        <v>-0.13519673329594192</v>
      </c>
      <c r="EY284" s="80">
        <f t="shared" si="556"/>
        <v>-0.15464345748007399</v>
      </c>
      <c r="EZ284" s="80">
        <f t="shared" si="557"/>
        <v>-0.10928157381635825</v>
      </c>
      <c r="FA284" s="80">
        <f t="shared" si="558"/>
        <v>5.434197025979097E-2</v>
      </c>
      <c r="FD284" s="80">
        <f t="shared" si="461"/>
        <v>0.93456457866974685</v>
      </c>
      <c r="FE284" s="80">
        <f t="shared" si="459"/>
        <v>1.2907241540095207</v>
      </c>
      <c r="FF284" s="80">
        <f t="shared" si="460"/>
        <v>0.61513525485948328</v>
      </c>
      <c r="FG284" s="80"/>
      <c r="FH284" s="80">
        <f t="shared" si="559"/>
        <v>1.0251182248897268</v>
      </c>
      <c r="FI284" s="80">
        <f t="shared" si="560"/>
        <v>0.70789221125042856</v>
      </c>
      <c r="FJ284" s="80">
        <f t="shared" si="531"/>
        <v>1.3385956360544982</v>
      </c>
      <c r="FK284" s="80"/>
      <c r="FL284" s="80">
        <f t="shared" si="561"/>
        <v>0.99962801886742214</v>
      </c>
      <c r="FM284" s="80">
        <f t="shared" si="562"/>
        <v>0.99884454023514813</v>
      </c>
      <c r="FN284" s="80">
        <f t="shared" si="532"/>
        <v>1.0020716948159425</v>
      </c>
      <c r="FO284" s="80"/>
      <c r="FP284" s="80">
        <f t="shared" si="563"/>
        <v>1.0123647072580904</v>
      </c>
      <c r="FQ284" s="80">
        <f t="shared" si="564"/>
        <v>1.1921435172089319</v>
      </c>
      <c r="FR284" s="80">
        <f t="shared" si="533"/>
        <v>1.1654208943327264</v>
      </c>
      <c r="FT284" s="80">
        <f t="shared" si="565"/>
        <v>0.897312631179077</v>
      </c>
      <c r="FU284" s="80">
        <f t="shared" si="566"/>
        <v>0.91237199750412667</v>
      </c>
      <c r="FV284" s="80">
        <f t="shared" si="534"/>
        <v>0.89761655105072391</v>
      </c>
      <c r="FX284" s="37"/>
    </row>
    <row r="285" spans="1:180" x14ac:dyDescent="0.2">
      <c r="A285" s="74" t="s">
        <v>427</v>
      </c>
      <c r="B285" s="31">
        <f t="shared" si="458"/>
        <v>1999</v>
      </c>
      <c r="D285" s="85">
        <f t="shared" si="484"/>
        <v>31934.699122742197</v>
      </c>
      <c r="E285" s="85">
        <f t="shared" si="485"/>
        <v>4582.2789412571965</v>
      </c>
      <c r="F285" s="85">
        <f t="shared" si="486"/>
        <v>41647.024599970602</v>
      </c>
      <c r="G285" s="85">
        <f t="shared" si="487"/>
        <v>5668.3322196842946</v>
      </c>
      <c r="H285" s="85">
        <f t="shared" si="488"/>
        <v>2572.1627260869591</v>
      </c>
      <c r="I285" s="85">
        <f t="shared" si="489"/>
        <v>86404.497609741244</v>
      </c>
      <c r="J285" s="90"/>
      <c r="K285" s="96">
        <f>MECS_fuel_shares!AV75</f>
        <v>8689.5616700319733</v>
      </c>
      <c r="L285" s="96">
        <f>MECS_fuel_shares!AW75</f>
        <v>784.78631304762007</v>
      </c>
      <c r="M285" s="96">
        <f>MECS_fuel_shares!BM75</f>
        <v>2802.5241286251239</v>
      </c>
      <c r="N285" s="96">
        <f>MECS_fuel_shares!AX75</f>
        <v>3133.561932979741</v>
      </c>
      <c r="O285" s="96">
        <f>MECS_fuel_shares!AY75</f>
        <v>1628.0188440934655</v>
      </c>
      <c r="P285" s="91"/>
      <c r="R285" s="96">
        <f t="shared" si="583"/>
        <v>3115.0309999999999</v>
      </c>
      <c r="S285" s="96">
        <f t="shared" si="583"/>
        <v>707.16700000000003</v>
      </c>
      <c r="T285" s="96">
        <f t="shared" si="583"/>
        <v>3766.2380000000003</v>
      </c>
      <c r="U285" s="96">
        <f t="shared" si="583"/>
        <v>22248.968212381624</v>
      </c>
      <c r="V285" s="85">
        <f t="shared" si="580"/>
        <v>29837.404212381625</v>
      </c>
      <c r="X285" s="115">
        <f t="shared" ref="X285:AC285" si="603">X211</f>
        <v>3.6750644434547977</v>
      </c>
      <c r="Y285" s="115">
        <f t="shared" si="603"/>
        <v>5.8388874335263141</v>
      </c>
      <c r="Z285" s="115">
        <f t="shared" si="603"/>
        <v>14.860540958268933</v>
      </c>
      <c r="AA285" s="115">
        <f t="shared" si="603"/>
        <v>1.8089102245042308</v>
      </c>
      <c r="AB285" s="115">
        <f t="shared" si="603"/>
        <v>1.5799342467188848</v>
      </c>
      <c r="AC285" s="115">
        <f t="shared" si="603"/>
        <v>5.6612034821921089</v>
      </c>
      <c r="AD285" s="115">
        <f t="shared" si="596"/>
        <v>0.62485398544609827</v>
      </c>
      <c r="AF285" s="96">
        <f t="shared" si="507"/>
        <v>10.251807806324303</v>
      </c>
      <c r="AG285" s="96">
        <f t="shared" si="508"/>
        <v>6.4797691934962973</v>
      </c>
      <c r="AH285" s="96">
        <f t="shared" si="509"/>
        <v>11.057990652733736</v>
      </c>
      <c r="AI285" s="96">
        <f t="shared" si="510"/>
        <v>0.25476831849352227</v>
      </c>
      <c r="AJ285" s="96">
        <f t="shared" si="511"/>
        <v>8.6205981853461261E-2</v>
      </c>
      <c r="AL285" s="94">
        <f t="shared" si="512"/>
        <v>11.073552323337902</v>
      </c>
      <c r="AM285" s="94">
        <f t="shared" si="585"/>
        <v>7.0072538802704099</v>
      </c>
      <c r="AN285" s="94">
        <f t="shared" si="585"/>
        <v>12.019686318907679</v>
      </c>
      <c r="AO285" s="94">
        <f t="shared" si="585"/>
        <v>0.26174827540210288</v>
      </c>
      <c r="AP285" s="94">
        <f t="shared" si="514"/>
        <v>3.0345262358953371</v>
      </c>
      <c r="AR285" s="90">
        <f>[4]Northeast!V284</f>
        <v>0.92579214934653409</v>
      </c>
      <c r="AS285" s="90">
        <f>[4]Midwest!V284</f>
        <v>0.92472305188494797</v>
      </c>
      <c r="AT285" s="90">
        <f>[4]South!V284</f>
        <v>0.91998995309377263</v>
      </c>
      <c r="AU285" s="90">
        <f>[4]West!V284</f>
        <v>0.97333332226217018</v>
      </c>
      <c r="AV285" s="90">
        <f t="shared" si="586"/>
        <v>2.8408382446568691E-2</v>
      </c>
      <c r="AX285" s="102">
        <f t="shared" si="582"/>
        <v>358479.64699334925</v>
      </c>
      <c r="AY285" s="102">
        <f t="shared" si="539"/>
        <v>901094.97100402392</v>
      </c>
      <c r="AZ285" s="102">
        <f t="shared" si="540"/>
        <v>1343873.5322673777</v>
      </c>
      <c r="BA285" s="102">
        <f t="shared" si="541"/>
        <v>7100216.5229984205</v>
      </c>
      <c r="BB285" s="102">
        <f t="shared" si="542"/>
        <v>18327431.725150622</v>
      </c>
      <c r="BE285" s="80">
        <f t="shared" si="587"/>
        <v>0.77257757331929799</v>
      </c>
      <c r="BF285" s="80">
        <f t="shared" si="587"/>
        <v>0.81038192273056087</v>
      </c>
      <c r="BG285" s="80">
        <f t="shared" si="587"/>
        <v>0.58348080346469766</v>
      </c>
      <c r="BH285" s="80">
        <f t="shared" si="587"/>
        <v>0.49689405311894597</v>
      </c>
      <c r="BI285" s="80"/>
      <c r="BJ285" s="80"/>
      <c r="BK285" s="80"/>
      <c r="BL285" s="80"/>
      <c r="BM285" s="80"/>
      <c r="BN285" s="80"/>
      <c r="BO285" s="80"/>
      <c r="BP285" s="80"/>
      <c r="BQ285" s="80"/>
      <c r="BR285" s="80"/>
      <c r="BS285" s="80">
        <f t="shared" si="516"/>
        <v>0.8291283574206102</v>
      </c>
      <c r="BT285" s="95">
        <f>[4]Northeast!AK284</f>
        <v>0.82493806313563223</v>
      </c>
      <c r="BU285" s="95">
        <f>[4]Midwest!AK284</f>
        <v>0.77284057711504162</v>
      </c>
      <c r="BV285" s="95">
        <f>[4]South!AK284</f>
        <v>0.63000472799984986</v>
      </c>
      <c r="BW285" s="95">
        <f>[4]West!AK284</f>
        <v>0.76994005738569971</v>
      </c>
      <c r="BX285" s="88"/>
      <c r="BY285" s="95">
        <f>[4]Northeast!AH284</f>
        <v>0.98769333477664578</v>
      </c>
      <c r="BZ285" s="95">
        <f>[4]Midwest!AH284</f>
        <v>0.98628063647297382</v>
      </c>
      <c r="CA285" s="95">
        <f>[4]South!AH284</f>
        <v>1.0132088607058241</v>
      </c>
      <c r="CB285" s="95">
        <f>[4]West!AH284</f>
        <v>1.0016137670286089</v>
      </c>
      <c r="CD285" s="95">
        <f>[4]Northeast!AI284</f>
        <v>1.1559355250790639</v>
      </c>
      <c r="CE285" s="95">
        <f>[4]Midwest!AI284</f>
        <v>1.2063521036126383</v>
      </c>
      <c r="CF285" s="95">
        <f>[4]South!AI284</f>
        <v>1.2053984447691621</v>
      </c>
      <c r="CG285" s="95">
        <f>[4]West!AI284</f>
        <v>1.1795606787101247</v>
      </c>
      <c r="CI285" s="95">
        <f>[4]Northeast!AJ284</f>
        <v>0.94782490006311537</v>
      </c>
      <c r="CJ285" s="95">
        <f>[4]Midwest!AJ284</f>
        <v>0.91445798061985528</v>
      </c>
      <c r="CK285" s="95">
        <f>[4]South!AJ284</f>
        <v>0.91741486090192581</v>
      </c>
      <c r="CL285" s="95">
        <f>[4]West!AJ284</f>
        <v>0.9231091702856119</v>
      </c>
      <c r="CN285" s="89">
        <f t="shared" si="517"/>
        <v>0.943283283170402</v>
      </c>
      <c r="CO285" s="89">
        <f t="shared" si="518"/>
        <v>0.59062845152960253</v>
      </c>
      <c r="CP285" s="89">
        <f t="shared" si="519"/>
        <v>1.3967170444021537</v>
      </c>
      <c r="CQ285" s="89">
        <f t="shared" si="520"/>
        <v>1.0017214529464997</v>
      </c>
      <c r="CR285" s="89">
        <f t="shared" si="521"/>
        <v>1.1804706633813065</v>
      </c>
      <c r="CS285" s="89">
        <f t="shared" si="522"/>
        <v>0.92736674285114351</v>
      </c>
      <c r="CT285" s="89">
        <f t="shared" si="523"/>
        <v>0.612079737023276</v>
      </c>
      <c r="CU285" s="89">
        <f t="shared" si="524"/>
        <v>0.88432573529950043</v>
      </c>
      <c r="CV285" s="89">
        <f t="shared" si="525"/>
        <v>0.55712994489269407</v>
      </c>
      <c r="CW285" s="89"/>
      <c r="CX285" s="89">
        <f t="shared" si="526"/>
        <v>1.5316591283169774</v>
      </c>
      <c r="CY285" s="80">
        <f t="shared" si="588"/>
        <v>1.5872881064934068</v>
      </c>
      <c r="DA285" s="35"/>
      <c r="DC285" s="80">
        <f t="shared" si="491"/>
        <v>0.3695953336477924</v>
      </c>
      <c r="DD285" s="80">
        <f t="shared" si="468"/>
        <v>5.3032875232418342E-2</v>
      </c>
      <c r="DE285" s="80">
        <f t="shared" si="469"/>
        <v>0.48200065681853249</v>
      </c>
      <c r="DF285" s="80">
        <f t="shared" si="470"/>
        <v>6.560228201645428E-2</v>
      </c>
      <c r="DG285" s="80">
        <f t="shared" si="471"/>
        <v>2.9768852284802517E-2</v>
      </c>
      <c r="DI285" s="80">
        <f t="shared" si="544"/>
        <v>0.3705895846072676</v>
      </c>
      <c r="DJ285" s="80">
        <f t="shared" si="472"/>
        <v>5.1672165600570315E-2</v>
      </c>
      <c r="DK285" s="80">
        <f t="shared" si="473"/>
        <v>0.48376381538254226</v>
      </c>
      <c r="DL285" s="80">
        <f t="shared" si="474"/>
        <v>6.4988443105514868E-2</v>
      </c>
      <c r="DM285" s="80">
        <f t="shared" si="475"/>
        <v>2.8961936892043041E-2</v>
      </c>
      <c r="DN285" s="80">
        <f t="shared" si="545"/>
        <v>0.99997594558793812</v>
      </c>
      <c r="DO285" s="80"/>
      <c r="DP285" s="80">
        <f t="shared" si="494"/>
        <v>0.37059849913627535</v>
      </c>
      <c r="DQ285" s="80">
        <f t="shared" si="476"/>
        <v>5.1673408574032798E-2</v>
      </c>
      <c r="DR285" s="80">
        <f t="shared" si="477"/>
        <v>0.48377545231661773</v>
      </c>
      <c r="DS285" s="80">
        <f t="shared" si="478"/>
        <v>6.4990006401908759E-2</v>
      </c>
      <c r="DT285" s="80">
        <f t="shared" si="479"/>
        <v>2.896263357116536E-2</v>
      </c>
      <c r="DW285" s="80">
        <f t="shared" si="495"/>
        <v>1.4650612942835994E-3</v>
      </c>
      <c r="DX285" s="80">
        <f t="shared" si="480"/>
        <v>9.9879458518600917E-2</v>
      </c>
      <c r="DY285" s="80">
        <f t="shared" si="481"/>
        <v>-2.5723825287581128E-2</v>
      </c>
      <c r="DZ285" s="80">
        <f t="shared" si="482"/>
        <v>-1.4233848248820178E-2</v>
      </c>
      <c r="EA285" s="80">
        <f t="shared" si="483"/>
        <v>9.27382713033474E-2</v>
      </c>
      <c r="EC285" s="80">
        <f t="shared" si="527"/>
        <v>5.3375068117658104</v>
      </c>
      <c r="ED285" s="80">
        <f t="shared" si="528"/>
        <v>0.48204989511937429</v>
      </c>
      <c r="EE285" s="80">
        <f t="shared" si="529"/>
        <v>1.7214322418888595</v>
      </c>
      <c r="EF285" s="80">
        <f t="shared" si="530"/>
        <v>1.9247700629193953</v>
      </c>
      <c r="EG285" s="80"/>
      <c r="EI285" s="80">
        <f t="shared" si="590"/>
        <v>3.0688228264012147E-2</v>
      </c>
      <c r="EJ285" s="80">
        <f t="shared" si="590"/>
        <v>-1.014289707317056E-2</v>
      </c>
      <c r="EK285" s="80">
        <f t="shared" si="590"/>
        <v>5.5949487748120065E-2</v>
      </c>
      <c r="EL285" s="80">
        <f t="shared" si="590"/>
        <v>7.0589329596470435E-2</v>
      </c>
      <c r="EN285" s="80">
        <f t="shared" si="547"/>
        <v>-2.298529979302999E-3</v>
      </c>
      <c r="EO285" s="80">
        <f t="shared" si="548"/>
        <v>-2.3398384066454889E-3</v>
      </c>
      <c r="EP285" s="80">
        <f t="shared" si="549"/>
        <v>1.2368910503685259E-3</v>
      </c>
      <c r="EQ285" s="80">
        <f t="shared" si="550"/>
        <v>3.8133229542597271E-4</v>
      </c>
      <c r="ES285" s="80">
        <f t="shared" si="551"/>
        <v>1.4424364137102607E-2</v>
      </c>
      <c r="ET285" s="80">
        <f t="shared" si="552"/>
        <v>1.5040644845511771E-2</v>
      </c>
      <c r="EU285" s="80">
        <f t="shared" si="553"/>
        <v>1.1745038495590552E-2</v>
      </c>
      <c r="EV285" s="80">
        <f t="shared" si="554"/>
        <v>1.5788756198749167E-2</v>
      </c>
      <c r="EX285" s="80">
        <f t="shared" si="555"/>
        <v>6.5994727285731372E-2</v>
      </c>
      <c r="EY285" s="80">
        <f t="shared" si="556"/>
        <v>6.6289465596590602E-2</v>
      </c>
      <c r="EZ285" s="80">
        <f t="shared" si="557"/>
        <v>1.2933178476620575E-2</v>
      </c>
      <c r="FA285" s="80">
        <f t="shared" si="558"/>
        <v>-2.3596965404416172E-2</v>
      </c>
      <c r="FD285" s="80">
        <f t="shared" si="461"/>
        <v>0.99503277074095631</v>
      </c>
      <c r="FE285" s="80">
        <f t="shared" si="459"/>
        <v>1.2843128312263701</v>
      </c>
      <c r="FF285" s="80">
        <f t="shared" si="460"/>
        <v>0.612079737023276</v>
      </c>
      <c r="FG285" s="80"/>
      <c r="FH285" s="80">
        <f t="shared" si="559"/>
        <v>1.0434196905937689</v>
      </c>
      <c r="FI285" s="80">
        <f t="shared" si="560"/>
        <v>0.73862867203666105</v>
      </c>
      <c r="FJ285" s="80">
        <f t="shared" si="531"/>
        <v>1.3967170444021537</v>
      </c>
      <c r="FK285" s="80"/>
      <c r="FL285" s="80">
        <f t="shared" si="561"/>
        <v>0.99965048222472019</v>
      </c>
      <c r="FM285" s="80">
        <f t="shared" si="562"/>
        <v>0.99849542631359478</v>
      </c>
      <c r="FN285" s="80">
        <f t="shared" si="532"/>
        <v>1.0017214529464997</v>
      </c>
      <c r="FO285" s="80"/>
      <c r="FP285" s="80">
        <f t="shared" si="563"/>
        <v>1.012913591237093</v>
      </c>
      <c r="FQ285" s="80">
        <f t="shared" si="564"/>
        <v>1.2075383712861183</v>
      </c>
      <c r="FR285" s="80">
        <f t="shared" si="533"/>
        <v>1.1804706633813065</v>
      </c>
      <c r="FT285" s="80">
        <f t="shared" si="565"/>
        <v>1.0331435419340196</v>
      </c>
      <c r="FU285" s="80">
        <f t="shared" si="566"/>
        <v>0.9426112370628299</v>
      </c>
      <c r="FV285" s="80">
        <f t="shared" si="534"/>
        <v>0.92736674285114351</v>
      </c>
      <c r="FX285" s="37"/>
    </row>
    <row r="286" spans="1:180" x14ac:dyDescent="0.2">
      <c r="A286" s="74" t="s">
        <v>427</v>
      </c>
      <c r="B286" s="31">
        <f t="shared" si="458"/>
        <v>2000</v>
      </c>
      <c r="D286" s="85">
        <f t="shared" si="484"/>
        <v>44410.844300310702</v>
      </c>
      <c r="E286" s="85">
        <f t="shared" si="485"/>
        <v>6138.0256798176852</v>
      </c>
      <c r="F286" s="85">
        <f t="shared" si="486"/>
        <v>42707.748070123169</v>
      </c>
      <c r="G286" s="85">
        <f t="shared" si="487"/>
        <v>5610.3290020492532</v>
      </c>
      <c r="H286" s="85">
        <f t="shared" si="488"/>
        <v>2504.8976423778131</v>
      </c>
      <c r="I286" s="85">
        <f t="shared" si="489"/>
        <v>101371.84469467863</v>
      </c>
      <c r="J286" s="90"/>
      <c r="K286" s="96">
        <f>MECS_fuel_shares!AV76</f>
        <v>8623.1035214097283</v>
      </c>
      <c r="L286" s="96">
        <f>MECS_fuel_shares!AW76</f>
        <v>745.88824677748755</v>
      </c>
      <c r="M286" s="96">
        <f>MECS_fuel_shares!BM76</f>
        <v>2804.7888075380001</v>
      </c>
      <c r="N286" s="96">
        <f>MECS_fuel_shares!AX76</f>
        <v>3232.8758998853577</v>
      </c>
      <c r="O286" s="96">
        <f>MECS_fuel_shares!AY76</f>
        <v>1564.5388376648518</v>
      </c>
      <c r="P286" s="91"/>
      <c r="R286" s="96">
        <f t="shared" si="583"/>
        <v>3251.5260000000003</v>
      </c>
      <c r="S286" s="96">
        <f t="shared" si="583"/>
        <v>806.90700000000004</v>
      </c>
      <c r="T286" s="96">
        <f t="shared" si="583"/>
        <v>3955.6910000000003</v>
      </c>
      <c r="U286" s="96">
        <f t="shared" si="583"/>
        <v>22633.216902278735</v>
      </c>
      <c r="V286" s="85">
        <f t="shared" si="580"/>
        <v>30647.340902278735</v>
      </c>
      <c r="X286" s="115">
        <f t="shared" ref="X286:AC286" si="604">X212</f>
        <v>5.1502158347103197</v>
      </c>
      <c r="Y286" s="115">
        <f t="shared" si="604"/>
        <v>8.2291492141567062</v>
      </c>
      <c r="Z286" s="115">
        <f t="shared" si="604"/>
        <v>15.226725076534859</v>
      </c>
      <c r="AA286" s="115">
        <f t="shared" si="604"/>
        <v>1.7353988138697818</v>
      </c>
      <c r="AB286" s="115">
        <f t="shared" si="604"/>
        <v>1.6010453573121211</v>
      </c>
      <c r="AC286" s="115">
        <f t="shared" si="604"/>
        <v>7.0537730728952575</v>
      </c>
      <c r="AD286" s="115">
        <f t="shared" si="596"/>
        <v>0.77855852221095012</v>
      </c>
      <c r="AF286" s="96">
        <f t="shared" si="507"/>
        <v>13.658461996093742</v>
      </c>
      <c r="AG286" s="96">
        <f t="shared" si="508"/>
        <v>7.6068564033001138</v>
      </c>
      <c r="AH286" s="96">
        <f t="shared" si="509"/>
        <v>10.796532911727223</v>
      </c>
      <c r="AI286" s="96">
        <f t="shared" si="510"/>
        <v>0.24788031795358262</v>
      </c>
      <c r="AJ286" s="96">
        <f t="shared" si="511"/>
        <v>8.1732951983170765E-2</v>
      </c>
      <c r="AL286" s="94">
        <f t="shared" si="512"/>
        <v>13.893899836777168</v>
      </c>
      <c r="AM286" s="94">
        <f t="shared" si="585"/>
        <v>7.8350090608904503</v>
      </c>
      <c r="AN286" s="94">
        <f t="shared" si="585"/>
        <v>10.788766037920704</v>
      </c>
      <c r="AO286" s="94">
        <f t="shared" si="585"/>
        <v>0.25742156936964555</v>
      </c>
      <c r="AP286" s="94">
        <f t="shared" si="514"/>
        <v>3.2629846572338006</v>
      </c>
      <c r="AR286" s="90">
        <f>[4]Northeast!V285</f>
        <v>0.9830545891758754</v>
      </c>
      <c r="AS286" s="90">
        <f>[4]Midwest!V285</f>
        <v>0.97088035816969342</v>
      </c>
      <c r="AT286" s="90">
        <f>[4]South!V285</f>
        <v>1.0007199038128383</v>
      </c>
      <c r="AU286" s="90">
        <f>[4]West!V285</f>
        <v>0.96293530709401387</v>
      </c>
      <c r="AV286" s="90">
        <f t="shared" si="586"/>
        <v>2.5048524761516953E-2</v>
      </c>
      <c r="AX286" s="102">
        <f t="shared" si="582"/>
        <v>377071.43279991986</v>
      </c>
      <c r="AY286" s="102">
        <f t="shared" si="539"/>
        <v>1081806.8302941306</v>
      </c>
      <c r="AZ286" s="102">
        <f t="shared" si="540"/>
        <v>1410334.7066163758</v>
      </c>
      <c r="BA286" s="102">
        <f t="shared" si="541"/>
        <v>7000954.4452607473</v>
      </c>
      <c r="BB286" s="102">
        <f t="shared" si="542"/>
        <v>19588737.693479914</v>
      </c>
      <c r="BE286" s="80">
        <f t="shared" si="587"/>
        <v>0.96934706284054561</v>
      </c>
      <c r="BF286" s="80">
        <f t="shared" si="587"/>
        <v>0.90611098382676958</v>
      </c>
      <c r="BG286" s="80">
        <f t="shared" si="587"/>
        <v>0.52372730112733046</v>
      </c>
      <c r="BH286" s="80">
        <f t="shared" si="587"/>
        <v>0.48868038105627748</v>
      </c>
      <c r="BI286" s="80"/>
      <c r="BJ286" s="80"/>
      <c r="BK286" s="80"/>
      <c r="BL286" s="80"/>
      <c r="BM286" s="80"/>
      <c r="BN286" s="80"/>
      <c r="BO286" s="80"/>
      <c r="BP286" s="80"/>
      <c r="BQ286" s="80"/>
      <c r="BR286" s="80"/>
      <c r="BS286" s="80">
        <f t="shared" si="516"/>
        <v>0.90231883437088711</v>
      </c>
      <c r="BT286" s="95">
        <f>[4]Northeast!AK285</f>
        <v>0.83806250306156194</v>
      </c>
      <c r="BU286" s="95">
        <f>[4]Midwest!AK285</f>
        <v>0.75550083500138965</v>
      </c>
      <c r="BV286" s="95">
        <f>[4]South!AK285</f>
        <v>0.62961232343255102</v>
      </c>
      <c r="BW286" s="95">
        <f>[4]West!AK285</f>
        <v>0.71313132631514708</v>
      </c>
      <c r="BX286" s="88"/>
      <c r="BY286" s="95">
        <f>[4]Northeast!AH285</f>
        <v>0.98690905446397237</v>
      </c>
      <c r="BZ286" s="95">
        <f>[4]Midwest!AH285</f>
        <v>0.98614382238108256</v>
      </c>
      <c r="CA286" s="95">
        <f>[4]South!AH285</f>
        <v>1.0142423498764244</v>
      </c>
      <c r="CB286" s="95">
        <f>[4]West!AH285</f>
        <v>1.0025730296000881</v>
      </c>
      <c r="CD286" s="95">
        <f>[4]Northeast!AI285</f>
        <v>1.1679578774305617</v>
      </c>
      <c r="CE286" s="95">
        <f>[4]Midwest!AI285</f>
        <v>1.2183242225546427</v>
      </c>
      <c r="CF286" s="95">
        <f>[4]South!AI285</f>
        <v>1.2218606459604726</v>
      </c>
      <c r="CG286" s="95">
        <f>[4]West!AI285</f>
        <v>1.1962098101346728</v>
      </c>
      <c r="CI286" s="95">
        <f>[4]Northeast!AJ285</f>
        <v>1.0064501177719987</v>
      </c>
      <c r="CJ286" s="95">
        <f>[4]Midwest!AJ285</f>
        <v>0.96010290859041059</v>
      </c>
      <c r="CK286" s="95">
        <f>[4]South!AJ285</f>
        <v>0.99791884495141447</v>
      </c>
      <c r="CL286" s="95">
        <f>[4]West!AJ285</f>
        <v>0.91324769432978459</v>
      </c>
      <c r="CN286" s="89">
        <f t="shared" si="517"/>
        <v>0.90650261008611477</v>
      </c>
      <c r="CO286" s="89">
        <f t="shared" si="518"/>
        <v>0.5985204398105376</v>
      </c>
      <c r="CP286" s="89">
        <f t="shared" si="519"/>
        <v>1.4464008468225082</v>
      </c>
      <c r="CQ286" s="89">
        <f t="shared" si="520"/>
        <v>1.0019117808337068</v>
      </c>
      <c r="CR286" s="89">
        <f t="shared" si="521"/>
        <v>1.1943802711918294</v>
      </c>
      <c r="CS286" s="89">
        <f t="shared" si="522"/>
        <v>0.98900550439685564</v>
      </c>
      <c r="CT286" s="89">
        <f t="shared" si="523"/>
        <v>0.72157561329340947</v>
      </c>
      <c r="CU286" s="89">
        <f t="shared" si="524"/>
        <v>1.1197224519126074</v>
      </c>
      <c r="CV286" s="89">
        <f t="shared" si="525"/>
        <v>0.54256034087814164</v>
      </c>
      <c r="CW286" s="89"/>
      <c r="CX286" s="89">
        <f t="shared" si="526"/>
        <v>1.7118254562980713</v>
      </c>
      <c r="CY286" s="80">
        <f t="shared" si="588"/>
        <v>2.0637749712784399</v>
      </c>
      <c r="DA286" s="35"/>
      <c r="DC286" s="80">
        <f t="shared" si="491"/>
        <v>0.43809841316463671</v>
      </c>
      <c r="DD286" s="80">
        <f t="shared" si="468"/>
        <v>6.0549610183229623E-2</v>
      </c>
      <c r="DE286" s="80">
        <f t="shared" si="469"/>
        <v>0.42129792743492467</v>
      </c>
      <c r="DF286" s="80">
        <f t="shared" si="470"/>
        <v>5.5344055530872266E-2</v>
      </c>
      <c r="DG286" s="80">
        <f t="shared" si="471"/>
        <v>2.4709993686336695E-2</v>
      </c>
      <c r="DI286" s="80">
        <f t="shared" si="544"/>
        <v>0.40287668152468598</v>
      </c>
      <c r="DJ286" s="80">
        <f t="shared" si="472"/>
        <v>5.670823776855146E-2</v>
      </c>
      <c r="DK286" s="80">
        <f t="shared" si="473"/>
        <v>0.45096858893276376</v>
      </c>
      <c r="DL286" s="80">
        <f t="shared" si="474"/>
        <v>6.032787865668926E-2</v>
      </c>
      <c r="DM286" s="80">
        <f t="shared" si="475"/>
        <v>2.7160948597988444E-2</v>
      </c>
      <c r="DN286" s="80">
        <f t="shared" si="545"/>
        <v>0.99804233548067889</v>
      </c>
      <c r="DO286" s="80"/>
      <c r="DP286" s="80">
        <f t="shared" si="494"/>
        <v>0.40366692594322845</v>
      </c>
      <c r="DQ286" s="80">
        <f t="shared" si="476"/>
        <v>5.6819471231387732E-2</v>
      </c>
      <c r="DR286" s="80">
        <f t="shared" si="477"/>
        <v>0.45185316584347845</v>
      </c>
      <c r="DS286" s="80">
        <f t="shared" si="478"/>
        <v>6.0446212061369159E-2</v>
      </c>
      <c r="DT286" s="80">
        <f t="shared" si="479"/>
        <v>2.7214224920536201E-2</v>
      </c>
      <c r="DW286" s="80">
        <f t="shared" si="495"/>
        <v>0.33746795530493801</v>
      </c>
      <c r="DX286" s="80">
        <f t="shared" si="480"/>
        <v>0.34314236244627838</v>
      </c>
      <c r="DY286" s="80">
        <f t="shared" si="481"/>
        <v>2.4342670417875627E-2</v>
      </c>
      <c r="DZ286" s="80">
        <f t="shared" si="482"/>
        <v>-4.1487327155906972E-2</v>
      </c>
      <c r="EA286" s="80">
        <f t="shared" si="483"/>
        <v>1.3273534054515757E-2</v>
      </c>
      <c r="EC286" s="80">
        <f t="shared" si="527"/>
        <v>5.5115944160773394</v>
      </c>
      <c r="ED286" s="80">
        <f t="shared" si="528"/>
        <v>0.47674639249656531</v>
      </c>
      <c r="EE286" s="80">
        <f t="shared" si="529"/>
        <v>1.7927255878954593</v>
      </c>
      <c r="EF286" s="80">
        <f t="shared" si="530"/>
        <v>2.0663442939585814</v>
      </c>
      <c r="EG286" s="80"/>
      <c r="EI286" s="80">
        <f t="shared" si="590"/>
        <v>3.2095294252218722E-2</v>
      </c>
      <c r="EJ286" s="80">
        <f t="shared" si="590"/>
        <v>-1.1062947952521907E-2</v>
      </c>
      <c r="EK286" s="80">
        <f t="shared" si="590"/>
        <v>4.0580493464098984E-2</v>
      </c>
      <c r="EL286" s="80">
        <f t="shared" si="590"/>
        <v>7.0974491650289559E-2</v>
      </c>
      <c r="EN286" s="80">
        <f t="shared" si="547"/>
        <v>-7.9436787698455998E-4</v>
      </c>
      <c r="EO286" s="80">
        <f t="shared" si="548"/>
        <v>-1.3872682575647956E-4</v>
      </c>
      <c r="EP286" s="80">
        <f t="shared" si="549"/>
        <v>1.0194960596053382E-3</v>
      </c>
      <c r="EQ286" s="80">
        <f t="shared" si="550"/>
        <v>9.5725872093765647E-4</v>
      </c>
      <c r="ES286" s="80">
        <f t="shared" si="551"/>
        <v>1.0346825370331042E-2</v>
      </c>
      <c r="ET286" s="80">
        <f t="shared" si="552"/>
        <v>9.8753108675346431E-3</v>
      </c>
      <c r="EU286" s="80">
        <f t="shared" si="553"/>
        <v>1.3564644724794425E-2</v>
      </c>
      <c r="EV286" s="80">
        <f t="shared" si="554"/>
        <v>1.4016003700451207E-2</v>
      </c>
      <c r="EX286" s="80">
        <f t="shared" si="555"/>
        <v>6.0014903144013101E-2</v>
      </c>
      <c r="EY286" s="80">
        <f t="shared" si="556"/>
        <v>4.870895631780315E-2</v>
      </c>
      <c r="EZ286" s="80">
        <f t="shared" si="557"/>
        <v>8.4112174355315178E-2</v>
      </c>
      <c r="FA286" s="80">
        <f t="shared" si="558"/>
        <v>-1.074036418907556E-2</v>
      </c>
      <c r="FD286" s="80">
        <f t="shared" si="461"/>
        <v>1.1788915228637435</v>
      </c>
      <c r="FE286" s="80">
        <f t="shared" si="459"/>
        <v>1.5140655094379014</v>
      </c>
      <c r="FF286" s="80">
        <f t="shared" si="460"/>
        <v>0.72157561329340947</v>
      </c>
      <c r="FG286" s="80"/>
      <c r="FH286" s="80">
        <f t="shared" si="559"/>
        <v>1.0355718451489373</v>
      </c>
      <c r="FI286" s="80">
        <f t="shared" si="560"/>
        <v>0.7649030567809143</v>
      </c>
      <c r="FJ286" s="80">
        <f t="shared" si="531"/>
        <v>1.4464008468225082</v>
      </c>
      <c r="FK286" s="80"/>
      <c r="FL286" s="80">
        <f t="shared" si="561"/>
        <v>1.0001900008097533</v>
      </c>
      <c r="FM286" s="80">
        <f t="shared" si="562"/>
        <v>0.99868514125312935</v>
      </c>
      <c r="FN286" s="80">
        <f t="shared" si="532"/>
        <v>1.0019117808337068</v>
      </c>
      <c r="FO286" s="80"/>
      <c r="FP286" s="80">
        <f t="shared" si="563"/>
        <v>1.0117831033349702</v>
      </c>
      <c r="FQ286" s="80">
        <f t="shared" si="564"/>
        <v>1.2217669206959243</v>
      </c>
      <c r="FR286" s="80">
        <f t="shared" si="533"/>
        <v>1.1943802711918294</v>
      </c>
      <c r="FT286" s="80">
        <f t="shared" si="565"/>
        <v>1.0664664352273479</v>
      </c>
      <c r="FU286" s="80">
        <f t="shared" si="566"/>
        <v>1.0052632457956368</v>
      </c>
      <c r="FV286" s="80">
        <f t="shared" si="534"/>
        <v>0.98900550439685564</v>
      </c>
      <c r="FX286" s="37"/>
    </row>
    <row r="287" spans="1:180" x14ac:dyDescent="0.2">
      <c r="A287" s="74" t="s">
        <v>427</v>
      </c>
      <c r="B287" s="31">
        <f t="shared" si="458"/>
        <v>2001</v>
      </c>
      <c r="D287" s="85">
        <f t="shared" si="484"/>
        <v>55108.636087867373</v>
      </c>
      <c r="E287" s="85">
        <f t="shared" si="485"/>
        <v>5430.9872463851179</v>
      </c>
      <c r="F287" s="85">
        <f t="shared" si="486"/>
        <v>45266.822200077921</v>
      </c>
      <c r="G287" s="85">
        <f t="shared" si="487"/>
        <v>6125.8581332930189</v>
      </c>
      <c r="H287" s="85">
        <f t="shared" si="488"/>
        <v>3301.7204981336922</v>
      </c>
      <c r="I287" s="85">
        <f t="shared" si="489"/>
        <v>115234.02416575713</v>
      </c>
      <c r="J287" s="90"/>
      <c r="K287" s="96">
        <f>MECS_fuel_shares!AV77</f>
        <v>8813.7341146512954</v>
      </c>
      <c r="L287" s="96">
        <f>MECS_fuel_shares!AW77</f>
        <v>728.29622963216434</v>
      </c>
      <c r="M287" s="96">
        <f>MECS_fuel_shares!BM77</f>
        <v>2796.9323619279994</v>
      </c>
      <c r="N287" s="96">
        <f>MECS_fuel_shares!AX77</f>
        <v>3432.066712769179</v>
      </c>
      <c r="O287" s="96">
        <f>MECS_fuel_shares!AY77</f>
        <v>1546.2584473051804</v>
      </c>
      <c r="P287" s="91"/>
      <c r="R287" s="96">
        <f t="shared" si="583"/>
        <v>3097.2629999999999</v>
      </c>
      <c r="S287" s="96">
        <f t="shared" si="583"/>
        <v>789.58799999999997</v>
      </c>
      <c r="T287" s="96">
        <f t="shared" si="583"/>
        <v>4062.047</v>
      </c>
      <c r="U287" s="96">
        <f t="shared" si="583"/>
        <v>23005.608134059454</v>
      </c>
      <c r="V287" s="85">
        <f t="shared" si="580"/>
        <v>30954.506134059455</v>
      </c>
      <c r="X287" s="115">
        <f t="shared" ref="X287:AC287" si="605">X213</f>
        <v>6.2525866302523108</v>
      </c>
      <c r="Y287" s="115">
        <f t="shared" si="605"/>
        <v>7.4571129513166783</v>
      </c>
      <c r="Z287" s="115">
        <f t="shared" si="605"/>
        <v>16.184453659392144</v>
      </c>
      <c r="AA287" s="115">
        <f t="shared" si="605"/>
        <v>1.7848890030317452</v>
      </c>
      <c r="AB287" s="115">
        <f t="shared" si="605"/>
        <v>2.1352966600686525</v>
      </c>
      <c r="AC287" s="115">
        <f t="shared" si="605"/>
        <v>7.3713963860419796</v>
      </c>
      <c r="AD287" s="115">
        <f t="shared" si="596"/>
        <v>0.81361611971908165</v>
      </c>
      <c r="AF287" s="96">
        <f t="shared" si="507"/>
        <v>17.792688605348456</v>
      </c>
      <c r="AG287" s="96">
        <f t="shared" si="508"/>
        <v>6.8782545408303042</v>
      </c>
      <c r="AH287" s="96">
        <f t="shared" si="509"/>
        <v>11.143845012152228</v>
      </c>
      <c r="AI287" s="96">
        <f t="shared" si="510"/>
        <v>0.26627673120380502</v>
      </c>
      <c r="AJ287" s="96">
        <f t="shared" si="511"/>
        <v>0.10666364644405638</v>
      </c>
      <c r="AL287" s="94">
        <f t="shared" si="512"/>
        <v>19.226281554239829</v>
      </c>
      <c r="AM287" s="94">
        <f t="shared" si="585"/>
        <v>7.4926098647208041</v>
      </c>
      <c r="AN287" s="94">
        <f t="shared" si="585"/>
        <v>11.665604184820321</v>
      </c>
      <c r="AO287" s="94">
        <f t="shared" si="585"/>
        <v>0.27245842798266084</v>
      </c>
      <c r="AP287" s="94">
        <f t="shared" si="514"/>
        <v>3.8482032023587922</v>
      </c>
      <c r="AR287" s="90">
        <f>[4]Northeast!V286</f>
        <v>0.92543576640927561</v>
      </c>
      <c r="AS287" s="90">
        <f>[4]Midwest!V286</f>
        <v>0.91800516308967162</v>
      </c>
      <c r="AT287" s="90">
        <f>[4]South!V286</f>
        <v>0.95527371198252864</v>
      </c>
      <c r="AU287" s="90">
        <f>[4]West!V286</f>
        <v>0.97731141288369605</v>
      </c>
      <c r="AV287" s="90">
        <f t="shared" si="586"/>
        <v>2.7717779138761667E-2</v>
      </c>
      <c r="AX287" s="102">
        <f t="shared" si="582"/>
        <v>351413.25568822643</v>
      </c>
      <c r="AY287" s="102">
        <f t="shared" si="539"/>
        <v>1084157.7477323916</v>
      </c>
      <c r="AZ287" s="102">
        <f t="shared" si="540"/>
        <v>1452322.2138986313</v>
      </c>
      <c r="BA287" s="102">
        <f t="shared" si="541"/>
        <v>6703135.4747464312</v>
      </c>
      <c r="BB287" s="102">
        <f t="shared" si="542"/>
        <v>20018973.017096188</v>
      </c>
      <c r="BE287" s="80">
        <f t="shared" si="587"/>
        <v>1.3413756952972802</v>
      </c>
      <c r="BF287" s="80">
        <f t="shared" si="587"/>
        <v>0.86651285827367508</v>
      </c>
      <c r="BG287" s="80">
        <f t="shared" si="587"/>
        <v>0.56629232428077825</v>
      </c>
      <c r="BH287" s="80">
        <f t="shared" si="587"/>
        <v>0.51722584371852232</v>
      </c>
      <c r="BI287" s="80"/>
      <c r="BJ287" s="80">
        <f t="shared" ref="BJ287:BJ296" si="606">X287/X$298</f>
        <v>1.008650189824815</v>
      </c>
      <c r="BK287" s="80">
        <f t="shared" ref="BK287:BK296" si="607">Y287/Y$298</f>
        <v>0.73662332233523375</v>
      </c>
      <c r="BL287" s="80">
        <f t="shared" ref="BL287:BL296" si="608">Z287/Z$298</f>
        <v>0.69347420866610077</v>
      </c>
      <c r="BM287" s="80">
        <f t="shared" ref="BM287:BM296" si="609">AA287/AA$298</f>
        <v>0.58647490666733471</v>
      </c>
      <c r="BN287" s="80"/>
      <c r="BO287" s="80">
        <f t="shared" ref="BO287:BR296" si="610">BT287*BY287*CD287*CI287</f>
        <v>0.92516664111734359</v>
      </c>
      <c r="BP287" s="80">
        <f t="shared" si="610"/>
        <v>0.8226132281141203</v>
      </c>
      <c r="BQ287" s="80">
        <f t="shared" si="610"/>
        <v>0.7167685224815159</v>
      </c>
      <c r="BR287" s="80">
        <f t="shared" si="610"/>
        <v>0.80145379771853809</v>
      </c>
      <c r="BS287" s="80">
        <f t="shared" si="516"/>
        <v>0.7995219296627728</v>
      </c>
      <c r="BT287" s="95">
        <f>[4]Northeast!AK286</f>
        <v>0.838875810035838</v>
      </c>
      <c r="BU287" s="95">
        <f>[4]Midwest!AK286</f>
        <v>0.74658237725200849</v>
      </c>
      <c r="BV287" s="95">
        <f>[4]South!AK286</f>
        <v>0.59818393795012925</v>
      </c>
      <c r="BW287" s="95">
        <f>[4]West!AK286</f>
        <v>0.71019468200043323</v>
      </c>
      <c r="BX287" s="88"/>
      <c r="BY287" s="95">
        <f>[4]Northeast!AH286</f>
        <v>0.98608664003690272</v>
      </c>
      <c r="BZ287" s="95">
        <f>[4]Midwest!AH286</f>
        <v>0.98599086023677374</v>
      </c>
      <c r="CA287" s="95">
        <f>[4]South!AH286</f>
        <v>1.0150229900454859</v>
      </c>
      <c r="CB287" s="95">
        <f>[4]West!AH286</f>
        <v>1.0032232883208019</v>
      </c>
      <c r="CD287" s="95">
        <f>[4]Northeast!AI286</f>
        <v>1.1804465267876929</v>
      </c>
      <c r="CE287" s="95">
        <f>[4]Midwest!AI286</f>
        <v>1.2309711403393735</v>
      </c>
      <c r="CF287" s="95">
        <f>[4]South!AI286</f>
        <v>1.2392467404399319</v>
      </c>
      <c r="CG287" s="95">
        <f>[4]West!AI286</f>
        <v>1.2136096642169669</v>
      </c>
      <c r="CI287" s="95">
        <f>[4]Northeast!AJ286</f>
        <v>0.94746003563633274</v>
      </c>
      <c r="CJ287" s="95">
        <f>[4]Midwest!AJ286</f>
        <v>0.90781466507880237</v>
      </c>
      <c r="CK287" s="95">
        <f>[4]South!AJ286</f>
        <v>0.95259985900344935</v>
      </c>
      <c r="CL287" s="95">
        <f>[4]West!AJ286</f>
        <v>0.92688199080759193</v>
      </c>
      <c r="CN287" s="89">
        <f t="shared" si="517"/>
        <v>0.8959108490025941</v>
      </c>
      <c r="CO287" s="89">
        <f t="shared" si="518"/>
        <v>0.79824015620384092</v>
      </c>
      <c r="CP287" s="89">
        <f t="shared" si="519"/>
        <v>1.4789940600906566</v>
      </c>
      <c r="CQ287" s="89">
        <f t="shared" si="520"/>
        <v>1.0018698746846522</v>
      </c>
      <c r="CR287" s="89">
        <f t="shared" si="521"/>
        <v>1.2087567249808739</v>
      </c>
      <c r="CS287" s="89">
        <f t="shared" si="522"/>
        <v>0.94189975585240515</v>
      </c>
      <c r="CT287" s="89">
        <f t="shared" si="523"/>
        <v>0.81165548308884827</v>
      </c>
      <c r="CU287" s="89">
        <f t="shared" si="524"/>
        <v>1.2267550598654184</v>
      </c>
      <c r="CV287" s="89">
        <f t="shared" si="525"/>
        <v>0.71515201605254641</v>
      </c>
      <c r="CW287" s="89"/>
      <c r="CX287" s="89">
        <f t="shared" si="526"/>
        <v>1.6870242889732605</v>
      </c>
      <c r="CY287" s="80">
        <f t="shared" si="588"/>
        <v>1.7153766364762391</v>
      </c>
      <c r="DA287" s="35"/>
      <c r="DC287" s="80">
        <f t="shared" si="491"/>
        <v>0.47823233187271974</v>
      </c>
      <c r="DD287" s="80">
        <f t="shared" si="468"/>
        <v>4.7130066711659514E-2</v>
      </c>
      <c r="DE287" s="80">
        <f t="shared" si="469"/>
        <v>0.39282514455074791</v>
      </c>
      <c r="DF287" s="80">
        <f t="shared" si="470"/>
        <v>5.3160151072059625E-2</v>
      </c>
      <c r="DG287" s="80">
        <f t="shared" si="471"/>
        <v>2.8652305792813137E-2</v>
      </c>
      <c r="DI287" s="80">
        <f t="shared" si="544"/>
        <v>0.45787225487950795</v>
      </c>
      <c r="DJ287" s="80">
        <f t="shared" si="472"/>
        <v>5.3559940183334639E-2</v>
      </c>
      <c r="DK287" s="80">
        <f t="shared" si="473"/>
        <v>0.40689551605655278</v>
      </c>
      <c r="DL287" s="80">
        <f t="shared" si="474"/>
        <v>5.4244776467197456E-2</v>
      </c>
      <c r="DM287" s="80">
        <f t="shared" si="475"/>
        <v>2.6632537047423063E-2</v>
      </c>
      <c r="DN287" s="80">
        <f t="shared" si="545"/>
        <v>0.99920502463401584</v>
      </c>
      <c r="DP287" s="80">
        <f t="shared" si="494"/>
        <v>0.45823654164190702</v>
      </c>
      <c r="DQ287" s="80">
        <f t="shared" si="476"/>
        <v>5.3602552892437989E-2</v>
      </c>
      <c r="DR287" s="80">
        <f t="shared" si="477"/>
        <v>0.40721924532514092</v>
      </c>
      <c r="DS287" s="80">
        <f t="shared" si="478"/>
        <v>5.4287934037427384E-2</v>
      </c>
      <c r="DT287" s="80">
        <f t="shared" si="479"/>
        <v>2.6653726103086705E-2</v>
      </c>
      <c r="DW287" s="80">
        <f t="shared" si="495"/>
        <v>0.19395661552195459</v>
      </c>
      <c r="DX287" s="80">
        <f t="shared" si="480"/>
        <v>-9.8514297714239182E-2</v>
      </c>
      <c r="DY287" s="80">
        <f t="shared" si="481"/>
        <v>6.0999018127134451E-2</v>
      </c>
      <c r="DZ287" s="80">
        <f t="shared" si="482"/>
        <v>2.8118979236600537E-2</v>
      </c>
      <c r="EA287" s="80">
        <f t="shared" si="483"/>
        <v>0.28794882365292462</v>
      </c>
      <c r="EC287" s="80">
        <f t="shared" si="527"/>
        <v>5.7000394274397488</v>
      </c>
      <c r="ED287" s="80">
        <f t="shared" si="528"/>
        <v>0.47100549775585004</v>
      </c>
      <c r="EE287" s="80">
        <f t="shared" si="529"/>
        <v>1.8088388566623477</v>
      </c>
      <c r="EF287" s="80">
        <f t="shared" si="530"/>
        <v>2.2195944790151905</v>
      </c>
      <c r="EG287" s="80"/>
      <c r="EH287" s="80">
        <f t="shared" ref="EH287:EH294" si="611">SUM(EC287:EF287)</f>
        <v>10.199478260873137</v>
      </c>
      <c r="EI287" s="80">
        <f t="shared" si="590"/>
        <v>3.3619142896075718E-2</v>
      </c>
      <c r="EJ287" s="80">
        <f t="shared" si="590"/>
        <v>-1.2114911119731698E-2</v>
      </c>
      <c r="EK287" s="80">
        <f t="shared" si="590"/>
        <v>8.9479872015871525E-3</v>
      </c>
      <c r="EL287" s="80">
        <f t="shared" si="590"/>
        <v>7.1543507666748801E-2</v>
      </c>
      <c r="EN287" s="80">
        <f t="shared" si="547"/>
        <v>-8.3367082553085332E-4</v>
      </c>
      <c r="EO287" s="80">
        <f t="shared" si="548"/>
        <v>-1.5512342637011211E-4</v>
      </c>
      <c r="EP287" s="80">
        <f t="shared" si="549"/>
        <v>7.693820933243104E-4</v>
      </c>
      <c r="EQ287" s="80">
        <f t="shared" si="550"/>
        <v>6.4837963624170638E-4</v>
      </c>
      <c r="ES287" s="80">
        <f t="shared" si="551"/>
        <v>1.0635959517529667E-2</v>
      </c>
      <c r="ET287" s="80">
        <f t="shared" si="552"/>
        <v>1.0327076410658952E-2</v>
      </c>
      <c r="EU287" s="80">
        <f t="shared" si="553"/>
        <v>1.4128911075665459E-2</v>
      </c>
      <c r="EV287" s="80">
        <f t="shared" si="554"/>
        <v>1.4441045607282417E-2</v>
      </c>
      <c r="EX287" s="80">
        <f t="shared" si="555"/>
        <v>-6.0399926445172246E-2</v>
      </c>
      <c r="EY287" s="80">
        <f t="shared" si="556"/>
        <v>-5.6000230747105667E-2</v>
      </c>
      <c r="EZ287" s="80">
        <f t="shared" si="557"/>
        <v>-4.6477014966634693E-2</v>
      </c>
      <c r="FA287" s="80">
        <f t="shared" si="558"/>
        <v>1.4819114219642769E-2</v>
      </c>
      <c r="FD287" s="80">
        <f t="shared" si="461"/>
        <v>1.1248377413758441</v>
      </c>
      <c r="FE287" s="80">
        <f t="shared" si="459"/>
        <v>1.7030780279311959</v>
      </c>
      <c r="FF287" s="80">
        <f t="shared" si="460"/>
        <v>0.81165548308884827</v>
      </c>
      <c r="FG287" s="80"/>
      <c r="FH287" s="80">
        <f t="shared" si="559"/>
        <v>1.0225340114669801</v>
      </c>
      <c r="FI287" s="80">
        <f t="shared" si="560"/>
        <v>0.78213939103354357</v>
      </c>
      <c r="FJ287" s="80">
        <f t="shared" si="531"/>
        <v>1.4789940600906566</v>
      </c>
      <c r="FL287" s="80">
        <f t="shared" si="561"/>
        <v>0.9999581738134472</v>
      </c>
      <c r="FM287" s="80">
        <f t="shared" si="562"/>
        <v>0.9986433700621038</v>
      </c>
      <c r="FN287" s="80">
        <f t="shared" si="532"/>
        <v>1.0018698746846522</v>
      </c>
      <c r="FP287" s="80">
        <f t="shared" si="563"/>
        <v>1.012036747538285</v>
      </c>
      <c r="FQ287" s="80">
        <f t="shared" si="564"/>
        <v>1.2364730206709691</v>
      </c>
      <c r="FR287" s="80">
        <f t="shared" si="533"/>
        <v>1.2087567249808739</v>
      </c>
      <c r="FT287" s="80">
        <f t="shared" si="565"/>
        <v>0.95237059011802172</v>
      </c>
      <c r="FU287" s="80">
        <f t="shared" si="566"/>
        <v>0.95738315062234847</v>
      </c>
      <c r="FV287" s="80">
        <f t="shared" si="534"/>
        <v>0.94189975585240515</v>
      </c>
      <c r="FX287" s="37"/>
    </row>
    <row r="288" spans="1:180" x14ac:dyDescent="0.2">
      <c r="A288" s="74" t="s">
        <v>427</v>
      </c>
      <c r="B288" s="31">
        <f t="shared" si="458"/>
        <v>2002</v>
      </c>
      <c r="D288" s="85">
        <f t="shared" si="484"/>
        <v>43036.670045947823</v>
      </c>
      <c r="E288" s="85">
        <f t="shared" si="485"/>
        <v>4907.3465836349624</v>
      </c>
      <c r="F288" s="85">
        <f t="shared" si="486"/>
        <v>43857.320016844504</v>
      </c>
      <c r="G288" s="85">
        <f t="shared" si="487"/>
        <v>6793.235246028481</v>
      </c>
      <c r="H288" s="85">
        <f t="shared" si="488"/>
        <v>3432.7776868451856</v>
      </c>
      <c r="I288" s="85">
        <f t="shared" si="489"/>
        <v>102027.34957930095</v>
      </c>
      <c r="J288" s="90"/>
      <c r="K288" s="96">
        <f>MECS_fuel_shares!AV78</f>
        <v>8906.5293884131479</v>
      </c>
      <c r="L288" s="96">
        <f>MECS_fuel_shares!AW78</f>
        <v>701.05145219669134</v>
      </c>
      <c r="M288" s="96">
        <f>MECS_fuel_shares!BM78</f>
        <v>2843.5044422800001</v>
      </c>
      <c r="N288" s="96">
        <f>MECS_fuel_shares!AX78</f>
        <v>3599.0382666501191</v>
      </c>
      <c r="O288" s="96">
        <f>MECS_fuel_shares!AY78</f>
        <v>1508.3811000000001</v>
      </c>
      <c r="P288" s="91"/>
      <c r="R288" s="96">
        <f t="shared" ref="R288:U296" si="612">R68</f>
        <v>3212.4560000000001</v>
      </c>
      <c r="S288" s="96">
        <f t="shared" si="612"/>
        <v>725.51499999999999</v>
      </c>
      <c r="T288" s="96">
        <f t="shared" si="612"/>
        <v>4109.8609999999999</v>
      </c>
      <c r="U288" s="96">
        <f t="shared" si="612"/>
        <v>23192.1115708502</v>
      </c>
      <c r="V288" s="85">
        <f t="shared" ref="V288:V296" si="613">SUM(R288:U288)</f>
        <v>31239.943570850199</v>
      </c>
      <c r="X288" s="115">
        <f t="shared" ref="X288:AC288" si="614">X214</f>
        <v>4.8320359333160576</v>
      </c>
      <c r="Y288" s="115">
        <f t="shared" si="614"/>
        <v>6.9999806266118778</v>
      </c>
      <c r="Z288" s="115">
        <f t="shared" si="614"/>
        <v>15.423686126432951</v>
      </c>
      <c r="AA288" s="115">
        <f t="shared" si="614"/>
        <v>1.8875140364515848</v>
      </c>
      <c r="AB288" s="115">
        <f t="shared" si="614"/>
        <v>2.2758026382359109</v>
      </c>
      <c r="AC288" s="115">
        <f t="shared" si="614"/>
        <v>6.6439530694170266</v>
      </c>
      <c r="AD288" s="115">
        <f t="shared" si="596"/>
        <v>0.73332473697527989</v>
      </c>
      <c r="AF288" s="96">
        <f t="shared" si="507"/>
        <v>13.396812297490712</v>
      </c>
      <c r="AG288" s="96">
        <f t="shared" si="508"/>
        <v>6.7639491721535219</v>
      </c>
      <c r="AH288" s="96">
        <f t="shared" si="509"/>
        <v>10.671241683561684</v>
      </c>
      <c r="AI288" s="96">
        <f t="shared" si="510"/>
        <v>0.29291145936736485</v>
      </c>
      <c r="AJ288" s="96">
        <f t="shared" si="511"/>
        <v>0.10988424735979004</v>
      </c>
      <c r="AL288" s="94">
        <f t="shared" si="512"/>
        <v>14.385071455733165</v>
      </c>
      <c r="AM288" s="94">
        <f t="shared" si="585"/>
        <v>7.0883808675711357</v>
      </c>
      <c r="AN288" s="94">
        <f t="shared" si="585"/>
        <v>10.955889900400486</v>
      </c>
      <c r="AO288" s="94">
        <f t="shared" si="585"/>
        <v>0.29803733945150612</v>
      </c>
      <c r="AP288" s="94">
        <f t="shared" si="514"/>
        <v>3.3064539751827726</v>
      </c>
      <c r="AR288" s="90">
        <f>[4]Northeast!V287</f>
        <v>0.93129966984984403</v>
      </c>
      <c r="AS288" s="90">
        <f>[4]Midwest!V287</f>
        <v>0.95423049332720444</v>
      </c>
      <c r="AT288" s="90">
        <f>[4]South!V287</f>
        <v>0.97401870414667124</v>
      </c>
      <c r="AU288" s="90">
        <f>[4]West!V287</f>
        <v>0.98280121513104801</v>
      </c>
      <c r="AV288" s="90">
        <f t="shared" si="586"/>
        <v>3.3233260823996774E-2</v>
      </c>
      <c r="AX288" s="102">
        <f t="shared" si="582"/>
        <v>360685.49935727037</v>
      </c>
      <c r="AY288" s="102">
        <f t="shared" si="539"/>
        <v>1034895.5097755721</v>
      </c>
      <c r="AZ288" s="102">
        <f t="shared" si="540"/>
        <v>1445350.6521356443</v>
      </c>
      <c r="BA288" s="102">
        <f t="shared" si="541"/>
        <v>6443974.7100651832</v>
      </c>
      <c r="BB288" s="102">
        <f t="shared" si="542"/>
        <v>20710908.914763115</v>
      </c>
      <c r="BE288" s="80">
        <f t="shared" si="587"/>
        <v>1.0036150345244463</v>
      </c>
      <c r="BF288" s="80">
        <f t="shared" si="587"/>
        <v>0.81976417790176404</v>
      </c>
      <c r="BG288" s="80">
        <f t="shared" si="587"/>
        <v>0.53184012229175903</v>
      </c>
      <c r="BH288" s="80">
        <f t="shared" si="587"/>
        <v>0.56578398216126791</v>
      </c>
      <c r="BI288" s="80"/>
      <c r="BJ288" s="80">
        <f t="shared" si="606"/>
        <v>0.77949083308948808</v>
      </c>
      <c r="BK288" s="80">
        <f t="shared" si="607"/>
        <v>0.69146719636943055</v>
      </c>
      <c r="BL288" s="80">
        <f t="shared" si="608"/>
        <v>0.66087671269863091</v>
      </c>
      <c r="BM288" s="80">
        <f t="shared" si="609"/>
        <v>0.62019521464973648</v>
      </c>
      <c r="BN288" s="80"/>
      <c r="BO288" s="80">
        <f t="shared" si="610"/>
        <v>0.89196782949186859</v>
      </c>
      <c r="BP288" s="80">
        <f t="shared" si="610"/>
        <v>0.86006725359412084</v>
      </c>
      <c r="BQ288" s="80">
        <f t="shared" si="610"/>
        <v>0.70844352137033939</v>
      </c>
      <c r="BR288" s="80">
        <f t="shared" si="610"/>
        <v>0.79414768371124245</v>
      </c>
      <c r="BS288" s="80">
        <f t="shared" si="516"/>
        <v>0.79516382517365847</v>
      </c>
      <c r="BT288" s="95">
        <f>[4]Northeast!AK287</f>
        <v>0.79744173161722443</v>
      </c>
      <c r="BU288" s="95">
        <f>[4]Midwest!AK287</f>
        <v>0.74277111089023862</v>
      </c>
      <c r="BV288" s="95">
        <f>[4]South!AK287</f>
        <v>0.5731264222418071</v>
      </c>
      <c r="BW288" s="95">
        <f>[4]West!AK287</f>
        <v>0.69097975506275955</v>
      </c>
      <c r="BX288" s="88"/>
      <c r="BY288" s="95">
        <f>[4]Northeast!AH287</f>
        <v>0.98654630045977942</v>
      </c>
      <c r="BZ288" s="95">
        <f>[4]Midwest!AH287</f>
        <v>0.98471826971707299</v>
      </c>
      <c r="CA288" s="95">
        <f>[4]South!AH287</f>
        <v>1.0136072152207842</v>
      </c>
      <c r="CB288" s="95">
        <f>[4]West!AH287</f>
        <v>1.0008527360716684</v>
      </c>
      <c r="CD288" s="95">
        <f>[4]Northeast!AI287</f>
        <v>1.1891282322821777</v>
      </c>
      <c r="CE288" s="95">
        <f>[4]Midwest!AI287</f>
        <v>1.2461205318703295</v>
      </c>
      <c r="CF288" s="95">
        <f>[4]South!AI287</f>
        <v>1.2555532194381069</v>
      </c>
      <c r="CG288" s="95">
        <f>[4]West!AI287</f>
        <v>1.231994052473915</v>
      </c>
      <c r="CI288" s="95">
        <f>[4]Northeast!AJ287</f>
        <v>0.95346349299602151</v>
      </c>
      <c r="CJ288" s="95">
        <f>[4]Midwest!AJ287</f>
        <v>0.94363786886806311</v>
      </c>
      <c r="CK288" s="95">
        <f>[4]South!AJ287</f>
        <v>0.9712923831131357</v>
      </c>
      <c r="CL288" s="95">
        <f>[4]West!AJ287</f>
        <v>0.93208851839857909</v>
      </c>
      <c r="CN288" s="89">
        <f t="shared" si="517"/>
        <v>0.87396450074413079</v>
      </c>
      <c r="CO288" s="89">
        <f t="shared" si="518"/>
        <v>0.85076565116536995</v>
      </c>
      <c r="CP288" s="89">
        <f t="shared" si="519"/>
        <v>1.5340613867678996</v>
      </c>
      <c r="CQ288" s="89">
        <f t="shared" si="520"/>
        <v>1.0013014568784901</v>
      </c>
      <c r="CR288" s="89">
        <f t="shared" si="521"/>
        <v>1.2210975989160984</v>
      </c>
      <c r="CS288" s="89">
        <f t="shared" si="522"/>
        <v>0.95424249427180563</v>
      </c>
      <c r="CT288" s="89">
        <f t="shared" si="523"/>
        <v>0.71023537177948237</v>
      </c>
      <c r="CU288" s="89">
        <f t="shared" si="524"/>
        <v>1.1109967966915544</v>
      </c>
      <c r="CV288" s="89">
        <f t="shared" si="525"/>
        <v>0.74353897757099785</v>
      </c>
      <c r="CW288" s="89"/>
      <c r="CX288" s="89">
        <f t="shared" si="526"/>
        <v>1.7898503318617822</v>
      </c>
      <c r="CY288" s="80">
        <f t="shared" si="588"/>
        <v>1.4942011517956626</v>
      </c>
      <c r="DA288" s="35"/>
      <c r="DC288" s="80">
        <f t="shared" si="491"/>
        <v>0.42181503511955382</v>
      </c>
      <c r="DD288" s="80">
        <f t="shared" si="468"/>
        <v>4.8098344256416445E-2</v>
      </c>
      <c r="DE288" s="80">
        <f t="shared" si="469"/>
        <v>0.42985846635912384</v>
      </c>
      <c r="DF288" s="80">
        <f t="shared" si="470"/>
        <v>6.6582492577134195E-2</v>
      </c>
      <c r="DG288" s="80">
        <f t="shared" si="471"/>
        <v>3.3645661687771791E-2</v>
      </c>
      <c r="DI288" s="80">
        <f t="shared" si="544"/>
        <v>0.44943366766219212</v>
      </c>
      <c r="DJ288" s="80">
        <f t="shared" si="472"/>
        <v>4.7612564539485119E-2</v>
      </c>
      <c r="DK288" s="80">
        <f t="shared" si="473"/>
        <v>0.41106381101731326</v>
      </c>
      <c r="DL288" s="80">
        <f t="shared" si="474"/>
        <v>5.9619717077111556E-2</v>
      </c>
      <c r="DM288" s="80">
        <f t="shared" si="475"/>
        <v>3.1082163840968489E-2</v>
      </c>
      <c r="DN288" s="80">
        <f t="shared" si="545"/>
        <v>0.99881192413707054</v>
      </c>
      <c r="DP288" s="80">
        <f t="shared" si="494"/>
        <v>0.44996826409584867</v>
      </c>
      <c r="DQ288" s="80">
        <f t="shared" si="476"/>
        <v>4.7669199164417544E-2</v>
      </c>
      <c r="DR288" s="80">
        <f t="shared" si="477"/>
        <v>0.41155276692601989</v>
      </c>
      <c r="DS288" s="80">
        <f t="shared" si="478"/>
        <v>5.9690634078703418E-2</v>
      </c>
      <c r="DT288" s="80">
        <f t="shared" si="479"/>
        <v>3.1119135735010479E-2</v>
      </c>
      <c r="DW288" s="80">
        <f t="shared" si="495"/>
        <v>-0.25772734183639973</v>
      </c>
      <c r="DX288" s="80">
        <f t="shared" si="480"/>
        <v>-6.3260954040796971E-2</v>
      </c>
      <c r="DY288" s="80">
        <f t="shared" si="481"/>
        <v>-4.8146742849568692E-2</v>
      </c>
      <c r="DZ288" s="80">
        <f t="shared" si="482"/>
        <v>5.5904408521377048E-2</v>
      </c>
      <c r="EA288" s="80">
        <f t="shared" si="483"/>
        <v>6.3727210316945004E-2</v>
      </c>
      <c r="EC288" s="80">
        <f t="shared" si="527"/>
        <v>5.9046943696212768</v>
      </c>
      <c r="ED288" s="80">
        <f t="shared" si="528"/>
        <v>0.46477077457195087</v>
      </c>
      <c r="EE288" s="80">
        <f t="shared" si="529"/>
        <v>1.8851366158592149</v>
      </c>
      <c r="EF288" s="80">
        <f t="shared" si="530"/>
        <v>2.3860271563003002</v>
      </c>
      <c r="EG288" s="80"/>
      <c r="EH288" s="80">
        <f t="shared" si="611"/>
        <v>10.640628916352743</v>
      </c>
      <c r="EI288" s="80">
        <f t="shared" si="590"/>
        <v>3.5274598502083837E-2</v>
      </c>
      <c r="EJ288" s="80">
        <f t="shared" si="590"/>
        <v>-1.3325440332145508E-2</v>
      </c>
      <c r="EK288" s="80">
        <f t="shared" si="590"/>
        <v>4.1315169768289063E-2</v>
      </c>
      <c r="EL288" s="80">
        <f t="shared" si="590"/>
        <v>7.2305193040019838E-2</v>
      </c>
      <c r="EN288" s="80">
        <f t="shared" si="547"/>
        <v>4.6603746876544279E-4</v>
      </c>
      <c r="EO288" s="80">
        <f t="shared" si="548"/>
        <v>-1.2915053543382283E-3</v>
      </c>
      <c r="EP288" s="80">
        <f t="shared" si="549"/>
        <v>-1.395794118496522E-3</v>
      </c>
      <c r="EQ288" s="80">
        <f t="shared" si="550"/>
        <v>-2.3657319641408846E-3</v>
      </c>
      <c r="ES288" s="80">
        <f t="shared" si="551"/>
        <v>7.327681313426814E-3</v>
      </c>
      <c r="ET288" s="80">
        <f t="shared" si="552"/>
        <v>1.2231747886141469E-2</v>
      </c>
      <c r="EU288" s="80">
        <f t="shared" si="553"/>
        <v>1.3072560109103197E-2</v>
      </c>
      <c r="EV288" s="80">
        <f t="shared" si="554"/>
        <v>1.5034925277974065E-2</v>
      </c>
      <c r="EX288" s="80">
        <f t="shared" si="555"/>
        <v>6.3163796218727959E-3</v>
      </c>
      <c r="EY288" s="80">
        <f t="shared" si="556"/>
        <v>3.8702234641810905E-2</v>
      </c>
      <c r="EZ288" s="80">
        <f t="shared" si="557"/>
        <v>1.9432598072269023E-2</v>
      </c>
      <c r="FA288" s="80">
        <f t="shared" si="558"/>
        <v>5.6015317930354549E-3</v>
      </c>
      <c r="FD288" s="80">
        <f t="shared" si="461"/>
        <v>0.87504536909748953</v>
      </c>
      <c r="FE288" s="80">
        <f t="shared" si="459"/>
        <v>1.4902705415528779</v>
      </c>
      <c r="FF288" s="80">
        <f t="shared" si="460"/>
        <v>0.71023537177948237</v>
      </c>
      <c r="FG288" s="80"/>
      <c r="FH288" s="80">
        <f t="shared" si="559"/>
        <v>1.0372329599984111</v>
      </c>
      <c r="FI288" s="80">
        <f t="shared" si="560"/>
        <v>0.81126075569307721</v>
      </c>
      <c r="FJ288" s="80">
        <f t="shared" si="531"/>
        <v>1.5340613867678996</v>
      </c>
      <c r="FL288" s="80">
        <f t="shared" si="561"/>
        <v>0.99943264308017943</v>
      </c>
      <c r="FM288" s="80">
        <f t="shared" si="562"/>
        <v>0.99807678283566614</v>
      </c>
      <c r="FN288" s="80">
        <f t="shared" si="532"/>
        <v>1.0013014568784901</v>
      </c>
      <c r="FP288" s="80">
        <f t="shared" si="563"/>
        <v>1.0102095596906977</v>
      </c>
      <c r="FQ288" s="80">
        <f t="shared" si="564"/>
        <v>1.2490968657814467</v>
      </c>
      <c r="FR288" s="80">
        <f t="shared" si="533"/>
        <v>1.2210975989160984</v>
      </c>
      <c r="FT288" s="80">
        <f t="shared" si="565"/>
        <v>1.0131040892013297</v>
      </c>
      <c r="FU288" s="80">
        <f t="shared" si="566"/>
        <v>0.96992878482795375</v>
      </c>
      <c r="FV288" s="80">
        <f t="shared" si="534"/>
        <v>0.95424249427180563</v>
      </c>
      <c r="FX288" s="37"/>
    </row>
    <row r="289" spans="1:180" x14ac:dyDescent="0.2">
      <c r="A289" s="74" t="s">
        <v>427</v>
      </c>
      <c r="B289" s="31">
        <f t="shared" si="458"/>
        <v>2003</v>
      </c>
      <c r="D289" s="85">
        <f t="shared" si="484"/>
        <v>58047.035041538111</v>
      </c>
      <c r="E289" s="85">
        <f t="shared" si="485"/>
        <v>5879.0079960313387</v>
      </c>
      <c r="F289" s="85">
        <f t="shared" si="486"/>
        <v>46700.908396149076</v>
      </c>
      <c r="G289" s="85">
        <f t="shared" si="487"/>
        <v>6186.1108145534881</v>
      </c>
      <c r="H289" s="85">
        <f t="shared" si="488"/>
        <v>2738.3124310492603</v>
      </c>
      <c r="I289" s="85">
        <f t="shared" si="489"/>
        <v>119551.37467932126</v>
      </c>
      <c r="J289" s="90"/>
      <c r="K289" s="96">
        <f>MECS_fuel_shares!AV79</f>
        <v>8843.9981412034922</v>
      </c>
      <c r="L289" s="96">
        <f>MECS_fuel_shares!AW79</f>
        <v>706.54820183627453</v>
      </c>
      <c r="M289" s="96">
        <f>MECS_fuel_shares!BM79</f>
        <v>2946.8892774240007</v>
      </c>
      <c r="N289" s="96">
        <f>MECS_fuel_shares!AX79</f>
        <v>3358.371515953691</v>
      </c>
      <c r="O289" s="96">
        <f>MECS_fuel_shares!AY79</f>
        <v>1596.7181944099757</v>
      </c>
      <c r="P289" s="91"/>
      <c r="R289" s="96">
        <f t="shared" si="612"/>
        <v>3260.9160000000002</v>
      </c>
      <c r="S289" s="96">
        <f t="shared" si="612"/>
        <v>827.39800000000002</v>
      </c>
      <c r="T289" s="96">
        <f t="shared" si="612"/>
        <v>4090.0590000000002</v>
      </c>
      <c r="U289" s="96">
        <f t="shared" si="612"/>
        <v>23384.702520437164</v>
      </c>
      <c r="V289" s="85">
        <f t="shared" si="613"/>
        <v>31563.075520437164</v>
      </c>
      <c r="X289" s="115">
        <f t="shared" ref="X289:AC289" si="615">X215</f>
        <v>6.5634381774801076</v>
      </c>
      <c r="Y289" s="115">
        <f t="shared" si="615"/>
        <v>8.3207458185473619</v>
      </c>
      <c r="Z289" s="115">
        <f t="shared" si="615"/>
        <v>15.847527341431809</v>
      </c>
      <c r="AA289" s="115">
        <f t="shared" si="615"/>
        <v>1.8419971659379657</v>
      </c>
      <c r="AB289" s="115">
        <f t="shared" si="615"/>
        <v>1.7149628786318991</v>
      </c>
      <c r="AC289" s="115">
        <f t="shared" si="615"/>
        <v>7.7884246121680132</v>
      </c>
      <c r="AD289" s="115">
        <f t="shared" si="596"/>
        <v>0.85964551081199236</v>
      </c>
      <c r="AF289" s="96">
        <f t="shared" si="507"/>
        <v>17.800837262149074</v>
      </c>
      <c r="AG289" s="96">
        <f t="shared" si="508"/>
        <v>7.1054172188370517</v>
      </c>
      <c r="AH289" s="96">
        <f t="shared" si="509"/>
        <v>11.418150299579803</v>
      </c>
      <c r="AI289" s="96">
        <f t="shared" si="510"/>
        <v>0.26453664779986441</v>
      </c>
      <c r="AJ289" s="96">
        <f t="shared" si="511"/>
        <v>8.6756831705965945E-2</v>
      </c>
      <c r="AL289" s="94">
        <f t="shared" si="512"/>
        <v>17.360753317622422</v>
      </c>
      <c r="AM289" s="94">
        <f t="shared" ref="AM289:AO296" si="616">AG289/AS289</f>
        <v>7.1403220084068426</v>
      </c>
      <c r="AN289" s="94">
        <f t="shared" si="616"/>
        <v>11.48064822029219</v>
      </c>
      <c r="AO289" s="94">
        <f t="shared" si="616"/>
        <v>0.27945080217910467</v>
      </c>
      <c r="AP289" s="94">
        <f t="shared" si="514"/>
        <v>3.6755369037715688</v>
      </c>
      <c r="AR289" s="90">
        <f>[4]Northeast!V288</f>
        <v>1.025349357627237</v>
      </c>
      <c r="AS289" s="90">
        <f>[4]Midwest!V288</f>
        <v>0.99511159447309305</v>
      </c>
      <c r="AT289" s="90">
        <f>[4]South!V288</f>
        <v>0.99455623763456835</v>
      </c>
      <c r="AU289" s="90">
        <f>[4]West!V288</f>
        <v>0.94663048285085416</v>
      </c>
      <c r="AV289" s="90">
        <f t="shared" si="586"/>
        <v>2.3603852709774834E-2</v>
      </c>
      <c r="AX289" s="102">
        <f t="shared" si="582"/>
        <v>368715.13855341607</v>
      </c>
      <c r="AY289" s="102">
        <f t="shared" si="539"/>
        <v>1171042.5387109392</v>
      </c>
      <c r="AZ289" s="102">
        <f t="shared" si="540"/>
        <v>1387924.2193908594</v>
      </c>
      <c r="BA289" s="102">
        <f t="shared" si="541"/>
        <v>6963107.6875652075</v>
      </c>
      <c r="BB289" s="102">
        <f t="shared" si="542"/>
        <v>19767467.816761773</v>
      </c>
      <c r="BE289" s="80">
        <f t="shared" si="587"/>
        <v>1.2112218624601887</v>
      </c>
      <c r="BF289" s="80">
        <f t="shared" si="587"/>
        <v>0.82577111903711709</v>
      </c>
      <c r="BG289" s="80">
        <f t="shared" si="587"/>
        <v>0.55731386578151609</v>
      </c>
      <c r="BH289" s="80">
        <f t="shared" si="587"/>
        <v>0.53049992986123995</v>
      </c>
      <c r="BI289" s="80"/>
      <c r="BJ289" s="80">
        <f t="shared" si="606"/>
        <v>1.0587959120130739</v>
      </c>
      <c r="BK289" s="80">
        <f t="shared" si="607"/>
        <v>0.82193410092885066</v>
      </c>
      <c r="BL289" s="80">
        <f t="shared" si="608"/>
        <v>0.67903753278914059</v>
      </c>
      <c r="BM289" s="80">
        <f t="shared" si="609"/>
        <v>0.60523938135090294</v>
      </c>
      <c r="BN289" s="80"/>
      <c r="BO289" s="80">
        <f t="shared" si="610"/>
        <v>0.98053971780387583</v>
      </c>
      <c r="BP289" s="80">
        <f t="shared" si="610"/>
        <v>0.88951382221784248</v>
      </c>
      <c r="BQ289" s="80">
        <f t="shared" si="610"/>
        <v>0.72077944690201079</v>
      </c>
      <c r="BR289" s="80">
        <f t="shared" si="610"/>
        <v>0.7713898012884709</v>
      </c>
      <c r="BS289" s="80">
        <f t="shared" si="516"/>
        <v>0.9762522453542839</v>
      </c>
      <c r="BT289" s="95">
        <f>[4]Northeast!AK288</f>
        <v>0.79013683464352014</v>
      </c>
      <c r="BU289" s="95">
        <f>[4]Midwest!AK288</f>
        <v>0.72874608788348261</v>
      </c>
      <c r="BV289" s="95">
        <f>[4]South!AK288</f>
        <v>0.5644512268754035</v>
      </c>
      <c r="BW289" s="95">
        <f>[4]West!AK288</f>
        <v>0.68811286059610399</v>
      </c>
      <c r="BX289" s="88"/>
      <c r="BY289" s="95">
        <f>[4]Northeast!AH288</f>
        <v>0.98695371637536478</v>
      </c>
      <c r="BZ289" s="95">
        <f>[4]Midwest!AH288</f>
        <v>0.98335638727736363</v>
      </c>
      <c r="CA289" s="95">
        <f>[4]South!AH288</f>
        <v>1.0121185909075179</v>
      </c>
      <c r="CB289" s="95">
        <f>[4]West!AH288</f>
        <v>0.99842495609798143</v>
      </c>
      <c r="CD289" s="95">
        <f>[4]Northeast!AI288</f>
        <v>1.1977870441127645</v>
      </c>
      <c r="CE289" s="95">
        <f>[4]Midwest!AI288</f>
        <v>1.2613675810339904</v>
      </c>
      <c r="CF289" s="95">
        <f>[4]South!AI288</f>
        <v>1.272133059191985</v>
      </c>
      <c r="CG289" s="95">
        <f>[4]West!AI288</f>
        <v>1.2506242089100799</v>
      </c>
      <c r="CI289" s="95">
        <f>[4]Northeast!AJ288</f>
        <v>1.0497514513476836</v>
      </c>
      <c r="CJ289" s="95">
        <f>[4]Midwest!AJ288</f>
        <v>0.98406516125920884</v>
      </c>
      <c r="CK289" s="95">
        <f>[4]South!AJ288</f>
        <v>0.99177243114486391</v>
      </c>
      <c r="CL289" s="95">
        <f>[4]West!AJ288</f>
        <v>0.89778420157298178</v>
      </c>
      <c r="CN289" s="89">
        <f t="shared" si="517"/>
        <v>0.92514751053734645</v>
      </c>
      <c r="CO289" s="89">
        <f t="shared" si="518"/>
        <v>0.64110634448278592</v>
      </c>
      <c r="CP289" s="89">
        <f t="shared" si="519"/>
        <v>1.4628205784381925</v>
      </c>
      <c r="CQ289" s="89">
        <f t="shared" si="520"/>
        <v>1.0006740422446361</v>
      </c>
      <c r="CR289" s="89">
        <f t="shared" si="521"/>
        <v>1.2335624501980738</v>
      </c>
      <c r="CS289" s="89">
        <f t="shared" si="522"/>
        <v>1.0052280008863173</v>
      </c>
      <c r="CT289" s="89">
        <f t="shared" si="523"/>
        <v>0.82446980038427509</v>
      </c>
      <c r="CU289" s="89">
        <f t="shared" si="524"/>
        <v>1.3845069838527524</v>
      </c>
      <c r="CV289" s="89">
        <f t="shared" si="525"/>
        <v>0.59311793858794781</v>
      </c>
      <c r="CW289" s="89"/>
      <c r="CX289" s="89">
        <f t="shared" si="526"/>
        <v>1.8151370176935056</v>
      </c>
      <c r="CY289" s="80">
        <f t="shared" si="588"/>
        <v>2.3342861407107098</v>
      </c>
      <c r="DA289" s="35"/>
      <c r="DC289" s="80">
        <f t="shared" si="491"/>
        <v>0.48554050672558663</v>
      </c>
      <c r="DD289" s="80">
        <f t="shared" si="468"/>
        <v>4.917557838043185E-2</v>
      </c>
      <c r="DE289" s="80">
        <f t="shared" si="469"/>
        <v>0.39063464156240191</v>
      </c>
      <c r="DF289" s="80">
        <f t="shared" si="470"/>
        <v>5.1744372083941385E-2</v>
      </c>
      <c r="DG289" s="80">
        <f t="shared" si="471"/>
        <v>2.2904901247638308E-2</v>
      </c>
      <c r="DI289" s="80">
        <f t="shared" si="544"/>
        <v>0.45293085843478137</v>
      </c>
      <c r="DJ289" s="80">
        <f t="shared" si="472"/>
        <v>4.8634972996375495E-2</v>
      </c>
      <c r="DK289" s="80">
        <f t="shared" si="473"/>
        <v>0.40993384624409107</v>
      </c>
      <c r="DL289" s="80">
        <f t="shared" si="474"/>
        <v>5.8852005800480396E-2</v>
      </c>
      <c r="DM289" s="80">
        <f t="shared" si="475"/>
        <v>2.7931945115471039E-2</v>
      </c>
      <c r="DN289" s="80">
        <f t="shared" si="545"/>
        <v>0.99828362859119946</v>
      </c>
      <c r="DP289" s="80">
        <f t="shared" si="494"/>
        <v>0.45370959260743132</v>
      </c>
      <c r="DQ289" s="80">
        <f t="shared" si="476"/>
        <v>4.8718592195096173E-2</v>
      </c>
      <c r="DR289" s="80">
        <f t="shared" si="477"/>
        <v>0.41063865469034988</v>
      </c>
      <c r="DS289" s="80">
        <f t="shared" si="478"/>
        <v>5.8953191372609889E-2</v>
      </c>
      <c r="DT289" s="80">
        <f t="shared" si="479"/>
        <v>2.7979969134512638E-2</v>
      </c>
      <c r="DW289" s="80">
        <f t="shared" si="495"/>
        <v>0.30624668094229818</v>
      </c>
      <c r="DX289" s="80">
        <f t="shared" si="480"/>
        <v>0.17284451104326282</v>
      </c>
      <c r="DY289" s="80">
        <f t="shared" si="481"/>
        <v>2.7109096483821586E-2</v>
      </c>
      <c r="DZ289" s="80">
        <f t="shared" si="482"/>
        <v>-2.4410239390838674E-2</v>
      </c>
      <c r="EA289" s="80">
        <f t="shared" si="483"/>
        <v>-0.28294136292553612</v>
      </c>
      <c r="EC289" s="80">
        <f t="shared" si="527"/>
        <v>5.5388597513110662</v>
      </c>
      <c r="ED289" s="80">
        <f t="shared" si="528"/>
        <v>0.44250025102103907</v>
      </c>
      <c r="EE289" s="80">
        <f t="shared" si="529"/>
        <v>1.8455913433822582</v>
      </c>
      <c r="EF289" s="80">
        <f t="shared" si="530"/>
        <v>2.1032963285012776</v>
      </c>
      <c r="EG289" s="80"/>
      <c r="EH289" s="80">
        <f t="shared" si="611"/>
        <v>9.9302476742156411</v>
      </c>
      <c r="EI289" s="80">
        <f t="shared" ref="EI289:EL292" si="617">LN(EC289/EC288)</f>
        <v>-6.395903190121173E-2</v>
      </c>
      <c r="EJ289" s="80">
        <f t="shared" si="617"/>
        <v>-4.9103294406869627E-2</v>
      </c>
      <c r="EK289" s="80">
        <f t="shared" si="617"/>
        <v>-2.120055607263998E-2</v>
      </c>
      <c r="EL289" s="80">
        <f t="shared" si="617"/>
        <v>-0.12612391082054916</v>
      </c>
      <c r="EN289" s="80">
        <f t="shared" si="547"/>
        <v>4.1288666622519128E-4</v>
      </c>
      <c r="EO289" s="80">
        <f t="shared" si="548"/>
        <v>-1.3839745888163423E-3</v>
      </c>
      <c r="EP289" s="80">
        <f t="shared" si="549"/>
        <v>-1.4697197189518145E-3</v>
      </c>
      <c r="EQ289" s="80">
        <f t="shared" si="550"/>
        <v>-2.4286582864665486E-3</v>
      </c>
      <c r="ES289" s="80">
        <f t="shared" si="551"/>
        <v>7.2552636439807902E-3</v>
      </c>
      <c r="ET289" s="80">
        <f t="shared" si="552"/>
        <v>1.2161363400317494E-2</v>
      </c>
      <c r="EU289" s="80">
        <f t="shared" si="553"/>
        <v>1.3118777974253776E-2</v>
      </c>
      <c r="EV289" s="80">
        <f t="shared" si="554"/>
        <v>1.5008756237733581E-2</v>
      </c>
      <c r="EX289" s="80">
        <f t="shared" si="555"/>
        <v>9.6207565187446054E-2</v>
      </c>
      <c r="EY289" s="80">
        <f t="shared" si="556"/>
        <v>4.1949636591829736E-2</v>
      </c>
      <c r="EZ289" s="80">
        <f t="shared" si="557"/>
        <v>2.0866138453208505E-2</v>
      </c>
      <c r="FA289" s="80">
        <f t="shared" si="558"/>
        <v>-3.7498057627334623E-2</v>
      </c>
      <c r="FD289" s="80">
        <f t="shared" si="461"/>
        <v>1.1608402413394032</v>
      </c>
      <c r="FE289" s="80">
        <f t="shared" si="459"/>
        <v>1.7299660151172458</v>
      </c>
      <c r="FF289" s="80">
        <f t="shared" si="460"/>
        <v>0.82446980038427509</v>
      </c>
      <c r="FG289" s="80"/>
      <c r="FH289" s="80">
        <f t="shared" si="559"/>
        <v>0.95356065347567098</v>
      </c>
      <c r="FI289" s="80">
        <f t="shared" si="560"/>
        <v>0.77358633633785734</v>
      </c>
      <c r="FJ289" s="80">
        <f t="shared" si="531"/>
        <v>1.4628205784381925</v>
      </c>
      <c r="FL289" s="80">
        <f t="shared" si="561"/>
        <v>0.9993734008579096</v>
      </c>
      <c r="FM289" s="80">
        <f t="shared" si="562"/>
        <v>0.997451388779801</v>
      </c>
      <c r="FN289" s="80">
        <f t="shared" si="532"/>
        <v>1.0006740422446361</v>
      </c>
      <c r="FP289" s="80">
        <f t="shared" si="563"/>
        <v>1.0102079074539494</v>
      </c>
      <c r="FQ289" s="80">
        <f t="shared" si="564"/>
        <v>1.2618475309883619</v>
      </c>
      <c r="FR289" s="80">
        <f t="shared" si="533"/>
        <v>1.2335624501980738</v>
      </c>
      <c r="FT289" s="80">
        <f t="shared" si="565"/>
        <v>1.053430345976595</v>
      </c>
      <c r="FU289" s="80">
        <f t="shared" si="566"/>
        <v>1.0217524153739697</v>
      </c>
      <c r="FV289" s="80">
        <f t="shared" si="534"/>
        <v>1.0052280008863173</v>
      </c>
      <c r="FX289" s="37"/>
    </row>
    <row r="290" spans="1:180" x14ac:dyDescent="0.2">
      <c r="A290" s="74" t="s">
        <v>427</v>
      </c>
      <c r="B290" s="31">
        <f t="shared" si="458"/>
        <v>2004</v>
      </c>
      <c r="D290" s="85">
        <f t="shared" si="484"/>
        <v>62302.813009461221</v>
      </c>
      <c r="E290" s="85">
        <f t="shared" si="485"/>
        <v>6768.5501666774135</v>
      </c>
      <c r="F290" s="85">
        <f t="shared" si="486"/>
        <v>45446.298842263146</v>
      </c>
      <c r="G290" s="85">
        <f t="shared" si="487"/>
        <v>6284.308830969313</v>
      </c>
      <c r="H290" s="85">
        <f t="shared" si="488"/>
        <v>3042.6228469401058</v>
      </c>
      <c r="I290" s="85">
        <f t="shared" si="489"/>
        <v>123844.5936963112</v>
      </c>
      <c r="J290" s="90"/>
      <c r="K290" s="96">
        <f>MECS_fuel_shares!AV80</f>
        <v>8608.1038143627993</v>
      </c>
      <c r="L290" s="96">
        <f>MECS_fuel_shares!AW80</f>
        <v>697.65864647562535</v>
      </c>
      <c r="M290" s="96">
        <f>MECS_fuel_shares!BM80</f>
        <v>2866.0194728160004</v>
      </c>
      <c r="N290" s="96">
        <f>MECS_fuel_shares!AX80</f>
        <v>3062.9604948784126</v>
      </c>
      <c r="O290" s="96">
        <f>MECS_fuel_shares!AY80</f>
        <v>1648.6635769739644</v>
      </c>
      <c r="P290" s="91"/>
      <c r="R290" s="96">
        <f t="shared" si="612"/>
        <v>3200.9720000000002</v>
      </c>
      <c r="S290" s="96">
        <f t="shared" si="612"/>
        <v>809.48199999999997</v>
      </c>
      <c r="T290" s="96">
        <f t="shared" si="612"/>
        <v>4198.2089999999998</v>
      </c>
      <c r="U290" s="96">
        <f t="shared" si="612"/>
        <v>23673.903498709267</v>
      </c>
      <c r="V290" s="85">
        <f t="shared" si="613"/>
        <v>31882.566498709268</v>
      </c>
      <c r="X290" s="115">
        <f t="shared" ref="X290:AC290" si="618">X216</f>
        <v>7.2376930335700287</v>
      </c>
      <c r="Y290" s="115">
        <f t="shared" si="618"/>
        <v>9.7018078982754954</v>
      </c>
      <c r="Z290" s="115">
        <f t="shared" si="618"/>
        <v>15.856940008020949</v>
      </c>
      <c r="AA290" s="115">
        <f t="shared" si="618"/>
        <v>2.0517107032484843</v>
      </c>
      <c r="AB290" s="115">
        <f t="shared" si="618"/>
        <v>1.8455086225199933</v>
      </c>
      <c r="AC290" s="115">
        <f t="shared" si="618"/>
        <v>8.5496929182396748</v>
      </c>
      <c r="AD290" s="115">
        <f t="shared" si="596"/>
        <v>0.94367031870645912</v>
      </c>
      <c r="AF290" s="96">
        <f t="shared" si="507"/>
        <v>19.463716961429597</v>
      </c>
      <c r="AG290" s="96">
        <f t="shared" si="508"/>
        <v>8.3615820570159851</v>
      </c>
      <c r="AH290" s="96">
        <f t="shared" si="509"/>
        <v>10.825163502403798</v>
      </c>
      <c r="AI290" s="96">
        <f t="shared" si="510"/>
        <v>0.26545300530231281</v>
      </c>
      <c r="AJ290" s="96">
        <f t="shared" si="511"/>
        <v>9.5432180689195248E-2</v>
      </c>
      <c r="AL290" s="94">
        <f t="shared" si="512"/>
        <v>19.773490963145161</v>
      </c>
      <c r="AM290" s="94">
        <f t="shared" si="616"/>
        <v>8.7770854238093587</v>
      </c>
      <c r="AN290" s="94">
        <f t="shared" si="616"/>
        <v>11.32017347035578</v>
      </c>
      <c r="AO290" s="94">
        <f t="shared" si="616"/>
        <v>0.27705781413775155</v>
      </c>
      <c r="AP290" s="94">
        <f t="shared" si="514"/>
        <v>3.9044152133619989</v>
      </c>
      <c r="AR290" s="90">
        <f>[4]Northeast!V289</f>
        <v>0.98433387395817273</v>
      </c>
      <c r="AS290" s="90">
        <f>[4]Midwest!V289</f>
        <v>0.95266043945906587</v>
      </c>
      <c r="AT290" s="90">
        <f>[4]South!V289</f>
        <v>0.95627187434465843</v>
      </c>
      <c r="AU290" s="90">
        <f>[4]West!V289</f>
        <v>0.95811412548837593</v>
      </c>
      <c r="AV290" s="90">
        <f t="shared" si="586"/>
        <v>2.4442118851140546E-2</v>
      </c>
      <c r="AX290" s="102">
        <f t="shared" si="582"/>
        <v>371855.64545110526</v>
      </c>
      <c r="AY290" s="102">
        <f t="shared" si="539"/>
        <v>1160283.7635414894</v>
      </c>
      <c r="AZ290" s="102">
        <f t="shared" si="540"/>
        <v>1464822.217650552</v>
      </c>
      <c r="BA290" s="102">
        <f t="shared" si="541"/>
        <v>7729092.013525635</v>
      </c>
      <c r="BB290" s="102">
        <f t="shared" si="542"/>
        <v>19338430.801769789</v>
      </c>
      <c r="BE290" s="80">
        <f t="shared" si="587"/>
        <v>1.3795533012619516</v>
      </c>
      <c r="BF290" s="80">
        <f t="shared" si="587"/>
        <v>1.0150611756402532</v>
      </c>
      <c r="BG290" s="80">
        <f t="shared" si="587"/>
        <v>0.54952381756025748</v>
      </c>
      <c r="BH290" s="80">
        <f t="shared" si="587"/>
        <v>0.52595716248251911</v>
      </c>
      <c r="BI290" s="80"/>
      <c r="BJ290" s="80">
        <f t="shared" si="606"/>
        <v>1.1675648629772861</v>
      </c>
      <c r="BK290" s="80">
        <f t="shared" si="607"/>
        <v>0.95835721053736478</v>
      </c>
      <c r="BL290" s="80">
        <f t="shared" si="608"/>
        <v>0.6794408483196932</v>
      </c>
      <c r="BM290" s="80">
        <f t="shared" si="609"/>
        <v>0.67414659463540072</v>
      </c>
      <c r="BN290" s="80"/>
      <c r="BO290" s="80">
        <f t="shared" si="610"/>
        <v>0.96181715277171798</v>
      </c>
      <c r="BP290" s="80">
        <f t="shared" si="610"/>
        <v>0.82748346819043861</v>
      </c>
      <c r="BQ290" s="80">
        <f t="shared" si="610"/>
        <v>0.67957065552627871</v>
      </c>
      <c r="BR290" s="80">
        <f t="shared" si="610"/>
        <v>0.78530409083159936</v>
      </c>
      <c r="BS290" s="80">
        <f t="shared" si="516"/>
        <v>0.93282563016071185</v>
      </c>
      <c r="BT290" s="95">
        <f>[4]Northeast!AK289</f>
        <v>0.80054226979697218</v>
      </c>
      <c r="BU290" s="95">
        <f>[4]Midwest!AK289</f>
        <v>0.70069256290704163</v>
      </c>
      <c r="BV290" s="95">
        <f>[4]South!AK289</f>
        <v>0.54488746674485455</v>
      </c>
      <c r="BW290" s="95">
        <f>[4]West!AK289</f>
        <v>0.6803308584013279</v>
      </c>
      <c r="BX290" s="88"/>
      <c r="BY290" s="95">
        <f>[4]Northeast!AH289</f>
        <v>0.98699346710984115</v>
      </c>
      <c r="BZ290" s="95">
        <f>[4]Midwest!AH289</f>
        <v>0.98167718962389638</v>
      </c>
      <c r="CA290" s="95">
        <f>[4]South!AH289</f>
        <v>1.0133487409656432</v>
      </c>
      <c r="CB290" s="95">
        <f>[4]West!AH289</f>
        <v>0.99930409285998534</v>
      </c>
      <c r="CD290" s="95">
        <f>[4]Northeast!AI289</f>
        <v>1.2079165194340737</v>
      </c>
      <c r="CE290" s="95">
        <f>[4]Midwest!AI289</f>
        <v>1.2769471318454375</v>
      </c>
      <c r="CF290" s="95">
        <f>[4]South!AI289</f>
        <v>1.2906390398298901</v>
      </c>
      <c r="CG290" s="95">
        <f>[4]West!AI289</f>
        <v>1.2711924563648689</v>
      </c>
      <c r="CI290" s="95">
        <f>[4]Northeast!AJ289</f>
        <v>1.0077598480087362</v>
      </c>
      <c r="CJ290" s="95">
        <f>[4]Midwest!AJ289</f>
        <v>0.94208524369364388</v>
      </c>
      <c r="CK290" s="95">
        <f>[4]South!AJ289</f>
        <v>0.95359522746538894</v>
      </c>
      <c r="CL290" s="95">
        <f>[4]West!AJ289</f>
        <v>0.90867528645060791</v>
      </c>
      <c r="CN290" s="89">
        <f t="shared" si="517"/>
        <v>0.95524495762051354</v>
      </c>
      <c r="CO290" s="89">
        <f t="shared" si="518"/>
        <v>0.68990839477477139</v>
      </c>
      <c r="CP290" s="89">
        <f t="shared" si="519"/>
        <v>1.3768947481924052</v>
      </c>
      <c r="CQ290" s="89">
        <f t="shared" si="520"/>
        <v>1.0011108672060876</v>
      </c>
      <c r="CR290" s="89">
        <f t="shared" si="521"/>
        <v>1.2473392875607436</v>
      </c>
      <c r="CS290" s="89">
        <f t="shared" si="522"/>
        <v>0.9690109070673546</v>
      </c>
      <c r="CT290" s="89">
        <f t="shared" si="523"/>
        <v>0.87878731469537574</v>
      </c>
      <c r="CU290" s="89">
        <f t="shared" si="524"/>
        <v>1.3986038497069666</v>
      </c>
      <c r="CV290" s="89">
        <f t="shared" si="525"/>
        <v>0.659031515328663</v>
      </c>
      <c r="CW290" s="89"/>
      <c r="CX290" s="89">
        <f t="shared" si="526"/>
        <v>1.6660812856677014</v>
      </c>
      <c r="CY290" s="80">
        <f t="shared" si="588"/>
        <v>2.1222108763789156</v>
      </c>
      <c r="DA290" s="35"/>
      <c r="DC290" s="80">
        <f t="shared" si="491"/>
        <v>0.50307252944959968</v>
      </c>
      <c r="DD290" s="80">
        <f t="shared" si="468"/>
        <v>5.4653578042131522E-2</v>
      </c>
      <c r="DE290" s="80">
        <f t="shared" si="469"/>
        <v>0.36696231531677104</v>
      </c>
      <c r="DF290" s="80">
        <f t="shared" si="470"/>
        <v>5.0743505577478393E-2</v>
      </c>
      <c r="DG290" s="80">
        <f t="shared" si="471"/>
        <v>2.4568071614019374E-2</v>
      </c>
      <c r="DI290" s="80">
        <f t="shared" si="544"/>
        <v>0.49425469504670971</v>
      </c>
      <c r="DJ290" s="80">
        <f t="shared" si="472"/>
        <v>5.1866372760319808E-2</v>
      </c>
      <c r="DK290" s="80">
        <f t="shared" si="473"/>
        <v>0.3786751663891828</v>
      </c>
      <c r="DL290" s="80">
        <f t="shared" si="474"/>
        <v>5.1242309761230856E-2</v>
      </c>
      <c r="DM290" s="80">
        <f t="shared" si="475"/>
        <v>2.3726771985441909E-2</v>
      </c>
      <c r="DN290" s="80">
        <f t="shared" si="545"/>
        <v>0.9997653159428852</v>
      </c>
      <c r="DP290" s="80">
        <f t="shared" si="494"/>
        <v>0.49437071597205279</v>
      </c>
      <c r="DQ290" s="80">
        <f t="shared" si="476"/>
        <v>5.18785478284014E-2</v>
      </c>
      <c r="DR290" s="80">
        <f t="shared" si="477"/>
        <v>0.37876405627459858</v>
      </c>
      <c r="DS290" s="80">
        <f t="shared" si="478"/>
        <v>5.125433833729659E-2</v>
      </c>
      <c r="DT290" s="80">
        <f t="shared" si="479"/>
        <v>2.3732341587650533E-2</v>
      </c>
      <c r="DW290" s="80">
        <f t="shared" si="495"/>
        <v>9.7787935770650966E-2</v>
      </c>
      <c r="DX290" s="80">
        <f t="shared" si="480"/>
        <v>0.15356035694015044</v>
      </c>
      <c r="DY290" s="80">
        <f t="shared" si="481"/>
        <v>5.9377542993814265E-4</v>
      </c>
      <c r="DZ290" s="80">
        <f t="shared" si="482"/>
        <v>0.10782353529394069</v>
      </c>
      <c r="EA290" s="80">
        <f t="shared" si="483"/>
        <v>7.3363480392348052E-2</v>
      </c>
      <c r="EC290" s="80">
        <f t="shared" si="527"/>
        <v>5.2212615930792401</v>
      </c>
      <c r="ED290" s="80">
        <f t="shared" si="528"/>
        <v>0.42316616696060044</v>
      </c>
      <c r="EE290" s="80">
        <f t="shared" si="529"/>
        <v>1.7383895130845488</v>
      </c>
      <c r="EF290" s="80">
        <f t="shared" si="530"/>
        <v>1.8578444612091911</v>
      </c>
      <c r="EG290" s="80"/>
      <c r="EH290" s="80">
        <f t="shared" si="611"/>
        <v>9.24066173433358</v>
      </c>
      <c r="EI290" s="80">
        <f t="shared" si="617"/>
        <v>-5.9049601320653587E-2</v>
      </c>
      <c r="EJ290" s="80">
        <f t="shared" si="617"/>
        <v>-4.4676100124022441E-2</v>
      </c>
      <c r="EK290" s="80">
        <f t="shared" si="617"/>
        <v>-5.9840620026158982E-2</v>
      </c>
      <c r="EL290" s="80">
        <f t="shared" si="617"/>
        <v>-0.12408887044001016</v>
      </c>
      <c r="EN290" s="80">
        <f t="shared" si="547"/>
        <v>4.0275377998180015E-5</v>
      </c>
      <c r="EO290" s="80">
        <f t="shared" si="548"/>
        <v>-1.7090782386047052E-3</v>
      </c>
      <c r="EP290" s="80">
        <f t="shared" si="549"/>
        <v>1.2146828438256048E-3</v>
      </c>
      <c r="EQ290" s="80">
        <f t="shared" si="550"/>
        <v>8.8013619185608766E-4</v>
      </c>
      <c r="ES290" s="80">
        <f t="shared" si="551"/>
        <v>8.4212663089577641E-3</v>
      </c>
      <c r="ET290" s="80">
        <f t="shared" si="552"/>
        <v>1.2275661780270048E-2</v>
      </c>
      <c r="EU290" s="80">
        <f t="shared" si="553"/>
        <v>1.4442409696569212E-2</v>
      </c>
      <c r="EV290" s="80">
        <f t="shared" si="554"/>
        <v>1.6312608159754553E-2</v>
      </c>
      <c r="EX290" s="80">
        <f t="shared" si="555"/>
        <v>-4.08235279052757E-2</v>
      </c>
      <c r="EY290" s="80">
        <f t="shared" si="556"/>
        <v>-4.3596352925662198E-2</v>
      </c>
      <c r="EZ290" s="80">
        <f t="shared" si="557"/>
        <v>-3.9254385336584666E-2</v>
      </c>
      <c r="FA290" s="80">
        <f t="shared" si="558"/>
        <v>1.2058080361844777E-2</v>
      </c>
      <c r="FD290" s="80">
        <f t="shared" si="461"/>
        <v>1.0658817512609728</v>
      </c>
      <c r="FE290" s="80">
        <f t="shared" si="459"/>
        <v>1.8439392058151365</v>
      </c>
      <c r="FF290" s="80">
        <f t="shared" si="460"/>
        <v>0.87878731469537574</v>
      </c>
      <c r="FG290" s="80"/>
      <c r="FH290" s="80">
        <f t="shared" si="559"/>
        <v>0.94126017126616612</v>
      </c>
      <c r="FI290" s="80">
        <f t="shared" si="560"/>
        <v>0.72814600743053759</v>
      </c>
      <c r="FJ290" s="80">
        <f t="shared" si="531"/>
        <v>1.3768947481924052</v>
      </c>
      <c r="FL290" s="80">
        <f t="shared" si="561"/>
        <v>1.0004365307213041</v>
      </c>
      <c r="FM290" s="80">
        <f t="shared" si="562"/>
        <v>0.99788680695401089</v>
      </c>
      <c r="FN290" s="80">
        <f t="shared" si="532"/>
        <v>1.0011108672060876</v>
      </c>
      <c r="FP290" s="80">
        <f t="shared" si="563"/>
        <v>1.0111683339262296</v>
      </c>
      <c r="FQ290" s="80">
        <f t="shared" si="564"/>
        <v>1.2759402655784282</v>
      </c>
      <c r="FR290" s="80">
        <f t="shared" si="533"/>
        <v>1.2473392875607436</v>
      </c>
      <c r="FT290" s="80">
        <f t="shared" si="565"/>
        <v>0.96397126444246506</v>
      </c>
      <c r="FU290" s="80">
        <f t="shared" si="566"/>
        <v>0.98493996779518833</v>
      </c>
      <c r="FV290" s="80">
        <f t="shared" si="534"/>
        <v>0.9690109070673546</v>
      </c>
      <c r="FX290" s="37"/>
    </row>
    <row r="291" spans="1:180" x14ac:dyDescent="0.2">
      <c r="A291" s="74" t="s">
        <v>427</v>
      </c>
      <c r="B291" s="31">
        <f t="shared" si="458"/>
        <v>2005</v>
      </c>
      <c r="D291" s="85">
        <f t="shared" si="484"/>
        <v>74866.233908006805</v>
      </c>
      <c r="E291" s="85">
        <f t="shared" si="485"/>
        <v>8124.5320381390957</v>
      </c>
      <c r="F291" s="85">
        <f t="shared" si="486"/>
        <v>46527.290148986409</v>
      </c>
      <c r="G291" s="85">
        <f t="shared" si="487"/>
        <v>7014.9823944383388</v>
      </c>
      <c r="H291" s="85">
        <f t="shared" si="488"/>
        <v>4553.8276507006294</v>
      </c>
      <c r="I291" s="85">
        <f t="shared" si="489"/>
        <v>141086.8661402713</v>
      </c>
      <c r="J291" s="90"/>
      <c r="K291" s="96">
        <f>MECS_fuel_shares!AV81</f>
        <v>8245.1799458157275</v>
      </c>
      <c r="L291" s="96">
        <f>MECS_fuel_shares!AW81</f>
        <v>677.60901068716396</v>
      </c>
      <c r="M291" s="96">
        <f>MECS_fuel_shares!BM81</f>
        <v>2774.4359063200004</v>
      </c>
      <c r="N291" s="96">
        <f>MECS_fuel_shares!AX81</f>
        <v>2740.2274978274759</v>
      </c>
      <c r="O291" s="96">
        <f>MECS_fuel_shares!AY81</f>
        <v>1668.0687365203771</v>
      </c>
      <c r="P291" s="91"/>
      <c r="R291" s="96">
        <f t="shared" si="612"/>
        <v>3073.2159999999999</v>
      </c>
      <c r="S291" s="96">
        <f t="shared" si="612"/>
        <v>761.428</v>
      </c>
      <c r="T291" s="96">
        <f t="shared" si="612"/>
        <v>4350.57</v>
      </c>
      <c r="U291" s="96">
        <f t="shared" si="612"/>
        <v>23985.100869677877</v>
      </c>
      <c r="V291" s="85">
        <f t="shared" si="613"/>
        <v>32170.314869677877</v>
      </c>
      <c r="X291" s="115">
        <f t="shared" ref="X291:AC291" si="619">X217</f>
        <v>9.08</v>
      </c>
      <c r="Y291" s="115">
        <f t="shared" si="619"/>
        <v>11.99</v>
      </c>
      <c r="Z291" s="115">
        <f t="shared" si="619"/>
        <v>16.77</v>
      </c>
      <c r="AA291" s="115">
        <f t="shared" si="619"/>
        <v>2.56</v>
      </c>
      <c r="AB291" s="115">
        <f t="shared" si="619"/>
        <v>2.73</v>
      </c>
      <c r="AC291" s="115">
        <f t="shared" si="619"/>
        <v>10.304060637018138</v>
      </c>
      <c r="AD291" s="115">
        <f t="shared" si="596"/>
        <v>1.1373082376516066</v>
      </c>
      <c r="AF291" s="96">
        <f t="shared" si="507"/>
        <v>24.360876003511244</v>
      </c>
      <c r="AG291" s="96">
        <f t="shared" si="508"/>
        <v>10.670125130858198</v>
      </c>
      <c r="AH291" s="96">
        <f t="shared" si="509"/>
        <v>10.694527418013367</v>
      </c>
      <c r="AI291" s="96">
        <f t="shared" si="510"/>
        <v>0.29247249917996909</v>
      </c>
      <c r="AJ291" s="96">
        <f t="shared" si="511"/>
        <v>0.1415537171192825</v>
      </c>
      <c r="AL291" s="94">
        <f t="shared" si="512"/>
        <v>24.668217690064793</v>
      </c>
      <c r="AM291" s="94">
        <f t="shared" si="616"/>
        <v>11.208333999997105</v>
      </c>
      <c r="AN291" s="94">
        <f t="shared" si="616"/>
        <v>11.047559631015428</v>
      </c>
      <c r="AO291" s="94">
        <f t="shared" si="616"/>
        <v>0.30487386495280372</v>
      </c>
      <c r="AP291" s="94">
        <f t="shared" si="514"/>
        <v>4.3431565127937866</v>
      </c>
      <c r="AR291" s="90">
        <f>[4]Northeast!V290</f>
        <v>0.98754098531093593</v>
      </c>
      <c r="AS291" s="90">
        <f>[4]Midwest!V290</f>
        <v>0.95198136769130481</v>
      </c>
      <c r="AT291" s="90">
        <f>[4]South!V290</f>
        <v>0.96804432609615043</v>
      </c>
      <c r="AU291" s="90">
        <f>[4]West!V290</f>
        <v>0.95932296205594925</v>
      </c>
      <c r="AV291" s="90">
        <f t="shared" si="586"/>
        <v>3.2592359198270388E-2</v>
      </c>
      <c r="AX291" s="102">
        <f t="shared" si="582"/>
        <v>372728.79672681965</v>
      </c>
      <c r="AY291" s="102">
        <f t="shared" si="539"/>
        <v>1123698.1622009943</v>
      </c>
      <c r="AZ291" s="102">
        <f t="shared" si="540"/>
        <v>1568091.7299583887</v>
      </c>
      <c r="BA291" s="102">
        <f t="shared" si="541"/>
        <v>8752959.7045113556</v>
      </c>
      <c r="BB291" s="102">
        <f t="shared" si="542"/>
        <v>19285964.759932954</v>
      </c>
      <c r="BE291" s="80">
        <f t="shared" si="587"/>
        <v>1.7210477003785674</v>
      </c>
      <c r="BF291" s="80">
        <f t="shared" si="587"/>
        <v>1.2962326487267875</v>
      </c>
      <c r="BG291" s="80">
        <f t="shared" si="587"/>
        <v>0.53629011596492659</v>
      </c>
      <c r="BH291" s="80">
        <f t="shared" si="587"/>
        <v>0.57876221042417519</v>
      </c>
      <c r="BI291" s="80"/>
      <c r="BJ291" s="80">
        <f t="shared" si="606"/>
        <v>1.4647607886465612</v>
      </c>
      <c r="BK291" s="80">
        <f t="shared" si="607"/>
        <v>1.1843878042962988</v>
      </c>
      <c r="BL291" s="80">
        <f t="shared" si="608"/>
        <v>0.71856379733780229</v>
      </c>
      <c r="BM291" s="80">
        <f t="shared" si="609"/>
        <v>0.84115917489445935</v>
      </c>
      <c r="BN291" s="80"/>
      <c r="BO291" s="80">
        <f t="shared" si="610"/>
        <v>0.93312000869002676</v>
      </c>
      <c r="BP291" s="80">
        <f t="shared" si="610"/>
        <v>0.82238893653811129</v>
      </c>
      <c r="BQ291" s="80">
        <f t="shared" si="610"/>
        <v>0.66594172456328415</v>
      </c>
      <c r="BR291" s="80">
        <f t="shared" si="610"/>
        <v>0.75679067718797799</v>
      </c>
      <c r="BS291" s="80">
        <f t="shared" si="516"/>
        <v>0.95254671582434713</v>
      </c>
      <c r="BT291" s="95">
        <f>[4]Northeast!AK290</f>
        <v>0.76733145674993075</v>
      </c>
      <c r="BU291" s="95">
        <f>[4]Midwest!AK290</f>
        <v>0.68929179473036084</v>
      </c>
      <c r="BV291" s="95">
        <f>[4]South!AK290</f>
        <v>0.51900584960910567</v>
      </c>
      <c r="BW291" s="95">
        <f>[4]West!AK290</f>
        <v>0.64335499025112419</v>
      </c>
      <c r="BX291" s="88"/>
      <c r="BY291" s="95">
        <f>[4]Northeast!AH290</f>
        <v>0.98693047397234102</v>
      </c>
      <c r="BZ291" s="95">
        <f>[4]Midwest!AH290</f>
        <v>0.97991913722455548</v>
      </c>
      <c r="CA291" s="95">
        <f>[4]South!AH290</f>
        <v>1.014541986124269</v>
      </c>
      <c r="CB291" s="95">
        <f>[4]West!AH290</f>
        <v>1.000096187990082</v>
      </c>
      <c r="CD291" s="95">
        <f>[4]Northeast!AI290</f>
        <v>1.2187038733078728</v>
      </c>
      <c r="CE291" s="95">
        <f>[4]Midwest!AI290</f>
        <v>1.2933122538550665</v>
      </c>
      <c r="CF291" s="95">
        <f>[4]South!AI290</f>
        <v>1.3101349096501715</v>
      </c>
      <c r="CG291" s="95">
        <f>[4]West!AI290</f>
        <v>1.2927871131076416</v>
      </c>
      <c r="CI291" s="95">
        <f>[4]Northeast!AJ290</f>
        <v>1.0110432847926509</v>
      </c>
      <c r="CJ291" s="95">
        <f>[4]Midwest!AJ290</f>
        <v>0.94141371009644748</v>
      </c>
      <c r="CK291" s="95">
        <f>[4]South!AJ290</f>
        <v>0.9653347276085702</v>
      </c>
      <c r="CL291" s="95">
        <f>[4]West!AJ290</f>
        <v>0.90982174686183692</v>
      </c>
      <c r="CN291" s="89">
        <f t="shared" si="517"/>
        <v>0.96648841630269988</v>
      </c>
      <c r="CO291" s="89">
        <f t="shared" si="518"/>
        <v>1.0205587201014128</v>
      </c>
      <c r="CP291" s="89">
        <f t="shared" si="519"/>
        <v>1.3068810637061843</v>
      </c>
      <c r="CQ291" s="89">
        <f t="shared" si="520"/>
        <v>1.0014273045863935</v>
      </c>
      <c r="CR291" s="89">
        <f t="shared" si="521"/>
        <v>1.261615321934755</v>
      </c>
      <c r="CS291" s="89">
        <f t="shared" si="522"/>
        <v>0.97480978916316052</v>
      </c>
      <c r="CT291" s="89">
        <f t="shared" si="523"/>
        <v>1.0425000689212476</v>
      </c>
      <c r="CU291" s="89">
        <f t="shared" si="524"/>
        <v>1.6217170244226669</v>
      </c>
      <c r="CV291" s="89">
        <f t="shared" si="525"/>
        <v>0.98635818113472484</v>
      </c>
      <c r="CW291" s="89"/>
      <c r="CX291" s="89">
        <f t="shared" si="526"/>
        <v>1.609542061005887</v>
      </c>
      <c r="CY291" s="80">
        <f t="shared" si="588"/>
        <v>1.6441461686433354</v>
      </c>
      <c r="DA291" s="35"/>
      <c r="DC291" s="80">
        <f t="shared" si="491"/>
        <v>0.53063928596708176</v>
      </c>
      <c r="DD291" s="80">
        <f t="shared" si="468"/>
        <v>5.7585317899552235E-2</v>
      </c>
      <c r="DE291" s="80">
        <f t="shared" si="469"/>
        <v>0.32977761447141418</v>
      </c>
      <c r="DF291" s="80">
        <f t="shared" si="470"/>
        <v>4.9721016465585868E-2</v>
      </c>
      <c r="DG291" s="80">
        <f t="shared" si="471"/>
        <v>3.2276765196365804E-2</v>
      </c>
      <c r="DI291" s="80">
        <f t="shared" si="544"/>
        <v>0.51673336062069064</v>
      </c>
      <c r="DJ291" s="80">
        <f t="shared" si="472"/>
        <v>5.6106682546272012E-2</v>
      </c>
      <c r="DK291" s="80">
        <f t="shared" si="473"/>
        <v>0.34803895813011404</v>
      </c>
      <c r="DL291" s="80">
        <f t="shared" si="474"/>
        <v>5.0230526557061429E-2</v>
      </c>
      <c r="DM291" s="80">
        <f t="shared" si="475"/>
        <v>2.8247327125268371E-2</v>
      </c>
      <c r="DN291" s="80">
        <f t="shared" si="545"/>
        <v>0.99935685497940641</v>
      </c>
      <c r="DP291" s="80">
        <f t="shared" si="494"/>
        <v>0.5170659089853733</v>
      </c>
      <c r="DQ291" s="80">
        <f t="shared" si="476"/>
        <v>5.6142790502425877E-2</v>
      </c>
      <c r="DR291" s="80">
        <f t="shared" si="477"/>
        <v>0.34826294170693012</v>
      </c>
      <c r="DS291" s="80">
        <f t="shared" si="478"/>
        <v>5.0262852860599554E-2</v>
      </c>
      <c r="DT291" s="80">
        <f t="shared" si="479"/>
        <v>2.8265505944671244E-2</v>
      </c>
      <c r="DW291" s="80">
        <f t="shared" si="495"/>
        <v>0.22677167876474869</v>
      </c>
      <c r="DX291" s="80">
        <f t="shared" si="480"/>
        <v>0.211760719631401</v>
      </c>
      <c r="DY291" s="80">
        <f t="shared" si="481"/>
        <v>5.5984315946885875E-2</v>
      </c>
      <c r="DZ291" s="80">
        <f t="shared" si="482"/>
        <v>0.22133332394433644</v>
      </c>
      <c r="EA291" s="80">
        <f t="shared" si="483"/>
        <v>0.39154669353347105</v>
      </c>
      <c r="EC291" s="80">
        <f t="shared" si="527"/>
        <v>4.942949750988876</v>
      </c>
      <c r="ED291" s="80">
        <f t="shared" si="528"/>
        <v>0.40622367403196413</v>
      </c>
      <c r="EE291" s="80">
        <f t="shared" si="529"/>
        <v>1.6632623378024134</v>
      </c>
      <c r="EF291" s="80">
        <f t="shared" si="530"/>
        <v>1.6427545447219651</v>
      </c>
      <c r="EG291" s="80"/>
      <c r="EH291" s="80">
        <f t="shared" si="611"/>
        <v>8.6551903075452188</v>
      </c>
      <c r="EI291" s="80">
        <f t="shared" si="617"/>
        <v>-5.4776788609444724E-2</v>
      </c>
      <c r="EJ291" s="80">
        <f t="shared" si="617"/>
        <v>-4.0861002441660549E-2</v>
      </c>
      <c r="EK291" s="80">
        <f t="shared" si="617"/>
        <v>-4.4178179931382427E-2</v>
      </c>
      <c r="EL291" s="80">
        <f t="shared" si="617"/>
        <v>-0.12304249054276535</v>
      </c>
      <c r="EN291" s="80">
        <f t="shared" si="547"/>
        <v>-6.3825293579381393E-5</v>
      </c>
      <c r="EO291" s="80">
        <f t="shared" si="548"/>
        <v>-1.7924716171112273E-3</v>
      </c>
      <c r="EP291" s="80">
        <f t="shared" si="549"/>
        <v>1.1768339195005013E-3</v>
      </c>
      <c r="EQ291" s="80">
        <f t="shared" si="550"/>
        <v>7.9233276010062705E-4</v>
      </c>
      <c r="ES291" s="80">
        <f t="shared" si="551"/>
        <v>8.8909043755083812E-3</v>
      </c>
      <c r="ET291" s="80">
        <f t="shared" si="552"/>
        <v>1.2734390352844637E-2</v>
      </c>
      <c r="EU291" s="80">
        <f t="shared" si="553"/>
        <v>1.4992640949652995E-2</v>
      </c>
      <c r="EV291" s="80">
        <f t="shared" si="554"/>
        <v>1.6845038572625287E-2</v>
      </c>
      <c r="EX291" s="80">
        <f t="shared" si="555"/>
        <v>3.2528577212490241E-3</v>
      </c>
      <c r="EY291" s="80">
        <f t="shared" si="556"/>
        <v>-7.1307034633562739E-4</v>
      </c>
      <c r="EZ291" s="80">
        <f t="shared" si="557"/>
        <v>1.2235617639042158E-2</v>
      </c>
      <c r="FA291" s="80">
        <f t="shared" si="558"/>
        <v>1.2608880213912884E-3</v>
      </c>
      <c r="FD291" s="80">
        <f t="shared" si="461"/>
        <v>1.1862939433560458</v>
      </c>
      <c r="FE291" s="80">
        <f t="shared" si="459"/>
        <v>2.1874539117752536</v>
      </c>
      <c r="FF291" s="80">
        <f t="shared" si="460"/>
        <v>1.0425000689212476</v>
      </c>
      <c r="FG291" s="80"/>
      <c r="FH291" s="80">
        <f t="shared" si="559"/>
        <v>0.94915102655585304</v>
      </c>
      <c r="FI291" s="80">
        <f t="shared" si="560"/>
        <v>0.69112053043524058</v>
      </c>
      <c r="FJ291" s="80">
        <f t="shared" si="531"/>
        <v>1.3068810637061843</v>
      </c>
      <c r="FL291" s="80">
        <f t="shared" si="561"/>
        <v>1.0003160862504561</v>
      </c>
      <c r="FM291" s="80">
        <f t="shared" si="562"/>
        <v>0.99820222525320057</v>
      </c>
      <c r="FN291" s="80">
        <f t="shared" si="532"/>
        <v>1.0014273045863935</v>
      </c>
      <c r="FP291" s="80">
        <f t="shared" si="563"/>
        <v>1.011445189385423</v>
      </c>
      <c r="FQ291" s="80">
        <f t="shared" si="564"/>
        <v>1.2905436435624602</v>
      </c>
      <c r="FR291" s="80">
        <f t="shared" si="533"/>
        <v>1.261615321934755</v>
      </c>
      <c r="FT291" s="80">
        <f t="shared" si="565"/>
        <v>1.0059843310880328</v>
      </c>
      <c r="FU291" s="80">
        <f t="shared" si="566"/>
        <v>0.99083417466431101</v>
      </c>
      <c r="FV291" s="80">
        <f t="shared" si="534"/>
        <v>0.97480978916316052</v>
      </c>
      <c r="FX291" s="37"/>
    </row>
    <row r="292" spans="1:180" x14ac:dyDescent="0.2">
      <c r="A292" s="74" t="s">
        <v>427</v>
      </c>
      <c r="B292" s="31">
        <f t="shared" si="458"/>
        <v>2006</v>
      </c>
      <c r="D292" s="85">
        <f t="shared" si="484"/>
        <v>68234.165033062061</v>
      </c>
      <c r="E292" s="85">
        <f t="shared" si="485"/>
        <v>9280.6631758026397</v>
      </c>
      <c r="F292" s="85">
        <f t="shared" si="486"/>
        <v>48986.230117847459</v>
      </c>
      <c r="G292" s="85">
        <f t="shared" si="487"/>
        <v>6809.9658263344963</v>
      </c>
      <c r="H292" s="85">
        <f t="shared" si="488"/>
        <v>4389.5713741596355</v>
      </c>
      <c r="I292" s="85">
        <f t="shared" si="489"/>
        <v>137700.59552720629</v>
      </c>
      <c r="J292" s="90"/>
      <c r="K292" s="96">
        <f>MECS_fuel_shares!AV82</f>
        <v>8017.8056147587367</v>
      </c>
      <c r="L292" s="96">
        <f>MECS_fuel_shares!AW82</f>
        <v>667.86583551664376</v>
      </c>
      <c r="M292" s="96">
        <f>MECS_fuel_shares!BM82</f>
        <v>2801.3828553079998</v>
      </c>
      <c r="N292" s="96">
        <f>MECS_fuel_shares!AX82</f>
        <v>2479.7718849213366</v>
      </c>
      <c r="O292" s="96">
        <f>MECS_fuel_shares!AY82</f>
        <v>1706.9840999999999</v>
      </c>
      <c r="P292" s="91"/>
      <c r="R292" s="96">
        <f t="shared" si="612"/>
        <v>2901.6869999999999</v>
      </c>
      <c r="S292" s="96">
        <f t="shared" si="612"/>
        <v>662.54300000000001</v>
      </c>
      <c r="T292" s="96">
        <f t="shared" si="612"/>
        <v>4434.7250000000004</v>
      </c>
      <c r="U292" s="96">
        <f t="shared" si="612"/>
        <v>24230.999652209866</v>
      </c>
      <c r="V292" s="85">
        <f t="shared" si="613"/>
        <v>32229.954652209868</v>
      </c>
      <c r="X292" s="115">
        <f t="shared" ref="X292:AC292" si="620">X218</f>
        <v>8.5103291737904385</v>
      </c>
      <c r="Y292" s="115">
        <f t="shared" si="620"/>
        <v>13.895999289473099</v>
      </c>
      <c r="Z292" s="115">
        <f t="shared" si="620"/>
        <v>17.48644603326154</v>
      </c>
      <c r="AA292" s="115">
        <f t="shared" si="620"/>
        <v>2.7462065634922395</v>
      </c>
      <c r="AB292" s="115">
        <f t="shared" si="620"/>
        <v>2.5715361813619912</v>
      </c>
      <c r="AC292" s="115">
        <f t="shared" si="620"/>
        <v>10.972547742920417</v>
      </c>
      <c r="AD292" s="115">
        <f t="shared" si="596"/>
        <v>1.2110923426844511</v>
      </c>
      <c r="AF292" s="96">
        <f t="shared" si="507"/>
        <v>23.515342982569127</v>
      </c>
      <c r="AG292" s="96">
        <f t="shared" si="508"/>
        <v>14.007639014830191</v>
      </c>
      <c r="AH292" s="96">
        <f t="shared" si="509"/>
        <v>11.046058124877518</v>
      </c>
      <c r="AI292" s="96">
        <f t="shared" si="510"/>
        <v>0.28104353613464839</v>
      </c>
      <c r="AJ292" s="96">
        <f t="shared" si="511"/>
        <v>0.13619539405273912</v>
      </c>
      <c r="AL292" s="94">
        <f t="shared" si="512"/>
        <v>26.490989769291843</v>
      </c>
      <c r="AM292" s="94">
        <f t="shared" si="616"/>
        <v>15.9553053641985</v>
      </c>
      <c r="AN292" s="94">
        <f t="shared" si="616"/>
        <v>12.169158725408726</v>
      </c>
      <c r="AO292" s="94">
        <f t="shared" si="616"/>
        <v>0.28814756429223221</v>
      </c>
      <c r="AP292" s="94">
        <f t="shared" si="514"/>
        <v>4.6040589902323479</v>
      </c>
      <c r="AR292" s="90">
        <f>[4]Northeast!V291</f>
        <v>0.88767324993752916</v>
      </c>
      <c r="AS292" s="90">
        <f>[4]Midwest!V291</f>
        <v>0.87792986063816725</v>
      </c>
      <c r="AT292" s="90">
        <f>[4]South!V291</f>
        <v>0.90770926521106032</v>
      </c>
      <c r="AU292" s="90">
        <f>[4]West!V291</f>
        <v>0.97534586774997312</v>
      </c>
      <c r="AV292" s="90">
        <f t="shared" si="586"/>
        <v>2.9581591882658718E-2</v>
      </c>
      <c r="AX292" s="102">
        <f t="shared" si="582"/>
        <v>361905.38152468222</v>
      </c>
      <c r="AY292" s="102">
        <f t="shared" si="539"/>
        <v>992030.08263998688</v>
      </c>
      <c r="AZ292" s="102">
        <f t="shared" si="540"/>
        <v>1583048.5260510463</v>
      </c>
      <c r="BA292" s="102">
        <f t="shared" si="541"/>
        <v>9771463.1735082045</v>
      </c>
      <c r="BB292" s="102">
        <f t="shared" si="542"/>
        <v>18881227.219521184</v>
      </c>
      <c r="BE292" s="80">
        <f t="shared" si="587"/>
        <v>1.8482185294462645</v>
      </c>
      <c r="BF292" s="80">
        <f t="shared" si="587"/>
        <v>1.8452151527144964</v>
      </c>
      <c r="BG292" s="80">
        <f t="shared" si="587"/>
        <v>0.59073675653427493</v>
      </c>
      <c r="BH292" s="80">
        <f t="shared" si="587"/>
        <v>0.5470095682485977</v>
      </c>
      <c r="BI292" s="80"/>
      <c r="BJ292" s="80">
        <f t="shared" si="606"/>
        <v>1.3728630476038679</v>
      </c>
      <c r="BK292" s="80">
        <f t="shared" si="607"/>
        <v>1.372664894659047</v>
      </c>
      <c r="BL292" s="80">
        <f t="shared" si="608"/>
        <v>0.7492621981874158</v>
      </c>
      <c r="BM292" s="80">
        <f t="shared" si="609"/>
        <v>0.90234251837378154</v>
      </c>
      <c r="BN292" s="80"/>
      <c r="BO292" s="80">
        <f t="shared" si="610"/>
        <v>0.79639330712534873</v>
      </c>
      <c r="BP292" s="80">
        <f t="shared" si="610"/>
        <v>0.72203781410191414</v>
      </c>
      <c r="BQ292" s="80">
        <f t="shared" si="610"/>
        <v>0.57819746116414561</v>
      </c>
      <c r="BR292" s="80">
        <f t="shared" si="610"/>
        <v>0.74789243544931838</v>
      </c>
      <c r="BS292" s="80">
        <f t="shared" si="516"/>
        <v>0.80802248220099682</v>
      </c>
      <c r="BT292" s="95">
        <f>[4]Northeast!AK291</f>
        <v>0.72170679835830032</v>
      </c>
      <c r="BU292" s="95">
        <f>[4]Midwest!AK291</f>
        <v>0.64952973161421845</v>
      </c>
      <c r="BV292" s="95">
        <f>[4]South!AK291</f>
        <v>0.47329113327360389</v>
      </c>
      <c r="BW292" s="95">
        <f>[4]West!AK291</f>
        <v>0.61619153229590007</v>
      </c>
      <c r="BX292" s="88"/>
      <c r="BY292" s="95">
        <f>[4]Northeast!AH291</f>
        <v>0.98624504407297409</v>
      </c>
      <c r="BZ292" s="95">
        <f>[4]Midwest!AH291</f>
        <v>0.98043624244903249</v>
      </c>
      <c r="CA292" s="95">
        <f>[4]South!AH291</f>
        <v>1.0146147841344384</v>
      </c>
      <c r="CB292" s="95">
        <f>[4]West!AH291</f>
        <v>0.99903707957034105</v>
      </c>
      <c r="CD292" s="95">
        <f>[4]Northeast!AI291</f>
        <v>1.2311592112275851</v>
      </c>
      <c r="CE292" s="95">
        <f>[4]Midwest!AI291</f>
        <v>1.3059593513063972</v>
      </c>
      <c r="CF292" s="95">
        <f>[4]South!AI291</f>
        <v>1.330200697105631</v>
      </c>
      <c r="CG292" s="95">
        <f>[4]West!AI291</f>
        <v>1.313383891040359</v>
      </c>
      <c r="CI292" s="95">
        <f>[4]Northeast!AJ291</f>
        <v>0.90879881624034997</v>
      </c>
      <c r="CJ292" s="95">
        <f>[4]Midwest!AJ291</f>
        <v>0.86818422645414461</v>
      </c>
      <c r="CK292" s="95">
        <f>[4]South!AJ291</f>
        <v>0.90516854720272588</v>
      </c>
      <c r="CL292" s="95">
        <f>[4]West!AJ291</f>
        <v>0.92501786811082354</v>
      </c>
      <c r="CN292" s="89">
        <f t="shared" si="517"/>
        <v>0.98903619697612843</v>
      </c>
      <c r="CO292" s="89">
        <f t="shared" si="518"/>
        <v>0.96132002708617892</v>
      </c>
      <c r="CP292" s="89">
        <f t="shared" si="519"/>
        <v>1.2566218280678179</v>
      </c>
      <c r="CQ292" s="89">
        <f t="shared" si="520"/>
        <v>1.0010753079947934</v>
      </c>
      <c r="CR292" s="89">
        <f t="shared" si="521"/>
        <v>1.2766148444609562</v>
      </c>
      <c r="CS292" s="89">
        <f t="shared" si="522"/>
        <v>0.89896649506953885</v>
      </c>
      <c r="CT292" s="89">
        <f t="shared" si="523"/>
        <v>1.0340493281225898</v>
      </c>
      <c r="CU292" s="89">
        <f t="shared" si="524"/>
        <v>1.4764821046629404</v>
      </c>
      <c r="CV292" s="89">
        <f t="shared" si="525"/>
        <v>0.95078030366630317</v>
      </c>
      <c r="CW292" s="89"/>
      <c r="CX292" s="89">
        <f t="shared" si="526"/>
        <v>1.4436926469126392</v>
      </c>
      <c r="CY292" s="80">
        <f t="shared" si="588"/>
        <v>1.5529161668257945</v>
      </c>
      <c r="DA292" s="35"/>
      <c r="DC292" s="80">
        <f t="shared" si="491"/>
        <v>0.4955255623392032</v>
      </c>
      <c r="DD292" s="80">
        <f t="shared" si="468"/>
        <v>6.7397407689271799E-2</v>
      </c>
      <c r="DE292" s="80">
        <f t="shared" si="469"/>
        <v>0.35574450444674344</v>
      </c>
      <c r="DF292" s="80">
        <f t="shared" si="470"/>
        <v>4.9454875632611285E-2</v>
      </c>
      <c r="DG292" s="80">
        <f t="shared" si="471"/>
        <v>3.1877649892170318E-2</v>
      </c>
      <c r="DI292" s="80">
        <f t="shared" si="544"/>
        <v>0.51288210565513526</v>
      </c>
      <c r="DJ292" s="80">
        <f t="shared" si="472"/>
        <v>6.236276387807687E-2</v>
      </c>
      <c r="DK292" s="80">
        <f t="shared" si="473"/>
        <v>0.34259706339874307</v>
      </c>
      <c r="DL292" s="80">
        <f t="shared" si="474"/>
        <v>4.9587827016342081E-2</v>
      </c>
      <c r="DM292" s="80">
        <f t="shared" si="475"/>
        <v>3.2076793712863857E-2</v>
      </c>
      <c r="DN292" s="80">
        <f t="shared" si="545"/>
        <v>0.99950655366116115</v>
      </c>
      <c r="DP292" s="80">
        <f t="shared" si="494"/>
        <v>0.51313531039537874</v>
      </c>
      <c r="DQ292" s="80">
        <f t="shared" si="476"/>
        <v>6.2393551747753954E-2</v>
      </c>
      <c r="DR292" s="80">
        <f t="shared" si="477"/>
        <v>0.34276620012527259</v>
      </c>
      <c r="DS292" s="80">
        <f t="shared" si="478"/>
        <v>4.9612308028099891E-2</v>
      </c>
      <c r="DT292" s="80">
        <f t="shared" si="479"/>
        <v>3.209262970349476E-2</v>
      </c>
      <c r="DW292" s="80">
        <f t="shared" si="495"/>
        <v>-6.4793569954564714E-2</v>
      </c>
      <c r="DX292" s="80">
        <f t="shared" si="480"/>
        <v>0.14752800876762218</v>
      </c>
      <c r="DY292" s="80">
        <f t="shared" si="481"/>
        <v>4.1834492619619898E-2</v>
      </c>
      <c r="DZ292" s="80">
        <f t="shared" si="482"/>
        <v>7.0213269438220718E-2</v>
      </c>
      <c r="EA292" s="80">
        <f t="shared" si="483"/>
        <v>-5.9798152924191939E-2</v>
      </c>
      <c r="EC292" s="80">
        <f t="shared" si="527"/>
        <v>4.697059342707842</v>
      </c>
      <c r="ED292" s="80">
        <f t="shared" si="528"/>
        <v>0.39125486612127425</v>
      </c>
      <c r="EE292" s="80">
        <f t="shared" si="529"/>
        <v>1.6411300230084158</v>
      </c>
      <c r="EF292" s="80">
        <f t="shared" si="530"/>
        <v>1.4527211383640519</v>
      </c>
      <c r="EG292" s="80"/>
      <c r="EH292" s="80">
        <f t="shared" si="611"/>
        <v>8.1821653702015844</v>
      </c>
      <c r="EI292" s="80">
        <f t="shared" si="617"/>
        <v>-5.1025627444583423E-2</v>
      </c>
      <c r="EJ292" s="80">
        <f t="shared" si="617"/>
        <v>-3.7544750013636094E-2</v>
      </c>
      <c r="EK292" s="80">
        <f t="shared" si="617"/>
        <v>-1.339589452257582E-2</v>
      </c>
      <c r="EL292" s="80">
        <f t="shared" si="617"/>
        <v>-0.12293598844712794</v>
      </c>
      <c r="EN292" s="80">
        <f t="shared" si="547"/>
        <v>-6.9474805527280263E-4</v>
      </c>
      <c r="EO292" s="80">
        <f t="shared" si="548"/>
        <v>5.275627489100391E-4</v>
      </c>
      <c r="EP292" s="80">
        <f t="shared" si="549"/>
        <v>7.1751982170693081E-5</v>
      </c>
      <c r="EQ292" s="80">
        <f t="shared" si="550"/>
        <v>-1.059567699676569E-3</v>
      </c>
      <c r="ES292" s="80">
        <f t="shared" si="551"/>
        <v>1.0168278639981944E-2</v>
      </c>
      <c r="ET292" s="80">
        <f t="shared" si="552"/>
        <v>9.7313395273121023E-3</v>
      </c>
      <c r="EU292" s="80">
        <f t="shared" si="553"/>
        <v>1.5199714552508643E-2</v>
      </c>
      <c r="EV292" s="80">
        <f t="shared" si="554"/>
        <v>1.5806489084418847E-2</v>
      </c>
      <c r="EX292" s="80">
        <f t="shared" si="555"/>
        <v>-0.10661428653078482</v>
      </c>
      <c r="EY292" s="80">
        <f t="shared" si="556"/>
        <v>-8.0978757780836727E-2</v>
      </c>
      <c r="EZ292" s="80">
        <f t="shared" si="557"/>
        <v>-6.4353742819926979E-2</v>
      </c>
      <c r="FA292" s="80">
        <f t="shared" si="558"/>
        <v>1.6564356448433275E-2</v>
      </c>
      <c r="FD292" s="80">
        <f t="shared" si="461"/>
        <v>0.9918937743501518</v>
      </c>
      <c r="FE292" s="80">
        <f t="shared" si="459"/>
        <v>2.1697219167677604</v>
      </c>
      <c r="FF292" s="80">
        <f t="shared" si="460"/>
        <v>1.0340493281225898</v>
      </c>
      <c r="FG292" s="80"/>
      <c r="FH292" s="80">
        <f t="shared" si="559"/>
        <v>0.9615426093206707</v>
      </c>
      <c r="FI292" s="80">
        <f t="shared" si="560"/>
        <v>0.66454183818978718</v>
      </c>
      <c r="FJ292" s="80">
        <f t="shared" si="531"/>
        <v>1.2566218280678179</v>
      </c>
      <c r="FL292" s="80">
        <f t="shared" si="561"/>
        <v>0.99964850509868464</v>
      </c>
      <c r="FM292" s="80">
        <f t="shared" si="562"/>
        <v>0.99785136226054238</v>
      </c>
      <c r="FN292" s="80">
        <f t="shared" si="532"/>
        <v>1.0010753079947934</v>
      </c>
      <c r="FP292" s="80">
        <f t="shared" si="563"/>
        <v>1.0118891410602073</v>
      </c>
      <c r="FQ292" s="80">
        <f t="shared" si="564"/>
        <v>1.3058870989851283</v>
      </c>
      <c r="FR292" s="80">
        <f t="shared" si="533"/>
        <v>1.2766148444609562</v>
      </c>
      <c r="FT292" s="80">
        <f t="shared" si="565"/>
        <v>0.92219682758958499</v>
      </c>
      <c r="FU292" s="80">
        <f t="shared" si="566"/>
        <v>0.91374413254277231</v>
      </c>
      <c r="FV292" s="80">
        <f t="shared" si="534"/>
        <v>0.89896649506953885</v>
      </c>
      <c r="FX292" s="37"/>
    </row>
    <row r="293" spans="1:180" x14ac:dyDescent="0.2">
      <c r="A293" s="74" t="s">
        <v>427</v>
      </c>
      <c r="B293" s="31">
        <f>B292+1</f>
        <v>2007</v>
      </c>
      <c r="D293" s="85">
        <f t="shared" si="484"/>
        <v>62373.941704611716</v>
      </c>
      <c r="E293" s="85">
        <f t="shared" si="485"/>
        <v>9965.0501510866015</v>
      </c>
      <c r="F293" s="85">
        <f t="shared" si="486"/>
        <v>52852.47005293268</v>
      </c>
      <c r="G293" s="85">
        <f t="shared" si="487"/>
        <v>6794.9727557633378</v>
      </c>
      <c r="H293" s="85">
        <f t="shared" si="488"/>
        <v>4036.6691274597374</v>
      </c>
      <c r="I293" s="85">
        <f t="shared" si="489"/>
        <v>136023.10379185405</v>
      </c>
      <c r="J293" s="90"/>
      <c r="K293" s="96">
        <f>MECS_fuel_shares!AV83</f>
        <v>7962.2312613872373</v>
      </c>
      <c r="L293" s="96">
        <f>MECS_fuel_shares!AW83</f>
        <v>663.23661229384174</v>
      </c>
      <c r="M293" s="96">
        <f>MECS_fuel_shares!BM83</f>
        <v>2989.3559404280004</v>
      </c>
      <c r="N293" s="96">
        <f>MECS_fuel_shares!AX83</f>
        <v>2462.583675873258</v>
      </c>
      <c r="O293" s="96">
        <f>MECS_fuel_shares!AY83</f>
        <v>1695.1523667139859</v>
      </c>
      <c r="P293" s="91"/>
      <c r="R293" s="96">
        <f t="shared" si="612"/>
        <v>3085.0520000000001</v>
      </c>
      <c r="S293" s="96">
        <f t="shared" si="612"/>
        <v>649.41600000000005</v>
      </c>
      <c r="T293" s="96">
        <f t="shared" si="612"/>
        <v>4559.5070000000005</v>
      </c>
      <c r="U293" s="96">
        <f t="shared" si="612"/>
        <v>24430.626617439546</v>
      </c>
      <c r="V293" s="85">
        <f t="shared" si="613"/>
        <v>32724.601617439548</v>
      </c>
      <c r="X293" s="115">
        <f t="shared" ref="X293:AC293" si="621">X219</f>
        <v>7.833726458950462</v>
      </c>
      <c r="Y293" s="115">
        <f t="shared" si="621"/>
        <v>15.024879456853121</v>
      </c>
      <c r="Z293" s="115">
        <f t="shared" si="621"/>
        <v>17.680219788535968</v>
      </c>
      <c r="AA293" s="115">
        <f t="shared" si="621"/>
        <v>2.7592860386170508</v>
      </c>
      <c r="AB293" s="115">
        <f t="shared" si="621"/>
        <v>2.3813016497654003</v>
      </c>
      <c r="AC293" s="115">
        <f t="shared" si="621"/>
        <v>11.155185553385831</v>
      </c>
      <c r="AD293" s="115">
        <f t="shared" si="596"/>
        <v>1.2312509474972695</v>
      </c>
      <c r="AF293" s="96">
        <f t="shared" si="507"/>
        <v>20.218116811195308</v>
      </c>
      <c r="AG293" s="96">
        <f t="shared" si="508"/>
        <v>15.344632948813397</v>
      </c>
      <c r="AH293" s="96">
        <f t="shared" si="509"/>
        <v>11.591707185213812</v>
      </c>
      <c r="AI293" s="96">
        <f t="shared" si="510"/>
        <v>0.2781333799646718</v>
      </c>
      <c r="AJ293" s="96">
        <f t="shared" si="511"/>
        <v>0.12335273549391421</v>
      </c>
      <c r="AL293" s="94">
        <f t="shared" si="512"/>
        <v>20.893335962088223</v>
      </c>
      <c r="AM293" s="94">
        <f t="shared" si="616"/>
        <v>16.315053110105605</v>
      </c>
      <c r="AN293" s="94">
        <f t="shared" si="616"/>
        <v>12.341338142214473</v>
      </c>
      <c r="AO293" s="94">
        <f t="shared" si="616"/>
        <v>0.30189762916681234</v>
      </c>
      <c r="AP293" s="94">
        <f t="shared" si="514"/>
        <v>4.2383480157267419</v>
      </c>
      <c r="AR293" s="90">
        <f>[4]Northeast!V292</f>
        <v>0.96768255906485567</v>
      </c>
      <c r="AS293" s="90">
        <f>[4]Midwest!V292</f>
        <v>0.94051995082436313</v>
      </c>
      <c r="AT293" s="90">
        <f>[4]South!V292</f>
        <v>0.93925853514729551</v>
      </c>
      <c r="AU293" s="90">
        <f>[4]West!V292</f>
        <v>0.92128375016482922</v>
      </c>
      <c r="AV293" s="90">
        <f t="shared" si="586"/>
        <v>2.9103965751798494E-2</v>
      </c>
      <c r="AX293" s="102">
        <f t="shared" si="582"/>
        <v>387460.73791663523</v>
      </c>
      <c r="AY293" s="102">
        <f t="shared" si="539"/>
        <v>979161.86766885151</v>
      </c>
      <c r="AZ293" s="102">
        <f t="shared" si="540"/>
        <v>1525247.274283167</v>
      </c>
      <c r="BA293" s="102">
        <f t="shared" si="541"/>
        <v>9920729.5397896226</v>
      </c>
      <c r="BB293" s="102">
        <f t="shared" si="542"/>
        <v>19304814.281016778</v>
      </c>
      <c r="BE293" s="80">
        <f t="shared" si="587"/>
        <v>1.4576824423464989</v>
      </c>
      <c r="BF293" s="80">
        <f t="shared" si="587"/>
        <v>1.8868196207425532</v>
      </c>
      <c r="BG293" s="80">
        <f t="shared" si="587"/>
        <v>0.59909499332951188</v>
      </c>
      <c r="BH293" s="80">
        <f t="shared" si="587"/>
        <v>0.57311222529832462</v>
      </c>
      <c r="BI293" s="80"/>
      <c r="BJ293" s="80">
        <f t="shared" si="606"/>
        <v>1.2637153464816864</v>
      </c>
      <c r="BK293" s="80">
        <f t="shared" si="607"/>
        <v>1.4841771467655409</v>
      </c>
      <c r="BL293" s="80">
        <f t="shared" si="608"/>
        <v>0.7575650488382446</v>
      </c>
      <c r="BM293" s="80">
        <f t="shared" si="609"/>
        <v>0.90664014357067169</v>
      </c>
      <c r="BN293" s="80"/>
      <c r="BO293" s="80">
        <f t="shared" si="610"/>
        <v>0.87192306825808219</v>
      </c>
      <c r="BP293" s="80">
        <f t="shared" si="610"/>
        <v>0.78358508739809485</v>
      </c>
      <c r="BQ293" s="80">
        <f t="shared" si="610"/>
        <v>0.61016996161138659</v>
      </c>
      <c r="BR293" s="80">
        <f t="shared" si="610"/>
        <v>0.76256110436400049</v>
      </c>
      <c r="BS293" s="80">
        <f t="shared" si="516"/>
        <v>0.92502958615526132</v>
      </c>
      <c r="BT293" s="95">
        <f>[4]Northeast!AK292</f>
        <v>0.7206283478217772</v>
      </c>
      <c r="BU293" s="95">
        <f>[4]Midwest!AK292</f>
        <v>0.65388477549321433</v>
      </c>
      <c r="BV293" s="95">
        <f>[4]South!AK292</f>
        <v>0.47736507853082089</v>
      </c>
      <c r="BW293" s="95">
        <f>[4]West!AK292</f>
        <v>0.6581229420110225</v>
      </c>
      <c r="BX293" s="88"/>
      <c r="BY293" s="95">
        <f>[4]Northeast!AH292</f>
        <v>0.98597554624595751</v>
      </c>
      <c r="BZ293" s="95">
        <f>[4]Midwest!AH292</f>
        <v>0.98115038460271053</v>
      </c>
      <c r="CA293" s="95">
        <f>[4]South!AH292</f>
        <v>1.0145692279851162</v>
      </c>
      <c r="CB293" s="95">
        <f>[4]West!AH292</f>
        <v>0.99796996969118257</v>
      </c>
      <c r="CD293" s="95">
        <f>[4]Northeast!AI292</f>
        <v>1.2386629514172414</v>
      </c>
      <c r="CE293" s="95">
        <f>[4]Midwest!AI292</f>
        <v>1.3131951655096996</v>
      </c>
      <c r="CF293" s="95">
        <f>[4]South!AI292</f>
        <v>1.3450878694530015</v>
      </c>
      <c r="CG293" s="95">
        <f>[4]West!AI292</f>
        <v>1.3288172633667843</v>
      </c>
      <c r="CI293" s="95">
        <f>[4]Northeast!AJ292</f>
        <v>0.99071225164942611</v>
      </c>
      <c r="CJ293" s="95">
        <f>[4]Midwest!AJ292</f>
        <v>0.93007952295596097</v>
      </c>
      <c r="CK293" s="95">
        <f>[4]South!AJ292</f>
        <v>0.93662950934994882</v>
      </c>
      <c r="CL293" s="95">
        <f>[4]West!AJ292</f>
        <v>0.87374536426607874</v>
      </c>
      <c r="CN293" s="89">
        <f t="shared" si="517"/>
        <v>0.98218082410368335</v>
      </c>
      <c r="CO293" s="89">
        <f t="shared" si="518"/>
        <v>0.89020445562635886</v>
      </c>
      <c r="CP293" s="89">
        <f t="shared" si="519"/>
        <v>1.2906960729893047</v>
      </c>
      <c r="CQ293" s="89">
        <f t="shared" si="520"/>
        <v>1.0009261325651766</v>
      </c>
      <c r="CR293" s="89">
        <f t="shared" si="521"/>
        <v>1.286881181377862</v>
      </c>
      <c r="CS293" s="89">
        <f t="shared" si="522"/>
        <v>0.95064121439847338</v>
      </c>
      <c r="CT293" s="89">
        <f t="shared" si="523"/>
        <v>1.0014273881864624</v>
      </c>
      <c r="CU293" s="89">
        <f t="shared" si="524"/>
        <v>1.554504635311011</v>
      </c>
      <c r="CV293" s="89">
        <f t="shared" si="525"/>
        <v>0.87434174584786795</v>
      </c>
      <c r="CW293" s="89"/>
      <c r="CX293" s="89">
        <f t="shared" si="526"/>
        <v>1.5804512553645902</v>
      </c>
      <c r="CY293" s="80">
        <f t="shared" si="588"/>
        <v>1.7779142339859051</v>
      </c>
      <c r="DA293" s="35"/>
      <c r="DC293" s="80">
        <f t="shared" si="491"/>
        <v>0.45855402476374807</v>
      </c>
      <c r="DD293" s="80">
        <f t="shared" si="468"/>
        <v>7.3259982115504219E-2</v>
      </c>
      <c r="DE293" s="80">
        <f t="shared" si="469"/>
        <v>0.38855509527123311</v>
      </c>
      <c r="DF293" s="80">
        <f t="shared" si="470"/>
        <v>4.9954548649038144E-2</v>
      </c>
      <c r="DG293" s="80">
        <f t="shared" si="471"/>
        <v>2.967634920047663E-2</v>
      </c>
      <c r="DI293" s="80">
        <f t="shared" si="544"/>
        <v>0.47680091718732642</v>
      </c>
      <c r="DJ293" s="80">
        <f t="shared" si="472"/>
        <v>7.0287950846403574E-2</v>
      </c>
      <c r="DK293" s="80">
        <f t="shared" si="473"/>
        <v>0.37190861263981129</v>
      </c>
      <c r="DL293" s="80">
        <f t="shared" si="474"/>
        <v>4.970429354401816E-2</v>
      </c>
      <c r="DM293" s="80">
        <f t="shared" si="475"/>
        <v>3.0763874543514952E-2</v>
      </c>
      <c r="DN293" s="80">
        <f t="shared" si="545"/>
        <v>0.99946564876107435</v>
      </c>
      <c r="DP293" s="80">
        <f t="shared" si="494"/>
        <v>0.4770558325624929</v>
      </c>
      <c r="DQ293" s="80">
        <f t="shared" si="476"/>
        <v>7.032552938015596E-2</v>
      </c>
      <c r="DR293" s="80">
        <f t="shared" si="477"/>
        <v>0.37210744871604617</v>
      </c>
      <c r="DS293" s="80">
        <f t="shared" si="478"/>
        <v>4.973086729456986E-2</v>
      </c>
      <c r="DT293" s="80">
        <f t="shared" si="479"/>
        <v>3.0780322046735156E-2</v>
      </c>
      <c r="DW293" s="80">
        <f t="shared" si="495"/>
        <v>-8.2842305186926146E-2</v>
      </c>
      <c r="DX293" s="80">
        <f t="shared" si="480"/>
        <v>7.8106479743648385E-2</v>
      </c>
      <c r="DY293" s="80">
        <f t="shared" si="481"/>
        <v>1.1020420155768606E-2</v>
      </c>
      <c r="DZ293" s="80">
        <f t="shared" si="482"/>
        <v>4.7514366750061815E-3</v>
      </c>
      <c r="EA293" s="80">
        <f t="shared" si="483"/>
        <v>-7.6856206424836801E-2</v>
      </c>
      <c r="EC293" s="80">
        <f t="shared" si="527"/>
        <v>4.697059342707842</v>
      </c>
      <c r="ED293" s="80">
        <f t="shared" si="528"/>
        <v>0.39125486612127425</v>
      </c>
      <c r="EE293" s="80">
        <f t="shared" si="529"/>
        <v>1.7634733013544963</v>
      </c>
      <c r="EF293" s="80">
        <f t="shared" si="530"/>
        <v>1.4527211383640517</v>
      </c>
      <c r="EG293" s="80"/>
      <c r="EH293" s="80">
        <f t="shared" si="611"/>
        <v>8.3045086485476638</v>
      </c>
      <c r="EI293" s="80">
        <f>LN(EC293/EC292)</f>
        <v>0</v>
      </c>
      <c r="EJ293" s="80">
        <f>LN(ED293/ED292)</f>
        <v>0</v>
      </c>
      <c r="EK293" s="80">
        <f>LN(EE293/EE292)</f>
        <v>7.1900288023644357E-2</v>
      </c>
      <c r="EL293" s="80">
        <f>LN(EF293/EF292)</f>
        <v>-1.1102230246251565E-16</v>
      </c>
      <c r="EN293" s="80">
        <f t="shared" si="547"/>
        <v>-2.732937988954045E-4</v>
      </c>
      <c r="EO293" s="80">
        <f t="shared" si="548"/>
        <v>7.2812709403799068E-4</v>
      </c>
      <c r="EP293" s="80">
        <f t="shared" si="549"/>
        <v>-4.4900954332177553E-5</v>
      </c>
      <c r="EQ293" s="80">
        <f t="shared" si="550"/>
        <v>-1.0687092778353445E-3</v>
      </c>
      <c r="ES293" s="80">
        <f t="shared" si="551"/>
        <v>6.0763591735305822E-3</v>
      </c>
      <c r="ET293" s="80">
        <f t="shared" si="552"/>
        <v>5.5253193848955311E-3</v>
      </c>
      <c r="EU293" s="80">
        <f t="shared" si="553"/>
        <v>1.1129510439377302E-2</v>
      </c>
      <c r="EV293" s="80">
        <f t="shared" si="554"/>
        <v>1.1682341312613193E-2</v>
      </c>
      <c r="EX293" s="80">
        <f t="shared" si="555"/>
        <v>8.6300385148269362E-2</v>
      </c>
      <c r="EY293" s="80">
        <f t="shared" si="556"/>
        <v>6.8866156447652246E-2</v>
      </c>
      <c r="EZ293" s="80">
        <f t="shared" si="557"/>
        <v>3.4166636777244609E-2</v>
      </c>
      <c r="FA293" s="80">
        <f t="shared" si="558"/>
        <v>-5.702406622947441E-2</v>
      </c>
      <c r="FD293" s="80">
        <f t="shared" si="461"/>
        <v>0.96845224009249598</v>
      </c>
      <c r="FE293" s="80">
        <f t="shared" si="459"/>
        <v>2.1012720506715215</v>
      </c>
      <c r="FF293" s="80">
        <f t="shared" si="460"/>
        <v>1.0014273881864624</v>
      </c>
      <c r="FG293" s="80"/>
      <c r="FH293" s="80">
        <f t="shared" si="559"/>
        <v>1.027115751262955</v>
      </c>
      <c r="FI293" s="80">
        <f>IF(ISERR(FH293),FI292,FH293*FI292)</f>
        <v>0.68256138937796829</v>
      </c>
      <c r="FJ293" s="80">
        <f t="shared" si="531"/>
        <v>1.2906960729893047</v>
      </c>
      <c r="FL293" s="80">
        <f t="shared" si="561"/>
        <v>0.99985098480761092</v>
      </c>
      <c r="FM293" s="80">
        <f>IF(ISERR(FL293),FM292,FL293*FM292)</f>
        <v>0.99770266724781942</v>
      </c>
      <c r="FN293" s="80">
        <f t="shared" si="532"/>
        <v>1.0009261325651766</v>
      </c>
      <c r="FP293" s="80">
        <f t="shared" si="563"/>
        <v>1.0080418436002447</v>
      </c>
      <c r="FQ293" s="80">
        <f>IF(ISERR(FP293),FQ292,FP293*FQ292)</f>
        <v>1.316388838794744</v>
      </c>
      <c r="FR293" s="80">
        <f t="shared" si="533"/>
        <v>1.286881181377862</v>
      </c>
      <c r="FT293" s="80">
        <f t="shared" si="565"/>
        <v>1.0574823640395377</v>
      </c>
      <c r="FU293" s="80">
        <f>IF(ISERR(FT293),FU292,FT293*FU292)</f>
        <v>0.96626830540858755</v>
      </c>
      <c r="FV293" s="80">
        <f t="shared" si="534"/>
        <v>0.95064121439847338</v>
      </c>
      <c r="FX293" s="37"/>
    </row>
    <row r="294" spans="1:180" x14ac:dyDescent="0.2">
      <c r="A294" s="74" t="s">
        <v>427</v>
      </c>
      <c r="B294" s="31">
        <f t="shared" si="458"/>
        <v>2008</v>
      </c>
      <c r="D294" s="85">
        <f t="shared" si="484"/>
        <v>73073.688026421893</v>
      </c>
      <c r="E294" s="85">
        <f t="shared" si="485"/>
        <v>12397.631095170385</v>
      </c>
      <c r="F294" s="85">
        <f t="shared" si="486"/>
        <v>56924.341077789511</v>
      </c>
      <c r="G294" s="85">
        <f t="shared" si="487"/>
        <v>7885.4479845911437</v>
      </c>
      <c r="H294" s="85">
        <f t="shared" si="488"/>
        <v>4376.4647461073391</v>
      </c>
      <c r="I294" s="85">
        <f t="shared" si="489"/>
        <v>154657.57293008029</v>
      </c>
      <c r="J294" s="90"/>
      <c r="K294" s="96">
        <f>MECS_fuel_shares!AV84</f>
        <v>7833.6235269775652</v>
      </c>
      <c r="L294" s="96">
        <f>MECS_fuel_shares!AW84</f>
        <v>652.52386667210806</v>
      </c>
      <c r="M294" s="96">
        <f>MECS_fuel_shares!BM84</f>
        <v>3075.6515074359995</v>
      </c>
      <c r="N294" s="96">
        <f>MECS_fuel_shares!AX84</f>
        <v>2422.8074753395999</v>
      </c>
      <c r="O294" s="96">
        <f>MECS_fuel_shares!AY84</f>
        <v>1667.771887774682</v>
      </c>
      <c r="P294" s="91"/>
      <c r="R294" s="96">
        <f t="shared" si="612"/>
        <v>3228.4290000000001</v>
      </c>
      <c r="S294" s="96">
        <f t="shared" si="612"/>
        <v>650.85900000000004</v>
      </c>
      <c r="T294" s="96">
        <f t="shared" si="612"/>
        <v>4558.3680000000004</v>
      </c>
      <c r="U294" s="96">
        <f t="shared" si="612"/>
        <v>24410.01675070919</v>
      </c>
      <c r="V294" s="85">
        <f t="shared" si="613"/>
        <v>32847.672750709193</v>
      </c>
      <c r="X294" s="115">
        <f t="shared" ref="X294:AC294" si="622">X220</f>
        <v>9.3282103454128844</v>
      </c>
      <c r="Y294" s="115">
        <f t="shared" si="622"/>
        <v>18.999505961979121</v>
      </c>
      <c r="Z294" s="115">
        <f t="shared" si="622"/>
        <v>18.508059492489181</v>
      </c>
      <c r="AA294" s="115">
        <f t="shared" si="622"/>
        <v>3.2546737885088688</v>
      </c>
      <c r="AB294" s="115">
        <f t="shared" si="622"/>
        <v>2.6241386955783756</v>
      </c>
      <c r="AC294" s="115">
        <f t="shared" si="622"/>
        <v>13.075894187471571</v>
      </c>
      <c r="AD294" s="115">
        <f t="shared" si="596"/>
        <v>1.4432487053352343</v>
      </c>
      <c r="AF294" s="96">
        <f t="shared" si="507"/>
        <v>22.634441713422191</v>
      </c>
      <c r="AG294" s="96">
        <f t="shared" si="508"/>
        <v>19.048105803515639</v>
      </c>
      <c r="AH294" s="96">
        <f t="shared" si="509"/>
        <v>12.487877476717436</v>
      </c>
      <c r="AI294" s="96">
        <f t="shared" si="510"/>
        <v>0.32304148190975929</v>
      </c>
      <c r="AJ294" s="96">
        <f t="shared" si="511"/>
        <v>0.13323515426257557</v>
      </c>
      <c r="AL294" s="94">
        <f t="shared" si="512"/>
        <v>23.4346316366174</v>
      </c>
      <c r="AM294" s="94">
        <f t="shared" si="616"/>
        <v>18.357254671111395</v>
      </c>
      <c r="AN294" s="94">
        <f t="shared" si="616"/>
        <v>12.694095837812039</v>
      </c>
      <c r="AO294" s="94">
        <f t="shared" si="616"/>
        <v>0.33117552462121702</v>
      </c>
      <c r="AP294" s="94">
        <f t="shared" si="514"/>
        <v>4.6747113660917448</v>
      </c>
      <c r="AR294" s="90">
        <f>[4]Northeast!V293</f>
        <v>0.96585438441691207</v>
      </c>
      <c r="AS294" s="90">
        <f>[4]Midwest!V293</f>
        <v>1.0376336845994423</v>
      </c>
      <c r="AT294" s="90">
        <f>[4]South!V293</f>
        <v>0.98375478145671957</v>
      </c>
      <c r="AU294" s="90">
        <f>[4]West!V293</f>
        <v>0.97543887725168976</v>
      </c>
      <c r="AV294" s="90">
        <f t="shared" si="586"/>
        <v>2.8501257902039362E-2</v>
      </c>
      <c r="AX294" s="102">
        <f t="shared" si="582"/>
        <v>412124.60477349744</v>
      </c>
      <c r="AY294" s="102">
        <f t="shared" si="539"/>
        <v>997448.57352023164</v>
      </c>
      <c r="AZ294" s="102">
        <f t="shared" si="540"/>
        <v>1482082.0853660561</v>
      </c>
      <c r="BA294" s="102">
        <f t="shared" si="541"/>
        <v>10075095.524165696</v>
      </c>
      <c r="BB294" s="102">
        <f t="shared" si="542"/>
        <v>19695542.892582294</v>
      </c>
      <c r="BE294" s="80">
        <f t="shared" ref="BE294:BH296" si="623">AL294/AL$298</f>
        <v>1.6349830942047789</v>
      </c>
      <c r="BF294" s="80">
        <f t="shared" si="623"/>
        <v>2.1229981945303433</v>
      </c>
      <c r="BG294" s="80">
        <f t="shared" si="623"/>
        <v>0.61621917928533365</v>
      </c>
      <c r="BH294" s="80">
        <f t="shared" si="623"/>
        <v>0.62869238954881668</v>
      </c>
      <c r="BI294" s="80"/>
      <c r="BJ294" s="80">
        <f t="shared" si="606"/>
        <v>1.5048014033268708</v>
      </c>
      <c r="BK294" s="80">
        <f t="shared" si="607"/>
        <v>1.8767959256899824</v>
      </c>
      <c r="BL294" s="80">
        <f t="shared" si="608"/>
        <v>0.79303646453649279</v>
      </c>
      <c r="BM294" s="80">
        <f t="shared" si="609"/>
        <v>1.0694135619112282</v>
      </c>
      <c r="BN294" s="80"/>
      <c r="BO294" s="80">
        <f t="shared" si="610"/>
        <v>0.85157152287582738</v>
      </c>
      <c r="BP294" s="80">
        <f t="shared" si="610"/>
        <v>0.83779540539244146</v>
      </c>
      <c r="BQ294" s="80">
        <f t="shared" si="610"/>
        <v>0.62602489196623945</v>
      </c>
      <c r="BR294" s="80">
        <f t="shared" si="610"/>
        <v>0.79305524191836518</v>
      </c>
      <c r="BS294" s="80">
        <f t="shared" si="516"/>
        <v>0.9332725343500714</v>
      </c>
      <c r="BT294" s="95">
        <f>[4]Northeast!AK293</f>
        <v>0.70193576025254822</v>
      </c>
      <c r="BU294" s="95">
        <f>[4]Midwest!AK293</f>
        <v>0.63069345749030503</v>
      </c>
      <c r="BV294" s="95">
        <f>[4]South!AK293</f>
        <v>0.46328614283568947</v>
      </c>
      <c r="BW294" s="95">
        <f>[4]West!AK293</f>
        <v>0.64053373399172686</v>
      </c>
      <c r="BX294" s="88"/>
      <c r="BY294" s="95">
        <f>[4]Northeast!AH293</f>
        <v>0.98510559004293097</v>
      </c>
      <c r="BZ294" s="95">
        <f>[4]Midwest!AH293</f>
        <v>0.98094196586855487</v>
      </c>
      <c r="CA294" s="95">
        <f>[4]South!AH293</f>
        <v>1.0143768785334173</v>
      </c>
      <c r="CB294" s="95">
        <f>[4]West!AH293</f>
        <v>0.99714040868223019</v>
      </c>
      <c r="CD294" s="95">
        <f>[4]Northeast!AI293</f>
        <v>1.2454167504297728</v>
      </c>
      <c r="CE294" s="95">
        <f>[4]Midwest!AI293</f>
        <v>1.3197151481835956</v>
      </c>
      <c r="CF294" s="95">
        <f>[4]South!AI293</f>
        <v>1.3579175698872719</v>
      </c>
      <c r="CG294" s="95">
        <f>[4]West!AI293</f>
        <v>1.3421887132128465</v>
      </c>
      <c r="CI294" s="95">
        <f>[4]Northeast!AJ293</f>
        <v>0.98884056862186087</v>
      </c>
      <c r="CJ294" s="95">
        <f>[4]Midwest!AJ293</f>
        <v>1.0261152265078415</v>
      </c>
      <c r="CK294" s="95">
        <f>[4]South!AJ293</f>
        <v>0.98100120871616703</v>
      </c>
      <c r="CL294" s="95">
        <f>[4]West!AJ293</f>
        <v>0.92510607830767455</v>
      </c>
      <c r="CN294" s="89">
        <f t="shared" si="517"/>
        <v>0.96631642046833943</v>
      </c>
      <c r="CO294" s="89">
        <f t="shared" si="518"/>
        <v>0.98098447931430699</v>
      </c>
      <c r="CP294" s="89">
        <f t="shared" si="519"/>
        <v>1.3127279866560844</v>
      </c>
      <c r="CQ294" s="89">
        <f t="shared" si="520"/>
        <v>1.0003848160822559</v>
      </c>
      <c r="CR294" s="89">
        <f t="shared" si="521"/>
        <v>1.2959311541459095</v>
      </c>
      <c r="CS294" s="89">
        <f t="shared" si="522"/>
        <v>0.97670373795496446</v>
      </c>
      <c r="CT294" s="89">
        <f t="shared" si="523"/>
        <v>1.1378874579542195</v>
      </c>
      <c r="CU294" s="89">
        <f t="shared" si="524"/>
        <v>1.8277015742819778</v>
      </c>
      <c r="CV294" s="89">
        <f t="shared" si="525"/>
        <v>0.9479414105859989</v>
      </c>
      <c r="CW294" s="89"/>
      <c r="CX294" s="89">
        <f t="shared" si="526"/>
        <v>1.6622127753020237</v>
      </c>
      <c r="CY294" s="80">
        <f t="shared" si="588"/>
        <v>1.9280744082612957</v>
      </c>
      <c r="DA294" s="35"/>
      <c r="DC294" s="80">
        <f t="shared" si="491"/>
        <v>0.47248697003319745</v>
      </c>
      <c r="DD294" s="80">
        <f t="shared" si="468"/>
        <v>8.0161810768718547E-2</v>
      </c>
      <c r="DE294" s="80">
        <f t="shared" si="469"/>
        <v>0.36806694945047824</v>
      </c>
      <c r="DF294" s="80">
        <f t="shared" si="470"/>
        <v>5.0986497687740807E-2</v>
      </c>
      <c r="DG294" s="80">
        <f t="shared" si="471"/>
        <v>2.8297772059864869E-2</v>
      </c>
      <c r="DI294" s="80">
        <f t="shared" si="544"/>
        <v>0.46548574444281965</v>
      </c>
      <c r="DJ294" s="80">
        <f t="shared" si="472"/>
        <v>7.665912090646311E-2</v>
      </c>
      <c r="DK294" s="80">
        <f t="shared" si="473"/>
        <v>0.37821853976433328</v>
      </c>
      <c r="DL294" s="80">
        <f t="shared" si="474"/>
        <v>5.0468764801271541E-2</v>
      </c>
      <c r="DM294" s="80">
        <f t="shared" si="475"/>
        <v>2.8981596233464593E-2</v>
      </c>
      <c r="DN294" s="80">
        <f t="shared" si="545"/>
        <v>0.99981376614835216</v>
      </c>
      <c r="DP294" s="80">
        <f t="shared" si="494"/>
        <v>0.46557244979336582</v>
      </c>
      <c r="DQ294" s="80">
        <f t="shared" si="476"/>
        <v>7.6673400089080634E-2</v>
      </c>
      <c r="DR294" s="80">
        <f t="shared" si="477"/>
        <v>0.37828898997997323</v>
      </c>
      <c r="DS294" s="80">
        <f t="shared" si="478"/>
        <v>5.0478165544465006E-2</v>
      </c>
      <c r="DT294" s="80">
        <f t="shared" si="479"/>
        <v>2.8986994593115364E-2</v>
      </c>
      <c r="DW294" s="80">
        <f t="shared" si="495"/>
        <v>0.17460486177635751</v>
      </c>
      <c r="DX294" s="80">
        <f t="shared" si="480"/>
        <v>0.2347055192765902</v>
      </c>
      <c r="DY294" s="80">
        <f t="shared" si="481"/>
        <v>4.5759796849287465E-2</v>
      </c>
      <c r="DZ294" s="80">
        <f t="shared" si="482"/>
        <v>0.16512008744955189</v>
      </c>
      <c r="EA294" s="80">
        <f t="shared" si="483"/>
        <v>9.7105476383782086E-2</v>
      </c>
      <c r="EC294" s="80">
        <f t="shared" si="527"/>
        <v>4.697059342707842</v>
      </c>
      <c r="ED294" s="80">
        <f t="shared" si="528"/>
        <v>0.39125486612127425</v>
      </c>
      <c r="EE294" s="80">
        <f t="shared" si="529"/>
        <v>1.8441679764370293</v>
      </c>
      <c r="EF294" s="80">
        <f t="shared" si="530"/>
        <v>1.4527211383640519</v>
      </c>
      <c r="EG294" s="80"/>
      <c r="EH294" s="80">
        <f t="shared" si="611"/>
        <v>8.385203323630197</v>
      </c>
      <c r="EI294" s="80">
        <f t="shared" ref="EI294:EL296" si="624">LN(EC294/EC293)</f>
        <v>0</v>
      </c>
      <c r="EJ294" s="80">
        <f t="shared" si="624"/>
        <v>0</v>
      </c>
      <c r="EK294" s="80">
        <f t="shared" si="624"/>
        <v>4.4742883496594069E-2</v>
      </c>
      <c r="EL294" s="80">
        <f t="shared" si="624"/>
        <v>2.2204460492503128E-16</v>
      </c>
      <c r="EN294" s="80">
        <f t="shared" si="547"/>
        <v>-8.8271988757727602E-4</v>
      </c>
      <c r="EO294" s="80">
        <f t="shared" si="548"/>
        <v>-2.1244538758792493E-4</v>
      </c>
      <c r="EP294" s="80">
        <f t="shared" si="549"/>
        <v>-1.8960528488867743E-4</v>
      </c>
      <c r="EQ294" s="80">
        <f t="shared" si="550"/>
        <v>-8.3159414712235462E-4</v>
      </c>
      <c r="ES294" s="80">
        <f t="shared" si="551"/>
        <v>5.437680320055001E-3</v>
      </c>
      <c r="ET294" s="80">
        <f t="shared" si="552"/>
        <v>4.9526912993967942E-3</v>
      </c>
      <c r="EU294" s="80">
        <f t="shared" si="553"/>
        <v>9.4929862848326281E-3</v>
      </c>
      <c r="EV294" s="80">
        <f t="shared" si="554"/>
        <v>1.0012378607841696E-2</v>
      </c>
      <c r="EX294" s="80">
        <f t="shared" si="555"/>
        <v>-1.8910165630856054E-3</v>
      </c>
      <c r="EY294" s="80">
        <f t="shared" si="556"/>
        <v>9.8265234916214639E-2</v>
      </c>
      <c r="EZ294" s="80">
        <f t="shared" si="557"/>
        <v>4.6285888551509578E-2</v>
      </c>
      <c r="FA294" s="80">
        <f t="shared" si="558"/>
        <v>5.7119422215854178E-2</v>
      </c>
      <c r="FD294" s="80">
        <f t="shared" si="461"/>
        <v>1.1362655659087575</v>
      </c>
      <c r="FE294" s="80">
        <f t="shared" si="459"/>
        <v>2.3876030757845315</v>
      </c>
      <c r="FF294" s="80">
        <f t="shared" si="460"/>
        <v>1.1378874579542195</v>
      </c>
      <c r="FG294" s="80"/>
      <c r="FH294" s="80">
        <f t="shared" si="559"/>
        <v>1.0170697921283305</v>
      </c>
      <c r="FI294" s="80">
        <f t="shared" si="560"/>
        <v>0.69421257040947459</v>
      </c>
      <c r="FJ294" s="80">
        <f t="shared" si="531"/>
        <v>1.3127279866560844</v>
      </c>
      <c r="FL294" s="80">
        <f t="shared" si="561"/>
        <v>0.99945918438403292</v>
      </c>
      <c r="FM294" s="80">
        <f t="shared" si="562"/>
        <v>0.99716309406527981</v>
      </c>
      <c r="FN294" s="80">
        <f t="shared" si="532"/>
        <v>1.0003848160822559</v>
      </c>
      <c r="FP294" s="80">
        <f t="shared" si="563"/>
        <v>1.007032485126838</v>
      </c>
      <c r="FQ294" s="80">
        <f t="shared" si="564"/>
        <v>1.3256463237247036</v>
      </c>
      <c r="FR294" s="80">
        <f t="shared" si="533"/>
        <v>1.2959311541459095</v>
      </c>
      <c r="FT294" s="80">
        <f t="shared" si="565"/>
        <v>1.0274157307317908</v>
      </c>
      <c r="FU294" s="80">
        <f t="shared" si="566"/>
        <v>0.99275925708433321</v>
      </c>
      <c r="FV294" s="80">
        <f t="shared" si="534"/>
        <v>0.97670373795496446</v>
      </c>
      <c r="FX294" s="37"/>
    </row>
    <row r="295" spans="1:180" x14ac:dyDescent="0.2">
      <c r="A295" s="74" t="s">
        <v>427</v>
      </c>
      <c r="B295" s="31">
        <f t="shared" si="458"/>
        <v>2009</v>
      </c>
      <c r="D295" s="85">
        <f t="shared" si="484"/>
        <v>47137.683009281638</v>
      </c>
      <c r="E295" s="85">
        <f t="shared" si="485"/>
        <v>8430.355320015311</v>
      </c>
      <c r="F295" s="85">
        <f t="shared" si="486"/>
        <v>55945.871401625285</v>
      </c>
      <c r="G295" s="85">
        <f t="shared" si="487"/>
        <v>8733.7928578059073</v>
      </c>
      <c r="H295" s="85">
        <f t="shared" si="488"/>
        <v>4070.1550879430056</v>
      </c>
      <c r="I295" s="85">
        <f t="shared" si="489"/>
        <v>124317.85767667113</v>
      </c>
      <c r="J295" s="90"/>
      <c r="K295" s="96">
        <f>MECS_fuel_shares!AV85</f>
        <v>7930.6454159252116</v>
      </c>
      <c r="L295" s="96">
        <f>MECS_fuel_shares!AW85</f>
        <v>660.6055798039589</v>
      </c>
      <c r="M295" s="96">
        <f>MECS_fuel_shares!BM85</f>
        <v>3040.2609844079998</v>
      </c>
      <c r="N295" s="96">
        <f>MECS_fuel_shares!AX85</f>
        <v>2452.8147072424867</v>
      </c>
      <c r="O295" s="96">
        <f>MECS_fuel_shares!AY85</f>
        <v>1688.4277666701175</v>
      </c>
      <c r="P295" s="91"/>
      <c r="R295" s="96">
        <f t="shared" si="612"/>
        <v>3186.5940000000001</v>
      </c>
      <c r="S295" s="96">
        <f t="shared" si="612"/>
        <v>682.48599999999999</v>
      </c>
      <c r="T295" s="96">
        <f t="shared" si="612"/>
        <v>4460.0569999999998</v>
      </c>
      <c r="U295" s="96">
        <f t="shared" si="612"/>
        <v>24317.926278182462</v>
      </c>
      <c r="V295" s="85">
        <f t="shared" si="613"/>
        <v>32647.063278182461</v>
      </c>
      <c r="X295" s="115">
        <f t="shared" ref="X295:AC295" si="625">X221</f>
        <v>5.9437385656691122</v>
      </c>
      <c r="Y295" s="115">
        <f t="shared" si="625"/>
        <v>12.761556332171915</v>
      </c>
      <c r="Z295" s="115">
        <f t="shared" si="625"/>
        <v>18.401667385972484</v>
      </c>
      <c r="AA295" s="115">
        <f t="shared" si="625"/>
        <v>3.5607226391856757</v>
      </c>
      <c r="AB295" s="115">
        <f t="shared" si="625"/>
        <v>2.4106184275623952</v>
      </c>
      <c r="AC295" s="115">
        <f t="shared" si="625"/>
        <v>9.6765460077442285</v>
      </c>
      <c r="AD295" s="115">
        <f t="shared" si="596"/>
        <v>1.0680464599640638</v>
      </c>
      <c r="AF295" s="96">
        <f t="shared" si="507"/>
        <v>14.792497258603273</v>
      </c>
      <c r="AG295" s="96">
        <f t="shared" si="508"/>
        <v>12.352422350077967</v>
      </c>
      <c r="AH295" s="96">
        <f t="shared" si="509"/>
        <v>12.543757042034505</v>
      </c>
      <c r="AI295" s="96">
        <f t="shared" si="510"/>
        <v>0.35915039620963424</v>
      </c>
      <c r="AJ295" s="96">
        <f t="shared" si="511"/>
        <v>0.12467140009689719</v>
      </c>
      <c r="AL295" s="94">
        <f t="shared" si="512"/>
        <v>14.941051284586923</v>
      </c>
      <c r="AM295" s="94">
        <f t="shared" si="616"/>
        <v>12.247399473480341</v>
      </c>
      <c r="AN295" s="94">
        <f t="shared" si="616"/>
        <v>12.601379180107802</v>
      </c>
      <c r="AO295" s="94">
        <f t="shared" si="616"/>
        <v>0.37674982081322483</v>
      </c>
      <c r="AP295" s="94">
        <f t="shared" si="514"/>
        <v>3.7165482790928128</v>
      </c>
      <c r="AR295" s="90">
        <f>[4]Northeast!V294</f>
        <v>0.99005732440414707</v>
      </c>
      <c r="AS295" s="90">
        <f>[4]Midwest!V294</f>
        <v>1.0085751164420689</v>
      </c>
      <c r="AT295" s="90">
        <f>[4]South!V294</f>
        <v>0.99542731495896442</v>
      </c>
      <c r="AU295" s="90">
        <f>[4]West!V294</f>
        <v>0.95328617657839421</v>
      </c>
      <c r="AV295" s="90">
        <f t="shared" si="586"/>
        <v>3.354494297793132E-2</v>
      </c>
      <c r="AX295" s="102">
        <f t="shared" si="582"/>
        <v>401807.6503081487</v>
      </c>
      <c r="AY295" s="102">
        <f t="shared" si="539"/>
        <v>1033121.7611006773</v>
      </c>
      <c r="AZ295" s="102">
        <f t="shared" si="540"/>
        <v>1466998.0711765978</v>
      </c>
      <c r="BA295" s="102">
        <f t="shared" si="541"/>
        <v>9914294.0583234094</v>
      </c>
      <c r="BB295" s="102">
        <f t="shared" si="542"/>
        <v>19335777.296868511</v>
      </c>
      <c r="BE295" s="80">
        <f t="shared" si="623"/>
        <v>1.0424045335441103</v>
      </c>
      <c r="BF295" s="80">
        <f t="shared" si="623"/>
        <v>1.4163995344471876</v>
      </c>
      <c r="BG295" s="80">
        <f t="shared" si="623"/>
        <v>0.61171836383171163</v>
      </c>
      <c r="BH295" s="80">
        <f t="shared" si="623"/>
        <v>0.71520908853413567</v>
      </c>
      <c r="BI295" s="80"/>
      <c r="BJ295" s="80">
        <f t="shared" si="606"/>
        <v>0.95882766398221031</v>
      </c>
      <c r="BK295" s="80">
        <f t="shared" si="607"/>
        <v>1.2606031429244891</v>
      </c>
      <c r="BL295" s="80">
        <f t="shared" si="608"/>
        <v>0.78847775755584848</v>
      </c>
      <c r="BM295" s="80">
        <f t="shared" si="609"/>
        <v>1.1699744207833767</v>
      </c>
      <c r="BN295" s="80"/>
      <c r="BO295" s="80">
        <f t="shared" si="610"/>
        <v>0.83928934216933648</v>
      </c>
      <c r="BP295" s="80">
        <f t="shared" si="610"/>
        <v>0.79233477027277366</v>
      </c>
      <c r="BQ295" s="80">
        <f t="shared" si="610"/>
        <v>0.61672568443135423</v>
      </c>
      <c r="BR295" s="80">
        <f t="shared" si="610"/>
        <v>0.78000206923372095</v>
      </c>
      <c r="BS295" s="80">
        <f t="shared" si="516"/>
        <v>0.98007561397243503</v>
      </c>
      <c r="BT295" s="95">
        <f>[4]Northeast!AK294</f>
        <v>0.67352950117838994</v>
      </c>
      <c r="BU295" s="95">
        <f>[4]Midwest!AK294</f>
        <v>0.61228323963007791</v>
      </c>
      <c r="BV295" s="95">
        <f>[4]South!AK294</f>
        <v>0.44817252522952722</v>
      </c>
      <c r="BW295" s="95">
        <f>[4]West!AK294</f>
        <v>0.64058253468087811</v>
      </c>
      <c r="BX295" s="88"/>
      <c r="BY295" s="95">
        <f>[4]Northeast!AH294</f>
        <v>0.98461926680453404</v>
      </c>
      <c r="BZ295" s="95">
        <f>[4]Midwest!AH294</f>
        <v>0.98101889563843503</v>
      </c>
      <c r="CA295" s="95">
        <f>[4]South!AH294</f>
        <v>1.0140209280829453</v>
      </c>
      <c r="CB295" s="95">
        <f>[4]West!AH294</f>
        <v>0.99628125753049479</v>
      </c>
      <c r="CD295" s="95">
        <f>[4]Northeast!AI294</f>
        <v>1.2485668339729421</v>
      </c>
      <c r="CE295" s="95">
        <f>[4]Midwest!AI294</f>
        <v>1.3225699510978832</v>
      </c>
      <c r="CF295" s="95">
        <f>[4]South!AI294</f>
        <v>1.3671231837970577</v>
      </c>
      <c r="CG295" s="95">
        <f>[4]West!AI294</f>
        <v>1.3518357643326724</v>
      </c>
      <c r="CI295" s="95">
        <f>[4]Northeast!AJ294</f>
        <v>1.0136195097598115</v>
      </c>
      <c r="CJ295" s="95">
        <f>[4]Midwest!AJ294</f>
        <v>0.99737922873777374</v>
      </c>
      <c r="CK295" s="95">
        <f>[4]South!AJ294</f>
        <v>0.99264107028565907</v>
      </c>
      <c r="CL295" s="95">
        <f>[4]West!AJ294</f>
        <v>0.9040964604610523</v>
      </c>
      <c r="CN295" s="89">
        <f t="shared" si="517"/>
        <v>0.97828455298225159</v>
      </c>
      <c r="CO295" s="89">
        <f t="shared" si="518"/>
        <v>0.90116397695456352</v>
      </c>
      <c r="CP295" s="89">
        <f t="shared" si="519"/>
        <v>1.2999603373388815</v>
      </c>
      <c r="CQ295" s="89">
        <f t="shared" si="520"/>
        <v>0.99998468218331094</v>
      </c>
      <c r="CR295" s="89">
        <f t="shared" si="521"/>
        <v>1.3016883518004385</v>
      </c>
      <c r="CS295" s="89">
        <f t="shared" si="522"/>
        <v>0.98836970714911854</v>
      </c>
      <c r="CT295" s="89">
        <f t="shared" si="523"/>
        <v>0.91234782989612484</v>
      </c>
      <c r="CU295" s="89">
        <f t="shared" si="524"/>
        <v>1.4927103138086515</v>
      </c>
      <c r="CV295" s="89">
        <f t="shared" si="525"/>
        <v>0.88159479835870325</v>
      </c>
      <c r="CW295" s="89"/>
      <c r="CX295" s="89">
        <f t="shared" si="526"/>
        <v>1.6724374891353528</v>
      </c>
      <c r="CY295" s="80">
        <f t="shared" si="588"/>
        <v>1.6931931955448059</v>
      </c>
      <c r="DA295" s="35"/>
      <c r="DC295" s="80">
        <f t="shared" si="491"/>
        <v>0.37917065086400104</v>
      </c>
      <c r="DD295" s="80">
        <f t="shared" si="468"/>
        <v>6.7812906991537622E-2</v>
      </c>
      <c r="DE295" s="80">
        <f t="shared" si="469"/>
        <v>0.45002280804364125</v>
      </c>
      <c r="DF295" s="80">
        <f t="shared" si="470"/>
        <v>7.0253727187939208E-2</v>
      </c>
      <c r="DG295" s="80">
        <f t="shared" si="471"/>
        <v>3.2739906912881034E-2</v>
      </c>
      <c r="DI295" s="80">
        <f t="shared" si="544"/>
        <v>0.42411920508957457</v>
      </c>
      <c r="DJ295" s="80">
        <f t="shared" si="472"/>
        <v>7.3815280305014622E-2</v>
      </c>
      <c r="DK295" s="80">
        <f t="shared" si="473"/>
        <v>0.40767281381262876</v>
      </c>
      <c r="DL295" s="80">
        <f t="shared" si="474"/>
        <v>6.0106311801496476E-2</v>
      </c>
      <c r="DM295" s="80">
        <f t="shared" si="475"/>
        <v>3.0464882351080649E-2</v>
      </c>
      <c r="DN295" s="80">
        <f t="shared" si="545"/>
        <v>0.99617849335979514</v>
      </c>
      <c r="DP295" s="80">
        <f t="shared" si="494"/>
        <v>0.42574619700848448</v>
      </c>
      <c r="DQ295" s="80">
        <f t="shared" si="476"/>
        <v>7.4098448016137158E-2</v>
      </c>
      <c r="DR295" s="80">
        <f t="shared" si="477"/>
        <v>0.40923671463502215</v>
      </c>
      <c r="DS295" s="80">
        <f t="shared" si="478"/>
        <v>6.0336889625850973E-2</v>
      </c>
      <c r="DT295" s="80">
        <f t="shared" si="479"/>
        <v>3.058175071450522E-2</v>
      </c>
      <c r="DW295" s="80">
        <f t="shared" si="495"/>
        <v>-0.45070485569539265</v>
      </c>
      <c r="DX295" s="80">
        <f t="shared" si="480"/>
        <v>-0.39797573674237802</v>
      </c>
      <c r="DY295" s="80">
        <f t="shared" si="481"/>
        <v>-5.7650061476367913E-3</v>
      </c>
      <c r="DZ295" s="80">
        <f t="shared" si="482"/>
        <v>8.987146074560623E-2</v>
      </c>
      <c r="EA295" s="80">
        <f t="shared" si="483"/>
        <v>-8.4869402700450541E-2</v>
      </c>
      <c r="EC295" s="80">
        <f t="shared" si="527"/>
        <v>4.697059342707842</v>
      </c>
      <c r="ED295" s="80">
        <f t="shared" si="528"/>
        <v>0.39125486612127425</v>
      </c>
      <c r="EE295" s="80">
        <f t="shared" si="529"/>
        <v>1.8006461658729647</v>
      </c>
      <c r="EF295" s="80">
        <f t="shared" si="530"/>
        <v>1.4527211383640517</v>
      </c>
      <c r="EG295" s="80"/>
      <c r="EH295" s="80">
        <f t="shared" ref="EH295:EH296" si="626">SUM(EC295:EF295)</f>
        <v>8.341681513066133</v>
      </c>
      <c r="EI295" s="80">
        <f t="shared" si="624"/>
        <v>0</v>
      </c>
      <c r="EJ295" s="80">
        <f t="shared" si="624"/>
        <v>0</v>
      </c>
      <c r="EK295" s="80">
        <f t="shared" si="624"/>
        <v>-2.3882632973751497E-2</v>
      </c>
      <c r="EL295" s="80">
        <f t="shared" si="624"/>
        <v>-1.1102230246251565E-16</v>
      </c>
      <c r="EN295" s="80">
        <f t="shared" si="547"/>
        <v>-4.9379815316663675E-4</v>
      </c>
      <c r="EO295" s="80">
        <f t="shared" si="548"/>
        <v>7.8421309444980328E-5</v>
      </c>
      <c r="EP295" s="80">
        <f t="shared" si="549"/>
        <v>-3.5096710612163707E-4</v>
      </c>
      <c r="EQ295" s="80">
        <f t="shared" si="550"/>
        <v>-8.6198642213510717E-4</v>
      </c>
      <c r="ES295" s="80">
        <f t="shared" si="551"/>
        <v>2.5261475159956831E-3</v>
      </c>
      <c r="ET295" s="80">
        <f t="shared" si="552"/>
        <v>2.1608599510288817E-3</v>
      </c>
      <c r="EU295" s="80">
        <f t="shared" si="553"/>
        <v>6.7563385358936495E-3</v>
      </c>
      <c r="EV295" s="80">
        <f t="shared" si="554"/>
        <v>7.1618446193977099E-3</v>
      </c>
      <c r="EX295" s="80">
        <f t="shared" si="555"/>
        <v>2.4749762810084487E-2</v>
      </c>
      <c r="EY295" s="80">
        <f t="shared" si="556"/>
        <v>-2.8404258475782412E-2</v>
      </c>
      <c r="EZ295" s="80">
        <f t="shared" si="557"/>
        <v>1.1795447077730541E-2</v>
      </c>
      <c r="FA295" s="80">
        <f t="shared" si="558"/>
        <v>-2.2972351439261653E-2</v>
      </c>
      <c r="FD295" s="80">
        <f t="shared" si="461"/>
        <v>0.80179091835357164</v>
      </c>
      <c r="FE295" s="80">
        <f t="shared" si="459"/>
        <v>1.9143584627970918</v>
      </c>
      <c r="FF295" s="80">
        <f t="shared" si="460"/>
        <v>0.91234782989612484</v>
      </c>
      <c r="FG295" s="80"/>
      <c r="FH295" s="80">
        <f t="shared" si="559"/>
        <v>0.99027395664068529</v>
      </c>
      <c r="FI295" s="80">
        <f t="shared" si="560"/>
        <v>0.68746062884909076</v>
      </c>
      <c r="FJ295" s="80">
        <f t="shared" si="531"/>
        <v>1.2999603373388815</v>
      </c>
      <c r="FL295" s="80">
        <f t="shared" si="561"/>
        <v>0.9996000200197841</v>
      </c>
      <c r="FM295" s="80">
        <f t="shared" si="562"/>
        <v>0.99676424879064351</v>
      </c>
      <c r="FN295" s="80">
        <f t="shared" si="532"/>
        <v>0.99998468218331094</v>
      </c>
      <c r="FP295" s="80">
        <f t="shared" si="563"/>
        <v>1.0044425181354046</v>
      </c>
      <c r="FQ295" s="80">
        <f t="shared" si="564"/>
        <v>1.331535531558983</v>
      </c>
      <c r="FR295" s="80">
        <f t="shared" si="533"/>
        <v>1.3016883518004385</v>
      </c>
      <c r="FT295" s="80">
        <f t="shared" si="565"/>
        <v>1.0119442249894328</v>
      </c>
      <c r="FU295" s="80">
        <f t="shared" si="566"/>
        <v>1.0046169970112906</v>
      </c>
      <c r="FV295" s="80">
        <f t="shared" si="534"/>
        <v>0.98836970714911854</v>
      </c>
      <c r="FX295" s="37"/>
    </row>
    <row r="296" spans="1:180" x14ac:dyDescent="0.2">
      <c r="A296" s="74" t="s">
        <v>427</v>
      </c>
      <c r="B296" s="31">
        <f t="shared" si="458"/>
        <v>2010</v>
      </c>
      <c r="D296" s="85">
        <f t="shared" si="484"/>
        <v>45370.22596976503</v>
      </c>
      <c r="E296" s="85">
        <f t="shared" si="485"/>
        <v>10630.250546154708</v>
      </c>
      <c r="F296" s="85">
        <f t="shared" si="486"/>
        <v>54807.92554226183</v>
      </c>
      <c r="G296" s="85">
        <f t="shared" si="487"/>
        <v>8890.8302758231366</v>
      </c>
      <c r="H296" s="85">
        <f t="shared" si="488"/>
        <v>4234.6297148714075</v>
      </c>
      <c r="I296" s="85">
        <f t="shared" si="489"/>
        <v>123933.86204887612</v>
      </c>
      <c r="J296" s="90"/>
      <c r="K296" s="96">
        <f>MECS_fuel_shares!AV86</f>
        <v>7981.9456981306257</v>
      </c>
      <c r="L296" s="96">
        <f>MECS_fuel_shares!AW86</f>
        <v>664.8787821592631</v>
      </c>
      <c r="M296" s="96">
        <f>MECS_fuel_shares!BM86</f>
        <v>3029.8869553599993</v>
      </c>
      <c r="N296" s="96">
        <f>MECS_fuel_shares!AX86</f>
        <v>2468.6810182524905</v>
      </c>
      <c r="O296" s="96">
        <f>MECS_fuel_shares!AY86</f>
        <v>1699.349553784657</v>
      </c>
      <c r="P296" s="91"/>
      <c r="R296" s="96">
        <f t="shared" si="612"/>
        <v>3163.6109999999999</v>
      </c>
      <c r="S296" s="96">
        <f t="shared" si="612"/>
        <v>684.70799999999997</v>
      </c>
      <c r="T296" s="96">
        <f t="shared" si="612"/>
        <v>4538.6400000000003</v>
      </c>
      <c r="U296" s="96">
        <f t="shared" si="612"/>
        <v>24390.675149360894</v>
      </c>
      <c r="V296" s="85">
        <f t="shared" si="613"/>
        <v>32777.634149360892</v>
      </c>
      <c r="X296" s="115">
        <f t="shared" ref="X296:AC296" si="627">X222</f>
        <v>5.6841060670696812</v>
      </c>
      <c r="Y296" s="115">
        <f t="shared" si="627"/>
        <v>15.988253545453597</v>
      </c>
      <c r="Z296" s="115">
        <f t="shared" si="627"/>
        <v>18.089099147842553</v>
      </c>
      <c r="AA296" s="115">
        <f t="shared" si="627"/>
        <v>3.6014496040953499</v>
      </c>
      <c r="AB296" s="115">
        <f t="shared" si="627"/>
        <v>2.4919120998033484</v>
      </c>
      <c r="AC296" s="115">
        <f t="shared" si="627"/>
        <v>10.612869618698355</v>
      </c>
      <c r="AD296" s="115">
        <f t="shared" si="596"/>
        <v>1.1713929554243225</v>
      </c>
      <c r="AF296" s="96">
        <f t="shared" si="507"/>
        <v>14.341278358737858</v>
      </c>
      <c r="AG296" s="96">
        <f t="shared" si="508"/>
        <v>15.525231991089207</v>
      </c>
      <c r="AH296" s="96">
        <f t="shared" si="509"/>
        <v>12.07584773021474</v>
      </c>
      <c r="AI296" s="96">
        <f t="shared" si="510"/>
        <v>0.36451759622800362</v>
      </c>
      <c r="AJ296" s="96">
        <f t="shared" si="511"/>
        <v>0.1291926591033104</v>
      </c>
      <c r="AL296" s="94">
        <f t="shared" si="512"/>
        <v>15.400093111089102</v>
      </c>
      <c r="AM296" s="94">
        <f t="shared" si="616"/>
        <v>16.192485055770273</v>
      </c>
      <c r="AN296" s="94">
        <f t="shared" si="616"/>
        <v>11.199955014619414</v>
      </c>
      <c r="AO296" s="94">
        <f t="shared" si="616"/>
        <v>0.38257539110213062</v>
      </c>
      <c r="AP296" s="94">
        <f t="shared" si="514"/>
        <v>3.6601440906385636</v>
      </c>
      <c r="AR296" s="90">
        <f>[4]Northeast!V295</f>
        <v>0.93124621099928118</v>
      </c>
      <c r="AS296" s="90">
        <f>[4]Midwest!V295</f>
        <v>0.95879242362226014</v>
      </c>
      <c r="AT296" s="90">
        <f>[4]South!V295</f>
        <v>1.078205020864103</v>
      </c>
      <c r="AU296" s="90">
        <f>[4]West!V295</f>
        <v>0.95279938204570414</v>
      </c>
      <c r="AV296" s="90">
        <f t="shared" si="586"/>
        <v>3.5297151124116244E-2</v>
      </c>
      <c r="AX296" s="102">
        <f t="shared" si="582"/>
        <v>396345.84343776212</v>
      </c>
      <c r="AY296" s="102">
        <f t="shared" si="539"/>
        <v>1029823.8090503346</v>
      </c>
      <c r="AZ296" s="102">
        <f t="shared" si="540"/>
        <v>1497956.8765662864</v>
      </c>
      <c r="BA296" s="102">
        <f t="shared" si="541"/>
        <v>9880043.2170156855</v>
      </c>
      <c r="BB296" s="102">
        <f t="shared" si="542"/>
        <v>19288341.281145561</v>
      </c>
      <c r="BE296" s="80">
        <f t="shared" si="623"/>
        <v>1.0744308797441176</v>
      </c>
      <c r="BF296" s="80">
        <f t="shared" si="623"/>
        <v>1.8726447474990882</v>
      </c>
      <c r="BG296" s="80">
        <f t="shared" si="623"/>
        <v>0.54368796134211328</v>
      </c>
      <c r="BH296" s="80">
        <f t="shared" si="623"/>
        <v>0.72626815369182129</v>
      </c>
      <c r="BI296" s="80"/>
      <c r="BJ296" s="80">
        <f t="shared" si="606"/>
        <v>0.91694445876119934</v>
      </c>
      <c r="BK296" s="80">
        <f t="shared" si="607"/>
        <v>1.5793404930135364</v>
      </c>
      <c r="BL296" s="80">
        <f t="shared" si="608"/>
        <v>0.77508478080463616</v>
      </c>
      <c r="BM296" s="80">
        <f t="shared" si="609"/>
        <v>1.1833563974237584</v>
      </c>
      <c r="BN296" s="80"/>
      <c r="BO296" s="80">
        <f t="shared" si="610"/>
        <v>0.81073584317226099</v>
      </c>
      <c r="BP296" s="80">
        <f t="shared" si="610"/>
        <v>0.75167592774106362</v>
      </c>
      <c r="BQ296" s="80">
        <f t="shared" si="610"/>
        <v>0.67519527608094732</v>
      </c>
      <c r="BR296" s="80">
        <f t="shared" si="610"/>
        <v>0.78235330522541768</v>
      </c>
      <c r="BS296" s="80">
        <f>CI296*CN296*CS296*CD296</f>
        <v>1.1674904256646168</v>
      </c>
      <c r="BT296" s="95">
        <f>[4]Northeast!AK295</f>
        <v>0.6921265843502421</v>
      </c>
      <c r="BU296" s="95">
        <f>[4]Midwest!AK295</f>
        <v>0.61044299943748281</v>
      </c>
      <c r="BV296" s="95">
        <f>[4]South!AK295</f>
        <v>0.45092281185644012</v>
      </c>
      <c r="BW296" s="95">
        <f>[4]West!AK295</f>
        <v>0.6395060178863472</v>
      </c>
      <c r="BX296" s="88"/>
      <c r="BY296" s="95">
        <f>[4]Northeast!AH295</f>
        <v>0.98514021192243373</v>
      </c>
      <c r="BZ296" s="95">
        <f>[4]Midwest!AH295</f>
        <v>0.98069767997481161</v>
      </c>
      <c r="CA296" s="95">
        <f>[4]South!AH295</f>
        <v>1.0137844670309544</v>
      </c>
      <c r="CB296" s="95">
        <f>[4]West!AH295</f>
        <v>0.99583623768439622</v>
      </c>
      <c r="CD296" s="95">
        <f>[4]Northeast!AI295</f>
        <v>1.247144161039389</v>
      </c>
      <c r="CE296" s="95">
        <f>[4]Midwest!AI295</f>
        <v>1.3242613772376894</v>
      </c>
      <c r="CF296" s="95">
        <f>[4]South!AI295</f>
        <v>1.3737177811935126</v>
      </c>
      <c r="CG296" s="95">
        <f>[4]West!AI295</f>
        <v>1.3594943901432333</v>
      </c>
      <c r="CI296" s="95">
        <f>[4]Northeast!AJ295</f>
        <v>0.95340876188847434</v>
      </c>
      <c r="CJ296" s="95">
        <f>[4]Midwest!AJ295</f>
        <v>0.94814915855294946</v>
      </c>
      <c r="CK296" s="95">
        <f>[4]South!AJ295</f>
        <v>1.0751870777647241</v>
      </c>
      <c r="CL296" s="95">
        <f>[4]West!AJ295</f>
        <v>0.90363478460254298</v>
      </c>
      <c r="CM296" s="105">
        <f>CN296*CO296</f>
        <v>0.9172199704784586</v>
      </c>
      <c r="CN296" s="89">
        <f t="shared" si="517"/>
        <v>0.98461269792041883</v>
      </c>
      <c r="CO296" s="89">
        <f t="shared" si="518"/>
        <v>0.9315540744251023</v>
      </c>
      <c r="CP296" s="89">
        <f t="shared" si="519"/>
        <v>1.2942490358139707</v>
      </c>
      <c r="CQ296" s="89">
        <f t="shared" si="520"/>
        <v>1.0000209804324491</v>
      </c>
      <c r="CR296" s="89">
        <f t="shared" si="521"/>
        <v>1.3045834680156387</v>
      </c>
      <c r="CS296" s="89">
        <f t="shared" si="522"/>
        <v>0.99722256904569395</v>
      </c>
      <c r="CT296" s="89">
        <f t="shared" si="523"/>
        <v>0.90767197176045766</v>
      </c>
      <c r="CU296" s="89">
        <f t="shared" si="524"/>
        <v>1.5048225430337134</v>
      </c>
      <c r="CV296" s="89">
        <f t="shared" si="525"/>
        <v>0.9172199704784586</v>
      </c>
      <c r="CW296" s="89"/>
      <c r="CX296" s="89">
        <f t="shared" si="526"/>
        <v>1.683801652094278</v>
      </c>
      <c r="CY296" s="80">
        <f t="shared" si="588"/>
        <v>1.6406342987154301</v>
      </c>
      <c r="DA296" s="35"/>
      <c r="DC296" s="80">
        <f t="shared" si="491"/>
        <v>0.36608417763881396</v>
      </c>
      <c r="DD296" s="80">
        <f t="shared" si="468"/>
        <v>8.5773576086593903E-2</v>
      </c>
      <c r="DE296" s="80">
        <f t="shared" si="469"/>
        <v>0.44223527481655567</v>
      </c>
      <c r="DF296" s="80">
        <f t="shared" si="470"/>
        <v>7.1738507368686991E-2</v>
      </c>
      <c r="DG296" s="80">
        <f t="shared" si="471"/>
        <v>3.4168464089349412E-2</v>
      </c>
      <c r="DI296" s="80">
        <f t="shared" si="544"/>
        <v>0.37258911194667377</v>
      </c>
      <c r="DJ296" s="80">
        <f t="shared" si="472"/>
        <v>7.6441897110678225E-2</v>
      </c>
      <c r="DK296" s="80">
        <f t="shared" si="473"/>
        <v>0.44611771307363018</v>
      </c>
      <c r="DL296" s="80">
        <f t="shared" si="474"/>
        <v>7.0993529535308145E-2</v>
      </c>
      <c r="DM296" s="80">
        <f t="shared" si="475"/>
        <v>3.3449101374572944E-2</v>
      </c>
      <c r="DN296" s="80">
        <f t="shared" si="545"/>
        <v>0.99959135304086322</v>
      </c>
      <c r="DP296" s="80">
        <f t="shared" si="494"/>
        <v>0.37274143159924111</v>
      </c>
      <c r="DQ296" s="80">
        <f t="shared" si="476"/>
        <v>7.6473147629912808E-2</v>
      </c>
      <c r="DR296" s="80">
        <f t="shared" si="477"/>
        <v>0.44630009224919026</v>
      </c>
      <c r="DS296" s="80">
        <f t="shared" si="478"/>
        <v>7.1022552685493207E-2</v>
      </c>
      <c r="DT296" s="80">
        <f t="shared" si="479"/>
        <v>3.3462775836162667E-2</v>
      </c>
      <c r="DW296" s="80">
        <f t="shared" si="495"/>
        <v>-4.4664452853350793E-2</v>
      </c>
      <c r="DX296" s="80">
        <f t="shared" si="480"/>
        <v>0.22541705912314028</v>
      </c>
      <c r="DY296" s="80">
        <f t="shared" si="481"/>
        <v>-1.71317794952606E-2</v>
      </c>
      <c r="DZ296" s="80">
        <f t="shared" si="482"/>
        <v>1.1372919417548314E-2</v>
      </c>
      <c r="EA296" s="80">
        <f t="shared" si="483"/>
        <v>3.3167003819822974E-2</v>
      </c>
      <c r="EC296" s="80">
        <f t="shared" si="527"/>
        <v>4.697059342707842</v>
      </c>
      <c r="ED296" s="80">
        <f t="shared" si="528"/>
        <v>0.39125486612127425</v>
      </c>
      <c r="EE296" s="80">
        <f t="shared" si="529"/>
        <v>1.7829686356241861</v>
      </c>
      <c r="EF296" s="80">
        <f t="shared" si="530"/>
        <v>1.4527211383640519</v>
      </c>
      <c r="EG296" s="80"/>
      <c r="EH296" s="80">
        <f t="shared" si="626"/>
        <v>8.324003982817354</v>
      </c>
      <c r="EI296" s="80">
        <f t="shared" si="624"/>
        <v>0</v>
      </c>
      <c r="EJ296" s="80">
        <f t="shared" si="624"/>
        <v>0</v>
      </c>
      <c r="EK296" s="80">
        <f t="shared" si="624"/>
        <v>-9.865833586548009E-3</v>
      </c>
      <c r="EL296" s="80">
        <f t="shared" si="624"/>
        <v>2.2204460492503128E-16</v>
      </c>
      <c r="EN296" s="80">
        <f t="shared" si="547"/>
        <v>5.2894288431830654E-4</v>
      </c>
      <c r="EO296" s="80">
        <f t="shared" si="548"/>
        <v>-3.2748427625816929E-4</v>
      </c>
      <c r="EP296" s="80">
        <f t="shared" si="549"/>
        <v>-2.3321868423116388E-4</v>
      </c>
      <c r="EQ296" s="80">
        <f t="shared" si="550"/>
        <v>-4.4678072911876328E-4</v>
      </c>
      <c r="ES296" s="80">
        <f t="shared" si="551"/>
        <v>-1.1400944183820297E-3</v>
      </c>
      <c r="ET296" s="80">
        <f t="shared" si="552"/>
        <v>1.2780764319518247E-3</v>
      </c>
      <c r="EU296" s="80">
        <f t="shared" si="553"/>
        <v>4.8121070914110943E-3</v>
      </c>
      <c r="EV296" s="80">
        <f t="shared" si="554"/>
        <v>5.6493645134765794E-3</v>
      </c>
      <c r="EX296" s="80">
        <f t="shared" si="555"/>
        <v>-6.1239143930940668E-2</v>
      </c>
      <c r="EY296" s="80">
        <f t="shared" si="556"/>
        <v>-5.0619237362811716E-2</v>
      </c>
      <c r="EZ296" s="80">
        <f t="shared" si="557"/>
        <v>7.9880812479769261E-2</v>
      </c>
      <c r="FA296" s="80">
        <f t="shared" si="558"/>
        <v>-5.1077932055161265E-4</v>
      </c>
      <c r="FD296" s="80">
        <f t="shared" si="461"/>
        <v>0.99487491723830868</v>
      </c>
      <c r="FE296" s="80">
        <f t="shared" si="459"/>
        <v>1.9045472172397124</v>
      </c>
      <c r="FF296" s="80">
        <f t="shared" si="460"/>
        <v>0.90767197176045766</v>
      </c>
      <c r="FG296" s="80"/>
      <c r="FH296" s="80">
        <f t="shared" si="559"/>
        <v>0.99560655709188606</v>
      </c>
      <c r="FI296" s="80">
        <f t="shared" si="560"/>
        <v>0.68444030982466619</v>
      </c>
      <c r="FJ296" s="80">
        <f t="shared" si="531"/>
        <v>1.2942490358139707</v>
      </c>
      <c r="FL296" s="80">
        <f t="shared" si="561"/>
        <v>1.0000362988051565</v>
      </c>
      <c r="FM296" s="80">
        <f t="shared" si="562"/>
        <v>0.99680043014189734</v>
      </c>
      <c r="FN296" s="80">
        <f t="shared" si="532"/>
        <v>1.0000209804324491</v>
      </c>
      <c r="FP296" s="80">
        <f t="shared" si="563"/>
        <v>1.0022241239319656</v>
      </c>
      <c r="FQ296" s="80">
        <f t="shared" si="564"/>
        <v>1.3344970316009859</v>
      </c>
      <c r="FR296" s="80">
        <f t="shared" si="533"/>
        <v>1.3045834680156387</v>
      </c>
      <c r="FT296" s="80">
        <f t="shared" si="565"/>
        <v>1.0089570348347794</v>
      </c>
      <c r="FU296" s="80">
        <f t="shared" si="566"/>
        <v>1.0136153864491322</v>
      </c>
      <c r="FV296" s="80">
        <f t="shared" si="534"/>
        <v>0.99722256904569395</v>
      </c>
      <c r="FX296" s="37"/>
    </row>
    <row r="297" spans="1:180" x14ac:dyDescent="0.2">
      <c r="A297" s="74"/>
      <c r="B297" s="31"/>
      <c r="D297" s="85"/>
      <c r="E297" s="85"/>
      <c r="F297" s="85"/>
      <c r="G297" s="85"/>
      <c r="H297" s="85"/>
      <c r="I297" s="85"/>
      <c r="K297" s="91"/>
      <c r="L297" s="91"/>
      <c r="M297" s="91"/>
      <c r="N297" s="91"/>
      <c r="O297" s="91"/>
      <c r="P297" s="91"/>
      <c r="R297" s="96"/>
      <c r="S297" s="96"/>
      <c r="T297" s="96"/>
      <c r="U297" s="96"/>
      <c r="V297" s="85"/>
      <c r="X297" s="96"/>
      <c r="Y297" s="96"/>
      <c r="Z297" s="96"/>
      <c r="AA297" s="96"/>
      <c r="AB297" s="96"/>
      <c r="AF297" s="96"/>
      <c r="AG297" s="96"/>
      <c r="AH297" s="96"/>
      <c r="AI297" s="96"/>
      <c r="AJ297" s="96"/>
      <c r="AL297" s="94"/>
      <c r="AM297" s="94"/>
      <c r="AN297" s="94"/>
      <c r="AO297" s="94"/>
      <c r="AP297" s="94"/>
      <c r="AR297" s="90"/>
      <c r="AS297" s="90"/>
      <c r="AT297" s="90"/>
      <c r="AU297" s="90"/>
      <c r="AV297" s="90"/>
      <c r="AX297" s="102"/>
      <c r="AY297" s="102"/>
      <c r="AZ297" s="102"/>
      <c r="BA297" s="102"/>
      <c r="BB297" s="102"/>
      <c r="BE297" s="80"/>
      <c r="BF297" s="80"/>
      <c r="BG297" s="80"/>
      <c r="BH297" s="80"/>
      <c r="BS297" s="80"/>
      <c r="BT297" s="95"/>
      <c r="BU297" s="95"/>
      <c r="BV297" s="95"/>
      <c r="BW297" s="95"/>
      <c r="BX297" s="88"/>
      <c r="BY297" s="95"/>
      <c r="BZ297" s="95"/>
      <c r="CA297" s="95"/>
      <c r="CB297" s="95"/>
      <c r="CD297" s="95"/>
      <c r="CE297" s="95"/>
      <c r="CF297" s="95"/>
      <c r="CG297" s="95"/>
      <c r="CI297" s="95"/>
      <c r="CJ297" s="95"/>
      <c r="CK297" s="95"/>
      <c r="CL297" s="95"/>
      <c r="CN297" s="89">
        <f t="shared" si="517"/>
        <v>0</v>
      </c>
      <c r="CO297" s="89">
        <f t="shared" si="518"/>
        <v>0</v>
      </c>
      <c r="CP297" s="89">
        <f t="shared" si="519"/>
        <v>0</v>
      </c>
      <c r="CQ297" s="89">
        <f t="shared" si="520"/>
        <v>0</v>
      </c>
      <c r="CR297" s="89">
        <f t="shared" si="521"/>
        <v>0</v>
      </c>
      <c r="CS297" s="89">
        <f t="shared" si="522"/>
        <v>0</v>
      </c>
      <c r="CT297" s="89">
        <f t="shared" si="523"/>
        <v>0</v>
      </c>
      <c r="CU297" s="89">
        <f t="shared" si="524"/>
        <v>0</v>
      </c>
      <c r="CV297" s="89">
        <f t="shared" si="525"/>
        <v>0</v>
      </c>
      <c r="CW297" s="89"/>
      <c r="CX297" s="89">
        <f t="shared" si="526"/>
        <v>0</v>
      </c>
      <c r="CY297" s="80"/>
      <c r="DA297" s="35"/>
      <c r="FX297" s="37"/>
    </row>
    <row r="298" spans="1:180" x14ac:dyDescent="0.2">
      <c r="A298" s="97" t="s">
        <v>222</v>
      </c>
      <c r="B298" s="98">
        <f>Base_year</f>
        <v>1985</v>
      </c>
      <c r="C298" s="32">
        <f>MATCH(B298,B235:B296)</f>
        <v>37</v>
      </c>
      <c r="D298" s="96"/>
      <c r="E298" s="96"/>
      <c r="F298" s="96"/>
      <c r="G298" s="96"/>
      <c r="H298" s="94">
        <f>INDEX(H235:H296,base_row,1)</f>
        <v>4616.809327278881</v>
      </c>
      <c r="I298" s="94"/>
      <c r="K298" s="86"/>
      <c r="L298" s="86"/>
      <c r="M298" s="86"/>
      <c r="N298" s="86"/>
      <c r="O298" s="94">
        <f>INDEX(O235:O296,base_row,1)</f>
        <v>1725.9065999999998</v>
      </c>
      <c r="P298" s="94"/>
      <c r="R298" s="96"/>
      <c r="S298" s="96"/>
      <c r="T298" s="96"/>
      <c r="U298" s="96"/>
      <c r="V298" s="85"/>
      <c r="X298" s="94">
        <f>INDEX(X235:X296,base_row,1)</f>
        <v>6.1989644113766307</v>
      </c>
      <c r="Y298" s="94">
        <f>INDEX(Y235:Y296,base_row,1)</f>
        <v>10.123373405658993</v>
      </c>
      <c r="Z298" s="94">
        <f>INDEX(Z235:Z296,base_row,1)</f>
        <v>23.338220019058788</v>
      </c>
      <c r="AA298" s="94">
        <f>INDEX(AA235:AA296,base_row,1)</f>
        <v>3.0434192200557102</v>
      </c>
      <c r="AB298" s="94">
        <f>INDEX(AB235:AB296,base_row,1)</f>
        <v>2.675005314470019</v>
      </c>
      <c r="AF298" s="94">
        <f>AF271</f>
        <v>14.000071215992708</v>
      </c>
      <c r="AG298" s="94">
        <f>AG271</f>
        <v>8.743917226192627</v>
      </c>
      <c r="AH298" s="94">
        <f>AH271</f>
        <v>20.657790813939314</v>
      </c>
      <c r="AI298" s="94">
        <f>AI271</f>
        <v>0.55542900629402336</v>
      </c>
      <c r="AJ298" s="94">
        <f>AJ271</f>
        <v>0.1979946411085835</v>
      </c>
      <c r="AL298" s="94">
        <f>INDEX(AL235:AL296,base_row,1)</f>
        <v>14.333256239579351</v>
      </c>
      <c r="AM298" s="94">
        <f>INDEX(AM235:AM296,base_row,1)</f>
        <v>8.6468536423661195</v>
      </c>
      <c r="AN298" s="94">
        <f>INDEX(AN235:AN296,base_row,1)</f>
        <v>20.599968752245172</v>
      </c>
      <c r="AO298" s="94">
        <f>INDEX(AO235:AO296,base_row,1)</f>
        <v>0.52676878251840509</v>
      </c>
      <c r="AP298" s="94">
        <f>INDEX(AP235:AP296,base_row,1)</f>
        <v>4.400873106313453</v>
      </c>
      <c r="AX298" s="102"/>
      <c r="AY298" s="102"/>
      <c r="AZ298" s="102"/>
      <c r="BA298" s="102"/>
      <c r="BB298" s="102"/>
      <c r="BE298" s="80"/>
      <c r="BF298" s="80"/>
      <c r="BG298" s="80"/>
      <c r="BH298" s="80"/>
      <c r="BS298" s="80"/>
      <c r="BT298" s="95" t="e">
        <f>[4]Northeast!AK297</f>
        <v>#REF!</v>
      </c>
      <c r="BU298" s="95" t="e">
        <f>[4]Midwest!AK297</f>
        <v>#REF!</v>
      </c>
      <c r="BV298" s="95" t="e">
        <f>[4]South!AK297</f>
        <v>#REF!</v>
      </c>
      <c r="BW298" s="95" t="e">
        <f>[4]West!AK297</f>
        <v>#REF!</v>
      </c>
      <c r="BX298" s="88"/>
      <c r="BY298" s="95" t="e">
        <f>[4]Northeast!AH297</f>
        <v>#REF!</v>
      </c>
      <c r="BZ298" s="95" t="e">
        <f>[4]Midwest!AH297</f>
        <v>#REF!</v>
      </c>
      <c r="CA298" s="95" t="e">
        <f>[4]South!AH297</f>
        <v>#REF!</v>
      </c>
      <c r="CB298" s="95" t="e">
        <f>[4]West!AH297</f>
        <v>#REF!</v>
      </c>
      <c r="CD298" s="95" t="e">
        <f>[4]Northeast!AI297</f>
        <v>#REF!</v>
      </c>
      <c r="CE298" s="95" t="e">
        <f>[4]Midwest!AI297</f>
        <v>#REF!</v>
      </c>
      <c r="CF298" s="95" t="e">
        <f>[4]South!AI297</f>
        <v>#REF!</v>
      </c>
      <c r="CG298" s="95" t="e">
        <f>[4]West!AI297</f>
        <v>#REF!</v>
      </c>
      <c r="CI298" s="95" t="e">
        <f>[4]Northeast!AJ297</f>
        <v>#REF!</v>
      </c>
      <c r="CJ298" s="95" t="e">
        <f>[4]Midwest!AJ297</f>
        <v>#REF!</v>
      </c>
      <c r="CK298" s="95" t="e">
        <f>[4]South!AJ297</f>
        <v>#REF!</v>
      </c>
      <c r="CL298" s="95" t="e">
        <f>[4]West!AJ297</f>
        <v>#REF!</v>
      </c>
      <c r="CN298" s="89">
        <f t="shared" si="517"/>
        <v>1</v>
      </c>
      <c r="CO298" s="89">
        <f t="shared" si="518"/>
        <v>1</v>
      </c>
      <c r="CP298" s="89">
        <f t="shared" si="519"/>
        <v>0</v>
      </c>
      <c r="CQ298" s="89">
        <f t="shared" si="520"/>
        <v>0</v>
      </c>
      <c r="CR298" s="89">
        <f t="shared" si="521"/>
        <v>0</v>
      </c>
      <c r="CS298" s="89">
        <f t="shared" si="522"/>
        <v>0</v>
      </c>
      <c r="CT298" s="89">
        <f t="shared" si="523"/>
        <v>0</v>
      </c>
      <c r="CU298" s="89">
        <f t="shared" si="524"/>
        <v>0</v>
      </c>
      <c r="CV298" s="89">
        <f t="shared" si="525"/>
        <v>1</v>
      </c>
      <c r="CW298" s="89"/>
      <c r="CX298" s="89">
        <f t="shared" si="526"/>
        <v>0</v>
      </c>
      <c r="CY298" s="80"/>
      <c r="DA298" s="35"/>
      <c r="FE298" s="80">
        <f>INDEX(FE235:FE296,base_row,1)</f>
        <v>2.0982769948771081</v>
      </c>
      <c r="FI298" s="80">
        <f>INDEX(FI235:FI296,base_row,1)</f>
        <v>0.52883200287200716</v>
      </c>
      <c r="FM298" s="80">
        <f>INDEX(FM235:FM296,base_row,1)</f>
        <v>0.99677951727656855</v>
      </c>
      <c r="FQ298" s="80">
        <f>INDEX(FQ235:FQ296,base_row,1)</f>
        <v>1.022929589649674</v>
      </c>
      <c r="FU298" s="80">
        <f>INDEX(FU235:FU296,base_row,1)</f>
        <v>1.0164384741303294</v>
      </c>
      <c r="FX298" s="37"/>
    </row>
    <row r="299" spans="1:180" x14ac:dyDescent="0.2">
      <c r="A299" s="97" t="s">
        <v>223</v>
      </c>
      <c r="B299" s="98">
        <f>Base_year2</f>
        <v>1996</v>
      </c>
      <c r="C299" s="32">
        <f>MATCH(B299,B235:B296)</f>
        <v>48</v>
      </c>
      <c r="D299" s="96"/>
      <c r="E299" s="96"/>
      <c r="F299" s="96"/>
      <c r="G299" s="96"/>
      <c r="H299" s="85"/>
      <c r="I299" s="85"/>
      <c r="K299" s="86"/>
      <c r="L299" s="86"/>
      <c r="M299" s="86"/>
      <c r="N299" s="86"/>
      <c r="O299" s="86"/>
      <c r="P299" s="86"/>
      <c r="R299" s="96"/>
      <c r="S299" s="96"/>
      <c r="T299" s="96"/>
      <c r="U299" s="96"/>
      <c r="V299" s="85"/>
      <c r="AX299" s="102"/>
      <c r="AY299" s="102"/>
      <c r="AZ299" s="102"/>
      <c r="BA299" s="102"/>
      <c r="BB299" s="102"/>
      <c r="BE299" s="80"/>
      <c r="BF299" s="80"/>
      <c r="BG299" s="80"/>
      <c r="BH299" s="80"/>
      <c r="BS299" s="80"/>
      <c r="BT299" s="95" t="e">
        <f>[4]Northeast!AK298</f>
        <v>#REF!</v>
      </c>
      <c r="BU299" s="95" t="e">
        <f>[4]Midwest!AK298</f>
        <v>#REF!</v>
      </c>
      <c r="BV299" s="95" t="e">
        <f>[4]South!AK298</f>
        <v>#REF!</v>
      </c>
      <c r="BW299" s="95" t="e">
        <f>[4]West!AK298</f>
        <v>#REF!</v>
      </c>
      <c r="BX299" s="88"/>
      <c r="BY299" s="95" t="e">
        <f>[4]Northeast!AH298</f>
        <v>#REF!</v>
      </c>
      <c r="BZ299" s="95" t="e">
        <f>[4]Midwest!AH298</f>
        <v>#REF!</v>
      </c>
      <c r="CA299" s="95" t="e">
        <f>[4]South!AH298</f>
        <v>#REF!</v>
      </c>
      <c r="CB299" s="95" t="e">
        <f>[4]West!AH298</f>
        <v>#REF!</v>
      </c>
      <c r="CD299" s="95" t="e">
        <f>[4]Northeast!AI298</f>
        <v>#REF!</v>
      </c>
      <c r="CE299" s="95" t="e">
        <f>[4]Midwest!AI298</f>
        <v>#REF!</v>
      </c>
      <c r="CF299" s="95" t="e">
        <f>[4]South!AI298</f>
        <v>#REF!</v>
      </c>
      <c r="CG299" s="95" t="e">
        <f>[4]West!AI298</f>
        <v>#REF!</v>
      </c>
      <c r="CI299" s="95" t="e">
        <f>[4]Northeast!AJ298</f>
        <v>#REF!</v>
      </c>
      <c r="CJ299" s="95" t="e">
        <f>[4]Midwest!AJ298</f>
        <v>#REF!</v>
      </c>
      <c r="CK299" s="95" t="e">
        <f>[4]South!AJ298</f>
        <v>#REF!</v>
      </c>
      <c r="CL299" s="95" t="e">
        <f>[4]West!AJ298</f>
        <v>#REF!</v>
      </c>
      <c r="CN299" s="89">
        <f t="shared" si="517"/>
        <v>0</v>
      </c>
      <c r="CO299" s="89">
        <f t="shared" si="518"/>
        <v>0</v>
      </c>
      <c r="CP299" s="89">
        <f t="shared" si="519"/>
        <v>0</v>
      </c>
      <c r="CQ299" s="89">
        <f t="shared" si="520"/>
        <v>0</v>
      </c>
      <c r="CR299" s="89">
        <f t="shared" si="521"/>
        <v>0</v>
      </c>
      <c r="CS299" s="89">
        <f t="shared" si="522"/>
        <v>0</v>
      </c>
      <c r="CT299" s="89">
        <f t="shared" si="523"/>
        <v>0</v>
      </c>
      <c r="CU299" s="89">
        <f t="shared" si="524"/>
        <v>0</v>
      </c>
      <c r="CV299" s="89">
        <f t="shared" si="525"/>
        <v>0</v>
      </c>
      <c r="CW299" s="89"/>
      <c r="CX299" s="89">
        <f t="shared" si="526"/>
        <v>0</v>
      </c>
      <c r="CY299" s="80"/>
      <c r="DA299" s="35"/>
      <c r="FX299" s="37"/>
    </row>
    <row r="300" spans="1:180" x14ac:dyDescent="0.2">
      <c r="A300" s="74"/>
      <c r="B300" s="31"/>
      <c r="D300" s="85"/>
      <c r="E300" s="85"/>
      <c r="F300" s="85"/>
      <c r="G300" s="85"/>
      <c r="H300" s="85"/>
      <c r="I300" s="85"/>
      <c r="K300" s="91"/>
      <c r="L300" s="91"/>
      <c r="M300" s="91"/>
      <c r="N300" s="91"/>
      <c r="O300" s="91"/>
      <c r="P300" s="91"/>
      <c r="R300" s="96"/>
      <c r="S300" s="96"/>
      <c r="T300" s="96"/>
      <c r="U300" s="96"/>
      <c r="V300" s="85"/>
      <c r="X300" s="96"/>
      <c r="Y300" s="96"/>
      <c r="Z300" s="96"/>
      <c r="AA300" s="96"/>
      <c r="AB300" s="96"/>
      <c r="AF300" s="96"/>
      <c r="AG300" s="96"/>
      <c r="AH300" s="96"/>
      <c r="AI300" s="96"/>
      <c r="AJ300" s="96"/>
      <c r="AL300" s="94"/>
      <c r="AM300" s="94"/>
      <c r="AN300" s="94"/>
      <c r="AO300" s="94"/>
      <c r="AP300" s="94"/>
      <c r="AR300" s="90"/>
      <c r="AS300" s="90"/>
      <c r="AT300" s="90"/>
      <c r="AU300" s="90"/>
      <c r="AV300" s="90"/>
      <c r="AX300" s="102"/>
      <c r="AY300" s="102"/>
      <c r="AZ300" s="102"/>
      <c r="BA300" s="102"/>
      <c r="BB300" s="102"/>
      <c r="BE300" s="80"/>
      <c r="BF300" s="80"/>
      <c r="BG300" s="80"/>
      <c r="BH300" s="80"/>
      <c r="BS300" s="80"/>
      <c r="BT300" s="95" t="e">
        <f>[4]Northeast!AK299</f>
        <v>#REF!</v>
      </c>
      <c r="BU300" s="95" t="e">
        <f>[4]Midwest!AK299</f>
        <v>#REF!</v>
      </c>
      <c r="BV300" s="95" t="e">
        <f>[4]South!AK299</f>
        <v>#REF!</v>
      </c>
      <c r="BW300" s="95" t="e">
        <f>[4]West!AK299</f>
        <v>#REF!</v>
      </c>
      <c r="BX300" s="88"/>
      <c r="BY300" s="95" t="e">
        <f>[4]Northeast!AH299</f>
        <v>#REF!</v>
      </c>
      <c r="BZ300" s="95" t="e">
        <f>[4]Midwest!AH299</f>
        <v>#REF!</v>
      </c>
      <c r="CA300" s="95" t="e">
        <f>[4]South!AH299</f>
        <v>#REF!</v>
      </c>
      <c r="CB300" s="95" t="e">
        <f>[4]West!AH299</f>
        <v>#REF!</v>
      </c>
      <c r="CD300" s="95" t="e">
        <f>[4]Northeast!AI299</f>
        <v>#REF!</v>
      </c>
      <c r="CE300" s="95" t="e">
        <f>[4]Midwest!AI299</f>
        <v>#REF!</v>
      </c>
      <c r="CF300" s="95" t="e">
        <f>[4]South!AI299</f>
        <v>#REF!</v>
      </c>
      <c r="CG300" s="95" t="e">
        <f>[4]West!AI299</f>
        <v>#REF!</v>
      </c>
      <c r="CI300" s="95" t="e">
        <f>[4]Northeast!AJ299</f>
        <v>#REF!</v>
      </c>
      <c r="CJ300" s="95" t="e">
        <f>[4]Midwest!AJ299</f>
        <v>#REF!</v>
      </c>
      <c r="CK300" s="95" t="e">
        <f>[4]South!AJ299</f>
        <v>#REF!</v>
      </c>
      <c r="CL300" s="95" t="e">
        <f>[4]West!AJ299</f>
        <v>#REF!</v>
      </c>
      <c r="CN300" s="89">
        <f t="shared" si="517"/>
        <v>0</v>
      </c>
      <c r="CO300" s="89">
        <f t="shared" si="518"/>
        <v>0</v>
      </c>
      <c r="CP300" s="89">
        <f t="shared" si="519"/>
        <v>0</v>
      </c>
      <c r="CQ300" s="89">
        <f t="shared" si="520"/>
        <v>0</v>
      </c>
      <c r="CR300" s="89">
        <f t="shared" si="521"/>
        <v>0</v>
      </c>
      <c r="CS300" s="89">
        <f t="shared" si="522"/>
        <v>0</v>
      </c>
      <c r="CT300" s="89">
        <f t="shared" si="523"/>
        <v>0</v>
      </c>
      <c r="CU300" s="89">
        <f t="shared" si="524"/>
        <v>0</v>
      </c>
      <c r="CV300" s="89">
        <f t="shared" si="525"/>
        <v>0</v>
      </c>
      <c r="CW300" s="89"/>
      <c r="CX300" s="89">
        <f t="shared" si="526"/>
        <v>0</v>
      </c>
      <c r="CY300" s="80"/>
      <c r="DA300" s="35"/>
    </row>
    <row r="301" spans="1:180" x14ac:dyDescent="0.2">
      <c r="A301" s="74"/>
      <c r="B301" s="31"/>
      <c r="D301" s="85"/>
      <c r="E301" s="85"/>
      <c r="F301" s="85"/>
      <c r="G301" s="85"/>
      <c r="H301" s="85"/>
      <c r="I301" s="85"/>
      <c r="K301" s="91"/>
      <c r="L301" s="91"/>
      <c r="M301" s="91"/>
      <c r="N301" s="91"/>
      <c r="O301" s="91"/>
      <c r="P301" s="91"/>
      <c r="R301" s="96"/>
      <c r="S301" s="96"/>
      <c r="T301" s="96"/>
      <c r="U301" s="96"/>
      <c r="V301" s="85"/>
      <c r="X301" s="96"/>
      <c r="Y301" s="96"/>
      <c r="Z301" s="96"/>
      <c r="AA301" s="96"/>
      <c r="AB301" s="96"/>
      <c r="AF301" s="96"/>
      <c r="AG301" s="96"/>
      <c r="AH301" s="96"/>
      <c r="AI301" s="96"/>
      <c r="AJ301" s="96"/>
      <c r="AL301" s="94"/>
      <c r="AM301" s="94"/>
      <c r="AN301" s="94"/>
      <c r="AO301" s="94"/>
      <c r="AP301" s="94"/>
      <c r="AR301" s="90"/>
      <c r="AS301" s="90"/>
      <c r="AT301" s="90"/>
      <c r="AU301" s="90"/>
      <c r="AV301" s="90"/>
      <c r="AX301" s="102"/>
      <c r="AY301" s="102"/>
      <c r="AZ301" s="102"/>
      <c r="BA301" s="102"/>
      <c r="BB301" s="102"/>
      <c r="BE301" s="80"/>
      <c r="BF301" s="80"/>
      <c r="BG301" s="80"/>
      <c r="BH301" s="80"/>
      <c r="BS301" s="80"/>
      <c r="BT301" s="88"/>
      <c r="BU301" s="88"/>
      <c r="BV301" s="88"/>
      <c r="BW301" s="88"/>
      <c r="BX301" s="88"/>
      <c r="BY301" s="88"/>
      <c r="BZ301" s="88"/>
      <c r="CA301" s="88"/>
      <c r="CB301" s="88"/>
      <c r="CC301" s="44"/>
      <c r="CD301" s="88"/>
      <c r="CE301" s="88"/>
      <c r="CF301" s="88"/>
      <c r="CG301" s="88"/>
      <c r="CH301" s="44"/>
      <c r="CI301" s="88"/>
      <c r="CJ301" s="88"/>
      <c r="CK301" s="88"/>
      <c r="CL301" s="88"/>
      <c r="CM301" s="44"/>
      <c r="CN301" s="88"/>
      <c r="CO301" s="88"/>
      <c r="CP301" s="88"/>
      <c r="CQ301" s="88"/>
      <c r="CR301" s="88"/>
      <c r="CS301" s="88"/>
      <c r="CT301" s="88"/>
      <c r="CU301" s="88"/>
      <c r="CV301" s="88"/>
      <c r="CW301" s="88"/>
      <c r="CX301" s="88"/>
      <c r="DA301" s="35"/>
    </row>
    <row r="302" spans="1:180" x14ac:dyDescent="0.2">
      <c r="A302" s="74"/>
      <c r="B302" s="31"/>
      <c r="D302" s="85"/>
      <c r="E302" s="85"/>
      <c r="F302" s="85"/>
      <c r="G302" s="85"/>
      <c r="H302" s="85"/>
      <c r="I302" s="85"/>
      <c r="K302" s="91"/>
      <c r="L302" s="91"/>
      <c r="M302" s="91"/>
      <c r="N302" s="91"/>
      <c r="O302" s="91"/>
      <c r="P302" s="91"/>
      <c r="R302" s="96"/>
      <c r="S302" s="96"/>
      <c r="T302" s="96"/>
      <c r="U302" s="96"/>
      <c r="V302" s="85"/>
      <c r="X302" s="96"/>
      <c r="Y302" s="96"/>
      <c r="Z302" s="96"/>
      <c r="AA302" s="96"/>
      <c r="AB302" s="96"/>
      <c r="AF302" s="96"/>
      <c r="AG302" s="96"/>
      <c r="AH302" s="96"/>
      <c r="AI302" s="96"/>
      <c r="AJ302" s="96"/>
      <c r="AL302" s="94"/>
      <c r="AM302" s="94"/>
      <c r="AN302" s="94"/>
      <c r="AO302" s="94"/>
      <c r="AP302" s="94"/>
      <c r="AR302" s="90"/>
      <c r="AS302" s="90"/>
      <c r="AT302" s="90"/>
      <c r="AU302" s="90"/>
      <c r="AV302" s="90"/>
      <c r="AX302" s="102"/>
      <c r="AY302" s="102"/>
      <c r="AZ302" s="102"/>
      <c r="BA302" s="102"/>
      <c r="BB302" s="102"/>
      <c r="BE302" s="80"/>
      <c r="BF302" s="80"/>
      <c r="BG302" s="80"/>
      <c r="BH302" s="80"/>
      <c r="BS302" s="80"/>
      <c r="BT302" s="88"/>
      <c r="BU302" s="88"/>
      <c r="BV302" s="88"/>
      <c r="BW302" s="88"/>
      <c r="BX302" s="88"/>
      <c r="BY302" s="88"/>
      <c r="BZ302" s="88"/>
      <c r="CA302" s="88"/>
      <c r="CB302" s="88"/>
      <c r="CC302" s="44"/>
      <c r="CD302" s="88"/>
      <c r="CE302" s="88"/>
      <c r="CF302" s="88"/>
      <c r="CG302" s="88"/>
      <c r="CH302" s="44"/>
      <c r="CI302" s="88"/>
      <c r="CJ302" s="88"/>
      <c r="CK302" s="88"/>
      <c r="CL302" s="88"/>
      <c r="CM302" s="44"/>
      <c r="CN302" s="88"/>
      <c r="CO302" s="88"/>
      <c r="CP302" s="88"/>
      <c r="CQ302" s="88"/>
      <c r="CR302" s="88"/>
      <c r="CS302" s="88"/>
      <c r="CT302" s="88"/>
      <c r="CU302" s="88"/>
      <c r="CV302" s="88"/>
      <c r="CW302" s="88"/>
      <c r="CX302" s="88"/>
      <c r="DA302" s="35"/>
    </row>
    <row r="303" spans="1:180" x14ac:dyDescent="0.2">
      <c r="A303" s="74"/>
      <c r="B303" s="31"/>
      <c r="D303" s="85"/>
      <c r="E303" s="85"/>
      <c r="F303" s="85"/>
      <c r="G303" s="85"/>
      <c r="H303" s="85"/>
      <c r="I303" s="85"/>
      <c r="K303" s="91"/>
      <c r="L303" s="91"/>
      <c r="M303" s="91"/>
      <c r="N303" s="91"/>
      <c r="O303" s="91"/>
      <c r="P303" s="91"/>
      <c r="R303" s="96"/>
      <c r="S303" s="96"/>
      <c r="T303" s="96"/>
      <c r="U303" s="96"/>
      <c r="V303" s="85"/>
      <c r="X303" s="96"/>
      <c r="Y303" s="96"/>
      <c r="Z303" s="96"/>
      <c r="AA303" s="96"/>
      <c r="AB303" s="96"/>
      <c r="AF303" s="96"/>
      <c r="AG303" s="96"/>
      <c r="AH303" s="96"/>
      <c r="AI303" s="96"/>
      <c r="AJ303" s="96"/>
      <c r="AL303" s="94"/>
      <c r="AM303" s="94"/>
      <c r="AN303" s="94"/>
      <c r="AO303" s="94"/>
      <c r="AP303" s="94"/>
      <c r="AR303" s="90"/>
      <c r="AS303" s="90"/>
      <c r="AT303" s="90"/>
      <c r="AU303" s="90"/>
      <c r="AV303" s="90"/>
      <c r="AX303" s="102"/>
      <c r="AY303" s="102"/>
      <c r="AZ303" s="102"/>
      <c r="BA303" s="102"/>
      <c r="BB303" s="102"/>
      <c r="BE303" s="80"/>
      <c r="BF303" s="80"/>
      <c r="BG303" s="80"/>
      <c r="BH303" s="80"/>
      <c r="BS303" s="80"/>
      <c r="BT303" s="88"/>
      <c r="BU303" s="88"/>
      <c r="BV303" s="88"/>
      <c r="BW303" s="88"/>
      <c r="BX303" s="88"/>
      <c r="BY303" s="88"/>
      <c r="BZ303" s="88"/>
      <c r="CA303" s="88"/>
      <c r="CB303" s="88"/>
      <c r="CC303" s="44"/>
      <c r="CD303" s="88"/>
      <c r="CE303" s="88"/>
      <c r="CF303" s="88"/>
      <c r="CG303" s="88"/>
      <c r="CH303" s="44"/>
      <c r="CI303" s="88"/>
      <c r="CJ303" s="88"/>
      <c r="CK303" s="88"/>
      <c r="CL303" s="88"/>
      <c r="CM303" s="44"/>
      <c r="CN303" s="88"/>
      <c r="CO303" s="88"/>
      <c r="CP303" s="88"/>
      <c r="CQ303" s="88"/>
      <c r="CR303" s="88"/>
      <c r="CS303" s="88"/>
      <c r="CT303" s="88"/>
      <c r="CU303" s="88"/>
      <c r="CV303" s="88"/>
      <c r="CW303" s="88"/>
      <c r="CX303" s="88"/>
      <c r="DA303" s="35"/>
    </row>
    <row r="304" spans="1:180" x14ac:dyDescent="0.2">
      <c r="A304" s="119" t="s">
        <v>244</v>
      </c>
      <c r="B304" s="59"/>
      <c r="C304" s="59"/>
      <c r="D304" s="60"/>
      <c r="E304" s="60"/>
      <c r="F304" s="60"/>
      <c r="G304" s="60"/>
      <c r="H304" s="60"/>
      <c r="I304" s="60"/>
      <c r="J304" s="59"/>
      <c r="BX304" s="44"/>
      <c r="DA304" s="35"/>
    </row>
    <row r="305" spans="1:200" ht="39.75" customHeight="1" x14ac:dyDescent="0.2">
      <c r="A305" s="31"/>
      <c r="B305" s="31"/>
      <c r="D305" s="48" t="s">
        <v>203</v>
      </c>
      <c r="E305" s="48" t="s">
        <v>204</v>
      </c>
      <c r="F305" s="48" t="s">
        <v>205</v>
      </c>
      <c r="G305" s="48" t="s">
        <v>206</v>
      </c>
      <c r="H305" s="50" t="s">
        <v>78</v>
      </c>
      <c r="I305" s="50"/>
      <c r="J305" s="75"/>
      <c r="K305" s="50" t="str">
        <f>D305</f>
        <v>Northeast</v>
      </c>
      <c r="L305" s="50" t="str">
        <f>E305</f>
        <v>Midwest</v>
      </c>
      <c r="M305" s="50" t="str">
        <f>F305</f>
        <v>South</v>
      </c>
      <c r="N305" s="50" t="str">
        <f>G305</f>
        <v>West</v>
      </c>
      <c r="O305" s="50" t="s">
        <v>78</v>
      </c>
      <c r="P305" s="50"/>
      <c r="Q305" s="75"/>
      <c r="R305" s="76" t="str">
        <f>K305</f>
        <v>Northeast</v>
      </c>
      <c r="S305" s="76" t="str">
        <f>L305</f>
        <v>Midwest</v>
      </c>
      <c r="T305" s="76" t="str">
        <f>M305</f>
        <v>South</v>
      </c>
      <c r="U305" s="50" t="str">
        <f>N305</f>
        <v>West</v>
      </c>
      <c r="V305" s="76" t="s">
        <v>78</v>
      </c>
      <c r="W305" s="75"/>
      <c r="X305" s="50" t="str">
        <f>D305</f>
        <v>Northeast</v>
      </c>
      <c r="Y305" s="50" t="str">
        <f>E305</f>
        <v>Midwest</v>
      </c>
      <c r="Z305" s="50" t="str">
        <f>F305</f>
        <v>South</v>
      </c>
      <c r="AA305" s="50" t="str">
        <f>G305</f>
        <v>West</v>
      </c>
      <c r="AB305" s="50" t="s">
        <v>78</v>
      </c>
      <c r="AC305" s="75"/>
      <c r="AD305" s="75"/>
      <c r="AE305" s="75"/>
      <c r="AF305" s="50" t="str">
        <f>K305</f>
        <v>Northeast</v>
      </c>
      <c r="AG305" s="50" t="str">
        <f>L305</f>
        <v>Midwest</v>
      </c>
      <c r="AH305" s="50" t="str">
        <f>M305</f>
        <v>South</v>
      </c>
      <c r="AI305" s="50" t="str">
        <f>N305</f>
        <v>West</v>
      </c>
      <c r="AJ305" s="50" t="s">
        <v>78</v>
      </c>
      <c r="AK305" s="75"/>
      <c r="AL305" s="48" t="s">
        <v>203</v>
      </c>
      <c r="AM305" s="48" t="s">
        <v>204</v>
      </c>
      <c r="AN305" s="48" t="s">
        <v>205</v>
      </c>
      <c r="AO305" s="48" t="s">
        <v>206</v>
      </c>
      <c r="AP305" s="76" t="s">
        <v>78</v>
      </c>
      <c r="AQ305" s="75"/>
      <c r="AR305" s="48" t="s">
        <v>203</v>
      </c>
      <c r="AS305" s="48" t="s">
        <v>204</v>
      </c>
      <c r="AT305" s="48" t="s">
        <v>205</v>
      </c>
      <c r="AU305" s="48" t="s">
        <v>206</v>
      </c>
      <c r="AV305" s="50" t="s">
        <v>78</v>
      </c>
      <c r="AW305" s="75"/>
      <c r="AX305" s="48" t="s">
        <v>203</v>
      </c>
      <c r="AY305" s="48" t="s">
        <v>204</v>
      </c>
      <c r="AZ305" s="48" t="s">
        <v>205</v>
      </c>
      <c r="BA305" s="48" t="s">
        <v>206</v>
      </c>
      <c r="BB305" s="50" t="s">
        <v>78</v>
      </c>
      <c r="BC305" s="75"/>
      <c r="BD305" s="75"/>
      <c r="BE305" s="76" t="str">
        <f>D305</f>
        <v>Northeast</v>
      </c>
      <c r="BF305" s="76" t="str">
        <f>E305</f>
        <v>Midwest</v>
      </c>
      <c r="BG305" s="76" t="str">
        <f>F305</f>
        <v>South</v>
      </c>
      <c r="BH305" s="76" t="str">
        <f>G305</f>
        <v>West</v>
      </c>
      <c r="BI305" s="77"/>
      <c r="BJ305" s="77"/>
      <c r="BK305" s="77"/>
      <c r="BL305" s="77"/>
      <c r="BM305" s="77"/>
      <c r="BN305" s="77"/>
      <c r="BO305" s="77"/>
      <c r="BP305" s="77"/>
      <c r="BQ305" s="77"/>
      <c r="BR305" s="77"/>
      <c r="BS305" s="77"/>
      <c r="BT305" s="57"/>
      <c r="BU305" s="57"/>
      <c r="BV305" s="57"/>
      <c r="BW305" s="57"/>
      <c r="BX305" s="77"/>
      <c r="BY305" s="77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51" t="s">
        <v>197</v>
      </c>
      <c r="CO305" s="52" t="s">
        <v>174</v>
      </c>
      <c r="CP305" s="53" t="s">
        <v>175</v>
      </c>
      <c r="CQ305" s="53" t="s">
        <v>176</v>
      </c>
      <c r="CR305" s="53" t="s">
        <v>177</v>
      </c>
      <c r="CS305" s="51" t="s">
        <v>178</v>
      </c>
      <c r="CT305" s="53" t="s">
        <v>179</v>
      </c>
      <c r="CU305" s="55" t="s">
        <v>180</v>
      </c>
      <c r="CV305" s="52" t="s">
        <v>181</v>
      </c>
      <c r="CW305" s="55"/>
      <c r="CX305" s="54" t="s">
        <v>182</v>
      </c>
      <c r="DA305" s="35"/>
      <c r="DC305" s="50" t="str">
        <f>X305</f>
        <v>Northeast</v>
      </c>
      <c r="DD305" s="50" t="str">
        <f>E305</f>
        <v>Midwest</v>
      </c>
      <c r="DE305" s="50" t="str">
        <f>F305</f>
        <v>South</v>
      </c>
      <c r="DF305" s="50" t="str">
        <f>G305</f>
        <v>West</v>
      </c>
      <c r="DG305" s="50"/>
      <c r="DH305" s="58"/>
      <c r="DI305" s="50" t="str">
        <f>D305</f>
        <v>Northeast</v>
      </c>
      <c r="DJ305" s="50" t="str">
        <f>E305</f>
        <v>Midwest</v>
      </c>
      <c r="DK305" s="50" t="str">
        <f>F305</f>
        <v>South</v>
      </c>
      <c r="DL305" s="50" t="str">
        <f>G305</f>
        <v>West</v>
      </c>
      <c r="DM305" s="50" t="s">
        <v>78</v>
      </c>
      <c r="DN305" s="50"/>
      <c r="DO305" s="56"/>
      <c r="DP305" s="50" t="str">
        <f>D305</f>
        <v>Northeast</v>
      </c>
      <c r="DQ305" s="50" t="str">
        <f>E305</f>
        <v>Midwest</v>
      </c>
      <c r="DR305" s="50" t="str">
        <f>F305</f>
        <v>South</v>
      </c>
      <c r="DS305" s="50" t="str">
        <f>G305</f>
        <v>West</v>
      </c>
      <c r="DT305" s="50"/>
      <c r="DU305" s="56"/>
      <c r="DV305" s="56"/>
      <c r="DW305" s="50" t="str">
        <f>D305</f>
        <v>Northeast</v>
      </c>
      <c r="DX305" s="50" t="str">
        <f>E305</f>
        <v>Midwest</v>
      </c>
      <c r="DY305" s="50" t="str">
        <f>F305</f>
        <v>South</v>
      </c>
      <c r="DZ305" s="50" t="str">
        <f>G305</f>
        <v>West</v>
      </c>
      <c r="EA305" s="50"/>
      <c r="EB305" s="56"/>
      <c r="EC305" s="50" t="str">
        <f>D305</f>
        <v>Northeast</v>
      </c>
      <c r="ED305" s="50" t="str">
        <f>E305</f>
        <v>Midwest</v>
      </c>
      <c r="EE305" s="50" t="str">
        <f>F305</f>
        <v>South</v>
      </c>
      <c r="EF305" s="50" t="str">
        <f>G305</f>
        <v>West</v>
      </c>
      <c r="EG305" s="50"/>
      <c r="EH305" s="56"/>
      <c r="EI305" s="50" t="str">
        <f>D305</f>
        <v>Northeast</v>
      </c>
      <c r="EJ305" s="50" t="str">
        <f>E305</f>
        <v>Midwest</v>
      </c>
      <c r="EK305" s="50" t="str">
        <f>F305</f>
        <v>South</v>
      </c>
      <c r="EL305" s="50" t="str">
        <f>G305</f>
        <v>West</v>
      </c>
      <c r="EM305" s="56"/>
      <c r="EN305" s="56"/>
      <c r="EO305" s="56"/>
      <c r="EP305" s="56"/>
      <c r="EQ305" s="56"/>
      <c r="ER305" s="56"/>
      <c r="ES305" s="50" t="str">
        <f>D305</f>
        <v>Northeast</v>
      </c>
      <c r="ET305" s="50" t="str">
        <f>E305</f>
        <v>Midwest</v>
      </c>
      <c r="EU305" s="50" t="str">
        <f>F305</f>
        <v>South</v>
      </c>
      <c r="EV305" s="50" t="str">
        <f>G305</f>
        <v>West</v>
      </c>
      <c r="EW305" s="56"/>
      <c r="EX305" s="50" t="s">
        <v>183</v>
      </c>
      <c r="EY305" s="50" t="s">
        <v>183</v>
      </c>
      <c r="EZ305" s="50" t="s">
        <v>184</v>
      </c>
      <c r="FA305" s="50" t="s">
        <v>185</v>
      </c>
      <c r="FB305" s="56"/>
      <c r="FC305" s="56"/>
      <c r="FD305" s="60" t="s">
        <v>186</v>
      </c>
      <c r="FE305" s="60" t="s">
        <v>187</v>
      </c>
      <c r="FF305" s="60" t="s">
        <v>187</v>
      </c>
      <c r="FG305" s="60"/>
      <c r="FH305" s="60"/>
      <c r="FI305" s="60"/>
      <c r="FJ305" s="60"/>
      <c r="FK305" s="58"/>
      <c r="FL305" s="60" t="s">
        <v>186</v>
      </c>
      <c r="FM305" s="60" t="s">
        <v>187</v>
      </c>
      <c r="FN305" s="60" t="s">
        <v>187</v>
      </c>
      <c r="FO305" s="58"/>
      <c r="FP305" s="60" t="s">
        <v>186</v>
      </c>
      <c r="FQ305" s="60" t="s">
        <v>187</v>
      </c>
      <c r="FR305" s="60" t="s">
        <v>187</v>
      </c>
      <c r="FS305" s="58"/>
      <c r="FT305" s="60" t="s">
        <v>186</v>
      </c>
      <c r="FU305" s="60" t="s">
        <v>187</v>
      </c>
      <c r="FV305" s="60" t="s">
        <v>187</v>
      </c>
    </row>
    <row r="306" spans="1:200" ht="38.25" x14ac:dyDescent="0.2">
      <c r="A306" s="61" t="s">
        <v>188</v>
      </c>
      <c r="B306" s="31"/>
      <c r="D306" s="67" t="s">
        <v>210</v>
      </c>
      <c r="E306" s="67" t="s">
        <v>210</v>
      </c>
      <c r="F306" s="67" t="s">
        <v>210</v>
      </c>
      <c r="G306" s="67" t="s">
        <v>210</v>
      </c>
      <c r="H306" s="67" t="s">
        <v>210</v>
      </c>
      <c r="I306" s="67"/>
      <c r="J306" s="75"/>
      <c r="K306" s="78"/>
      <c r="L306" s="78"/>
      <c r="M306" s="78"/>
      <c r="N306" s="78"/>
      <c r="O306" s="78"/>
      <c r="P306" s="78"/>
      <c r="Q306" s="75"/>
      <c r="R306" s="78"/>
      <c r="S306" s="78"/>
      <c r="T306" s="78"/>
      <c r="U306" s="78"/>
      <c r="V306" s="78"/>
      <c r="W306" s="75"/>
      <c r="X306" s="67" t="s">
        <v>210</v>
      </c>
      <c r="Y306" s="67" t="s">
        <v>210</v>
      </c>
      <c r="Z306" s="67" t="s">
        <v>210</v>
      </c>
      <c r="AA306" s="67" t="s">
        <v>210</v>
      </c>
      <c r="AB306" s="67" t="s">
        <v>210</v>
      </c>
      <c r="AC306" s="75"/>
      <c r="AD306" s="75"/>
      <c r="AE306" s="75"/>
      <c r="AF306" s="67" t="s">
        <v>210</v>
      </c>
      <c r="AG306" s="67" t="s">
        <v>210</v>
      </c>
      <c r="AH306" s="67" t="s">
        <v>210</v>
      </c>
      <c r="AI306" s="67" t="s">
        <v>210</v>
      </c>
      <c r="AJ306" s="67" t="s">
        <v>210</v>
      </c>
      <c r="AK306" s="75"/>
      <c r="AL306" s="67" t="s">
        <v>210</v>
      </c>
      <c r="AM306" s="67" t="s">
        <v>210</v>
      </c>
      <c r="AN306" s="67" t="s">
        <v>210</v>
      </c>
      <c r="AO306" s="67" t="s">
        <v>210</v>
      </c>
      <c r="AP306" s="67" t="s">
        <v>210</v>
      </c>
      <c r="AQ306" s="75"/>
      <c r="AR306" s="79"/>
      <c r="AS306" s="79"/>
      <c r="AT306" s="79"/>
      <c r="AU306" s="79"/>
      <c r="AV306" s="79"/>
      <c r="AW306" s="75"/>
      <c r="AX306" s="78"/>
      <c r="AY306" s="78"/>
      <c r="AZ306" s="78"/>
      <c r="BA306" s="78"/>
      <c r="BB306" s="78"/>
      <c r="BC306" s="75"/>
      <c r="BD306" s="75"/>
      <c r="BE306" s="67" t="s">
        <v>210</v>
      </c>
      <c r="BF306" s="67" t="s">
        <v>210</v>
      </c>
      <c r="BG306" s="67" t="s">
        <v>210</v>
      </c>
      <c r="BH306" s="67" t="s">
        <v>210</v>
      </c>
      <c r="BI306" s="49"/>
      <c r="BJ306" s="49"/>
      <c r="BK306" s="49"/>
      <c r="BL306" s="49"/>
      <c r="BM306" s="49"/>
      <c r="BN306" s="49"/>
      <c r="BO306" s="49"/>
      <c r="BP306" s="49"/>
      <c r="BQ306" s="49"/>
      <c r="BR306" s="49"/>
      <c r="BS306" s="49"/>
      <c r="BT306" s="49"/>
      <c r="BU306" s="49"/>
      <c r="BV306" s="49"/>
      <c r="BW306" s="49"/>
      <c r="BX306" s="49"/>
      <c r="BY306" s="49"/>
      <c r="BZ306" s="75"/>
      <c r="CA306" s="75"/>
      <c r="CB306" s="75"/>
      <c r="CC306" s="75"/>
      <c r="CD306" s="75"/>
      <c r="CE306" s="75"/>
      <c r="CF306" s="75"/>
      <c r="CG306" s="75"/>
      <c r="CH306" s="75"/>
      <c r="CI306" s="75"/>
      <c r="CJ306" s="75"/>
      <c r="CK306" s="75"/>
      <c r="CL306" s="75"/>
      <c r="CM306" s="75"/>
      <c r="CN306" s="62"/>
      <c r="CO306" s="51"/>
      <c r="CP306" s="51"/>
      <c r="CQ306" s="62"/>
      <c r="CR306" s="62"/>
      <c r="CS306" s="62"/>
      <c r="CT306" s="62"/>
      <c r="CU306" s="63" t="s">
        <v>189</v>
      </c>
      <c r="CV306" s="64" t="s">
        <v>190</v>
      </c>
      <c r="CW306" s="65"/>
      <c r="CX306" s="63" t="s">
        <v>191</v>
      </c>
      <c r="DA306" s="35"/>
      <c r="FD306" s="32" t="s">
        <v>192</v>
      </c>
      <c r="FE306" s="32" t="s">
        <v>192</v>
      </c>
      <c r="FF306" s="32" t="str">
        <f>index_label</f>
        <v>1985 = 1</v>
      </c>
      <c r="FL306" s="32" t="s">
        <v>192</v>
      </c>
      <c r="FM306" s="32" t="s">
        <v>192</v>
      </c>
      <c r="FN306" s="32" t="str">
        <f>index_label</f>
        <v>1985 = 1</v>
      </c>
      <c r="FP306" s="32" t="s">
        <v>192</v>
      </c>
      <c r="FQ306" s="32" t="s">
        <v>192</v>
      </c>
      <c r="FR306" s="32" t="str">
        <f>index_label</f>
        <v>1985 = 1</v>
      </c>
      <c r="FT306" s="32" t="s">
        <v>192</v>
      </c>
      <c r="FU306" s="32" t="s">
        <v>192</v>
      </c>
      <c r="FV306" s="32" t="str">
        <f>index_label</f>
        <v>1985 = 1</v>
      </c>
      <c r="GI306" s="84" t="s">
        <v>207</v>
      </c>
      <c r="GJ306" s="84" t="s">
        <v>218</v>
      </c>
      <c r="GK306" s="84" t="s">
        <v>219</v>
      </c>
      <c r="GL306" s="84" t="s">
        <v>220</v>
      </c>
      <c r="GM306" s="84" t="s">
        <v>221</v>
      </c>
      <c r="GP306" s="47" t="s">
        <v>207</v>
      </c>
      <c r="GQ306" s="47" t="s">
        <v>208</v>
      </c>
      <c r="GR306" s="47" t="s">
        <v>245</v>
      </c>
    </row>
    <row r="307" spans="1:200" ht="26.25" thickBot="1" x14ac:dyDescent="0.25">
      <c r="A307" s="74"/>
      <c r="B307" s="31"/>
      <c r="D307" s="66" t="s">
        <v>211</v>
      </c>
      <c r="E307" s="66" t="s">
        <v>212</v>
      </c>
      <c r="F307" s="66" t="s">
        <v>212</v>
      </c>
      <c r="G307" s="66" t="s">
        <v>212</v>
      </c>
      <c r="H307" s="66" t="s">
        <v>212</v>
      </c>
      <c r="I307" s="66"/>
      <c r="J307" s="75"/>
      <c r="K307" s="67" t="s">
        <v>231</v>
      </c>
      <c r="L307" s="67" t="s">
        <v>231</v>
      </c>
      <c r="M307" s="67" t="s">
        <v>231</v>
      </c>
      <c r="N307" s="67" t="s">
        <v>231</v>
      </c>
      <c r="O307" s="67" t="s">
        <v>231</v>
      </c>
      <c r="P307" s="67"/>
      <c r="Q307" s="75"/>
      <c r="R307" s="67" t="s">
        <v>213</v>
      </c>
      <c r="S307" s="67" t="s">
        <v>213</v>
      </c>
      <c r="T307" s="67" t="s">
        <v>213</v>
      </c>
      <c r="U307" s="67" t="s">
        <v>213</v>
      </c>
      <c r="V307" s="67" t="s">
        <v>213</v>
      </c>
      <c r="W307" s="75"/>
      <c r="X307" s="81" t="s">
        <v>214</v>
      </c>
      <c r="Y307" s="81" t="s">
        <v>214</v>
      </c>
      <c r="Z307" s="81" t="s">
        <v>214</v>
      </c>
      <c r="AA307" s="81" t="s">
        <v>214</v>
      </c>
      <c r="AB307" s="81" t="s">
        <v>214</v>
      </c>
      <c r="AC307" s="75"/>
      <c r="AD307" s="75"/>
      <c r="AE307" s="75"/>
      <c r="AF307" s="81" t="s">
        <v>215</v>
      </c>
      <c r="AG307" s="81" t="s">
        <v>215</v>
      </c>
      <c r="AH307" s="81" t="s">
        <v>215</v>
      </c>
      <c r="AI307" s="81" t="s">
        <v>215</v>
      </c>
      <c r="AJ307" s="81" t="s">
        <v>215</v>
      </c>
      <c r="AK307" s="75"/>
      <c r="AL307" s="78" t="s">
        <v>215</v>
      </c>
      <c r="AM307" s="78" t="s">
        <v>215</v>
      </c>
      <c r="AN307" s="78" t="s">
        <v>215</v>
      </c>
      <c r="AO307" s="78" t="s">
        <v>215</v>
      </c>
      <c r="AP307" s="78" t="s">
        <v>215</v>
      </c>
      <c r="AQ307" s="75"/>
      <c r="AR307" s="67" t="s">
        <v>216</v>
      </c>
      <c r="AS307" s="67" t="s">
        <v>216</v>
      </c>
      <c r="AT307" s="67" t="s">
        <v>216</v>
      </c>
      <c r="AU307" s="67" t="s">
        <v>216</v>
      </c>
      <c r="AV307" s="81" t="s">
        <v>215</v>
      </c>
      <c r="AW307" s="75"/>
      <c r="AX307" s="67" t="s">
        <v>232</v>
      </c>
      <c r="AY307" s="67" t="s">
        <v>232</v>
      </c>
      <c r="AZ307" s="67" t="s">
        <v>232</v>
      </c>
      <c r="BA307" s="67" t="s">
        <v>232</v>
      </c>
      <c r="BB307" s="67" t="s">
        <v>232</v>
      </c>
      <c r="BC307" s="75"/>
      <c r="BD307" s="75"/>
      <c r="BE307" s="66" t="str">
        <f>index_label</f>
        <v>1985 = 1</v>
      </c>
      <c r="BF307" s="66" t="str">
        <f>index_label</f>
        <v>1985 = 1</v>
      </c>
      <c r="BG307" s="66" t="str">
        <f>index_label</f>
        <v>1985 = 1</v>
      </c>
      <c r="BH307" s="66" t="str">
        <f>index_label</f>
        <v>1985 = 1</v>
      </c>
      <c r="BI307" s="77"/>
      <c r="BJ307" s="77"/>
      <c r="BK307" s="77"/>
      <c r="BL307" s="77"/>
      <c r="BM307" s="77"/>
      <c r="BN307" s="77"/>
      <c r="BO307" s="77"/>
      <c r="BP307" s="77"/>
      <c r="BQ307" s="77"/>
      <c r="BR307" s="77"/>
      <c r="BS307" s="77"/>
      <c r="BT307" s="77"/>
      <c r="BU307" s="77"/>
      <c r="BV307" s="77"/>
      <c r="BW307" s="77"/>
      <c r="BX307" s="77"/>
      <c r="BY307" s="77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69"/>
      <c r="CO307" s="70" t="s">
        <v>246</v>
      </c>
      <c r="CP307" s="70"/>
      <c r="CQ307" s="69"/>
      <c r="CR307" s="69"/>
      <c r="CS307" s="69"/>
      <c r="CT307" s="71" t="s">
        <v>196</v>
      </c>
      <c r="CU307" s="72"/>
      <c r="CV307" s="69"/>
      <c r="CW307" s="72"/>
      <c r="CX307" s="72"/>
      <c r="DA307" s="35"/>
      <c r="FD307" s="82"/>
      <c r="FE307" s="82"/>
      <c r="FF307" s="82"/>
      <c r="FG307" s="83"/>
      <c r="FH307" s="83"/>
      <c r="FI307" s="83"/>
      <c r="FJ307" s="83"/>
      <c r="FL307" s="82"/>
      <c r="FM307" s="82"/>
      <c r="FN307" s="82"/>
      <c r="FP307" s="82"/>
      <c r="FQ307" s="82"/>
      <c r="FR307" s="82"/>
      <c r="GH307" s="32">
        <v>1970</v>
      </c>
      <c r="GI307" s="90">
        <f>CU329</f>
        <v>1.067868700189839</v>
      </c>
      <c r="GJ307" s="90">
        <f>CN329</f>
        <v>0.70481554058467832</v>
      </c>
      <c r="GK307" s="90">
        <f>CR329</f>
        <v>0.97922256430652277</v>
      </c>
      <c r="GL307" s="90">
        <f>CP329*CP329*CS329</f>
        <v>1.655909870945629</v>
      </c>
      <c r="GM307" s="90">
        <f>CT329</f>
        <v>1.2140272681364288</v>
      </c>
      <c r="GO307" s="32">
        <f t="shared" ref="GO307:GO315" si="628">GO306+1</f>
        <v>1</v>
      </c>
      <c r="GP307" s="80">
        <f>CU329</f>
        <v>1.067868700189839</v>
      </c>
      <c r="GQ307" s="80">
        <f>GJ307</f>
        <v>0.70481554058467832</v>
      </c>
      <c r="GR307" s="80">
        <f>CT336*CR336</f>
        <v>1.1105965949245633</v>
      </c>
    </row>
    <row r="308" spans="1:200" x14ac:dyDescent="0.2">
      <c r="A308" s="74" t="s">
        <v>247</v>
      </c>
      <c r="B308" s="31">
        <v>1949</v>
      </c>
      <c r="D308" s="85"/>
      <c r="E308" s="85"/>
      <c r="F308" s="85"/>
      <c r="G308" s="85"/>
      <c r="H308" s="85"/>
      <c r="I308" s="85"/>
      <c r="K308" s="86"/>
      <c r="L308" s="86"/>
      <c r="M308" s="86"/>
      <c r="N308" s="86"/>
      <c r="O308" s="86"/>
      <c r="P308" s="86"/>
      <c r="X308" s="87"/>
      <c r="Y308" s="87"/>
      <c r="Z308" s="87"/>
      <c r="AA308" s="87"/>
      <c r="AB308" s="87"/>
      <c r="BE308" s="80"/>
      <c r="BF308" s="80"/>
      <c r="BG308" s="80"/>
      <c r="BH308" s="80"/>
      <c r="BI308" s="88"/>
      <c r="BJ308" s="88"/>
      <c r="BK308" s="88"/>
      <c r="BL308" s="88"/>
      <c r="BM308" s="88"/>
      <c r="BN308" s="88"/>
      <c r="BO308" s="88"/>
      <c r="BP308" s="88"/>
      <c r="BQ308" s="88"/>
      <c r="BR308" s="88"/>
      <c r="BS308" s="88"/>
      <c r="BT308" s="88"/>
      <c r="BU308" s="88"/>
      <c r="BV308" s="88"/>
      <c r="BW308" s="88"/>
      <c r="BX308" s="88"/>
      <c r="BY308" s="88"/>
      <c r="CN308" s="89"/>
      <c r="CO308" s="89"/>
      <c r="CP308" s="89"/>
      <c r="CQ308" s="89"/>
      <c r="CR308" s="89"/>
      <c r="CS308" s="89"/>
      <c r="CT308" s="89"/>
      <c r="CU308" s="89"/>
      <c r="CV308" s="89"/>
      <c r="CW308" s="89"/>
      <c r="CX308" s="89"/>
      <c r="DA308" s="35"/>
      <c r="DC308" s="80"/>
      <c r="DD308" s="80"/>
      <c r="DE308" s="80"/>
      <c r="DF308" s="80"/>
      <c r="DG308" s="80"/>
      <c r="DI308" s="80"/>
      <c r="DJ308" s="80"/>
      <c r="DK308" s="80"/>
      <c r="DL308" s="80"/>
      <c r="DM308" s="80"/>
      <c r="DN308" s="80"/>
      <c r="DO308" s="80"/>
      <c r="DP308" s="80"/>
      <c r="DQ308" s="80"/>
      <c r="DR308" s="80"/>
      <c r="DS308" s="80"/>
      <c r="DT308" s="80"/>
      <c r="EC308" s="80"/>
      <c r="ED308" s="80"/>
      <c r="EE308" s="80"/>
      <c r="EF308" s="80"/>
      <c r="EG308" s="80"/>
      <c r="EI308" s="80"/>
      <c r="EJ308" s="80"/>
      <c r="EK308" s="80"/>
      <c r="EL308" s="80"/>
      <c r="FD308" s="80"/>
      <c r="FE308" s="80">
        <v>1</v>
      </c>
      <c r="FF308" s="80">
        <f>FE308/FE$371</f>
        <v>1.2140272681364288</v>
      </c>
      <c r="FG308" s="80"/>
      <c r="FH308" s="80"/>
      <c r="FI308" s="80">
        <v>1</v>
      </c>
      <c r="FJ308" s="80">
        <f>FI308/FI$371</f>
        <v>1.2935390145370722</v>
      </c>
      <c r="FK308" s="80"/>
      <c r="FL308" s="80"/>
      <c r="FM308" s="80">
        <v>1</v>
      </c>
      <c r="FN308" s="80">
        <f>FM308/FM$371</f>
        <v>0.99557817876568389</v>
      </c>
      <c r="FO308" s="80"/>
      <c r="FP308" s="80"/>
      <c r="FQ308" s="80">
        <v>1</v>
      </c>
      <c r="FR308" s="80">
        <f t="shared" ref="FR308:FR369" si="629">FQ308/FQ$78</f>
        <v>0.97922256430652277</v>
      </c>
      <c r="FT308" s="80"/>
      <c r="FU308" s="80">
        <v>1</v>
      </c>
      <c r="FV308" s="80">
        <f>FU308/FU$371</f>
        <v>0.98964088940027783</v>
      </c>
      <c r="GH308" s="32">
        <f>GH307+1</f>
        <v>1971</v>
      </c>
      <c r="GI308" s="90">
        <f t="shared" ref="GI308:GI347" si="630">CU330</f>
        <v>1.106905258281671</v>
      </c>
      <c r="GJ308" s="90">
        <f t="shared" ref="GJ308:GJ347" si="631">CN330</f>
        <v>0.73058048040281187</v>
      </c>
      <c r="GK308" s="90">
        <f t="shared" ref="GK308:GK347" si="632">CR330</f>
        <v>0.97922256430652277</v>
      </c>
      <c r="GL308" s="90">
        <f t="shared" ref="GL308:GL347" si="633">CP330*CP330*CS330</f>
        <v>1.655909870945629</v>
      </c>
      <c r="GM308" s="90">
        <f t="shared" ref="GM308:GM347" si="634">CT330</f>
        <v>1.2140272681364288</v>
      </c>
      <c r="GO308" s="32">
        <f t="shared" si="628"/>
        <v>2</v>
      </c>
      <c r="GP308" s="80">
        <f t="shared" ref="GP308:GP339" si="635">CV337</f>
        <v>0.90118653969339502</v>
      </c>
      <c r="GQ308" s="80">
        <f t="shared" ref="GQ308:GQ339" si="636">CN337</f>
        <v>0.88622830239021366</v>
      </c>
      <c r="GR308" s="80">
        <f t="shared" ref="GR308:GR339" si="637">CT337*CR337</f>
        <v>1.0747704091531449</v>
      </c>
    </row>
    <row r="309" spans="1:200" x14ac:dyDescent="0.2">
      <c r="A309" s="74" t="s">
        <v>247</v>
      </c>
      <c r="B309" s="31">
        <f t="shared" ref="B309:B365" si="638">B308+1</f>
        <v>1950</v>
      </c>
      <c r="D309" s="85"/>
      <c r="E309" s="85"/>
      <c r="F309" s="85"/>
      <c r="G309" s="85"/>
      <c r="H309" s="85"/>
      <c r="I309" s="85"/>
      <c r="K309" s="86"/>
      <c r="L309" s="86"/>
      <c r="M309" s="86"/>
      <c r="N309" s="86"/>
      <c r="O309" s="86"/>
      <c r="P309" s="86"/>
      <c r="X309" s="87"/>
      <c r="Y309" s="87"/>
      <c r="Z309" s="87"/>
      <c r="AA309" s="87"/>
      <c r="AB309" s="87"/>
      <c r="BE309" s="80"/>
      <c r="BF309" s="80"/>
      <c r="BG309" s="80"/>
      <c r="BH309" s="80"/>
      <c r="BI309" s="80"/>
      <c r="BJ309" s="80"/>
      <c r="BK309" s="80"/>
      <c r="BL309" s="80"/>
      <c r="BM309" s="80"/>
      <c r="BN309" s="80"/>
      <c r="BO309" s="80"/>
      <c r="BP309" s="80"/>
      <c r="BQ309" s="80"/>
      <c r="BR309" s="80"/>
      <c r="BS309" s="80"/>
      <c r="BT309" s="88"/>
      <c r="BU309" s="88"/>
      <c r="BV309" s="88"/>
      <c r="BW309" s="88"/>
      <c r="BX309" s="88"/>
      <c r="BY309" s="80"/>
      <c r="CN309" s="89"/>
      <c r="CO309" s="89"/>
      <c r="CP309" s="89"/>
      <c r="CQ309" s="89"/>
      <c r="CR309" s="89"/>
      <c r="CS309" s="89"/>
      <c r="CT309" s="89"/>
      <c r="CU309" s="89"/>
      <c r="CV309" s="89"/>
      <c r="CW309" s="89"/>
      <c r="CX309" s="89"/>
      <c r="DA309" s="35"/>
      <c r="DC309" s="80"/>
      <c r="DD309" s="80"/>
      <c r="DE309" s="80"/>
      <c r="DF309" s="80"/>
      <c r="DG309" s="80"/>
      <c r="DI309" s="80"/>
      <c r="DJ309" s="80"/>
      <c r="DK309" s="80"/>
      <c r="DL309" s="80"/>
      <c r="DM309" s="80"/>
      <c r="DN309" s="80"/>
      <c r="DO309" s="80"/>
      <c r="DP309" s="80"/>
      <c r="DQ309" s="80"/>
      <c r="DR309" s="80"/>
      <c r="DS309" s="80"/>
      <c r="DT309" s="80"/>
      <c r="DW309" s="80"/>
      <c r="DX309" s="80"/>
      <c r="DY309" s="80"/>
      <c r="DZ309" s="80"/>
      <c r="EA309" s="80"/>
      <c r="EC309" s="80"/>
      <c r="ED309" s="80"/>
      <c r="EE309" s="80"/>
      <c r="EF309" s="80"/>
      <c r="EG309" s="80"/>
      <c r="EI309" s="80" t="e">
        <f t="shared" ref="EI309:EL365" si="639">LN(EC309/EC308)</f>
        <v>#DIV/0!</v>
      </c>
      <c r="EJ309" s="80" t="e">
        <f t="shared" si="639"/>
        <v>#DIV/0!</v>
      </c>
      <c r="EK309" s="80" t="e">
        <f t="shared" si="639"/>
        <v>#DIV/0!</v>
      </c>
      <c r="EL309" s="80" t="e">
        <f t="shared" si="639"/>
        <v>#DIV/0!</v>
      </c>
      <c r="EN309" s="80" t="e">
        <f t="shared" ref="EN309:EN325" si="640">LN(BY309/BY308)</f>
        <v>#DIV/0!</v>
      </c>
      <c r="EO309" s="80" t="e">
        <f t="shared" ref="EO309:EO325" si="641">LN(BZ309/BZ308)</f>
        <v>#DIV/0!</v>
      </c>
      <c r="EP309" s="80" t="e">
        <f t="shared" ref="EP309:EP325" si="642">LN(CA309/CA308)</f>
        <v>#DIV/0!</v>
      </c>
      <c r="EQ309" s="80" t="e">
        <f t="shared" ref="EQ309:EQ325" si="643">LN(CB309/CB308)</f>
        <v>#DIV/0!</v>
      </c>
      <c r="ES309" s="80" t="e">
        <f t="shared" ref="ES309:ES325" si="644">LN(CD309/CD308)</f>
        <v>#DIV/0!</v>
      </c>
      <c r="ET309" s="80" t="e">
        <f t="shared" ref="ET309:ET325" si="645">LN(CE309/CE308)</f>
        <v>#DIV/0!</v>
      </c>
      <c r="EU309" s="80" t="e">
        <f t="shared" ref="EU309:EU325" si="646">LN(CF309/CF308)</f>
        <v>#DIV/0!</v>
      </c>
      <c r="EV309" s="80" t="e">
        <f t="shared" ref="EV309:EV325" si="647">LN(CG309/CG308)</f>
        <v>#DIV/0!</v>
      </c>
      <c r="EX309" s="80" t="e">
        <f t="shared" ref="EX309:EX325" si="648">LN(CI309/CI308)</f>
        <v>#DIV/0!</v>
      </c>
      <c r="EY309" s="80" t="e">
        <f t="shared" ref="EY309:EY325" si="649">LN(CJ309/CJ308)</f>
        <v>#DIV/0!</v>
      </c>
      <c r="EZ309" s="80" t="e">
        <f t="shared" ref="EZ309:EZ325" si="650">LN(CK309/CK308)</f>
        <v>#DIV/0!</v>
      </c>
      <c r="FA309" s="80" t="e">
        <f t="shared" ref="FA309:FA325" si="651">LN(CL309/CL308)</f>
        <v>#DIV/0!</v>
      </c>
      <c r="FD309" s="80">
        <f t="shared" ref="FD309:FD369" si="652">EXP(SUMPRODUCT($DP309:$DS309,DW309:DZ309))</f>
        <v>1</v>
      </c>
      <c r="FE309" s="80">
        <f t="shared" ref="FE309:FE365" si="653">IF(ISERR(FD309),FE308,FD309*FE308)</f>
        <v>1</v>
      </c>
      <c r="FF309" s="80">
        <f t="shared" ref="FF309:FF369" si="654">FE309/FE$371</f>
        <v>1.2140272681364288</v>
      </c>
      <c r="FG309" s="80"/>
      <c r="FH309" s="80" t="e">
        <f t="shared" ref="FH309:FH369" si="655">EXP(SUMPRODUCT($DP309:$DS309,EI309:EL309))</f>
        <v>#DIV/0!</v>
      </c>
      <c r="FI309" s="80">
        <f t="shared" ref="FI309:FI365" si="656">IF(ISERR(FH309),FI308,FH309*FI308)</f>
        <v>1</v>
      </c>
      <c r="FJ309" s="80">
        <f t="shared" ref="FJ309:FJ369" si="657">FI309/FI$371</f>
        <v>1.2935390145370722</v>
      </c>
      <c r="FK309" s="80"/>
      <c r="FL309" s="80" t="e">
        <f t="shared" ref="FL309:FL369" si="658">EXP(SUMPRODUCT($DP309:$DS309,EN309:EQ309))</f>
        <v>#DIV/0!</v>
      </c>
      <c r="FM309" s="80">
        <f t="shared" ref="FM309:FM365" si="659">IF(ISERR(FL309),FM308,FL309*FM308)</f>
        <v>1</v>
      </c>
      <c r="FN309" s="80">
        <f t="shared" ref="FN309:FN369" si="660">FM309/FM$371</f>
        <v>0.99557817876568389</v>
      </c>
      <c r="FO309" s="80"/>
      <c r="FP309" s="80" t="e">
        <f t="shared" ref="FP309:FP369" si="661">EXP(SUMPRODUCT($DP309:$DS309,ES309:EV309))</f>
        <v>#DIV/0!</v>
      </c>
      <c r="FQ309" s="80">
        <f t="shared" ref="FQ309:FQ365" si="662">IF(ISERR(FP309),FQ308,FP309*FQ308)</f>
        <v>1</v>
      </c>
      <c r="FR309" s="80">
        <f t="shared" si="629"/>
        <v>0.97922256430652277</v>
      </c>
      <c r="FT309" s="80" t="e">
        <f t="shared" ref="FT309:FT369" si="663">EXP(SUMPRODUCT($DP309:$DS309,EX309:FA309))</f>
        <v>#DIV/0!</v>
      </c>
      <c r="FU309" s="80">
        <f t="shared" ref="FU309:FU365" si="664">IF(ISERR(FT309),FU308,FT309*FU308)</f>
        <v>1</v>
      </c>
      <c r="FV309" s="80">
        <f t="shared" ref="FV309:FV369" si="665">FU309/FU$371</f>
        <v>0.98964088940027783</v>
      </c>
      <c r="GH309" s="32">
        <f t="shared" ref="GH309:GH314" si="666">GH308+1</f>
        <v>1972</v>
      </c>
      <c r="GI309" s="90">
        <f t="shared" si="630"/>
        <v>1.1554939581702588</v>
      </c>
      <c r="GJ309" s="90">
        <f t="shared" si="631"/>
        <v>0.76265003237319318</v>
      </c>
      <c r="GK309" s="90">
        <f t="shared" si="632"/>
        <v>0.97922256430652277</v>
      </c>
      <c r="GL309" s="90">
        <f t="shared" si="633"/>
        <v>1.655909870945629</v>
      </c>
      <c r="GM309" s="90">
        <f t="shared" si="634"/>
        <v>1.2140272681364288</v>
      </c>
      <c r="GO309" s="32">
        <f t="shared" si="628"/>
        <v>3</v>
      </c>
      <c r="GP309" s="80">
        <f t="shared" si="635"/>
        <v>1.0458761673183949</v>
      </c>
      <c r="GQ309" s="80">
        <f t="shared" si="636"/>
        <v>0.90537628501350298</v>
      </c>
      <c r="GR309" s="80">
        <f t="shared" si="637"/>
        <v>1.0633779289054548</v>
      </c>
    </row>
    <row r="310" spans="1:200" x14ac:dyDescent="0.2">
      <c r="A310" s="74" t="s">
        <v>247</v>
      </c>
      <c r="B310" s="31">
        <f t="shared" si="638"/>
        <v>1951</v>
      </c>
      <c r="D310" s="85"/>
      <c r="E310" s="85"/>
      <c r="F310" s="85"/>
      <c r="G310" s="85"/>
      <c r="H310" s="85"/>
      <c r="I310" s="85"/>
      <c r="K310" s="86"/>
      <c r="L310" s="86"/>
      <c r="M310" s="86"/>
      <c r="N310" s="86"/>
      <c r="O310" s="86"/>
      <c r="P310" s="86"/>
      <c r="X310" s="87"/>
      <c r="Y310" s="87"/>
      <c r="Z310" s="87"/>
      <c r="AA310" s="87"/>
      <c r="AB310" s="87"/>
      <c r="BE310" s="80"/>
      <c r="BF310" s="80"/>
      <c r="BG310" s="80"/>
      <c r="BH310" s="80"/>
      <c r="BI310" s="80"/>
      <c r="BJ310" s="80"/>
      <c r="BK310" s="80"/>
      <c r="BL310" s="80"/>
      <c r="BM310" s="80"/>
      <c r="BN310" s="80"/>
      <c r="BO310" s="80"/>
      <c r="BP310" s="80"/>
      <c r="BQ310" s="80"/>
      <c r="BR310" s="80"/>
      <c r="BS310" s="80"/>
      <c r="BT310" s="80"/>
      <c r="BU310" s="80"/>
      <c r="BV310" s="80"/>
      <c r="BW310" s="80"/>
      <c r="BX310" s="80"/>
      <c r="BY310" s="80"/>
      <c r="CN310" s="89"/>
      <c r="CO310" s="89"/>
      <c r="CP310" s="89"/>
      <c r="CQ310" s="89"/>
      <c r="CR310" s="89"/>
      <c r="CS310" s="89"/>
      <c r="CT310" s="89"/>
      <c r="CU310" s="89"/>
      <c r="CV310" s="89"/>
      <c r="CW310" s="89"/>
      <c r="CX310" s="89"/>
      <c r="DA310" s="35"/>
      <c r="DC310" s="80"/>
      <c r="DD310" s="80"/>
      <c r="DE310" s="80"/>
      <c r="DF310" s="80"/>
      <c r="DG310" s="80"/>
      <c r="DI310" s="80"/>
      <c r="DJ310" s="80"/>
      <c r="DK310" s="80"/>
      <c r="DL310" s="80"/>
      <c r="DM310" s="80"/>
      <c r="DN310" s="80"/>
      <c r="DO310" s="80"/>
      <c r="DP310" s="80"/>
      <c r="DQ310" s="80"/>
      <c r="DR310" s="80"/>
      <c r="DS310" s="80"/>
      <c r="DT310" s="80"/>
      <c r="DW310" s="80"/>
      <c r="DX310" s="80"/>
      <c r="DY310" s="80"/>
      <c r="DZ310" s="80"/>
      <c r="EA310" s="80"/>
      <c r="EC310" s="80"/>
      <c r="ED310" s="80"/>
      <c r="EE310" s="80"/>
      <c r="EF310" s="80"/>
      <c r="EG310" s="80"/>
      <c r="EI310" s="80" t="e">
        <f t="shared" si="639"/>
        <v>#DIV/0!</v>
      </c>
      <c r="EJ310" s="80" t="e">
        <f t="shared" si="639"/>
        <v>#DIV/0!</v>
      </c>
      <c r="EK310" s="80" t="e">
        <f t="shared" si="639"/>
        <v>#DIV/0!</v>
      </c>
      <c r="EL310" s="80" t="e">
        <f t="shared" si="639"/>
        <v>#DIV/0!</v>
      </c>
      <c r="EN310" s="80" t="e">
        <f t="shared" si="640"/>
        <v>#DIV/0!</v>
      </c>
      <c r="EO310" s="80" t="e">
        <f t="shared" si="641"/>
        <v>#DIV/0!</v>
      </c>
      <c r="EP310" s="80" t="e">
        <f t="shared" si="642"/>
        <v>#DIV/0!</v>
      </c>
      <c r="EQ310" s="80" t="e">
        <f t="shared" si="643"/>
        <v>#DIV/0!</v>
      </c>
      <c r="ES310" s="80" t="e">
        <f t="shared" si="644"/>
        <v>#DIV/0!</v>
      </c>
      <c r="ET310" s="80" t="e">
        <f t="shared" si="645"/>
        <v>#DIV/0!</v>
      </c>
      <c r="EU310" s="80" t="e">
        <f t="shared" si="646"/>
        <v>#DIV/0!</v>
      </c>
      <c r="EV310" s="80" t="e">
        <f t="shared" si="647"/>
        <v>#DIV/0!</v>
      </c>
      <c r="EX310" s="80" t="e">
        <f t="shared" si="648"/>
        <v>#DIV/0!</v>
      </c>
      <c r="EY310" s="80" t="e">
        <f t="shared" si="649"/>
        <v>#DIV/0!</v>
      </c>
      <c r="EZ310" s="80" t="e">
        <f t="shared" si="650"/>
        <v>#DIV/0!</v>
      </c>
      <c r="FA310" s="80" t="e">
        <f t="shared" si="651"/>
        <v>#DIV/0!</v>
      </c>
      <c r="FD310" s="80">
        <f t="shared" si="652"/>
        <v>1</v>
      </c>
      <c r="FE310" s="80">
        <f t="shared" si="653"/>
        <v>1</v>
      </c>
      <c r="FF310" s="80">
        <f t="shared" si="654"/>
        <v>1.2140272681364288</v>
      </c>
      <c r="FG310" s="80"/>
      <c r="FH310" s="80" t="e">
        <f t="shared" si="655"/>
        <v>#DIV/0!</v>
      </c>
      <c r="FI310" s="80">
        <f t="shared" si="656"/>
        <v>1</v>
      </c>
      <c r="FJ310" s="80">
        <f t="shared" si="657"/>
        <v>1.2935390145370722</v>
      </c>
      <c r="FK310" s="80"/>
      <c r="FL310" s="80" t="e">
        <f t="shared" si="658"/>
        <v>#DIV/0!</v>
      </c>
      <c r="FM310" s="80">
        <f t="shared" si="659"/>
        <v>1</v>
      </c>
      <c r="FN310" s="80">
        <f t="shared" si="660"/>
        <v>0.99557817876568389</v>
      </c>
      <c r="FO310" s="80"/>
      <c r="FP310" s="80" t="e">
        <f t="shared" si="661"/>
        <v>#DIV/0!</v>
      </c>
      <c r="FQ310" s="80">
        <f t="shared" si="662"/>
        <v>1</v>
      </c>
      <c r="FR310" s="80">
        <f t="shared" si="629"/>
        <v>0.97922256430652277</v>
      </c>
      <c r="FT310" s="80" t="e">
        <f t="shared" si="663"/>
        <v>#DIV/0!</v>
      </c>
      <c r="FU310" s="80">
        <f t="shared" si="664"/>
        <v>1</v>
      </c>
      <c r="FV310" s="80">
        <f t="shared" si="665"/>
        <v>0.98964088940027783</v>
      </c>
      <c r="GH310" s="32">
        <f t="shared" si="666"/>
        <v>1973</v>
      </c>
      <c r="GI310" s="90">
        <f t="shared" si="630"/>
        <v>1.1881382222393286</v>
      </c>
      <c r="GJ310" s="90">
        <f t="shared" si="631"/>
        <v>0.78419592525566117</v>
      </c>
      <c r="GK310" s="90">
        <f t="shared" si="632"/>
        <v>0.97922256430652277</v>
      </c>
      <c r="GL310" s="90">
        <f t="shared" si="633"/>
        <v>1.655909870945629</v>
      </c>
      <c r="GM310" s="90">
        <f t="shared" si="634"/>
        <v>1.2140272681364288</v>
      </c>
      <c r="GO310" s="32">
        <f t="shared" si="628"/>
        <v>4</v>
      </c>
      <c r="GP310" s="80">
        <f t="shared" si="635"/>
        <v>1.1811074351392508</v>
      </c>
      <c r="GQ310" s="80">
        <f t="shared" si="636"/>
        <v>0.91292014451521408</v>
      </c>
      <c r="GR310" s="80">
        <f t="shared" si="637"/>
        <v>1.0231921904198114</v>
      </c>
    </row>
    <row r="311" spans="1:200" x14ac:dyDescent="0.2">
      <c r="A311" s="74" t="s">
        <v>247</v>
      </c>
      <c r="B311" s="31">
        <f t="shared" si="638"/>
        <v>1952</v>
      </c>
      <c r="D311" s="85"/>
      <c r="E311" s="85"/>
      <c r="F311" s="85"/>
      <c r="G311" s="85"/>
      <c r="H311" s="85"/>
      <c r="I311" s="85"/>
      <c r="K311" s="86"/>
      <c r="L311" s="86"/>
      <c r="M311" s="86"/>
      <c r="N311" s="86"/>
      <c r="O311" s="86"/>
      <c r="P311" s="86"/>
      <c r="X311" s="87"/>
      <c r="Y311" s="87"/>
      <c r="Z311" s="87"/>
      <c r="AA311" s="87"/>
      <c r="AB311" s="87"/>
      <c r="BE311" s="80"/>
      <c r="BF311" s="80"/>
      <c r="BG311" s="80"/>
      <c r="BH311" s="80"/>
      <c r="BI311" s="80"/>
      <c r="BJ311" s="80"/>
      <c r="BK311" s="80"/>
      <c r="BL311" s="80"/>
      <c r="BM311" s="80"/>
      <c r="BN311" s="80"/>
      <c r="BO311" s="80"/>
      <c r="BP311" s="80"/>
      <c r="BQ311" s="80"/>
      <c r="BR311" s="80"/>
      <c r="BS311" s="80"/>
      <c r="BT311" s="80"/>
      <c r="BU311" s="80"/>
      <c r="BV311" s="80"/>
      <c r="BW311" s="80"/>
      <c r="BX311" s="80"/>
      <c r="BY311" s="80"/>
      <c r="CN311" s="89"/>
      <c r="CO311" s="89"/>
      <c r="CP311" s="89"/>
      <c r="CQ311" s="89"/>
      <c r="CR311" s="89"/>
      <c r="CS311" s="89"/>
      <c r="CT311" s="89"/>
      <c r="CU311" s="89"/>
      <c r="CV311" s="89"/>
      <c r="CW311" s="89"/>
      <c r="CX311" s="89"/>
      <c r="DA311" s="35"/>
      <c r="DC311" s="80"/>
      <c r="DD311" s="80"/>
      <c r="DE311" s="80"/>
      <c r="DF311" s="80"/>
      <c r="DG311" s="80"/>
      <c r="DI311" s="80"/>
      <c r="DJ311" s="80"/>
      <c r="DK311" s="80"/>
      <c r="DL311" s="80"/>
      <c r="DM311" s="80"/>
      <c r="DN311" s="80"/>
      <c r="DO311" s="80"/>
      <c r="DP311" s="80"/>
      <c r="DQ311" s="80"/>
      <c r="DR311" s="80"/>
      <c r="DS311" s="80"/>
      <c r="DT311" s="80"/>
      <c r="DW311" s="80"/>
      <c r="DX311" s="80"/>
      <c r="DY311" s="80"/>
      <c r="DZ311" s="80"/>
      <c r="EA311" s="80"/>
      <c r="EC311" s="80"/>
      <c r="ED311" s="80"/>
      <c r="EE311" s="80"/>
      <c r="EF311" s="80"/>
      <c r="EG311" s="80"/>
      <c r="EI311" s="80" t="e">
        <f t="shared" si="639"/>
        <v>#DIV/0!</v>
      </c>
      <c r="EJ311" s="80" t="e">
        <f t="shared" si="639"/>
        <v>#DIV/0!</v>
      </c>
      <c r="EK311" s="80" t="e">
        <f t="shared" si="639"/>
        <v>#DIV/0!</v>
      </c>
      <c r="EL311" s="80" t="e">
        <f t="shared" si="639"/>
        <v>#DIV/0!</v>
      </c>
      <c r="EN311" s="80" t="e">
        <f t="shared" si="640"/>
        <v>#DIV/0!</v>
      </c>
      <c r="EO311" s="80" t="e">
        <f t="shared" si="641"/>
        <v>#DIV/0!</v>
      </c>
      <c r="EP311" s="80" t="e">
        <f t="shared" si="642"/>
        <v>#DIV/0!</v>
      </c>
      <c r="EQ311" s="80" t="e">
        <f t="shared" si="643"/>
        <v>#DIV/0!</v>
      </c>
      <c r="ES311" s="80" t="e">
        <f t="shared" si="644"/>
        <v>#DIV/0!</v>
      </c>
      <c r="ET311" s="80" t="e">
        <f t="shared" si="645"/>
        <v>#DIV/0!</v>
      </c>
      <c r="EU311" s="80" t="e">
        <f t="shared" si="646"/>
        <v>#DIV/0!</v>
      </c>
      <c r="EV311" s="80" t="e">
        <f t="shared" si="647"/>
        <v>#DIV/0!</v>
      </c>
      <c r="EX311" s="80" t="e">
        <f t="shared" si="648"/>
        <v>#DIV/0!</v>
      </c>
      <c r="EY311" s="80" t="e">
        <f t="shared" si="649"/>
        <v>#DIV/0!</v>
      </c>
      <c r="EZ311" s="80" t="e">
        <f t="shared" si="650"/>
        <v>#DIV/0!</v>
      </c>
      <c r="FA311" s="80" t="e">
        <f t="shared" si="651"/>
        <v>#DIV/0!</v>
      </c>
      <c r="FD311" s="80">
        <f t="shared" si="652"/>
        <v>1</v>
      </c>
      <c r="FE311" s="80">
        <f t="shared" si="653"/>
        <v>1</v>
      </c>
      <c r="FF311" s="80">
        <f t="shared" si="654"/>
        <v>1.2140272681364288</v>
      </c>
      <c r="FG311" s="80"/>
      <c r="FH311" s="80" t="e">
        <f t="shared" si="655"/>
        <v>#DIV/0!</v>
      </c>
      <c r="FI311" s="80">
        <f t="shared" si="656"/>
        <v>1</v>
      </c>
      <c r="FJ311" s="80">
        <f t="shared" si="657"/>
        <v>1.2935390145370722</v>
      </c>
      <c r="FK311" s="80"/>
      <c r="FL311" s="80" t="e">
        <f t="shared" si="658"/>
        <v>#DIV/0!</v>
      </c>
      <c r="FM311" s="80">
        <f t="shared" si="659"/>
        <v>1</v>
      </c>
      <c r="FN311" s="80">
        <f t="shared" si="660"/>
        <v>0.99557817876568389</v>
      </c>
      <c r="FO311" s="80"/>
      <c r="FP311" s="80" t="e">
        <f t="shared" si="661"/>
        <v>#DIV/0!</v>
      </c>
      <c r="FQ311" s="80">
        <f t="shared" si="662"/>
        <v>1</v>
      </c>
      <c r="FR311" s="80">
        <f t="shared" si="629"/>
        <v>0.97922256430652277</v>
      </c>
      <c r="FT311" s="80" t="e">
        <f t="shared" si="663"/>
        <v>#DIV/0!</v>
      </c>
      <c r="FU311" s="80">
        <f t="shared" si="664"/>
        <v>1</v>
      </c>
      <c r="FV311" s="80">
        <f t="shared" si="665"/>
        <v>0.98964088940027783</v>
      </c>
      <c r="GH311" s="32">
        <f t="shared" si="666"/>
        <v>1974</v>
      </c>
      <c r="GI311" s="90">
        <f t="shared" si="630"/>
        <v>1.0946576563580637</v>
      </c>
      <c r="GJ311" s="90">
        <f t="shared" si="631"/>
        <v>0.79338969451050834</v>
      </c>
      <c r="GK311" s="90">
        <f t="shared" si="632"/>
        <v>0.98088885721733321</v>
      </c>
      <c r="GL311" s="90">
        <f t="shared" si="633"/>
        <v>1.494603053668333</v>
      </c>
      <c r="GM311" s="90">
        <f t="shared" si="634"/>
        <v>1.1597151785380084</v>
      </c>
      <c r="GO311" s="32">
        <f t="shared" si="628"/>
        <v>5</v>
      </c>
      <c r="GP311" s="80">
        <f t="shared" si="635"/>
        <v>1.2101124931579428</v>
      </c>
      <c r="GQ311" s="80">
        <f t="shared" si="636"/>
        <v>0.93272839351516479</v>
      </c>
      <c r="GR311" s="80">
        <f t="shared" si="637"/>
        <v>0.99579080340232151</v>
      </c>
    </row>
    <row r="312" spans="1:200" x14ac:dyDescent="0.2">
      <c r="A312" s="74" t="s">
        <v>247</v>
      </c>
      <c r="B312" s="31">
        <f t="shared" si="638"/>
        <v>1953</v>
      </c>
      <c r="D312" s="85"/>
      <c r="E312" s="85"/>
      <c r="F312" s="85"/>
      <c r="G312" s="85"/>
      <c r="H312" s="85"/>
      <c r="I312" s="85"/>
      <c r="K312" s="86"/>
      <c r="L312" s="86"/>
      <c r="M312" s="86"/>
      <c r="N312" s="86"/>
      <c r="O312" s="86"/>
      <c r="P312" s="86"/>
      <c r="X312" s="87"/>
      <c r="Y312" s="87"/>
      <c r="Z312" s="87"/>
      <c r="AA312" s="87"/>
      <c r="AB312" s="87"/>
      <c r="BE312" s="80"/>
      <c r="BF312" s="80"/>
      <c r="BG312" s="80"/>
      <c r="BH312" s="80"/>
      <c r="BI312" s="80"/>
      <c r="BJ312" s="80"/>
      <c r="BK312" s="80"/>
      <c r="BL312" s="80"/>
      <c r="BM312" s="80"/>
      <c r="BN312" s="80"/>
      <c r="BO312" s="80"/>
      <c r="BP312" s="80"/>
      <c r="BQ312" s="80"/>
      <c r="BR312" s="80"/>
      <c r="BS312" s="80"/>
      <c r="BT312" s="80"/>
      <c r="BU312" s="80"/>
      <c r="BV312" s="80"/>
      <c r="BW312" s="80"/>
      <c r="BX312" s="80"/>
      <c r="BY312" s="80"/>
      <c r="CN312" s="89"/>
      <c r="CO312" s="89"/>
      <c r="CP312" s="89"/>
      <c r="CQ312" s="89"/>
      <c r="CR312" s="89"/>
      <c r="CS312" s="89"/>
      <c r="CT312" s="89"/>
      <c r="CU312" s="89"/>
      <c r="CV312" s="89"/>
      <c r="CW312" s="89"/>
      <c r="CX312" s="89"/>
      <c r="DA312" s="35"/>
      <c r="DC312" s="80"/>
      <c r="DD312" s="80"/>
      <c r="DE312" s="80"/>
      <c r="DF312" s="80"/>
      <c r="DG312" s="80"/>
      <c r="DI312" s="80"/>
      <c r="DJ312" s="80"/>
      <c r="DK312" s="80"/>
      <c r="DL312" s="80"/>
      <c r="DM312" s="80"/>
      <c r="DN312" s="80"/>
      <c r="DO312" s="80"/>
      <c r="DP312" s="80"/>
      <c r="DQ312" s="80"/>
      <c r="DR312" s="80"/>
      <c r="DS312" s="80"/>
      <c r="DT312" s="80"/>
      <c r="DW312" s="80"/>
      <c r="DX312" s="80"/>
      <c r="DY312" s="80"/>
      <c r="DZ312" s="80"/>
      <c r="EA312" s="80"/>
      <c r="EC312" s="80"/>
      <c r="ED312" s="80"/>
      <c r="EE312" s="80"/>
      <c r="EF312" s="80"/>
      <c r="EG312" s="80"/>
      <c r="EI312" s="80" t="e">
        <f t="shared" si="639"/>
        <v>#DIV/0!</v>
      </c>
      <c r="EJ312" s="80" t="e">
        <f t="shared" si="639"/>
        <v>#DIV/0!</v>
      </c>
      <c r="EK312" s="80" t="e">
        <f t="shared" si="639"/>
        <v>#DIV/0!</v>
      </c>
      <c r="EL312" s="80" t="e">
        <f t="shared" si="639"/>
        <v>#DIV/0!</v>
      </c>
      <c r="EN312" s="80" t="e">
        <f t="shared" si="640"/>
        <v>#DIV/0!</v>
      </c>
      <c r="EO312" s="80" t="e">
        <f t="shared" si="641"/>
        <v>#DIV/0!</v>
      </c>
      <c r="EP312" s="80" t="e">
        <f t="shared" si="642"/>
        <v>#DIV/0!</v>
      </c>
      <c r="EQ312" s="80" t="e">
        <f t="shared" si="643"/>
        <v>#DIV/0!</v>
      </c>
      <c r="ES312" s="80" t="e">
        <f t="shared" si="644"/>
        <v>#DIV/0!</v>
      </c>
      <c r="ET312" s="80" t="e">
        <f t="shared" si="645"/>
        <v>#DIV/0!</v>
      </c>
      <c r="EU312" s="80" t="e">
        <f t="shared" si="646"/>
        <v>#DIV/0!</v>
      </c>
      <c r="EV312" s="80" t="e">
        <f t="shared" si="647"/>
        <v>#DIV/0!</v>
      </c>
      <c r="EX312" s="80" t="e">
        <f t="shared" si="648"/>
        <v>#DIV/0!</v>
      </c>
      <c r="EY312" s="80" t="e">
        <f t="shared" si="649"/>
        <v>#DIV/0!</v>
      </c>
      <c r="EZ312" s="80" t="e">
        <f t="shared" si="650"/>
        <v>#DIV/0!</v>
      </c>
      <c r="FA312" s="80" t="e">
        <f t="shared" si="651"/>
        <v>#DIV/0!</v>
      </c>
      <c r="FD312" s="80">
        <f t="shared" si="652"/>
        <v>1</v>
      </c>
      <c r="FE312" s="80">
        <f t="shared" si="653"/>
        <v>1</v>
      </c>
      <c r="FF312" s="80">
        <f t="shared" si="654"/>
        <v>1.2140272681364288</v>
      </c>
      <c r="FG312" s="80"/>
      <c r="FH312" s="80" t="e">
        <f t="shared" si="655"/>
        <v>#DIV/0!</v>
      </c>
      <c r="FI312" s="80">
        <f t="shared" si="656"/>
        <v>1</v>
      </c>
      <c r="FJ312" s="80">
        <f t="shared" si="657"/>
        <v>1.2935390145370722</v>
      </c>
      <c r="FK312" s="80"/>
      <c r="FL312" s="80" t="e">
        <f t="shared" si="658"/>
        <v>#DIV/0!</v>
      </c>
      <c r="FM312" s="80">
        <f t="shared" si="659"/>
        <v>1</v>
      </c>
      <c r="FN312" s="80">
        <f t="shared" si="660"/>
        <v>0.99557817876568389</v>
      </c>
      <c r="FO312" s="80"/>
      <c r="FP312" s="80" t="e">
        <f t="shared" si="661"/>
        <v>#DIV/0!</v>
      </c>
      <c r="FQ312" s="80">
        <f t="shared" si="662"/>
        <v>1</v>
      </c>
      <c r="FR312" s="80">
        <f t="shared" si="629"/>
        <v>0.97922256430652277</v>
      </c>
      <c r="FT312" s="80" t="e">
        <f t="shared" si="663"/>
        <v>#DIV/0!</v>
      </c>
      <c r="FU312" s="80">
        <f t="shared" si="664"/>
        <v>1</v>
      </c>
      <c r="FV312" s="80">
        <f t="shared" si="665"/>
        <v>0.98964088940027783</v>
      </c>
      <c r="GH312" s="32">
        <f t="shared" si="666"/>
        <v>1975</v>
      </c>
      <c r="GI312" s="90">
        <f t="shared" si="630"/>
        <v>1.067593765969163</v>
      </c>
      <c r="GJ312" s="90">
        <f t="shared" si="631"/>
        <v>0.80858781923544321</v>
      </c>
      <c r="GK312" s="90">
        <f t="shared" si="632"/>
        <v>0.98511504408198969</v>
      </c>
      <c r="GL312" s="90">
        <f t="shared" si="633"/>
        <v>1.4121616235326755</v>
      </c>
      <c r="GM312" s="90">
        <f t="shared" si="634"/>
        <v>1.1316411362869339</v>
      </c>
      <c r="GO312" s="32">
        <f t="shared" si="628"/>
        <v>6</v>
      </c>
      <c r="GP312" s="80">
        <f t="shared" si="635"/>
        <v>1.1300400723301502</v>
      </c>
      <c r="GQ312" s="80">
        <f t="shared" si="636"/>
        <v>0.94313036744873024</v>
      </c>
      <c r="GR312" s="80">
        <f t="shared" si="637"/>
        <v>0.98553130665110078</v>
      </c>
    </row>
    <row r="313" spans="1:200" x14ac:dyDescent="0.2">
      <c r="A313" s="74" t="s">
        <v>247</v>
      </c>
      <c r="B313" s="31">
        <f t="shared" si="638"/>
        <v>1954</v>
      </c>
      <c r="D313" s="85"/>
      <c r="E313" s="85"/>
      <c r="F313" s="85"/>
      <c r="G313" s="85"/>
      <c r="H313" s="85"/>
      <c r="I313" s="85"/>
      <c r="K313" s="86"/>
      <c r="L313" s="86"/>
      <c r="M313" s="86"/>
      <c r="N313" s="86"/>
      <c r="O313" s="86"/>
      <c r="P313" s="86"/>
      <c r="X313" s="87"/>
      <c r="Y313" s="87"/>
      <c r="Z313" s="87"/>
      <c r="AA313" s="87"/>
      <c r="AB313" s="87"/>
      <c r="BE313" s="80"/>
      <c r="BF313" s="80"/>
      <c r="BG313" s="80"/>
      <c r="BH313" s="80"/>
      <c r="BI313" s="80"/>
      <c r="BJ313" s="80"/>
      <c r="BK313" s="80"/>
      <c r="BL313" s="80"/>
      <c r="BM313" s="80"/>
      <c r="BN313" s="80"/>
      <c r="BO313" s="80"/>
      <c r="BP313" s="80"/>
      <c r="BQ313" s="80"/>
      <c r="BR313" s="80"/>
      <c r="BS313" s="80"/>
      <c r="BT313" s="80"/>
      <c r="BU313" s="80"/>
      <c r="BV313" s="80"/>
      <c r="BW313" s="80"/>
      <c r="BX313" s="80"/>
      <c r="BY313" s="80"/>
      <c r="CN313" s="89"/>
      <c r="CO313" s="89"/>
      <c r="CP313" s="89"/>
      <c r="CQ313" s="89"/>
      <c r="CR313" s="89"/>
      <c r="CS313" s="89"/>
      <c r="CT313" s="89"/>
      <c r="CU313" s="89"/>
      <c r="CV313" s="89"/>
      <c r="CW313" s="89"/>
      <c r="CX313" s="89"/>
      <c r="DA313" s="35"/>
      <c r="DC313" s="80"/>
      <c r="DD313" s="80"/>
      <c r="DE313" s="80"/>
      <c r="DF313" s="80"/>
      <c r="DG313" s="80"/>
      <c r="DI313" s="80"/>
      <c r="DJ313" s="80"/>
      <c r="DK313" s="80"/>
      <c r="DL313" s="80"/>
      <c r="DM313" s="80"/>
      <c r="DN313" s="80"/>
      <c r="DO313" s="80"/>
      <c r="DP313" s="80"/>
      <c r="DQ313" s="80"/>
      <c r="DR313" s="80"/>
      <c r="DS313" s="80"/>
      <c r="DT313" s="80"/>
      <c r="DW313" s="80"/>
      <c r="DX313" s="80"/>
      <c r="DY313" s="80"/>
      <c r="DZ313" s="80"/>
      <c r="EA313" s="80"/>
      <c r="EC313" s="80"/>
      <c r="ED313" s="80"/>
      <c r="EE313" s="80"/>
      <c r="EF313" s="80"/>
      <c r="EG313" s="80"/>
      <c r="EI313" s="80" t="e">
        <f t="shared" si="639"/>
        <v>#DIV/0!</v>
      </c>
      <c r="EJ313" s="80" t="e">
        <f t="shared" si="639"/>
        <v>#DIV/0!</v>
      </c>
      <c r="EK313" s="80" t="e">
        <f t="shared" si="639"/>
        <v>#DIV/0!</v>
      </c>
      <c r="EL313" s="80" t="e">
        <f t="shared" si="639"/>
        <v>#DIV/0!</v>
      </c>
      <c r="EN313" s="80" t="e">
        <f t="shared" si="640"/>
        <v>#DIV/0!</v>
      </c>
      <c r="EO313" s="80" t="e">
        <f t="shared" si="641"/>
        <v>#DIV/0!</v>
      </c>
      <c r="EP313" s="80" t="e">
        <f t="shared" si="642"/>
        <v>#DIV/0!</v>
      </c>
      <c r="EQ313" s="80" t="e">
        <f t="shared" si="643"/>
        <v>#DIV/0!</v>
      </c>
      <c r="ES313" s="80" t="e">
        <f t="shared" si="644"/>
        <v>#DIV/0!</v>
      </c>
      <c r="ET313" s="80" t="e">
        <f t="shared" si="645"/>
        <v>#DIV/0!</v>
      </c>
      <c r="EU313" s="80" t="e">
        <f t="shared" si="646"/>
        <v>#DIV/0!</v>
      </c>
      <c r="EV313" s="80" t="e">
        <f t="shared" si="647"/>
        <v>#DIV/0!</v>
      </c>
      <c r="EX313" s="80" t="e">
        <f t="shared" si="648"/>
        <v>#DIV/0!</v>
      </c>
      <c r="EY313" s="80" t="e">
        <f t="shared" si="649"/>
        <v>#DIV/0!</v>
      </c>
      <c r="EZ313" s="80" t="e">
        <f t="shared" si="650"/>
        <v>#DIV/0!</v>
      </c>
      <c r="FA313" s="80" t="e">
        <f t="shared" si="651"/>
        <v>#DIV/0!</v>
      </c>
      <c r="FD313" s="80">
        <f t="shared" si="652"/>
        <v>1</v>
      </c>
      <c r="FE313" s="80">
        <f t="shared" si="653"/>
        <v>1</v>
      </c>
      <c r="FF313" s="80">
        <f t="shared" si="654"/>
        <v>1.2140272681364288</v>
      </c>
      <c r="FG313" s="80"/>
      <c r="FH313" s="80" t="e">
        <f t="shared" si="655"/>
        <v>#DIV/0!</v>
      </c>
      <c r="FI313" s="80">
        <f t="shared" si="656"/>
        <v>1</v>
      </c>
      <c r="FJ313" s="80">
        <f t="shared" si="657"/>
        <v>1.2935390145370722</v>
      </c>
      <c r="FK313" s="80"/>
      <c r="FL313" s="80" t="e">
        <f t="shared" si="658"/>
        <v>#DIV/0!</v>
      </c>
      <c r="FM313" s="80">
        <f t="shared" si="659"/>
        <v>1</v>
      </c>
      <c r="FN313" s="80">
        <f t="shared" si="660"/>
        <v>0.99557817876568389</v>
      </c>
      <c r="FO313" s="80"/>
      <c r="FP313" s="80" t="e">
        <f t="shared" si="661"/>
        <v>#DIV/0!</v>
      </c>
      <c r="FQ313" s="80">
        <f t="shared" si="662"/>
        <v>1</v>
      </c>
      <c r="FR313" s="80">
        <f t="shared" si="629"/>
        <v>0.97922256430652277</v>
      </c>
      <c r="FT313" s="80" t="e">
        <f t="shared" si="663"/>
        <v>#DIV/0!</v>
      </c>
      <c r="FU313" s="80">
        <f t="shared" si="664"/>
        <v>1</v>
      </c>
      <c r="FV313" s="80">
        <f t="shared" si="665"/>
        <v>0.98964088940027783</v>
      </c>
      <c r="GH313" s="32">
        <f t="shared" si="666"/>
        <v>1976</v>
      </c>
      <c r="GI313" s="90">
        <f t="shared" si="630"/>
        <v>1.1704214347504946</v>
      </c>
      <c r="GJ313" s="90">
        <f t="shared" si="631"/>
        <v>0.8448659431397626</v>
      </c>
      <c r="GK313" s="90">
        <f t="shared" si="632"/>
        <v>0.98697411314083261</v>
      </c>
      <c r="GL313" s="90">
        <f t="shared" si="633"/>
        <v>1.5216134403370163</v>
      </c>
      <c r="GM313" s="90">
        <f t="shared" si="634"/>
        <v>1.1298243321716792</v>
      </c>
      <c r="GO313" s="32">
        <f t="shared" si="628"/>
        <v>7</v>
      </c>
      <c r="GP313" s="80">
        <f t="shared" si="635"/>
        <v>1.0750090348961947</v>
      </c>
      <c r="GQ313" s="80">
        <f t="shared" si="636"/>
        <v>0.95653464441384251</v>
      </c>
      <c r="GR313" s="80">
        <f t="shared" si="637"/>
        <v>0.97393338635519178</v>
      </c>
    </row>
    <row r="314" spans="1:200" x14ac:dyDescent="0.2">
      <c r="A314" s="74" t="s">
        <v>247</v>
      </c>
      <c r="B314" s="31">
        <f t="shared" si="638"/>
        <v>1955</v>
      </c>
      <c r="D314" s="85"/>
      <c r="E314" s="85"/>
      <c r="F314" s="85"/>
      <c r="G314" s="85"/>
      <c r="H314" s="85"/>
      <c r="I314" s="85"/>
      <c r="K314" s="86"/>
      <c r="L314" s="86"/>
      <c r="M314" s="86"/>
      <c r="N314" s="86"/>
      <c r="O314" s="86"/>
      <c r="P314" s="86"/>
      <c r="X314" s="87"/>
      <c r="Y314" s="87"/>
      <c r="Z314" s="87"/>
      <c r="AA314" s="87"/>
      <c r="AB314" s="87"/>
      <c r="BE314" s="80"/>
      <c r="BF314" s="80"/>
      <c r="BG314" s="80"/>
      <c r="BH314" s="80"/>
      <c r="BI314" s="80"/>
      <c r="BJ314" s="80"/>
      <c r="BK314" s="80"/>
      <c r="BL314" s="80"/>
      <c r="BM314" s="80"/>
      <c r="BN314" s="80"/>
      <c r="BO314" s="80"/>
      <c r="BP314" s="80"/>
      <c r="BQ314" s="80"/>
      <c r="BR314" s="80"/>
      <c r="BS314" s="80"/>
      <c r="BT314" s="80"/>
      <c r="BU314" s="80"/>
      <c r="BV314" s="80"/>
      <c r="BW314" s="80"/>
      <c r="BX314" s="80"/>
      <c r="BY314" s="80"/>
      <c r="CN314" s="89"/>
      <c r="CO314" s="89"/>
      <c r="CP314" s="89"/>
      <c r="CQ314" s="89"/>
      <c r="CR314" s="89"/>
      <c r="CS314" s="89"/>
      <c r="CT314" s="89"/>
      <c r="CU314" s="89"/>
      <c r="CV314" s="89"/>
      <c r="CW314" s="89"/>
      <c r="CX314" s="89"/>
      <c r="DA314" s="35"/>
      <c r="DC314" s="80"/>
      <c r="DD314" s="80"/>
      <c r="DE314" s="80"/>
      <c r="DF314" s="80"/>
      <c r="DG314" s="80"/>
      <c r="DI314" s="80"/>
      <c r="DJ314" s="80"/>
      <c r="DK314" s="80"/>
      <c r="DL314" s="80"/>
      <c r="DM314" s="80"/>
      <c r="DN314" s="80"/>
      <c r="DO314" s="80"/>
      <c r="DP314" s="80"/>
      <c r="DQ314" s="80"/>
      <c r="DR314" s="80"/>
      <c r="DS314" s="80"/>
      <c r="DT314" s="80"/>
      <c r="DW314" s="80"/>
      <c r="DX314" s="80"/>
      <c r="DY314" s="80"/>
      <c r="DZ314" s="80"/>
      <c r="EA314" s="80"/>
      <c r="EC314" s="80"/>
      <c r="ED314" s="80"/>
      <c r="EE314" s="80"/>
      <c r="EF314" s="80"/>
      <c r="EG314" s="80"/>
      <c r="EI314" s="80" t="e">
        <f t="shared" si="639"/>
        <v>#DIV/0!</v>
      </c>
      <c r="EJ314" s="80" t="e">
        <f t="shared" si="639"/>
        <v>#DIV/0!</v>
      </c>
      <c r="EK314" s="80" t="e">
        <f t="shared" si="639"/>
        <v>#DIV/0!</v>
      </c>
      <c r="EL314" s="80" t="e">
        <f t="shared" si="639"/>
        <v>#DIV/0!</v>
      </c>
      <c r="EN314" s="80" t="e">
        <f t="shared" si="640"/>
        <v>#DIV/0!</v>
      </c>
      <c r="EO314" s="80" t="e">
        <f t="shared" si="641"/>
        <v>#DIV/0!</v>
      </c>
      <c r="EP314" s="80" t="e">
        <f t="shared" si="642"/>
        <v>#DIV/0!</v>
      </c>
      <c r="EQ314" s="80" t="e">
        <f t="shared" si="643"/>
        <v>#DIV/0!</v>
      </c>
      <c r="ES314" s="80" t="e">
        <f t="shared" si="644"/>
        <v>#DIV/0!</v>
      </c>
      <c r="ET314" s="80" t="e">
        <f t="shared" si="645"/>
        <v>#DIV/0!</v>
      </c>
      <c r="EU314" s="80" t="e">
        <f t="shared" si="646"/>
        <v>#DIV/0!</v>
      </c>
      <c r="EV314" s="80" t="e">
        <f t="shared" si="647"/>
        <v>#DIV/0!</v>
      </c>
      <c r="EX314" s="80" t="e">
        <f t="shared" si="648"/>
        <v>#DIV/0!</v>
      </c>
      <c r="EY314" s="80" t="e">
        <f t="shared" si="649"/>
        <v>#DIV/0!</v>
      </c>
      <c r="EZ314" s="80" t="e">
        <f t="shared" si="650"/>
        <v>#DIV/0!</v>
      </c>
      <c r="FA314" s="80" t="e">
        <f t="shared" si="651"/>
        <v>#DIV/0!</v>
      </c>
      <c r="FD314" s="80">
        <f t="shared" si="652"/>
        <v>1</v>
      </c>
      <c r="FE314" s="80">
        <f t="shared" si="653"/>
        <v>1</v>
      </c>
      <c r="FF314" s="80">
        <f t="shared" si="654"/>
        <v>1.2140272681364288</v>
      </c>
      <c r="FG314" s="80"/>
      <c r="FH314" s="80" t="e">
        <f t="shared" si="655"/>
        <v>#DIV/0!</v>
      </c>
      <c r="FI314" s="80">
        <f t="shared" si="656"/>
        <v>1</v>
      </c>
      <c r="FJ314" s="80">
        <f t="shared" si="657"/>
        <v>1.2935390145370722</v>
      </c>
      <c r="FK314" s="80"/>
      <c r="FL314" s="80" t="e">
        <f t="shared" si="658"/>
        <v>#DIV/0!</v>
      </c>
      <c r="FM314" s="80">
        <f t="shared" si="659"/>
        <v>1</v>
      </c>
      <c r="FN314" s="80">
        <f t="shared" si="660"/>
        <v>0.99557817876568389</v>
      </c>
      <c r="FO314" s="80"/>
      <c r="FP314" s="80" t="e">
        <f t="shared" si="661"/>
        <v>#DIV/0!</v>
      </c>
      <c r="FQ314" s="80">
        <f t="shared" si="662"/>
        <v>1</v>
      </c>
      <c r="FR314" s="80">
        <f t="shared" si="629"/>
        <v>0.97922256430652277</v>
      </c>
      <c r="FT314" s="80" t="e">
        <f t="shared" si="663"/>
        <v>#DIV/0!</v>
      </c>
      <c r="FU314" s="80">
        <f t="shared" si="664"/>
        <v>1</v>
      </c>
      <c r="FV314" s="80">
        <f t="shared" si="665"/>
        <v>0.98964088940027783</v>
      </c>
      <c r="GH314" s="32">
        <f t="shared" si="666"/>
        <v>1977</v>
      </c>
      <c r="GI314" s="90">
        <f t="shared" si="630"/>
        <v>1.1920813198467366</v>
      </c>
      <c r="GJ314" s="90">
        <f t="shared" si="631"/>
        <v>0.85988024010164943</v>
      </c>
      <c r="GK314" s="90">
        <f t="shared" si="632"/>
        <v>0.98780295681111274</v>
      </c>
      <c r="GL314" s="90">
        <f t="shared" si="633"/>
        <v>1.5251070338965771</v>
      </c>
      <c r="GM314" s="90">
        <f t="shared" si="634"/>
        <v>1.1243098507316283</v>
      </c>
      <c r="GO314" s="32">
        <f t="shared" si="628"/>
        <v>8</v>
      </c>
      <c r="GP314" s="80">
        <f t="shared" si="635"/>
        <v>1.0963248339998317</v>
      </c>
      <c r="GQ314" s="80">
        <f t="shared" si="636"/>
        <v>0.98731623791716105</v>
      </c>
      <c r="GR314" s="80">
        <f t="shared" si="637"/>
        <v>1.0203586674805196</v>
      </c>
    </row>
    <row r="315" spans="1:200" x14ac:dyDescent="0.2">
      <c r="A315" s="74" t="s">
        <v>247</v>
      </c>
      <c r="B315" s="31">
        <f t="shared" si="638"/>
        <v>1956</v>
      </c>
      <c r="D315" s="85"/>
      <c r="E315" s="85"/>
      <c r="F315" s="85"/>
      <c r="G315" s="85"/>
      <c r="H315" s="85"/>
      <c r="I315" s="85"/>
      <c r="K315" s="86"/>
      <c r="L315" s="86"/>
      <c r="M315" s="86"/>
      <c r="N315" s="86"/>
      <c r="O315" s="86"/>
      <c r="P315" s="86"/>
      <c r="X315" s="87"/>
      <c r="Y315" s="87"/>
      <c r="Z315" s="87"/>
      <c r="AA315" s="87"/>
      <c r="AB315" s="87"/>
      <c r="BE315" s="80"/>
      <c r="BF315" s="80"/>
      <c r="BG315" s="80"/>
      <c r="BH315" s="80"/>
      <c r="BI315" s="80"/>
      <c r="BJ315" s="80"/>
      <c r="BK315" s="80"/>
      <c r="BL315" s="80"/>
      <c r="BM315" s="80"/>
      <c r="BN315" s="80"/>
      <c r="BO315" s="80"/>
      <c r="BP315" s="80"/>
      <c r="BQ315" s="80"/>
      <c r="BR315" s="80"/>
      <c r="BS315" s="80"/>
      <c r="BT315" s="80"/>
      <c r="BU315" s="80"/>
      <c r="BV315" s="80"/>
      <c r="BW315" s="80"/>
      <c r="BX315" s="80"/>
      <c r="BY315" s="80"/>
      <c r="CN315" s="89"/>
      <c r="CO315" s="89"/>
      <c r="CP315" s="89"/>
      <c r="CQ315" s="89"/>
      <c r="CR315" s="89"/>
      <c r="CS315" s="89"/>
      <c r="CT315" s="89"/>
      <c r="CU315" s="89"/>
      <c r="CV315" s="89"/>
      <c r="CW315" s="89"/>
      <c r="CX315" s="89"/>
      <c r="DA315" s="35"/>
      <c r="DC315" s="80"/>
      <c r="DD315" s="80"/>
      <c r="DE315" s="80"/>
      <c r="DF315" s="80"/>
      <c r="DG315" s="80"/>
      <c r="DI315" s="80"/>
      <c r="DJ315" s="80"/>
      <c r="DK315" s="80"/>
      <c r="DL315" s="80"/>
      <c r="DM315" s="80"/>
      <c r="DN315" s="80"/>
      <c r="DO315" s="80"/>
      <c r="DP315" s="80"/>
      <c r="DQ315" s="80"/>
      <c r="DR315" s="80"/>
      <c r="DS315" s="80"/>
      <c r="DT315" s="80"/>
      <c r="DW315" s="80"/>
      <c r="DX315" s="80"/>
      <c r="DY315" s="80"/>
      <c r="DZ315" s="80"/>
      <c r="EA315" s="80"/>
      <c r="EC315" s="80"/>
      <c r="ED315" s="80"/>
      <c r="EE315" s="80"/>
      <c r="EF315" s="80"/>
      <c r="EG315" s="80"/>
      <c r="EI315" s="80" t="e">
        <f t="shared" si="639"/>
        <v>#DIV/0!</v>
      </c>
      <c r="EJ315" s="80" t="e">
        <f t="shared" si="639"/>
        <v>#DIV/0!</v>
      </c>
      <c r="EK315" s="80" t="e">
        <f t="shared" si="639"/>
        <v>#DIV/0!</v>
      </c>
      <c r="EL315" s="80" t="e">
        <f t="shared" si="639"/>
        <v>#DIV/0!</v>
      </c>
      <c r="EN315" s="80" t="e">
        <f t="shared" si="640"/>
        <v>#DIV/0!</v>
      </c>
      <c r="EO315" s="80" t="e">
        <f t="shared" si="641"/>
        <v>#DIV/0!</v>
      </c>
      <c r="EP315" s="80" t="e">
        <f t="shared" si="642"/>
        <v>#DIV/0!</v>
      </c>
      <c r="EQ315" s="80" t="e">
        <f t="shared" si="643"/>
        <v>#DIV/0!</v>
      </c>
      <c r="ES315" s="80" t="e">
        <f t="shared" si="644"/>
        <v>#DIV/0!</v>
      </c>
      <c r="ET315" s="80" t="e">
        <f t="shared" si="645"/>
        <v>#DIV/0!</v>
      </c>
      <c r="EU315" s="80" t="e">
        <f t="shared" si="646"/>
        <v>#DIV/0!</v>
      </c>
      <c r="EV315" s="80" t="e">
        <f t="shared" si="647"/>
        <v>#DIV/0!</v>
      </c>
      <c r="EX315" s="80" t="e">
        <f t="shared" si="648"/>
        <v>#DIV/0!</v>
      </c>
      <c r="EY315" s="80" t="e">
        <f t="shared" si="649"/>
        <v>#DIV/0!</v>
      </c>
      <c r="EZ315" s="80" t="e">
        <f t="shared" si="650"/>
        <v>#DIV/0!</v>
      </c>
      <c r="FA315" s="80" t="e">
        <f t="shared" si="651"/>
        <v>#DIV/0!</v>
      </c>
      <c r="FD315" s="80">
        <f t="shared" si="652"/>
        <v>1</v>
      </c>
      <c r="FE315" s="80">
        <f t="shared" si="653"/>
        <v>1</v>
      </c>
      <c r="FF315" s="80">
        <f t="shared" si="654"/>
        <v>1.2140272681364288</v>
      </c>
      <c r="FG315" s="80"/>
      <c r="FH315" s="80" t="e">
        <f t="shared" si="655"/>
        <v>#DIV/0!</v>
      </c>
      <c r="FI315" s="80">
        <f t="shared" si="656"/>
        <v>1</v>
      </c>
      <c r="FJ315" s="80">
        <f t="shared" si="657"/>
        <v>1.2935390145370722</v>
      </c>
      <c r="FK315" s="80"/>
      <c r="FL315" s="80" t="e">
        <f t="shared" si="658"/>
        <v>#DIV/0!</v>
      </c>
      <c r="FM315" s="80">
        <f t="shared" si="659"/>
        <v>1</v>
      </c>
      <c r="FN315" s="80">
        <f t="shared" si="660"/>
        <v>0.99557817876568389</v>
      </c>
      <c r="FO315" s="80"/>
      <c r="FP315" s="80" t="e">
        <f t="shared" si="661"/>
        <v>#DIV/0!</v>
      </c>
      <c r="FQ315" s="80">
        <f t="shared" si="662"/>
        <v>1</v>
      </c>
      <c r="FR315" s="80">
        <f t="shared" si="629"/>
        <v>0.97922256430652277</v>
      </c>
      <c r="FT315" s="80" t="e">
        <f t="shared" si="663"/>
        <v>#DIV/0!</v>
      </c>
      <c r="FU315" s="80">
        <f t="shared" si="664"/>
        <v>1</v>
      </c>
      <c r="FV315" s="80">
        <f t="shared" si="665"/>
        <v>0.98964088940027783</v>
      </c>
      <c r="GH315" s="32">
        <v>1978</v>
      </c>
      <c r="GI315" s="90">
        <f t="shared" si="630"/>
        <v>1.2022554657968838</v>
      </c>
      <c r="GJ315" s="90">
        <f t="shared" si="631"/>
        <v>0.88622830239021366</v>
      </c>
      <c r="GK315" s="90">
        <f t="shared" si="632"/>
        <v>0.98967519020406747</v>
      </c>
      <c r="GL315" s="90">
        <f t="shared" si="633"/>
        <v>1.5041244787133947</v>
      </c>
      <c r="GM315" s="90">
        <f t="shared" si="634"/>
        <v>1.0859829768305409</v>
      </c>
      <c r="GO315" s="32">
        <f t="shared" si="628"/>
        <v>9</v>
      </c>
      <c r="GP315" s="80">
        <f t="shared" si="635"/>
        <v>1</v>
      </c>
      <c r="GQ315" s="80">
        <f t="shared" si="636"/>
        <v>1</v>
      </c>
      <c r="GR315" s="80">
        <f t="shared" si="637"/>
        <v>1.0050583219025659</v>
      </c>
    </row>
    <row r="316" spans="1:200" x14ac:dyDescent="0.2">
      <c r="A316" s="74" t="s">
        <v>247</v>
      </c>
      <c r="B316" s="31">
        <f t="shared" si="638"/>
        <v>1957</v>
      </c>
      <c r="D316" s="85"/>
      <c r="E316" s="85"/>
      <c r="F316" s="85"/>
      <c r="G316" s="85"/>
      <c r="H316" s="85"/>
      <c r="I316" s="85"/>
      <c r="K316" s="86"/>
      <c r="L316" s="86"/>
      <c r="M316" s="86"/>
      <c r="N316" s="86"/>
      <c r="O316" s="86"/>
      <c r="P316" s="86"/>
      <c r="X316" s="87"/>
      <c r="Y316" s="87"/>
      <c r="Z316" s="87"/>
      <c r="AA316" s="87"/>
      <c r="AB316" s="87"/>
      <c r="BE316" s="80"/>
      <c r="BF316" s="80"/>
      <c r="BG316" s="80"/>
      <c r="BH316" s="80"/>
      <c r="BI316" s="80"/>
      <c r="BJ316" s="80"/>
      <c r="BK316" s="80"/>
      <c r="BL316" s="80"/>
      <c r="BM316" s="80"/>
      <c r="BN316" s="80"/>
      <c r="BO316" s="80"/>
      <c r="BP316" s="80"/>
      <c r="BQ316" s="80"/>
      <c r="BR316" s="80"/>
      <c r="BS316" s="80"/>
      <c r="BT316" s="80"/>
      <c r="BU316" s="80"/>
      <c r="BV316" s="80"/>
      <c r="BW316" s="80"/>
      <c r="BX316" s="80"/>
      <c r="BY316" s="80"/>
      <c r="CN316" s="89"/>
      <c r="CO316" s="89"/>
      <c r="CP316" s="89"/>
      <c r="CQ316" s="89"/>
      <c r="CR316" s="89"/>
      <c r="CS316" s="89"/>
      <c r="CT316" s="89"/>
      <c r="CU316" s="89"/>
      <c r="CV316" s="89"/>
      <c r="CW316" s="89"/>
      <c r="CX316" s="89"/>
      <c r="DA316" s="35"/>
      <c r="DC316" s="80"/>
      <c r="DD316" s="80"/>
      <c r="DE316" s="80"/>
      <c r="DF316" s="80"/>
      <c r="DG316" s="80"/>
      <c r="DI316" s="80"/>
      <c r="DJ316" s="80"/>
      <c r="DK316" s="80"/>
      <c r="DL316" s="80"/>
      <c r="DM316" s="80"/>
      <c r="DN316" s="80"/>
      <c r="DO316" s="80"/>
      <c r="DP316" s="80"/>
      <c r="DQ316" s="80"/>
      <c r="DR316" s="80"/>
      <c r="DS316" s="80"/>
      <c r="DT316" s="80"/>
      <c r="DW316" s="80"/>
      <c r="DX316" s="80"/>
      <c r="DY316" s="80"/>
      <c r="DZ316" s="80"/>
      <c r="EA316" s="80"/>
      <c r="EC316" s="80"/>
      <c r="ED316" s="80"/>
      <c r="EE316" s="80"/>
      <c r="EF316" s="80"/>
      <c r="EG316" s="80"/>
      <c r="EI316" s="80" t="e">
        <f t="shared" si="639"/>
        <v>#DIV/0!</v>
      </c>
      <c r="EJ316" s="80" t="e">
        <f t="shared" si="639"/>
        <v>#DIV/0!</v>
      </c>
      <c r="EK316" s="80" t="e">
        <f t="shared" si="639"/>
        <v>#DIV/0!</v>
      </c>
      <c r="EL316" s="80" t="e">
        <f t="shared" si="639"/>
        <v>#DIV/0!</v>
      </c>
      <c r="EN316" s="80" t="e">
        <f t="shared" si="640"/>
        <v>#DIV/0!</v>
      </c>
      <c r="EO316" s="80" t="e">
        <f t="shared" si="641"/>
        <v>#DIV/0!</v>
      </c>
      <c r="EP316" s="80" t="e">
        <f t="shared" si="642"/>
        <v>#DIV/0!</v>
      </c>
      <c r="EQ316" s="80" t="e">
        <f t="shared" si="643"/>
        <v>#DIV/0!</v>
      </c>
      <c r="ES316" s="80" t="e">
        <f t="shared" si="644"/>
        <v>#DIV/0!</v>
      </c>
      <c r="ET316" s="80" t="e">
        <f t="shared" si="645"/>
        <v>#DIV/0!</v>
      </c>
      <c r="EU316" s="80" t="e">
        <f t="shared" si="646"/>
        <v>#DIV/0!</v>
      </c>
      <c r="EV316" s="80" t="e">
        <f t="shared" si="647"/>
        <v>#DIV/0!</v>
      </c>
      <c r="EX316" s="80" t="e">
        <f t="shared" si="648"/>
        <v>#DIV/0!</v>
      </c>
      <c r="EY316" s="80" t="e">
        <f t="shared" si="649"/>
        <v>#DIV/0!</v>
      </c>
      <c r="EZ316" s="80" t="e">
        <f t="shared" si="650"/>
        <v>#DIV/0!</v>
      </c>
      <c r="FA316" s="80" t="e">
        <f t="shared" si="651"/>
        <v>#DIV/0!</v>
      </c>
      <c r="FD316" s="80">
        <f t="shared" si="652"/>
        <v>1</v>
      </c>
      <c r="FE316" s="80">
        <f t="shared" si="653"/>
        <v>1</v>
      </c>
      <c r="FF316" s="80">
        <f t="shared" si="654"/>
        <v>1.2140272681364288</v>
      </c>
      <c r="FG316" s="80"/>
      <c r="FH316" s="80" t="e">
        <f t="shared" si="655"/>
        <v>#DIV/0!</v>
      </c>
      <c r="FI316" s="80">
        <f t="shared" si="656"/>
        <v>1</v>
      </c>
      <c r="FJ316" s="80">
        <f t="shared" si="657"/>
        <v>1.2935390145370722</v>
      </c>
      <c r="FK316" s="80"/>
      <c r="FL316" s="80" t="e">
        <f t="shared" si="658"/>
        <v>#DIV/0!</v>
      </c>
      <c r="FM316" s="80">
        <f t="shared" si="659"/>
        <v>1</v>
      </c>
      <c r="FN316" s="80">
        <f t="shared" si="660"/>
        <v>0.99557817876568389</v>
      </c>
      <c r="FO316" s="80"/>
      <c r="FP316" s="80" t="e">
        <f t="shared" si="661"/>
        <v>#DIV/0!</v>
      </c>
      <c r="FQ316" s="80">
        <f t="shared" si="662"/>
        <v>1</v>
      </c>
      <c r="FR316" s="80">
        <f t="shared" si="629"/>
        <v>0.97922256430652277</v>
      </c>
      <c r="FT316" s="80" t="e">
        <f t="shared" si="663"/>
        <v>#DIV/0!</v>
      </c>
      <c r="FU316" s="80">
        <f t="shared" si="664"/>
        <v>1</v>
      </c>
      <c r="FV316" s="80">
        <f t="shared" si="665"/>
        <v>0.98964088940027783</v>
      </c>
      <c r="GH316" s="32">
        <f>GH315+1</f>
        <v>1979</v>
      </c>
      <c r="GI316" s="90">
        <f t="shared" si="630"/>
        <v>1.1400136752787939</v>
      </c>
      <c r="GJ316" s="90">
        <f t="shared" si="631"/>
        <v>0.90537628501350298</v>
      </c>
      <c r="GK316" s="90">
        <f t="shared" si="632"/>
        <v>0.99728515054129085</v>
      </c>
      <c r="GL316" s="90">
        <f t="shared" si="633"/>
        <v>1.3701389683724012</v>
      </c>
      <c r="GM316" s="90">
        <f t="shared" si="634"/>
        <v>1.0662726987645321</v>
      </c>
      <c r="GO316" s="32">
        <f>GO315+1</f>
        <v>10</v>
      </c>
      <c r="GP316" s="80">
        <f t="shared" si="635"/>
        <v>0.85538802918317747</v>
      </c>
      <c r="GQ316" s="80">
        <f t="shared" si="636"/>
        <v>1.0221125551205175</v>
      </c>
      <c r="GR316" s="80">
        <f t="shared" si="637"/>
        <v>1.0054381331810389</v>
      </c>
    </row>
    <row r="317" spans="1:200" x14ac:dyDescent="0.2">
      <c r="A317" s="74" t="s">
        <v>247</v>
      </c>
      <c r="B317" s="31">
        <f t="shared" si="638"/>
        <v>1958</v>
      </c>
      <c r="D317" s="85"/>
      <c r="E317" s="85"/>
      <c r="F317" s="85"/>
      <c r="G317" s="85"/>
      <c r="H317" s="85"/>
      <c r="I317" s="85"/>
      <c r="K317" s="86"/>
      <c r="L317" s="86"/>
      <c r="M317" s="86"/>
      <c r="N317" s="86"/>
      <c r="O317" s="86"/>
      <c r="P317" s="86"/>
      <c r="X317" s="87"/>
      <c r="Y317" s="87"/>
      <c r="Z317" s="87"/>
      <c r="AA317" s="87"/>
      <c r="AB317" s="87"/>
      <c r="BE317" s="80"/>
      <c r="BF317" s="80"/>
      <c r="BG317" s="80"/>
      <c r="BH317" s="80"/>
      <c r="BI317" s="80"/>
      <c r="BJ317" s="80"/>
      <c r="BK317" s="80"/>
      <c r="BL317" s="80"/>
      <c r="BM317" s="80"/>
      <c r="BN317" s="80"/>
      <c r="BO317" s="80"/>
      <c r="BP317" s="80"/>
      <c r="BQ317" s="80"/>
      <c r="BR317" s="80"/>
      <c r="BS317" s="80"/>
      <c r="BT317" s="80"/>
      <c r="BU317" s="80"/>
      <c r="BV317" s="80"/>
      <c r="BW317" s="80"/>
      <c r="BX317" s="80"/>
      <c r="BY317" s="80"/>
      <c r="CN317" s="89"/>
      <c r="CO317" s="89"/>
      <c r="CP317" s="89"/>
      <c r="CQ317" s="89"/>
      <c r="CR317" s="89"/>
      <c r="CS317" s="89"/>
      <c r="CT317" s="89"/>
      <c r="CU317" s="89"/>
      <c r="CV317" s="89"/>
      <c r="CW317" s="89"/>
      <c r="CX317" s="89"/>
      <c r="DA317" s="35"/>
      <c r="DC317" s="80"/>
      <c r="DD317" s="80"/>
      <c r="DE317" s="80"/>
      <c r="DF317" s="80"/>
      <c r="DG317" s="80"/>
      <c r="DI317" s="80"/>
      <c r="DJ317" s="80"/>
      <c r="DK317" s="80"/>
      <c r="DL317" s="80"/>
      <c r="DM317" s="80"/>
      <c r="DN317" s="80"/>
      <c r="DO317" s="80"/>
      <c r="DP317" s="80"/>
      <c r="DQ317" s="80"/>
      <c r="DR317" s="80"/>
      <c r="DS317" s="80"/>
      <c r="DT317" s="80"/>
      <c r="DW317" s="80"/>
      <c r="DX317" s="80"/>
      <c r="DY317" s="80"/>
      <c r="DZ317" s="80"/>
      <c r="EA317" s="80"/>
      <c r="EC317" s="80"/>
      <c r="ED317" s="80"/>
      <c r="EE317" s="80"/>
      <c r="EF317" s="80"/>
      <c r="EG317" s="80"/>
      <c r="EI317" s="80" t="e">
        <f t="shared" si="639"/>
        <v>#DIV/0!</v>
      </c>
      <c r="EJ317" s="80" t="e">
        <f t="shared" si="639"/>
        <v>#DIV/0!</v>
      </c>
      <c r="EK317" s="80" t="e">
        <f t="shared" si="639"/>
        <v>#DIV/0!</v>
      </c>
      <c r="EL317" s="80" t="e">
        <f t="shared" si="639"/>
        <v>#DIV/0!</v>
      </c>
      <c r="EN317" s="80" t="e">
        <f t="shared" si="640"/>
        <v>#DIV/0!</v>
      </c>
      <c r="EO317" s="80" t="e">
        <f t="shared" si="641"/>
        <v>#DIV/0!</v>
      </c>
      <c r="EP317" s="80" t="e">
        <f t="shared" si="642"/>
        <v>#DIV/0!</v>
      </c>
      <c r="EQ317" s="80" t="e">
        <f t="shared" si="643"/>
        <v>#DIV/0!</v>
      </c>
      <c r="ES317" s="80" t="e">
        <f t="shared" si="644"/>
        <v>#DIV/0!</v>
      </c>
      <c r="ET317" s="80" t="e">
        <f t="shared" si="645"/>
        <v>#DIV/0!</v>
      </c>
      <c r="EU317" s="80" t="e">
        <f t="shared" si="646"/>
        <v>#DIV/0!</v>
      </c>
      <c r="EV317" s="80" t="e">
        <f t="shared" si="647"/>
        <v>#DIV/0!</v>
      </c>
      <c r="EX317" s="80" t="e">
        <f t="shared" si="648"/>
        <v>#DIV/0!</v>
      </c>
      <c r="EY317" s="80" t="e">
        <f t="shared" si="649"/>
        <v>#DIV/0!</v>
      </c>
      <c r="EZ317" s="80" t="e">
        <f t="shared" si="650"/>
        <v>#DIV/0!</v>
      </c>
      <c r="FA317" s="80" t="e">
        <f t="shared" si="651"/>
        <v>#DIV/0!</v>
      </c>
      <c r="FD317" s="80">
        <f t="shared" si="652"/>
        <v>1</v>
      </c>
      <c r="FE317" s="80">
        <f t="shared" si="653"/>
        <v>1</v>
      </c>
      <c r="FF317" s="80">
        <f t="shared" si="654"/>
        <v>1.2140272681364288</v>
      </c>
      <c r="FG317" s="80"/>
      <c r="FH317" s="80" t="e">
        <f t="shared" si="655"/>
        <v>#DIV/0!</v>
      </c>
      <c r="FI317" s="80">
        <f t="shared" si="656"/>
        <v>1</v>
      </c>
      <c r="FJ317" s="80">
        <f t="shared" si="657"/>
        <v>1.2935390145370722</v>
      </c>
      <c r="FK317" s="80"/>
      <c r="FL317" s="80" t="e">
        <f t="shared" si="658"/>
        <v>#DIV/0!</v>
      </c>
      <c r="FM317" s="80">
        <f t="shared" si="659"/>
        <v>1</v>
      </c>
      <c r="FN317" s="80">
        <f t="shared" si="660"/>
        <v>0.99557817876568389</v>
      </c>
      <c r="FO317" s="80"/>
      <c r="FP317" s="80" t="e">
        <f t="shared" si="661"/>
        <v>#DIV/0!</v>
      </c>
      <c r="FQ317" s="80">
        <f t="shared" si="662"/>
        <v>1</v>
      </c>
      <c r="FR317" s="80">
        <f t="shared" si="629"/>
        <v>0.97922256430652277</v>
      </c>
      <c r="FT317" s="80" t="e">
        <f t="shared" si="663"/>
        <v>#DIV/0!</v>
      </c>
      <c r="FU317" s="80">
        <f t="shared" si="664"/>
        <v>1</v>
      </c>
      <c r="FV317" s="80">
        <f t="shared" si="665"/>
        <v>0.98964088940027783</v>
      </c>
      <c r="GH317" s="32">
        <f t="shared" ref="GH317:GH344" si="667">GH316+1</f>
        <v>1980</v>
      </c>
      <c r="GI317" s="90">
        <f t="shared" si="630"/>
        <v>1.0895885281754834</v>
      </c>
      <c r="GJ317" s="90">
        <f t="shared" si="631"/>
        <v>0.91292014451521408</v>
      </c>
      <c r="GK317" s="90">
        <f t="shared" si="632"/>
        <v>1.000578949891779</v>
      </c>
      <c r="GL317" s="90">
        <f t="shared" si="633"/>
        <v>1.3119796860305448</v>
      </c>
      <c r="GM317" s="90">
        <f t="shared" si="634"/>
        <v>1.0226001561700635</v>
      </c>
      <c r="GO317" s="32">
        <f t="shared" ref="GO317:GO336" si="668">GO316+1</f>
        <v>11</v>
      </c>
      <c r="GP317" s="80">
        <f t="shared" si="635"/>
        <v>0.839600593781342</v>
      </c>
      <c r="GQ317" s="80">
        <f t="shared" si="636"/>
        <v>1.0503419362088582</v>
      </c>
      <c r="GR317" s="80">
        <f t="shared" si="637"/>
        <v>1.0100936941083358</v>
      </c>
    </row>
    <row r="318" spans="1:200" x14ac:dyDescent="0.2">
      <c r="A318" s="74" t="s">
        <v>247</v>
      </c>
      <c r="B318" s="31">
        <f t="shared" si="638"/>
        <v>1959</v>
      </c>
      <c r="D318" s="85"/>
      <c r="E318" s="85"/>
      <c r="F318" s="85"/>
      <c r="G318" s="85"/>
      <c r="H318" s="85"/>
      <c r="I318" s="85"/>
      <c r="K318" s="86"/>
      <c r="L318" s="86"/>
      <c r="M318" s="86"/>
      <c r="N318" s="86"/>
      <c r="O318" s="86"/>
      <c r="P318" s="86"/>
      <c r="X318" s="87"/>
      <c r="Y318" s="87"/>
      <c r="Z318" s="87"/>
      <c r="AA318" s="87"/>
      <c r="AB318" s="87"/>
      <c r="BE318" s="80"/>
      <c r="BF318" s="80"/>
      <c r="BG318" s="80"/>
      <c r="BH318" s="80"/>
      <c r="BI318" s="80"/>
      <c r="BJ318" s="80"/>
      <c r="BK318" s="80"/>
      <c r="BL318" s="80"/>
      <c r="BM318" s="80"/>
      <c r="BN318" s="80"/>
      <c r="BO318" s="80"/>
      <c r="BP318" s="80"/>
      <c r="BQ318" s="80"/>
      <c r="BR318" s="80"/>
      <c r="BS318" s="80"/>
      <c r="BT318" s="80"/>
      <c r="BU318" s="80"/>
      <c r="BV318" s="80"/>
      <c r="BW318" s="80"/>
      <c r="BX318" s="80"/>
      <c r="BY318" s="80"/>
      <c r="CN318" s="89"/>
      <c r="CO318" s="89"/>
      <c r="CP318" s="89"/>
      <c r="CQ318" s="89"/>
      <c r="CR318" s="89"/>
      <c r="CS318" s="89"/>
      <c r="CT318" s="89"/>
      <c r="CU318" s="89"/>
      <c r="CV318" s="89"/>
      <c r="CW318" s="89"/>
      <c r="CX318" s="89"/>
      <c r="DA318" s="35"/>
      <c r="DC318" s="80"/>
      <c r="DD318" s="80"/>
      <c r="DE318" s="80"/>
      <c r="DF318" s="80"/>
      <c r="DG318" s="80"/>
      <c r="DI318" s="80"/>
      <c r="DJ318" s="80"/>
      <c r="DK318" s="80"/>
      <c r="DL318" s="80"/>
      <c r="DM318" s="80"/>
      <c r="DN318" s="80"/>
      <c r="DO318" s="80"/>
      <c r="DP318" s="80"/>
      <c r="DQ318" s="80"/>
      <c r="DR318" s="80"/>
      <c r="DS318" s="80"/>
      <c r="DT318" s="80"/>
      <c r="DW318" s="80"/>
      <c r="DX318" s="80"/>
      <c r="DY318" s="80"/>
      <c r="DZ318" s="80"/>
      <c r="EA318" s="80"/>
      <c r="EC318" s="80"/>
      <c r="ED318" s="80"/>
      <c r="EE318" s="80"/>
      <c r="EF318" s="80"/>
      <c r="EG318" s="80"/>
      <c r="EI318" s="80" t="e">
        <f t="shared" si="639"/>
        <v>#DIV/0!</v>
      </c>
      <c r="EJ318" s="80" t="e">
        <f t="shared" si="639"/>
        <v>#DIV/0!</v>
      </c>
      <c r="EK318" s="80" t="e">
        <f t="shared" si="639"/>
        <v>#DIV/0!</v>
      </c>
      <c r="EL318" s="80" t="e">
        <f t="shared" si="639"/>
        <v>#DIV/0!</v>
      </c>
      <c r="EN318" s="80" t="e">
        <f t="shared" si="640"/>
        <v>#DIV/0!</v>
      </c>
      <c r="EO318" s="80" t="e">
        <f t="shared" si="641"/>
        <v>#DIV/0!</v>
      </c>
      <c r="EP318" s="80" t="e">
        <f t="shared" si="642"/>
        <v>#DIV/0!</v>
      </c>
      <c r="EQ318" s="80" t="e">
        <f t="shared" si="643"/>
        <v>#DIV/0!</v>
      </c>
      <c r="ES318" s="80" t="e">
        <f t="shared" si="644"/>
        <v>#DIV/0!</v>
      </c>
      <c r="ET318" s="80" t="e">
        <f t="shared" si="645"/>
        <v>#DIV/0!</v>
      </c>
      <c r="EU318" s="80" t="e">
        <f t="shared" si="646"/>
        <v>#DIV/0!</v>
      </c>
      <c r="EV318" s="80" t="e">
        <f t="shared" si="647"/>
        <v>#DIV/0!</v>
      </c>
      <c r="EX318" s="80" t="e">
        <f t="shared" si="648"/>
        <v>#DIV/0!</v>
      </c>
      <c r="EY318" s="80" t="e">
        <f t="shared" si="649"/>
        <v>#DIV/0!</v>
      </c>
      <c r="EZ318" s="80" t="e">
        <f t="shared" si="650"/>
        <v>#DIV/0!</v>
      </c>
      <c r="FA318" s="80" t="e">
        <f t="shared" si="651"/>
        <v>#DIV/0!</v>
      </c>
      <c r="FD318" s="80">
        <f t="shared" si="652"/>
        <v>1</v>
      </c>
      <c r="FE318" s="80">
        <f t="shared" si="653"/>
        <v>1</v>
      </c>
      <c r="FF318" s="80">
        <f t="shared" si="654"/>
        <v>1.2140272681364288</v>
      </c>
      <c r="FG318" s="80"/>
      <c r="FH318" s="80" t="e">
        <f t="shared" si="655"/>
        <v>#DIV/0!</v>
      </c>
      <c r="FI318" s="80">
        <f t="shared" si="656"/>
        <v>1</v>
      </c>
      <c r="FJ318" s="80">
        <f t="shared" si="657"/>
        <v>1.2935390145370722</v>
      </c>
      <c r="FK318" s="80"/>
      <c r="FL318" s="80" t="e">
        <f t="shared" si="658"/>
        <v>#DIV/0!</v>
      </c>
      <c r="FM318" s="80">
        <f t="shared" si="659"/>
        <v>1</v>
      </c>
      <c r="FN318" s="80">
        <f t="shared" si="660"/>
        <v>0.99557817876568389</v>
      </c>
      <c r="FO318" s="80"/>
      <c r="FP318" s="80" t="e">
        <f t="shared" si="661"/>
        <v>#DIV/0!</v>
      </c>
      <c r="FQ318" s="80">
        <f t="shared" si="662"/>
        <v>1</v>
      </c>
      <c r="FR318" s="80">
        <f t="shared" si="629"/>
        <v>0.97922256430652277</v>
      </c>
      <c r="FT318" s="80" t="e">
        <f t="shared" si="663"/>
        <v>#DIV/0!</v>
      </c>
      <c r="FU318" s="80">
        <f t="shared" si="664"/>
        <v>1</v>
      </c>
      <c r="FV318" s="80">
        <f t="shared" si="665"/>
        <v>0.98964088940027783</v>
      </c>
      <c r="GH318" s="32">
        <f t="shared" si="667"/>
        <v>1981</v>
      </c>
      <c r="GI318" s="90">
        <f t="shared" si="630"/>
        <v>0.96463113350401508</v>
      </c>
      <c r="GJ318" s="90">
        <f t="shared" si="631"/>
        <v>0.93272839351516479</v>
      </c>
      <c r="GK318" s="90">
        <f t="shared" si="632"/>
        <v>1.0007785708496415</v>
      </c>
      <c r="GL318" s="90">
        <f t="shared" si="633"/>
        <v>1.0812424851138662</v>
      </c>
      <c r="GM318" s="90">
        <f t="shared" si="634"/>
        <v>0.9950161128619236</v>
      </c>
      <c r="GO318" s="32">
        <f t="shared" si="668"/>
        <v>12</v>
      </c>
      <c r="GP318" s="80">
        <f t="shared" si="635"/>
        <v>0.81172698557757239</v>
      </c>
      <c r="GQ318" s="80">
        <f t="shared" si="636"/>
        <v>1.0781239166928307</v>
      </c>
      <c r="GR318" s="80">
        <f t="shared" si="637"/>
        <v>1.0253441542796824</v>
      </c>
    </row>
    <row r="319" spans="1:200" x14ac:dyDescent="0.2">
      <c r="A319" s="74" t="s">
        <v>247</v>
      </c>
      <c r="B319" s="31">
        <f t="shared" si="638"/>
        <v>1960</v>
      </c>
      <c r="D319" s="85" t="e">
        <f>[4]Conversion_Factors!$M22*D172+D246</f>
        <v>#DIV/0!</v>
      </c>
      <c r="E319" s="85" t="e">
        <f>[4]Conversion_Factors!$M22*E172+E246</f>
        <v>#DIV/0!</v>
      </c>
      <c r="F319" s="85">
        <f>[4]Conversion_Factors!$M22*F172+F246</f>
        <v>62789.639074463092</v>
      </c>
      <c r="G319" s="85" t="e">
        <f>[4]Conversion_Factors!$M22*G172+G246</f>
        <v>#DIV/0!</v>
      </c>
      <c r="H319" s="85" t="e">
        <f t="shared" ref="H319:H369" si="669">SUM(D319:G319)</f>
        <v>#DIV/0!</v>
      </c>
      <c r="I319" s="85"/>
      <c r="K319" s="86"/>
      <c r="L319" s="86"/>
      <c r="M319" s="86"/>
      <c r="N319" s="86"/>
      <c r="O319" s="86"/>
      <c r="P319" s="86"/>
      <c r="X319" s="87"/>
      <c r="Y319" s="87"/>
      <c r="Z319" s="87"/>
      <c r="AA319" s="87"/>
      <c r="AB319" s="87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80"/>
      <c r="BV319" s="80"/>
      <c r="BW319" s="80"/>
      <c r="BX319" s="80"/>
      <c r="BY319" s="80"/>
      <c r="CN319" s="89"/>
      <c r="CO319" s="89"/>
      <c r="CP319" s="89"/>
      <c r="CQ319" s="89"/>
      <c r="CR319" s="89"/>
      <c r="CS319" s="89"/>
      <c r="CT319" s="89"/>
      <c r="CU319" s="89"/>
      <c r="CV319" s="89"/>
      <c r="CW319" s="89"/>
      <c r="CX319" s="89"/>
      <c r="DA319" s="35"/>
      <c r="DC319" s="80" t="e">
        <f t="shared" ref="DC319:DC350" si="670">D319/$H319</f>
        <v>#DIV/0!</v>
      </c>
      <c r="DD319" s="80" t="e">
        <f t="shared" ref="DD319:DD350" si="671">E319/$H319</f>
        <v>#DIV/0!</v>
      </c>
      <c r="DE319" s="80" t="e">
        <f t="shared" ref="DE319:DE350" si="672">F319/$H319</f>
        <v>#DIV/0!</v>
      </c>
      <c r="DF319" s="80" t="e">
        <f t="shared" ref="DF319:DF350" si="673">G319/$H319</f>
        <v>#DIV/0!</v>
      </c>
      <c r="DG319" s="80"/>
      <c r="DI319" s="80" t="e">
        <f t="shared" ref="DI319:DI350" si="674">(DC319-DC318)/LN(DC319/DC318)</f>
        <v>#DIV/0!</v>
      </c>
      <c r="DJ319" s="80" t="e">
        <f t="shared" ref="DJ319:DJ350" si="675">(DD319-DD318)/LN(DD319/DD318)</f>
        <v>#DIV/0!</v>
      </c>
      <c r="DK319" s="80" t="e">
        <f t="shared" ref="DK319:DK350" si="676">(DE319-DE318)/LN(DE319/DE318)</f>
        <v>#DIV/0!</v>
      </c>
      <c r="DL319" s="80" t="e">
        <f t="shared" ref="DL319:DL350" si="677">(DF319-DF318)/LN(DF319/DF318)</f>
        <v>#DIV/0!</v>
      </c>
      <c r="DM319" s="80" t="e">
        <f t="shared" ref="DM319:DM369" si="678">SUM(DI319:DL319)</f>
        <v>#DIV/0!</v>
      </c>
      <c r="DN319" s="80"/>
      <c r="DO319" s="80"/>
      <c r="DP319" s="80" t="e">
        <f t="shared" ref="DP319:DP350" si="679">DI319/$DM319</f>
        <v>#DIV/0!</v>
      </c>
      <c r="DQ319" s="80" t="e">
        <f t="shared" ref="DQ319:DQ350" si="680">DJ319/$DM319</f>
        <v>#DIV/0!</v>
      </c>
      <c r="DR319" s="80" t="e">
        <f t="shared" ref="DR319:DR350" si="681">DK319/$DM319</f>
        <v>#DIV/0!</v>
      </c>
      <c r="DS319" s="80" t="e">
        <f t="shared" ref="DS319:DS350" si="682">DL319/$DM319</f>
        <v>#DIV/0!</v>
      </c>
      <c r="DT319" s="80"/>
      <c r="DW319" s="80"/>
      <c r="DX319" s="80"/>
      <c r="DY319" s="80"/>
      <c r="DZ319" s="80"/>
      <c r="EA319" s="80"/>
      <c r="EC319" s="80" t="e">
        <f t="shared" ref="EC319:EC350" si="683">K319/$O319</f>
        <v>#DIV/0!</v>
      </c>
      <c r="ED319" s="80" t="e">
        <f t="shared" ref="ED319:ED350" si="684">L319/$O319</f>
        <v>#DIV/0!</v>
      </c>
      <c r="EE319" s="80" t="e">
        <f t="shared" ref="EE319:EE350" si="685">M319/$O319</f>
        <v>#DIV/0!</v>
      </c>
      <c r="EF319" s="80" t="e">
        <f t="shared" ref="EF319:EF350" si="686">N319/$O319</f>
        <v>#DIV/0!</v>
      </c>
      <c r="EG319" s="80"/>
      <c r="EI319" s="80" t="e">
        <f t="shared" si="639"/>
        <v>#DIV/0!</v>
      </c>
      <c r="EJ319" s="80" t="e">
        <f t="shared" si="639"/>
        <v>#DIV/0!</v>
      </c>
      <c r="EK319" s="80" t="e">
        <f t="shared" si="639"/>
        <v>#DIV/0!</v>
      </c>
      <c r="EL319" s="80" t="e">
        <f t="shared" si="639"/>
        <v>#DIV/0!</v>
      </c>
      <c r="EN319" s="80" t="e">
        <f t="shared" si="640"/>
        <v>#DIV/0!</v>
      </c>
      <c r="EO319" s="80" t="e">
        <f t="shared" si="641"/>
        <v>#DIV/0!</v>
      </c>
      <c r="EP319" s="80" t="e">
        <f t="shared" si="642"/>
        <v>#DIV/0!</v>
      </c>
      <c r="EQ319" s="80" t="e">
        <f t="shared" si="643"/>
        <v>#DIV/0!</v>
      </c>
      <c r="ES319" s="80" t="e">
        <f t="shared" si="644"/>
        <v>#DIV/0!</v>
      </c>
      <c r="ET319" s="80" t="e">
        <f t="shared" si="645"/>
        <v>#DIV/0!</v>
      </c>
      <c r="EU319" s="80" t="e">
        <f t="shared" si="646"/>
        <v>#DIV/0!</v>
      </c>
      <c r="EV319" s="80" t="e">
        <f t="shared" si="647"/>
        <v>#DIV/0!</v>
      </c>
      <c r="EX319" s="80" t="e">
        <f t="shared" si="648"/>
        <v>#DIV/0!</v>
      </c>
      <c r="EY319" s="80" t="e">
        <f t="shared" si="649"/>
        <v>#DIV/0!</v>
      </c>
      <c r="EZ319" s="80" t="e">
        <f t="shared" si="650"/>
        <v>#DIV/0!</v>
      </c>
      <c r="FA319" s="80" t="e">
        <f t="shared" si="651"/>
        <v>#DIV/0!</v>
      </c>
      <c r="FD319" s="80" t="e">
        <f t="shared" si="652"/>
        <v>#DIV/0!</v>
      </c>
      <c r="FE319" s="80">
        <f t="shared" si="653"/>
        <v>1</v>
      </c>
      <c r="FF319" s="80">
        <f t="shared" si="654"/>
        <v>1.2140272681364288</v>
      </c>
      <c r="FG319" s="80"/>
      <c r="FH319" s="80" t="e">
        <f t="shared" si="655"/>
        <v>#DIV/0!</v>
      </c>
      <c r="FI319" s="80">
        <f t="shared" si="656"/>
        <v>1</v>
      </c>
      <c r="FJ319" s="80">
        <f t="shared" si="657"/>
        <v>1.2935390145370722</v>
      </c>
      <c r="FK319" s="80"/>
      <c r="FL319" s="80" t="e">
        <f t="shared" si="658"/>
        <v>#DIV/0!</v>
      </c>
      <c r="FM319" s="80">
        <f t="shared" si="659"/>
        <v>1</v>
      </c>
      <c r="FN319" s="80">
        <f t="shared" si="660"/>
        <v>0.99557817876568389</v>
      </c>
      <c r="FO319" s="80"/>
      <c r="FP319" s="80" t="e">
        <f t="shared" si="661"/>
        <v>#DIV/0!</v>
      </c>
      <c r="FQ319" s="80">
        <f t="shared" si="662"/>
        <v>1</v>
      </c>
      <c r="FR319" s="80">
        <f t="shared" si="629"/>
        <v>0.97922256430652277</v>
      </c>
      <c r="FT319" s="80" t="e">
        <f t="shared" si="663"/>
        <v>#DIV/0!</v>
      </c>
      <c r="FU319" s="80">
        <f t="shared" si="664"/>
        <v>1</v>
      </c>
      <c r="FV319" s="80">
        <f t="shared" si="665"/>
        <v>0.98964088940027783</v>
      </c>
      <c r="GH319" s="32">
        <f t="shared" si="667"/>
        <v>1982</v>
      </c>
      <c r="GI319" s="90">
        <f t="shared" si="630"/>
        <v>0.95213834610954773</v>
      </c>
      <c r="GJ319" s="90">
        <f t="shared" si="631"/>
        <v>0.94313036744873024</v>
      </c>
      <c r="GK319" s="90">
        <f t="shared" si="632"/>
        <v>1.0001894895854839</v>
      </c>
      <c r="GL319" s="90">
        <f t="shared" si="633"/>
        <v>1.037889378641105</v>
      </c>
      <c r="GM319" s="90">
        <f t="shared" si="634"/>
        <v>0.9853445941124036</v>
      </c>
      <c r="GO319" s="32">
        <f t="shared" si="668"/>
        <v>13</v>
      </c>
      <c r="GP319" s="80">
        <f t="shared" si="635"/>
        <v>0.80024894273757818</v>
      </c>
      <c r="GQ319" s="80">
        <f t="shared" si="636"/>
        <v>1.093805820504723</v>
      </c>
      <c r="GR319" s="80">
        <f t="shared" si="637"/>
        <v>1.0355074088527403</v>
      </c>
    </row>
    <row r="320" spans="1:200" x14ac:dyDescent="0.2">
      <c r="A320" s="74" t="s">
        <v>247</v>
      </c>
      <c r="B320" s="31">
        <f t="shared" si="638"/>
        <v>1961</v>
      </c>
      <c r="D320" s="85" t="e">
        <f>[4]Conversion_Factors!$M23*D173+D247</f>
        <v>#DIV/0!</v>
      </c>
      <c r="E320" s="85" t="e">
        <f>[4]Conversion_Factors!$M23*E173+E247</f>
        <v>#DIV/0!</v>
      </c>
      <c r="F320" s="85">
        <f>[4]Conversion_Factors!$M23*F173+F247</f>
        <v>64508.088323273434</v>
      </c>
      <c r="G320" s="85" t="e">
        <f>[4]Conversion_Factors!$M23*G173+G247</f>
        <v>#DIV/0!</v>
      </c>
      <c r="H320" s="85" t="e">
        <f t="shared" si="669"/>
        <v>#DIV/0!</v>
      </c>
      <c r="I320" s="85"/>
      <c r="K320" s="86"/>
      <c r="L320" s="86"/>
      <c r="M320" s="86"/>
      <c r="N320" s="86"/>
      <c r="O320" s="86"/>
      <c r="P320" s="86"/>
      <c r="X320" s="87"/>
      <c r="Y320" s="87"/>
      <c r="Z320" s="87"/>
      <c r="AA320" s="87"/>
      <c r="AB320" s="87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80"/>
      <c r="BV320" s="80"/>
      <c r="BW320" s="80"/>
      <c r="BX320" s="80"/>
      <c r="BY320" s="80"/>
      <c r="CN320" s="89"/>
      <c r="CO320" s="89"/>
      <c r="CP320" s="89"/>
      <c r="CQ320" s="89"/>
      <c r="CR320" s="89"/>
      <c r="CS320" s="89"/>
      <c r="CT320" s="89"/>
      <c r="CU320" s="89"/>
      <c r="CV320" s="89"/>
      <c r="CW320" s="89"/>
      <c r="CX320" s="89"/>
      <c r="DA320" s="35"/>
      <c r="DC320" s="80" t="e">
        <f t="shared" si="670"/>
        <v>#DIV/0!</v>
      </c>
      <c r="DD320" s="80" t="e">
        <f t="shared" si="671"/>
        <v>#DIV/0!</v>
      </c>
      <c r="DE320" s="80" t="e">
        <f t="shared" si="672"/>
        <v>#DIV/0!</v>
      </c>
      <c r="DF320" s="80" t="e">
        <f t="shared" si="673"/>
        <v>#DIV/0!</v>
      </c>
      <c r="DG320" s="80"/>
      <c r="DI320" s="80" t="e">
        <f t="shared" si="674"/>
        <v>#DIV/0!</v>
      </c>
      <c r="DJ320" s="80" t="e">
        <f t="shared" si="675"/>
        <v>#DIV/0!</v>
      </c>
      <c r="DK320" s="80" t="e">
        <f t="shared" si="676"/>
        <v>#DIV/0!</v>
      </c>
      <c r="DL320" s="80" t="e">
        <f t="shared" si="677"/>
        <v>#DIV/0!</v>
      </c>
      <c r="DM320" s="80" t="e">
        <f t="shared" si="678"/>
        <v>#DIV/0!</v>
      </c>
      <c r="DN320" s="80"/>
      <c r="DO320" s="80"/>
      <c r="DP320" s="80" t="e">
        <f t="shared" si="679"/>
        <v>#DIV/0!</v>
      </c>
      <c r="DQ320" s="80" t="e">
        <f t="shared" si="680"/>
        <v>#DIV/0!</v>
      </c>
      <c r="DR320" s="80" t="e">
        <f t="shared" si="681"/>
        <v>#DIV/0!</v>
      </c>
      <c r="DS320" s="80" t="e">
        <f t="shared" si="682"/>
        <v>#DIV/0!</v>
      </c>
      <c r="DT320" s="80"/>
      <c r="DW320" s="80"/>
      <c r="DX320" s="80"/>
      <c r="DY320" s="80"/>
      <c r="DZ320" s="80"/>
      <c r="EA320" s="80"/>
      <c r="EC320" s="80" t="e">
        <f t="shared" si="683"/>
        <v>#DIV/0!</v>
      </c>
      <c r="ED320" s="80" t="e">
        <f t="shared" si="684"/>
        <v>#DIV/0!</v>
      </c>
      <c r="EE320" s="80" t="e">
        <f t="shared" si="685"/>
        <v>#DIV/0!</v>
      </c>
      <c r="EF320" s="80" t="e">
        <f t="shared" si="686"/>
        <v>#DIV/0!</v>
      </c>
      <c r="EG320" s="80"/>
      <c r="EI320" s="80" t="e">
        <f t="shared" si="639"/>
        <v>#DIV/0!</v>
      </c>
      <c r="EJ320" s="80" t="e">
        <f t="shared" si="639"/>
        <v>#DIV/0!</v>
      </c>
      <c r="EK320" s="80" t="e">
        <f t="shared" si="639"/>
        <v>#DIV/0!</v>
      </c>
      <c r="EL320" s="80" t="e">
        <f t="shared" si="639"/>
        <v>#DIV/0!</v>
      </c>
      <c r="EN320" s="80" t="e">
        <f t="shared" si="640"/>
        <v>#DIV/0!</v>
      </c>
      <c r="EO320" s="80" t="e">
        <f t="shared" si="641"/>
        <v>#DIV/0!</v>
      </c>
      <c r="EP320" s="80" t="e">
        <f t="shared" si="642"/>
        <v>#DIV/0!</v>
      </c>
      <c r="EQ320" s="80" t="e">
        <f t="shared" si="643"/>
        <v>#DIV/0!</v>
      </c>
      <c r="ES320" s="80" t="e">
        <f t="shared" si="644"/>
        <v>#DIV/0!</v>
      </c>
      <c r="ET320" s="80" t="e">
        <f t="shared" si="645"/>
        <v>#DIV/0!</v>
      </c>
      <c r="EU320" s="80" t="e">
        <f t="shared" si="646"/>
        <v>#DIV/0!</v>
      </c>
      <c r="EV320" s="80" t="e">
        <f t="shared" si="647"/>
        <v>#DIV/0!</v>
      </c>
      <c r="EX320" s="80" t="e">
        <f t="shared" si="648"/>
        <v>#DIV/0!</v>
      </c>
      <c r="EY320" s="80" t="e">
        <f t="shared" si="649"/>
        <v>#DIV/0!</v>
      </c>
      <c r="EZ320" s="80" t="e">
        <f t="shared" si="650"/>
        <v>#DIV/0!</v>
      </c>
      <c r="FA320" s="80" t="e">
        <f t="shared" si="651"/>
        <v>#DIV/0!</v>
      </c>
      <c r="FD320" s="80" t="e">
        <f t="shared" si="652"/>
        <v>#DIV/0!</v>
      </c>
      <c r="FE320" s="80">
        <f t="shared" si="653"/>
        <v>1</v>
      </c>
      <c r="FF320" s="80">
        <f t="shared" si="654"/>
        <v>1.2140272681364288</v>
      </c>
      <c r="FG320" s="80"/>
      <c r="FH320" s="80" t="e">
        <f t="shared" si="655"/>
        <v>#DIV/0!</v>
      </c>
      <c r="FI320" s="80">
        <f t="shared" si="656"/>
        <v>1</v>
      </c>
      <c r="FJ320" s="80">
        <f t="shared" si="657"/>
        <v>1.2935390145370722</v>
      </c>
      <c r="FK320" s="80"/>
      <c r="FL320" s="80" t="e">
        <f t="shared" si="658"/>
        <v>#DIV/0!</v>
      </c>
      <c r="FM320" s="80">
        <f t="shared" si="659"/>
        <v>1</v>
      </c>
      <c r="FN320" s="80">
        <f t="shared" si="660"/>
        <v>0.99557817876568389</v>
      </c>
      <c r="FO320" s="80"/>
      <c r="FP320" s="80" t="e">
        <f t="shared" si="661"/>
        <v>#DIV/0!</v>
      </c>
      <c r="FQ320" s="80">
        <f t="shared" si="662"/>
        <v>1</v>
      </c>
      <c r="FR320" s="80">
        <f t="shared" si="629"/>
        <v>0.97922256430652277</v>
      </c>
      <c r="FT320" s="80" t="e">
        <f t="shared" si="663"/>
        <v>#DIV/0!</v>
      </c>
      <c r="FU320" s="80">
        <f t="shared" si="664"/>
        <v>1</v>
      </c>
      <c r="FV320" s="80">
        <f t="shared" si="665"/>
        <v>0.98964088940027783</v>
      </c>
      <c r="GH320" s="32">
        <f t="shared" si="667"/>
        <v>1983</v>
      </c>
      <c r="GI320" s="90">
        <f t="shared" si="630"/>
        <v>0.97236960010079121</v>
      </c>
      <c r="GJ320" s="90">
        <f t="shared" si="631"/>
        <v>0.95653464441384251</v>
      </c>
      <c r="GK320" s="90">
        <f t="shared" si="632"/>
        <v>0.99980031899986888</v>
      </c>
      <c r="GL320" s="90">
        <f t="shared" si="633"/>
        <v>1.0787224376285522</v>
      </c>
      <c r="GM320" s="90">
        <f t="shared" si="634"/>
        <v>0.97412790118875681</v>
      </c>
      <c r="GO320" s="32">
        <f t="shared" si="668"/>
        <v>14</v>
      </c>
      <c r="GP320" s="80">
        <f t="shared" si="635"/>
        <v>0.83634582948637759</v>
      </c>
      <c r="GQ320" s="80">
        <f t="shared" si="636"/>
        <v>1.1071925482593949</v>
      </c>
      <c r="GR320" s="80">
        <f t="shared" si="637"/>
        <v>1.0388787538298139</v>
      </c>
    </row>
    <row r="321" spans="1:200" x14ac:dyDescent="0.2">
      <c r="A321" s="74" t="s">
        <v>247</v>
      </c>
      <c r="B321" s="31">
        <f t="shared" si="638"/>
        <v>1962</v>
      </c>
      <c r="D321" s="85" t="e">
        <f>[4]Conversion_Factors!$M24*D174+D248</f>
        <v>#DIV/0!</v>
      </c>
      <c r="E321" s="85" t="e">
        <f>[4]Conversion_Factors!$M24*E174+E248</f>
        <v>#DIV/0!</v>
      </c>
      <c r="F321" s="85">
        <f>[4]Conversion_Factors!$M24*F174+F248</f>
        <v>68088.179327013742</v>
      </c>
      <c r="G321" s="85" t="e">
        <f>[4]Conversion_Factors!$M24*G174+G248</f>
        <v>#DIV/0!</v>
      </c>
      <c r="H321" s="85" t="e">
        <f t="shared" si="669"/>
        <v>#DIV/0!</v>
      </c>
      <c r="I321" s="85"/>
      <c r="K321" s="86"/>
      <c r="L321" s="86"/>
      <c r="M321" s="86"/>
      <c r="N321" s="86"/>
      <c r="O321" s="86"/>
      <c r="P321" s="86"/>
      <c r="X321" s="87"/>
      <c r="Y321" s="87"/>
      <c r="Z321" s="87"/>
      <c r="AA321" s="87"/>
      <c r="AB321" s="87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80"/>
      <c r="BV321" s="80"/>
      <c r="BW321" s="80"/>
      <c r="BX321" s="80"/>
      <c r="BY321" s="80"/>
      <c r="CN321" s="89"/>
      <c r="CO321" s="89"/>
      <c r="CP321" s="89"/>
      <c r="CQ321" s="89"/>
      <c r="CR321" s="89"/>
      <c r="CS321" s="89"/>
      <c r="CT321" s="89"/>
      <c r="CU321" s="89"/>
      <c r="CV321" s="89"/>
      <c r="CW321" s="89"/>
      <c r="CX321" s="89"/>
      <c r="DA321" s="35"/>
      <c r="DC321" s="80" t="e">
        <f t="shared" si="670"/>
        <v>#DIV/0!</v>
      </c>
      <c r="DD321" s="80" t="e">
        <f t="shared" si="671"/>
        <v>#DIV/0!</v>
      </c>
      <c r="DE321" s="80" t="e">
        <f t="shared" si="672"/>
        <v>#DIV/0!</v>
      </c>
      <c r="DF321" s="80" t="e">
        <f t="shared" si="673"/>
        <v>#DIV/0!</v>
      </c>
      <c r="DG321" s="80"/>
      <c r="DI321" s="80" t="e">
        <f t="shared" si="674"/>
        <v>#DIV/0!</v>
      </c>
      <c r="DJ321" s="80" t="e">
        <f t="shared" si="675"/>
        <v>#DIV/0!</v>
      </c>
      <c r="DK321" s="80" t="e">
        <f t="shared" si="676"/>
        <v>#DIV/0!</v>
      </c>
      <c r="DL321" s="80" t="e">
        <f t="shared" si="677"/>
        <v>#DIV/0!</v>
      </c>
      <c r="DM321" s="80" t="e">
        <f t="shared" si="678"/>
        <v>#DIV/0!</v>
      </c>
      <c r="DN321" s="80"/>
      <c r="DO321" s="80"/>
      <c r="DP321" s="80" t="e">
        <f t="shared" si="679"/>
        <v>#DIV/0!</v>
      </c>
      <c r="DQ321" s="80" t="e">
        <f t="shared" si="680"/>
        <v>#DIV/0!</v>
      </c>
      <c r="DR321" s="80" t="e">
        <f t="shared" si="681"/>
        <v>#DIV/0!</v>
      </c>
      <c r="DS321" s="80" t="e">
        <f t="shared" si="682"/>
        <v>#DIV/0!</v>
      </c>
      <c r="DT321" s="80"/>
      <c r="DW321" s="80"/>
      <c r="DX321" s="80"/>
      <c r="DY321" s="80"/>
      <c r="DZ321" s="80"/>
      <c r="EA321" s="80"/>
      <c r="EC321" s="80" t="e">
        <f t="shared" si="683"/>
        <v>#DIV/0!</v>
      </c>
      <c r="ED321" s="80" t="e">
        <f t="shared" si="684"/>
        <v>#DIV/0!</v>
      </c>
      <c r="EE321" s="80" t="e">
        <f t="shared" si="685"/>
        <v>#DIV/0!</v>
      </c>
      <c r="EF321" s="80" t="e">
        <f t="shared" si="686"/>
        <v>#DIV/0!</v>
      </c>
      <c r="EG321" s="80"/>
      <c r="EI321" s="80" t="e">
        <f t="shared" si="639"/>
        <v>#DIV/0!</v>
      </c>
      <c r="EJ321" s="80" t="e">
        <f t="shared" si="639"/>
        <v>#DIV/0!</v>
      </c>
      <c r="EK321" s="80" t="e">
        <f t="shared" si="639"/>
        <v>#DIV/0!</v>
      </c>
      <c r="EL321" s="80" t="e">
        <f t="shared" si="639"/>
        <v>#DIV/0!</v>
      </c>
      <c r="EN321" s="80" t="e">
        <f t="shared" si="640"/>
        <v>#DIV/0!</v>
      </c>
      <c r="EO321" s="80" t="e">
        <f t="shared" si="641"/>
        <v>#DIV/0!</v>
      </c>
      <c r="EP321" s="80" t="e">
        <f t="shared" si="642"/>
        <v>#DIV/0!</v>
      </c>
      <c r="EQ321" s="80" t="e">
        <f t="shared" si="643"/>
        <v>#DIV/0!</v>
      </c>
      <c r="ES321" s="80" t="e">
        <f t="shared" si="644"/>
        <v>#DIV/0!</v>
      </c>
      <c r="ET321" s="80" t="e">
        <f t="shared" si="645"/>
        <v>#DIV/0!</v>
      </c>
      <c r="EU321" s="80" t="e">
        <f t="shared" si="646"/>
        <v>#DIV/0!</v>
      </c>
      <c r="EV321" s="80" t="e">
        <f t="shared" si="647"/>
        <v>#DIV/0!</v>
      </c>
      <c r="EX321" s="80" t="e">
        <f t="shared" si="648"/>
        <v>#DIV/0!</v>
      </c>
      <c r="EY321" s="80" t="e">
        <f t="shared" si="649"/>
        <v>#DIV/0!</v>
      </c>
      <c r="EZ321" s="80" t="e">
        <f t="shared" si="650"/>
        <v>#DIV/0!</v>
      </c>
      <c r="FA321" s="80" t="e">
        <f t="shared" si="651"/>
        <v>#DIV/0!</v>
      </c>
      <c r="FD321" s="80" t="e">
        <f t="shared" si="652"/>
        <v>#DIV/0!</v>
      </c>
      <c r="FE321" s="80">
        <f t="shared" si="653"/>
        <v>1</v>
      </c>
      <c r="FF321" s="80">
        <f t="shared" si="654"/>
        <v>1.2140272681364288</v>
      </c>
      <c r="FG321" s="80"/>
      <c r="FH321" s="80" t="e">
        <f t="shared" si="655"/>
        <v>#DIV/0!</v>
      </c>
      <c r="FI321" s="80">
        <f t="shared" si="656"/>
        <v>1</v>
      </c>
      <c r="FJ321" s="80">
        <f t="shared" si="657"/>
        <v>1.2935390145370722</v>
      </c>
      <c r="FK321" s="80"/>
      <c r="FL321" s="80" t="e">
        <f t="shared" si="658"/>
        <v>#DIV/0!</v>
      </c>
      <c r="FM321" s="80">
        <f t="shared" si="659"/>
        <v>1</v>
      </c>
      <c r="FN321" s="80">
        <f t="shared" si="660"/>
        <v>0.99557817876568389</v>
      </c>
      <c r="FO321" s="80"/>
      <c r="FP321" s="80" t="e">
        <f t="shared" si="661"/>
        <v>#DIV/0!</v>
      </c>
      <c r="FQ321" s="80">
        <f t="shared" si="662"/>
        <v>1</v>
      </c>
      <c r="FR321" s="80">
        <f t="shared" si="629"/>
        <v>0.97922256430652277</v>
      </c>
      <c r="FT321" s="80" t="e">
        <f t="shared" si="663"/>
        <v>#DIV/0!</v>
      </c>
      <c r="FU321" s="80">
        <f t="shared" si="664"/>
        <v>1</v>
      </c>
      <c r="FV321" s="80">
        <f t="shared" si="665"/>
        <v>0.98964088940027783</v>
      </c>
      <c r="GH321" s="32">
        <f t="shared" si="667"/>
        <v>1984</v>
      </c>
      <c r="GI321" s="90">
        <f t="shared" si="630"/>
        <v>1.0591258921300497</v>
      </c>
      <c r="GJ321" s="90">
        <f t="shared" si="631"/>
        <v>0.98731623791716105</v>
      </c>
      <c r="GK321" s="90">
        <f t="shared" si="632"/>
        <v>1.0023178861651456</v>
      </c>
      <c r="GL321" s="90">
        <f t="shared" si="633"/>
        <v>1.1077396407963034</v>
      </c>
      <c r="GM321" s="90">
        <f t="shared" si="634"/>
        <v>1.0179990615396457</v>
      </c>
      <c r="GO321" s="32">
        <f t="shared" si="668"/>
        <v>15</v>
      </c>
      <c r="GP321" s="80">
        <f t="shared" si="635"/>
        <v>0.79602112241266465</v>
      </c>
      <c r="GQ321" s="80">
        <f t="shared" si="636"/>
        <v>1.1266600291462063</v>
      </c>
      <c r="GR321" s="80">
        <f t="shared" si="637"/>
        <v>1.0413928750114192</v>
      </c>
    </row>
    <row r="322" spans="1:200" x14ac:dyDescent="0.2">
      <c r="A322" s="74" t="s">
        <v>247</v>
      </c>
      <c r="B322" s="31">
        <f t="shared" si="638"/>
        <v>1963</v>
      </c>
      <c r="D322" s="85" t="e">
        <f>[4]Conversion_Factors!$M25*D175+D249</f>
        <v>#DIV/0!</v>
      </c>
      <c r="E322" s="85" t="e">
        <f>[4]Conversion_Factors!$M25*E175+E249</f>
        <v>#DIV/0!</v>
      </c>
      <c r="F322" s="85">
        <f>[4]Conversion_Factors!$M25*F175+F249</f>
        <v>64186.141197099816</v>
      </c>
      <c r="G322" s="85" t="e">
        <f>[4]Conversion_Factors!$M25*G175+G249</f>
        <v>#DIV/0!</v>
      </c>
      <c r="H322" s="85" t="e">
        <f t="shared" si="669"/>
        <v>#DIV/0!</v>
      </c>
      <c r="I322" s="85"/>
      <c r="K322" s="86"/>
      <c r="L322" s="86"/>
      <c r="M322" s="86"/>
      <c r="N322" s="86"/>
      <c r="O322" s="86"/>
      <c r="P322" s="86"/>
      <c r="X322" s="87"/>
      <c r="Y322" s="87"/>
      <c r="Z322" s="87"/>
      <c r="AA322" s="87"/>
      <c r="AB322" s="87"/>
      <c r="BE322" s="80"/>
      <c r="BF322" s="80"/>
      <c r="BG322" s="80"/>
      <c r="BH322" s="80"/>
      <c r="BI322" s="80"/>
      <c r="BJ322" s="80"/>
      <c r="BK322" s="80"/>
      <c r="BL322" s="80"/>
      <c r="BM322" s="80"/>
      <c r="BN322" s="80"/>
      <c r="BO322" s="80"/>
      <c r="BP322" s="80"/>
      <c r="BQ322" s="80"/>
      <c r="BR322" s="80"/>
      <c r="BS322" s="80"/>
      <c r="BT322" s="80"/>
      <c r="BU322" s="80"/>
      <c r="BV322" s="80"/>
      <c r="BW322" s="80"/>
      <c r="BX322" s="80"/>
      <c r="BY322" s="80"/>
      <c r="CN322" s="89"/>
      <c r="CO322" s="89"/>
      <c r="CP322" s="89"/>
      <c r="CQ322" s="89"/>
      <c r="CR322" s="89"/>
      <c r="CS322" s="89"/>
      <c r="CT322" s="89"/>
      <c r="CU322" s="89"/>
      <c r="CV322" s="89"/>
      <c r="CW322" s="89"/>
      <c r="CX322" s="89"/>
      <c r="DA322" s="35"/>
      <c r="DC322" s="80" t="e">
        <f t="shared" si="670"/>
        <v>#DIV/0!</v>
      </c>
      <c r="DD322" s="80" t="e">
        <f t="shared" si="671"/>
        <v>#DIV/0!</v>
      </c>
      <c r="DE322" s="80" t="e">
        <f t="shared" si="672"/>
        <v>#DIV/0!</v>
      </c>
      <c r="DF322" s="80" t="e">
        <f t="shared" si="673"/>
        <v>#DIV/0!</v>
      </c>
      <c r="DG322" s="80"/>
      <c r="DI322" s="80" t="e">
        <f t="shared" si="674"/>
        <v>#DIV/0!</v>
      </c>
      <c r="DJ322" s="80" t="e">
        <f t="shared" si="675"/>
        <v>#DIV/0!</v>
      </c>
      <c r="DK322" s="80" t="e">
        <f t="shared" si="676"/>
        <v>#DIV/0!</v>
      </c>
      <c r="DL322" s="80" t="e">
        <f t="shared" si="677"/>
        <v>#DIV/0!</v>
      </c>
      <c r="DM322" s="80" t="e">
        <f t="shared" si="678"/>
        <v>#DIV/0!</v>
      </c>
      <c r="DN322" s="80"/>
      <c r="DO322" s="80"/>
      <c r="DP322" s="80" t="e">
        <f t="shared" si="679"/>
        <v>#DIV/0!</v>
      </c>
      <c r="DQ322" s="80" t="e">
        <f t="shared" si="680"/>
        <v>#DIV/0!</v>
      </c>
      <c r="DR322" s="80" t="e">
        <f t="shared" si="681"/>
        <v>#DIV/0!</v>
      </c>
      <c r="DS322" s="80" t="e">
        <f t="shared" si="682"/>
        <v>#DIV/0!</v>
      </c>
      <c r="DT322" s="80"/>
      <c r="DW322" s="80"/>
      <c r="DX322" s="80"/>
      <c r="DY322" s="80"/>
      <c r="DZ322" s="80"/>
      <c r="EA322" s="80"/>
      <c r="EC322" s="80" t="e">
        <f t="shared" si="683"/>
        <v>#DIV/0!</v>
      </c>
      <c r="ED322" s="80" t="e">
        <f t="shared" si="684"/>
        <v>#DIV/0!</v>
      </c>
      <c r="EE322" s="80" t="e">
        <f t="shared" si="685"/>
        <v>#DIV/0!</v>
      </c>
      <c r="EF322" s="80" t="e">
        <f t="shared" si="686"/>
        <v>#DIV/0!</v>
      </c>
      <c r="EG322" s="80"/>
      <c r="EI322" s="80" t="e">
        <f t="shared" si="639"/>
        <v>#DIV/0!</v>
      </c>
      <c r="EJ322" s="80" t="e">
        <f t="shared" si="639"/>
        <v>#DIV/0!</v>
      </c>
      <c r="EK322" s="80" t="e">
        <f t="shared" si="639"/>
        <v>#DIV/0!</v>
      </c>
      <c r="EL322" s="80" t="e">
        <f t="shared" si="639"/>
        <v>#DIV/0!</v>
      </c>
      <c r="EN322" s="80" t="e">
        <f t="shared" si="640"/>
        <v>#DIV/0!</v>
      </c>
      <c r="EO322" s="80" t="e">
        <f t="shared" si="641"/>
        <v>#DIV/0!</v>
      </c>
      <c r="EP322" s="80" t="e">
        <f t="shared" si="642"/>
        <v>#DIV/0!</v>
      </c>
      <c r="EQ322" s="80" t="e">
        <f t="shared" si="643"/>
        <v>#DIV/0!</v>
      </c>
      <c r="ES322" s="80" t="e">
        <f t="shared" si="644"/>
        <v>#DIV/0!</v>
      </c>
      <c r="ET322" s="80" t="e">
        <f t="shared" si="645"/>
        <v>#DIV/0!</v>
      </c>
      <c r="EU322" s="80" t="e">
        <f t="shared" si="646"/>
        <v>#DIV/0!</v>
      </c>
      <c r="EV322" s="80" t="e">
        <f t="shared" si="647"/>
        <v>#DIV/0!</v>
      </c>
      <c r="EX322" s="80" t="e">
        <f t="shared" si="648"/>
        <v>#DIV/0!</v>
      </c>
      <c r="EY322" s="80" t="e">
        <f t="shared" si="649"/>
        <v>#DIV/0!</v>
      </c>
      <c r="EZ322" s="80" t="e">
        <f t="shared" si="650"/>
        <v>#DIV/0!</v>
      </c>
      <c r="FA322" s="80" t="e">
        <f t="shared" si="651"/>
        <v>#DIV/0!</v>
      </c>
      <c r="FD322" s="80" t="e">
        <f t="shared" si="652"/>
        <v>#DIV/0!</v>
      </c>
      <c r="FE322" s="80">
        <f t="shared" si="653"/>
        <v>1</v>
      </c>
      <c r="FF322" s="80">
        <f t="shared" si="654"/>
        <v>1.2140272681364288</v>
      </c>
      <c r="FG322" s="80"/>
      <c r="FH322" s="80" t="e">
        <f t="shared" si="655"/>
        <v>#DIV/0!</v>
      </c>
      <c r="FI322" s="80">
        <f t="shared" si="656"/>
        <v>1</v>
      </c>
      <c r="FJ322" s="80">
        <f t="shared" si="657"/>
        <v>1.2935390145370722</v>
      </c>
      <c r="FK322" s="80"/>
      <c r="FL322" s="80" t="e">
        <f t="shared" si="658"/>
        <v>#DIV/0!</v>
      </c>
      <c r="FM322" s="80">
        <f t="shared" si="659"/>
        <v>1</v>
      </c>
      <c r="FN322" s="80">
        <f t="shared" si="660"/>
        <v>0.99557817876568389</v>
      </c>
      <c r="FO322" s="80"/>
      <c r="FP322" s="80" t="e">
        <f t="shared" si="661"/>
        <v>#DIV/0!</v>
      </c>
      <c r="FQ322" s="80">
        <f t="shared" si="662"/>
        <v>1</v>
      </c>
      <c r="FR322" s="80">
        <f t="shared" si="629"/>
        <v>0.97922256430652277</v>
      </c>
      <c r="FT322" s="80" t="e">
        <f t="shared" si="663"/>
        <v>#DIV/0!</v>
      </c>
      <c r="FU322" s="80">
        <f t="shared" si="664"/>
        <v>1</v>
      </c>
      <c r="FV322" s="80">
        <f t="shared" si="665"/>
        <v>0.98964088940027783</v>
      </c>
      <c r="GH322" s="32">
        <f t="shared" si="667"/>
        <v>1985</v>
      </c>
      <c r="GI322" s="90">
        <f t="shared" si="630"/>
        <v>1.0050583219025659</v>
      </c>
      <c r="GJ322" s="90">
        <f t="shared" si="631"/>
        <v>1</v>
      </c>
      <c r="GK322" s="90">
        <f t="shared" si="632"/>
        <v>1.0050583219025659</v>
      </c>
      <c r="GL322" s="90">
        <f t="shared" si="633"/>
        <v>1</v>
      </c>
      <c r="GM322" s="90">
        <f t="shared" si="634"/>
        <v>1</v>
      </c>
      <c r="GO322" s="32">
        <f t="shared" si="668"/>
        <v>16</v>
      </c>
      <c r="GP322" s="80">
        <f t="shared" si="635"/>
        <v>0.80089350829631289</v>
      </c>
      <c r="GQ322" s="80">
        <f t="shared" si="636"/>
        <v>1.1418152397944299</v>
      </c>
      <c r="GR322" s="80">
        <f t="shared" si="637"/>
        <v>1.0344889812459082</v>
      </c>
    </row>
    <row r="323" spans="1:200" x14ac:dyDescent="0.2">
      <c r="A323" s="74" t="s">
        <v>247</v>
      </c>
      <c r="B323" s="31">
        <f t="shared" si="638"/>
        <v>1964</v>
      </c>
      <c r="D323" s="85" t="e">
        <f>[4]Conversion_Factors!$M26*D176+D250</f>
        <v>#DIV/0!</v>
      </c>
      <c r="E323" s="85" t="e">
        <f>[4]Conversion_Factors!$M26*E176+E250</f>
        <v>#DIV/0!</v>
      </c>
      <c r="F323" s="85">
        <f>[4]Conversion_Factors!$M26*F176+F250</f>
        <v>67850.415120649617</v>
      </c>
      <c r="G323" s="85" t="e">
        <f>[4]Conversion_Factors!$M26*G176+G250</f>
        <v>#DIV/0!</v>
      </c>
      <c r="H323" s="85" t="e">
        <f t="shared" si="669"/>
        <v>#DIV/0!</v>
      </c>
      <c r="I323" s="85"/>
      <c r="K323" s="86"/>
      <c r="L323" s="86"/>
      <c r="M323" s="86"/>
      <c r="N323" s="86"/>
      <c r="O323" s="86"/>
      <c r="P323" s="86"/>
      <c r="X323" s="87"/>
      <c r="Y323" s="87"/>
      <c r="Z323" s="87"/>
      <c r="AA323" s="87"/>
      <c r="AB323" s="87"/>
      <c r="BE323" s="80"/>
      <c r="BF323" s="80"/>
      <c r="BG323" s="80"/>
      <c r="BH323" s="80"/>
      <c r="BI323" s="80"/>
      <c r="BJ323" s="80"/>
      <c r="BK323" s="80"/>
      <c r="BL323" s="80"/>
      <c r="BM323" s="80"/>
      <c r="BN323" s="80"/>
      <c r="BO323" s="80"/>
      <c r="BP323" s="80"/>
      <c r="BQ323" s="80"/>
      <c r="BR323" s="80"/>
      <c r="BS323" s="80"/>
      <c r="BT323" s="80"/>
      <c r="BU323" s="80"/>
      <c r="BV323" s="80"/>
      <c r="BW323" s="80"/>
      <c r="BX323" s="80"/>
      <c r="BY323" s="80"/>
      <c r="CN323" s="89"/>
      <c r="CO323" s="89"/>
      <c r="CP323" s="89"/>
      <c r="CQ323" s="89"/>
      <c r="CR323" s="89"/>
      <c r="CS323" s="89"/>
      <c r="CT323" s="89"/>
      <c r="CU323" s="89"/>
      <c r="CV323" s="89"/>
      <c r="CW323" s="89"/>
      <c r="CX323" s="89"/>
      <c r="DA323" s="35"/>
      <c r="DC323" s="80" t="e">
        <f t="shared" si="670"/>
        <v>#DIV/0!</v>
      </c>
      <c r="DD323" s="80" t="e">
        <f t="shared" si="671"/>
        <v>#DIV/0!</v>
      </c>
      <c r="DE323" s="80" t="e">
        <f t="shared" si="672"/>
        <v>#DIV/0!</v>
      </c>
      <c r="DF323" s="80" t="e">
        <f t="shared" si="673"/>
        <v>#DIV/0!</v>
      </c>
      <c r="DG323" s="80"/>
      <c r="DI323" s="80" t="e">
        <f t="shared" si="674"/>
        <v>#DIV/0!</v>
      </c>
      <c r="DJ323" s="80" t="e">
        <f t="shared" si="675"/>
        <v>#DIV/0!</v>
      </c>
      <c r="DK323" s="80" t="e">
        <f t="shared" si="676"/>
        <v>#DIV/0!</v>
      </c>
      <c r="DL323" s="80" t="e">
        <f t="shared" si="677"/>
        <v>#DIV/0!</v>
      </c>
      <c r="DM323" s="80" t="e">
        <f t="shared" si="678"/>
        <v>#DIV/0!</v>
      </c>
      <c r="DN323" s="80"/>
      <c r="DO323" s="80"/>
      <c r="DP323" s="80" t="e">
        <f t="shared" si="679"/>
        <v>#DIV/0!</v>
      </c>
      <c r="DQ323" s="80" t="e">
        <f t="shared" si="680"/>
        <v>#DIV/0!</v>
      </c>
      <c r="DR323" s="80" t="e">
        <f t="shared" si="681"/>
        <v>#DIV/0!</v>
      </c>
      <c r="DS323" s="80" t="e">
        <f t="shared" si="682"/>
        <v>#DIV/0!</v>
      </c>
      <c r="DT323" s="80"/>
      <c r="DW323" s="80"/>
      <c r="DX323" s="80"/>
      <c r="DY323" s="80"/>
      <c r="DZ323" s="80"/>
      <c r="EA323" s="80"/>
      <c r="EC323" s="80" t="e">
        <f t="shared" si="683"/>
        <v>#DIV/0!</v>
      </c>
      <c r="ED323" s="80" t="e">
        <f t="shared" si="684"/>
        <v>#DIV/0!</v>
      </c>
      <c r="EE323" s="80" t="e">
        <f t="shared" si="685"/>
        <v>#DIV/0!</v>
      </c>
      <c r="EF323" s="80" t="e">
        <f t="shared" si="686"/>
        <v>#DIV/0!</v>
      </c>
      <c r="EG323" s="80"/>
      <c r="EI323" s="80" t="e">
        <f t="shared" si="639"/>
        <v>#DIV/0!</v>
      </c>
      <c r="EJ323" s="80" t="e">
        <f t="shared" si="639"/>
        <v>#DIV/0!</v>
      </c>
      <c r="EK323" s="80" t="e">
        <f t="shared" si="639"/>
        <v>#DIV/0!</v>
      </c>
      <c r="EL323" s="80" t="e">
        <f t="shared" si="639"/>
        <v>#DIV/0!</v>
      </c>
      <c r="EN323" s="80" t="e">
        <f t="shared" si="640"/>
        <v>#DIV/0!</v>
      </c>
      <c r="EO323" s="80" t="e">
        <f t="shared" si="641"/>
        <v>#DIV/0!</v>
      </c>
      <c r="EP323" s="80" t="e">
        <f t="shared" si="642"/>
        <v>#DIV/0!</v>
      </c>
      <c r="EQ323" s="80" t="e">
        <f t="shared" si="643"/>
        <v>#DIV/0!</v>
      </c>
      <c r="ES323" s="80" t="e">
        <f t="shared" si="644"/>
        <v>#DIV/0!</v>
      </c>
      <c r="ET323" s="80" t="e">
        <f t="shared" si="645"/>
        <v>#DIV/0!</v>
      </c>
      <c r="EU323" s="80" t="e">
        <f t="shared" si="646"/>
        <v>#DIV/0!</v>
      </c>
      <c r="EV323" s="80" t="e">
        <f t="shared" si="647"/>
        <v>#DIV/0!</v>
      </c>
      <c r="EX323" s="80" t="e">
        <f t="shared" si="648"/>
        <v>#DIV/0!</v>
      </c>
      <c r="EY323" s="80" t="e">
        <f t="shared" si="649"/>
        <v>#DIV/0!</v>
      </c>
      <c r="EZ323" s="80" t="e">
        <f t="shared" si="650"/>
        <v>#DIV/0!</v>
      </c>
      <c r="FA323" s="80" t="e">
        <f t="shared" si="651"/>
        <v>#DIV/0!</v>
      </c>
      <c r="FD323" s="80" t="e">
        <f t="shared" si="652"/>
        <v>#DIV/0!</v>
      </c>
      <c r="FE323" s="80">
        <f t="shared" si="653"/>
        <v>1</v>
      </c>
      <c r="FF323" s="80">
        <f t="shared" si="654"/>
        <v>1.2140272681364288</v>
      </c>
      <c r="FG323" s="80"/>
      <c r="FH323" s="80" t="e">
        <f t="shared" si="655"/>
        <v>#DIV/0!</v>
      </c>
      <c r="FI323" s="80">
        <f t="shared" si="656"/>
        <v>1</v>
      </c>
      <c r="FJ323" s="80">
        <f t="shared" si="657"/>
        <v>1.2935390145370722</v>
      </c>
      <c r="FK323" s="80"/>
      <c r="FL323" s="80" t="e">
        <f t="shared" si="658"/>
        <v>#DIV/0!</v>
      </c>
      <c r="FM323" s="80">
        <f t="shared" si="659"/>
        <v>1</v>
      </c>
      <c r="FN323" s="80">
        <f t="shared" si="660"/>
        <v>0.99557817876568389</v>
      </c>
      <c r="FO323" s="80"/>
      <c r="FP323" s="80" t="e">
        <f t="shared" si="661"/>
        <v>#DIV/0!</v>
      </c>
      <c r="FQ323" s="80">
        <f t="shared" si="662"/>
        <v>1</v>
      </c>
      <c r="FR323" s="80">
        <f t="shared" si="629"/>
        <v>0.97922256430652277</v>
      </c>
      <c r="FT323" s="80" t="e">
        <f t="shared" si="663"/>
        <v>#DIV/0!</v>
      </c>
      <c r="FU323" s="80">
        <f t="shared" si="664"/>
        <v>1</v>
      </c>
      <c r="FV323" s="80">
        <f t="shared" si="665"/>
        <v>0.98964088940027783</v>
      </c>
      <c r="GH323" s="32">
        <f t="shared" si="667"/>
        <v>1986</v>
      </c>
      <c r="GI323" s="90">
        <f t="shared" si="630"/>
        <v>1.0320557278866234</v>
      </c>
      <c r="GJ323" s="90">
        <f t="shared" si="631"/>
        <v>1.0221125551205175</v>
      </c>
      <c r="GK323" s="90">
        <f t="shared" si="632"/>
        <v>1.0126468200449066</v>
      </c>
      <c r="GL323" s="90">
        <f t="shared" si="633"/>
        <v>1.0109203104430067</v>
      </c>
      <c r="GM323" s="90">
        <f t="shared" si="634"/>
        <v>0.99288134152877894</v>
      </c>
      <c r="GO323" s="32">
        <f t="shared" si="668"/>
        <v>17</v>
      </c>
      <c r="GP323" s="80">
        <f t="shared" si="635"/>
        <v>0.79233695931116555</v>
      </c>
      <c r="GQ323" s="80">
        <f t="shared" si="636"/>
        <v>1.1611452555815975</v>
      </c>
      <c r="GR323" s="80">
        <f t="shared" si="637"/>
        <v>1.0280238886605739</v>
      </c>
    </row>
    <row r="324" spans="1:200" x14ac:dyDescent="0.2">
      <c r="A324" s="74" t="s">
        <v>247</v>
      </c>
      <c r="B324" s="31">
        <f t="shared" si="638"/>
        <v>1965</v>
      </c>
      <c r="D324" s="85" t="e">
        <f>[4]Conversion_Factors!$M27*D177+D251</f>
        <v>#DIV/0!</v>
      </c>
      <c r="E324" s="85" t="e">
        <f>[4]Conversion_Factors!$M27*E177+E251</f>
        <v>#DIV/0!</v>
      </c>
      <c r="F324" s="85">
        <f>[4]Conversion_Factors!$M27*F177+F251</f>
        <v>70525.409923986954</v>
      </c>
      <c r="G324" s="85" t="e">
        <f>[4]Conversion_Factors!$M27*G177+G251</f>
        <v>#DIV/0!</v>
      </c>
      <c r="H324" s="85" t="e">
        <f t="shared" si="669"/>
        <v>#DIV/0!</v>
      </c>
      <c r="I324" s="85"/>
      <c r="K324" s="86"/>
      <c r="L324" s="86"/>
      <c r="M324" s="86"/>
      <c r="N324" s="86"/>
      <c r="O324" s="86"/>
      <c r="P324" s="86"/>
      <c r="X324" s="87"/>
      <c r="Y324" s="87"/>
      <c r="Z324" s="87"/>
      <c r="AA324" s="87"/>
      <c r="AB324" s="87"/>
      <c r="BE324" s="80"/>
      <c r="BF324" s="80"/>
      <c r="BG324" s="80"/>
      <c r="BH324" s="80"/>
      <c r="BI324" s="80"/>
      <c r="BJ324" s="80"/>
      <c r="BK324" s="80"/>
      <c r="BL324" s="80"/>
      <c r="BM324" s="80"/>
      <c r="BN324" s="80"/>
      <c r="BO324" s="80"/>
      <c r="BP324" s="80"/>
      <c r="BQ324" s="80"/>
      <c r="BR324" s="80"/>
      <c r="BS324" s="80"/>
      <c r="BT324" s="80"/>
      <c r="BU324" s="80"/>
      <c r="BV324" s="80"/>
      <c r="BW324" s="80"/>
      <c r="BX324" s="80"/>
      <c r="BY324" s="80"/>
      <c r="CN324" s="89"/>
      <c r="CO324" s="89"/>
      <c r="CP324" s="89"/>
      <c r="CQ324" s="89"/>
      <c r="CR324" s="89"/>
      <c r="CS324" s="89"/>
      <c r="CT324" s="89"/>
      <c r="CU324" s="89"/>
      <c r="CV324" s="89"/>
      <c r="CW324" s="89"/>
      <c r="CX324" s="89"/>
      <c r="DA324" s="35"/>
      <c r="DC324" s="80" t="e">
        <f t="shared" si="670"/>
        <v>#DIV/0!</v>
      </c>
      <c r="DD324" s="80" t="e">
        <f t="shared" si="671"/>
        <v>#DIV/0!</v>
      </c>
      <c r="DE324" s="80" t="e">
        <f t="shared" si="672"/>
        <v>#DIV/0!</v>
      </c>
      <c r="DF324" s="80" t="e">
        <f t="shared" si="673"/>
        <v>#DIV/0!</v>
      </c>
      <c r="DG324" s="80"/>
      <c r="DI324" s="80" t="e">
        <f t="shared" si="674"/>
        <v>#DIV/0!</v>
      </c>
      <c r="DJ324" s="80" t="e">
        <f t="shared" si="675"/>
        <v>#DIV/0!</v>
      </c>
      <c r="DK324" s="80" t="e">
        <f t="shared" si="676"/>
        <v>#DIV/0!</v>
      </c>
      <c r="DL324" s="80" t="e">
        <f t="shared" si="677"/>
        <v>#DIV/0!</v>
      </c>
      <c r="DM324" s="80" t="e">
        <f t="shared" si="678"/>
        <v>#DIV/0!</v>
      </c>
      <c r="DN324" s="80"/>
      <c r="DO324" s="80"/>
      <c r="DP324" s="80" t="e">
        <f t="shared" si="679"/>
        <v>#DIV/0!</v>
      </c>
      <c r="DQ324" s="80" t="e">
        <f t="shared" si="680"/>
        <v>#DIV/0!</v>
      </c>
      <c r="DR324" s="80" t="e">
        <f t="shared" si="681"/>
        <v>#DIV/0!</v>
      </c>
      <c r="DS324" s="80" t="e">
        <f t="shared" si="682"/>
        <v>#DIV/0!</v>
      </c>
      <c r="DT324" s="80"/>
      <c r="DW324" s="80"/>
      <c r="DX324" s="80"/>
      <c r="DY324" s="80"/>
      <c r="DZ324" s="80"/>
      <c r="EA324" s="80"/>
      <c r="EC324" s="80" t="e">
        <f t="shared" si="683"/>
        <v>#DIV/0!</v>
      </c>
      <c r="ED324" s="80" t="e">
        <f t="shared" si="684"/>
        <v>#DIV/0!</v>
      </c>
      <c r="EE324" s="80" t="e">
        <f t="shared" si="685"/>
        <v>#DIV/0!</v>
      </c>
      <c r="EF324" s="80" t="e">
        <f t="shared" si="686"/>
        <v>#DIV/0!</v>
      </c>
      <c r="EG324" s="80"/>
      <c r="EI324" s="80" t="e">
        <f t="shared" si="639"/>
        <v>#DIV/0!</v>
      </c>
      <c r="EJ324" s="80" t="e">
        <f t="shared" si="639"/>
        <v>#DIV/0!</v>
      </c>
      <c r="EK324" s="80" t="e">
        <f t="shared" si="639"/>
        <v>#DIV/0!</v>
      </c>
      <c r="EL324" s="80" t="e">
        <f t="shared" si="639"/>
        <v>#DIV/0!</v>
      </c>
      <c r="EN324" s="80" t="e">
        <f t="shared" si="640"/>
        <v>#DIV/0!</v>
      </c>
      <c r="EO324" s="80" t="e">
        <f t="shared" si="641"/>
        <v>#DIV/0!</v>
      </c>
      <c r="EP324" s="80" t="e">
        <f t="shared" si="642"/>
        <v>#DIV/0!</v>
      </c>
      <c r="EQ324" s="80" t="e">
        <f t="shared" si="643"/>
        <v>#DIV/0!</v>
      </c>
      <c r="ES324" s="80" t="e">
        <f t="shared" si="644"/>
        <v>#DIV/0!</v>
      </c>
      <c r="ET324" s="80" t="e">
        <f t="shared" si="645"/>
        <v>#DIV/0!</v>
      </c>
      <c r="EU324" s="80" t="e">
        <f t="shared" si="646"/>
        <v>#DIV/0!</v>
      </c>
      <c r="EV324" s="80" t="e">
        <f t="shared" si="647"/>
        <v>#DIV/0!</v>
      </c>
      <c r="EX324" s="80" t="e">
        <f t="shared" si="648"/>
        <v>#DIV/0!</v>
      </c>
      <c r="EY324" s="80" t="e">
        <f t="shared" si="649"/>
        <v>#DIV/0!</v>
      </c>
      <c r="EZ324" s="80" t="e">
        <f t="shared" si="650"/>
        <v>#DIV/0!</v>
      </c>
      <c r="FA324" s="80" t="e">
        <f t="shared" si="651"/>
        <v>#DIV/0!</v>
      </c>
      <c r="FD324" s="80" t="e">
        <f t="shared" si="652"/>
        <v>#DIV/0!</v>
      </c>
      <c r="FE324" s="80">
        <f t="shared" si="653"/>
        <v>1</v>
      </c>
      <c r="FF324" s="80">
        <f t="shared" si="654"/>
        <v>1.2140272681364288</v>
      </c>
      <c r="FG324" s="80"/>
      <c r="FH324" s="80" t="e">
        <f t="shared" si="655"/>
        <v>#DIV/0!</v>
      </c>
      <c r="FI324" s="80">
        <f t="shared" si="656"/>
        <v>1</v>
      </c>
      <c r="FJ324" s="80">
        <f t="shared" si="657"/>
        <v>1.2935390145370722</v>
      </c>
      <c r="FK324" s="80"/>
      <c r="FL324" s="80" t="e">
        <f t="shared" si="658"/>
        <v>#DIV/0!</v>
      </c>
      <c r="FM324" s="80">
        <f t="shared" si="659"/>
        <v>1</v>
      </c>
      <c r="FN324" s="80">
        <f t="shared" si="660"/>
        <v>0.99557817876568389</v>
      </c>
      <c r="FO324" s="80"/>
      <c r="FP324" s="80" t="e">
        <f t="shared" si="661"/>
        <v>#DIV/0!</v>
      </c>
      <c r="FQ324" s="80">
        <f t="shared" si="662"/>
        <v>1</v>
      </c>
      <c r="FR324" s="80">
        <f t="shared" si="629"/>
        <v>0.97922256430652277</v>
      </c>
      <c r="FT324" s="80" t="e">
        <f t="shared" si="663"/>
        <v>#DIV/0!</v>
      </c>
      <c r="FU324" s="80">
        <f t="shared" si="664"/>
        <v>1</v>
      </c>
      <c r="FV324" s="80">
        <f t="shared" si="665"/>
        <v>0.98964088940027783</v>
      </c>
      <c r="GH324" s="32">
        <f t="shared" si="667"/>
        <v>1987</v>
      </c>
      <c r="GI324" s="90">
        <f t="shared" si="630"/>
        <v>1.0617715699339705</v>
      </c>
      <c r="GJ324" s="90">
        <f t="shared" si="631"/>
        <v>1.0503419362088582</v>
      </c>
      <c r="GK324" s="90">
        <f t="shared" si="632"/>
        <v>1.0279832787721699</v>
      </c>
      <c r="GL324" s="90">
        <f t="shared" si="633"/>
        <v>1.0001523734685873</v>
      </c>
      <c r="GM324" s="90">
        <f t="shared" si="634"/>
        <v>0.98259739722108963</v>
      </c>
      <c r="GO324" s="32">
        <f t="shared" si="668"/>
        <v>18</v>
      </c>
      <c r="GP324" s="80">
        <f t="shared" si="635"/>
        <v>0.79125294839272919</v>
      </c>
      <c r="GQ324" s="80">
        <f t="shared" si="636"/>
        <v>1.180127381823602</v>
      </c>
      <c r="GR324" s="80">
        <f t="shared" si="637"/>
        <v>1.0387736384498929</v>
      </c>
    </row>
    <row r="325" spans="1:200" x14ac:dyDescent="0.2">
      <c r="A325" s="74" t="s">
        <v>247</v>
      </c>
      <c r="B325" s="31">
        <f t="shared" si="638"/>
        <v>1966</v>
      </c>
      <c r="D325" s="85" t="e">
        <f>[4]Conversion_Factors!$M28*D178+D252</f>
        <v>#DIV/0!</v>
      </c>
      <c r="E325" s="85" t="e">
        <f>[4]Conversion_Factors!$M28*E178+E252</f>
        <v>#DIV/0!</v>
      </c>
      <c r="F325" s="85">
        <f>[4]Conversion_Factors!$M28*F178+F252</f>
        <v>74182.470598503787</v>
      </c>
      <c r="G325" s="85" t="e">
        <f>[4]Conversion_Factors!$M28*G178+G252</f>
        <v>#DIV/0!</v>
      </c>
      <c r="H325" s="85" t="e">
        <f t="shared" si="669"/>
        <v>#DIV/0!</v>
      </c>
      <c r="I325" s="85"/>
      <c r="K325" s="86"/>
      <c r="L325" s="86"/>
      <c r="M325" s="86"/>
      <c r="N325" s="86"/>
      <c r="O325" s="86"/>
      <c r="P325" s="86"/>
      <c r="X325" s="87"/>
      <c r="Y325" s="87"/>
      <c r="Z325" s="87"/>
      <c r="AA325" s="87"/>
      <c r="AB325" s="87"/>
      <c r="BE325" s="80"/>
      <c r="BF325" s="80"/>
      <c r="BG325" s="80"/>
      <c r="BH325" s="80"/>
      <c r="BI325" s="80"/>
      <c r="BJ325" s="80"/>
      <c r="BK325" s="80"/>
      <c r="BL325" s="80"/>
      <c r="BM325" s="80"/>
      <c r="BN325" s="80"/>
      <c r="BO325" s="80"/>
      <c r="BP325" s="80"/>
      <c r="BQ325" s="80"/>
      <c r="BR325" s="80"/>
      <c r="BS325" s="80"/>
      <c r="BT325" s="80"/>
      <c r="BU325" s="80"/>
      <c r="BV325" s="80"/>
      <c r="BW325" s="80"/>
      <c r="BX325" s="80"/>
      <c r="BY325" s="80"/>
      <c r="CN325" s="89"/>
      <c r="CO325" s="89"/>
      <c r="CP325" s="89"/>
      <c r="CQ325" s="89"/>
      <c r="CR325" s="89"/>
      <c r="CS325" s="89"/>
      <c r="CT325" s="89"/>
      <c r="CU325" s="89"/>
      <c r="CV325" s="89"/>
      <c r="CW325" s="89"/>
      <c r="CX325" s="89"/>
      <c r="DA325" s="35"/>
      <c r="DC325" s="80" t="e">
        <f t="shared" si="670"/>
        <v>#DIV/0!</v>
      </c>
      <c r="DD325" s="80" t="e">
        <f t="shared" si="671"/>
        <v>#DIV/0!</v>
      </c>
      <c r="DE325" s="80" t="e">
        <f t="shared" si="672"/>
        <v>#DIV/0!</v>
      </c>
      <c r="DF325" s="80" t="e">
        <f t="shared" si="673"/>
        <v>#DIV/0!</v>
      </c>
      <c r="DG325" s="80"/>
      <c r="DI325" s="80" t="e">
        <f t="shared" si="674"/>
        <v>#DIV/0!</v>
      </c>
      <c r="DJ325" s="80" t="e">
        <f t="shared" si="675"/>
        <v>#DIV/0!</v>
      </c>
      <c r="DK325" s="80" t="e">
        <f t="shared" si="676"/>
        <v>#DIV/0!</v>
      </c>
      <c r="DL325" s="80" t="e">
        <f t="shared" si="677"/>
        <v>#DIV/0!</v>
      </c>
      <c r="DM325" s="80" t="e">
        <f t="shared" si="678"/>
        <v>#DIV/0!</v>
      </c>
      <c r="DN325" s="80"/>
      <c r="DO325" s="80"/>
      <c r="DP325" s="80" t="e">
        <f t="shared" si="679"/>
        <v>#DIV/0!</v>
      </c>
      <c r="DQ325" s="80" t="e">
        <f t="shared" si="680"/>
        <v>#DIV/0!</v>
      </c>
      <c r="DR325" s="80" t="e">
        <f t="shared" si="681"/>
        <v>#DIV/0!</v>
      </c>
      <c r="DS325" s="80" t="e">
        <f t="shared" si="682"/>
        <v>#DIV/0!</v>
      </c>
      <c r="DT325" s="80"/>
      <c r="DW325" s="80"/>
      <c r="DX325" s="80"/>
      <c r="DY325" s="80"/>
      <c r="DZ325" s="80"/>
      <c r="EA325" s="80"/>
      <c r="EC325" s="80" t="e">
        <f t="shared" si="683"/>
        <v>#DIV/0!</v>
      </c>
      <c r="ED325" s="80" t="e">
        <f t="shared" si="684"/>
        <v>#DIV/0!</v>
      </c>
      <c r="EE325" s="80" t="e">
        <f t="shared" si="685"/>
        <v>#DIV/0!</v>
      </c>
      <c r="EF325" s="80" t="e">
        <f t="shared" si="686"/>
        <v>#DIV/0!</v>
      </c>
      <c r="EG325" s="80"/>
      <c r="EI325" s="80" t="e">
        <f t="shared" si="639"/>
        <v>#DIV/0!</v>
      </c>
      <c r="EJ325" s="80" t="e">
        <f t="shared" si="639"/>
        <v>#DIV/0!</v>
      </c>
      <c r="EK325" s="80" t="e">
        <f t="shared" si="639"/>
        <v>#DIV/0!</v>
      </c>
      <c r="EL325" s="80" t="e">
        <f t="shared" si="639"/>
        <v>#DIV/0!</v>
      </c>
      <c r="EN325" s="80" t="e">
        <f t="shared" si="640"/>
        <v>#DIV/0!</v>
      </c>
      <c r="EO325" s="80" t="e">
        <f t="shared" si="641"/>
        <v>#DIV/0!</v>
      </c>
      <c r="EP325" s="80" t="e">
        <f t="shared" si="642"/>
        <v>#DIV/0!</v>
      </c>
      <c r="EQ325" s="80" t="e">
        <f t="shared" si="643"/>
        <v>#DIV/0!</v>
      </c>
      <c r="ES325" s="80" t="e">
        <f t="shared" si="644"/>
        <v>#DIV/0!</v>
      </c>
      <c r="ET325" s="80" t="e">
        <f t="shared" si="645"/>
        <v>#DIV/0!</v>
      </c>
      <c r="EU325" s="80" t="e">
        <f t="shared" si="646"/>
        <v>#DIV/0!</v>
      </c>
      <c r="EV325" s="80" t="e">
        <f t="shared" si="647"/>
        <v>#DIV/0!</v>
      </c>
      <c r="EX325" s="80" t="e">
        <f t="shared" si="648"/>
        <v>#DIV/0!</v>
      </c>
      <c r="EY325" s="80" t="e">
        <f t="shared" si="649"/>
        <v>#DIV/0!</v>
      </c>
      <c r="EZ325" s="80" t="e">
        <f t="shared" si="650"/>
        <v>#DIV/0!</v>
      </c>
      <c r="FA325" s="80" t="e">
        <f t="shared" si="651"/>
        <v>#DIV/0!</v>
      </c>
      <c r="FD325" s="80" t="e">
        <f t="shared" si="652"/>
        <v>#DIV/0!</v>
      </c>
      <c r="FE325" s="80">
        <f t="shared" si="653"/>
        <v>1</v>
      </c>
      <c r="FF325" s="80">
        <f t="shared" si="654"/>
        <v>1.2140272681364288</v>
      </c>
      <c r="FG325" s="80"/>
      <c r="FH325" s="80" t="e">
        <f t="shared" si="655"/>
        <v>#DIV/0!</v>
      </c>
      <c r="FI325" s="80">
        <f t="shared" si="656"/>
        <v>1</v>
      </c>
      <c r="FJ325" s="80">
        <f t="shared" si="657"/>
        <v>1.2935390145370722</v>
      </c>
      <c r="FK325" s="80"/>
      <c r="FL325" s="80" t="e">
        <f t="shared" si="658"/>
        <v>#DIV/0!</v>
      </c>
      <c r="FM325" s="80">
        <f t="shared" si="659"/>
        <v>1</v>
      </c>
      <c r="FN325" s="80">
        <f t="shared" si="660"/>
        <v>0.99557817876568389</v>
      </c>
      <c r="FO325" s="80"/>
      <c r="FP325" s="80" t="e">
        <f t="shared" si="661"/>
        <v>#DIV/0!</v>
      </c>
      <c r="FQ325" s="80">
        <f t="shared" si="662"/>
        <v>1</v>
      </c>
      <c r="FR325" s="80">
        <f t="shared" si="629"/>
        <v>0.97922256430652277</v>
      </c>
      <c r="FT325" s="80" t="e">
        <f t="shared" si="663"/>
        <v>#DIV/0!</v>
      </c>
      <c r="FU325" s="80">
        <f t="shared" si="664"/>
        <v>1</v>
      </c>
      <c r="FV325" s="80">
        <f t="shared" si="665"/>
        <v>0.98964088940027783</v>
      </c>
      <c r="GH325" s="32">
        <f t="shared" si="667"/>
        <v>1988</v>
      </c>
      <c r="GI325" s="90">
        <f t="shared" si="630"/>
        <v>1.1422622186745595</v>
      </c>
      <c r="GJ325" s="90">
        <f t="shared" si="631"/>
        <v>1.0781239166928307</v>
      </c>
      <c r="GK325" s="90">
        <f t="shared" si="632"/>
        <v>1.0422042114297339</v>
      </c>
      <c r="GL325" s="90">
        <f t="shared" si="633"/>
        <v>1.0395324986470194</v>
      </c>
      <c r="GM325" s="90">
        <f t="shared" si="634"/>
        <v>0.98382269332137684</v>
      </c>
      <c r="GO325" s="32">
        <f t="shared" si="668"/>
        <v>19</v>
      </c>
      <c r="GP325" s="80">
        <f t="shared" si="635"/>
        <v>0.76320732247611744</v>
      </c>
      <c r="GQ325" s="80">
        <f t="shared" si="636"/>
        <v>1.2027962637666407</v>
      </c>
      <c r="GR325" s="80">
        <f t="shared" si="637"/>
        <v>1.0300098775146969</v>
      </c>
    </row>
    <row r="326" spans="1:200" x14ac:dyDescent="0.2">
      <c r="A326" s="74" t="s">
        <v>247</v>
      </c>
      <c r="B326" s="31">
        <f t="shared" si="638"/>
        <v>1967</v>
      </c>
      <c r="D326" s="85" t="e">
        <f>[4]Conversion_Factors!$M29*D179+D253</f>
        <v>#DIV/0!</v>
      </c>
      <c r="E326" s="85" t="e">
        <f>[4]Conversion_Factors!$M29*E179+E253</f>
        <v>#DIV/0!</v>
      </c>
      <c r="F326" s="85">
        <f>[4]Conversion_Factors!$M29*F179+F253</f>
        <v>75423.63174425895</v>
      </c>
      <c r="G326" s="85" t="e">
        <f>[4]Conversion_Factors!$M29*G179+G253</f>
        <v>#DIV/0!</v>
      </c>
      <c r="H326" s="85" t="e">
        <f t="shared" si="669"/>
        <v>#DIV/0!</v>
      </c>
      <c r="I326" s="85"/>
      <c r="K326" s="86"/>
      <c r="L326" s="86"/>
      <c r="M326" s="86"/>
      <c r="N326" s="86"/>
      <c r="O326" s="86"/>
      <c r="P326" s="86"/>
      <c r="X326" s="87"/>
      <c r="Y326" s="87"/>
      <c r="Z326" s="87"/>
      <c r="AA326" s="87"/>
      <c r="AB326" s="87"/>
      <c r="BE326" s="80"/>
      <c r="BF326" s="80"/>
      <c r="BG326" s="80"/>
      <c r="BH326" s="80"/>
      <c r="BI326" s="80"/>
      <c r="BJ326" s="80"/>
      <c r="BK326" s="80"/>
      <c r="BL326" s="80"/>
      <c r="BM326" s="80"/>
      <c r="BN326" s="80"/>
      <c r="BO326" s="80"/>
      <c r="BP326" s="80"/>
      <c r="BQ326" s="80"/>
      <c r="BR326" s="80"/>
      <c r="BS326" s="80"/>
      <c r="BT326" s="120" t="s">
        <v>248</v>
      </c>
      <c r="BU326" s="121"/>
      <c r="BV326" s="121"/>
      <c r="BW326" s="121"/>
      <c r="BX326" s="121"/>
      <c r="BY326" s="121"/>
      <c r="BZ326" s="59"/>
      <c r="CA326" s="59"/>
      <c r="CB326" s="59"/>
      <c r="CC326" s="59"/>
      <c r="CD326" s="59"/>
      <c r="CE326" s="59"/>
      <c r="CF326" s="59"/>
      <c r="CG326" s="59"/>
      <c r="CH326" s="59"/>
      <c r="CI326" s="59"/>
      <c r="CN326" s="89"/>
      <c r="CO326" s="89"/>
      <c r="CP326" s="89"/>
      <c r="CQ326" s="89"/>
      <c r="CR326" s="89"/>
      <c r="CS326" s="89"/>
      <c r="CT326" s="89"/>
      <c r="CU326" s="89"/>
      <c r="CV326" s="89"/>
      <c r="CW326" s="89"/>
      <c r="CX326" s="89"/>
      <c r="DA326" s="35"/>
      <c r="DC326" s="80" t="e">
        <f t="shared" si="670"/>
        <v>#DIV/0!</v>
      </c>
      <c r="DD326" s="80" t="e">
        <f t="shared" si="671"/>
        <v>#DIV/0!</v>
      </c>
      <c r="DE326" s="80" t="e">
        <f t="shared" si="672"/>
        <v>#DIV/0!</v>
      </c>
      <c r="DF326" s="80" t="e">
        <f t="shared" si="673"/>
        <v>#DIV/0!</v>
      </c>
      <c r="DG326" s="80"/>
      <c r="DI326" s="80" t="e">
        <f t="shared" si="674"/>
        <v>#DIV/0!</v>
      </c>
      <c r="DJ326" s="80" t="e">
        <f t="shared" si="675"/>
        <v>#DIV/0!</v>
      </c>
      <c r="DK326" s="80" t="e">
        <f t="shared" si="676"/>
        <v>#DIV/0!</v>
      </c>
      <c r="DL326" s="80" t="e">
        <f t="shared" si="677"/>
        <v>#DIV/0!</v>
      </c>
      <c r="DM326" s="80" t="e">
        <f t="shared" si="678"/>
        <v>#DIV/0!</v>
      </c>
      <c r="DN326" s="80"/>
      <c r="DO326" s="80"/>
      <c r="DP326" s="80" t="e">
        <f t="shared" si="679"/>
        <v>#DIV/0!</v>
      </c>
      <c r="DQ326" s="80" t="e">
        <f t="shared" si="680"/>
        <v>#DIV/0!</v>
      </c>
      <c r="DR326" s="80" t="e">
        <f t="shared" si="681"/>
        <v>#DIV/0!</v>
      </c>
      <c r="DS326" s="80" t="e">
        <f t="shared" si="682"/>
        <v>#DIV/0!</v>
      </c>
      <c r="DT326" s="80"/>
      <c r="DW326" s="80"/>
      <c r="DX326" s="80"/>
      <c r="DY326" s="80"/>
      <c r="DZ326" s="80"/>
      <c r="EA326" s="80"/>
      <c r="EC326" s="80" t="e">
        <f t="shared" si="683"/>
        <v>#DIV/0!</v>
      </c>
      <c r="ED326" s="80" t="e">
        <f t="shared" si="684"/>
        <v>#DIV/0!</v>
      </c>
      <c r="EE326" s="80" t="e">
        <f t="shared" si="685"/>
        <v>#DIV/0!</v>
      </c>
      <c r="EF326" s="80" t="e">
        <f t="shared" si="686"/>
        <v>#DIV/0!</v>
      </c>
      <c r="EG326" s="80"/>
      <c r="EI326" s="80" t="e">
        <f t="shared" si="639"/>
        <v>#DIV/0!</v>
      </c>
      <c r="EJ326" s="80" t="e">
        <f t="shared" si="639"/>
        <v>#DIV/0!</v>
      </c>
      <c r="EK326" s="80" t="e">
        <f t="shared" si="639"/>
        <v>#DIV/0!</v>
      </c>
      <c r="EL326" s="80" t="e">
        <f t="shared" si="639"/>
        <v>#DIV/0!</v>
      </c>
      <c r="EN326" s="80" t="e">
        <f>LN(#REF!/BY325)</f>
        <v>#REF!</v>
      </c>
      <c r="EO326" s="80" t="e">
        <f>LN(#REF!/BZ325)</f>
        <v>#REF!</v>
      </c>
      <c r="EP326" s="80" t="e">
        <f>LN(#REF!/CA325)</f>
        <v>#REF!</v>
      </c>
      <c r="EQ326" s="80" t="e">
        <f>LN(#REF!/CB325)</f>
        <v>#REF!</v>
      </c>
      <c r="ES326" s="80" t="e">
        <f>LN(#REF!/CD325)</f>
        <v>#REF!</v>
      </c>
      <c r="ET326" s="80" t="e">
        <f>LN(#REF!/CE325)</f>
        <v>#REF!</v>
      </c>
      <c r="EU326" s="80" t="e">
        <f>LN(#REF!/CF325)</f>
        <v>#REF!</v>
      </c>
      <c r="EV326" s="80" t="e">
        <f>LN(#REF!/CG325)</f>
        <v>#REF!</v>
      </c>
      <c r="EX326" s="80" t="e">
        <f>LN(#REF!/CI325)</f>
        <v>#REF!</v>
      </c>
      <c r="EY326" s="80" t="e">
        <f t="shared" ref="EY326:EY366" si="687">LN(CJ326/CJ325)</f>
        <v>#DIV/0!</v>
      </c>
      <c r="EZ326" s="80" t="e">
        <f t="shared" ref="EZ326:EZ366" si="688">LN(CK326/CK325)</f>
        <v>#DIV/0!</v>
      </c>
      <c r="FA326" s="80" t="e">
        <f t="shared" ref="FA326:FA366" si="689">LN(CL326/CL325)</f>
        <v>#DIV/0!</v>
      </c>
      <c r="FD326" s="80" t="e">
        <f t="shared" si="652"/>
        <v>#DIV/0!</v>
      </c>
      <c r="FE326" s="80">
        <f t="shared" si="653"/>
        <v>1</v>
      </c>
      <c r="FF326" s="80">
        <f t="shared" si="654"/>
        <v>1.2140272681364288</v>
      </c>
      <c r="FG326" s="80"/>
      <c r="FH326" s="80" t="e">
        <f t="shared" si="655"/>
        <v>#DIV/0!</v>
      </c>
      <c r="FI326" s="80">
        <f t="shared" si="656"/>
        <v>1</v>
      </c>
      <c r="FJ326" s="80">
        <f t="shared" si="657"/>
        <v>1.2935390145370722</v>
      </c>
      <c r="FK326" s="80"/>
      <c r="FL326" s="80" t="e">
        <f t="shared" si="658"/>
        <v>#DIV/0!</v>
      </c>
      <c r="FM326" s="80">
        <f t="shared" si="659"/>
        <v>1</v>
      </c>
      <c r="FN326" s="80">
        <f t="shared" si="660"/>
        <v>0.99557817876568389</v>
      </c>
      <c r="FO326" s="80"/>
      <c r="FP326" s="80" t="e">
        <f t="shared" si="661"/>
        <v>#DIV/0!</v>
      </c>
      <c r="FQ326" s="80">
        <f t="shared" si="662"/>
        <v>1</v>
      </c>
      <c r="FR326" s="80">
        <f t="shared" si="629"/>
        <v>0.97922256430652277</v>
      </c>
      <c r="FT326" s="80" t="e">
        <f t="shared" si="663"/>
        <v>#DIV/0!</v>
      </c>
      <c r="FU326" s="80">
        <f t="shared" si="664"/>
        <v>1</v>
      </c>
      <c r="FV326" s="80">
        <f t="shared" si="665"/>
        <v>0.98964088940027783</v>
      </c>
      <c r="GH326" s="32">
        <f t="shared" si="667"/>
        <v>1989</v>
      </c>
      <c r="GI326" s="90">
        <f t="shared" si="630"/>
        <v>1.1493897795722494</v>
      </c>
      <c r="GJ326" s="90">
        <f t="shared" si="631"/>
        <v>1.093805820504723</v>
      </c>
      <c r="GK326" s="90">
        <f t="shared" si="632"/>
        <v>1.0561894111019918</v>
      </c>
      <c r="GL326" s="90">
        <f t="shared" si="633"/>
        <v>1.0080492396594198</v>
      </c>
      <c r="GM326" s="90">
        <f t="shared" si="634"/>
        <v>0.98041828290280553</v>
      </c>
      <c r="GO326" s="32">
        <f t="shared" si="668"/>
        <v>20</v>
      </c>
      <c r="GP326" s="80">
        <f t="shared" si="635"/>
        <v>0.84277204301163133</v>
      </c>
      <c r="GQ326" s="80">
        <f t="shared" si="636"/>
        <v>1.2275288026154492</v>
      </c>
      <c r="GR326" s="80">
        <f t="shared" si="637"/>
        <v>1.079359728918992</v>
      </c>
    </row>
    <row r="327" spans="1:200" x14ac:dyDescent="0.2">
      <c r="A327" s="74" t="s">
        <v>247</v>
      </c>
      <c r="B327" s="31">
        <f t="shared" si="638"/>
        <v>1968</v>
      </c>
      <c r="D327" s="85" t="e">
        <f>[4]Conversion_Factors!$M30*D180+D254</f>
        <v>#DIV/0!</v>
      </c>
      <c r="E327" s="85" t="e">
        <f>[4]Conversion_Factors!$M30*E180+E254</f>
        <v>#DIV/0!</v>
      </c>
      <c r="F327" s="85">
        <f>[4]Conversion_Factors!$M30*F180+F254</f>
        <v>77728.716799075468</v>
      </c>
      <c r="G327" s="85" t="e">
        <f>[4]Conversion_Factors!$M30*G180+G254</f>
        <v>#DIV/0!</v>
      </c>
      <c r="H327" s="85" t="e">
        <f t="shared" si="669"/>
        <v>#DIV/0!</v>
      </c>
      <c r="I327" s="85"/>
      <c r="K327" s="86"/>
      <c r="L327" s="86"/>
      <c r="M327" s="86"/>
      <c r="N327" s="86"/>
      <c r="O327" s="86"/>
      <c r="P327" s="86"/>
      <c r="X327" s="87"/>
      <c r="Y327" s="87"/>
      <c r="Z327" s="87"/>
      <c r="AA327" s="87"/>
      <c r="AB327" s="87"/>
      <c r="BE327" s="80"/>
      <c r="BF327" s="80"/>
      <c r="BG327" s="80"/>
      <c r="BH327" s="80"/>
      <c r="BI327" s="80"/>
      <c r="BJ327" s="80"/>
      <c r="BK327" s="80"/>
      <c r="BL327" s="80"/>
      <c r="BM327" s="80"/>
      <c r="BN327" s="80"/>
      <c r="BO327" s="80"/>
      <c r="BP327" s="80"/>
      <c r="BQ327" s="80"/>
      <c r="BR327" s="80"/>
      <c r="BS327" s="80"/>
      <c r="BT327" s="80"/>
      <c r="BU327" s="80"/>
      <c r="BV327" s="80"/>
      <c r="BW327" s="80"/>
      <c r="BX327" s="80"/>
      <c r="BY327" s="80"/>
      <c r="CN327" s="89">
        <v>0.72144208389881037</v>
      </c>
      <c r="CO327" s="89">
        <v>1.187948100065136</v>
      </c>
      <c r="CP327" s="89">
        <v>1.0080026068461327</v>
      </c>
      <c r="CQ327" s="89">
        <v>0.98954366264099791</v>
      </c>
      <c r="CR327" s="89">
        <v>0.97246592469933635</v>
      </c>
      <c r="CS327" s="89">
        <v>1.0180972917103057</v>
      </c>
      <c r="CT327" s="89">
        <v>1.2029211908192137</v>
      </c>
      <c r="CU327" s="89">
        <v>0.85703575287462441</v>
      </c>
      <c r="CV327" s="89">
        <v>0.85703575287462419</v>
      </c>
      <c r="CW327" s="89"/>
      <c r="CX327" s="89">
        <v>0.98755272509258851</v>
      </c>
      <c r="DA327" s="35"/>
      <c r="DC327" s="80" t="e">
        <f t="shared" si="670"/>
        <v>#DIV/0!</v>
      </c>
      <c r="DD327" s="80" t="e">
        <f t="shared" si="671"/>
        <v>#DIV/0!</v>
      </c>
      <c r="DE327" s="80" t="e">
        <f t="shared" si="672"/>
        <v>#DIV/0!</v>
      </c>
      <c r="DF327" s="80" t="e">
        <f t="shared" si="673"/>
        <v>#DIV/0!</v>
      </c>
      <c r="DG327" s="80"/>
      <c r="DI327" s="80" t="e">
        <f t="shared" si="674"/>
        <v>#DIV/0!</v>
      </c>
      <c r="DJ327" s="80" t="e">
        <f t="shared" si="675"/>
        <v>#DIV/0!</v>
      </c>
      <c r="DK327" s="80" t="e">
        <f t="shared" si="676"/>
        <v>#DIV/0!</v>
      </c>
      <c r="DL327" s="80" t="e">
        <f t="shared" si="677"/>
        <v>#DIV/0!</v>
      </c>
      <c r="DM327" s="80" t="e">
        <f t="shared" si="678"/>
        <v>#DIV/0!</v>
      </c>
      <c r="DN327" s="80"/>
      <c r="DO327" s="80"/>
      <c r="DP327" s="80" t="e">
        <f t="shared" si="679"/>
        <v>#DIV/0!</v>
      </c>
      <c r="DQ327" s="80" t="e">
        <f t="shared" si="680"/>
        <v>#DIV/0!</v>
      </c>
      <c r="DR327" s="80" t="e">
        <f t="shared" si="681"/>
        <v>#DIV/0!</v>
      </c>
      <c r="DS327" s="80" t="e">
        <f t="shared" si="682"/>
        <v>#DIV/0!</v>
      </c>
      <c r="DT327" s="80"/>
      <c r="DW327" s="80"/>
      <c r="DX327" s="80"/>
      <c r="DY327" s="80"/>
      <c r="DZ327" s="80"/>
      <c r="EA327" s="80"/>
      <c r="EC327" s="80" t="e">
        <f t="shared" si="683"/>
        <v>#DIV/0!</v>
      </c>
      <c r="ED327" s="80" t="e">
        <f t="shared" si="684"/>
        <v>#DIV/0!</v>
      </c>
      <c r="EE327" s="80" t="e">
        <f t="shared" si="685"/>
        <v>#DIV/0!</v>
      </c>
      <c r="EF327" s="80" t="e">
        <f t="shared" si="686"/>
        <v>#DIV/0!</v>
      </c>
      <c r="EG327" s="80"/>
      <c r="EI327" s="80" t="e">
        <f t="shared" si="639"/>
        <v>#DIV/0!</v>
      </c>
      <c r="EJ327" s="80" t="e">
        <f t="shared" si="639"/>
        <v>#DIV/0!</v>
      </c>
      <c r="EK327" s="80" t="e">
        <f t="shared" si="639"/>
        <v>#DIV/0!</v>
      </c>
      <c r="EL327" s="80" t="e">
        <f t="shared" si="639"/>
        <v>#DIV/0!</v>
      </c>
      <c r="EN327" s="80" t="e">
        <f>LN(BY327/#REF!)</f>
        <v>#REF!</v>
      </c>
      <c r="EO327" s="80" t="e">
        <f>LN(BZ327/#REF!)</f>
        <v>#REF!</v>
      </c>
      <c r="EP327" s="80" t="e">
        <f>LN(CA327/#REF!)</f>
        <v>#REF!</v>
      </c>
      <c r="EQ327" s="80" t="e">
        <f>LN(CB327/#REF!)</f>
        <v>#REF!</v>
      </c>
      <c r="ES327" s="80" t="e">
        <f>LN(CD327/#REF!)</f>
        <v>#REF!</v>
      </c>
      <c r="ET327" s="80" t="e">
        <f>LN(CE327/#REF!)</f>
        <v>#REF!</v>
      </c>
      <c r="EU327" s="80" t="e">
        <f>LN(CF327/#REF!)</f>
        <v>#REF!</v>
      </c>
      <c r="EV327" s="80" t="e">
        <f>LN(CG327/#REF!)</f>
        <v>#REF!</v>
      </c>
      <c r="EX327" s="80" t="e">
        <f>LN(CI327/#REF!)</f>
        <v>#REF!</v>
      </c>
      <c r="EY327" s="80" t="e">
        <f t="shared" si="687"/>
        <v>#DIV/0!</v>
      </c>
      <c r="EZ327" s="80" t="e">
        <f t="shared" si="688"/>
        <v>#DIV/0!</v>
      </c>
      <c r="FA327" s="80" t="e">
        <f t="shared" si="689"/>
        <v>#DIV/0!</v>
      </c>
      <c r="FD327" s="80" t="e">
        <f t="shared" si="652"/>
        <v>#DIV/0!</v>
      </c>
      <c r="FE327" s="80">
        <f t="shared" si="653"/>
        <v>1</v>
      </c>
      <c r="FF327" s="80">
        <f t="shared" si="654"/>
        <v>1.2140272681364288</v>
      </c>
      <c r="FG327" s="80"/>
      <c r="FH327" s="80" t="e">
        <f t="shared" si="655"/>
        <v>#DIV/0!</v>
      </c>
      <c r="FI327" s="80">
        <f t="shared" si="656"/>
        <v>1</v>
      </c>
      <c r="FJ327" s="80">
        <f t="shared" si="657"/>
        <v>1.2935390145370722</v>
      </c>
      <c r="FK327" s="80"/>
      <c r="FL327" s="80" t="e">
        <f t="shared" si="658"/>
        <v>#DIV/0!</v>
      </c>
      <c r="FM327" s="80">
        <f t="shared" si="659"/>
        <v>1</v>
      </c>
      <c r="FN327" s="80">
        <f t="shared" si="660"/>
        <v>0.99557817876568389</v>
      </c>
      <c r="FO327" s="80"/>
      <c r="FP327" s="80" t="e">
        <f t="shared" si="661"/>
        <v>#DIV/0!</v>
      </c>
      <c r="FQ327" s="80">
        <f t="shared" si="662"/>
        <v>1</v>
      </c>
      <c r="FR327" s="80">
        <f t="shared" si="629"/>
        <v>0.97922256430652277</v>
      </c>
      <c r="FT327" s="80" t="e">
        <f t="shared" si="663"/>
        <v>#DIV/0!</v>
      </c>
      <c r="FU327" s="80">
        <f t="shared" si="664"/>
        <v>1</v>
      </c>
      <c r="FV327" s="80">
        <f t="shared" si="665"/>
        <v>0.98964088940027783</v>
      </c>
      <c r="GH327" s="32">
        <f t="shared" si="667"/>
        <v>1990</v>
      </c>
      <c r="GI327" s="90">
        <f t="shared" si="630"/>
        <v>1.0772479796371348</v>
      </c>
      <c r="GJ327" s="90">
        <f t="shared" si="631"/>
        <v>1.1071925482593949</v>
      </c>
      <c r="GK327" s="90">
        <f t="shared" si="632"/>
        <v>1.0700805448422093</v>
      </c>
      <c r="GL327" s="90">
        <f t="shared" si="633"/>
        <v>0.90959093806479863</v>
      </c>
      <c r="GM327" s="90">
        <f t="shared" si="634"/>
        <v>0.97084164256346106</v>
      </c>
      <c r="GO327" s="32">
        <f t="shared" si="668"/>
        <v>21</v>
      </c>
      <c r="GP327" s="80">
        <f t="shared" si="635"/>
        <v>0.83284249359681028</v>
      </c>
      <c r="GQ327" s="80">
        <f t="shared" si="636"/>
        <v>1.2494465403402699</v>
      </c>
      <c r="GR327" s="80">
        <f t="shared" si="637"/>
        <v>1.0578565780564149</v>
      </c>
    </row>
    <row r="328" spans="1:200" x14ac:dyDescent="0.2">
      <c r="A328" s="74" t="s">
        <v>247</v>
      </c>
      <c r="B328" s="31">
        <f t="shared" si="638"/>
        <v>1969</v>
      </c>
      <c r="D328" s="85" t="e">
        <f>[4]Conversion_Factors!$M31*D181+D255</f>
        <v>#DIV/0!</v>
      </c>
      <c r="E328" s="85" t="e">
        <f>[4]Conversion_Factors!$M31*E181+E255</f>
        <v>#DIV/0!</v>
      </c>
      <c r="F328" s="85">
        <f>[4]Conversion_Factors!$M31*F181+F255</f>
        <v>79531.985343513938</v>
      </c>
      <c r="G328" s="85" t="e">
        <f>[4]Conversion_Factors!$M31*G181+G255</f>
        <v>#DIV/0!</v>
      </c>
      <c r="H328" s="85" t="e">
        <f t="shared" si="669"/>
        <v>#DIV/0!</v>
      </c>
      <c r="I328" s="85"/>
      <c r="K328" s="86"/>
      <c r="L328" s="86"/>
      <c r="M328" s="86"/>
      <c r="N328" s="86"/>
      <c r="O328" s="86"/>
      <c r="P328" s="86"/>
      <c r="X328" s="87"/>
      <c r="Y328" s="87"/>
      <c r="Z328" s="87"/>
      <c r="AA328" s="87"/>
      <c r="AB328" s="87"/>
      <c r="BE328" s="80"/>
      <c r="BF328" s="80"/>
      <c r="BG328" s="80"/>
      <c r="BH328" s="80"/>
      <c r="BI328" s="80"/>
      <c r="BJ328" s="80"/>
      <c r="BK328" s="80"/>
      <c r="BL328" s="80"/>
      <c r="BM328" s="80"/>
      <c r="BN328" s="80"/>
      <c r="BO328" s="80"/>
      <c r="BP328" s="80"/>
      <c r="BQ328" s="80"/>
      <c r="BR328" s="80"/>
      <c r="BS328" s="80"/>
      <c r="BT328" s="80"/>
      <c r="BU328" s="80"/>
      <c r="BV328" s="80"/>
      <c r="BW328" s="80"/>
      <c r="BX328" s="80"/>
      <c r="BY328" s="80"/>
      <c r="CN328" s="89"/>
      <c r="CO328" s="89"/>
      <c r="CP328" s="89"/>
      <c r="CQ328" s="89"/>
      <c r="CR328" s="89"/>
      <c r="CS328" s="89"/>
      <c r="CT328" s="89"/>
      <c r="CU328" s="89"/>
      <c r="CV328" s="89"/>
      <c r="CW328" s="89"/>
      <c r="CX328" s="89"/>
      <c r="DA328" s="35"/>
      <c r="DC328" s="80" t="e">
        <f t="shared" si="670"/>
        <v>#DIV/0!</v>
      </c>
      <c r="DD328" s="80" t="e">
        <f t="shared" si="671"/>
        <v>#DIV/0!</v>
      </c>
      <c r="DE328" s="80" t="e">
        <f t="shared" si="672"/>
        <v>#DIV/0!</v>
      </c>
      <c r="DF328" s="80" t="e">
        <f t="shared" si="673"/>
        <v>#DIV/0!</v>
      </c>
      <c r="DG328" s="80"/>
      <c r="DI328" s="80" t="e">
        <f t="shared" si="674"/>
        <v>#DIV/0!</v>
      </c>
      <c r="DJ328" s="80" t="e">
        <f t="shared" si="675"/>
        <v>#DIV/0!</v>
      </c>
      <c r="DK328" s="80" t="e">
        <f t="shared" si="676"/>
        <v>#DIV/0!</v>
      </c>
      <c r="DL328" s="80" t="e">
        <f t="shared" si="677"/>
        <v>#DIV/0!</v>
      </c>
      <c r="DM328" s="80" t="e">
        <f t="shared" si="678"/>
        <v>#DIV/0!</v>
      </c>
      <c r="DN328" s="80"/>
      <c r="DO328" s="80"/>
      <c r="DP328" s="80" t="e">
        <f t="shared" si="679"/>
        <v>#DIV/0!</v>
      </c>
      <c r="DQ328" s="80" t="e">
        <f t="shared" si="680"/>
        <v>#DIV/0!</v>
      </c>
      <c r="DR328" s="80" t="e">
        <f t="shared" si="681"/>
        <v>#DIV/0!</v>
      </c>
      <c r="DS328" s="80" t="e">
        <f t="shared" si="682"/>
        <v>#DIV/0!</v>
      </c>
      <c r="DT328" s="80"/>
      <c r="DW328" s="80"/>
      <c r="DX328" s="80"/>
      <c r="DY328" s="80"/>
      <c r="DZ328" s="80"/>
      <c r="EA328" s="80"/>
      <c r="EC328" s="80" t="e">
        <f t="shared" si="683"/>
        <v>#DIV/0!</v>
      </c>
      <c r="ED328" s="80" t="e">
        <f t="shared" si="684"/>
        <v>#DIV/0!</v>
      </c>
      <c r="EE328" s="80" t="e">
        <f t="shared" si="685"/>
        <v>#DIV/0!</v>
      </c>
      <c r="EF328" s="80" t="e">
        <f t="shared" si="686"/>
        <v>#DIV/0!</v>
      </c>
      <c r="EG328" s="80"/>
      <c r="EI328" s="80" t="e">
        <f t="shared" si="639"/>
        <v>#DIV/0!</v>
      </c>
      <c r="EJ328" s="80" t="e">
        <f t="shared" si="639"/>
        <v>#DIV/0!</v>
      </c>
      <c r="EK328" s="80" t="e">
        <f t="shared" si="639"/>
        <v>#DIV/0!</v>
      </c>
      <c r="EL328" s="80" t="e">
        <f t="shared" si="639"/>
        <v>#DIV/0!</v>
      </c>
      <c r="EN328" s="80" t="e">
        <f t="shared" ref="EN328:EN366" si="690">LN(BY328/BY327)</f>
        <v>#DIV/0!</v>
      </c>
      <c r="EO328" s="80" t="e">
        <f t="shared" ref="EO328:EO366" si="691">LN(BZ328/BZ327)</f>
        <v>#DIV/0!</v>
      </c>
      <c r="EP328" s="80" t="e">
        <f t="shared" ref="EP328:EP366" si="692">LN(CA328/CA327)</f>
        <v>#DIV/0!</v>
      </c>
      <c r="EQ328" s="80" t="e">
        <f t="shared" ref="EQ328:EQ366" si="693">LN(CB328/CB327)</f>
        <v>#DIV/0!</v>
      </c>
      <c r="ES328" s="80" t="e">
        <f t="shared" ref="ES328:ES366" si="694">LN(CD328/CD327)</f>
        <v>#DIV/0!</v>
      </c>
      <c r="ET328" s="80" t="e">
        <f t="shared" ref="ET328:ET366" si="695">LN(CE328/CE327)</f>
        <v>#DIV/0!</v>
      </c>
      <c r="EU328" s="80" t="e">
        <f t="shared" ref="EU328:EU366" si="696">LN(CF328/CF327)</f>
        <v>#DIV/0!</v>
      </c>
      <c r="EV328" s="80" t="e">
        <f t="shared" ref="EV328:EV366" si="697">LN(CG328/CG327)</f>
        <v>#DIV/0!</v>
      </c>
      <c r="EX328" s="80" t="e">
        <f t="shared" ref="EX328:EX366" si="698">LN(CI328/CI327)</f>
        <v>#DIV/0!</v>
      </c>
      <c r="EY328" s="80" t="e">
        <f t="shared" si="687"/>
        <v>#DIV/0!</v>
      </c>
      <c r="EZ328" s="80" t="e">
        <f t="shared" si="688"/>
        <v>#DIV/0!</v>
      </c>
      <c r="FA328" s="80" t="e">
        <f t="shared" si="689"/>
        <v>#DIV/0!</v>
      </c>
      <c r="FD328" s="80" t="e">
        <f t="shared" si="652"/>
        <v>#DIV/0!</v>
      </c>
      <c r="FE328" s="80">
        <f t="shared" si="653"/>
        <v>1</v>
      </c>
      <c r="FF328" s="80">
        <f t="shared" si="654"/>
        <v>1.2140272681364288</v>
      </c>
      <c r="FG328" s="80"/>
      <c r="FH328" s="80" t="e">
        <f t="shared" si="655"/>
        <v>#DIV/0!</v>
      </c>
      <c r="FI328" s="80">
        <f t="shared" si="656"/>
        <v>1</v>
      </c>
      <c r="FJ328" s="80">
        <f t="shared" si="657"/>
        <v>1.2935390145370722</v>
      </c>
      <c r="FK328" s="80"/>
      <c r="FL328" s="80" t="e">
        <f t="shared" si="658"/>
        <v>#DIV/0!</v>
      </c>
      <c r="FM328" s="80">
        <f t="shared" si="659"/>
        <v>1</v>
      </c>
      <c r="FN328" s="80">
        <f t="shared" si="660"/>
        <v>0.99557817876568389</v>
      </c>
      <c r="FO328" s="80"/>
      <c r="FP328" s="80" t="e">
        <f t="shared" si="661"/>
        <v>#DIV/0!</v>
      </c>
      <c r="FQ328" s="80">
        <f t="shared" si="662"/>
        <v>1</v>
      </c>
      <c r="FR328" s="80">
        <f t="shared" si="629"/>
        <v>0.97922256430652277</v>
      </c>
      <c r="FT328" s="80" t="e">
        <f t="shared" si="663"/>
        <v>#DIV/0!</v>
      </c>
      <c r="FU328" s="80">
        <f t="shared" si="664"/>
        <v>1</v>
      </c>
      <c r="FV328" s="80">
        <f t="shared" si="665"/>
        <v>0.98964088940027783</v>
      </c>
      <c r="GH328" s="32">
        <f t="shared" si="667"/>
        <v>1991</v>
      </c>
      <c r="GI328" s="90">
        <f t="shared" si="630"/>
        <v>1.1109348867868611</v>
      </c>
      <c r="GJ328" s="90">
        <f t="shared" si="631"/>
        <v>1.1266600291462063</v>
      </c>
      <c r="GK328" s="90">
        <f t="shared" si="632"/>
        <v>1.0821695066730319</v>
      </c>
      <c r="GL328" s="90">
        <f t="shared" si="633"/>
        <v>0.90222684092908223</v>
      </c>
      <c r="GM328" s="90">
        <f t="shared" si="634"/>
        <v>0.96231955214948306</v>
      </c>
      <c r="GO328" s="32">
        <f t="shared" si="668"/>
        <v>22</v>
      </c>
      <c r="GP328" s="80">
        <f t="shared" si="635"/>
        <v>0.73825342504362446</v>
      </c>
      <c r="GQ328" s="80">
        <f t="shared" si="636"/>
        <v>1.2599122721615179</v>
      </c>
      <c r="GR328" s="80">
        <f t="shared" si="637"/>
        <v>1.0733845292435289</v>
      </c>
    </row>
    <row r="329" spans="1:200" x14ac:dyDescent="0.2">
      <c r="A329" s="74" t="s">
        <v>247</v>
      </c>
      <c r="B329" s="31">
        <f t="shared" si="638"/>
        <v>1970</v>
      </c>
      <c r="D329" s="85" t="e">
        <f>[4]Conversion_Factors!$M32*D182+D256</f>
        <v>#DIV/0!</v>
      </c>
      <c r="E329" s="85" t="e">
        <f>[4]Conversion_Factors!$M32*E182+E256</f>
        <v>#DIV/0!</v>
      </c>
      <c r="F329" s="85">
        <f>[4]Conversion_Factors!$M32*F182+F256</f>
        <v>77096.240890098008</v>
      </c>
      <c r="G329" s="85" t="e">
        <f>[4]Conversion_Factors!$M32*G182+G256</f>
        <v>#DIV/0!</v>
      </c>
      <c r="H329" s="85" t="e">
        <f t="shared" si="669"/>
        <v>#DIV/0!</v>
      </c>
      <c r="I329" s="85"/>
      <c r="K329" s="93">
        <f t="shared" ref="K329:N344" si="699">K36</f>
        <v>2472.864</v>
      </c>
      <c r="L329" s="93">
        <f t="shared" si="699"/>
        <v>1591.7560000000001</v>
      </c>
      <c r="M329" s="93">
        <f t="shared" si="699"/>
        <v>1201.163</v>
      </c>
      <c r="N329" s="93">
        <f t="shared" si="699"/>
        <v>11169</v>
      </c>
      <c r="O329" s="93">
        <f t="shared" ref="O329:O369" si="700">SUM(K329:N329)</f>
        <v>16434.782999999999</v>
      </c>
      <c r="P329" s="93"/>
      <c r="R329" s="92">
        <f t="shared" ref="R329:V344" si="701">R36</f>
        <v>2472.864</v>
      </c>
      <c r="S329" s="92">
        <f t="shared" si="701"/>
        <v>1591.7560000000001</v>
      </c>
      <c r="T329" s="92">
        <f t="shared" si="701"/>
        <v>1201.163</v>
      </c>
      <c r="U329" s="92">
        <f t="shared" si="701"/>
        <v>11169</v>
      </c>
      <c r="V329" s="92">
        <f t="shared" si="701"/>
        <v>16434.782999999999</v>
      </c>
      <c r="X329" s="96" t="e">
        <f t="shared" ref="X329:X369" si="702">D329/K329*1000</f>
        <v>#DIV/0!</v>
      </c>
      <c r="Y329" s="96" t="e">
        <f t="shared" ref="Y329:Y369" si="703">E329/L329*1000</f>
        <v>#DIV/0!</v>
      </c>
      <c r="Z329" s="96">
        <f t="shared" ref="Z329:Z369" si="704">F329/M329*1000</f>
        <v>64184.661773712651</v>
      </c>
      <c r="AA329" s="96" t="e">
        <f t="shared" ref="AA329:AA369" si="705">G329/N329*1000</f>
        <v>#DIV/0!</v>
      </c>
      <c r="AB329" s="96" t="e">
        <f t="shared" ref="AB329:AB369" si="706">H329/O329*1000</f>
        <v>#DIV/0!</v>
      </c>
      <c r="AF329" s="96" t="e">
        <f t="shared" ref="AF329:AF369" si="707">D329/R329</f>
        <v>#DIV/0!</v>
      </c>
      <c r="AG329" s="96" t="e">
        <f t="shared" ref="AG329:AG369" si="708">E329/S329</f>
        <v>#DIV/0!</v>
      </c>
      <c r="AH329" s="96">
        <f t="shared" ref="AH329:AH369" si="709">F329/T329</f>
        <v>64.184661773712648</v>
      </c>
      <c r="AI329" s="96" t="e">
        <f t="shared" ref="AI329:AI369" si="710">G329/U329</f>
        <v>#DIV/0!</v>
      </c>
      <c r="AJ329" s="96" t="e">
        <f t="shared" ref="AJ329:AJ369" si="711">H329/V329</f>
        <v>#DIV/0!</v>
      </c>
      <c r="AL329" s="94" t="e">
        <f t="shared" ref="AL329:AL369" si="712">AF329/AR329</f>
        <v>#DIV/0!</v>
      </c>
      <c r="AM329" s="94" t="e">
        <f t="shared" ref="AM329:AO344" si="713">AG329/AS329</f>
        <v>#DIV/0!</v>
      </c>
      <c r="AN329" s="94">
        <f t="shared" si="713"/>
        <v>62.960300826751599</v>
      </c>
      <c r="AO329" s="94" t="e">
        <f t="shared" si="713"/>
        <v>#DIV/0!</v>
      </c>
      <c r="AP329" s="94" t="e">
        <f t="shared" ref="AP329:AP369" si="714">(D329/AR329+E329/AS329+F329/AT329+G329/AU329)/V329</f>
        <v>#DIV/0!</v>
      </c>
      <c r="AR329" s="90">
        <f t="shared" ref="AR329:AU344" si="715">AR36</f>
        <v>1.0075613039529028</v>
      </c>
      <c r="AS329" s="90">
        <f t="shared" si="715"/>
        <v>1.0050784235490298</v>
      </c>
      <c r="AT329" s="90">
        <f t="shared" si="715"/>
        <v>1.0194465549065614</v>
      </c>
      <c r="AU329" s="90">
        <f t="shared" si="715"/>
        <v>0.99798574330093814</v>
      </c>
      <c r="AV329" s="90" t="e">
        <f t="shared" ref="AV329:AV369" si="716">AJ329/AP329</f>
        <v>#DIV/0!</v>
      </c>
      <c r="AX329" s="32">
        <f t="shared" ref="AX329:AX369" si="717">R329/K329*1000000</f>
        <v>1000000</v>
      </c>
      <c r="AY329" s="32">
        <f t="shared" ref="AY329:AY369" si="718">S329/L329*1000000</f>
        <v>1000000</v>
      </c>
      <c r="AZ329" s="32">
        <f t="shared" ref="AZ329:AZ369" si="719">T329/M329*1000000</f>
        <v>1000000</v>
      </c>
      <c r="BA329" s="32">
        <f t="shared" ref="BA329:BA369" si="720">U329/N329*1000000</f>
        <v>1000000</v>
      </c>
      <c r="BB329" s="32">
        <f t="shared" ref="BB329:BB369" si="721">V329/O329*1000000</f>
        <v>1000000</v>
      </c>
      <c r="BE329" s="80" t="e">
        <f t="shared" ref="BE329:BH344" si="722">AL329/AL$78</f>
        <v>#DIV/0!</v>
      </c>
      <c r="BF329" s="80" t="e">
        <f t="shared" si="722"/>
        <v>#DIV/0!</v>
      </c>
      <c r="BG329" s="80">
        <f t="shared" si="722"/>
        <v>0.5392312754883043</v>
      </c>
      <c r="BH329" s="80" t="e">
        <f t="shared" si="722"/>
        <v>#DIV/0!</v>
      </c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95">
        <v>1.2370453309040594</v>
      </c>
      <c r="BU329" s="95">
        <v>1.2698825882628768</v>
      </c>
      <c r="BV329" s="95">
        <v>1.0754670340514316</v>
      </c>
      <c r="BW329" s="95">
        <v>1.1794543658787053</v>
      </c>
      <c r="BX329" s="88"/>
      <c r="BY329" s="95">
        <v>1.0050223561472997</v>
      </c>
      <c r="BZ329" s="95">
        <v>0.99297956220012595</v>
      </c>
      <c r="CA329" s="95">
        <v>0.97696314516114791</v>
      </c>
      <c r="CB329" s="95">
        <v>0.98400475007914823</v>
      </c>
      <c r="CD329" s="95">
        <v>0.95943592876783412</v>
      </c>
      <c r="CE329" s="95">
        <v>0.96532251666917357</v>
      </c>
      <c r="CF329" s="95">
        <v>0.98158668809323324</v>
      </c>
      <c r="CG329" s="95">
        <v>0.99153629336146432</v>
      </c>
      <c r="CI329" s="95">
        <v>1.0298309640789629</v>
      </c>
      <c r="CJ329" s="95">
        <v>1.004880335079382</v>
      </c>
      <c r="CK329" s="95">
        <v>1.0498409204985957</v>
      </c>
      <c r="CL329" s="95">
        <v>0.97121381658686701</v>
      </c>
      <c r="CN329" s="89">
        <f t="shared" ref="CN329:CN369" si="723">O329/O$78</f>
        <v>0.70481554058467832</v>
      </c>
      <c r="CO329" s="89" t="e">
        <f t="shared" ref="CO329:CO369" si="724">AB329/AB$371</f>
        <v>#DIV/0!</v>
      </c>
      <c r="CP329" s="89">
        <f t="shared" ref="CP329:CP369" si="725">FJ329</f>
        <v>1.2935390145370722</v>
      </c>
      <c r="CQ329" s="89">
        <f t="shared" ref="CQ329:CQ369" si="726">FN329</f>
        <v>0.99557817876568389</v>
      </c>
      <c r="CR329" s="89">
        <f t="shared" ref="CR329:CR369" si="727">FR329</f>
        <v>0.97922256430652277</v>
      </c>
      <c r="CS329" s="89">
        <f t="shared" ref="CS329:CS369" si="728">FV329</f>
        <v>0.98964088940027783</v>
      </c>
      <c r="CT329" s="89">
        <f t="shared" ref="CT329:CT369" si="729">FF329</f>
        <v>1.2140272681364288</v>
      </c>
      <c r="CU329" s="89">
        <f t="shared" ref="CU329:CU369" si="730">CN329*CP329*CQ329*CR329*CS329*CT329</f>
        <v>1.067868700189839</v>
      </c>
      <c r="CV329" s="89" t="e">
        <f t="shared" ref="CV329:CV369" si="731">CN329*CO329</f>
        <v>#DIV/0!</v>
      </c>
      <c r="CW329" s="89"/>
      <c r="CX329" s="89">
        <f t="shared" ref="CX329:CX369" si="732">CP329*CQ329*CR329*CS329</f>
        <v>1.2479981583514226</v>
      </c>
      <c r="DA329" s="35"/>
      <c r="DC329" s="80" t="e">
        <f t="shared" si="670"/>
        <v>#DIV/0!</v>
      </c>
      <c r="DD329" s="80" t="e">
        <f t="shared" si="671"/>
        <v>#DIV/0!</v>
      </c>
      <c r="DE329" s="80" t="e">
        <f t="shared" si="672"/>
        <v>#DIV/0!</v>
      </c>
      <c r="DF329" s="80" t="e">
        <f t="shared" si="673"/>
        <v>#DIV/0!</v>
      </c>
      <c r="DG329" s="80"/>
      <c r="DI329" s="80" t="e">
        <f t="shared" si="674"/>
        <v>#DIV/0!</v>
      </c>
      <c r="DJ329" s="80" t="e">
        <f t="shared" si="675"/>
        <v>#DIV/0!</v>
      </c>
      <c r="DK329" s="80" t="e">
        <f t="shared" si="676"/>
        <v>#DIV/0!</v>
      </c>
      <c r="DL329" s="80" t="e">
        <f t="shared" si="677"/>
        <v>#DIV/0!</v>
      </c>
      <c r="DM329" s="80" t="e">
        <f t="shared" si="678"/>
        <v>#DIV/0!</v>
      </c>
      <c r="DN329" s="80"/>
      <c r="DO329" s="80"/>
      <c r="DP329" s="80" t="e">
        <f t="shared" si="679"/>
        <v>#DIV/0!</v>
      </c>
      <c r="DQ329" s="80" t="e">
        <f t="shared" si="680"/>
        <v>#DIV/0!</v>
      </c>
      <c r="DR329" s="80" t="e">
        <f t="shared" si="681"/>
        <v>#DIV/0!</v>
      </c>
      <c r="DS329" s="80" t="e">
        <f t="shared" si="682"/>
        <v>#DIV/0!</v>
      </c>
      <c r="DT329" s="80"/>
      <c r="DW329" s="80" t="e">
        <f t="shared" ref="DW329:DW369" si="733">LN(BT329/BT328)</f>
        <v>#DIV/0!</v>
      </c>
      <c r="DX329" s="80" t="e">
        <f t="shared" ref="DX329:DX369" si="734">LN(BU329/BU328)</f>
        <v>#DIV/0!</v>
      </c>
      <c r="DY329" s="80" t="e">
        <f t="shared" ref="DY329:DY369" si="735">LN(BV329/BV328)</f>
        <v>#DIV/0!</v>
      </c>
      <c r="DZ329" s="80" t="e">
        <f t="shared" ref="DZ329:DZ369" si="736">LN(BW329/BW328)</f>
        <v>#DIV/0!</v>
      </c>
      <c r="EA329" s="80"/>
      <c r="EC329" s="80">
        <f t="shared" si="683"/>
        <v>0.1504652662587635</v>
      </c>
      <c r="ED329" s="80">
        <f t="shared" si="684"/>
        <v>9.6852876000857457E-2</v>
      </c>
      <c r="EE329" s="80">
        <f t="shared" si="685"/>
        <v>7.3086635825979573E-2</v>
      </c>
      <c r="EF329" s="80">
        <f t="shared" si="686"/>
        <v>0.67959522191439947</v>
      </c>
      <c r="EG329" s="80"/>
      <c r="EI329" s="80" t="e">
        <f t="shared" si="639"/>
        <v>#DIV/0!</v>
      </c>
      <c r="EJ329" s="80" t="e">
        <f t="shared" si="639"/>
        <v>#DIV/0!</v>
      </c>
      <c r="EK329" s="80" t="e">
        <f t="shared" si="639"/>
        <v>#DIV/0!</v>
      </c>
      <c r="EL329" s="80" t="e">
        <f t="shared" si="639"/>
        <v>#DIV/0!</v>
      </c>
      <c r="EN329" s="80" t="e">
        <f t="shared" si="690"/>
        <v>#DIV/0!</v>
      </c>
      <c r="EO329" s="80" t="e">
        <f t="shared" si="691"/>
        <v>#DIV/0!</v>
      </c>
      <c r="EP329" s="80" t="e">
        <f t="shared" si="692"/>
        <v>#DIV/0!</v>
      </c>
      <c r="EQ329" s="80" t="e">
        <f t="shared" si="693"/>
        <v>#DIV/0!</v>
      </c>
      <c r="ES329" s="80" t="e">
        <f t="shared" si="694"/>
        <v>#DIV/0!</v>
      </c>
      <c r="ET329" s="80" t="e">
        <f t="shared" si="695"/>
        <v>#DIV/0!</v>
      </c>
      <c r="EU329" s="80" t="e">
        <f t="shared" si="696"/>
        <v>#DIV/0!</v>
      </c>
      <c r="EV329" s="80" t="e">
        <f t="shared" si="697"/>
        <v>#DIV/0!</v>
      </c>
      <c r="EX329" s="80" t="e">
        <f t="shared" si="698"/>
        <v>#DIV/0!</v>
      </c>
      <c r="EY329" s="80" t="e">
        <f t="shared" si="687"/>
        <v>#DIV/0!</v>
      </c>
      <c r="EZ329" s="80" t="e">
        <f t="shared" si="688"/>
        <v>#DIV/0!</v>
      </c>
      <c r="FA329" s="80" t="e">
        <f t="shared" si="689"/>
        <v>#DIV/0!</v>
      </c>
      <c r="FD329" s="80" t="e">
        <f t="shared" si="652"/>
        <v>#DIV/0!</v>
      </c>
      <c r="FE329" s="80">
        <f t="shared" si="653"/>
        <v>1</v>
      </c>
      <c r="FF329" s="80">
        <f t="shared" si="654"/>
        <v>1.2140272681364288</v>
      </c>
      <c r="FG329" s="80"/>
      <c r="FH329" s="80" t="e">
        <f t="shared" si="655"/>
        <v>#DIV/0!</v>
      </c>
      <c r="FI329" s="80">
        <f t="shared" si="656"/>
        <v>1</v>
      </c>
      <c r="FJ329" s="80">
        <f t="shared" si="657"/>
        <v>1.2935390145370722</v>
      </c>
      <c r="FK329" s="80"/>
      <c r="FL329" s="80" t="e">
        <f t="shared" si="658"/>
        <v>#DIV/0!</v>
      </c>
      <c r="FM329" s="80">
        <f t="shared" si="659"/>
        <v>1</v>
      </c>
      <c r="FN329" s="80">
        <f t="shared" si="660"/>
        <v>0.99557817876568389</v>
      </c>
      <c r="FO329" s="80"/>
      <c r="FP329" s="80" t="e">
        <f t="shared" si="661"/>
        <v>#DIV/0!</v>
      </c>
      <c r="FQ329" s="80">
        <f t="shared" si="662"/>
        <v>1</v>
      </c>
      <c r="FR329" s="80">
        <f t="shared" si="629"/>
        <v>0.97922256430652277</v>
      </c>
      <c r="FT329" s="80" t="e">
        <f t="shared" si="663"/>
        <v>#DIV/0!</v>
      </c>
      <c r="FU329" s="80">
        <f t="shared" si="664"/>
        <v>1</v>
      </c>
      <c r="FV329" s="80">
        <f t="shared" si="665"/>
        <v>0.98964088940027783</v>
      </c>
      <c r="GH329" s="32">
        <f t="shared" si="667"/>
        <v>1992</v>
      </c>
      <c r="GI329" s="90">
        <f t="shared" si="630"/>
        <v>1.0846536387253372</v>
      </c>
      <c r="GJ329" s="90">
        <f t="shared" si="631"/>
        <v>1.1418152397944299</v>
      </c>
      <c r="GK329" s="90">
        <f t="shared" si="632"/>
        <v>1.097236125047246</v>
      </c>
      <c r="GL329" s="90">
        <f t="shared" si="633"/>
        <v>0.85511139290305183</v>
      </c>
      <c r="GM329" s="90">
        <f t="shared" si="634"/>
        <v>0.94281345430671459</v>
      </c>
      <c r="GO329" s="32">
        <f t="shared" si="668"/>
        <v>23</v>
      </c>
      <c r="GP329" s="80">
        <f t="shared" si="635"/>
        <v>0.75590278248165721</v>
      </c>
      <c r="GQ329" s="80">
        <f t="shared" si="636"/>
        <v>1.279595001625109</v>
      </c>
      <c r="GR329" s="80">
        <f t="shared" si="637"/>
        <v>1.081370549383134</v>
      </c>
    </row>
    <row r="330" spans="1:200" x14ac:dyDescent="0.2">
      <c r="A330" s="74" t="s">
        <v>247</v>
      </c>
      <c r="B330" s="31">
        <f t="shared" si="638"/>
        <v>1971</v>
      </c>
      <c r="D330" s="85" t="e">
        <f>[4]Conversion_Factors!$M33*D183+D257</f>
        <v>#DIV/0!</v>
      </c>
      <c r="E330" s="85" t="e">
        <f>[4]Conversion_Factors!$M33*E183+E257</f>
        <v>#DIV/0!</v>
      </c>
      <c r="F330" s="85">
        <f>[4]Conversion_Factors!$M33*F183+F257</f>
        <v>81590.549710266714</v>
      </c>
      <c r="G330" s="85" t="e">
        <f>[4]Conversion_Factors!$M33*G183+G257</f>
        <v>#DIV/0!</v>
      </c>
      <c r="H330" s="85" t="e">
        <f t="shared" si="669"/>
        <v>#DIV/0!</v>
      </c>
      <c r="I330" s="85"/>
      <c r="K330" s="93">
        <f t="shared" si="699"/>
        <v>2586.7550000000001</v>
      </c>
      <c r="L330" s="93">
        <f t="shared" si="699"/>
        <v>1550.8020000000001</v>
      </c>
      <c r="M330" s="93">
        <f t="shared" si="699"/>
        <v>1288.009</v>
      </c>
      <c r="N330" s="93">
        <f t="shared" si="699"/>
        <v>11610</v>
      </c>
      <c r="O330" s="93">
        <f t="shared" si="700"/>
        <v>17035.565999999999</v>
      </c>
      <c r="P330" s="93"/>
      <c r="R330" s="92">
        <f t="shared" si="701"/>
        <v>2586.7550000000001</v>
      </c>
      <c r="S330" s="92">
        <f t="shared" si="701"/>
        <v>1550.8020000000001</v>
      </c>
      <c r="T330" s="92">
        <f t="shared" si="701"/>
        <v>1288.009</v>
      </c>
      <c r="U330" s="92">
        <f t="shared" si="701"/>
        <v>11610</v>
      </c>
      <c r="V330" s="92">
        <f t="shared" si="701"/>
        <v>17035.565999999999</v>
      </c>
      <c r="X330" s="96" t="e">
        <f t="shared" si="702"/>
        <v>#DIV/0!</v>
      </c>
      <c r="Y330" s="96" t="e">
        <f t="shared" si="703"/>
        <v>#DIV/0!</v>
      </c>
      <c r="Z330" s="96">
        <f t="shared" si="704"/>
        <v>63346.257448718687</v>
      </c>
      <c r="AA330" s="96" t="e">
        <f t="shared" si="705"/>
        <v>#DIV/0!</v>
      </c>
      <c r="AB330" s="96" t="e">
        <f t="shared" si="706"/>
        <v>#DIV/0!</v>
      </c>
      <c r="AF330" s="96" t="e">
        <f t="shared" si="707"/>
        <v>#DIV/0!</v>
      </c>
      <c r="AG330" s="96" t="e">
        <f t="shared" si="708"/>
        <v>#DIV/0!</v>
      </c>
      <c r="AH330" s="96">
        <f t="shared" si="709"/>
        <v>63.346257448718688</v>
      </c>
      <c r="AI330" s="96" t="e">
        <f t="shared" si="710"/>
        <v>#DIV/0!</v>
      </c>
      <c r="AJ330" s="96" t="e">
        <f t="shared" si="711"/>
        <v>#DIV/0!</v>
      </c>
      <c r="AL330" s="94" t="e">
        <f t="shared" si="712"/>
        <v>#DIV/0!</v>
      </c>
      <c r="AM330" s="94" t="e">
        <f t="shared" si="713"/>
        <v>#DIV/0!</v>
      </c>
      <c r="AN330" s="94">
        <f t="shared" si="713"/>
        <v>65.050589461154431</v>
      </c>
      <c r="AO330" s="94" t="e">
        <f t="shared" si="713"/>
        <v>#DIV/0!</v>
      </c>
      <c r="AP330" s="94" t="e">
        <f t="shared" si="714"/>
        <v>#DIV/0!</v>
      </c>
      <c r="AR330" s="90">
        <f t="shared" si="715"/>
        <v>0.99823944160826139</v>
      </c>
      <c r="AS330" s="90">
        <f t="shared" si="715"/>
        <v>0.98790100297634154</v>
      </c>
      <c r="AT330" s="90">
        <f t="shared" si="715"/>
        <v>0.9737998990239205</v>
      </c>
      <c r="AU330" s="90">
        <f t="shared" si="715"/>
        <v>1.0368056522758489</v>
      </c>
      <c r="AV330" s="90" t="e">
        <f t="shared" si="716"/>
        <v>#DIV/0!</v>
      </c>
      <c r="AX330" s="32">
        <f t="shared" si="717"/>
        <v>1000000</v>
      </c>
      <c r="AY330" s="32">
        <f t="shared" si="718"/>
        <v>1000000</v>
      </c>
      <c r="AZ330" s="32">
        <f t="shared" si="719"/>
        <v>1000000</v>
      </c>
      <c r="BA330" s="32">
        <f t="shared" si="720"/>
        <v>1000000</v>
      </c>
      <c r="BB330" s="32">
        <f t="shared" si="721"/>
        <v>1000000</v>
      </c>
      <c r="BE330" s="80" t="e">
        <f t="shared" si="722"/>
        <v>#DIV/0!</v>
      </c>
      <c r="BF330" s="80" t="e">
        <f t="shared" si="722"/>
        <v>#DIV/0!</v>
      </c>
      <c r="BG330" s="80">
        <f t="shared" si="722"/>
        <v>0.55713381076318058</v>
      </c>
      <c r="BH330" s="80" t="e">
        <f t="shared" si="722"/>
        <v>#DIV/0!</v>
      </c>
      <c r="BI330" s="80"/>
      <c r="BJ330" s="80"/>
      <c r="BK330" s="80"/>
      <c r="BL330" s="80"/>
      <c r="BM330" s="80"/>
      <c r="BN330" s="80"/>
      <c r="BO330" s="80"/>
      <c r="BP330" s="80"/>
      <c r="BQ330" s="80"/>
      <c r="BR330" s="80"/>
      <c r="BS330" s="80"/>
      <c r="BT330" s="95">
        <v>1.2591987508329661</v>
      </c>
      <c r="BU330" s="95">
        <v>1.2916984306666679</v>
      </c>
      <c r="BV330" s="95">
        <v>1.118041751654312</v>
      </c>
      <c r="BW330" s="95">
        <v>1.2004486542525705</v>
      </c>
      <c r="BX330" s="88"/>
      <c r="BY330" s="95">
        <v>1.0045832181168182</v>
      </c>
      <c r="BZ330" s="95">
        <v>0.99357036133025123</v>
      </c>
      <c r="CA330" s="95">
        <v>0.9794510807244089</v>
      </c>
      <c r="CB330" s="95">
        <v>0.98743124204025456</v>
      </c>
      <c r="CD330" s="95">
        <v>0.96343981175826521</v>
      </c>
      <c r="CE330" s="95">
        <v>0.96818997063855405</v>
      </c>
      <c r="CF330" s="95">
        <v>0.98288454564714201</v>
      </c>
      <c r="CG330" s="95">
        <v>0.98968709209226835</v>
      </c>
      <c r="CI330" s="95">
        <v>1.0166956808685275</v>
      </c>
      <c r="CJ330" s="95">
        <v>0.98665425484131897</v>
      </c>
      <c r="CK330" s="95">
        <v>0.99586442673641284</v>
      </c>
      <c r="CL330" s="95">
        <v>1.0053442654756439</v>
      </c>
      <c r="CN330" s="89">
        <f t="shared" si="723"/>
        <v>0.73058048040281187</v>
      </c>
      <c r="CO330" s="89" t="e">
        <f t="shared" si="724"/>
        <v>#DIV/0!</v>
      </c>
      <c r="CP330" s="89">
        <f t="shared" si="725"/>
        <v>1.2935390145370722</v>
      </c>
      <c r="CQ330" s="89">
        <f t="shared" si="726"/>
        <v>0.99557817876568389</v>
      </c>
      <c r="CR330" s="89">
        <f t="shared" si="727"/>
        <v>0.97922256430652277</v>
      </c>
      <c r="CS330" s="89">
        <f t="shared" si="728"/>
        <v>0.98964088940027783</v>
      </c>
      <c r="CT330" s="89">
        <f t="shared" si="729"/>
        <v>1.2140272681364288</v>
      </c>
      <c r="CU330" s="89">
        <f t="shared" si="730"/>
        <v>1.106905258281671</v>
      </c>
      <c r="CV330" s="89" t="e">
        <f t="shared" si="731"/>
        <v>#DIV/0!</v>
      </c>
      <c r="CW330" s="89"/>
      <c r="CX330" s="89">
        <f t="shared" si="732"/>
        <v>1.2479981583514226</v>
      </c>
      <c r="DA330" s="35"/>
      <c r="DC330" s="80" t="e">
        <f t="shared" si="670"/>
        <v>#DIV/0!</v>
      </c>
      <c r="DD330" s="80" t="e">
        <f t="shared" si="671"/>
        <v>#DIV/0!</v>
      </c>
      <c r="DE330" s="80" t="e">
        <f t="shared" si="672"/>
        <v>#DIV/0!</v>
      </c>
      <c r="DF330" s="80" t="e">
        <f t="shared" si="673"/>
        <v>#DIV/0!</v>
      </c>
      <c r="DG330" s="80"/>
      <c r="DI330" s="80" t="e">
        <f t="shared" si="674"/>
        <v>#DIV/0!</v>
      </c>
      <c r="DJ330" s="80" t="e">
        <f t="shared" si="675"/>
        <v>#DIV/0!</v>
      </c>
      <c r="DK330" s="80" t="e">
        <f t="shared" si="676"/>
        <v>#DIV/0!</v>
      </c>
      <c r="DL330" s="80" t="e">
        <f t="shared" si="677"/>
        <v>#DIV/0!</v>
      </c>
      <c r="DM330" s="80" t="e">
        <f t="shared" si="678"/>
        <v>#DIV/0!</v>
      </c>
      <c r="DN330" s="80"/>
      <c r="DO330" s="80"/>
      <c r="DP330" s="80" t="e">
        <f t="shared" si="679"/>
        <v>#DIV/0!</v>
      </c>
      <c r="DQ330" s="80" t="e">
        <f t="shared" si="680"/>
        <v>#DIV/0!</v>
      </c>
      <c r="DR330" s="80" t="e">
        <f t="shared" si="681"/>
        <v>#DIV/0!</v>
      </c>
      <c r="DS330" s="80" t="e">
        <f t="shared" si="682"/>
        <v>#DIV/0!</v>
      </c>
      <c r="DT330" s="80"/>
      <c r="DW330" s="80">
        <f t="shared" si="733"/>
        <v>1.7749868069348224E-2</v>
      </c>
      <c r="DX330" s="80">
        <f t="shared" si="734"/>
        <v>1.7033519308700111E-2</v>
      </c>
      <c r="DY330" s="80">
        <f t="shared" si="735"/>
        <v>3.8823701471962346E-2</v>
      </c>
      <c r="DZ330" s="80">
        <f t="shared" si="736"/>
        <v>1.7643435723409453E-2</v>
      </c>
      <c r="EA330" s="80"/>
      <c r="EC330" s="80">
        <f t="shared" si="683"/>
        <v>0.15184438251127086</v>
      </c>
      <c r="ED330" s="80">
        <f t="shared" si="684"/>
        <v>9.1033194905294032E-2</v>
      </c>
      <c r="EE330" s="80">
        <f t="shared" si="685"/>
        <v>7.5607056437103415E-2</v>
      </c>
      <c r="EF330" s="80">
        <f t="shared" si="686"/>
        <v>0.68151536614633179</v>
      </c>
      <c r="EG330" s="80"/>
      <c r="EI330" s="80">
        <f t="shared" si="639"/>
        <v>9.1239285631324225E-3</v>
      </c>
      <c r="EJ330" s="80">
        <f t="shared" si="639"/>
        <v>-6.1968865646068315E-2</v>
      </c>
      <c r="EK330" s="80">
        <f t="shared" si="639"/>
        <v>3.3904088340784275E-2</v>
      </c>
      <c r="EL330" s="80">
        <f t="shared" si="639"/>
        <v>2.8214393783340523E-3</v>
      </c>
      <c r="EN330" s="80">
        <f t="shared" si="690"/>
        <v>-4.3703903203203665E-4</v>
      </c>
      <c r="EO330" s="80">
        <f t="shared" si="691"/>
        <v>5.9479919487081677E-4</v>
      </c>
      <c r="EP330" s="80">
        <f t="shared" si="692"/>
        <v>2.5433641521158635E-3</v>
      </c>
      <c r="EQ330" s="80">
        <f t="shared" si="693"/>
        <v>3.4761416806375236E-3</v>
      </c>
      <c r="ES330" s="80">
        <f t="shared" si="694"/>
        <v>4.1644799948543469E-3</v>
      </c>
      <c r="ET330" s="80">
        <f t="shared" si="695"/>
        <v>2.9660590147794594E-3</v>
      </c>
      <c r="EU330" s="80">
        <f t="shared" si="696"/>
        <v>1.3213303615208522E-3</v>
      </c>
      <c r="EV330" s="80">
        <f t="shared" si="697"/>
        <v>-1.8667272148723774E-3</v>
      </c>
      <c r="EX330" s="80">
        <f t="shared" si="698"/>
        <v>-1.2836836125710033E-2</v>
      </c>
      <c r="EY330" s="80">
        <f t="shared" si="687"/>
        <v>-1.8304064812921697E-2</v>
      </c>
      <c r="EZ330" s="80">
        <f t="shared" si="688"/>
        <v>-5.2782796801370123E-2</v>
      </c>
      <c r="FA330" s="80">
        <f t="shared" si="689"/>
        <v>3.4538668038999028E-2</v>
      </c>
      <c r="FD330" s="80" t="e">
        <f t="shared" si="652"/>
        <v>#DIV/0!</v>
      </c>
      <c r="FE330" s="80">
        <f t="shared" si="653"/>
        <v>1</v>
      </c>
      <c r="FF330" s="80">
        <f t="shared" si="654"/>
        <v>1.2140272681364288</v>
      </c>
      <c r="FG330" s="80"/>
      <c r="FH330" s="80" t="e">
        <f t="shared" si="655"/>
        <v>#DIV/0!</v>
      </c>
      <c r="FI330" s="80">
        <f t="shared" si="656"/>
        <v>1</v>
      </c>
      <c r="FJ330" s="80">
        <f t="shared" si="657"/>
        <v>1.2935390145370722</v>
      </c>
      <c r="FK330" s="80"/>
      <c r="FL330" s="80" t="e">
        <f t="shared" si="658"/>
        <v>#DIV/0!</v>
      </c>
      <c r="FM330" s="80">
        <f t="shared" si="659"/>
        <v>1</v>
      </c>
      <c r="FN330" s="80">
        <f t="shared" si="660"/>
        <v>0.99557817876568389</v>
      </c>
      <c r="FO330" s="80"/>
      <c r="FP330" s="80" t="e">
        <f t="shared" si="661"/>
        <v>#DIV/0!</v>
      </c>
      <c r="FQ330" s="80">
        <f t="shared" si="662"/>
        <v>1</v>
      </c>
      <c r="FR330" s="80">
        <f t="shared" si="629"/>
        <v>0.97922256430652277</v>
      </c>
      <c r="FT330" s="80" t="e">
        <f t="shared" si="663"/>
        <v>#DIV/0!</v>
      </c>
      <c r="FU330" s="80">
        <f t="shared" si="664"/>
        <v>1</v>
      </c>
      <c r="FV330" s="80">
        <f t="shared" si="665"/>
        <v>0.98964088940027783</v>
      </c>
      <c r="GH330" s="32">
        <f t="shared" si="667"/>
        <v>1993</v>
      </c>
      <c r="GI330" s="90">
        <f t="shared" si="630"/>
        <v>1.1158352036210284</v>
      </c>
      <c r="GJ330" s="90">
        <f t="shared" si="631"/>
        <v>1.1611452555815975</v>
      </c>
      <c r="GK330" s="90">
        <f t="shared" si="632"/>
        <v>1.1121501335035504</v>
      </c>
      <c r="GL330" s="90">
        <f t="shared" si="633"/>
        <v>0.8518421236496645</v>
      </c>
      <c r="GM330" s="90">
        <f t="shared" si="634"/>
        <v>0.92435711482769167</v>
      </c>
      <c r="GO330" s="32">
        <f t="shared" si="668"/>
        <v>24</v>
      </c>
      <c r="GP330" s="80">
        <f t="shared" si="635"/>
        <v>0.93410641716427978</v>
      </c>
      <c r="GQ330" s="80">
        <f t="shared" si="636"/>
        <v>1.3143296230636272</v>
      </c>
      <c r="GR330" s="80">
        <f t="shared" si="637"/>
        <v>1.1036226992994176</v>
      </c>
    </row>
    <row r="331" spans="1:200" x14ac:dyDescent="0.2">
      <c r="A331" s="74" t="s">
        <v>247</v>
      </c>
      <c r="B331" s="31">
        <f t="shared" si="638"/>
        <v>1972</v>
      </c>
      <c r="D331" s="85" t="e">
        <f>[4]Conversion_Factors!$M34*D184+D258</f>
        <v>#DIV/0!</v>
      </c>
      <c r="E331" s="85" t="e">
        <f>[4]Conversion_Factors!$M34*E184+E258</f>
        <v>#DIV/0!</v>
      </c>
      <c r="F331" s="85">
        <f>[4]Conversion_Factors!$M34*F184+F258</f>
        <v>89803.128937214962</v>
      </c>
      <c r="G331" s="85" t="e">
        <f>[4]Conversion_Factors!$M34*G184+G258</f>
        <v>#DIV/0!</v>
      </c>
      <c r="H331" s="85" t="e">
        <f t="shared" si="669"/>
        <v>#DIV/0!</v>
      </c>
      <c r="I331" s="85"/>
      <c r="K331" s="93">
        <f t="shared" si="699"/>
        <v>2678.3980000000001</v>
      </c>
      <c r="L331" s="93">
        <f t="shared" si="699"/>
        <v>1572.895</v>
      </c>
      <c r="M331" s="93">
        <f t="shared" si="699"/>
        <v>1407.566</v>
      </c>
      <c r="N331" s="93">
        <f t="shared" si="699"/>
        <v>12124.5</v>
      </c>
      <c r="O331" s="93">
        <f t="shared" si="700"/>
        <v>17783.359</v>
      </c>
      <c r="P331" s="93"/>
      <c r="R331" s="92">
        <f t="shared" si="701"/>
        <v>2678.3980000000001</v>
      </c>
      <c r="S331" s="92">
        <f t="shared" si="701"/>
        <v>1572.895</v>
      </c>
      <c r="T331" s="92">
        <f t="shared" si="701"/>
        <v>1407.566</v>
      </c>
      <c r="U331" s="92">
        <f t="shared" si="701"/>
        <v>12124.5</v>
      </c>
      <c r="V331" s="92">
        <f t="shared" si="701"/>
        <v>17783.359</v>
      </c>
      <c r="X331" s="96" t="e">
        <f t="shared" si="702"/>
        <v>#DIV/0!</v>
      </c>
      <c r="Y331" s="96" t="e">
        <f t="shared" si="703"/>
        <v>#DIV/0!</v>
      </c>
      <c r="Z331" s="96">
        <f t="shared" si="704"/>
        <v>63800.297064020415</v>
      </c>
      <c r="AA331" s="96" t="e">
        <f t="shared" si="705"/>
        <v>#DIV/0!</v>
      </c>
      <c r="AB331" s="96" t="e">
        <f t="shared" si="706"/>
        <v>#DIV/0!</v>
      </c>
      <c r="AF331" s="96" t="e">
        <f t="shared" si="707"/>
        <v>#DIV/0!</v>
      </c>
      <c r="AG331" s="96" t="e">
        <f t="shared" si="708"/>
        <v>#DIV/0!</v>
      </c>
      <c r="AH331" s="96">
        <f t="shared" si="709"/>
        <v>63.800297064020413</v>
      </c>
      <c r="AI331" s="96" t="e">
        <f t="shared" si="710"/>
        <v>#DIV/0!</v>
      </c>
      <c r="AJ331" s="96" t="e">
        <f t="shared" si="711"/>
        <v>#DIV/0!</v>
      </c>
      <c r="AL331" s="94" t="e">
        <f t="shared" si="712"/>
        <v>#DIV/0!</v>
      </c>
      <c r="AM331" s="94" t="e">
        <f t="shared" si="713"/>
        <v>#DIV/0!</v>
      </c>
      <c r="AN331" s="94">
        <f t="shared" si="713"/>
        <v>64.936993490174686</v>
      </c>
      <c r="AO331" s="94" t="e">
        <f t="shared" si="713"/>
        <v>#DIV/0!</v>
      </c>
      <c r="AP331" s="94" t="e">
        <f t="shared" si="714"/>
        <v>#DIV/0!</v>
      </c>
      <c r="AR331" s="90">
        <f t="shared" si="715"/>
        <v>1.0078527546965341</v>
      </c>
      <c r="AS331" s="90">
        <f t="shared" si="715"/>
        <v>1.0134551394565918</v>
      </c>
      <c r="AT331" s="90">
        <f t="shared" si="715"/>
        <v>0.98249539491959592</v>
      </c>
      <c r="AU331" s="90">
        <f t="shared" si="715"/>
        <v>1.0062815977320667</v>
      </c>
      <c r="AV331" s="90" t="e">
        <f t="shared" si="716"/>
        <v>#DIV/0!</v>
      </c>
      <c r="AX331" s="32">
        <f t="shared" si="717"/>
        <v>1000000</v>
      </c>
      <c r="AY331" s="32">
        <f t="shared" si="718"/>
        <v>1000000</v>
      </c>
      <c r="AZ331" s="32">
        <f t="shared" si="719"/>
        <v>1000000</v>
      </c>
      <c r="BA331" s="32">
        <f t="shared" si="720"/>
        <v>1000000</v>
      </c>
      <c r="BB331" s="32">
        <f t="shared" si="721"/>
        <v>1000000</v>
      </c>
      <c r="BE331" s="80" t="e">
        <f t="shared" si="722"/>
        <v>#DIV/0!</v>
      </c>
      <c r="BF331" s="80" t="e">
        <f t="shared" si="722"/>
        <v>#DIV/0!</v>
      </c>
      <c r="BG331" s="80">
        <f t="shared" si="722"/>
        <v>0.55616090403437868</v>
      </c>
      <c r="BH331" s="80" t="e">
        <f t="shared" si="722"/>
        <v>#DIV/0!</v>
      </c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95">
        <v>1.2653238271990503</v>
      </c>
      <c r="BU331" s="95">
        <v>1.277556225287646</v>
      </c>
      <c r="BV331" s="95">
        <v>1.1106583734937654</v>
      </c>
      <c r="BW331" s="95">
        <v>1.234275365615157</v>
      </c>
      <c r="BX331" s="88"/>
      <c r="BY331" s="95">
        <v>1.0040900354834661</v>
      </c>
      <c r="BZ331" s="95">
        <v>0.99423015703532591</v>
      </c>
      <c r="CA331" s="95">
        <v>0.98212380437894353</v>
      </c>
      <c r="CB331" s="95">
        <v>0.99111377769114306</v>
      </c>
      <c r="CD331" s="95">
        <v>0.9678247078108162</v>
      </c>
      <c r="CE331" s="95">
        <v>0.97106922671620644</v>
      </c>
      <c r="CF331" s="95">
        <v>0.98415504816446675</v>
      </c>
      <c r="CG331" s="95">
        <v>0.98757286980002279</v>
      </c>
      <c r="CI331" s="95">
        <v>1.0338254629361243</v>
      </c>
      <c r="CJ331" s="95">
        <v>1.0164016780554017</v>
      </c>
      <c r="CK331" s="95">
        <v>1.007497783692878</v>
      </c>
      <c r="CL331" s="95">
        <v>0.97863318960973344</v>
      </c>
      <c r="CN331" s="89">
        <f t="shared" si="723"/>
        <v>0.76265003237319318</v>
      </c>
      <c r="CO331" s="89" t="e">
        <f t="shared" si="724"/>
        <v>#DIV/0!</v>
      </c>
      <c r="CP331" s="89">
        <f t="shared" si="725"/>
        <v>1.2935390145370722</v>
      </c>
      <c r="CQ331" s="89">
        <f t="shared" si="726"/>
        <v>0.99557817876568389</v>
      </c>
      <c r="CR331" s="89">
        <f t="shared" si="727"/>
        <v>0.97922256430652277</v>
      </c>
      <c r="CS331" s="89">
        <f t="shared" si="728"/>
        <v>0.98964088940027783</v>
      </c>
      <c r="CT331" s="89">
        <f t="shared" si="729"/>
        <v>1.2140272681364288</v>
      </c>
      <c r="CU331" s="89">
        <f t="shared" si="730"/>
        <v>1.1554939581702588</v>
      </c>
      <c r="CV331" s="89" t="e">
        <f t="shared" si="731"/>
        <v>#DIV/0!</v>
      </c>
      <c r="CW331" s="89"/>
      <c r="CX331" s="89">
        <f t="shared" si="732"/>
        <v>1.2479981583514226</v>
      </c>
      <c r="DA331" s="35"/>
      <c r="DC331" s="80" t="e">
        <f t="shared" si="670"/>
        <v>#DIV/0!</v>
      </c>
      <c r="DD331" s="80" t="e">
        <f t="shared" si="671"/>
        <v>#DIV/0!</v>
      </c>
      <c r="DE331" s="80" t="e">
        <f t="shared" si="672"/>
        <v>#DIV/0!</v>
      </c>
      <c r="DF331" s="80" t="e">
        <f t="shared" si="673"/>
        <v>#DIV/0!</v>
      </c>
      <c r="DG331" s="80"/>
      <c r="DI331" s="80" t="e">
        <f t="shared" si="674"/>
        <v>#DIV/0!</v>
      </c>
      <c r="DJ331" s="80" t="e">
        <f t="shared" si="675"/>
        <v>#DIV/0!</v>
      </c>
      <c r="DK331" s="80" t="e">
        <f t="shared" si="676"/>
        <v>#DIV/0!</v>
      </c>
      <c r="DL331" s="80" t="e">
        <f t="shared" si="677"/>
        <v>#DIV/0!</v>
      </c>
      <c r="DM331" s="80" t="e">
        <f t="shared" si="678"/>
        <v>#DIV/0!</v>
      </c>
      <c r="DN331" s="80"/>
      <c r="DO331" s="80"/>
      <c r="DP331" s="80" t="e">
        <f t="shared" si="679"/>
        <v>#DIV/0!</v>
      </c>
      <c r="DQ331" s="80" t="e">
        <f t="shared" si="680"/>
        <v>#DIV/0!</v>
      </c>
      <c r="DR331" s="80" t="e">
        <f t="shared" si="681"/>
        <v>#DIV/0!</v>
      </c>
      <c r="DS331" s="80" t="e">
        <f t="shared" si="682"/>
        <v>#DIV/0!</v>
      </c>
      <c r="DT331" s="80"/>
      <c r="DW331" s="80">
        <f t="shared" si="733"/>
        <v>4.8524726520969971E-3</v>
      </c>
      <c r="DX331" s="80">
        <f t="shared" si="734"/>
        <v>-1.1008911224636561E-2</v>
      </c>
      <c r="DY331" s="80">
        <f t="shared" si="735"/>
        <v>-6.6257502195301932E-3</v>
      </c>
      <c r="DZ331" s="80">
        <f t="shared" si="736"/>
        <v>2.7788683923333786E-2</v>
      </c>
      <c r="EA331" s="80"/>
      <c r="EC331" s="80">
        <f t="shared" si="683"/>
        <v>0.15061260361442402</v>
      </c>
      <c r="ED331" s="80">
        <f t="shared" si="684"/>
        <v>8.8447576186253679E-2</v>
      </c>
      <c r="EE331" s="80">
        <f t="shared" si="685"/>
        <v>7.9150738620302266E-2</v>
      </c>
      <c r="EF331" s="80">
        <f t="shared" si="686"/>
        <v>0.68178908157901996</v>
      </c>
      <c r="EG331" s="80"/>
      <c r="EI331" s="80">
        <f t="shared" si="639"/>
        <v>-8.1451959350317734E-3</v>
      </c>
      <c r="EJ331" s="80">
        <f t="shared" si="639"/>
        <v>-2.8814202157821794E-2</v>
      </c>
      <c r="EK331" s="80">
        <f t="shared" si="639"/>
        <v>4.5804500243963271E-2</v>
      </c>
      <c r="EL331" s="80">
        <f t="shared" si="639"/>
        <v>4.0154704522915038E-4</v>
      </c>
      <c r="EN331" s="80">
        <f t="shared" si="690"/>
        <v>-4.9105312910232863E-4</v>
      </c>
      <c r="EO331" s="80">
        <f t="shared" si="691"/>
        <v>6.6384501182013627E-4</v>
      </c>
      <c r="EP331" s="80">
        <f t="shared" si="692"/>
        <v>2.7250810854248693E-3</v>
      </c>
      <c r="EQ331" s="80">
        <f t="shared" si="693"/>
        <v>3.7224726923172258E-3</v>
      </c>
      <c r="ES331" s="80">
        <f t="shared" si="694"/>
        <v>4.5409663388596977E-3</v>
      </c>
      <c r="ET331" s="80">
        <f t="shared" si="695"/>
        <v>2.9694413178522443E-3</v>
      </c>
      <c r="EU331" s="80">
        <f t="shared" si="696"/>
        <v>1.291791683297462E-3</v>
      </c>
      <c r="EV331" s="80">
        <f t="shared" si="697"/>
        <v>-2.1385383194407553E-3</v>
      </c>
      <c r="EX331" s="80">
        <f t="shared" si="698"/>
        <v>1.6708123800946089E-2</v>
      </c>
      <c r="EY331" s="80">
        <f t="shared" si="687"/>
        <v>2.9704223405830822E-2</v>
      </c>
      <c r="EZ331" s="80">
        <f t="shared" si="688"/>
        <v>1.1613963424647251E-2</v>
      </c>
      <c r="FA331" s="80">
        <f t="shared" si="689"/>
        <v>-2.692842086828752E-2</v>
      </c>
      <c r="FD331" s="80" t="e">
        <f t="shared" si="652"/>
        <v>#DIV/0!</v>
      </c>
      <c r="FE331" s="80">
        <f t="shared" si="653"/>
        <v>1</v>
      </c>
      <c r="FF331" s="80">
        <f t="shared" si="654"/>
        <v>1.2140272681364288</v>
      </c>
      <c r="FG331" s="80"/>
      <c r="FH331" s="80" t="e">
        <f t="shared" si="655"/>
        <v>#DIV/0!</v>
      </c>
      <c r="FI331" s="80">
        <f t="shared" si="656"/>
        <v>1</v>
      </c>
      <c r="FJ331" s="80">
        <f t="shared" si="657"/>
        <v>1.2935390145370722</v>
      </c>
      <c r="FK331" s="80"/>
      <c r="FL331" s="80" t="e">
        <f t="shared" si="658"/>
        <v>#DIV/0!</v>
      </c>
      <c r="FM331" s="80">
        <f t="shared" si="659"/>
        <v>1</v>
      </c>
      <c r="FN331" s="80">
        <f t="shared" si="660"/>
        <v>0.99557817876568389</v>
      </c>
      <c r="FO331" s="80"/>
      <c r="FP331" s="80" t="e">
        <f t="shared" si="661"/>
        <v>#DIV/0!</v>
      </c>
      <c r="FQ331" s="80">
        <f t="shared" si="662"/>
        <v>1</v>
      </c>
      <c r="FR331" s="80">
        <f t="shared" si="629"/>
        <v>0.97922256430652277</v>
      </c>
      <c r="FT331" s="80" t="e">
        <f t="shared" si="663"/>
        <v>#DIV/0!</v>
      </c>
      <c r="FU331" s="80">
        <f t="shared" si="664"/>
        <v>1</v>
      </c>
      <c r="FV331" s="80">
        <f t="shared" si="665"/>
        <v>0.98964088940027783</v>
      </c>
      <c r="GH331" s="32">
        <f t="shared" si="667"/>
        <v>1994</v>
      </c>
      <c r="GI331" s="90">
        <f t="shared" si="630"/>
        <v>1.1207922805021939</v>
      </c>
      <c r="GJ331" s="90">
        <f t="shared" si="631"/>
        <v>1.180127381823602</v>
      </c>
      <c r="GK331" s="90">
        <f t="shared" si="632"/>
        <v>1.1276590809016778</v>
      </c>
      <c r="GL331" s="90">
        <f t="shared" si="633"/>
        <v>0.83616908881229624</v>
      </c>
      <c r="GM331" s="90">
        <f t="shared" si="634"/>
        <v>0.92117702596718154</v>
      </c>
      <c r="GO331" s="32">
        <f t="shared" si="668"/>
        <v>25</v>
      </c>
      <c r="GP331" s="80">
        <f t="shared" si="635"/>
        <v>0.94642181097455258</v>
      </c>
      <c r="GQ331" s="80">
        <f t="shared" si="636"/>
        <v>1.3275025885287841</v>
      </c>
      <c r="GR331" s="80">
        <f t="shared" si="637"/>
        <v>1.1123732085880587</v>
      </c>
    </row>
    <row r="332" spans="1:200" x14ac:dyDescent="0.2">
      <c r="A332" s="74" t="s">
        <v>247</v>
      </c>
      <c r="B332" s="31">
        <f t="shared" si="638"/>
        <v>1973</v>
      </c>
      <c r="D332" s="85">
        <f>[4]Conversion_Factors!$M35*D185+D259</f>
        <v>73143.372379458771</v>
      </c>
      <c r="E332" s="85">
        <f>[4]Conversion_Factors!$M35*E185+E259</f>
        <v>132280.94627872633</v>
      </c>
      <c r="F332" s="85">
        <f>[4]Conversion_Factors!$M35*F185+F259</f>
        <v>119809.12256378283</v>
      </c>
      <c r="G332" s="85">
        <f>[4]Conversion_Factors!$M35*G185+G259</f>
        <v>37132.408408069139</v>
      </c>
      <c r="H332" s="85">
        <f t="shared" si="669"/>
        <v>362365.84963003709</v>
      </c>
      <c r="I332" s="85"/>
      <c r="K332" s="93">
        <f t="shared" si="699"/>
        <v>2648.9780000000001</v>
      </c>
      <c r="L332" s="93">
        <f t="shared" si="699"/>
        <v>1607.2060000000001</v>
      </c>
      <c r="M332" s="93">
        <f t="shared" si="699"/>
        <v>1516.653</v>
      </c>
      <c r="N332" s="93">
        <f t="shared" si="699"/>
        <v>12512.925896728584</v>
      </c>
      <c r="O332" s="93">
        <f t="shared" si="700"/>
        <v>18285.762896728585</v>
      </c>
      <c r="P332" s="93"/>
      <c r="R332" s="92">
        <f t="shared" si="701"/>
        <v>2648.9780000000001</v>
      </c>
      <c r="S332" s="92">
        <f t="shared" si="701"/>
        <v>1607.2060000000001</v>
      </c>
      <c r="T332" s="92">
        <f t="shared" si="701"/>
        <v>1516.653</v>
      </c>
      <c r="U332" s="92">
        <f t="shared" si="701"/>
        <v>12512.925896728584</v>
      </c>
      <c r="V332" s="92">
        <f t="shared" si="701"/>
        <v>18285.762896728585</v>
      </c>
      <c r="X332" s="96">
        <f t="shared" si="702"/>
        <v>27611.921420056628</v>
      </c>
      <c r="Y332" s="96">
        <f t="shared" si="703"/>
        <v>82304.910682716669</v>
      </c>
      <c r="Z332" s="96">
        <f t="shared" si="704"/>
        <v>78995.737695954725</v>
      </c>
      <c r="AA332" s="96">
        <f t="shared" si="705"/>
        <v>2967.5240399031809</v>
      </c>
      <c r="AB332" s="96">
        <f t="shared" si="706"/>
        <v>19816.829720288355</v>
      </c>
      <c r="AF332" s="96">
        <f t="shared" si="707"/>
        <v>27.611921420056628</v>
      </c>
      <c r="AG332" s="96">
        <f t="shared" si="708"/>
        <v>82.304910682716667</v>
      </c>
      <c r="AH332" s="96">
        <f t="shared" si="709"/>
        <v>78.99573769595473</v>
      </c>
      <c r="AI332" s="96">
        <f t="shared" si="710"/>
        <v>2.9675240399031808</v>
      </c>
      <c r="AJ332" s="96">
        <f t="shared" si="711"/>
        <v>19.816829720288354</v>
      </c>
      <c r="AL332" s="94">
        <f t="shared" si="712"/>
        <v>28.229157693875766</v>
      </c>
      <c r="AM332" s="94">
        <f t="shared" si="713"/>
        <v>84.950346584379233</v>
      </c>
      <c r="AN332" s="94">
        <f t="shared" si="713"/>
        <v>79.878137860984765</v>
      </c>
      <c r="AO332" s="94">
        <f t="shared" si="713"/>
        <v>2.9500503262379767</v>
      </c>
      <c r="AP332" s="94">
        <f t="shared" si="714"/>
        <v>20.19999411855526</v>
      </c>
      <c r="AR332" s="90">
        <f t="shared" si="715"/>
        <v>0.97813479663429537</v>
      </c>
      <c r="AS332" s="90">
        <f t="shared" si="715"/>
        <v>0.96885903344685098</v>
      </c>
      <c r="AT332" s="90">
        <f t="shared" si="715"/>
        <v>0.98895317055881149</v>
      </c>
      <c r="AU332" s="90">
        <f t="shared" si="715"/>
        <v>1.0059231917197451</v>
      </c>
      <c r="AV332" s="90">
        <f t="shared" si="716"/>
        <v>0.9810314599094393</v>
      </c>
      <c r="AX332" s="32">
        <f t="shared" si="717"/>
        <v>1000000</v>
      </c>
      <c r="AY332" s="32">
        <f t="shared" si="718"/>
        <v>1000000</v>
      </c>
      <c r="AZ332" s="32">
        <f t="shared" si="719"/>
        <v>1000000</v>
      </c>
      <c r="BA332" s="32">
        <f t="shared" si="720"/>
        <v>1000000</v>
      </c>
      <c r="BB332" s="32">
        <f t="shared" si="721"/>
        <v>1000000</v>
      </c>
      <c r="BE332" s="80">
        <f t="shared" si="722"/>
        <v>0.38682767251395433</v>
      </c>
      <c r="BF332" s="80">
        <f t="shared" si="722"/>
        <v>0.34602633329486204</v>
      </c>
      <c r="BG332" s="80">
        <f t="shared" si="722"/>
        <v>0.68412618105070988</v>
      </c>
      <c r="BH332" s="80">
        <f t="shared" si="722"/>
        <v>1.4181801281322242</v>
      </c>
      <c r="BI332" s="80"/>
      <c r="BJ332" s="80"/>
      <c r="BK332" s="80"/>
      <c r="BL332" s="80"/>
      <c r="BM332" s="80"/>
      <c r="BN332" s="80"/>
      <c r="BO332" s="80"/>
      <c r="BP332" s="80"/>
      <c r="BQ332" s="80"/>
      <c r="BR332" s="80"/>
      <c r="BS332" s="80"/>
      <c r="BT332" s="95">
        <v>1.2998448651770254</v>
      </c>
      <c r="BU332" s="95">
        <v>1.2843449744716031</v>
      </c>
      <c r="BV332" s="95">
        <v>1.1005927618366635</v>
      </c>
      <c r="BW332" s="95">
        <v>1.202591236318185</v>
      </c>
      <c r="BX332" s="88"/>
      <c r="BY332" s="95">
        <v>1.0031086697355989</v>
      </c>
      <c r="BZ332" s="95">
        <v>0.99807855439265292</v>
      </c>
      <c r="CA332" s="95">
        <v>0.98849647098168369</v>
      </c>
      <c r="CB332" s="95">
        <v>0.99385430570869615</v>
      </c>
      <c r="CD332" s="95">
        <v>0.97331822648160427</v>
      </c>
      <c r="CE332" s="95">
        <v>0.96882139130486999</v>
      </c>
      <c r="CF332" s="95">
        <v>0.97788311691908592</v>
      </c>
      <c r="CG332" s="95">
        <v>0.98471531602130347</v>
      </c>
      <c r="CI332" s="95">
        <v>0.98269334208423553</v>
      </c>
      <c r="CJ332" s="95">
        <v>0.95857014292894527</v>
      </c>
      <c r="CK332" s="95">
        <v>1.0133595504887698</v>
      </c>
      <c r="CL332" s="95">
        <v>0.97790655735998999</v>
      </c>
      <c r="CN332" s="89">
        <f t="shared" si="723"/>
        <v>0.78419592525566117</v>
      </c>
      <c r="CO332" s="89">
        <f t="shared" si="724"/>
        <v>0.6174942112064481</v>
      </c>
      <c r="CP332" s="89">
        <f t="shared" si="725"/>
        <v>1.2935390145370722</v>
      </c>
      <c r="CQ332" s="89">
        <f t="shared" si="726"/>
        <v>0.99557817876568389</v>
      </c>
      <c r="CR332" s="89">
        <f t="shared" si="727"/>
        <v>0.97922256430652277</v>
      </c>
      <c r="CS332" s="89">
        <f t="shared" si="728"/>
        <v>0.98964088940027783</v>
      </c>
      <c r="CT332" s="89">
        <f t="shared" si="729"/>
        <v>1.2140272681364288</v>
      </c>
      <c r="CU332" s="89">
        <f t="shared" si="730"/>
        <v>1.1881382222393286</v>
      </c>
      <c r="CV332" s="89">
        <f t="shared" si="731"/>
        <v>0.4842364442970552</v>
      </c>
      <c r="CW332" s="89"/>
      <c r="CX332" s="89">
        <f t="shared" si="732"/>
        <v>1.2479981583514226</v>
      </c>
      <c r="DA332" s="35"/>
      <c r="DC332" s="80">
        <f t="shared" si="670"/>
        <v>0.20184951880574731</v>
      </c>
      <c r="DD332" s="80">
        <f t="shared" si="671"/>
        <v>0.36504804857792361</v>
      </c>
      <c r="DE332" s="80">
        <f t="shared" si="672"/>
        <v>0.33063028065725225</v>
      </c>
      <c r="DF332" s="80">
        <f t="shared" si="673"/>
        <v>0.10247215195907682</v>
      </c>
      <c r="DG332" s="80"/>
      <c r="DI332" s="80" t="e">
        <f t="shared" si="674"/>
        <v>#DIV/0!</v>
      </c>
      <c r="DJ332" s="80" t="e">
        <f t="shared" si="675"/>
        <v>#DIV/0!</v>
      </c>
      <c r="DK332" s="80" t="e">
        <f t="shared" si="676"/>
        <v>#DIV/0!</v>
      </c>
      <c r="DL332" s="80" t="e">
        <f t="shared" si="677"/>
        <v>#DIV/0!</v>
      </c>
      <c r="DM332" s="80" t="e">
        <f t="shared" si="678"/>
        <v>#DIV/0!</v>
      </c>
      <c r="DN332" s="80"/>
      <c r="DO332" s="80"/>
      <c r="DP332" s="80" t="e">
        <f t="shared" si="679"/>
        <v>#DIV/0!</v>
      </c>
      <c r="DQ332" s="80" t="e">
        <f t="shared" si="680"/>
        <v>#DIV/0!</v>
      </c>
      <c r="DR332" s="80" t="e">
        <f t="shared" si="681"/>
        <v>#DIV/0!</v>
      </c>
      <c r="DS332" s="80" t="e">
        <f t="shared" si="682"/>
        <v>#DIV/0!</v>
      </c>
      <c r="DT332" s="80"/>
      <c r="DW332" s="80">
        <f t="shared" si="733"/>
        <v>2.6916843567017273E-2</v>
      </c>
      <c r="DX332" s="80">
        <f t="shared" si="734"/>
        <v>5.299786794775419E-3</v>
      </c>
      <c r="DY332" s="80">
        <f t="shared" si="735"/>
        <v>-9.1040597056381654E-3</v>
      </c>
      <c r="DZ332" s="80">
        <f t="shared" si="736"/>
        <v>-2.6005457068225928E-2</v>
      </c>
      <c r="EA332" s="80"/>
      <c r="EC332" s="80">
        <f t="shared" si="683"/>
        <v>0.14486559926214046</v>
      </c>
      <c r="ED332" s="80">
        <f t="shared" si="684"/>
        <v>8.7893844466699136E-2</v>
      </c>
      <c r="EE332" s="80">
        <f t="shared" si="685"/>
        <v>8.2941740443945977E-2</v>
      </c>
      <c r="EF332" s="80">
        <f t="shared" si="686"/>
        <v>0.68429881582721441</v>
      </c>
      <c r="EG332" s="80"/>
      <c r="EI332" s="80">
        <f t="shared" si="639"/>
        <v>-3.8904590261635355E-2</v>
      </c>
      <c r="EJ332" s="80">
        <f t="shared" si="639"/>
        <v>-6.2802436035951101E-3</v>
      </c>
      <c r="EK332" s="80">
        <f t="shared" si="639"/>
        <v>4.678432078291031E-2</v>
      </c>
      <c r="EL332" s="80">
        <f t="shared" si="639"/>
        <v>3.6743420047496869E-3</v>
      </c>
      <c r="EN332" s="80">
        <f t="shared" si="690"/>
        <v>-9.7784621274679966E-4</v>
      </c>
      <c r="EO332" s="80">
        <f t="shared" si="691"/>
        <v>3.8632588630681123E-3</v>
      </c>
      <c r="EP332" s="80">
        <f t="shared" si="692"/>
        <v>6.467698416640349E-3</v>
      </c>
      <c r="EQ332" s="80">
        <f t="shared" si="693"/>
        <v>2.7612834501242987E-3</v>
      </c>
      <c r="ES332" s="80">
        <f t="shared" si="694"/>
        <v>5.6601018296377941E-3</v>
      </c>
      <c r="ET332" s="80">
        <f t="shared" si="695"/>
        <v>-2.3174877969935679E-3</v>
      </c>
      <c r="EU332" s="80">
        <f t="shared" si="696"/>
        <v>-6.393303372377388E-3</v>
      </c>
      <c r="EV332" s="80">
        <f t="shared" si="697"/>
        <v>-2.8977061250621476E-3</v>
      </c>
      <c r="EX332" s="80">
        <f t="shared" si="698"/>
        <v>-5.0724132666288627E-2</v>
      </c>
      <c r="EY332" s="80">
        <f t="shared" si="687"/>
        <v>-5.8581162721235494E-2</v>
      </c>
      <c r="EZ332" s="80">
        <f t="shared" si="688"/>
        <v>5.8012835804826385E-3</v>
      </c>
      <c r="FA332" s="80">
        <f t="shared" si="689"/>
        <v>-7.4277283073488989E-4</v>
      </c>
      <c r="FD332" s="80" t="e">
        <f t="shared" si="652"/>
        <v>#DIV/0!</v>
      </c>
      <c r="FE332" s="80">
        <f t="shared" si="653"/>
        <v>1</v>
      </c>
      <c r="FF332" s="80">
        <f t="shared" si="654"/>
        <v>1.2140272681364288</v>
      </c>
      <c r="FG332" s="80"/>
      <c r="FH332" s="80" t="e">
        <f t="shared" si="655"/>
        <v>#DIV/0!</v>
      </c>
      <c r="FI332" s="80">
        <f t="shared" si="656"/>
        <v>1</v>
      </c>
      <c r="FJ332" s="80">
        <f t="shared" si="657"/>
        <v>1.2935390145370722</v>
      </c>
      <c r="FK332" s="80"/>
      <c r="FL332" s="80" t="e">
        <f t="shared" si="658"/>
        <v>#DIV/0!</v>
      </c>
      <c r="FM332" s="80">
        <f t="shared" si="659"/>
        <v>1</v>
      </c>
      <c r="FN332" s="80">
        <f t="shared" si="660"/>
        <v>0.99557817876568389</v>
      </c>
      <c r="FO332" s="80"/>
      <c r="FP332" s="80" t="e">
        <f t="shared" si="661"/>
        <v>#DIV/0!</v>
      </c>
      <c r="FQ332" s="80">
        <f t="shared" si="662"/>
        <v>1</v>
      </c>
      <c r="FR332" s="80">
        <f t="shared" si="629"/>
        <v>0.97922256430652277</v>
      </c>
      <c r="FT332" s="80" t="e">
        <f t="shared" si="663"/>
        <v>#DIV/0!</v>
      </c>
      <c r="FU332" s="80">
        <f t="shared" si="664"/>
        <v>1</v>
      </c>
      <c r="FV332" s="80">
        <f t="shared" si="665"/>
        <v>0.98964088940027783</v>
      </c>
      <c r="GH332" s="32">
        <f t="shared" si="667"/>
        <v>1995</v>
      </c>
      <c r="GI332" s="90">
        <f t="shared" si="630"/>
        <v>1.1393602214973606</v>
      </c>
      <c r="GJ332" s="90">
        <f t="shared" si="631"/>
        <v>1.2027962637666407</v>
      </c>
      <c r="GK332" s="90">
        <f t="shared" si="632"/>
        <v>1.1408727288196419</v>
      </c>
      <c r="GL332" s="90">
        <f t="shared" si="633"/>
        <v>0.83101565176287662</v>
      </c>
      <c r="GM332" s="90">
        <f t="shared" si="634"/>
        <v>0.90282627631949386</v>
      </c>
      <c r="GO332" s="32">
        <f t="shared" si="668"/>
        <v>26</v>
      </c>
      <c r="GP332" s="80">
        <f t="shared" si="635"/>
        <v>0.84583780292199262</v>
      </c>
      <c r="GQ332" s="80">
        <f t="shared" si="636"/>
        <v>1.3397437444548934</v>
      </c>
      <c r="GR332" s="80">
        <f t="shared" si="637"/>
        <v>1.1153494640757176</v>
      </c>
    </row>
    <row r="333" spans="1:200" x14ac:dyDescent="0.2">
      <c r="A333" s="74" t="s">
        <v>247</v>
      </c>
      <c r="B333" s="31">
        <f t="shared" si="638"/>
        <v>1974</v>
      </c>
      <c r="D333" s="85">
        <f>[4]Conversion_Factors!$M36*D186+D260</f>
        <v>86718.220046276503</v>
      </c>
      <c r="E333" s="85">
        <f>[4]Conversion_Factors!$M36*E186+E260</f>
        <v>223715.22897220042</v>
      </c>
      <c r="F333" s="85">
        <f>[4]Conversion_Factors!$M36*F186+F260</f>
        <v>149216.88950677018</v>
      </c>
      <c r="G333" s="85">
        <f>[4]Conversion_Factors!$M36*G186+G260</f>
        <v>63576.783010467036</v>
      </c>
      <c r="H333" s="85">
        <f t="shared" si="669"/>
        <v>523227.12153571413</v>
      </c>
      <c r="I333" s="85"/>
      <c r="K333" s="93">
        <f t="shared" si="699"/>
        <v>2616.9520000000002</v>
      </c>
      <c r="L333" s="93">
        <f t="shared" si="699"/>
        <v>1460.597</v>
      </c>
      <c r="M333" s="93">
        <f t="shared" si="699"/>
        <v>1501.3340000000001</v>
      </c>
      <c r="N333" s="93">
        <f t="shared" si="699"/>
        <v>12921.258828456084</v>
      </c>
      <c r="O333" s="93">
        <f t="shared" si="700"/>
        <v>18500.141828456086</v>
      </c>
      <c r="P333" s="93"/>
      <c r="R333" s="92">
        <f t="shared" si="701"/>
        <v>2616.9520000000002</v>
      </c>
      <c r="S333" s="92">
        <f t="shared" si="701"/>
        <v>1460.597</v>
      </c>
      <c r="T333" s="92">
        <f t="shared" si="701"/>
        <v>1501.3340000000001</v>
      </c>
      <c r="U333" s="92">
        <f t="shared" si="701"/>
        <v>12921.258828456084</v>
      </c>
      <c r="V333" s="92">
        <f t="shared" si="701"/>
        <v>18500.141828456086</v>
      </c>
      <c r="X333" s="96">
        <f t="shared" si="702"/>
        <v>33137.107614612913</v>
      </c>
      <c r="Y333" s="96">
        <f t="shared" si="703"/>
        <v>153166.97827819749</v>
      </c>
      <c r="Z333" s="96">
        <f t="shared" si="704"/>
        <v>99389.535910576975</v>
      </c>
      <c r="AA333" s="96">
        <f t="shared" si="705"/>
        <v>4920.3242388778617</v>
      </c>
      <c r="AB333" s="96">
        <f t="shared" si="706"/>
        <v>28282.330286295954</v>
      </c>
      <c r="AF333" s="96">
        <f t="shared" si="707"/>
        <v>33.137107614612916</v>
      </c>
      <c r="AG333" s="96">
        <f t="shared" si="708"/>
        <v>153.16697827819749</v>
      </c>
      <c r="AH333" s="96">
        <f t="shared" si="709"/>
        <v>99.389535910576981</v>
      </c>
      <c r="AI333" s="96">
        <f t="shared" si="710"/>
        <v>4.9203242388778614</v>
      </c>
      <c r="AJ333" s="96">
        <f t="shared" si="711"/>
        <v>28.282330286295952</v>
      </c>
      <c r="AL333" s="94">
        <f t="shared" si="712"/>
        <v>33.527621686961986</v>
      </c>
      <c r="AM333" s="94">
        <f t="shared" si="713"/>
        <v>156.07362825107225</v>
      </c>
      <c r="AN333" s="94">
        <f t="shared" si="713"/>
        <v>103.73669316854159</v>
      </c>
      <c r="AO333" s="94">
        <f t="shared" si="713"/>
        <v>4.926552964752049</v>
      </c>
      <c r="AP333" s="94">
        <f t="shared" si="714"/>
        <v>28.924185840546315</v>
      </c>
      <c r="AR333" s="90">
        <f t="shared" si="715"/>
        <v>0.98835246722850811</v>
      </c>
      <c r="AS333" s="90">
        <f t="shared" si="715"/>
        <v>0.98137641826203403</v>
      </c>
      <c r="AT333" s="90">
        <f t="shared" si="715"/>
        <v>0.95809431431459102</v>
      </c>
      <c r="AU333" s="90">
        <f t="shared" si="715"/>
        <v>0.99873568275450353</v>
      </c>
      <c r="AV333" s="90">
        <f t="shared" si="716"/>
        <v>0.97780903643100647</v>
      </c>
      <c r="AX333" s="32">
        <f t="shared" si="717"/>
        <v>1000000</v>
      </c>
      <c r="AY333" s="32">
        <f t="shared" si="718"/>
        <v>1000000</v>
      </c>
      <c r="AZ333" s="32">
        <f t="shared" si="719"/>
        <v>1000000</v>
      </c>
      <c r="BA333" s="32">
        <f t="shared" si="720"/>
        <v>1000000</v>
      </c>
      <c r="BB333" s="32">
        <f t="shared" si="721"/>
        <v>1000000</v>
      </c>
      <c r="BE333" s="80">
        <f t="shared" si="722"/>
        <v>0.45943318616656992</v>
      </c>
      <c r="BF333" s="80">
        <f t="shared" si="722"/>
        <v>0.63573119450550342</v>
      </c>
      <c r="BG333" s="80">
        <f t="shared" si="722"/>
        <v>0.88846572582518002</v>
      </c>
      <c r="BH333" s="80">
        <f t="shared" si="722"/>
        <v>2.3683458728353362</v>
      </c>
      <c r="BI333" s="122" t="s">
        <v>249</v>
      </c>
      <c r="BJ333" s="80"/>
      <c r="BK333" s="80"/>
      <c r="BL333" s="80"/>
      <c r="BM333" s="80"/>
      <c r="BN333" s="80"/>
      <c r="BO333" s="80"/>
      <c r="BP333" s="80"/>
      <c r="BQ333" s="80"/>
      <c r="BR333" s="80"/>
      <c r="BS333" s="80"/>
      <c r="BT333" s="95">
        <v>1.1929116280421743</v>
      </c>
      <c r="BU333" s="95">
        <v>1.2387351215381806</v>
      </c>
      <c r="BV333" s="95">
        <v>1.0675851368896072</v>
      </c>
      <c r="BW333" s="95">
        <v>1.1368570702495284</v>
      </c>
      <c r="BX333" s="88"/>
      <c r="BY333" s="95">
        <v>1.0015049187316036</v>
      </c>
      <c r="BZ333" s="95">
        <v>0.9979256068241299</v>
      </c>
      <c r="CA333" s="95">
        <v>0.9934180117076028</v>
      </c>
      <c r="CB333" s="95">
        <v>0.99782945363356124</v>
      </c>
      <c r="CD333" s="95">
        <v>0.98050218860326588</v>
      </c>
      <c r="CE333" s="95">
        <v>0.97220250768951144</v>
      </c>
      <c r="CF333" s="95">
        <v>0.97437105471674823</v>
      </c>
      <c r="CG333" s="95">
        <v>0.98539583495472494</v>
      </c>
      <c r="CI333" s="95">
        <v>1.0035560537575157</v>
      </c>
      <c r="CJ333" s="95">
        <v>0.97653036033087914</v>
      </c>
      <c r="CK333" s="95">
        <v>0.97978792000209247</v>
      </c>
      <c r="CL333" s="95">
        <v>0.97217712990196159</v>
      </c>
      <c r="CN333" s="89">
        <f t="shared" si="723"/>
        <v>0.79338969451050834</v>
      </c>
      <c r="CO333" s="89">
        <f t="shared" si="724"/>
        <v>0.88127997655128631</v>
      </c>
      <c r="CP333" s="89">
        <f t="shared" si="725"/>
        <v>1.2288112157403404</v>
      </c>
      <c r="CQ333" s="89">
        <f t="shared" si="726"/>
        <v>0.99719461139590027</v>
      </c>
      <c r="CR333" s="89">
        <f t="shared" si="727"/>
        <v>0.98088885721733321</v>
      </c>
      <c r="CS333" s="89">
        <f t="shared" si="728"/>
        <v>0.98981842092898487</v>
      </c>
      <c r="CT333" s="89">
        <f t="shared" si="729"/>
        <v>1.1597151785380084</v>
      </c>
      <c r="CU333" s="89">
        <f t="shared" si="730"/>
        <v>1.0946576563580637</v>
      </c>
      <c r="CV333" s="89">
        <f t="shared" si="731"/>
        <v>0.69919845137425296</v>
      </c>
      <c r="CW333" s="89"/>
      <c r="CX333" s="89">
        <f t="shared" si="732"/>
        <v>1.1897081114868095</v>
      </c>
      <c r="DA333" s="35"/>
      <c r="DC333" s="80">
        <f t="shared" si="670"/>
        <v>0.16573724196817527</v>
      </c>
      <c r="DD333" s="80">
        <f t="shared" si="671"/>
        <v>0.42756810525337074</v>
      </c>
      <c r="DE333" s="80">
        <f t="shared" si="672"/>
        <v>0.28518569348776585</v>
      </c>
      <c r="DF333" s="80">
        <f t="shared" si="673"/>
        <v>0.12150895929068817</v>
      </c>
      <c r="DG333" s="80"/>
      <c r="DI333" s="80">
        <f t="shared" si="674"/>
        <v>0.1832005634375217</v>
      </c>
      <c r="DJ333" s="80">
        <f t="shared" si="675"/>
        <v>0.39548479824045807</v>
      </c>
      <c r="DK333" s="80">
        <f t="shared" si="676"/>
        <v>0.30734823699924263</v>
      </c>
      <c r="DL333" s="80">
        <f t="shared" si="677"/>
        <v>0.11172036855939452</v>
      </c>
      <c r="DM333" s="80">
        <f t="shared" si="678"/>
        <v>0.99775396723661691</v>
      </c>
      <c r="DN333" s="80"/>
      <c r="DO333" s="80"/>
      <c r="DP333" s="80">
        <f t="shared" si="679"/>
        <v>0.18361296417083126</v>
      </c>
      <c r="DQ333" s="80">
        <f t="shared" si="680"/>
        <v>0.39637506963344304</v>
      </c>
      <c r="DR333" s="80">
        <f t="shared" si="681"/>
        <v>0.30804010516788566</v>
      </c>
      <c r="DS333" s="80">
        <f t="shared" si="682"/>
        <v>0.11197186102784003</v>
      </c>
      <c r="DT333" s="80"/>
      <c r="DW333" s="80">
        <f t="shared" si="733"/>
        <v>-8.5847857900009122E-2</v>
      </c>
      <c r="DX333" s="80">
        <f t="shared" si="734"/>
        <v>-3.6158045166176982E-2</v>
      </c>
      <c r="DY333" s="80">
        <f t="shared" si="735"/>
        <v>-3.0449692593560011E-2</v>
      </c>
      <c r="DZ333" s="80">
        <f t="shared" si="736"/>
        <v>-5.6211093235247027E-2</v>
      </c>
      <c r="EA333" s="80"/>
      <c r="EC333" s="80">
        <f t="shared" si="683"/>
        <v>0.1414557804078411</v>
      </c>
      <c r="ED333" s="80">
        <f t="shared" si="684"/>
        <v>7.8950583922193257E-2</v>
      </c>
      <c r="EE333" s="80">
        <f t="shared" si="685"/>
        <v>8.1152567040903206E-2</v>
      </c>
      <c r="EF333" s="80">
        <f t="shared" si="686"/>
        <v>0.69844106862906241</v>
      </c>
      <c r="EG333" s="80"/>
      <c r="EI333" s="80">
        <f t="shared" si="639"/>
        <v>-2.3819248649726576E-2</v>
      </c>
      <c r="EJ333" s="80">
        <f t="shared" si="639"/>
        <v>-0.10730763664319425</v>
      </c>
      <c r="EK333" s="80">
        <f t="shared" si="639"/>
        <v>-2.1807512228533821E-2</v>
      </c>
      <c r="EL333" s="80">
        <f t="shared" si="639"/>
        <v>2.0456119206289373E-2</v>
      </c>
      <c r="EN333" s="80">
        <f t="shared" si="690"/>
        <v>-1.6000603361975856E-3</v>
      </c>
      <c r="EO333" s="80">
        <f t="shared" si="691"/>
        <v>-1.5325375747632144E-4</v>
      </c>
      <c r="EP333" s="80">
        <f t="shared" si="692"/>
        <v>4.9664613534247306E-3</v>
      </c>
      <c r="EQ333" s="80">
        <f t="shared" si="693"/>
        <v>3.9917513858088397E-3</v>
      </c>
      <c r="ES333" s="80">
        <f t="shared" si="694"/>
        <v>7.3537920280146093E-3</v>
      </c>
      <c r="ET333" s="80">
        <f t="shared" si="695"/>
        <v>3.4838518023119626E-3</v>
      </c>
      <c r="EU333" s="80">
        <f t="shared" si="696"/>
        <v>-3.5979597760297678E-3</v>
      </c>
      <c r="EV333" s="80">
        <f t="shared" si="697"/>
        <v>6.9084321475960844E-4</v>
      </c>
      <c r="EX333" s="80">
        <f t="shared" si="698"/>
        <v>2.1007914710011167E-2</v>
      </c>
      <c r="EY333" s="80">
        <f t="shared" si="687"/>
        <v>1.8563101099310437E-2</v>
      </c>
      <c r="EZ333" s="80">
        <f t="shared" si="688"/>
        <v>-3.3690237506480716E-2</v>
      </c>
      <c r="FA333" s="80">
        <f t="shared" si="689"/>
        <v>-5.8761005808960331E-3</v>
      </c>
      <c r="FD333" s="80">
        <f t="shared" si="652"/>
        <v>0.95526287504086194</v>
      </c>
      <c r="FE333" s="80">
        <f t="shared" si="653"/>
        <v>0.95526287504086194</v>
      </c>
      <c r="FF333" s="80">
        <f t="shared" si="654"/>
        <v>1.1597151785380084</v>
      </c>
      <c r="FG333" s="80"/>
      <c r="FH333" s="80">
        <f t="shared" si="655"/>
        <v>0.94996069073347855</v>
      </c>
      <c r="FI333" s="80">
        <f t="shared" si="656"/>
        <v>0.94996069073347855</v>
      </c>
      <c r="FJ333" s="80">
        <f t="shared" si="657"/>
        <v>1.2288112157403404</v>
      </c>
      <c r="FK333" s="80"/>
      <c r="FL333" s="80">
        <f t="shared" si="658"/>
        <v>1.0016236119520221</v>
      </c>
      <c r="FM333" s="80">
        <f t="shared" si="659"/>
        <v>1.0016236119520221</v>
      </c>
      <c r="FN333" s="80">
        <f t="shared" si="660"/>
        <v>0.99719461139590027</v>
      </c>
      <c r="FO333" s="80"/>
      <c r="FP333" s="80">
        <f t="shared" si="661"/>
        <v>1.0017016488095232</v>
      </c>
      <c r="FQ333" s="80">
        <f t="shared" si="662"/>
        <v>1.0017016488095232</v>
      </c>
      <c r="FR333" s="80">
        <f t="shared" si="629"/>
        <v>0.98088885721733321</v>
      </c>
      <c r="FT333" s="80">
        <f t="shared" si="663"/>
        <v>1.0001793898479827</v>
      </c>
      <c r="FU333" s="80">
        <f t="shared" si="664"/>
        <v>1.0001793898479827</v>
      </c>
      <c r="FV333" s="80">
        <f t="shared" si="665"/>
        <v>0.98981842092898487</v>
      </c>
      <c r="GH333" s="32">
        <f t="shared" si="667"/>
        <v>1996</v>
      </c>
      <c r="GI333" s="90">
        <f t="shared" si="630"/>
        <v>1.2289166630285622</v>
      </c>
      <c r="GJ333" s="90">
        <f t="shared" si="631"/>
        <v>1.2275288026154492</v>
      </c>
      <c r="GK333" s="90">
        <f t="shared" si="632"/>
        <v>1.1544983606011361</v>
      </c>
      <c r="GL333" s="90">
        <f t="shared" si="633"/>
        <v>0.8466749300643821</v>
      </c>
      <c r="GM333" s="90">
        <f t="shared" si="634"/>
        <v>0.9349166406412045</v>
      </c>
      <c r="GO333" s="32">
        <f t="shared" si="668"/>
        <v>27</v>
      </c>
      <c r="GP333" s="80">
        <f t="shared" si="635"/>
        <v>0.99288495517157849</v>
      </c>
      <c r="GQ333" s="80">
        <f t="shared" si="636"/>
        <v>1.3536014522036552</v>
      </c>
      <c r="GR333" s="80">
        <f t="shared" si="637"/>
        <v>1.1253146304549002</v>
      </c>
    </row>
    <row r="334" spans="1:200" x14ac:dyDescent="0.2">
      <c r="A334" s="74" t="s">
        <v>247</v>
      </c>
      <c r="B334" s="31">
        <f t="shared" si="638"/>
        <v>1975</v>
      </c>
      <c r="D334" s="85">
        <f>[4]Conversion_Factors!$M37*D187+D261</f>
        <v>99375.450674343694</v>
      </c>
      <c r="E334" s="85">
        <f>[4]Conversion_Factors!$M37*E187+E261</f>
        <v>214014.28728669754</v>
      </c>
      <c r="F334" s="85">
        <f>[4]Conversion_Factors!$M37*F187+F261</f>
        <v>170571.93672871875</v>
      </c>
      <c r="G334" s="85">
        <f>[4]Conversion_Factors!$M37*G187+G261</f>
        <v>69463.239706962529</v>
      </c>
      <c r="H334" s="85">
        <f t="shared" si="669"/>
        <v>553424.91439672245</v>
      </c>
      <c r="I334" s="85"/>
      <c r="K334" s="93">
        <f t="shared" si="699"/>
        <v>2558.4589999999998</v>
      </c>
      <c r="L334" s="93">
        <f t="shared" si="699"/>
        <v>1346.029</v>
      </c>
      <c r="M334" s="93">
        <f t="shared" si="699"/>
        <v>1597.826</v>
      </c>
      <c r="N334" s="93">
        <f t="shared" si="699"/>
        <v>13352.215419930073</v>
      </c>
      <c r="O334" s="93">
        <f t="shared" si="700"/>
        <v>18854.529419930073</v>
      </c>
      <c r="P334" s="93"/>
      <c r="R334" s="92">
        <f t="shared" si="701"/>
        <v>2558.4589999999998</v>
      </c>
      <c r="S334" s="92">
        <f t="shared" si="701"/>
        <v>1346.029</v>
      </c>
      <c r="T334" s="92">
        <f t="shared" si="701"/>
        <v>1597.826</v>
      </c>
      <c r="U334" s="92">
        <f t="shared" si="701"/>
        <v>13352.215419930073</v>
      </c>
      <c r="V334" s="92">
        <f t="shared" si="701"/>
        <v>18854.529419930073</v>
      </c>
      <c r="X334" s="96">
        <f t="shared" si="702"/>
        <v>38841.916432643127</v>
      </c>
      <c r="Y334" s="96">
        <f t="shared" si="703"/>
        <v>158996.78780078108</v>
      </c>
      <c r="Z334" s="96">
        <f t="shared" si="704"/>
        <v>106752.51042899462</v>
      </c>
      <c r="AA334" s="96">
        <f t="shared" si="705"/>
        <v>5202.3756000280528</v>
      </c>
      <c r="AB334" s="96">
        <f t="shared" si="706"/>
        <v>29352.358898532242</v>
      </c>
      <c r="AF334" s="96">
        <f t="shared" si="707"/>
        <v>38.841916432643124</v>
      </c>
      <c r="AG334" s="96">
        <f t="shared" si="708"/>
        <v>158.99678780078108</v>
      </c>
      <c r="AH334" s="96">
        <f t="shared" si="709"/>
        <v>106.75251042899461</v>
      </c>
      <c r="AI334" s="96">
        <f t="shared" si="710"/>
        <v>5.202375600028053</v>
      </c>
      <c r="AJ334" s="96">
        <f t="shared" si="711"/>
        <v>29.352358898532241</v>
      </c>
      <c r="AL334" s="94">
        <f t="shared" si="712"/>
        <v>39.658113987200124</v>
      </c>
      <c r="AM334" s="94">
        <f t="shared" si="713"/>
        <v>160.63375733535739</v>
      </c>
      <c r="AN334" s="94">
        <f t="shared" si="713"/>
        <v>108.53786720662769</v>
      </c>
      <c r="AO334" s="94">
        <f t="shared" si="713"/>
        <v>5.0953967033358882</v>
      </c>
      <c r="AP334" s="94">
        <f t="shared" si="714"/>
        <v>29.65551685713962</v>
      </c>
      <c r="AR334" s="90">
        <f t="shared" si="715"/>
        <v>0.97941915354773468</v>
      </c>
      <c r="AS334" s="90">
        <f t="shared" si="715"/>
        <v>0.98980930557978064</v>
      </c>
      <c r="AT334" s="90">
        <f t="shared" si="715"/>
        <v>0.9835508396877356</v>
      </c>
      <c r="AU334" s="90">
        <f t="shared" si="715"/>
        <v>1.0209952046760415</v>
      </c>
      <c r="AV334" s="90">
        <f t="shared" si="716"/>
        <v>0.98977735036392078</v>
      </c>
      <c r="AX334" s="32">
        <f t="shared" si="717"/>
        <v>1000000</v>
      </c>
      <c r="AY334" s="32">
        <f t="shared" si="718"/>
        <v>1000000</v>
      </c>
      <c r="AZ334" s="32">
        <f t="shared" si="719"/>
        <v>1000000</v>
      </c>
      <c r="BA334" s="32">
        <f t="shared" si="720"/>
        <v>1000000</v>
      </c>
      <c r="BB334" s="32">
        <f t="shared" si="721"/>
        <v>1000000</v>
      </c>
      <c r="BE334" s="80">
        <f t="shared" si="722"/>
        <v>0.54344008759743745</v>
      </c>
      <c r="BF334" s="80">
        <f t="shared" si="722"/>
        <v>0.65430586559079595</v>
      </c>
      <c r="BG334" s="80">
        <f t="shared" si="722"/>
        <v>0.92958597408324539</v>
      </c>
      <c r="BH334" s="80">
        <f t="shared" si="722"/>
        <v>2.44951426263854</v>
      </c>
      <c r="BT334" s="95">
        <v>1.175693604130019</v>
      </c>
      <c r="BU334" s="95">
        <v>1.2106554247958561</v>
      </c>
      <c r="BV334" s="95">
        <v>1.0249911103818179</v>
      </c>
      <c r="BW334" s="95">
        <v>1.131524361954471</v>
      </c>
      <c r="BX334" s="88"/>
      <c r="BY334" s="95">
        <v>1.0009360794912201</v>
      </c>
      <c r="BZ334" s="95">
        <v>0.99820120241314125</v>
      </c>
      <c r="CA334" s="95">
        <v>0.99239994479579952</v>
      </c>
      <c r="CB334" s="95">
        <v>0.99489534797148049</v>
      </c>
      <c r="CD334" s="95">
        <v>0.98378984674466008</v>
      </c>
      <c r="CE334" s="95">
        <v>0.97583937285833322</v>
      </c>
      <c r="CF334" s="95">
        <v>0.97889098074705472</v>
      </c>
      <c r="CG334" s="95">
        <v>0.99202215734735988</v>
      </c>
      <c r="CI334" s="95">
        <v>0.98651136659453997</v>
      </c>
      <c r="CJ334" s="95">
        <v>0.98281334786924612</v>
      </c>
      <c r="CK334" s="95">
        <v>1.007798551017058</v>
      </c>
      <c r="CL334" s="95">
        <v>0.99143735086542384</v>
      </c>
      <c r="CN334" s="89">
        <f t="shared" si="723"/>
        <v>0.80858781923544321</v>
      </c>
      <c r="CO334" s="89">
        <f t="shared" si="724"/>
        <v>0.91462216514589889</v>
      </c>
      <c r="CP334" s="89">
        <f t="shared" si="725"/>
        <v>1.1882209560842898</v>
      </c>
      <c r="CQ334" s="89">
        <f t="shared" si="726"/>
        <v>0.99654280837899822</v>
      </c>
      <c r="CR334" s="89">
        <f t="shared" si="727"/>
        <v>0.98511504408198969</v>
      </c>
      <c r="CS334" s="89">
        <f t="shared" si="728"/>
        <v>1.0002072310153587</v>
      </c>
      <c r="CT334" s="89">
        <f t="shared" si="729"/>
        <v>1.1316411362869339</v>
      </c>
      <c r="CU334" s="89">
        <f t="shared" si="730"/>
        <v>1.067593765969163</v>
      </c>
      <c r="CV334" s="89">
        <f t="shared" si="731"/>
        <v>0.73955234193972175</v>
      </c>
      <c r="CW334" s="89"/>
      <c r="CX334" s="89">
        <f t="shared" si="732"/>
        <v>1.1667293104265906</v>
      </c>
      <c r="DA334" s="35"/>
      <c r="DC334" s="80">
        <f t="shared" si="670"/>
        <v>0.17956446861932646</v>
      </c>
      <c r="DD334" s="80">
        <f t="shared" si="671"/>
        <v>0.38670880496948762</v>
      </c>
      <c r="DE334" s="80">
        <f t="shared" si="672"/>
        <v>0.30821152480035319</v>
      </c>
      <c r="DF334" s="80">
        <f t="shared" si="673"/>
        <v>0.12551520161083285</v>
      </c>
      <c r="DG334" s="80"/>
      <c r="DI334" s="80">
        <f t="shared" si="674"/>
        <v>0.172558533123397</v>
      </c>
      <c r="DJ334" s="80">
        <f t="shared" si="675"/>
        <v>0.40679651474802331</v>
      </c>
      <c r="DK334" s="80">
        <f t="shared" si="676"/>
        <v>0.29654963587023359</v>
      </c>
      <c r="DL334" s="80">
        <f t="shared" si="677"/>
        <v>0.12350125080602295</v>
      </c>
      <c r="DM334" s="80">
        <f t="shared" si="678"/>
        <v>0.9994059345476769</v>
      </c>
      <c r="DN334" s="80"/>
      <c r="DO334" s="80"/>
      <c r="DP334" s="80">
        <f t="shared" si="679"/>
        <v>0.17266110512090926</v>
      </c>
      <c r="DQ334" s="80">
        <f t="shared" si="680"/>
        <v>0.40703832215298597</v>
      </c>
      <c r="DR334" s="80">
        <f t="shared" si="681"/>
        <v>0.29672591048246033</v>
      </c>
      <c r="DS334" s="80">
        <f t="shared" si="682"/>
        <v>0.1235746622436444</v>
      </c>
      <c r="DT334" s="80"/>
      <c r="DW334" s="80">
        <f t="shared" si="733"/>
        <v>-1.453879014330234E-2</v>
      </c>
      <c r="DX334" s="80">
        <f t="shared" si="734"/>
        <v>-2.292890938108607E-2</v>
      </c>
      <c r="DY334" s="80">
        <f t="shared" si="735"/>
        <v>-4.0715276712527115E-2</v>
      </c>
      <c r="DZ334" s="80">
        <f t="shared" si="736"/>
        <v>-4.7017825515766679E-3</v>
      </c>
      <c r="EA334" s="80"/>
      <c r="EC334" s="80">
        <f t="shared" si="683"/>
        <v>0.13569466216937748</v>
      </c>
      <c r="ED334" s="80">
        <f t="shared" si="684"/>
        <v>7.139021982575644E-2</v>
      </c>
      <c r="EE334" s="80">
        <f t="shared" si="685"/>
        <v>8.4744941887068631E-2</v>
      </c>
      <c r="EF334" s="80">
        <f t="shared" si="686"/>
        <v>0.70817017611779742</v>
      </c>
      <c r="EG334" s="80"/>
      <c r="EI334" s="80">
        <f t="shared" si="639"/>
        <v>-4.1579931748433253E-2</v>
      </c>
      <c r="EJ334" s="80">
        <f t="shared" si="639"/>
        <v>-0.10066125404254542</v>
      </c>
      <c r="EK334" s="80">
        <f t="shared" si="639"/>
        <v>4.3315134987893127E-2</v>
      </c>
      <c r="EL334" s="80">
        <f t="shared" si="639"/>
        <v>1.3833619884296738E-2</v>
      </c>
      <c r="EN334" s="80">
        <f t="shared" si="690"/>
        <v>-5.681458341989915E-4</v>
      </c>
      <c r="EO334" s="80">
        <f t="shared" si="691"/>
        <v>2.7613034351048224E-4</v>
      </c>
      <c r="EP334" s="80">
        <f t="shared" si="692"/>
        <v>-1.0253376928753908E-3</v>
      </c>
      <c r="EQ334" s="80">
        <f t="shared" si="693"/>
        <v>-2.9448198567997509E-3</v>
      </c>
      <c r="ES334" s="80">
        <f t="shared" si="694"/>
        <v>3.3474260977021781E-3</v>
      </c>
      <c r="ET334" s="80">
        <f t="shared" si="695"/>
        <v>3.733871874631681E-3</v>
      </c>
      <c r="EU334" s="80">
        <f t="shared" si="696"/>
        <v>4.6280877997976503E-3</v>
      </c>
      <c r="EV334" s="80">
        <f t="shared" si="697"/>
        <v>6.7020197260537675E-3</v>
      </c>
      <c r="EX334" s="80">
        <f t="shared" si="698"/>
        <v>-1.7130177390239098E-2</v>
      </c>
      <c r="EY334" s="80">
        <f t="shared" si="687"/>
        <v>6.413381223274315E-3</v>
      </c>
      <c r="EZ334" s="80">
        <f t="shared" si="688"/>
        <v>2.8187438393252651E-2</v>
      </c>
      <c r="FA334" s="80">
        <f t="shared" si="689"/>
        <v>1.9617739478537184E-2</v>
      </c>
      <c r="FD334" s="80">
        <f t="shared" si="652"/>
        <v>0.97579229558203584</v>
      </c>
      <c r="FE334" s="80">
        <f t="shared" si="653"/>
        <v>0.93213815372041808</v>
      </c>
      <c r="FF334" s="80">
        <f t="shared" si="654"/>
        <v>1.1316411362869339</v>
      </c>
      <c r="FG334" s="80"/>
      <c r="FH334" s="80">
        <f t="shared" si="655"/>
        <v>0.96696786362615061</v>
      </c>
      <c r="FI334" s="80">
        <f t="shared" si="656"/>
        <v>0.91858145964737414</v>
      </c>
      <c r="FJ334" s="80">
        <f t="shared" si="657"/>
        <v>1.1882209560842898</v>
      </c>
      <c r="FK334" s="80"/>
      <c r="FL334" s="80">
        <f t="shared" si="658"/>
        <v>0.99934636327808712</v>
      </c>
      <c r="FM334" s="80">
        <f t="shared" si="659"/>
        <v>1.0009689139777151</v>
      </c>
      <c r="FN334" s="80">
        <f t="shared" si="660"/>
        <v>0.99654280837899822</v>
      </c>
      <c r="FO334" s="80"/>
      <c r="FP334" s="80">
        <f t="shared" si="661"/>
        <v>1.0043085277537414</v>
      </c>
      <c r="FQ334" s="80">
        <f t="shared" si="662"/>
        <v>1.0060175081643874</v>
      </c>
      <c r="FR334" s="80">
        <f t="shared" si="629"/>
        <v>0.98511504408198969</v>
      </c>
      <c r="FT334" s="80">
        <f t="shared" si="663"/>
        <v>1.0104956726069247</v>
      </c>
      <c r="FU334" s="80">
        <f t="shared" si="664"/>
        <v>1.0106769452720208</v>
      </c>
      <c r="FV334" s="80">
        <f t="shared" si="665"/>
        <v>1.0002072310153587</v>
      </c>
      <c r="GH334" s="32">
        <f t="shared" si="667"/>
        <v>1997</v>
      </c>
      <c r="GI334" s="90">
        <f t="shared" si="630"/>
        <v>1.1847360727950484</v>
      </c>
      <c r="GJ334" s="90">
        <f t="shared" si="631"/>
        <v>1.2494465403402699</v>
      </c>
      <c r="GK334" s="90">
        <f t="shared" si="632"/>
        <v>1.16745954186471</v>
      </c>
      <c r="GL334" s="90">
        <f t="shared" si="633"/>
        <v>0.80468595531822673</v>
      </c>
      <c r="GM334" s="90">
        <f t="shared" si="634"/>
        <v>0.90611840506846764</v>
      </c>
      <c r="GO334" s="32">
        <f t="shared" si="668"/>
        <v>28</v>
      </c>
      <c r="GP334" s="80">
        <f t="shared" si="635"/>
        <v>1.1110791234519086</v>
      </c>
      <c r="GQ334" s="80">
        <f t="shared" si="636"/>
        <v>1.3673030147106127</v>
      </c>
      <c r="GR334" s="80">
        <f t="shared" si="637"/>
        <v>1.1338978041695591</v>
      </c>
    </row>
    <row r="335" spans="1:200" x14ac:dyDescent="0.2">
      <c r="A335" s="74" t="s">
        <v>247</v>
      </c>
      <c r="B335" s="31">
        <f t="shared" si="638"/>
        <v>1976</v>
      </c>
      <c r="D335" s="85">
        <f>[4]Conversion_Factors!$M38*D188+D262</f>
        <v>121498.63745177502</v>
      </c>
      <c r="E335" s="85">
        <f>[4]Conversion_Factors!$M38*E188+E262</f>
        <v>234433.3719276558</v>
      </c>
      <c r="F335" s="85">
        <f>[4]Conversion_Factors!$M38*F188+F262</f>
        <v>188928.20471872413</v>
      </c>
      <c r="G335" s="85">
        <f>[4]Conversion_Factors!$M38*G188+G262</f>
        <v>66378.688423566346</v>
      </c>
      <c r="H335" s="85">
        <f t="shared" si="669"/>
        <v>611238.90252172132</v>
      </c>
      <c r="I335" s="85"/>
      <c r="K335" s="93">
        <f t="shared" si="699"/>
        <v>2718.4270000000001</v>
      </c>
      <c r="L335" s="93">
        <f t="shared" si="699"/>
        <v>1499.7750000000001</v>
      </c>
      <c r="M335" s="93">
        <f t="shared" si="699"/>
        <v>1677.943</v>
      </c>
      <c r="N335" s="93">
        <f t="shared" si="699"/>
        <v>13804.312268683247</v>
      </c>
      <c r="O335" s="93">
        <f t="shared" si="700"/>
        <v>19700.457268683247</v>
      </c>
      <c r="P335" s="93"/>
      <c r="R335" s="92">
        <f t="shared" si="701"/>
        <v>2718.4270000000001</v>
      </c>
      <c r="S335" s="92">
        <f t="shared" si="701"/>
        <v>1499.7750000000001</v>
      </c>
      <c r="T335" s="92">
        <f t="shared" si="701"/>
        <v>1677.943</v>
      </c>
      <c r="U335" s="92">
        <f t="shared" si="701"/>
        <v>13804.312268683247</v>
      </c>
      <c r="V335" s="92">
        <f t="shared" si="701"/>
        <v>19700.457268683247</v>
      </c>
      <c r="X335" s="96">
        <f t="shared" si="702"/>
        <v>44694.463913055239</v>
      </c>
      <c r="Y335" s="96">
        <f t="shared" si="703"/>
        <v>156312.36147265809</v>
      </c>
      <c r="Z335" s="96">
        <f t="shared" si="704"/>
        <v>112595.12672285299</v>
      </c>
      <c r="AA335" s="96">
        <f t="shared" si="705"/>
        <v>4808.5472953371564</v>
      </c>
      <c r="AB335" s="96">
        <f t="shared" si="706"/>
        <v>31026.635279850831</v>
      </c>
      <c r="AF335" s="96">
        <f t="shared" si="707"/>
        <v>44.694463913055237</v>
      </c>
      <c r="AG335" s="96">
        <f t="shared" si="708"/>
        <v>156.3123614726581</v>
      </c>
      <c r="AH335" s="96">
        <f t="shared" si="709"/>
        <v>112.595126722853</v>
      </c>
      <c r="AI335" s="96">
        <f t="shared" si="710"/>
        <v>4.8085472953371564</v>
      </c>
      <c r="AJ335" s="96">
        <f t="shared" si="711"/>
        <v>31.026635279850829</v>
      </c>
      <c r="AL335" s="94">
        <f t="shared" si="712"/>
        <v>44.275369598426231</v>
      </c>
      <c r="AM335" s="94">
        <f t="shared" si="713"/>
        <v>155.67815774755383</v>
      </c>
      <c r="AN335" s="94">
        <f t="shared" si="713"/>
        <v>114.16498736552695</v>
      </c>
      <c r="AO335" s="94">
        <f t="shared" si="713"/>
        <v>4.9022875404231092</v>
      </c>
      <c r="AP335" s="94">
        <f t="shared" si="714"/>
        <v>31.119918195792518</v>
      </c>
      <c r="AR335" s="90">
        <f t="shared" si="715"/>
        <v>1.0094656310817991</v>
      </c>
      <c r="AS335" s="90">
        <f t="shared" si="715"/>
        <v>1.0040738131429632</v>
      </c>
      <c r="AT335" s="90">
        <f t="shared" si="715"/>
        <v>0.98624919356713392</v>
      </c>
      <c r="AU335" s="90">
        <f t="shared" si="715"/>
        <v>0.98087826462381222</v>
      </c>
      <c r="AV335" s="90">
        <f t="shared" si="716"/>
        <v>0.99700246911464241</v>
      </c>
      <c r="AX335" s="32">
        <f t="shared" si="717"/>
        <v>1000000</v>
      </c>
      <c r="AY335" s="32">
        <f t="shared" si="718"/>
        <v>1000000</v>
      </c>
      <c r="AZ335" s="32">
        <f t="shared" si="719"/>
        <v>1000000</v>
      </c>
      <c r="BA335" s="32">
        <f t="shared" si="720"/>
        <v>1000000</v>
      </c>
      <c r="BB335" s="32">
        <f t="shared" si="721"/>
        <v>1000000</v>
      </c>
      <c r="BE335" s="80">
        <f t="shared" si="722"/>
        <v>0.60671091773914143</v>
      </c>
      <c r="BF335" s="80">
        <f t="shared" si="722"/>
        <v>0.63412033341121898</v>
      </c>
      <c r="BG335" s="80">
        <f t="shared" si="722"/>
        <v>0.97778013994275681</v>
      </c>
      <c r="BH335" s="80">
        <f t="shared" si="722"/>
        <v>2.356680735370416</v>
      </c>
      <c r="BI335" s="80"/>
      <c r="BJ335" s="80"/>
      <c r="BK335" s="80"/>
      <c r="BL335" s="80"/>
      <c r="BM335" s="80"/>
      <c r="BN335" s="80"/>
      <c r="BO335" s="80"/>
      <c r="BP335" s="80"/>
      <c r="BQ335" s="80"/>
      <c r="BR335" s="80"/>
      <c r="BS335" s="80"/>
      <c r="BT335" s="95">
        <v>1.1900181404241106</v>
      </c>
      <c r="BU335" s="95">
        <v>1.1880999020972962</v>
      </c>
      <c r="BV335" s="95">
        <v>1.0310350838602584</v>
      </c>
      <c r="BW335" s="95">
        <v>1.1464676171049739</v>
      </c>
      <c r="BX335" s="88"/>
      <c r="BY335" s="95">
        <v>1.0002187166682484</v>
      </c>
      <c r="BZ335" s="95">
        <v>0.99844338905119479</v>
      </c>
      <c r="CA335" s="95">
        <v>0.99555948434401642</v>
      </c>
      <c r="CB335" s="95">
        <v>0.9986994618764593</v>
      </c>
      <c r="CD335" s="95">
        <v>0.98810557681133049</v>
      </c>
      <c r="CE335" s="95">
        <v>0.97914431471853758</v>
      </c>
      <c r="CF335" s="95">
        <v>0.97806346413421141</v>
      </c>
      <c r="CG335" s="95">
        <v>0.99216033314932317</v>
      </c>
      <c r="CI335" s="95">
        <v>1.0377941573847456</v>
      </c>
      <c r="CJ335" s="95">
        <v>1.0099358646057339</v>
      </c>
      <c r="CK335" s="95">
        <v>1.0155581122794484</v>
      </c>
      <c r="CL335" s="95">
        <v>0.95579119233108722</v>
      </c>
      <c r="CN335" s="89">
        <f t="shared" si="723"/>
        <v>0.8448659431397626</v>
      </c>
      <c r="CO335" s="89">
        <f t="shared" si="724"/>
        <v>0.96679276902233291</v>
      </c>
      <c r="CP335" s="89">
        <f t="shared" si="725"/>
        <v>1.2222617590370846</v>
      </c>
      <c r="CQ335" s="89">
        <f t="shared" si="726"/>
        <v>0.9979244556764657</v>
      </c>
      <c r="CR335" s="89">
        <f t="shared" si="727"/>
        <v>0.98697411314083261</v>
      </c>
      <c r="CS335" s="89">
        <f t="shared" si="728"/>
        <v>1.0185348359746604</v>
      </c>
      <c r="CT335" s="89">
        <f t="shared" si="729"/>
        <v>1.1298243321716792</v>
      </c>
      <c r="CU335" s="89">
        <f t="shared" si="730"/>
        <v>1.1704214347504946</v>
      </c>
      <c r="CV335" s="89">
        <f t="shared" si="731"/>
        <v>0.816810284620756</v>
      </c>
      <c r="CW335" s="89"/>
      <c r="CX335" s="89">
        <f t="shared" si="732"/>
        <v>1.2261498215462747</v>
      </c>
      <c r="DA335" s="35"/>
      <c r="DC335" s="80">
        <f t="shared" si="670"/>
        <v>0.19877438584246096</v>
      </c>
      <c r="DD335" s="80">
        <f t="shared" si="671"/>
        <v>0.38353804209856368</v>
      </c>
      <c r="DE335" s="80">
        <f t="shared" si="672"/>
        <v>0.30909060915344844</v>
      </c>
      <c r="DF335" s="80">
        <f t="shared" si="673"/>
        <v>0.10859696290552691</v>
      </c>
      <c r="DG335" s="80"/>
      <c r="DI335" s="80">
        <f t="shared" si="674"/>
        <v>0.18900675341273659</v>
      </c>
      <c r="DJ335" s="80">
        <f t="shared" si="675"/>
        <v>0.38512124808800974</v>
      </c>
      <c r="DK335" s="80">
        <f t="shared" si="676"/>
        <v>0.30865085832983408</v>
      </c>
      <c r="DL335" s="80">
        <f t="shared" si="677"/>
        <v>0.11685203013975595</v>
      </c>
      <c r="DM335" s="80">
        <f t="shared" si="678"/>
        <v>0.99963088997033644</v>
      </c>
      <c r="DN335" s="80"/>
      <c r="DO335" s="80"/>
      <c r="DP335" s="80">
        <f t="shared" si="679"/>
        <v>0.18907654346130229</v>
      </c>
      <c r="DQ335" s="80">
        <f t="shared" si="680"/>
        <v>0.38526345269246132</v>
      </c>
      <c r="DR335" s="80">
        <f t="shared" si="681"/>
        <v>0.30876482652411147</v>
      </c>
      <c r="DS335" s="80">
        <f t="shared" si="682"/>
        <v>0.11689517732212484</v>
      </c>
      <c r="DT335" s="80"/>
      <c r="DW335" s="80">
        <f t="shared" si="733"/>
        <v>1.211027623708026E-2</v>
      </c>
      <c r="DX335" s="80">
        <f t="shared" si="734"/>
        <v>-1.8806576262228508E-2</v>
      </c>
      <c r="DY335" s="80">
        <f t="shared" si="735"/>
        <v>5.8792936637379932E-3</v>
      </c>
      <c r="DZ335" s="80">
        <f t="shared" si="736"/>
        <v>1.3119861383840402E-2</v>
      </c>
      <c r="EA335" s="80"/>
      <c r="EC335" s="80">
        <f t="shared" si="683"/>
        <v>0.13798801535035113</v>
      </c>
      <c r="ED335" s="80">
        <f t="shared" si="684"/>
        <v>7.6128943584680711E-2</v>
      </c>
      <c r="EE335" s="80">
        <f t="shared" si="685"/>
        <v>8.5172794576059682E-2</v>
      </c>
      <c r="EF335" s="80">
        <f t="shared" si="686"/>
        <v>0.70071024648890845</v>
      </c>
      <c r="EG335" s="80"/>
      <c r="EI335" s="80">
        <f t="shared" si="639"/>
        <v>1.6759605555578129E-2</v>
      </c>
      <c r="EJ335" s="80">
        <f t="shared" si="639"/>
        <v>6.426764602333282E-2</v>
      </c>
      <c r="EK335" s="80">
        <f t="shared" si="639"/>
        <v>5.0360086255994045E-3</v>
      </c>
      <c r="EL335" s="80">
        <f t="shared" si="639"/>
        <v>-1.0589968072114484E-2</v>
      </c>
      <c r="EN335" s="80">
        <f t="shared" si="690"/>
        <v>-7.1694888878810444E-4</v>
      </c>
      <c r="EO335" s="80">
        <f t="shared" si="691"/>
        <v>2.42593639625862E-4</v>
      </c>
      <c r="EP335" s="80">
        <f t="shared" si="692"/>
        <v>3.1786787619862305E-3</v>
      </c>
      <c r="EQ335" s="80">
        <f t="shared" si="693"/>
        <v>3.8163407160343608E-3</v>
      </c>
      <c r="ES335" s="80">
        <f t="shared" si="694"/>
        <v>4.3772472982095932E-3</v>
      </c>
      <c r="ET335" s="80">
        <f t="shared" si="695"/>
        <v>3.3810461228584135E-3</v>
      </c>
      <c r="EU335" s="80">
        <f t="shared" si="696"/>
        <v>-8.4571888153098576E-4</v>
      </c>
      <c r="EV335" s="80">
        <f t="shared" si="697"/>
        <v>1.3927731229214203E-4</v>
      </c>
      <c r="EX335" s="80">
        <f t="shared" si="698"/>
        <v>5.0677889569530822E-2</v>
      </c>
      <c r="EY335" s="80">
        <f t="shared" si="687"/>
        <v>2.7222885403371526E-2</v>
      </c>
      <c r="EZ335" s="80">
        <f t="shared" si="688"/>
        <v>7.6700261935121628E-3</v>
      </c>
      <c r="FA335" s="80">
        <f t="shared" si="689"/>
        <v>-3.6616288615107427E-2</v>
      </c>
      <c r="FD335" s="80">
        <f t="shared" si="652"/>
        <v>0.99839454040950149</v>
      </c>
      <c r="FE335" s="80">
        <f t="shared" si="653"/>
        <v>0.93064164358185808</v>
      </c>
      <c r="FF335" s="80">
        <f t="shared" si="654"/>
        <v>1.1298243321716792</v>
      </c>
      <c r="FG335" s="80"/>
      <c r="FH335" s="80">
        <f t="shared" si="655"/>
        <v>1.0286485461971435</v>
      </c>
      <c r="FI335" s="80">
        <f t="shared" si="656"/>
        <v>0.94489748302992149</v>
      </c>
      <c r="FJ335" s="80">
        <f t="shared" si="657"/>
        <v>1.2222617590370846</v>
      </c>
      <c r="FK335" s="80"/>
      <c r="FL335" s="80">
        <f t="shared" si="658"/>
        <v>1.0013864404879054</v>
      </c>
      <c r="FM335" s="80">
        <f t="shared" si="659"/>
        <v>1.0023566978071885</v>
      </c>
      <c r="FN335" s="80">
        <f t="shared" si="660"/>
        <v>0.9979244556764657</v>
      </c>
      <c r="FO335" s="80"/>
      <c r="FP335" s="80">
        <f t="shared" si="661"/>
        <v>1.0018871593424659</v>
      </c>
      <c r="FQ335" s="80">
        <f t="shared" si="662"/>
        <v>1.007916023503604</v>
      </c>
      <c r="FR335" s="80">
        <f t="shared" si="629"/>
        <v>0.98697411314083261</v>
      </c>
      <c r="FT335" s="80">
        <f t="shared" si="663"/>
        <v>1.0183238076980274</v>
      </c>
      <c r="FU335" s="80">
        <f t="shared" si="664"/>
        <v>1.0291963952620151</v>
      </c>
      <c r="FV335" s="80">
        <f t="shared" si="665"/>
        <v>1.0185348359746604</v>
      </c>
      <c r="GH335" s="32">
        <f t="shared" si="667"/>
        <v>1998</v>
      </c>
      <c r="GI335" s="90">
        <f t="shared" si="630"/>
        <v>1.1384501086484595</v>
      </c>
      <c r="GJ335" s="90">
        <f t="shared" si="631"/>
        <v>1.2599122721615179</v>
      </c>
      <c r="GK335" s="90">
        <f t="shared" si="632"/>
        <v>1.1827380512039658</v>
      </c>
      <c r="GL335" s="90">
        <f t="shared" si="633"/>
        <v>0.73799350602185698</v>
      </c>
      <c r="GM335" s="90">
        <f t="shared" si="634"/>
        <v>0.90754206153330341</v>
      </c>
      <c r="GO335" s="32">
        <f t="shared" si="668"/>
        <v>29</v>
      </c>
      <c r="GP335" s="80">
        <f t="shared" si="635"/>
        <v>1.2818866973723488</v>
      </c>
      <c r="GQ335" s="80">
        <f t="shared" si="636"/>
        <v>1.3796432764370135</v>
      </c>
      <c r="GR335" s="80">
        <f t="shared" si="637"/>
        <v>1.1342411539390538</v>
      </c>
    </row>
    <row r="336" spans="1:200" x14ac:dyDescent="0.2">
      <c r="A336" s="74" t="s">
        <v>247</v>
      </c>
      <c r="B336" s="31">
        <f t="shared" si="638"/>
        <v>1977</v>
      </c>
      <c r="D336" s="85">
        <f>[4]Conversion_Factors!$M39*D189+D263</f>
        <v>137920.38574485874</v>
      </c>
      <c r="E336" s="85">
        <f>[4]Conversion_Factors!$M39*E189+E263</f>
        <v>262339.36625156645</v>
      </c>
      <c r="F336" s="85">
        <f>[4]Conversion_Factors!$M39*F189+F263</f>
        <v>208720.12852115123</v>
      </c>
      <c r="G336" s="85">
        <f>[4]Conversion_Factors!$M39*G189+G263</f>
        <v>62259.221168046352</v>
      </c>
      <c r="H336" s="85">
        <f t="shared" si="669"/>
        <v>671239.10168562282</v>
      </c>
      <c r="I336" s="85"/>
      <c r="K336" s="93">
        <f t="shared" si="699"/>
        <v>2548.308</v>
      </c>
      <c r="L336" s="93">
        <f t="shared" si="699"/>
        <v>1551.8020000000001</v>
      </c>
      <c r="M336" s="93">
        <f t="shared" si="699"/>
        <v>1753.866</v>
      </c>
      <c r="N336" s="93">
        <f t="shared" si="699"/>
        <v>14196.582391966469</v>
      </c>
      <c r="O336" s="93">
        <f t="shared" si="700"/>
        <v>20050.558391966471</v>
      </c>
      <c r="P336" s="93"/>
      <c r="R336" s="92">
        <f t="shared" si="701"/>
        <v>2548.308</v>
      </c>
      <c r="S336" s="92">
        <f t="shared" si="701"/>
        <v>1551.8020000000001</v>
      </c>
      <c r="T336" s="92">
        <f t="shared" si="701"/>
        <v>1753.866</v>
      </c>
      <c r="U336" s="92">
        <f t="shared" si="701"/>
        <v>14196.582391966469</v>
      </c>
      <c r="V336" s="92">
        <f t="shared" si="701"/>
        <v>20050.558391966471</v>
      </c>
      <c r="X336" s="96">
        <f t="shared" si="702"/>
        <v>54122.337545092174</v>
      </c>
      <c r="Y336" s="96">
        <f t="shared" si="703"/>
        <v>169054.66435251819</v>
      </c>
      <c r="Z336" s="96">
        <f t="shared" si="704"/>
        <v>119005.74417951613</v>
      </c>
      <c r="AA336" s="96">
        <f t="shared" si="705"/>
        <v>4385.5076841083574</v>
      </c>
      <c r="AB336" s="96">
        <f t="shared" si="706"/>
        <v>33477.327093023196</v>
      </c>
      <c r="AF336" s="96">
        <f t="shared" si="707"/>
        <v>54.122337545092172</v>
      </c>
      <c r="AG336" s="96">
        <f t="shared" si="708"/>
        <v>169.05466435251819</v>
      </c>
      <c r="AH336" s="96">
        <f t="shared" si="709"/>
        <v>119.00574417951613</v>
      </c>
      <c r="AI336" s="96">
        <f t="shared" si="710"/>
        <v>4.3855076841083571</v>
      </c>
      <c r="AJ336" s="96">
        <f t="shared" si="711"/>
        <v>33.477327093023199</v>
      </c>
      <c r="AL336" s="94">
        <f t="shared" si="712"/>
        <v>54.177345144827548</v>
      </c>
      <c r="AM336" s="94">
        <f t="shared" si="713"/>
        <v>168.33811204410145</v>
      </c>
      <c r="AN336" s="94">
        <f t="shared" si="713"/>
        <v>116.60805196966514</v>
      </c>
      <c r="AO336" s="94">
        <f t="shared" si="713"/>
        <v>4.4436480087973678</v>
      </c>
      <c r="AP336" s="94">
        <f t="shared" si="714"/>
        <v>33.26029533513649</v>
      </c>
      <c r="AR336" s="90">
        <f t="shared" si="715"/>
        <v>0.99898467524408352</v>
      </c>
      <c r="AS336" s="90">
        <f t="shared" si="715"/>
        <v>1.0042566255479271</v>
      </c>
      <c r="AT336" s="90">
        <f t="shared" si="715"/>
        <v>1.0205619780911419</v>
      </c>
      <c r="AU336" s="90">
        <f t="shared" si="715"/>
        <v>0.98691608233282513</v>
      </c>
      <c r="AV336" s="90">
        <f t="shared" si="716"/>
        <v>1.0065252504735709</v>
      </c>
      <c r="AX336" s="32">
        <f t="shared" si="717"/>
        <v>1000000</v>
      </c>
      <c r="AY336" s="32">
        <f t="shared" si="718"/>
        <v>1000000</v>
      </c>
      <c r="AZ336" s="32">
        <f t="shared" si="719"/>
        <v>1000000</v>
      </c>
      <c r="BA336" s="32">
        <f t="shared" si="720"/>
        <v>1000000</v>
      </c>
      <c r="BB336" s="32">
        <f t="shared" si="721"/>
        <v>1000000</v>
      </c>
      <c r="BE336" s="80">
        <f t="shared" si="722"/>
        <v>0.74239892499185156</v>
      </c>
      <c r="BF336" s="80">
        <f t="shared" si="722"/>
        <v>0.68568784009070838</v>
      </c>
      <c r="BG336" s="80">
        <f t="shared" si="722"/>
        <v>0.99870406859765315</v>
      </c>
      <c r="BH336" s="80">
        <f t="shared" si="722"/>
        <v>2.1361985747975978</v>
      </c>
      <c r="BI336" s="80"/>
      <c r="BJ336" s="80"/>
      <c r="BK336" s="80"/>
      <c r="BL336" s="80"/>
      <c r="BM336" s="80"/>
      <c r="BN336" s="80"/>
      <c r="BO336" s="80"/>
      <c r="BP336" s="80"/>
      <c r="BQ336" s="80"/>
      <c r="BR336" s="80"/>
      <c r="BS336" s="80"/>
      <c r="BT336" s="95">
        <v>1.1929579038801024</v>
      </c>
      <c r="BU336" s="95">
        <v>1.1818534846960953</v>
      </c>
      <c r="BV336" s="95">
        <v>1.041662167669134</v>
      </c>
      <c r="BW336" s="95">
        <v>1.0743380962772946</v>
      </c>
      <c r="BX336" s="88"/>
      <c r="BY336" s="95">
        <v>1.000756910255701</v>
      </c>
      <c r="BZ336" s="95">
        <v>1.0006929945375986</v>
      </c>
      <c r="CA336" s="95">
        <v>0.99689964788920049</v>
      </c>
      <c r="CB336" s="95">
        <v>1.0001932933739102</v>
      </c>
      <c r="CD336" s="95">
        <v>0.98886270195961012</v>
      </c>
      <c r="CE336" s="95">
        <v>0.97983683667864385</v>
      </c>
      <c r="CF336" s="95">
        <v>0.97982230791616587</v>
      </c>
      <c r="CG336" s="95">
        <v>0.99071646683890602</v>
      </c>
      <c r="CI336" s="95">
        <v>1.0184240017726645</v>
      </c>
      <c r="CJ336" s="95">
        <v>1.0025033853305518</v>
      </c>
      <c r="CK336" s="95">
        <v>1.0495667375653939</v>
      </c>
      <c r="CL336" s="95">
        <v>0.96167481877215222</v>
      </c>
      <c r="CN336" s="89">
        <f t="shared" si="723"/>
        <v>0.85988024010164943</v>
      </c>
      <c r="CO336" s="89">
        <f t="shared" si="724"/>
        <v>1.0431565481658593</v>
      </c>
      <c r="CP336" s="89">
        <f t="shared" si="725"/>
        <v>1.2211205894947033</v>
      </c>
      <c r="CQ336" s="89">
        <f t="shared" si="726"/>
        <v>0.99947009878490312</v>
      </c>
      <c r="CR336" s="89">
        <f t="shared" si="727"/>
        <v>0.98780295681111274</v>
      </c>
      <c r="CS336" s="89">
        <f t="shared" si="728"/>
        <v>1.0227823292674456</v>
      </c>
      <c r="CT336" s="89">
        <f t="shared" si="729"/>
        <v>1.1243098507316283</v>
      </c>
      <c r="CU336" s="89">
        <f t="shared" si="730"/>
        <v>1.1920813198467366</v>
      </c>
      <c r="CV336" s="89">
        <f t="shared" si="731"/>
        <v>0.896989703100467</v>
      </c>
      <c r="CW336" s="89"/>
      <c r="CX336" s="89">
        <f t="shared" si="732"/>
        <v>1.2330534359457508</v>
      </c>
      <c r="DA336" s="35"/>
      <c r="DC336" s="80">
        <f t="shared" si="670"/>
        <v>0.20547132221366662</v>
      </c>
      <c r="DD336" s="80">
        <f t="shared" si="671"/>
        <v>0.39082849254874608</v>
      </c>
      <c r="DE336" s="80">
        <f t="shared" si="672"/>
        <v>0.31094751184341168</v>
      </c>
      <c r="DF336" s="80">
        <f t="shared" si="673"/>
        <v>9.2752673394175533E-2</v>
      </c>
      <c r="DG336" s="80"/>
      <c r="DI336" s="80">
        <f t="shared" si="674"/>
        <v>0.20210436187561354</v>
      </c>
      <c r="DJ336" s="80">
        <f t="shared" si="675"/>
        <v>0.38717182745167866</v>
      </c>
      <c r="DK336" s="80">
        <f t="shared" si="676"/>
        <v>0.31001813364792719</v>
      </c>
      <c r="DL336" s="80">
        <f t="shared" si="677"/>
        <v>0.10046667491142296</v>
      </c>
      <c r="DM336" s="80">
        <f t="shared" si="678"/>
        <v>0.9997609978866423</v>
      </c>
      <c r="DN336" s="80"/>
      <c r="DO336" s="80"/>
      <c r="DP336" s="80">
        <f t="shared" si="679"/>
        <v>0.20215267679258789</v>
      </c>
      <c r="DQ336" s="80">
        <f t="shared" si="680"/>
        <v>0.38726438445799227</v>
      </c>
      <c r="DR336" s="80">
        <f t="shared" si="681"/>
        <v>0.31009224635014071</v>
      </c>
      <c r="DS336" s="80">
        <f t="shared" si="682"/>
        <v>0.10049069239927916</v>
      </c>
      <c r="DT336" s="80"/>
      <c r="DW336" s="80">
        <f t="shared" si="733"/>
        <v>2.4673054975598812E-3</v>
      </c>
      <c r="DX336" s="80">
        <f t="shared" si="734"/>
        <v>-5.271354196410576E-3</v>
      </c>
      <c r="DY336" s="80">
        <f t="shared" si="735"/>
        <v>1.0254442055022479E-2</v>
      </c>
      <c r="DZ336" s="80">
        <f t="shared" si="736"/>
        <v>-6.4980830364419997E-2</v>
      </c>
      <c r="EA336" s="80"/>
      <c r="EC336" s="80">
        <f t="shared" si="683"/>
        <v>0.12709411629259235</v>
      </c>
      <c r="ED336" s="80">
        <f t="shared" si="684"/>
        <v>7.7394453045345146E-2</v>
      </c>
      <c r="EE336" s="80">
        <f t="shared" si="685"/>
        <v>8.7472177368522072E-2</v>
      </c>
      <c r="EF336" s="80">
        <f t="shared" si="686"/>
        <v>0.70803925329354034</v>
      </c>
      <c r="EG336" s="80"/>
      <c r="EI336" s="80">
        <f t="shared" si="639"/>
        <v>-8.2238950929147764E-2</v>
      </c>
      <c r="EJ336" s="80">
        <f t="shared" si="639"/>
        <v>1.6486583190401024E-2</v>
      </c>
      <c r="EK336" s="80">
        <f t="shared" si="639"/>
        <v>2.663869951166083E-2</v>
      </c>
      <c r="EL336" s="80">
        <f t="shared" si="639"/>
        <v>1.0405076174191688E-2</v>
      </c>
      <c r="EN336" s="80">
        <f t="shared" si="690"/>
        <v>5.3793119035450707E-4</v>
      </c>
      <c r="EO336" s="80">
        <f t="shared" si="691"/>
        <v>2.2505782541015055E-3</v>
      </c>
      <c r="EP336" s="80">
        <f t="shared" si="692"/>
        <v>1.3452358701935424E-3</v>
      </c>
      <c r="EQ336" s="80">
        <f t="shared" si="693"/>
        <v>1.4946592523580951E-3</v>
      </c>
      <c r="ES336" s="80">
        <f t="shared" si="694"/>
        <v>7.6594570932180515E-4</v>
      </c>
      <c r="ET336" s="80">
        <f t="shared" si="695"/>
        <v>7.0702261577212239E-4</v>
      </c>
      <c r="EU336" s="80">
        <f t="shared" si="696"/>
        <v>1.796677089336562E-3</v>
      </c>
      <c r="EV336" s="80">
        <f t="shared" si="697"/>
        <v>-1.4563351244197033E-3</v>
      </c>
      <c r="EX336" s="80">
        <f t="shared" si="698"/>
        <v>-1.8841122024555585E-2</v>
      </c>
      <c r="EY336" s="80">
        <f t="shared" si="687"/>
        <v>-7.3865713653539647E-3</v>
      </c>
      <c r="EZ336" s="80">
        <f t="shared" si="688"/>
        <v>3.2939122435289021E-2</v>
      </c>
      <c r="FA336" s="80">
        <f t="shared" si="689"/>
        <v>6.1368961666046678E-3</v>
      </c>
      <c r="FD336" s="80">
        <f t="shared" si="652"/>
        <v>0.99511916916371279</v>
      </c>
      <c r="FE336" s="80">
        <f t="shared" si="653"/>
        <v>0.92609933915033071</v>
      </c>
      <c r="FF336" s="80">
        <f t="shared" si="654"/>
        <v>1.1243098507316283</v>
      </c>
      <c r="FG336" s="80"/>
      <c r="FH336" s="80">
        <f t="shared" si="655"/>
        <v>0.99906634603108235</v>
      </c>
      <c r="FI336" s="80">
        <f t="shared" si="656"/>
        <v>0.94401527574467026</v>
      </c>
      <c r="FJ336" s="80">
        <f t="shared" si="657"/>
        <v>1.2211205894947033</v>
      </c>
      <c r="FK336" s="80"/>
      <c r="FL336" s="80">
        <f t="shared" si="658"/>
        <v>1.0015488578315175</v>
      </c>
      <c r="FM336" s="80">
        <f t="shared" si="659"/>
        <v>1.0039092058285612</v>
      </c>
      <c r="FN336" s="80">
        <f t="shared" si="660"/>
        <v>0.99947009878490312</v>
      </c>
      <c r="FO336" s="80"/>
      <c r="FP336" s="80">
        <f t="shared" si="661"/>
        <v>1.0008397825831952</v>
      </c>
      <c r="FQ336" s="80">
        <f t="shared" si="662"/>
        <v>1.0087624538254656</v>
      </c>
      <c r="FR336" s="80">
        <f t="shared" si="629"/>
        <v>0.98780295681111274</v>
      </c>
      <c r="FT336" s="80">
        <f t="shared" si="663"/>
        <v>1.0041701993321814</v>
      </c>
      <c r="FU336" s="80">
        <f t="shared" si="664"/>
        <v>1.0334883493822202</v>
      </c>
      <c r="FV336" s="80">
        <f t="shared" si="665"/>
        <v>1.0227823292674456</v>
      </c>
      <c r="GH336" s="32">
        <f t="shared" si="667"/>
        <v>1999</v>
      </c>
      <c r="GI336" s="90">
        <f t="shared" si="630"/>
        <v>1.180131409648556</v>
      </c>
      <c r="GJ336" s="90">
        <f t="shared" si="631"/>
        <v>1.279595001625109</v>
      </c>
      <c r="GK336" s="90">
        <f t="shared" si="632"/>
        <v>1.198943832588939</v>
      </c>
      <c r="GL336" s="90">
        <f t="shared" si="633"/>
        <v>0.74781665561700716</v>
      </c>
      <c r="GM336" s="90">
        <f t="shared" si="634"/>
        <v>0.90193595395380355</v>
      </c>
      <c r="GO336" s="32">
        <f t="shared" si="668"/>
        <v>30</v>
      </c>
      <c r="GP336" s="80">
        <f t="shared" si="635"/>
        <v>1.3550023595819616</v>
      </c>
      <c r="GQ336" s="80">
        <f t="shared" si="636"/>
        <v>1.3822009643338136</v>
      </c>
      <c r="GR336" s="80">
        <f t="shared" si="637"/>
        <v>1.1170549679689044</v>
      </c>
    </row>
    <row r="337" spans="1:200" x14ac:dyDescent="0.2">
      <c r="A337" s="74" t="s">
        <v>247</v>
      </c>
      <c r="B337" s="31">
        <f t="shared" si="638"/>
        <v>1978</v>
      </c>
      <c r="D337" s="85">
        <f>[4]Conversion_Factors!$M40*D190+D264</f>
        <v>142333.54516366532</v>
      </c>
      <c r="E337" s="85">
        <f>[4]Conversion_Factors!$M40*E190+E264</f>
        <v>250065.16491454648</v>
      </c>
      <c r="F337" s="85">
        <f>[4]Conversion_Factors!$M40*F190+F264</f>
        <v>220951.72291387289</v>
      </c>
      <c r="G337" s="85">
        <f>[4]Conversion_Factors!$M40*G190+G264</f>
        <v>61029.263078090124</v>
      </c>
      <c r="H337" s="85">
        <f t="shared" si="669"/>
        <v>674379.6960701748</v>
      </c>
      <c r="I337" s="85"/>
      <c r="J337" s="80"/>
      <c r="K337" s="93">
        <f t="shared" si="699"/>
        <v>2642.7240000000002</v>
      </c>
      <c r="L337" s="93">
        <f t="shared" si="699"/>
        <v>1489.854</v>
      </c>
      <c r="M337" s="93">
        <f t="shared" si="699"/>
        <v>1813.27</v>
      </c>
      <c r="N337" s="93">
        <f t="shared" si="699"/>
        <v>14719.090554219732</v>
      </c>
      <c r="O337" s="93">
        <f t="shared" si="700"/>
        <v>20664.938554219734</v>
      </c>
      <c r="P337" s="93"/>
      <c r="R337" s="92">
        <f t="shared" si="701"/>
        <v>2642.7240000000002</v>
      </c>
      <c r="S337" s="92">
        <f t="shared" si="701"/>
        <v>1489.854</v>
      </c>
      <c r="T337" s="92">
        <f t="shared" si="701"/>
        <v>1813.27</v>
      </c>
      <c r="U337" s="92">
        <f t="shared" si="701"/>
        <v>14719.090554219732</v>
      </c>
      <c r="V337" s="92">
        <f t="shared" si="701"/>
        <v>20664.938554219734</v>
      </c>
      <c r="X337" s="96">
        <f t="shared" si="702"/>
        <v>53858.649319287717</v>
      </c>
      <c r="Y337" s="96">
        <f t="shared" si="703"/>
        <v>167845.41633914897</v>
      </c>
      <c r="Z337" s="96">
        <f t="shared" si="704"/>
        <v>121852.63248929994</v>
      </c>
      <c r="AA337" s="96">
        <f t="shared" si="705"/>
        <v>4146.2658887300604</v>
      </c>
      <c r="AB337" s="96">
        <f t="shared" si="706"/>
        <v>32634.004417713015</v>
      </c>
      <c r="AF337" s="96">
        <f t="shared" si="707"/>
        <v>53.858649319287714</v>
      </c>
      <c r="AG337" s="96">
        <f t="shared" si="708"/>
        <v>167.84541633914898</v>
      </c>
      <c r="AH337" s="96">
        <f t="shared" si="709"/>
        <v>121.85263248929994</v>
      </c>
      <c r="AI337" s="96">
        <f t="shared" si="710"/>
        <v>4.1462658887300607</v>
      </c>
      <c r="AJ337" s="96">
        <f t="shared" si="711"/>
        <v>32.634004417713015</v>
      </c>
      <c r="AL337" s="94">
        <f t="shared" si="712"/>
        <v>52.474609256532609</v>
      </c>
      <c r="AM337" s="94">
        <f t="shared" si="713"/>
        <v>163.14157700193488</v>
      </c>
      <c r="AN337" s="94">
        <f t="shared" si="713"/>
        <v>118.49117658945354</v>
      </c>
      <c r="AO337" s="94">
        <f t="shared" si="713"/>
        <v>4.1597461219279905</v>
      </c>
      <c r="AP337" s="94">
        <f t="shared" si="714"/>
        <v>31.832527071645107</v>
      </c>
      <c r="AR337" s="90">
        <f t="shared" si="715"/>
        <v>1.0263754238928955</v>
      </c>
      <c r="AS337" s="90">
        <f t="shared" si="715"/>
        <v>1.0288328666649968</v>
      </c>
      <c r="AT337" s="90">
        <f t="shared" si="715"/>
        <v>1.0283688287735813</v>
      </c>
      <c r="AU337" s="90">
        <f t="shared" si="715"/>
        <v>0.99675936155649769</v>
      </c>
      <c r="AV337" s="90">
        <f t="shared" si="716"/>
        <v>1.0251779365258697</v>
      </c>
      <c r="AX337" s="32">
        <f t="shared" si="717"/>
        <v>1000000</v>
      </c>
      <c r="AY337" s="32">
        <f t="shared" si="718"/>
        <v>1000000</v>
      </c>
      <c r="AZ337" s="32">
        <f t="shared" si="719"/>
        <v>1000000</v>
      </c>
      <c r="BA337" s="32">
        <f t="shared" si="720"/>
        <v>1000000</v>
      </c>
      <c r="BB337" s="32">
        <f t="shared" si="721"/>
        <v>1000000</v>
      </c>
      <c r="BE337" s="80">
        <f t="shared" si="722"/>
        <v>0.71906612251443269</v>
      </c>
      <c r="BF337" s="80">
        <f t="shared" si="722"/>
        <v>0.66452091095177768</v>
      </c>
      <c r="BG337" s="80">
        <f t="shared" si="722"/>
        <v>1.0148323220732223</v>
      </c>
      <c r="BH337" s="80">
        <f t="shared" si="722"/>
        <v>1.9997181864067879</v>
      </c>
      <c r="BI337" s="80"/>
      <c r="BJ337" s="80"/>
      <c r="BK337" s="80"/>
      <c r="BL337" s="80"/>
      <c r="BM337" s="80"/>
      <c r="BN337" s="80"/>
      <c r="BO337" s="80"/>
      <c r="BP337" s="80"/>
      <c r="BQ337" s="80"/>
      <c r="BR337" s="80"/>
      <c r="BS337" s="80"/>
      <c r="BT337" s="95">
        <v>1.1162888032600304</v>
      </c>
      <c r="BU337" s="95">
        <v>1.1396644794739297</v>
      </c>
      <c r="BV337" s="95">
        <v>1.0210129948927904</v>
      </c>
      <c r="BW337" s="95">
        <v>1.0671724228367419</v>
      </c>
      <c r="BX337" s="88"/>
      <c r="BY337" s="95">
        <v>1.0017637838606599</v>
      </c>
      <c r="BZ337" s="95">
        <v>1.002065828761713</v>
      </c>
      <c r="CA337" s="95">
        <v>0.99691294716902457</v>
      </c>
      <c r="CB337" s="95">
        <v>1.0007960215467164</v>
      </c>
      <c r="CD337" s="95">
        <v>0.98815132658266236</v>
      </c>
      <c r="CE337" s="95">
        <v>0.98182262919518204</v>
      </c>
      <c r="CF337" s="95">
        <v>0.98411673206119066</v>
      </c>
      <c r="CG337" s="95">
        <v>0.98937893012085865</v>
      </c>
      <c r="CI337" s="95">
        <v>1.0691426801822288</v>
      </c>
      <c r="CJ337" s="95">
        <v>1.0576870108711671</v>
      </c>
      <c r="CK337" s="95">
        <v>1.0598009745486987</v>
      </c>
      <c r="CL337" s="95">
        <v>0.97074741788432728</v>
      </c>
      <c r="CN337" s="89">
        <f t="shared" si="723"/>
        <v>0.88622830239021366</v>
      </c>
      <c r="CO337" s="89">
        <f t="shared" si="724"/>
        <v>1.0168785371250704</v>
      </c>
      <c r="CP337" s="89">
        <f t="shared" si="725"/>
        <v>1.1919599313665246</v>
      </c>
      <c r="CQ337" s="89">
        <f t="shared" si="726"/>
        <v>1.0002609658053607</v>
      </c>
      <c r="CR337" s="89">
        <f t="shared" si="727"/>
        <v>0.98967519020406747</v>
      </c>
      <c r="CS337" s="89">
        <f t="shared" si="728"/>
        <v>1.0586696580208652</v>
      </c>
      <c r="CT337" s="89">
        <f t="shared" si="729"/>
        <v>1.0859829768305409</v>
      </c>
      <c r="CU337" s="89">
        <f t="shared" si="730"/>
        <v>1.2022554657968838</v>
      </c>
      <c r="CV337" s="89">
        <f t="shared" si="731"/>
        <v>0.90118653969339502</v>
      </c>
      <c r="CW337" s="89"/>
      <c r="CX337" s="89">
        <f t="shared" si="732"/>
        <v>1.2491889305067769</v>
      </c>
      <c r="DA337" s="35"/>
      <c r="DC337" s="80">
        <f t="shared" si="670"/>
        <v>0.21105846749700236</v>
      </c>
      <c r="DD337" s="80">
        <f t="shared" si="671"/>
        <v>0.37080767165997996</v>
      </c>
      <c r="DE337" s="80">
        <f t="shared" si="672"/>
        <v>0.3276369739501781</v>
      </c>
      <c r="DF337" s="80">
        <f t="shared" si="673"/>
        <v>9.0496886892839551E-2</v>
      </c>
      <c r="DG337" s="80"/>
      <c r="DI337" s="80">
        <f t="shared" si="674"/>
        <v>0.208252403675804</v>
      </c>
      <c r="DJ337" s="80">
        <f t="shared" si="675"/>
        <v>0.38073035273670786</v>
      </c>
      <c r="DK337" s="80">
        <f t="shared" si="676"/>
        <v>0.31921953288894755</v>
      </c>
      <c r="DL337" s="80">
        <f t="shared" si="677"/>
        <v>9.1620151866480676E-2</v>
      </c>
      <c r="DM337" s="80">
        <f t="shared" si="678"/>
        <v>0.99982244116794006</v>
      </c>
      <c r="DN337" s="80"/>
      <c r="DO337" s="80"/>
      <c r="DP337" s="80">
        <f t="shared" si="679"/>
        <v>0.20828938729614277</v>
      </c>
      <c r="DQ337" s="80">
        <f t="shared" si="680"/>
        <v>0.3807979667789399</v>
      </c>
      <c r="DR337" s="80">
        <f t="shared" si="681"/>
        <v>0.31927622320224386</v>
      </c>
      <c r="DS337" s="80">
        <f t="shared" si="682"/>
        <v>9.1636422722673472E-2</v>
      </c>
      <c r="DT337" s="80"/>
      <c r="DW337" s="80">
        <f t="shared" si="733"/>
        <v>-6.64262417952593E-2</v>
      </c>
      <c r="DX337" s="80">
        <f t="shared" si="734"/>
        <v>-3.635005304700617E-2</v>
      </c>
      <c r="DY337" s="80">
        <f t="shared" si="735"/>
        <v>-2.0022408758844524E-2</v>
      </c>
      <c r="DZ337" s="80">
        <f t="shared" si="736"/>
        <v>-6.6921923751742472E-3</v>
      </c>
      <c r="EA337" s="80"/>
      <c r="EC337" s="80">
        <f t="shared" si="683"/>
        <v>0.12788443542022349</v>
      </c>
      <c r="ED337" s="80">
        <f t="shared" si="684"/>
        <v>7.209573820367228E-2</v>
      </c>
      <c r="EE337" s="80">
        <f t="shared" si="685"/>
        <v>8.7746208160378703E-2</v>
      </c>
      <c r="EF337" s="80">
        <f t="shared" si="686"/>
        <v>0.71227361821572543</v>
      </c>
      <c r="EG337" s="80"/>
      <c r="EI337" s="80">
        <f t="shared" si="639"/>
        <v>6.1991226576487406E-3</v>
      </c>
      <c r="EJ337" s="80">
        <f t="shared" si="639"/>
        <v>-7.0920178921974678E-2</v>
      </c>
      <c r="EK337" s="80">
        <f t="shared" si="639"/>
        <v>3.1278796964993088E-3</v>
      </c>
      <c r="EL337" s="80">
        <f t="shared" si="639"/>
        <v>5.9625981744338141E-3</v>
      </c>
      <c r="EN337" s="80">
        <f t="shared" si="690"/>
        <v>1.0056062768957097E-3</v>
      </c>
      <c r="EO337" s="80">
        <f t="shared" si="691"/>
        <v>1.3709433439133794E-3</v>
      </c>
      <c r="EP337" s="80">
        <f t="shared" si="692"/>
        <v>1.3340551521400453E-5</v>
      </c>
      <c r="EQ337" s="80">
        <f t="shared" si="693"/>
        <v>6.0243019444478909E-4</v>
      </c>
      <c r="ES337" s="80">
        <f t="shared" si="694"/>
        <v>-7.1964629221527823E-4</v>
      </c>
      <c r="ET337" s="80">
        <f t="shared" si="695"/>
        <v>2.0246054214834021E-3</v>
      </c>
      <c r="EU337" s="80">
        <f t="shared" si="696"/>
        <v>4.3732833881932704E-3</v>
      </c>
      <c r="EV337" s="80">
        <f t="shared" si="697"/>
        <v>-1.3509823047264914E-3</v>
      </c>
      <c r="EX337" s="80">
        <f t="shared" si="698"/>
        <v>4.8600757737555692E-2</v>
      </c>
      <c r="EY337" s="80">
        <f t="shared" si="687"/>
        <v>5.3584201653663635E-2</v>
      </c>
      <c r="EZ337" s="80">
        <f t="shared" si="688"/>
        <v>9.7036825113891619E-3</v>
      </c>
      <c r="FA337" s="80">
        <f t="shared" si="689"/>
        <v>9.3899413923661454E-3</v>
      </c>
      <c r="FD337" s="80">
        <f t="shared" si="652"/>
        <v>0.96591075505017887</v>
      </c>
      <c r="FE337" s="80">
        <f t="shared" si="653"/>
        <v>0.8945293119301676</v>
      </c>
      <c r="FF337" s="80">
        <f t="shared" si="654"/>
        <v>1.0859829768305409</v>
      </c>
      <c r="FG337" s="80"/>
      <c r="FH337" s="80">
        <f t="shared" si="655"/>
        <v>0.97611975559248776</v>
      </c>
      <c r="FI337" s="80">
        <f t="shared" si="656"/>
        <v>0.92147196023546252</v>
      </c>
      <c r="FJ337" s="80">
        <f t="shared" si="657"/>
        <v>1.1919599313665246</v>
      </c>
      <c r="FK337" s="80"/>
      <c r="FL337" s="80">
        <f t="shared" si="658"/>
        <v>1.0007912863240422</v>
      </c>
      <c r="FM337" s="80">
        <f t="shared" si="659"/>
        <v>1.0047035854537134</v>
      </c>
      <c r="FN337" s="80">
        <f t="shared" si="660"/>
        <v>1.0002609658053607</v>
      </c>
      <c r="FO337" s="80"/>
      <c r="FP337" s="80">
        <f t="shared" si="661"/>
        <v>1.001895351071836</v>
      </c>
      <c r="FQ337" s="80">
        <f t="shared" si="662"/>
        <v>1.0106744128235516</v>
      </c>
      <c r="FR337" s="80">
        <f t="shared" si="629"/>
        <v>0.98967519020406747</v>
      </c>
      <c r="FT337" s="80">
        <f t="shared" si="663"/>
        <v>1.0350879436674698</v>
      </c>
      <c r="FU337" s="80">
        <f t="shared" si="664"/>
        <v>1.06975133036633</v>
      </c>
      <c r="FV337" s="80">
        <f t="shared" si="665"/>
        <v>1.0586696580208652</v>
      </c>
      <c r="GH337" s="32">
        <f t="shared" si="667"/>
        <v>2000</v>
      </c>
      <c r="GI337" s="90">
        <f t="shared" si="630"/>
        <v>1.323199437788763</v>
      </c>
      <c r="GJ337" s="90">
        <f t="shared" si="631"/>
        <v>1.3143296230636272</v>
      </c>
      <c r="GK337" s="90">
        <f t="shared" si="632"/>
        <v>1.2127253770313344</v>
      </c>
      <c r="GL337" s="90">
        <f t="shared" si="633"/>
        <v>0.83937707490930591</v>
      </c>
      <c r="GM337" s="90">
        <f t="shared" si="634"/>
        <v>0.91003513260438862</v>
      </c>
      <c r="GO337" s="32">
        <v>2007</v>
      </c>
      <c r="GP337" s="80">
        <f t="shared" si="635"/>
        <v>1.371355741565168</v>
      </c>
      <c r="GQ337" s="80">
        <f t="shared" si="636"/>
        <v>1.4034141965497138</v>
      </c>
      <c r="GR337" s="80">
        <f t="shared" si="637"/>
        <v>1.1252929211770355</v>
      </c>
    </row>
    <row r="338" spans="1:200" x14ac:dyDescent="0.2">
      <c r="A338" s="74" t="s">
        <v>247</v>
      </c>
      <c r="B338" s="31">
        <f t="shared" si="638"/>
        <v>1979</v>
      </c>
      <c r="D338" s="85">
        <f>[4]Conversion_Factors!$M41*D191+D265</f>
        <v>158780.46837876318</v>
      </c>
      <c r="E338" s="85">
        <f>[4]Conversion_Factors!$M41*E191+E265</f>
        <v>329411.60207730485</v>
      </c>
      <c r="F338" s="85">
        <f>[4]Conversion_Factors!$M41*F191+F265</f>
        <v>233350.37731611542</v>
      </c>
      <c r="G338" s="85">
        <f>[4]Conversion_Factors!$M41*G191+G265</f>
        <v>61111.998091138325</v>
      </c>
      <c r="H338" s="85">
        <f t="shared" si="669"/>
        <v>782654.44586332177</v>
      </c>
      <c r="I338" s="85"/>
      <c r="J338" s="80"/>
      <c r="K338" s="93">
        <f t="shared" si="699"/>
        <v>2836.1080000000002</v>
      </c>
      <c r="L338" s="93">
        <f t="shared" si="699"/>
        <v>1366.671</v>
      </c>
      <c r="M338" s="93">
        <f t="shared" si="699"/>
        <v>1854.1210000000001</v>
      </c>
      <c r="N338" s="93">
        <f t="shared" si="699"/>
        <v>15054.52833939172</v>
      </c>
      <c r="O338" s="93">
        <f t="shared" si="700"/>
        <v>21111.428339391721</v>
      </c>
      <c r="P338" s="93"/>
      <c r="R338" s="92">
        <f t="shared" si="701"/>
        <v>2836.1080000000002</v>
      </c>
      <c r="S338" s="92">
        <f t="shared" si="701"/>
        <v>1366.671</v>
      </c>
      <c r="T338" s="92">
        <f t="shared" si="701"/>
        <v>1854.1210000000001</v>
      </c>
      <c r="U338" s="92">
        <f t="shared" si="701"/>
        <v>15054.52833939172</v>
      </c>
      <c r="V338" s="92">
        <f t="shared" si="701"/>
        <v>21111.428339391721</v>
      </c>
      <c r="X338" s="96">
        <f t="shared" si="702"/>
        <v>55985.339196801804</v>
      </c>
      <c r="Y338" s="96">
        <f t="shared" si="703"/>
        <v>241032.1153205891</v>
      </c>
      <c r="Z338" s="96">
        <f t="shared" si="704"/>
        <v>125854.98859897246</v>
      </c>
      <c r="AA338" s="96">
        <f t="shared" si="705"/>
        <v>4059.3764688882679</v>
      </c>
      <c r="AB338" s="96">
        <f t="shared" si="706"/>
        <v>37072.548255911723</v>
      </c>
      <c r="AF338" s="96">
        <f t="shared" si="707"/>
        <v>55.985339196801803</v>
      </c>
      <c r="AG338" s="96">
        <f t="shared" si="708"/>
        <v>241.0321153205891</v>
      </c>
      <c r="AH338" s="96">
        <f t="shared" si="709"/>
        <v>125.85498859897245</v>
      </c>
      <c r="AI338" s="96">
        <f t="shared" si="710"/>
        <v>4.0593764688882681</v>
      </c>
      <c r="AJ338" s="96">
        <f t="shared" si="711"/>
        <v>37.07254825591172</v>
      </c>
      <c r="AL338" s="94">
        <f t="shared" si="712"/>
        <v>56.603263592068224</v>
      </c>
      <c r="AM338" s="94">
        <f t="shared" si="713"/>
        <v>237.42999419874511</v>
      </c>
      <c r="AN338" s="94">
        <f t="shared" si="713"/>
        <v>126.42448239940354</v>
      </c>
      <c r="AO338" s="94">
        <f t="shared" si="713"/>
        <v>4.0399251507547138</v>
      </c>
      <c r="AP338" s="94">
        <f t="shared" si="714"/>
        <v>36.958518351277526</v>
      </c>
      <c r="AR338" s="90">
        <f t="shared" si="715"/>
        <v>0.98908323732497627</v>
      </c>
      <c r="AS338" s="90">
        <f t="shared" si="715"/>
        <v>1.0151712976871354</v>
      </c>
      <c r="AT338" s="90">
        <f t="shared" si="715"/>
        <v>0.99549538357110345</v>
      </c>
      <c r="AU338" s="90">
        <f t="shared" si="715"/>
        <v>1.0048147719098015</v>
      </c>
      <c r="AV338" s="90">
        <f t="shared" si="716"/>
        <v>1.0030853483776156</v>
      </c>
      <c r="AX338" s="32">
        <f t="shared" si="717"/>
        <v>1000000</v>
      </c>
      <c r="AY338" s="32">
        <f t="shared" si="718"/>
        <v>1000000</v>
      </c>
      <c r="AZ338" s="32">
        <f t="shared" si="719"/>
        <v>1000000</v>
      </c>
      <c r="BA338" s="32">
        <f t="shared" si="720"/>
        <v>1000000</v>
      </c>
      <c r="BB338" s="32">
        <f t="shared" si="721"/>
        <v>1000000</v>
      </c>
      <c r="BE338" s="80">
        <f t="shared" si="722"/>
        <v>0.77564158836959596</v>
      </c>
      <c r="BF338" s="80">
        <f t="shared" si="722"/>
        <v>0.96711824742477581</v>
      </c>
      <c r="BG338" s="80">
        <f t="shared" si="722"/>
        <v>1.0827780998818386</v>
      </c>
      <c r="BH338" s="80">
        <f t="shared" si="722"/>
        <v>1.9421165520414028</v>
      </c>
      <c r="BI338" s="80"/>
      <c r="BJ338" s="80"/>
      <c r="BK338" s="80"/>
      <c r="BL338" s="80"/>
      <c r="BM338" s="80"/>
      <c r="BN338" s="80"/>
      <c r="BO338" s="80"/>
      <c r="BP338" s="80"/>
      <c r="BQ338" s="80"/>
      <c r="BR338" s="80"/>
      <c r="BS338" s="80"/>
      <c r="BT338" s="95">
        <v>1.0894197201834857</v>
      </c>
      <c r="BU338" s="95">
        <v>1.0879532088953432</v>
      </c>
      <c r="BV338" s="95">
        <v>1.0268597301123497</v>
      </c>
      <c r="BW338" s="95">
        <v>1.1100503591419519</v>
      </c>
      <c r="BX338" s="88"/>
      <c r="BY338" s="95">
        <v>1.0001457224029322</v>
      </c>
      <c r="BZ338" s="95">
        <v>0.99762929863482463</v>
      </c>
      <c r="CA338" s="95">
        <v>0.99598186918975096</v>
      </c>
      <c r="CB338" s="95">
        <v>0.99815152357481918</v>
      </c>
      <c r="CD338" s="95">
        <v>0.99517776263500579</v>
      </c>
      <c r="CE338" s="95">
        <v>0.99149021778604607</v>
      </c>
      <c r="CF338" s="95">
        <v>0.99018335327269147</v>
      </c>
      <c r="CG338" s="95">
        <v>0.99399273051160097</v>
      </c>
      <c r="CI338" s="95">
        <v>1.0031882126701728</v>
      </c>
      <c r="CJ338" s="95">
        <v>1.0416721875999351</v>
      </c>
      <c r="CK338" s="95">
        <v>1.0242225061174113</v>
      </c>
      <c r="CL338" s="95">
        <v>0.97845593464241865</v>
      </c>
      <c r="CN338" s="89">
        <f t="shared" si="723"/>
        <v>0.90537628501350298</v>
      </c>
      <c r="CO338" s="89">
        <f t="shared" si="724"/>
        <v>1.1551839656400946</v>
      </c>
      <c r="CP338" s="89">
        <f t="shared" si="725"/>
        <v>1.1543909781600039</v>
      </c>
      <c r="CQ338" s="89">
        <f t="shared" si="726"/>
        <v>0.9976578176915355</v>
      </c>
      <c r="CR338" s="89">
        <f t="shared" si="727"/>
        <v>0.99728515054129085</v>
      </c>
      <c r="CS338" s="89">
        <f t="shared" si="728"/>
        <v>1.0281554226191929</v>
      </c>
      <c r="CT338" s="89">
        <f t="shared" si="729"/>
        <v>1.0662726987645321</v>
      </c>
      <c r="CU338" s="89">
        <f t="shared" si="730"/>
        <v>1.1400136752787939</v>
      </c>
      <c r="CV338" s="89">
        <f t="shared" si="731"/>
        <v>1.0458761673183949</v>
      </c>
      <c r="CW338" s="89"/>
      <c r="CX338" s="89">
        <f t="shared" si="732"/>
        <v>1.1808987337388523</v>
      </c>
      <c r="DA338" s="35"/>
      <c r="DC338" s="80">
        <f t="shared" si="670"/>
        <v>0.20287429429167478</v>
      </c>
      <c r="DD338" s="80">
        <f t="shared" si="671"/>
        <v>0.42089022022220951</v>
      </c>
      <c r="DE338" s="80">
        <f t="shared" si="672"/>
        <v>0.29815249699209706</v>
      </c>
      <c r="DF338" s="80">
        <f t="shared" si="673"/>
        <v>7.8082988494018679E-2</v>
      </c>
      <c r="DG338" s="80"/>
      <c r="DI338" s="80">
        <f t="shared" si="674"/>
        <v>0.20693940885075737</v>
      </c>
      <c r="DJ338" s="80">
        <f t="shared" si="675"/>
        <v>0.3953203470072183</v>
      </c>
      <c r="DK338" s="80">
        <f t="shared" si="676"/>
        <v>0.31266306820914574</v>
      </c>
      <c r="DL338" s="80">
        <f t="shared" si="677"/>
        <v>8.4137360814882184E-2</v>
      </c>
      <c r="DM338" s="80">
        <f t="shared" si="678"/>
        <v>0.99906018488200365</v>
      </c>
      <c r="DN338" s="80"/>
      <c r="DO338" s="80"/>
      <c r="DP338" s="80">
        <f t="shared" si="679"/>
        <v>0.20713407658738642</v>
      </c>
      <c r="DQ338" s="80">
        <f t="shared" si="680"/>
        <v>0.39569222454191638</v>
      </c>
      <c r="DR338" s="80">
        <f t="shared" si="681"/>
        <v>0.31295719010769463</v>
      </c>
      <c r="DS338" s="80">
        <f t="shared" si="682"/>
        <v>8.4216508763002532E-2</v>
      </c>
      <c r="DT338" s="80"/>
      <c r="DW338" s="80">
        <f t="shared" si="733"/>
        <v>-2.4364427084033639E-2</v>
      </c>
      <c r="DX338" s="80">
        <f t="shared" si="734"/>
        <v>-4.6435761857009386E-2</v>
      </c>
      <c r="DY338" s="80">
        <f t="shared" si="735"/>
        <v>5.7100727346899704E-3</v>
      </c>
      <c r="DZ338" s="80">
        <f t="shared" si="736"/>
        <v>3.939282771634528E-2</v>
      </c>
      <c r="EA338" s="80"/>
      <c r="EC338" s="80">
        <f t="shared" si="683"/>
        <v>0.1343399392218346</v>
      </c>
      <c r="ED338" s="80">
        <f t="shared" si="684"/>
        <v>6.4736074605143357E-2</v>
      </c>
      <c r="EE338" s="80">
        <f t="shared" si="685"/>
        <v>8.7825464492158681E-2</v>
      </c>
      <c r="EF338" s="80">
        <f t="shared" si="686"/>
        <v>0.7130985216808633</v>
      </c>
      <c r="EG338" s="80"/>
      <c r="EI338" s="80">
        <f t="shared" si="639"/>
        <v>4.924643959102544E-2</v>
      </c>
      <c r="EJ338" s="80">
        <f t="shared" si="639"/>
        <v>-0.10767631958792255</v>
      </c>
      <c r="EK338" s="80">
        <f t="shared" si="639"/>
        <v>9.028374106842354E-4</v>
      </c>
      <c r="EL338" s="80">
        <f t="shared" si="639"/>
        <v>1.1574571077160769E-3</v>
      </c>
      <c r="EN338" s="80">
        <f t="shared" si="690"/>
        <v>-1.6165184340408475E-3</v>
      </c>
      <c r="EO338" s="80">
        <f t="shared" si="691"/>
        <v>-4.4372137985347624E-3</v>
      </c>
      <c r="EP338" s="80">
        <f t="shared" si="692"/>
        <v>-9.3439758021785977E-4</v>
      </c>
      <c r="EQ338" s="80">
        <f t="shared" si="693"/>
        <v>-2.6458918555804256E-3</v>
      </c>
      <c r="ES338" s="80">
        <f t="shared" si="694"/>
        <v>7.0855265393790197E-3</v>
      </c>
      <c r="ET338" s="80">
        <f t="shared" si="695"/>
        <v>9.7984117960692278E-3</v>
      </c>
      <c r="EU338" s="80">
        <f t="shared" si="696"/>
        <v>6.1456111464566338E-3</v>
      </c>
      <c r="EV338" s="80">
        <f t="shared" si="697"/>
        <v>4.6524903070023762E-3</v>
      </c>
      <c r="EX338" s="80">
        <f t="shared" si="698"/>
        <v>-6.3673952743359977E-2</v>
      </c>
      <c r="EY338" s="80">
        <f t="shared" si="687"/>
        <v>-1.5257164132732782E-2</v>
      </c>
      <c r="EZ338" s="80">
        <f t="shared" si="688"/>
        <v>-3.4147336491866312E-2</v>
      </c>
      <c r="FA338" s="80">
        <f t="shared" si="689"/>
        <v>7.9094435525908103E-3</v>
      </c>
      <c r="FD338" s="80">
        <f t="shared" si="652"/>
        <v>0.98185028818450415</v>
      </c>
      <c r="FE338" s="80">
        <f t="shared" si="653"/>
        <v>0.87829386270812126</v>
      </c>
      <c r="FF338" s="80">
        <f t="shared" si="654"/>
        <v>1.0662726987645321</v>
      </c>
      <c r="FG338" s="80"/>
      <c r="FH338" s="80">
        <f t="shared" si="655"/>
        <v>0.96848136231941162</v>
      </c>
      <c r="FI338" s="80">
        <f t="shared" si="656"/>
        <v>0.89242841938797945</v>
      </c>
      <c r="FJ338" s="80">
        <f t="shared" si="657"/>
        <v>1.1543909781600039</v>
      </c>
      <c r="FK338" s="80"/>
      <c r="FL338" s="80">
        <f t="shared" si="658"/>
        <v>0.99739753104158257</v>
      </c>
      <c r="FM338" s="80">
        <f t="shared" si="659"/>
        <v>1.0020888755601594</v>
      </c>
      <c r="FN338" s="80">
        <f t="shared" si="660"/>
        <v>0.9976578176915355</v>
      </c>
      <c r="FO338" s="80"/>
      <c r="FP338" s="80">
        <f t="shared" si="661"/>
        <v>1.0076893514281733</v>
      </c>
      <c r="FQ338" s="80">
        <f t="shared" si="662"/>
        <v>1.0184458435632147</v>
      </c>
      <c r="FR338" s="80">
        <f t="shared" si="629"/>
        <v>0.99728515054129085</v>
      </c>
      <c r="FT338" s="80">
        <f t="shared" si="663"/>
        <v>0.97117681122672639</v>
      </c>
      <c r="FU338" s="80">
        <f t="shared" si="664"/>
        <v>1.0389176858307207</v>
      </c>
      <c r="FV338" s="80">
        <f t="shared" si="665"/>
        <v>1.0281554226191929</v>
      </c>
      <c r="GH338" s="32">
        <f t="shared" si="667"/>
        <v>2001</v>
      </c>
      <c r="GI338" s="90">
        <f t="shared" si="630"/>
        <v>1.2824177913438117</v>
      </c>
      <c r="GJ338" s="90">
        <f t="shared" si="631"/>
        <v>1.3275025885287841</v>
      </c>
      <c r="GK338" s="90">
        <f t="shared" si="632"/>
        <v>1.2270585151915694</v>
      </c>
      <c r="GL338" s="90">
        <f t="shared" si="633"/>
        <v>0.78074367749605456</v>
      </c>
      <c r="GM338" s="90">
        <f t="shared" si="634"/>
        <v>0.90653639970412825</v>
      </c>
      <c r="GO338" s="32">
        <v>2008</v>
      </c>
      <c r="GP338" s="80">
        <f t="shared" si="635"/>
        <v>1.5462942470189638</v>
      </c>
      <c r="GQ338" s="80">
        <f t="shared" si="636"/>
        <v>1.4086921760232372</v>
      </c>
      <c r="GR338" s="80">
        <f t="shared" si="637"/>
        <v>1.1144405412189695</v>
      </c>
    </row>
    <row r="339" spans="1:200" x14ac:dyDescent="0.2">
      <c r="A339" s="74" t="s">
        <v>247</v>
      </c>
      <c r="B339" s="31">
        <f t="shared" si="638"/>
        <v>1980</v>
      </c>
      <c r="D339" s="85">
        <f>[4]Conversion_Factors!$M42*D192+D266</f>
        <v>183377.4608714171</v>
      </c>
      <c r="E339" s="85">
        <f>[4]Conversion_Factors!$M42*E192+E266</f>
        <v>391090.28039779956</v>
      </c>
      <c r="F339" s="85">
        <f>[4]Conversion_Factors!$M42*F192+F266</f>
        <v>254157.34338777707</v>
      </c>
      <c r="G339" s="85">
        <f>[4]Conversion_Factors!$M42*G192+G266</f>
        <v>55226.191468840196</v>
      </c>
      <c r="H339" s="85">
        <f t="shared" si="669"/>
        <v>883851.27612583397</v>
      </c>
      <c r="I339" s="85"/>
      <c r="J339" s="80"/>
      <c r="K339" s="93">
        <f t="shared" si="699"/>
        <v>2650.8679999999999</v>
      </c>
      <c r="L339" s="93">
        <f t="shared" si="699"/>
        <v>1318.213</v>
      </c>
      <c r="M339" s="93">
        <f t="shared" si="699"/>
        <v>1906.0889999999999</v>
      </c>
      <c r="N339" s="93">
        <f t="shared" si="699"/>
        <v>15412.164923106178</v>
      </c>
      <c r="O339" s="93">
        <f t="shared" si="700"/>
        <v>21287.33492310618</v>
      </c>
      <c r="P339" s="93"/>
      <c r="R339" s="92">
        <f t="shared" si="701"/>
        <v>2650.8679999999999</v>
      </c>
      <c r="S339" s="92">
        <f t="shared" si="701"/>
        <v>1318.213</v>
      </c>
      <c r="T339" s="92">
        <f t="shared" si="701"/>
        <v>1906.0889999999999</v>
      </c>
      <c r="U339" s="92">
        <f t="shared" si="701"/>
        <v>15412.164923106178</v>
      </c>
      <c r="V339" s="92">
        <f t="shared" si="701"/>
        <v>21287.33492310618</v>
      </c>
      <c r="X339" s="96">
        <f t="shared" si="702"/>
        <v>69176.383309699726</v>
      </c>
      <c r="Y339" s="96">
        <f t="shared" si="703"/>
        <v>296682.16016516264</v>
      </c>
      <c r="Z339" s="96">
        <f t="shared" si="704"/>
        <v>133339.70417319291</v>
      </c>
      <c r="AA339" s="96">
        <f t="shared" si="705"/>
        <v>3583.285783948766</v>
      </c>
      <c r="AB339" s="96">
        <f t="shared" si="706"/>
        <v>41520.053088771776</v>
      </c>
      <c r="AF339" s="96">
        <f t="shared" si="707"/>
        <v>69.17638330969973</v>
      </c>
      <c r="AG339" s="96">
        <f t="shared" si="708"/>
        <v>296.68216016516266</v>
      </c>
      <c r="AH339" s="96">
        <f t="shared" si="709"/>
        <v>133.3397041731929</v>
      </c>
      <c r="AI339" s="96">
        <f t="shared" si="710"/>
        <v>3.583285783948766</v>
      </c>
      <c r="AJ339" s="96">
        <f t="shared" si="711"/>
        <v>41.520053088771775</v>
      </c>
      <c r="AL339" s="94">
        <f t="shared" si="712"/>
        <v>67.499418627640509</v>
      </c>
      <c r="AM339" s="94">
        <f t="shared" si="713"/>
        <v>291.91368883559687</v>
      </c>
      <c r="AN339" s="94">
        <f t="shared" si="713"/>
        <v>129.74640974391414</v>
      </c>
      <c r="AO339" s="94">
        <f t="shared" si="713"/>
        <v>3.6631136530648893</v>
      </c>
      <c r="AP339" s="94">
        <f t="shared" si="714"/>
        <v>40.751986458084879</v>
      </c>
      <c r="AR339" s="90">
        <f t="shared" si="715"/>
        <v>1.0248441351963367</v>
      </c>
      <c r="AS339" s="90">
        <f t="shared" si="715"/>
        <v>1.0163352097278704</v>
      </c>
      <c r="AT339" s="90">
        <f t="shared" si="715"/>
        <v>1.0276947503701335</v>
      </c>
      <c r="AU339" s="90">
        <f t="shared" si="715"/>
        <v>0.97820764609655719</v>
      </c>
      <c r="AV339" s="90">
        <f t="shared" si="716"/>
        <v>1.018847342116117</v>
      </c>
      <c r="AX339" s="32">
        <f t="shared" si="717"/>
        <v>1000000</v>
      </c>
      <c r="AY339" s="32">
        <f t="shared" si="718"/>
        <v>1000000</v>
      </c>
      <c r="AZ339" s="32">
        <f t="shared" si="719"/>
        <v>1000000</v>
      </c>
      <c r="BA339" s="32">
        <f t="shared" si="720"/>
        <v>1000000</v>
      </c>
      <c r="BB339" s="32">
        <f t="shared" si="721"/>
        <v>1000000</v>
      </c>
      <c r="BE339" s="80">
        <f t="shared" si="722"/>
        <v>0.92495296129362936</v>
      </c>
      <c r="BF339" s="80">
        <f t="shared" si="722"/>
        <v>1.1890454535818538</v>
      </c>
      <c r="BG339" s="80">
        <f t="shared" si="722"/>
        <v>1.1112291570645072</v>
      </c>
      <c r="BH339" s="80">
        <f t="shared" si="722"/>
        <v>1.7609716497586942</v>
      </c>
      <c r="BI339" s="80"/>
      <c r="BJ339" s="80"/>
      <c r="BK339" s="80"/>
      <c r="BL339" s="80"/>
      <c r="BM339" s="80"/>
      <c r="BN339" s="80"/>
      <c r="BO339" s="80"/>
      <c r="BP339" s="80"/>
      <c r="BQ339" s="80"/>
      <c r="BR339" s="80"/>
      <c r="BS339" s="80"/>
      <c r="BT339" s="95">
        <v>1.0275599361755341</v>
      </c>
      <c r="BU339" s="95">
        <v>1.0590749867931604</v>
      </c>
      <c r="BV339" s="95">
        <v>0.97513133543305908</v>
      </c>
      <c r="BW339" s="95">
        <v>1.0625233827144132</v>
      </c>
      <c r="BX339" s="88"/>
      <c r="BY339" s="95">
        <v>0.99912331855774827</v>
      </c>
      <c r="BZ339" s="95">
        <v>0.99795350383911874</v>
      </c>
      <c r="CA339" s="95">
        <v>0.99716435984993246</v>
      </c>
      <c r="CB339" s="95">
        <v>0.9992205769203244</v>
      </c>
      <c r="CD339" s="95">
        <v>1.0003916356610432</v>
      </c>
      <c r="CE339" s="95">
        <v>0.99455649260236612</v>
      </c>
      <c r="CF339" s="95">
        <v>0.9927488293991974</v>
      </c>
      <c r="CG339" s="95">
        <v>0.99588982139160853</v>
      </c>
      <c r="CI339" s="95">
        <v>1.0603886248172885</v>
      </c>
      <c r="CJ339" s="95">
        <v>1.0278452714447668</v>
      </c>
      <c r="CK339" s="95">
        <v>1.0557315758017285</v>
      </c>
      <c r="CL339" s="95">
        <v>0.95296357598885639</v>
      </c>
      <c r="CN339" s="89">
        <f t="shared" si="723"/>
        <v>0.91292014451521408</v>
      </c>
      <c r="CO339" s="89">
        <f t="shared" si="724"/>
        <v>1.2937686195614093</v>
      </c>
      <c r="CP339" s="89">
        <f t="shared" si="725"/>
        <v>1.1225080838418828</v>
      </c>
      <c r="CQ339" s="89">
        <f t="shared" si="726"/>
        <v>0.99800997407166003</v>
      </c>
      <c r="CR339" s="89">
        <f t="shared" si="727"/>
        <v>1.000578949891779</v>
      </c>
      <c r="CS339" s="89">
        <f t="shared" si="728"/>
        <v>1.0412335569141862</v>
      </c>
      <c r="CT339" s="89">
        <f t="shared" si="729"/>
        <v>1.0226001561700635</v>
      </c>
      <c r="CU339" s="89">
        <f t="shared" si="730"/>
        <v>1.0895885281754834</v>
      </c>
      <c r="CV339" s="89">
        <f t="shared" si="731"/>
        <v>1.1811074351392508</v>
      </c>
      <c r="CW339" s="89"/>
      <c r="CX339" s="89">
        <f t="shared" si="732"/>
        <v>1.1671424822938679</v>
      </c>
      <c r="DA339" s="35"/>
      <c r="DC339" s="80">
        <f t="shared" si="670"/>
        <v>0.20747547220298365</v>
      </c>
      <c r="DD339" s="80">
        <f t="shared" si="671"/>
        <v>0.44248426286383502</v>
      </c>
      <c r="DE339" s="80">
        <f t="shared" si="672"/>
        <v>0.2875566854435278</v>
      </c>
      <c r="DF339" s="80">
        <f t="shared" si="673"/>
        <v>6.2483579489653461E-2</v>
      </c>
      <c r="DG339" s="80"/>
      <c r="DI339" s="80">
        <f t="shared" si="674"/>
        <v>0.20516628426269598</v>
      </c>
      <c r="DJ339" s="80">
        <f t="shared" si="675"/>
        <v>0.431597210990602</v>
      </c>
      <c r="DK339" s="80">
        <f t="shared" si="676"/>
        <v>0.2928226410550826</v>
      </c>
      <c r="DL339" s="80">
        <f t="shared" si="677"/>
        <v>6.9993805575831444E-2</v>
      </c>
      <c r="DM339" s="80">
        <f t="shared" si="678"/>
        <v>0.99957994188421206</v>
      </c>
      <c r="DN339" s="80"/>
      <c r="DO339" s="80"/>
      <c r="DP339" s="80">
        <f t="shared" si="679"/>
        <v>0.20525250224204852</v>
      </c>
      <c r="DQ339" s="80">
        <f t="shared" si="680"/>
        <v>0.4317785830886518</v>
      </c>
      <c r="DR339" s="80">
        <f t="shared" si="681"/>
        <v>0.2929456952718667</v>
      </c>
      <c r="DS339" s="80">
        <f t="shared" si="682"/>
        <v>7.0023219397432931E-2</v>
      </c>
      <c r="DT339" s="80"/>
      <c r="DW339" s="80">
        <f t="shared" si="733"/>
        <v>-5.8458189948069575E-2</v>
      </c>
      <c r="DX339" s="80">
        <f t="shared" si="734"/>
        <v>-2.6902267807804584E-2</v>
      </c>
      <c r="DY339" s="80">
        <f t="shared" si="735"/>
        <v>-5.1688453496801991E-2</v>
      </c>
      <c r="DZ339" s="80">
        <f t="shared" si="736"/>
        <v>-4.3758754056569447E-2</v>
      </c>
      <c r="EA339" s="80"/>
      <c r="EC339" s="80">
        <f t="shared" si="683"/>
        <v>0.12452794159416522</v>
      </c>
      <c r="ED339" s="80">
        <f t="shared" si="684"/>
        <v>6.1924755013327448E-2</v>
      </c>
      <c r="EE339" s="80">
        <f t="shared" si="685"/>
        <v>8.9540987957635307E-2</v>
      </c>
      <c r="EF339" s="80">
        <f t="shared" si="686"/>
        <v>0.72400631543487193</v>
      </c>
      <c r="EG339" s="80"/>
      <c r="EI339" s="80">
        <f t="shared" si="639"/>
        <v>-7.5843326218916818E-2</v>
      </c>
      <c r="EJ339" s="80">
        <f t="shared" si="639"/>
        <v>-4.4398594252888821E-2</v>
      </c>
      <c r="EK339" s="80">
        <f t="shared" si="639"/>
        <v>1.9344999478017499E-2</v>
      </c>
      <c r="EL339" s="80">
        <f t="shared" si="639"/>
        <v>1.518052538002246E-2</v>
      </c>
      <c r="EN339" s="80">
        <f t="shared" si="690"/>
        <v>-1.0227777386263689E-3</v>
      </c>
      <c r="EO339" s="80">
        <f t="shared" si="691"/>
        <v>3.2492283130965469E-4</v>
      </c>
      <c r="EP339" s="80">
        <f t="shared" si="692"/>
        <v>1.1865569938526207E-3</v>
      </c>
      <c r="EQ339" s="80">
        <f t="shared" si="693"/>
        <v>1.0704599782127809E-3</v>
      </c>
      <c r="ES339" s="80">
        <f t="shared" si="694"/>
        <v>5.2254608578476318E-3</v>
      </c>
      <c r="ET339" s="80">
        <f t="shared" si="695"/>
        <v>3.0878198751295304E-3</v>
      </c>
      <c r="EU339" s="80">
        <f t="shared" si="696"/>
        <v>2.5875595548306369E-3</v>
      </c>
      <c r="EV339" s="80">
        <f t="shared" si="697"/>
        <v>1.9067371116508035E-3</v>
      </c>
      <c r="EX339" s="80">
        <f t="shared" si="698"/>
        <v>5.5452327021970907E-2</v>
      </c>
      <c r="EY339" s="80">
        <f t="shared" si="687"/>
        <v>-1.3362653056353835E-2</v>
      </c>
      <c r="EZ339" s="80">
        <f t="shared" si="688"/>
        <v>3.0300169247423778E-2</v>
      </c>
      <c r="FA339" s="80">
        <f t="shared" si="689"/>
        <v>-2.6399069687223411E-2</v>
      </c>
      <c r="FD339" s="80">
        <f t="shared" si="652"/>
        <v>0.95904186363856903</v>
      </c>
      <c r="FE339" s="80">
        <f t="shared" si="653"/>
        <v>0.8423205829139141</v>
      </c>
      <c r="FF339" s="80">
        <f t="shared" si="654"/>
        <v>1.0226001561700635</v>
      </c>
      <c r="FG339" s="80"/>
      <c r="FH339" s="80">
        <f t="shared" si="655"/>
        <v>0.97238119933253486</v>
      </c>
      <c r="FI339" s="80">
        <f t="shared" si="656"/>
        <v>0.86778061676292184</v>
      </c>
      <c r="FJ339" s="80">
        <f t="shared" si="657"/>
        <v>1.1225080838418828</v>
      </c>
      <c r="FK339" s="80"/>
      <c r="FL339" s="80">
        <f t="shared" si="658"/>
        <v>1.000352983130969</v>
      </c>
      <c r="FM339" s="80">
        <f t="shared" si="659"/>
        <v>1.0024425960289638</v>
      </c>
      <c r="FN339" s="80">
        <f t="shared" si="660"/>
        <v>0.99800997407166003</v>
      </c>
      <c r="FO339" s="80"/>
      <c r="FP339" s="80">
        <f t="shared" si="661"/>
        <v>1.0033027658626024</v>
      </c>
      <c r="FQ339" s="80">
        <f t="shared" si="662"/>
        <v>1.0218095317282445</v>
      </c>
      <c r="FR339" s="80">
        <f t="shared" si="629"/>
        <v>1.000578949891779</v>
      </c>
      <c r="FT339" s="80">
        <f t="shared" si="663"/>
        <v>1.0127199973926873</v>
      </c>
      <c r="FU339" s="80">
        <f t="shared" si="664"/>
        <v>1.0521327160857041</v>
      </c>
      <c r="FV339" s="80">
        <f t="shared" si="665"/>
        <v>1.0412335569141862</v>
      </c>
      <c r="GH339" s="32">
        <f t="shared" si="667"/>
        <v>2002</v>
      </c>
      <c r="GI339" s="90">
        <f t="shared" si="630"/>
        <v>1.306333741197458</v>
      </c>
      <c r="GJ339" s="90">
        <f t="shared" si="631"/>
        <v>1.3397437444548934</v>
      </c>
      <c r="GK339" s="90">
        <f t="shared" si="632"/>
        <v>1.2407215273397105</v>
      </c>
      <c r="GL339" s="90">
        <f t="shared" si="633"/>
        <v>0.76938687552622598</v>
      </c>
      <c r="GM339" s="90">
        <f t="shared" si="634"/>
        <v>0.89895229469193694</v>
      </c>
      <c r="GO339" s="32">
        <v>2009</v>
      </c>
      <c r="GP339" s="80">
        <f t="shared" si="635"/>
        <v>1.0711730014710406</v>
      </c>
      <c r="GQ339" s="80">
        <f t="shared" si="636"/>
        <v>1.4000889182969054</v>
      </c>
      <c r="GR339" s="80">
        <f t="shared" si="637"/>
        <v>1.0970330018946381</v>
      </c>
    </row>
    <row r="340" spans="1:200" x14ac:dyDescent="0.2">
      <c r="A340" s="74" t="s">
        <v>247</v>
      </c>
      <c r="B340" s="31">
        <f t="shared" si="638"/>
        <v>1981</v>
      </c>
      <c r="D340" s="85">
        <f>[4]Conversion_Factors!$M43*D193+D267</f>
        <v>202933.4546936203</v>
      </c>
      <c r="E340" s="85">
        <f>[4]Conversion_Factors!$M43*E193+E267</f>
        <v>374134.36749003618</v>
      </c>
      <c r="F340" s="85">
        <f>[4]Conversion_Factors!$M43*F193+F267</f>
        <v>273851.85506375274</v>
      </c>
      <c r="G340" s="85">
        <f>[4]Conversion_Factors!$M43*G193+G267</f>
        <v>54636.78570666787</v>
      </c>
      <c r="H340" s="85">
        <f t="shared" si="669"/>
        <v>905556.46295407717</v>
      </c>
      <c r="I340" s="85"/>
      <c r="J340" s="80"/>
      <c r="K340" s="93">
        <f t="shared" si="699"/>
        <v>2557.34</v>
      </c>
      <c r="L340" s="93">
        <f t="shared" si="699"/>
        <v>1121.876</v>
      </c>
      <c r="M340" s="93">
        <f t="shared" si="699"/>
        <v>2033.239</v>
      </c>
      <c r="N340" s="93">
        <f t="shared" si="699"/>
        <v>16036.76570055953</v>
      </c>
      <c r="O340" s="93">
        <f t="shared" si="700"/>
        <v>21749.22070055953</v>
      </c>
      <c r="P340" s="93"/>
      <c r="R340" s="92">
        <f t="shared" si="701"/>
        <v>2557.34</v>
      </c>
      <c r="S340" s="92">
        <f t="shared" si="701"/>
        <v>1121.876</v>
      </c>
      <c r="T340" s="92">
        <f t="shared" si="701"/>
        <v>2033.239</v>
      </c>
      <c r="U340" s="92">
        <f t="shared" si="701"/>
        <v>16036.76570055953</v>
      </c>
      <c r="V340" s="92">
        <f t="shared" si="701"/>
        <v>21749.22070055953</v>
      </c>
      <c r="X340" s="96">
        <f t="shared" si="702"/>
        <v>79353.333813110614</v>
      </c>
      <c r="Y340" s="96">
        <f t="shared" si="703"/>
        <v>333489.94674102683</v>
      </c>
      <c r="Z340" s="96">
        <f t="shared" si="704"/>
        <v>134687.48881157246</v>
      </c>
      <c r="AA340" s="96">
        <f t="shared" si="705"/>
        <v>3406.9703783700957</v>
      </c>
      <c r="AB340" s="96">
        <f t="shared" si="706"/>
        <v>41636.271727693696</v>
      </c>
      <c r="AF340" s="96">
        <f t="shared" si="707"/>
        <v>79.353333813110609</v>
      </c>
      <c r="AG340" s="96">
        <f t="shared" si="708"/>
        <v>333.48994674102681</v>
      </c>
      <c r="AH340" s="96">
        <f t="shared" si="709"/>
        <v>134.68748881157245</v>
      </c>
      <c r="AI340" s="96">
        <f t="shared" si="710"/>
        <v>3.4069703783700955</v>
      </c>
      <c r="AJ340" s="96">
        <f t="shared" si="711"/>
        <v>41.636271727693696</v>
      </c>
      <c r="AL340" s="94">
        <f t="shared" si="712"/>
        <v>78.980669441089191</v>
      </c>
      <c r="AM340" s="94">
        <f t="shared" si="713"/>
        <v>338.06118419730183</v>
      </c>
      <c r="AN340" s="94">
        <f t="shared" si="713"/>
        <v>135.09511523735631</v>
      </c>
      <c r="AO340" s="94">
        <f t="shared" si="713"/>
        <v>3.5073877867790144</v>
      </c>
      <c r="AP340" s="94">
        <f t="shared" si="714"/>
        <v>41.940397773204189</v>
      </c>
      <c r="AR340" s="90">
        <f t="shared" si="715"/>
        <v>1.0047184250862724</v>
      </c>
      <c r="AS340" s="90">
        <f t="shared" si="715"/>
        <v>0.9864780765436616</v>
      </c>
      <c r="AT340" s="90">
        <f t="shared" si="715"/>
        <v>0.9969826708754963</v>
      </c>
      <c r="AU340" s="90">
        <f t="shared" si="715"/>
        <v>0.97136974451828817</v>
      </c>
      <c r="AV340" s="90">
        <f t="shared" si="716"/>
        <v>0.99274861323073094</v>
      </c>
      <c r="AX340" s="32">
        <f t="shared" si="717"/>
        <v>1000000</v>
      </c>
      <c r="AY340" s="32">
        <f t="shared" si="718"/>
        <v>1000000</v>
      </c>
      <c r="AZ340" s="32">
        <f t="shared" si="719"/>
        <v>1000000</v>
      </c>
      <c r="BA340" s="32">
        <f t="shared" si="720"/>
        <v>1000000</v>
      </c>
      <c r="BB340" s="32">
        <f t="shared" si="721"/>
        <v>1000000</v>
      </c>
      <c r="BE340" s="80">
        <f t="shared" si="722"/>
        <v>1.0822819747157626</v>
      </c>
      <c r="BF340" s="80">
        <f t="shared" si="722"/>
        <v>1.3770170069985492</v>
      </c>
      <c r="BG340" s="80">
        <f t="shared" si="722"/>
        <v>1.1570388061221979</v>
      </c>
      <c r="BH340" s="80">
        <f t="shared" si="722"/>
        <v>1.6861094255320193</v>
      </c>
      <c r="BI340" s="80"/>
      <c r="BJ340" s="80"/>
      <c r="BK340" s="80"/>
      <c r="BL340" s="80"/>
      <c r="BM340" s="80"/>
      <c r="BN340" s="80"/>
      <c r="BO340" s="80"/>
      <c r="BP340" s="80"/>
      <c r="BQ340" s="80"/>
      <c r="BR340" s="80"/>
      <c r="BS340" s="80"/>
      <c r="BT340" s="95">
        <v>1.0012889882039939</v>
      </c>
      <c r="BU340" s="95">
        <v>1.0324793093549089</v>
      </c>
      <c r="BV340" s="95">
        <v>0.94379312408230964</v>
      </c>
      <c r="BW340" s="95">
        <v>1.0412888522569692</v>
      </c>
      <c r="BX340" s="88"/>
      <c r="BY340" s="95">
        <v>0.99798556505231328</v>
      </c>
      <c r="BZ340" s="95">
        <v>0.99875054665345253</v>
      </c>
      <c r="CA340" s="95">
        <v>0.99868569164545695</v>
      </c>
      <c r="CB340" s="95">
        <v>0.99978033923709508</v>
      </c>
      <c r="CD340" s="95">
        <v>1.0040903838654596</v>
      </c>
      <c r="CE340" s="95">
        <v>0.99455611216078266</v>
      </c>
      <c r="CF340" s="95">
        <v>0.99122522435194726</v>
      </c>
      <c r="CG340" s="95">
        <v>0.99356662307284282</v>
      </c>
      <c r="CI340" s="95">
        <v>1.0289721853517304</v>
      </c>
      <c r="CJ340" s="95">
        <v>0.97155903230486806</v>
      </c>
      <c r="CK340" s="95">
        <v>1.0240222783902129</v>
      </c>
      <c r="CL340" s="95">
        <v>0.94655314119521428</v>
      </c>
      <c r="CN340" s="89">
        <f t="shared" si="723"/>
        <v>0.93272839351516479</v>
      </c>
      <c r="CO340" s="89">
        <f t="shared" si="724"/>
        <v>1.2973900028896976</v>
      </c>
      <c r="CP340" s="89">
        <f t="shared" si="725"/>
        <v>1.0396133579632347</v>
      </c>
      <c r="CQ340" s="89">
        <f t="shared" si="726"/>
        <v>0.99858885622904181</v>
      </c>
      <c r="CR340" s="89">
        <f t="shared" si="727"/>
        <v>1.0007785708496415</v>
      </c>
      <c r="CS340" s="89">
        <f t="shared" si="728"/>
        <v>1.0004131687066935</v>
      </c>
      <c r="CT340" s="89">
        <f t="shared" si="729"/>
        <v>0.9950161128619236</v>
      </c>
      <c r="CU340" s="89">
        <f t="shared" si="730"/>
        <v>0.96463113350401508</v>
      </c>
      <c r="CV340" s="89">
        <f t="shared" si="731"/>
        <v>1.2101124931579428</v>
      </c>
      <c r="CW340" s="89"/>
      <c r="CX340" s="89">
        <f t="shared" si="732"/>
        <v>1.0393838480287152</v>
      </c>
      <c r="DA340" s="35"/>
      <c r="DC340" s="80">
        <f t="shared" si="670"/>
        <v>0.224098068972549</v>
      </c>
      <c r="DD340" s="80">
        <f t="shared" si="671"/>
        <v>0.41315410225172167</v>
      </c>
      <c r="DE340" s="80">
        <f t="shared" si="672"/>
        <v>0.30241278845319264</v>
      </c>
      <c r="DF340" s="80">
        <f t="shared" si="673"/>
        <v>6.0335040322536601E-2</v>
      </c>
      <c r="DG340" s="80"/>
      <c r="DI340" s="80">
        <f t="shared" si="674"/>
        <v>0.21568002164439276</v>
      </c>
      <c r="DJ340" s="80">
        <f t="shared" si="675"/>
        <v>0.42765156344889932</v>
      </c>
      <c r="DK340" s="80">
        <f t="shared" si="676"/>
        <v>0.29492237747109362</v>
      </c>
      <c r="DL340" s="80">
        <f t="shared" si="677"/>
        <v>6.1403045115876388E-2</v>
      </c>
      <c r="DM340" s="80">
        <f t="shared" si="678"/>
        <v>0.99965700768026211</v>
      </c>
      <c r="DN340" s="80"/>
      <c r="DO340" s="80"/>
      <c r="DP340" s="80">
        <f t="shared" si="679"/>
        <v>0.21575402361744608</v>
      </c>
      <c r="DQ340" s="80">
        <f t="shared" si="680"/>
        <v>0.42779829497847388</v>
      </c>
      <c r="DR340" s="80">
        <f t="shared" si="681"/>
        <v>0.29502356828915849</v>
      </c>
      <c r="DS340" s="80">
        <f t="shared" si="682"/>
        <v>6.1424113114921519E-2</v>
      </c>
      <c r="DT340" s="80"/>
      <c r="DW340" s="80">
        <f t="shared" si="733"/>
        <v>-2.5898839559430478E-2</v>
      </c>
      <c r="DX340" s="80">
        <f t="shared" si="734"/>
        <v>-2.5432866884569163E-2</v>
      </c>
      <c r="DY340" s="80">
        <f t="shared" si="735"/>
        <v>-3.2665171023348503E-2</v>
      </c>
      <c r="DZ340" s="80">
        <f t="shared" si="736"/>
        <v>-2.0187401940176326E-2</v>
      </c>
      <c r="EA340" s="80"/>
      <c r="EC340" s="80">
        <f t="shared" si="683"/>
        <v>0.1175830635593398</v>
      </c>
      <c r="ED340" s="80">
        <f t="shared" si="684"/>
        <v>5.158235393561196E-2</v>
      </c>
      <c r="EE340" s="80">
        <f t="shared" si="685"/>
        <v>9.3485602449548552E-2</v>
      </c>
      <c r="EF340" s="80">
        <f t="shared" si="686"/>
        <v>0.73734898005549965</v>
      </c>
      <c r="EG340" s="80"/>
      <c r="EI340" s="80">
        <f t="shared" si="639"/>
        <v>-5.7385113458754237E-2</v>
      </c>
      <c r="EJ340" s="80">
        <f t="shared" si="639"/>
        <v>-0.18274038317625457</v>
      </c>
      <c r="EK340" s="80">
        <f t="shared" si="639"/>
        <v>4.3110953487522419E-2</v>
      </c>
      <c r="EL340" s="80">
        <f t="shared" si="639"/>
        <v>1.8261179115045163E-2</v>
      </c>
      <c r="EN340" s="80">
        <f t="shared" si="690"/>
        <v>-1.1394006985412648E-3</v>
      </c>
      <c r="EO340" s="80">
        <f t="shared" si="691"/>
        <v>7.9835853137250946E-4</v>
      </c>
      <c r="EP340" s="80">
        <f t="shared" si="692"/>
        <v>1.5244953788254494E-3</v>
      </c>
      <c r="EQ340" s="80">
        <f t="shared" si="693"/>
        <v>5.6004209590584367E-4</v>
      </c>
      <c r="ES340" s="80">
        <f t="shared" si="694"/>
        <v>3.690481996204426E-3</v>
      </c>
      <c r="ET340" s="80">
        <f t="shared" si="695"/>
        <v>-3.8252392808714505E-7</v>
      </c>
      <c r="EU340" s="80">
        <f t="shared" si="696"/>
        <v>-1.5359125729373924E-3</v>
      </c>
      <c r="EV340" s="80">
        <f t="shared" si="697"/>
        <v>-2.3355116732939056E-3</v>
      </c>
      <c r="EX340" s="80">
        <f t="shared" si="698"/>
        <v>-3.0075042388533219E-2</v>
      </c>
      <c r="EY340" s="80">
        <f t="shared" si="687"/>
        <v>-5.6317889475315984E-2</v>
      </c>
      <c r="EZ340" s="80">
        <f t="shared" si="688"/>
        <v>-3.0495680769631106E-2</v>
      </c>
      <c r="FA340" s="80">
        <f t="shared" si="689"/>
        <v>-6.7495685319736128E-3</v>
      </c>
      <c r="FD340" s="80">
        <f t="shared" si="652"/>
        <v>0.97302558273465345</v>
      </c>
      <c r="FE340" s="80">
        <f t="shared" si="653"/>
        <v>0.81959947603920424</v>
      </c>
      <c r="FF340" s="80">
        <f t="shared" si="654"/>
        <v>0.9950161128619236</v>
      </c>
      <c r="FG340" s="80"/>
      <c r="FH340" s="80">
        <f t="shared" si="655"/>
        <v>0.92615222369273864</v>
      </c>
      <c r="FI340" s="80">
        <f t="shared" si="656"/>
        <v>0.80369694789243629</v>
      </c>
      <c r="FJ340" s="80">
        <f t="shared" si="657"/>
        <v>1.0396133579632347</v>
      </c>
      <c r="FK340" s="80"/>
      <c r="FL340" s="80">
        <f t="shared" si="658"/>
        <v>1.0005800364449466</v>
      </c>
      <c r="FM340" s="80">
        <f t="shared" si="659"/>
        <v>1.0030240492686275</v>
      </c>
      <c r="FN340" s="80">
        <f t="shared" si="660"/>
        <v>0.99858885622904181</v>
      </c>
      <c r="FO340" s="80"/>
      <c r="FP340" s="80">
        <f t="shared" si="661"/>
        <v>1.0001995054542014</v>
      </c>
      <c r="FQ340" s="80">
        <f t="shared" si="662"/>
        <v>1.0220133883029794</v>
      </c>
      <c r="FR340" s="80">
        <f t="shared" si="629"/>
        <v>1.0007785708496415</v>
      </c>
      <c r="FT340" s="80">
        <f t="shared" si="663"/>
        <v>0.96079612692423344</v>
      </c>
      <c r="FU340" s="80">
        <f t="shared" si="664"/>
        <v>1.0108850386254187</v>
      </c>
      <c r="FV340" s="80">
        <f t="shared" si="665"/>
        <v>1.0004131687066935</v>
      </c>
      <c r="GH340" s="32">
        <f t="shared" si="667"/>
        <v>2003</v>
      </c>
      <c r="GI340" s="90">
        <f t="shared" si="630"/>
        <v>1.3964697690571104</v>
      </c>
      <c r="GJ340" s="90">
        <f t="shared" si="631"/>
        <v>1.3536014522036552</v>
      </c>
      <c r="GK340" s="90">
        <f t="shared" si="632"/>
        <v>1.2544996472275292</v>
      </c>
      <c r="GL340" s="90">
        <f t="shared" si="633"/>
        <v>0.83888951714525928</v>
      </c>
      <c r="GM340" s="90">
        <f t="shared" si="634"/>
        <v>0.89702267588665285</v>
      </c>
    </row>
    <row r="341" spans="1:200" x14ac:dyDescent="0.2">
      <c r="A341" s="74" t="s">
        <v>247</v>
      </c>
      <c r="B341" s="31">
        <f t="shared" si="638"/>
        <v>1982</v>
      </c>
      <c r="D341" s="85">
        <f>[4]Conversion_Factors!$M44*D194+D268</f>
        <v>211034.50795565554</v>
      </c>
      <c r="E341" s="85">
        <f>[4]Conversion_Factors!$M44*E194+E268</f>
        <v>313973.44512049929</v>
      </c>
      <c r="F341" s="85">
        <f>[4]Conversion_Factors!$M44*F194+F268</f>
        <v>274940.19741764793</v>
      </c>
      <c r="G341" s="85">
        <f>[4]Conversion_Factors!$M44*G194+G268</f>
        <v>45688.18222861192</v>
      </c>
      <c r="H341" s="85">
        <f t="shared" si="669"/>
        <v>845636.33272241463</v>
      </c>
      <c r="I341" s="85"/>
      <c r="J341" s="80"/>
      <c r="K341" s="93">
        <f t="shared" si="699"/>
        <v>2649.51</v>
      </c>
      <c r="L341" s="93">
        <f t="shared" si="699"/>
        <v>1037.1569999999999</v>
      </c>
      <c r="M341" s="93">
        <f t="shared" si="699"/>
        <v>2077.0480000000002</v>
      </c>
      <c r="N341" s="93">
        <f t="shared" si="699"/>
        <v>16228.057367663791</v>
      </c>
      <c r="O341" s="93">
        <f t="shared" si="700"/>
        <v>21991.772367663791</v>
      </c>
      <c r="P341" s="93"/>
      <c r="R341" s="92">
        <f t="shared" si="701"/>
        <v>2649.51</v>
      </c>
      <c r="S341" s="92">
        <f t="shared" si="701"/>
        <v>1037.1569999999999</v>
      </c>
      <c r="T341" s="92">
        <f t="shared" si="701"/>
        <v>2077.0480000000002</v>
      </c>
      <c r="U341" s="92">
        <f t="shared" si="701"/>
        <v>16228.057367663791</v>
      </c>
      <c r="V341" s="92">
        <f t="shared" si="701"/>
        <v>21991.772367663791</v>
      </c>
      <c r="X341" s="96">
        <f t="shared" si="702"/>
        <v>79650.391187674526</v>
      </c>
      <c r="Y341" s="96">
        <f t="shared" si="703"/>
        <v>302725.08898893738</v>
      </c>
      <c r="Z341" s="96">
        <f t="shared" si="704"/>
        <v>132370.65172188985</v>
      </c>
      <c r="AA341" s="96">
        <f t="shared" si="705"/>
        <v>2815.3820998717142</v>
      </c>
      <c r="AB341" s="96">
        <f t="shared" si="706"/>
        <v>38452.395677113287</v>
      </c>
      <c r="AF341" s="96">
        <f t="shared" si="707"/>
        <v>79.650391187674529</v>
      </c>
      <c r="AG341" s="96">
        <f t="shared" si="708"/>
        <v>302.72508898893739</v>
      </c>
      <c r="AH341" s="96">
        <f t="shared" si="709"/>
        <v>132.37065172188986</v>
      </c>
      <c r="AI341" s="96">
        <f t="shared" si="710"/>
        <v>2.8153820998717141</v>
      </c>
      <c r="AJ341" s="96">
        <f t="shared" si="711"/>
        <v>38.452395677113287</v>
      </c>
      <c r="AL341" s="94">
        <f t="shared" si="712"/>
        <v>80.240314737494273</v>
      </c>
      <c r="AM341" s="94">
        <f t="shared" si="713"/>
        <v>303.12363706602457</v>
      </c>
      <c r="AN341" s="94">
        <f t="shared" si="713"/>
        <v>133.29381437485864</v>
      </c>
      <c r="AO341" s="94">
        <f t="shared" si="713"/>
        <v>2.7766415899927561</v>
      </c>
      <c r="AP341" s="94">
        <f t="shared" si="714"/>
        <v>38.60086643895724</v>
      </c>
      <c r="AR341" s="90">
        <f t="shared" si="715"/>
        <v>0.9926480404301794</v>
      </c>
      <c r="AS341" s="90">
        <f t="shared" si="715"/>
        <v>0.99868519630819697</v>
      </c>
      <c r="AT341" s="90">
        <f t="shared" si="715"/>
        <v>0.99307422735782314</v>
      </c>
      <c r="AU341" s="90">
        <f t="shared" si="715"/>
        <v>1.0139522904283296</v>
      </c>
      <c r="AV341" s="90">
        <f t="shared" si="716"/>
        <v>0.99615369354263739</v>
      </c>
      <c r="AX341" s="32">
        <f t="shared" si="717"/>
        <v>1000000</v>
      </c>
      <c r="AY341" s="32">
        <f t="shared" si="718"/>
        <v>1000000</v>
      </c>
      <c r="AZ341" s="32">
        <f t="shared" si="719"/>
        <v>1000000</v>
      </c>
      <c r="BA341" s="32">
        <f t="shared" si="720"/>
        <v>1000000</v>
      </c>
      <c r="BB341" s="32">
        <f t="shared" si="721"/>
        <v>1000000</v>
      </c>
      <c r="BE341" s="80">
        <f t="shared" si="722"/>
        <v>1.0995430514891316</v>
      </c>
      <c r="BF341" s="80">
        <f t="shared" si="722"/>
        <v>1.2347066832125919</v>
      </c>
      <c r="BG341" s="80">
        <f t="shared" si="722"/>
        <v>1.1416113423256764</v>
      </c>
      <c r="BH341" s="80">
        <f t="shared" si="722"/>
        <v>1.334817203235581</v>
      </c>
      <c r="BI341" s="80"/>
      <c r="BJ341" s="80"/>
      <c r="BK341" s="80"/>
      <c r="BL341" s="80"/>
      <c r="BM341" s="80"/>
      <c r="BN341" s="80"/>
      <c r="BO341" s="80"/>
      <c r="BP341" s="80"/>
      <c r="BQ341" s="80"/>
      <c r="BR341" s="80"/>
      <c r="BS341" s="80"/>
      <c r="BT341" s="95">
        <v>0.97716074156565191</v>
      </c>
      <c r="BU341" s="95">
        <v>1.0126641914365535</v>
      </c>
      <c r="BV341" s="95">
        <v>0.95785457842877908</v>
      </c>
      <c r="BW341" s="95">
        <v>1.0226188863711492</v>
      </c>
      <c r="BX341" s="88"/>
      <c r="BY341" s="95">
        <v>0.99894158776501174</v>
      </c>
      <c r="BZ341" s="95">
        <v>0.99999100639210159</v>
      </c>
      <c r="CA341" s="95">
        <v>0.99969967538765303</v>
      </c>
      <c r="CB341" s="95">
        <v>0.99961640856614276</v>
      </c>
      <c r="CD341" s="95">
        <v>1.001234757081144</v>
      </c>
      <c r="CE341" s="95">
        <v>0.99425405518352117</v>
      </c>
      <c r="CF341" s="95">
        <v>0.99169591996489215</v>
      </c>
      <c r="CG341" s="95">
        <v>0.9945349777894309</v>
      </c>
      <c r="CI341" s="95">
        <v>1.0124318291573955</v>
      </c>
      <c r="CJ341" s="95">
        <v>1.0065606485976804</v>
      </c>
      <c r="CK341" s="95">
        <v>1.0203705527148204</v>
      </c>
      <c r="CL341" s="95">
        <v>0.9874149358493014</v>
      </c>
      <c r="CN341" s="89">
        <f t="shared" si="723"/>
        <v>0.94313036744873024</v>
      </c>
      <c r="CO341" s="89">
        <f t="shared" si="724"/>
        <v>1.1981801364185007</v>
      </c>
      <c r="CP341" s="89">
        <f t="shared" si="725"/>
        <v>1.0128007360123295</v>
      </c>
      <c r="CQ341" s="89">
        <f t="shared" si="726"/>
        <v>0.99961057829083688</v>
      </c>
      <c r="CR341" s="89">
        <f t="shared" si="727"/>
        <v>1.0001894895854839</v>
      </c>
      <c r="CS341" s="89">
        <f t="shared" si="728"/>
        <v>1.0118195140829529</v>
      </c>
      <c r="CT341" s="89">
        <f t="shared" si="729"/>
        <v>0.9853445941124036</v>
      </c>
      <c r="CU341" s="89">
        <f t="shared" si="730"/>
        <v>0.95213834610954773</v>
      </c>
      <c r="CV341" s="89">
        <f t="shared" si="731"/>
        <v>1.1300400723301502</v>
      </c>
      <c r="CW341" s="89"/>
      <c r="CX341" s="89">
        <f t="shared" si="732"/>
        <v>1.024566588203575</v>
      </c>
      <c r="DA341" s="35"/>
      <c r="DC341" s="80">
        <f t="shared" si="670"/>
        <v>0.24955704927703115</v>
      </c>
      <c r="DD341" s="80">
        <f t="shared" si="671"/>
        <v>0.3712866074589099</v>
      </c>
      <c r="DE341" s="80">
        <f t="shared" si="672"/>
        <v>0.32512817481778983</v>
      </c>
      <c r="DF341" s="80">
        <f t="shared" si="673"/>
        <v>5.4028168446269148E-2</v>
      </c>
      <c r="DG341" s="80"/>
      <c r="DI341" s="80">
        <f t="shared" si="674"/>
        <v>0.23659931295862191</v>
      </c>
      <c r="DJ341" s="80">
        <f t="shared" si="675"/>
        <v>0.39184764330943883</v>
      </c>
      <c r="DK341" s="80">
        <f t="shared" si="676"/>
        <v>0.3136333938545004</v>
      </c>
      <c r="DL341" s="80">
        <f t="shared" si="677"/>
        <v>5.7123589014085076E-2</v>
      </c>
      <c r="DM341" s="80">
        <f t="shared" si="678"/>
        <v>0.99920393913664629</v>
      </c>
      <c r="DN341" s="80"/>
      <c r="DO341" s="80"/>
      <c r="DP341" s="80">
        <f t="shared" si="679"/>
        <v>0.23678781046745426</v>
      </c>
      <c r="DQ341" s="80">
        <f t="shared" si="680"/>
        <v>0.39215982639941499</v>
      </c>
      <c r="DR341" s="80">
        <f t="shared" si="681"/>
        <v>0.31388326403666172</v>
      </c>
      <c r="DS341" s="80">
        <f t="shared" si="682"/>
        <v>5.7169099096468966E-2</v>
      </c>
      <c r="DT341" s="80"/>
      <c r="DW341" s="80">
        <f t="shared" si="733"/>
        <v>-2.4392272988371926E-2</v>
      </c>
      <c r="DX341" s="80">
        <f t="shared" si="734"/>
        <v>-1.9378335053437969E-2</v>
      </c>
      <c r="DY341" s="80">
        <f t="shared" si="735"/>
        <v>1.4788975490190396E-2</v>
      </c>
      <c r="DZ341" s="80">
        <f t="shared" si="736"/>
        <v>-1.8092354429140593E-2</v>
      </c>
      <c r="EA341" s="80"/>
      <c r="EC341" s="80">
        <f t="shared" si="683"/>
        <v>0.12047732923499065</v>
      </c>
      <c r="ED341" s="80">
        <f t="shared" si="684"/>
        <v>4.7161137477260008E-2</v>
      </c>
      <c r="EE341" s="80">
        <f t="shared" si="685"/>
        <v>9.4446594175103649E-2</v>
      </c>
      <c r="EF341" s="80">
        <f t="shared" si="686"/>
        <v>0.73791493911264572</v>
      </c>
      <c r="EG341" s="80"/>
      <c r="EI341" s="80">
        <f t="shared" si="639"/>
        <v>2.4316588361136347E-2</v>
      </c>
      <c r="EJ341" s="80">
        <f t="shared" si="639"/>
        <v>-8.96094410946182E-2</v>
      </c>
      <c r="EK341" s="80">
        <f t="shared" si="639"/>
        <v>1.0227093802129788E-2</v>
      </c>
      <c r="EL341" s="80">
        <f t="shared" si="639"/>
        <v>7.6726486367256199E-4</v>
      </c>
      <c r="EN341" s="80">
        <f t="shared" si="690"/>
        <v>9.5749390195779232E-4</v>
      </c>
      <c r="EO341" s="80">
        <f t="shared" si="691"/>
        <v>1.2412409158367836E-3</v>
      </c>
      <c r="EP341" s="80">
        <f t="shared" si="692"/>
        <v>1.0148030964821412E-3</v>
      </c>
      <c r="EQ341" s="80">
        <f t="shared" si="693"/>
        <v>-1.6398013200710318E-4</v>
      </c>
      <c r="ES341" s="80">
        <f t="shared" si="694"/>
        <v>-2.8480455924664674E-3</v>
      </c>
      <c r="ET341" s="80">
        <f t="shared" si="695"/>
        <v>-3.0375647162680491E-4</v>
      </c>
      <c r="EU341" s="80">
        <f t="shared" si="696"/>
        <v>4.7474971270009214E-4</v>
      </c>
      <c r="EV341" s="80">
        <f t="shared" si="697"/>
        <v>9.7415020715861417E-4</v>
      </c>
      <c r="EX341" s="80">
        <f t="shared" si="698"/>
        <v>-1.6205237225659919E-2</v>
      </c>
      <c r="EY341" s="80">
        <f t="shared" si="687"/>
        <v>3.5392469139506569E-2</v>
      </c>
      <c r="EZ341" s="80">
        <f t="shared" si="688"/>
        <v>-3.5724343223365851E-3</v>
      </c>
      <c r="FA341" s="80">
        <f t="shared" si="689"/>
        <v>4.2263238129485355E-2</v>
      </c>
      <c r="FD341" s="80">
        <f t="shared" si="652"/>
        <v>0.99028003805717058</v>
      </c>
      <c r="FE341" s="80">
        <f t="shared" si="653"/>
        <v>0.81163300032374019</v>
      </c>
      <c r="FF341" s="80">
        <f t="shared" si="654"/>
        <v>0.9853445941124036</v>
      </c>
      <c r="FG341" s="80"/>
      <c r="FH341" s="80">
        <f t="shared" si="655"/>
        <v>0.97420904440528222</v>
      </c>
      <c r="FI341" s="80">
        <f t="shared" si="656"/>
        <v>0.78296883559773223</v>
      </c>
      <c r="FJ341" s="80">
        <f t="shared" si="657"/>
        <v>1.0128007360123295</v>
      </c>
      <c r="FK341" s="80"/>
      <c r="FL341" s="80">
        <f t="shared" si="658"/>
        <v>1.0010231658959758</v>
      </c>
      <c r="FM341" s="80">
        <f t="shared" si="659"/>
        <v>1.0040503092686828</v>
      </c>
      <c r="FN341" s="80">
        <f t="shared" si="660"/>
        <v>0.99961057829083688</v>
      </c>
      <c r="FO341" s="80"/>
      <c r="FP341" s="80">
        <f t="shared" si="661"/>
        <v>0.99941137702053562</v>
      </c>
      <c r="FQ341" s="80">
        <f t="shared" si="662"/>
        <v>1.021411807737304</v>
      </c>
      <c r="FR341" s="80">
        <f t="shared" si="629"/>
        <v>1.0001894895854839</v>
      </c>
      <c r="FT341" s="80">
        <f t="shared" si="663"/>
        <v>1.0114016345776466</v>
      </c>
      <c r="FU341" s="80">
        <f t="shared" si="664"/>
        <v>1.022410780435836</v>
      </c>
      <c r="FV341" s="80">
        <f t="shared" si="665"/>
        <v>1.0118195140829529</v>
      </c>
      <c r="GH341" s="32">
        <f t="shared" si="667"/>
        <v>2004</v>
      </c>
      <c r="GI341" s="90">
        <f t="shared" si="630"/>
        <v>1.3643792312472214</v>
      </c>
      <c r="GJ341" s="90">
        <f t="shared" si="631"/>
        <v>1.3673030147106127</v>
      </c>
      <c r="GK341" s="90">
        <f t="shared" si="632"/>
        <v>1.2693376143610884</v>
      </c>
      <c r="GL341" s="90">
        <f t="shared" si="633"/>
        <v>0.79275874367267196</v>
      </c>
      <c r="GM341" s="90">
        <f t="shared" si="634"/>
        <v>0.89329882872831912</v>
      </c>
    </row>
    <row r="342" spans="1:200" x14ac:dyDescent="0.2">
      <c r="A342" s="74" t="s">
        <v>247</v>
      </c>
      <c r="B342" s="31">
        <f t="shared" si="638"/>
        <v>1983</v>
      </c>
      <c r="D342" s="85">
        <f>[4]Conversion_Factors!$M45*D195+D269</f>
        <v>206584.98334621379</v>
      </c>
      <c r="E342" s="85">
        <f>[4]Conversion_Factors!$M45*E195+E269</f>
        <v>287644.87804125407</v>
      </c>
      <c r="F342" s="85">
        <f>[4]Conversion_Factors!$M45*F195+F269</f>
        <v>271753.3670461232</v>
      </c>
      <c r="G342" s="85">
        <f>[4]Conversion_Factors!$M45*G195+G269</f>
        <v>38472.047244003457</v>
      </c>
      <c r="H342" s="85">
        <f t="shared" si="669"/>
        <v>804455.27567759459</v>
      </c>
      <c r="I342" s="85"/>
      <c r="J342" s="80"/>
      <c r="K342" s="93">
        <f t="shared" si="699"/>
        <v>2486.4299999999998</v>
      </c>
      <c r="L342" s="93">
        <f t="shared" si="699"/>
        <v>1169.9680000000001</v>
      </c>
      <c r="M342" s="93">
        <f t="shared" si="699"/>
        <v>2116.4369999999999</v>
      </c>
      <c r="N342" s="93">
        <f t="shared" si="699"/>
        <v>16531.496286286347</v>
      </c>
      <c r="O342" s="93">
        <f t="shared" si="700"/>
        <v>22304.331286286346</v>
      </c>
      <c r="P342" s="93"/>
      <c r="R342" s="92">
        <f t="shared" si="701"/>
        <v>2486.4299999999998</v>
      </c>
      <c r="S342" s="92">
        <f t="shared" si="701"/>
        <v>1169.9680000000001</v>
      </c>
      <c r="T342" s="92">
        <f t="shared" si="701"/>
        <v>2116.4369999999999</v>
      </c>
      <c r="U342" s="92">
        <f t="shared" si="701"/>
        <v>16531.496286286347</v>
      </c>
      <c r="V342" s="92">
        <f t="shared" si="701"/>
        <v>22304.331286286346</v>
      </c>
      <c r="X342" s="96">
        <f t="shared" si="702"/>
        <v>83084.978602339019</v>
      </c>
      <c r="Y342" s="96">
        <f t="shared" si="703"/>
        <v>245857.04740749666</v>
      </c>
      <c r="Z342" s="96">
        <f t="shared" si="704"/>
        <v>128401.3495540492</v>
      </c>
      <c r="AA342" s="96">
        <f t="shared" si="705"/>
        <v>2327.1969202157356</v>
      </c>
      <c r="AB342" s="96">
        <f t="shared" si="706"/>
        <v>36067.222341348926</v>
      </c>
      <c r="AF342" s="96">
        <f t="shared" si="707"/>
        <v>83.084978602339021</v>
      </c>
      <c r="AG342" s="96">
        <f t="shared" si="708"/>
        <v>245.85704740749665</v>
      </c>
      <c r="AH342" s="96">
        <f t="shared" si="709"/>
        <v>128.4013495540492</v>
      </c>
      <c r="AI342" s="96">
        <f t="shared" si="710"/>
        <v>2.3271969202157354</v>
      </c>
      <c r="AJ342" s="96">
        <f t="shared" si="711"/>
        <v>36.067222341348923</v>
      </c>
      <c r="AL342" s="94">
        <f t="shared" si="712"/>
        <v>84.22787858681464</v>
      </c>
      <c r="AM342" s="94">
        <f t="shared" si="713"/>
        <v>242.49853031398979</v>
      </c>
      <c r="AN342" s="94">
        <f t="shared" si="713"/>
        <v>128.77709276963893</v>
      </c>
      <c r="AO342" s="94">
        <f t="shared" si="713"/>
        <v>2.3390485140822133</v>
      </c>
      <c r="AP342" s="94">
        <f t="shared" si="714"/>
        <v>36.062897831761298</v>
      </c>
      <c r="AR342" s="90">
        <f t="shared" si="715"/>
        <v>0.9864308587174303</v>
      </c>
      <c r="AS342" s="90">
        <f t="shared" si="715"/>
        <v>1.0138496389613505</v>
      </c>
      <c r="AT342" s="90">
        <f t="shared" si="715"/>
        <v>0.9970822200788314</v>
      </c>
      <c r="AU342" s="90">
        <f t="shared" si="715"/>
        <v>0.99493315602685217</v>
      </c>
      <c r="AV342" s="90">
        <f t="shared" si="716"/>
        <v>1.000119915754075</v>
      </c>
      <c r="AX342" s="32">
        <f t="shared" si="717"/>
        <v>1000000</v>
      </c>
      <c r="AY342" s="32">
        <f t="shared" si="718"/>
        <v>1000000</v>
      </c>
      <c r="AZ342" s="32">
        <f t="shared" si="719"/>
        <v>1000000</v>
      </c>
      <c r="BA342" s="32">
        <f t="shared" si="720"/>
        <v>1000000</v>
      </c>
      <c r="BB342" s="32">
        <f t="shared" si="721"/>
        <v>1000000</v>
      </c>
      <c r="BE342" s="80">
        <f t="shared" si="722"/>
        <v>1.1541851367954183</v>
      </c>
      <c r="BF342" s="80">
        <f t="shared" si="722"/>
        <v>0.98776380141776221</v>
      </c>
      <c r="BG342" s="80">
        <f t="shared" si="722"/>
        <v>1.1029273220744049</v>
      </c>
      <c r="BH342" s="80">
        <f t="shared" si="722"/>
        <v>1.1244527226892496</v>
      </c>
      <c r="BI342" s="80"/>
      <c r="BJ342" s="80"/>
      <c r="BK342" s="80"/>
      <c r="BL342" s="80"/>
      <c r="BM342" s="80"/>
      <c r="BN342" s="80"/>
      <c r="BO342" s="80"/>
      <c r="BP342" s="80"/>
      <c r="BQ342" s="80"/>
      <c r="BR342" s="80"/>
      <c r="BS342" s="80"/>
      <c r="BT342" s="95">
        <v>0.98644226821705716</v>
      </c>
      <c r="BU342" s="95">
        <v>0.98901132155317473</v>
      </c>
      <c r="BV342" s="95">
        <v>0.94329819798068315</v>
      </c>
      <c r="BW342" s="95">
        <v>1.019547110358062</v>
      </c>
      <c r="BX342" s="88"/>
      <c r="BY342" s="95">
        <v>0.99954444958382138</v>
      </c>
      <c r="BZ342" s="95">
        <v>1.0014481343959658</v>
      </c>
      <c r="CA342" s="95">
        <v>1.0008551244917445</v>
      </c>
      <c r="CB342" s="95">
        <v>0.99925286224562015</v>
      </c>
      <c r="CD342" s="95">
        <v>0.9995885880999692</v>
      </c>
      <c r="CE342" s="95">
        <v>0.99375147959461585</v>
      </c>
      <c r="CF342" s="95">
        <v>0.99207126690054181</v>
      </c>
      <c r="CG342" s="95">
        <v>0.99622351971939815</v>
      </c>
      <c r="CI342" s="95">
        <v>0.99201711555468319</v>
      </c>
      <c r="CJ342" s="95">
        <v>1.0125625960761979</v>
      </c>
      <c r="CK342" s="95">
        <v>1.0227583171235277</v>
      </c>
      <c r="CL342" s="95">
        <v>0.96885579906378616</v>
      </c>
      <c r="CN342" s="89">
        <f t="shared" si="723"/>
        <v>0.95653464441384251</v>
      </c>
      <c r="CO342" s="89">
        <f t="shared" si="724"/>
        <v>1.1238579189726603</v>
      </c>
      <c r="CP342" s="89">
        <f t="shared" si="725"/>
        <v>1.0341754014501818</v>
      </c>
      <c r="CQ342" s="89">
        <f t="shared" si="726"/>
        <v>1.0006585400428798</v>
      </c>
      <c r="CR342" s="89">
        <f t="shared" si="727"/>
        <v>0.99980031899986888</v>
      </c>
      <c r="CS342" s="89">
        <f t="shared" si="728"/>
        <v>1.0086054373236111</v>
      </c>
      <c r="CT342" s="89">
        <f t="shared" si="729"/>
        <v>0.97412790118875681</v>
      </c>
      <c r="CU342" s="89">
        <f t="shared" si="730"/>
        <v>0.97236960010079121</v>
      </c>
      <c r="CV342" s="89">
        <f t="shared" si="731"/>
        <v>1.0750090348961947</v>
      </c>
      <c r="CW342" s="89"/>
      <c r="CX342" s="89">
        <f t="shared" si="732"/>
        <v>1.0435534202520766</v>
      </c>
      <c r="DA342" s="35"/>
      <c r="DC342" s="80">
        <f t="shared" si="670"/>
        <v>0.2568010796774336</v>
      </c>
      <c r="DD342" s="80">
        <f t="shared" si="671"/>
        <v>0.35756478543691583</v>
      </c>
      <c r="DE342" s="80">
        <f t="shared" si="672"/>
        <v>0.33781041067475714</v>
      </c>
      <c r="DF342" s="80">
        <f t="shared" si="673"/>
        <v>4.7823724210893342E-2</v>
      </c>
      <c r="DG342" s="80"/>
      <c r="DI342" s="80">
        <f t="shared" si="674"/>
        <v>0.25316179118199034</v>
      </c>
      <c r="DJ342" s="80">
        <f t="shared" si="675"/>
        <v>0.36438263641277246</v>
      </c>
      <c r="DK342" s="80">
        <f t="shared" si="676"/>
        <v>0.33142885290024565</v>
      </c>
      <c r="DL342" s="80">
        <f t="shared" si="677"/>
        <v>5.0862891870757987E-2</v>
      </c>
      <c r="DM342" s="80">
        <f t="shared" si="678"/>
        <v>0.99983617236576638</v>
      </c>
      <c r="DN342" s="80"/>
      <c r="DO342" s="80"/>
      <c r="DP342" s="80">
        <f t="shared" si="679"/>
        <v>0.2532032728751657</v>
      </c>
      <c r="DQ342" s="80">
        <f t="shared" si="680"/>
        <v>0.36444234213949972</v>
      </c>
      <c r="DR342" s="80">
        <f t="shared" si="681"/>
        <v>0.33148315900197323</v>
      </c>
      <c r="DS342" s="80">
        <f t="shared" si="682"/>
        <v>5.0871225983361405E-2</v>
      </c>
      <c r="DT342" s="80"/>
      <c r="DW342" s="80">
        <f t="shared" si="733"/>
        <v>9.4536377569303769E-3</v>
      </c>
      <c r="DX342" s="80">
        <f t="shared" si="734"/>
        <v>-2.363417118265897E-2</v>
      </c>
      <c r="DY342" s="80">
        <f t="shared" si="735"/>
        <v>-1.5313514082666456E-2</v>
      </c>
      <c r="DZ342" s="80">
        <f t="shared" si="736"/>
        <v>-3.0083532236714916E-3</v>
      </c>
      <c r="EA342" s="80"/>
      <c r="EC342" s="80">
        <f t="shared" si="683"/>
        <v>0.11147745108721385</v>
      </c>
      <c r="ED342" s="80">
        <f t="shared" si="684"/>
        <v>5.2454744550864268E-2</v>
      </c>
      <c r="EE342" s="80">
        <f t="shared" si="685"/>
        <v>9.4889058669123866E-2</v>
      </c>
      <c r="EF342" s="80">
        <f t="shared" si="686"/>
        <v>0.74117874569279807</v>
      </c>
      <c r="EG342" s="80"/>
      <c r="EI342" s="80">
        <f t="shared" si="639"/>
        <v>-7.7639258054840871E-2</v>
      </c>
      <c r="EJ342" s="80">
        <f t="shared" si="639"/>
        <v>0.10638059438651724</v>
      </c>
      <c r="EK342" s="80">
        <f t="shared" si="639"/>
        <v>4.6738719606773133E-3</v>
      </c>
      <c r="EL342" s="80">
        <f t="shared" si="639"/>
        <v>4.4132591614315453E-3</v>
      </c>
      <c r="EN342" s="80">
        <f t="shared" si="690"/>
        <v>6.0331853796266426E-4</v>
      </c>
      <c r="EO342" s="80">
        <f t="shared" si="691"/>
        <v>1.4560805088853301E-3</v>
      </c>
      <c r="EP342" s="80">
        <f t="shared" si="692"/>
        <v>1.1551287999104207E-3</v>
      </c>
      <c r="EQ342" s="80">
        <f t="shared" si="693"/>
        <v>-3.6375197701996791E-4</v>
      </c>
      <c r="ES342" s="80">
        <f t="shared" si="694"/>
        <v>-1.6454919486780706E-3</v>
      </c>
      <c r="ET342" s="80">
        <f t="shared" si="695"/>
        <v>-5.0560784748313102E-4</v>
      </c>
      <c r="EU342" s="80">
        <f t="shared" si="696"/>
        <v>3.78418337206183E-4</v>
      </c>
      <c r="EV342" s="80">
        <f t="shared" si="697"/>
        <v>1.6963808890005411E-3</v>
      </c>
      <c r="EX342" s="80">
        <f t="shared" si="698"/>
        <v>-2.0370106767334847E-2</v>
      </c>
      <c r="EY342" s="80">
        <f t="shared" si="687"/>
        <v>5.9451201627262838E-3</v>
      </c>
      <c r="EZ342" s="80">
        <f t="shared" si="688"/>
        <v>2.3373616133941012E-3</v>
      </c>
      <c r="FA342" s="80">
        <f t="shared" si="689"/>
        <v>-1.8974565511656733E-2</v>
      </c>
      <c r="FD342" s="80">
        <f t="shared" si="652"/>
        <v>0.98861647692526211</v>
      </c>
      <c r="FE342" s="80">
        <f t="shared" si="653"/>
        <v>0.80239375733633611</v>
      </c>
      <c r="FF342" s="80">
        <f t="shared" si="654"/>
        <v>0.97412790118875681</v>
      </c>
      <c r="FG342" s="80"/>
      <c r="FH342" s="80">
        <f t="shared" si="655"/>
        <v>1.021104512149162</v>
      </c>
      <c r="FI342" s="80">
        <f t="shared" si="656"/>
        <v>0.79949301090101976</v>
      </c>
      <c r="FJ342" s="80">
        <f t="shared" si="657"/>
        <v>1.0341754014501818</v>
      </c>
      <c r="FK342" s="80"/>
      <c r="FL342" s="80">
        <f t="shared" si="658"/>
        <v>1.0010483700100838</v>
      </c>
      <c r="FM342" s="80">
        <f t="shared" si="659"/>
        <v>1.0051029255015356</v>
      </c>
      <c r="FN342" s="80">
        <f t="shared" si="660"/>
        <v>1.0006585400428798</v>
      </c>
      <c r="FO342" s="80"/>
      <c r="FP342" s="80">
        <f t="shared" si="661"/>
        <v>0.99961090314418699</v>
      </c>
      <c r="FQ342" s="80">
        <f t="shared" si="662"/>
        <v>1.0210143796144231</v>
      </c>
      <c r="FR342" s="80">
        <f t="shared" si="629"/>
        <v>0.99980031899986888</v>
      </c>
      <c r="FT342" s="80">
        <f t="shared" si="663"/>
        <v>0.99682346830180013</v>
      </c>
      <c r="FU342" s="80">
        <f t="shared" si="664"/>
        <v>1.0191630601832002</v>
      </c>
      <c r="FV342" s="80">
        <f t="shared" si="665"/>
        <v>1.0086054373236111</v>
      </c>
      <c r="GH342" s="32">
        <f t="shared" si="667"/>
        <v>2005</v>
      </c>
      <c r="GI342" s="90">
        <f t="shared" si="630"/>
        <v>1.3592054433150427</v>
      </c>
      <c r="GJ342" s="90">
        <f t="shared" si="631"/>
        <v>1.3796432764370135</v>
      </c>
      <c r="GK342" s="90">
        <f t="shared" si="632"/>
        <v>1.284899469529909</v>
      </c>
      <c r="GL342" s="90">
        <f t="shared" si="633"/>
        <v>0.75485028709434365</v>
      </c>
      <c r="GM342" s="90">
        <f t="shared" si="634"/>
        <v>0.88274700148644725</v>
      </c>
    </row>
    <row r="343" spans="1:200" x14ac:dyDescent="0.2">
      <c r="A343" s="74" t="s">
        <v>247</v>
      </c>
      <c r="B343" s="31">
        <f t="shared" si="638"/>
        <v>1984</v>
      </c>
      <c r="D343" s="85">
        <f>[4]Conversion_Factors!$M46*D196+D270</f>
        <v>210268.4483542919</v>
      </c>
      <c r="E343" s="85">
        <f>[4]Conversion_Factors!$M46*E196+E270</f>
        <v>296859.32030994486</v>
      </c>
      <c r="F343" s="85">
        <f>[4]Conversion_Factors!$M46*F196+F270</f>
        <v>272236.81094813108</v>
      </c>
      <c r="G343" s="85">
        <f>[4]Conversion_Factors!$M46*G196+G270</f>
        <v>41041.824369800139</v>
      </c>
      <c r="H343" s="85">
        <f t="shared" si="669"/>
        <v>820406.40398216795</v>
      </c>
      <c r="I343" s="85"/>
      <c r="J343" s="80"/>
      <c r="K343" s="93">
        <f t="shared" si="699"/>
        <v>2582.4769999999999</v>
      </c>
      <c r="L343" s="93">
        <f t="shared" si="699"/>
        <v>1227.0150000000001</v>
      </c>
      <c r="M343" s="93">
        <f t="shared" si="699"/>
        <v>2264.4749999999999</v>
      </c>
      <c r="N343" s="93">
        <f t="shared" si="699"/>
        <v>16948.124864042038</v>
      </c>
      <c r="O343" s="93">
        <f t="shared" si="700"/>
        <v>23022.091864042039</v>
      </c>
      <c r="P343" s="93"/>
      <c r="R343" s="92">
        <f t="shared" si="701"/>
        <v>2582.4769999999999</v>
      </c>
      <c r="S343" s="92">
        <f t="shared" si="701"/>
        <v>1227.0150000000001</v>
      </c>
      <c r="T343" s="92">
        <f t="shared" si="701"/>
        <v>2264.4749999999999</v>
      </c>
      <c r="U343" s="92">
        <f t="shared" si="701"/>
        <v>16948.124864042038</v>
      </c>
      <c r="V343" s="92">
        <f t="shared" si="701"/>
        <v>23022.091864042039</v>
      </c>
      <c r="X343" s="96">
        <f t="shared" si="702"/>
        <v>81421.227896431184</v>
      </c>
      <c r="Y343" s="96">
        <f t="shared" si="703"/>
        <v>241936.1787019269</v>
      </c>
      <c r="Z343" s="96">
        <f t="shared" si="704"/>
        <v>120220.71824512574</v>
      </c>
      <c r="AA343" s="96">
        <f t="shared" si="705"/>
        <v>2421.6144676203362</v>
      </c>
      <c r="AB343" s="96">
        <f t="shared" si="706"/>
        <v>35635.615079077674</v>
      </c>
      <c r="AF343" s="96">
        <f t="shared" si="707"/>
        <v>81.421227896431191</v>
      </c>
      <c r="AG343" s="96">
        <f t="shared" si="708"/>
        <v>241.93617870192691</v>
      </c>
      <c r="AH343" s="96">
        <f t="shared" si="709"/>
        <v>120.22071824512574</v>
      </c>
      <c r="AI343" s="96">
        <f t="shared" si="710"/>
        <v>2.4216144676203362</v>
      </c>
      <c r="AJ343" s="96">
        <f t="shared" si="711"/>
        <v>35.635615079077674</v>
      </c>
      <c r="AL343" s="94">
        <f t="shared" si="712"/>
        <v>82.576694130725713</v>
      </c>
      <c r="AM343" s="94">
        <f t="shared" si="713"/>
        <v>242.81146975084266</v>
      </c>
      <c r="AN343" s="94">
        <f t="shared" si="713"/>
        <v>122.13909237577383</v>
      </c>
      <c r="AO343" s="94">
        <f t="shared" si="713"/>
        <v>2.4142854903185613</v>
      </c>
      <c r="AP343" s="94">
        <f t="shared" si="714"/>
        <v>35.995176586636418</v>
      </c>
      <c r="AR343" s="90">
        <f t="shared" si="715"/>
        <v>0.98600735659791217</v>
      </c>
      <c r="AS343" s="90">
        <f t="shared" si="715"/>
        <v>0.99639518244416569</v>
      </c>
      <c r="AT343" s="90">
        <f t="shared" si="715"/>
        <v>0.98429352885032084</v>
      </c>
      <c r="AU343" s="90">
        <f t="shared" si="715"/>
        <v>1.0030356713533526</v>
      </c>
      <c r="AV343" s="90">
        <f t="shared" si="716"/>
        <v>0.99001084196119116</v>
      </c>
      <c r="AX343" s="32">
        <f t="shared" si="717"/>
        <v>1000000</v>
      </c>
      <c r="AY343" s="32">
        <f t="shared" si="718"/>
        <v>1000000</v>
      </c>
      <c r="AZ343" s="32">
        <f t="shared" si="719"/>
        <v>1000000</v>
      </c>
      <c r="BA343" s="32">
        <f t="shared" si="720"/>
        <v>1000000</v>
      </c>
      <c r="BB343" s="32">
        <f t="shared" si="721"/>
        <v>1000000</v>
      </c>
      <c r="BE343" s="80">
        <f t="shared" si="722"/>
        <v>1.1315587500301247</v>
      </c>
      <c r="BF343" s="80">
        <f t="shared" si="722"/>
        <v>0.98903849057715243</v>
      </c>
      <c r="BG343" s="80">
        <f t="shared" si="722"/>
        <v>1.0460753475432594</v>
      </c>
      <c r="BH343" s="80">
        <f t="shared" si="722"/>
        <v>1.1606214563715704</v>
      </c>
      <c r="BI343" s="80"/>
      <c r="BJ343" s="80"/>
      <c r="BK343" s="80"/>
      <c r="BL343" s="80"/>
      <c r="BM343" s="80"/>
      <c r="BN343" s="80"/>
      <c r="BO343" s="80"/>
      <c r="BP343" s="80"/>
      <c r="BQ343" s="80"/>
      <c r="BR343" s="80"/>
      <c r="BS343" s="80"/>
      <c r="BT343" s="95">
        <v>1.0204861586532465</v>
      </c>
      <c r="BU343" s="95">
        <v>1.0275883119573876</v>
      </c>
      <c r="BV343" s="95">
        <v>1.008449612261517</v>
      </c>
      <c r="BW343" s="95">
        <v>1.0034477335992298</v>
      </c>
      <c r="BX343" s="88"/>
      <c r="BY343" s="95">
        <v>0.99979543013490124</v>
      </c>
      <c r="BZ343" s="95">
        <v>1.0007879478422859</v>
      </c>
      <c r="CA343" s="95">
        <v>1.0004519592172241</v>
      </c>
      <c r="CB343" s="95">
        <v>0.99958877372473987</v>
      </c>
      <c r="CD343" s="95">
        <v>0.99968732703148089</v>
      </c>
      <c r="CE343" s="95">
        <v>0.99676836215558606</v>
      </c>
      <c r="CF343" s="95">
        <v>0.99592414011884811</v>
      </c>
      <c r="CG343" s="95">
        <v>0.998290494920267</v>
      </c>
      <c r="CI343" s="95">
        <v>0.99567783069380422</v>
      </c>
      <c r="CJ343" s="95">
        <v>0.98668854692749963</v>
      </c>
      <c r="CK343" s="95">
        <v>1.0119533701874563</v>
      </c>
      <c r="CL343" s="95">
        <v>0.97695146406559519</v>
      </c>
      <c r="CN343" s="89">
        <f t="shared" si="723"/>
        <v>0.98731623791716105</v>
      </c>
      <c r="CO343" s="89">
        <f t="shared" si="724"/>
        <v>1.1104089975392635</v>
      </c>
      <c r="CP343" s="89">
        <f t="shared" si="725"/>
        <v>1.0540438177296567</v>
      </c>
      <c r="CQ343" s="89">
        <f t="shared" si="726"/>
        <v>1.0003671352494961</v>
      </c>
      <c r="CR343" s="89">
        <f t="shared" si="727"/>
        <v>1.0023178861651456</v>
      </c>
      <c r="CS343" s="89">
        <f t="shared" si="728"/>
        <v>0.99705787194140916</v>
      </c>
      <c r="CT343" s="89">
        <f t="shared" si="729"/>
        <v>1.0179990615396457</v>
      </c>
      <c r="CU343" s="89">
        <f t="shared" si="730"/>
        <v>1.0591258921300497</v>
      </c>
      <c r="CV343" s="89">
        <f t="shared" si="731"/>
        <v>1.0963248339998317</v>
      </c>
      <c r="CW343" s="89"/>
      <c r="CX343" s="89">
        <f t="shared" si="732"/>
        <v>1.0537653837843735</v>
      </c>
      <c r="DA343" s="35"/>
      <c r="DC343" s="80">
        <f t="shared" si="670"/>
        <v>0.25629791202710095</v>
      </c>
      <c r="DD343" s="80">
        <f t="shared" si="671"/>
        <v>0.36184422606773958</v>
      </c>
      <c r="DE343" s="80">
        <f t="shared" si="672"/>
        <v>0.33183165029761069</v>
      </c>
      <c r="DF343" s="80">
        <f t="shared" si="673"/>
        <v>5.0026211607548846E-2</v>
      </c>
      <c r="DG343" s="80"/>
      <c r="DI343" s="80">
        <f t="shared" si="674"/>
        <v>0.25654941361416295</v>
      </c>
      <c r="DJ343" s="80">
        <f t="shared" si="675"/>
        <v>0.35970026296770763</v>
      </c>
      <c r="DK343" s="80">
        <f t="shared" si="676"/>
        <v>0.33481213360987488</v>
      </c>
      <c r="DL343" s="80">
        <f t="shared" si="677"/>
        <v>4.8916704224191351E-2</v>
      </c>
      <c r="DM343" s="80">
        <f t="shared" si="678"/>
        <v>0.99997851441593677</v>
      </c>
      <c r="DN343" s="80"/>
      <c r="DO343" s="80"/>
      <c r="DP343" s="80">
        <f t="shared" si="679"/>
        <v>0.25655492584658907</v>
      </c>
      <c r="DQ343" s="80">
        <f t="shared" si="680"/>
        <v>0.35970799150399729</v>
      </c>
      <c r="DR343" s="80">
        <f t="shared" si="681"/>
        <v>0.3348193273986797</v>
      </c>
      <c r="DS343" s="80">
        <f t="shared" si="682"/>
        <v>4.8917755250733976E-2</v>
      </c>
      <c r="DT343" s="80"/>
      <c r="DW343" s="80">
        <f t="shared" si="733"/>
        <v>3.3929616936210244E-2</v>
      </c>
      <c r="DX343" s="80">
        <f t="shared" si="734"/>
        <v>3.8264112021464618E-2</v>
      </c>
      <c r="DY343" s="80">
        <f t="shared" si="735"/>
        <v>6.6786937774882441E-2</v>
      </c>
      <c r="DZ343" s="80">
        <f t="shared" si="736"/>
        <v>-1.5916715450480661E-2</v>
      </c>
      <c r="EA343" s="80"/>
      <c r="EC343" s="80">
        <f t="shared" si="683"/>
        <v>0.11217386392387493</v>
      </c>
      <c r="ED343" s="80">
        <f t="shared" si="684"/>
        <v>5.3297285374682299E-2</v>
      </c>
      <c r="EE343" s="80">
        <f t="shared" si="685"/>
        <v>9.8360957526056073E-2</v>
      </c>
      <c r="EF343" s="80">
        <f t="shared" si="686"/>
        <v>0.73616789317538667</v>
      </c>
      <c r="EG343" s="80"/>
      <c r="EI343" s="80">
        <f t="shared" si="639"/>
        <v>6.2276860517064096E-3</v>
      </c>
      <c r="EJ343" s="80">
        <f t="shared" si="639"/>
        <v>1.5934609518559829E-2</v>
      </c>
      <c r="EK343" s="80">
        <f t="shared" si="639"/>
        <v>3.5935546509932456E-2</v>
      </c>
      <c r="EL343" s="80">
        <f t="shared" si="639"/>
        <v>-6.7836100222959496E-3</v>
      </c>
      <c r="EN343" s="80">
        <f t="shared" si="690"/>
        <v>2.5106341842546809E-4</v>
      </c>
      <c r="EO343" s="80">
        <f t="shared" si="691"/>
        <v>-6.5944928618680461E-4</v>
      </c>
      <c r="EP343" s="80">
        <f t="shared" si="692"/>
        <v>-4.0290196667576986E-4</v>
      </c>
      <c r="EQ343" s="80">
        <f t="shared" si="693"/>
        <v>3.3610614891851898E-4</v>
      </c>
      <c r="ES343" s="80">
        <f t="shared" si="694"/>
        <v>9.8774692221916845E-5</v>
      </c>
      <c r="ET343" s="80">
        <f t="shared" si="695"/>
        <v>3.0312532512796523E-3</v>
      </c>
      <c r="EU343" s="80">
        <f t="shared" si="696"/>
        <v>3.8761438066264075E-3</v>
      </c>
      <c r="EV343" s="80">
        <f t="shared" si="697"/>
        <v>2.0726612354301632E-3</v>
      </c>
      <c r="EX343" s="80">
        <f t="shared" si="698"/>
        <v>3.6833813808942835E-3</v>
      </c>
      <c r="EY343" s="80">
        <f t="shared" si="687"/>
        <v>-2.5885186010700174E-2</v>
      </c>
      <c r="EZ343" s="80">
        <f t="shared" si="688"/>
        <v>-1.0620716998316029E-2</v>
      </c>
      <c r="FA343" s="80">
        <f t="shared" si="689"/>
        <v>8.321185626740002E-3</v>
      </c>
      <c r="FD343" s="80">
        <f t="shared" si="652"/>
        <v>1.0450363451219822</v>
      </c>
      <c r="FE343" s="80">
        <f t="shared" si="653"/>
        <v>0.83853063951545936</v>
      </c>
      <c r="FF343" s="80">
        <f t="shared" si="654"/>
        <v>1.0179990615396457</v>
      </c>
      <c r="FG343" s="80"/>
      <c r="FH343" s="80">
        <f t="shared" si="655"/>
        <v>1.0192118438048461</v>
      </c>
      <c r="FI343" s="80">
        <f t="shared" si="656"/>
        <v>0.81485274574951627</v>
      </c>
      <c r="FJ343" s="80">
        <f t="shared" si="657"/>
        <v>1.0540438177296567</v>
      </c>
      <c r="FK343" s="80"/>
      <c r="FL343" s="80">
        <f t="shared" si="658"/>
        <v>0.99970878698204979</v>
      </c>
      <c r="FM343" s="80">
        <f t="shared" si="659"/>
        <v>1.0048102264452496</v>
      </c>
      <c r="FN343" s="80">
        <f t="shared" si="660"/>
        <v>1.0003671352494961</v>
      </c>
      <c r="FO343" s="80"/>
      <c r="FP343" s="80">
        <f t="shared" si="661"/>
        <v>1.0025180699760079</v>
      </c>
      <c r="FQ343" s="80">
        <f t="shared" si="662"/>
        <v>1.0235853652688025</v>
      </c>
      <c r="FR343" s="80">
        <f t="shared" si="629"/>
        <v>1.0023178861651456</v>
      </c>
      <c r="FT343" s="80">
        <f t="shared" si="663"/>
        <v>0.98855095862575948</v>
      </c>
      <c r="FU343" s="80">
        <f t="shared" si="664"/>
        <v>1.0074946201400652</v>
      </c>
      <c r="FV343" s="80">
        <f t="shared" si="665"/>
        <v>0.99705787194140916</v>
      </c>
      <c r="GH343" s="32">
        <f t="shared" si="667"/>
        <v>2006</v>
      </c>
      <c r="GI343" s="90">
        <f t="shared" si="630"/>
        <v>1.1824585149741609</v>
      </c>
      <c r="GJ343" s="90">
        <f t="shared" si="631"/>
        <v>1.3822009643338136</v>
      </c>
      <c r="GK343" s="90">
        <f t="shared" si="632"/>
        <v>1.2995740249152807</v>
      </c>
      <c r="GL343" s="90">
        <f t="shared" si="633"/>
        <v>0.61852389163971744</v>
      </c>
      <c r="GM343" s="90">
        <f t="shared" si="634"/>
        <v>0.85955470527484978</v>
      </c>
    </row>
    <row r="344" spans="1:200" x14ac:dyDescent="0.2">
      <c r="A344" s="74" t="s">
        <v>247</v>
      </c>
      <c r="B344" s="31">
        <f t="shared" si="638"/>
        <v>1985</v>
      </c>
      <c r="D344" s="85">
        <f>[4]Conversion_Factors!$M47*D197+D271</f>
        <v>177926.64781136942</v>
      </c>
      <c r="E344" s="85">
        <f>[4]Conversion_Factors!$M47*E197+E271</f>
        <v>265839.41985890525</v>
      </c>
      <c r="F344" s="85">
        <f>[4]Conversion_Factors!$M47*F197+F271</f>
        <v>267320.49596695881</v>
      </c>
      <c r="G344" s="85">
        <f>[4]Conversion_Factors!$M47*G197+G271</f>
        <v>37237.636033585804</v>
      </c>
      <c r="H344" s="85">
        <f t="shared" si="669"/>
        <v>748324.19967081922</v>
      </c>
      <c r="I344" s="85"/>
      <c r="J344" s="80"/>
      <c r="K344" s="93">
        <f t="shared" si="699"/>
        <v>2487.7440000000001</v>
      </c>
      <c r="L344" s="93">
        <f t="shared" si="699"/>
        <v>1082.627</v>
      </c>
      <c r="M344" s="93">
        <f t="shared" si="699"/>
        <v>2351.2820000000002</v>
      </c>
      <c r="N344" s="93">
        <f t="shared" si="699"/>
        <v>17396.196924771179</v>
      </c>
      <c r="O344" s="93">
        <f t="shared" si="700"/>
        <v>23317.849924771181</v>
      </c>
      <c r="P344" s="93"/>
      <c r="R344" s="92">
        <f t="shared" si="701"/>
        <v>2487.7440000000001</v>
      </c>
      <c r="S344" s="92">
        <f t="shared" si="701"/>
        <v>1082.627</v>
      </c>
      <c r="T344" s="92">
        <f t="shared" si="701"/>
        <v>2351.2820000000002</v>
      </c>
      <c r="U344" s="92">
        <f t="shared" si="701"/>
        <v>17396.196924771179</v>
      </c>
      <c r="V344" s="92">
        <f t="shared" si="701"/>
        <v>23317.849924771181</v>
      </c>
      <c r="X344" s="96">
        <f t="shared" si="702"/>
        <v>71521.285072487124</v>
      </c>
      <c r="Y344" s="96">
        <f t="shared" si="703"/>
        <v>245550.3325327239</v>
      </c>
      <c r="Z344" s="96">
        <f t="shared" si="704"/>
        <v>113691.38026274976</v>
      </c>
      <c r="AA344" s="96">
        <f t="shared" si="705"/>
        <v>2140.561882267587</v>
      </c>
      <c r="AB344" s="96">
        <f t="shared" si="706"/>
        <v>32092.332787331921</v>
      </c>
      <c r="AF344" s="96">
        <f t="shared" si="707"/>
        <v>71.521285072487117</v>
      </c>
      <c r="AG344" s="96">
        <f t="shared" si="708"/>
        <v>245.5503325327239</v>
      </c>
      <c r="AH344" s="96">
        <f t="shared" si="709"/>
        <v>113.69138026274976</v>
      </c>
      <c r="AI344" s="96">
        <f t="shared" si="710"/>
        <v>2.1405618822675869</v>
      </c>
      <c r="AJ344" s="96">
        <f t="shared" si="711"/>
        <v>32.09233278733192</v>
      </c>
      <c r="AL344" s="94">
        <f t="shared" si="712"/>
        <v>72.976055488526185</v>
      </c>
      <c r="AM344" s="94">
        <f t="shared" si="713"/>
        <v>245.50254824678285</v>
      </c>
      <c r="AN344" s="94">
        <f t="shared" si="713"/>
        <v>116.75936409611535</v>
      </c>
      <c r="AO344" s="94">
        <f t="shared" si="713"/>
        <v>2.0801661705154904</v>
      </c>
      <c r="AP344" s="94">
        <f t="shared" si="714"/>
        <v>32.509626976794841</v>
      </c>
      <c r="AR344" s="90">
        <f t="shared" si="715"/>
        <v>0.98006509934936403</v>
      </c>
      <c r="AS344" s="90">
        <f t="shared" si="715"/>
        <v>1.000194638655616</v>
      </c>
      <c r="AT344" s="90">
        <f t="shared" si="715"/>
        <v>0.97372387339451383</v>
      </c>
      <c r="AU344" s="90">
        <f t="shared" si="715"/>
        <v>1.0290340803576907</v>
      </c>
      <c r="AV344" s="90">
        <f t="shared" si="716"/>
        <v>0.98716398100289537</v>
      </c>
      <c r="AX344" s="32">
        <f t="shared" si="717"/>
        <v>1000000</v>
      </c>
      <c r="AY344" s="32">
        <f t="shared" si="718"/>
        <v>1000000</v>
      </c>
      <c r="AZ344" s="32">
        <f t="shared" si="719"/>
        <v>1000000</v>
      </c>
      <c r="BA344" s="32">
        <f t="shared" si="720"/>
        <v>1000000</v>
      </c>
      <c r="BB344" s="32">
        <f t="shared" si="721"/>
        <v>1000000</v>
      </c>
      <c r="BE344" s="80">
        <f t="shared" si="722"/>
        <v>1</v>
      </c>
      <c r="BF344" s="80">
        <f t="shared" si="722"/>
        <v>1</v>
      </c>
      <c r="BG344" s="80">
        <f t="shared" si="722"/>
        <v>1</v>
      </c>
      <c r="BH344" s="80">
        <f t="shared" si="722"/>
        <v>0.99999999999999978</v>
      </c>
      <c r="BI344" s="80"/>
      <c r="BJ344" s="80"/>
      <c r="BK344" s="80"/>
      <c r="BL344" s="80"/>
      <c r="BM344" s="80"/>
      <c r="BN344" s="80"/>
      <c r="BO344" s="80"/>
      <c r="BP344" s="80"/>
      <c r="BQ344" s="80"/>
      <c r="BR344" s="80"/>
      <c r="BS344" s="80"/>
      <c r="BT344" s="95">
        <v>1</v>
      </c>
      <c r="BU344" s="95">
        <v>1</v>
      </c>
      <c r="BV344" s="95">
        <v>1</v>
      </c>
      <c r="BW344" s="95">
        <v>1</v>
      </c>
      <c r="BX344" s="88"/>
      <c r="BY344" s="95">
        <v>1</v>
      </c>
      <c r="BZ344" s="95">
        <v>1</v>
      </c>
      <c r="CA344" s="95">
        <v>1</v>
      </c>
      <c r="CB344" s="95">
        <v>1</v>
      </c>
      <c r="CD344" s="95">
        <v>1</v>
      </c>
      <c r="CE344" s="95">
        <v>1</v>
      </c>
      <c r="CF344" s="95">
        <v>1</v>
      </c>
      <c r="CG344" s="95">
        <v>1</v>
      </c>
      <c r="CI344" s="95">
        <v>1</v>
      </c>
      <c r="CJ344" s="95">
        <v>1</v>
      </c>
      <c r="CK344" s="95">
        <v>1</v>
      </c>
      <c r="CL344" s="95">
        <v>1</v>
      </c>
      <c r="CN344" s="89">
        <f t="shared" si="723"/>
        <v>1</v>
      </c>
      <c r="CO344" s="89">
        <f t="shared" si="724"/>
        <v>1</v>
      </c>
      <c r="CP344" s="89">
        <f t="shared" si="725"/>
        <v>1</v>
      </c>
      <c r="CQ344" s="89">
        <f t="shared" si="726"/>
        <v>1</v>
      </c>
      <c r="CR344" s="89">
        <f t="shared" si="727"/>
        <v>1.0050583219025659</v>
      </c>
      <c r="CS344" s="89">
        <f t="shared" si="728"/>
        <v>1</v>
      </c>
      <c r="CT344" s="89">
        <f t="shared" si="729"/>
        <v>1</v>
      </c>
      <c r="CU344" s="89">
        <f t="shared" si="730"/>
        <v>1.0050583219025659</v>
      </c>
      <c r="CV344" s="89">
        <f t="shared" si="731"/>
        <v>1</v>
      </c>
      <c r="CW344" s="89"/>
      <c r="CX344" s="89">
        <f t="shared" si="732"/>
        <v>1.0050583219025659</v>
      </c>
      <c r="DA344" s="35"/>
      <c r="DC344" s="80">
        <f t="shared" si="670"/>
        <v>0.23776679664995157</v>
      </c>
      <c r="DD344" s="80">
        <f t="shared" si="671"/>
        <v>0.35524632235045389</v>
      </c>
      <c r="DE344" s="80">
        <f t="shared" si="672"/>
        <v>0.35722551279853115</v>
      </c>
      <c r="DF344" s="80">
        <f t="shared" si="673"/>
        <v>4.9761368201063513E-2</v>
      </c>
      <c r="DG344" s="80"/>
      <c r="DI344" s="80">
        <f t="shared" si="674"/>
        <v>0.24691646831751535</v>
      </c>
      <c r="DJ344" s="80">
        <f t="shared" si="675"/>
        <v>0.35853515616650583</v>
      </c>
      <c r="DK344" s="80">
        <f t="shared" si="676"/>
        <v>0.34437255144393814</v>
      </c>
      <c r="DL344" s="80">
        <f t="shared" si="677"/>
        <v>4.9893672751847341E-2</v>
      </c>
      <c r="DM344" s="80">
        <f t="shared" si="678"/>
        <v>0.99971784867980662</v>
      </c>
      <c r="DN344" s="80"/>
      <c r="DO344" s="80"/>
      <c r="DP344" s="80">
        <f t="shared" si="679"/>
        <v>0.24698615578744026</v>
      </c>
      <c r="DQ344" s="80">
        <f t="shared" si="680"/>
        <v>0.35863634588496662</v>
      </c>
      <c r="DR344" s="80">
        <f t="shared" si="681"/>
        <v>0.34446974403698483</v>
      </c>
      <c r="DS344" s="80">
        <f t="shared" si="682"/>
        <v>4.9907754290608321E-2</v>
      </c>
      <c r="DT344" s="80"/>
      <c r="DW344" s="80">
        <f t="shared" si="733"/>
        <v>-2.0279139876658588E-2</v>
      </c>
      <c r="DX344" s="80">
        <f t="shared" si="734"/>
        <v>-2.7214612071922151E-2</v>
      </c>
      <c r="DY344" s="80">
        <f t="shared" si="735"/>
        <v>-8.4141141113981046E-3</v>
      </c>
      <c r="DZ344" s="80">
        <f t="shared" si="736"/>
        <v>-3.4418037914338445E-3</v>
      </c>
      <c r="EA344" s="80"/>
      <c r="EC344" s="80">
        <f t="shared" si="683"/>
        <v>0.10668839571512992</v>
      </c>
      <c r="ED344" s="80">
        <f t="shared" si="684"/>
        <v>4.6429109179997596E-2</v>
      </c>
      <c r="EE344" s="80">
        <f t="shared" si="685"/>
        <v>0.10083614087858804</v>
      </c>
      <c r="EF344" s="80">
        <f t="shared" si="686"/>
        <v>0.7460463542262844</v>
      </c>
      <c r="EG344" s="80"/>
      <c r="EI344" s="80">
        <f t="shared" si="639"/>
        <v>-5.0137627889505314E-2</v>
      </c>
      <c r="EJ344" s="80">
        <f t="shared" si="639"/>
        <v>-0.13795878327239203</v>
      </c>
      <c r="EK344" s="80">
        <f t="shared" si="639"/>
        <v>2.4852879625435129E-2</v>
      </c>
      <c r="EL344" s="80">
        <f t="shared" si="639"/>
        <v>1.3329526864020952E-2</v>
      </c>
      <c r="EN344" s="80">
        <f t="shared" si="690"/>
        <v>2.0459079236769253E-4</v>
      </c>
      <c r="EO344" s="80">
        <f t="shared" si="691"/>
        <v>-7.8763757435733924E-4</v>
      </c>
      <c r="EP344" s="80">
        <f t="shared" si="692"/>
        <v>-4.518571144200707E-4</v>
      </c>
      <c r="EQ344" s="80">
        <f t="shared" si="693"/>
        <v>4.1131085197237304E-4</v>
      </c>
      <c r="ES344" s="80">
        <f t="shared" si="694"/>
        <v>3.1272186090359387E-4</v>
      </c>
      <c r="ET344" s="80">
        <f t="shared" si="695"/>
        <v>3.2368708631817108E-3</v>
      </c>
      <c r="EU344" s="80">
        <f t="shared" si="696"/>
        <v>4.0841888375136859E-3</v>
      </c>
      <c r="EV344" s="80">
        <f t="shared" si="697"/>
        <v>1.7109679509700159E-3</v>
      </c>
      <c r="EX344" s="80">
        <f t="shared" si="698"/>
        <v>4.3315368818613552E-3</v>
      </c>
      <c r="EY344" s="80">
        <f t="shared" si="687"/>
        <v>1.340084463798988E-2</v>
      </c>
      <c r="EZ344" s="80">
        <f t="shared" si="688"/>
        <v>-1.1882492913836038E-2</v>
      </c>
      <c r="FA344" s="80">
        <f t="shared" si="689"/>
        <v>2.3318306714218133E-2</v>
      </c>
      <c r="FD344" s="80">
        <f t="shared" si="652"/>
        <v>0.98231917668723234</v>
      </c>
      <c r="FE344" s="80">
        <f t="shared" si="653"/>
        <v>0.82370472743584444</v>
      </c>
      <c r="FF344" s="80">
        <f t="shared" si="654"/>
        <v>1</v>
      </c>
      <c r="FG344" s="80"/>
      <c r="FH344" s="80">
        <f t="shared" si="655"/>
        <v>0.94872716217238129</v>
      </c>
      <c r="FI344" s="80">
        <f t="shared" si="656"/>
        <v>0.77307293306331148</v>
      </c>
      <c r="FJ344" s="80">
        <f t="shared" si="657"/>
        <v>1</v>
      </c>
      <c r="FK344" s="80"/>
      <c r="FL344" s="80">
        <f t="shared" si="658"/>
        <v>0.99963299948932793</v>
      </c>
      <c r="FM344" s="80">
        <f t="shared" si="659"/>
        <v>1.0044414605790157</v>
      </c>
      <c r="FN344" s="80">
        <f t="shared" si="660"/>
        <v>1</v>
      </c>
      <c r="FO344" s="80"/>
      <c r="FP344" s="80">
        <f t="shared" si="661"/>
        <v>1.0027340984085449</v>
      </c>
      <c r="FQ344" s="80">
        <f t="shared" si="662"/>
        <v>1.0263839483869939</v>
      </c>
      <c r="FR344" s="80">
        <f t="shared" si="629"/>
        <v>1.0050583219025659</v>
      </c>
      <c r="FT344" s="80">
        <f t="shared" si="663"/>
        <v>1.0029508097186597</v>
      </c>
      <c r="FU344" s="80">
        <f t="shared" si="664"/>
        <v>1.0104675450566718</v>
      </c>
      <c r="FV344" s="80">
        <f t="shared" si="665"/>
        <v>1</v>
      </c>
      <c r="GH344" s="32">
        <f t="shared" si="667"/>
        <v>2007</v>
      </c>
      <c r="GI344" s="90">
        <f t="shared" si="630"/>
        <v>1.2615618658970535</v>
      </c>
      <c r="GJ344" s="90">
        <f t="shared" si="631"/>
        <v>1.4034141965497138</v>
      </c>
      <c r="GK344" s="90">
        <f t="shared" si="632"/>
        <v>1.3089689264432434</v>
      </c>
      <c r="GL344" s="90">
        <f t="shared" si="633"/>
        <v>0.64485133739723643</v>
      </c>
      <c r="GM344" s="90">
        <f t="shared" si="634"/>
        <v>0.85967886513143132</v>
      </c>
    </row>
    <row r="345" spans="1:200" x14ac:dyDescent="0.2">
      <c r="A345" s="74" t="s">
        <v>247</v>
      </c>
      <c r="B345" s="31">
        <f t="shared" si="638"/>
        <v>1986</v>
      </c>
      <c r="D345" s="85">
        <f>[4]Conversion_Factors!$M48*D198+D272</f>
        <v>139859.69541156775</v>
      </c>
      <c r="E345" s="85">
        <f>[4]Conversion_Factors!$M48*E198+E272</f>
        <v>207486.86335235034</v>
      </c>
      <c r="F345" s="85">
        <f>[4]Conversion_Factors!$M48*F198+F272</f>
        <v>258878.26440767568</v>
      </c>
      <c r="G345" s="85">
        <f>[4]Conversion_Factors!$M48*G198+G272</f>
        <v>33882.739174906812</v>
      </c>
      <c r="H345" s="85">
        <f t="shared" si="669"/>
        <v>640107.56234650069</v>
      </c>
      <c r="I345" s="85"/>
      <c r="J345" s="80"/>
      <c r="K345" s="93">
        <f t="shared" ref="K345:N360" si="737">K52</f>
        <v>2367.3389999999999</v>
      </c>
      <c r="L345" s="93">
        <f t="shared" si="737"/>
        <v>1162.4580000000001</v>
      </c>
      <c r="M345" s="93">
        <f t="shared" si="737"/>
        <v>2438.6289999999999</v>
      </c>
      <c r="N345" s="93">
        <f t="shared" si="737"/>
        <v>17865.041166524636</v>
      </c>
      <c r="O345" s="93">
        <f t="shared" si="700"/>
        <v>23833.467166524635</v>
      </c>
      <c r="P345" s="93"/>
      <c r="R345" s="92">
        <f t="shared" ref="R345:V360" si="738">R52</f>
        <v>2367.3389999999999</v>
      </c>
      <c r="S345" s="92">
        <f t="shared" si="738"/>
        <v>1162.4580000000001</v>
      </c>
      <c r="T345" s="92">
        <f t="shared" si="738"/>
        <v>2438.6289999999999</v>
      </c>
      <c r="U345" s="92">
        <f t="shared" si="738"/>
        <v>17865.041166524636</v>
      </c>
      <c r="V345" s="92">
        <f t="shared" si="738"/>
        <v>23833.467166524635</v>
      </c>
      <c r="X345" s="96">
        <f t="shared" si="702"/>
        <v>59078.862559003064</v>
      </c>
      <c r="Y345" s="96">
        <f t="shared" si="703"/>
        <v>178489.77197657921</v>
      </c>
      <c r="Z345" s="96">
        <f t="shared" si="704"/>
        <v>106157.29756665557</v>
      </c>
      <c r="AA345" s="96">
        <f t="shared" si="705"/>
        <v>1896.5945199385269</v>
      </c>
      <c r="AB345" s="96">
        <f t="shared" si="706"/>
        <v>26857.509143510837</v>
      </c>
      <c r="AF345" s="96">
        <f t="shared" si="707"/>
        <v>59.078862559003063</v>
      </c>
      <c r="AG345" s="96">
        <f t="shared" si="708"/>
        <v>178.48977197657922</v>
      </c>
      <c r="AH345" s="96">
        <f t="shared" si="709"/>
        <v>106.15729756665557</v>
      </c>
      <c r="AI345" s="96">
        <f t="shared" si="710"/>
        <v>1.896594519938527</v>
      </c>
      <c r="AJ345" s="96">
        <f t="shared" si="711"/>
        <v>26.857509143510836</v>
      </c>
      <c r="AL345" s="94">
        <f t="shared" si="712"/>
        <v>60.389578008427705</v>
      </c>
      <c r="AM345" s="94">
        <f t="shared" ref="AM345:AO369" si="739">AG345/AS345</f>
        <v>182.00044440757247</v>
      </c>
      <c r="AN345" s="94">
        <f t="shared" si="739"/>
        <v>106.79058893105316</v>
      </c>
      <c r="AO345" s="94">
        <f t="shared" si="739"/>
        <v>1.9832900768319148</v>
      </c>
      <c r="AP345" s="94">
        <f t="shared" si="714"/>
        <v>27.288713691377563</v>
      </c>
      <c r="AR345" s="90">
        <f t="shared" ref="AR345:AU360" si="740">AR52</f>
        <v>0.97829566801672763</v>
      </c>
      <c r="AS345" s="90">
        <f t="shared" si="740"/>
        <v>0.98071063813925952</v>
      </c>
      <c r="AT345" s="90">
        <f t="shared" si="740"/>
        <v>0.99406978301424609</v>
      </c>
      <c r="AU345" s="90">
        <f t="shared" si="740"/>
        <v>0.95628700112699883</v>
      </c>
      <c r="AV345" s="90">
        <f t="shared" si="716"/>
        <v>0.98419842896431664</v>
      </c>
      <c r="AX345" s="32">
        <f t="shared" si="717"/>
        <v>1000000</v>
      </c>
      <c r="AY345" s="32">
        <f t="shared" si="718"/>
        <v>1000000</v>
      </c>
      <c r="AZ345" s="32">
        <f t="shared" si="719"/>
        <v>1000000</v>
      </c>
      <c r="BA345" s="32">
        <f t="shared" si="720"/>
        <v>1000000</v>
      </c>
      <c r="BB345" s="32">
        <f t="shared" si="721"/>
        <v>1000000</v>
      </c>
      <c r="BE345" s="80">
        <f t="shared" ref="BE345:BH369" si="741">AL345/AL$78</f>
        <v>0.82752592756842802</v>
      </c>
      <c r="BF345" s="80">
        <f t="shared" si="741"/>
        <v>0.74133831077233014</v>
      </c>
      <c r="BG345" s="80">
        <f t="shared" si="741"/>
        <v>0.91462119340718595</v>
      </c>
      <c r="BH345" s="80">
        <f t="shared" si="741"/>
        <v>0.95342867552760513</v>
      </c>
      <c r="BI345" s="80"/>
      <c r="BJ345" s="80"/>
      <c r="BK345" s="80"/>
      <c r="BL345" s="80"/>
      <c r="BM345" s="80"/>
      <c r="BN345" s="80"/>
      <c r="BO345" s="80"/>
      <c r="BP345" s="80"/>
      <c r="BQ345" s="80"/>
      <c r="BR345" s="80"/>
      <c r="BS345" s="80"/>
      <c r="BT345" s="95">
        <v>1.0128321644074125</v>
      </c>
      <c r="BU345" s="95">
        <v>1.0063037721035559</v>
      </c>
      <c r="BV345" s="95">
        <v>0.97132420224730875</v>
      </c>
      <c r="BW345" s="95">
        <v>0.97856801047725717</v>
      </c>
      <c r="BX345" s="88"/>
      <c r="BY345" s="95">
        <v>1.0005832667453023</v>
      </c>
      <c r="BZ345" s="95">
        <v>0.99895358883476082</v>
      </c>
      <c r="CA345" s="95">
        <v>0.99956220986264455</v>
      </c>
      <c r="CB345" s="95">
        <v>1.0003383488997548</v>
      </c>
      <c r="CD345" s="95">
        <v>1.0036349803445095</v>
      </c>
      <c r="CE345" s="95">
        <v>1.0084264248494383</v>
      </c>
      <c r="CF345" s="95">
        <v>1.0093174605427093</v>
      </c>
      <c r="CG345" s="95">
        <v>1.006102062379391</v>
      </c>
      <c r="CI345" s="95">
        <v>0.9980848142291614</v>
      </c>
      <c r="CJ345" s="95">
        <v>0.98113296732564803</v>
      </c>
      <c r="CK345" s="95">
        <v>1.0234127258695858</v>
      </c>
      <c r="CL345" s="95">
        <v>0.93409094461720921</v>
      </c>
      <c r="CN345" s="89">
        <f t="shared" si="723"/>
        <v>1.0221125551205175</v>
      </c>
      <c r="CO345" s="89">
        <f t="shared" si="724"/>
        <v>0.83688242052981976</v>
      </c>
      <c r="CP345" s="89">
        <f t="shared" si="725"/>
        <v>1.0062509608387922</v>
      </c>
      <c r="CQ345" s="89">
        <f t="shared" si="726"/>
        <v>0.99962810700546967</v>
      </c>
      <c r="CR345" s="89">
        <f t="shared" si="727"/>
        <v>1.0126468200449066</v>
      </c>
      <c r="CS345" s="89">
        <f t="shared" si="728"/>
        <v>0.99839938752891422</v>
      </c>
      <c r="CT345" s="89">
        <f t="shared" si="729"/>
        <v>0.99288134152877894</v>
      </c>
      <c r="CU345" s="89">
        <f t="shared" si="730"/>
        <v>1.0320557278866234</v>
      </c>
      <c r="CV345" s="89">
        <f t="shared" si="731"/>
        <v>0.85538802918317747</v>
      </c>
      <c r="CW345" s="89"/>
      <c r="CX345" s="89">
        <f t="shared" si="732"/>
        <v>1.0169675048355089</v>
      </c>
      <c r="DA345" s="35"/>
      <c r="DC345" s="80">
        <f t="shared" si="670"/>
        <v>0.2184940526227675</v>
      </c>
      <c r="DD345" s="80">
        <f t="shared" si="671"/>
        <v>0.32414374639122651</v>
      </c>
      <c r="DE345" s="80">
        <f t="shared" si="672"/>
        <v>0.40442931725205999</v>
      </c>
      <c r="DF345" s="80">
        <f t="shared" si="673"/>
        <v>5.2932883733945842E-2</v>
      </c>
      <c r="DG345" s="80"/>
      <c r="DI345" s="80">
        <f t="shared" si="674"/>
        <v>0.22799467788796407</v>
      </c>
      <c r="DJ345" s="80">
        <f t="shared" si="675"/>
        <v>0.33945758818696581</v>
      </c>
      <c r="DK345" s="80">
        <f t="shared" si="676"/>
        <v>0.38033933610710158</v>
      </c>
      <c r="DL345" s="80">
        <f t="shared" si="677"/>
        <v>5.1330797448430512E-2</v>
      </c>
      <c r="DM345" s="80">
        <f t="shared" si="678"/>
        <v>0.99912239963046201</v>
      </c>
      <c r="DN345" s="80"/>
      <c r="DO345" s="80"/>
      <c r="DP345" s="80">
        <f t="shared" si="679"/>
        <v>0.2281949418532612</v>
      </c>
      <c r="DQ345" s="80">
        <f t="shared" si="680"/>
        <v>0.33975575796570917</v>
      </c>
      <c r="DR345" s="80">
        <f t="shared" si="681"/>
        <v>0.38067341523698683</v>
      </c>
      <c r="DS345" s="80">
        <f t="shared" si="682"/>
        <v>5.1375884944042743E-2</v>
      </c>
      <c r="DT345" s="80"/>
      <c r="DW345" s="80">
        <f t="shared" si="733"/>
        <v>1.2750529809716063E-2</v>
      </c>
      <c r="DX345" s="80">
        <f t="shared" si="734"/>
        <v>6.283986438205936E-3</v>
      </c>
      <c r="DY345" s="80">
        <f t="shared" si="735"/>
        <v>-2.9094981508284882E-2</v>
      </c>
      <c r="DZ345" s="80">
        <f t="shared" si="736"/>
        <v>-2.1664989730228602E-2</v>
      </c>
      <c r="EA345" s="80"/>
      <c r="EC345" s="80">
        <f t="shared" si="683"/>
        <v>9.932835132460513E-2</v>
      </c>
      <c r="ED345" s="80">
        <f t="shared" si="684"/>
        <v>4.8774187652929228E-2</v>
      </c>
      <c r="EE345" s="80">
        <f t="shared" si="685"/>
        <v>0.10231952333923044</v>
      </c>
      <c r="EF345" s="80">
        <f t="shared" si="686"/>
        <v>0.74957793768323522</v>
      </c>
      <c r="EG345" s="80"/>
      <c r="EI345" s="80">
        <f t="shared" si="639"/>
        <v>-7.1481354079741363E-2</v>
      </c>
      <c r="EJ345" s="80">
        <f t="shared" si="639"/>
        <v>4.9274615836082773E-2</v>
      </c>
      <c r="EK345" s="80">
        <f t="shared" si="639"/>
        <v>1.4603666890752983E-2</v>
      </c>
      <c r="EL345" s="80">
        <f t="shared" si="639"/>
        <v>4.7225630657075244E-3</v>
      </c>
      <c r="EN345" s="80">
        <f t="shared" si="690"/>
        <v>5.8309671136775037E-4</v>
      </c>
      <c r="EO345" s="80">
        <f t="shared" si="691"/>
        <v>-1.0469590356343616E-3</v>
      </c>
      <c r="EP345" s="80">
        <f t="shared" si="692"/>
        <v>-4.3788599543580567E-4</v>
      </c>
      <c r="EQ345" s="80">
        <f t="shared" si="693"/>
        <v>3.3829167267394785E-4</v>
      </c>
      <c r="ES345" s="80">
        <f t="shared" si="694"/>
        <v>3.6283897697017369E-3</v>
      </c>
      <c r="ET345" s="80">
        <f t="shared" si="695"/>
        <v>8.3911207179985636E-3</v>
      </c>
      <c r="EU345" s="80">
        <f t="shared" si="696"/>
        <v>9.2743207689488065E-3</v>
      </c>
      <c r="EV345" s="80">
        <f t="shared" si="697"/>
        <v>6.0835201889195747E-3</v>
      </c>
      <c r="EX345" s="80">
        <f t="shared" si="698"/>
        <v>-1.9170220840689014E-3</v>
      </c>
      <c r="EY345" s="80">
        <f t="shared" si="687"/>
        <v>-1.9047285966120209E-2</v>
      </c>
      <c r="EZ345" s="80">
        <f t="shared" si="688"/>
        <v>2.3142852204629253E-2</v>
      </c>
      <c r="FA345" s="80">
        <f t="shared" si="689"/>
        <v>-6.8181474383050944E-2</v>
      </c>
      <c r="FD345" s="80">
        <f t="shared" si="652"/>
        <v>0.99288134152877894</v>
      </c>
      <c r="FE345" s="80">
        <f t="shared" si="653"/>
        <v>0.81784105480009839</v>
      </c>
      <c r="FF345" s="80">
        <f t="shared" si="654"/>
        <v>0.99288134152877894</v>
      </c>
      <c r="FG345" s="80"/>
      <c r="FH345" s="80">
        <f t="shared" si="655"/>
        <v>1.0062509608387922</v>
      </c>
      <c r="FI345" s="80">
        <f t="shared" si="656"/>
        <v>0.77790538169342049</v>
      </c>
      <c r="FJ345" s="80">
        <f t="shared" si="657"/>
        <v>1.0062509608387922</v>
      </c>
      <c r="FK345" s="80"/>
      <c r="FL345" s="80">
        <f t="shared" si="658"/>
        <v>0.99962810700546956</v>
      </c>
      <c r="FM345" s="80">
        <f t="shared" si="659"/>
        <v>1.0040679158364105</v>
      </c>
      <c r="FN345" s="80">
        <f t="shared" si="660"/>
        <v>0.99962810700546967</v>
      </c>
      <c r="FO345" s="80"/>
      <c r="FP345" s="80">
        <f t="shared" si="661"/>
        <v>1.0075503062628004</v>
      </c>
      <c r="FQ345" s="80">
        <f t="shared" si="662"/>
        <v>1.034133461540538</v>
      </c>
      <c r="FR345" s="80">
        <f t="shared" si="629"/>
        <v>1.0126468200449066</v>
      </c>
      <c r="FT345" s="80">
        <f t="shared" si="663"/>
        <v>0.99839938752891411</v>
      </c>
      <c r="FU345" s="80">
        <f t="shared" si="664"/>
        <v>1.0088501781024266</v>
      </c>
      <c r="FV345" s="80">
        <f t="shared" si="665"/>
        <v>0.99839938752891422</v>
      </c>
      <c r="GH345" s="32">
        <v>2008</v>
      </c>
      <c r="GI345" s="90">
        <f t="shared" si="630"/>
        <v>1.2761614135749901</v>
      </c>
      <c r="GJ345" s="90">
        <f t="shared" si="631"/>
        <v>1.4086921760232372</v>
      </c>
      <c r="GK345" s="90">
        <f t="shared" si="632"/>
        <v>1.3172286532591908</v>
      </c>
      <c r="GL345" s="90">
        <f t="shared" si="633"/>
        <v>0.66290496988352743</v>
      </c>
      <c r="GM345" s="90">
        <f t="shared" si="634"/>
        <v>0.84604942236986191</v>
      </c>
    </row>
    <row r="346" spans="1:200" x14ac:dyDescent="0.2">
      <c r="A346" s="74" t="s">
        <v>247</v>
      </c>
      <c r="B346" s="31">
        <f t="shared" si="638"/>
        <v>1987</v>
      </c>
      <c r="D346" s="85">
        <f>[4]Conversion_Factors!$M49*D199+D273</f>
        <v>132848.1278323704</v>
      </c>
      <c r="E346" s="85">
        <f>[4]Conversion_Factors!$M49*E199+E273</f>
        <v>209352.15714155714</v>
      </c>
      <c r="F346" s="85">
        <f>[4]Conversion_Factors!$M49*F199+F273</f>
        <v>255098.96030493424</v>
      </c>
      <c r="G346" s="85">
        <f>[4]Conversion_Factors!$M49*G199+G273</f>
        <v>30994.197105705571</v>
      </c>
      <c r="H346" s="85">
        <f t="shared" si="669"/>
        <v>628293.44238456746</v>
      </c>
      <c r="I346" s="85"/>
      <c r="J346" s="80"/>
      <c r="K346" s="93">
        <f t="shared" si="737"/>
        <v>2489.0529999999999</v>
      </c>
      <c r="L346" s="93">
        <f t="shared" si="737"/>
        <v>1130.9180000000001</v>
      </c>
      <c r="M346" s="93">
        <f t="shared" si="737"/>
        <v>2538.7559999999999</v>
      </c>
      <c r="N346" s="93">
        <f t="shared" si="737"/>
        <v>18332.98863821174</v>
      </c>
      <c r="O346" s="93">
        <f t="shared" si="700"/>
        <v>24491.715638211739</v>
      </c>
      <c r="P346" s="93"/>
      <c r="R346" s="92">
        <f t="shared" si="738"/>
        <v>2489.0529999999999</v>
      </c>
      <c r="S346" s="92">
        <f t="shared" si="738"/>
        <v>1130.9180000000001</v>
      </c>
      <c r="T346" s="92">
        <f t="shared" si="738"/>
        <v>2538.7559999999999</v>
      </c>
      <c r="U346" s="92">
        <f t="shared" si="738"/>
        <v>18332.98863821174</v>
      </c>
      <c r="V346" s="92">
        <f t="shared" si="738"/>
        <v>24491.715638211739</v>
      </c>
      <c r="X346" s="96">
        <f t="shared" si="702"/>
        <v>53372.960653055765</v>
      </c>
      <c r="Y346" s="96">
        <f t="shared" si="703"/>
        <v>185117.00860854378</v>
      </c>
      <c r="Z346" s="96">
        <f t="shared" si="704"/>
        <v>100481.87391972063</v>
      </c>
      <c r="AA346" s="96">
        <f t="shared" si="705"/>
        <v>1690.6243557640064</v>
      </c>
      <c r="AB346" s="96">
        <f t="shared" si="706"/>
        <v>25653.304638418635</v>
      </c>
      <c r="AF346" s="96">
        <f t="shared" si="707"/>
        <v>53.372960653055763</v>
      </c>
      <c r="AG346" s="96">
        <f t="shared" si="708"/>
        <v>185.11700860854378</v>
      </c>
      <c r="AH346" s="96">
        <f t="shared" si="709"/>
        <v>100.48187391972063</v>
      </c>
      <c r="AI346" s="96">
        <f t="shared" si="710"/>
        <v>1.6906243557640064</v>
      </c>
      <c r="AJ346" s="96">
        <f t="shared" si="711"/>
        <v>25.653304638418636</v>
      </c>
      <c r="AL346" s="94">
        <f t="shared" si="712"/>
        <v>54.034719770736281</v>
      </c>
      <c r="AM346" s="94">
        <f t="shared" si="739"/>
        <v>190.8739164776357</v>
      </c>
      <c r="AN346" s="94">
        <f t="shared" si="739"/>
        <v>99.538683826491962</v>
      </c>
      <c r="AO346" s="94">
        <f t="shared" si="739"/>
        <v>1.723806255058675</v>
      </c>
      <c r="AP346" s="94">
        <f t="shared" si="714"/>
        <v>25.913455385683374</v>
      </c>
      <c r="AR346" s="90">
        <f t="shared" si="740"/>
        <v>0.98775307579111549</v>
      </c>
      <c r="AS346" s="90">
        <f t="shared" si="740"/>
        <v>0.96983921126925454</v>
      </c>
      <c r="AT346" s="90">
        <f t="shared" si="740"/>
        <v>1.0094756134697618</v>
      </c>
      <c r="AU346" s="90">
        <f t="shared" si="740"/>
        <v>0.98075079539983501</v>
      </c>
      <c r="AV346" s="90">
        <f t="shared" si="716"/>
        <v>0.98996078510593122</v>
      </c>
      <c r="AX346" s="32">
        <f t="shared" si="717"/>
        <v>1000000</v>
      </c>
      <c r="AY346" s="32">
        <f t="shared" si="718"/>
        <v>1000000</v>
      </c>
      <c r="AZ346" s="32">
        <f t="shared" si="719"/>
        <v>1000000</v>
      </c>
      <c r="BA346" s="32">
        <f t="shared" si="720"/>
        <v>1000000</v>
      </c>
      <c r="BB346" s="32">
        <f t="shared" si="721"/>
        <v>1000000</v>
      </c>
      <c r="BE346" s="80">
        <f t="shared" si="741"/>
        <v>0.74044451168276704</v>
      </c>
      <c r="BF346" s="80">
        <f t="shared" si="741"/>
        <v>0.77748242468655104</v>
      </c>
      <c r="BG346" s="80">
        <f t="shared" si="741"/>
        <v>0.85251135613031037</v>
      </c>
      <c r="BH346" s="80">
        <f t="shared" si="741"/>
        <v>0.82868680372371151</v>
      </c>
      <c r="BI346" s="80"/>
      <c r="BJ346" s="80"/>
      <c r="BK346" s="80"/>
      <c r="BL346" s="80"/>
      <c r="BM346" s="80"/>
      <c r="BN346" s="80"/>
      <c r="BO346" s="80"/>
      <c r="BP346" s="80"/>
      <c r="BQ346" s="80"/>
      <c r="BR346" s="80"/>
      <c r="BS346" s="80"/>
      <c r="BT346" s="95">
        <v>1.01402423019475</v>
      </c>
      <c r="BU346" s="95">
        <v>0.99356482443782723</v>
      </c>
      <c r="BV346" s="95">
        <v>0.95958967532924655</v>
      </c>
      <c r="BW346" s="95">
        <v>0.94930853249312652</v>
      </c>
      <c r="BX346" s="88"/>
      <c r="BY346" s="95">
        <v>1.0004764626844007</v>
      </c>
      <c r="BZ346" s="95">
        <v>0.99774666883901009</v>
      </c>
      <c r="CA346" s="95">
        <v>0.99897794022543551</v>
      </c>
      <c r="CB346" s="95">
        <v>1.0005078070001121</v>
      </c>
      <c r="CD346" s="95">
        <v>1.0143399322439894</v>
      </c>
      <c r="CE346" s="95">
        <v>1.0247286413010395</v>
      </c>
      <c r="CF346" s="95">
        <v>1.0263911363628295</v>
      </c>
      <c r="CG346" s="95">
        <v>1.0196152780820338</v>
      </c>
      <c r="CI346" s="95">
        <v>1.0077857221585114</v>
      </c>
      <c r="CJ346" s="95">
        <v>0.97076684268754898</v>
      </c>
      <c r="CK346" s="95">
        <v>1.0368122032060259</v>
      </c>
      <c r="CL346" s="95">
        <v>0.95610950262084216</v>
      </c>
      <c r="CN346" s="89">
        <f t="shared" si="723"/>
        <v>1.0503419362088582</v>
      </c>
      <c r="CO346" s="89">
        <f t="shared" si="724"/>
        <v>0.79935929894585234</v>
      </c>
      <c r="CP346" s="89">
        <f t="shared" si="725"/>
        <v>0.99835323299144718</v>
      </c>
      <c r="CQ346" s="89">
        <f t="shared" si="726"/>
        <v>0.99897998206854521</v>
      </c>
      <c r="CR346" s="89">
        <f t="shared" si="727"/>
        <v>1.0279832787721699</v>
      </c>
      <c r="CS346" s="89">
        <f t="shared" si="728"/>
        <v>1.0034545639999304</v>
      </c>
      <c r="CT346" s="89">
        <f t="shared" si="729"/>
        <v>0.98259739722108963</v>
      </c>
      <c r="CU346" s="89">
        <f t="shared" si="730"/>
        <v>1.0617715699339705</v>
      </c>
      <c r="CV346" s="89">
        <f t="shared" si="731"/>
        <v>0.839600593781342</v>
      </c>
      <c r="CW346" s="89"/>
      <c r="CX346" s="89">
        <f t="shared" si="732"/>
        <v>1.0287853647971188</v>
      </c>
      <c r="DA346" s="35"/>
      <c r="DC346" s="80">
        <f t="shared" si="670"/>
        <v>0.2114428050182583</v>
      </c>
      <c r="DD346" s="80">
        <f t="shared" si="671"/>
        <v>0.33320761131454929</v>
      </c>
      <c r="DE346" s="80">
        <f t="shared" si="672"/>
        <v>0.40601881715772009</v>
      </c>
      <c r="DF346" s="80">
        <f t="shared" si="673"/>
        <v>4.9330766509472115E-2</v>
      </c>
      <c r="DG346" s="80"/>
      <c r="DI346" s="80">
        <f t="shared" si="674"/>
        <v>0.21494915325374747</v>
      </c>
      <c r="DJ346" s="80">
        <f t="shared" si="675"/>
        <v>0.32865484833561154</v>
      </c>
      <c r="DK346" s="80">
        <f t="shared" si="676"/>
        <v>0.40522354763380131</v>
      </c>
      <c r="DL346" s="80">
        <f t="shared" si="677"/>
        <v>5.1110671394346947E-2</v>
      </c>
      <c r="DM346" s="80">
        <f t="shared" si="678"/>
        <v>0.99993822061750737</v>
      </c>
      <c r="DN346" s="80"/>
      <c r="DO346" s="80"/>
      <c r="DP346" s="80">
        <f t="shared" si="679"/>
        <v>0.21496243350014824</v>
      </c>
      <c r="DQ346" s="80">
        <f t="shared" si="680"/>
        <v>0.3286751536836468</v>
      </c>
      <c r="DR346" s="80">
        <f t="shared" si="681"/>
        <v>0.40524858364105465</v>
      </c>
      <c r="DS346" s="80">
        <f t="shared" si="682"/>
        <v>5.111382917515022E-2</v>
      </c>
      <c r="DT346" s="80"/>
      <c r="DW346" s="80">
        <f t="shared" si="733"/>
        <v>1.1762707293507559E-3</v>
      </c>
      <c r="DX346" s="80">
        <f t="shared" si="734"/>
        <v>-1.2739957003641248E-2</v>
      </c>
      <c r="DY346" s="80">
        <f t="shared" si="735"/>
        <v>-1.2154525914624927E-2</v>
      </c>
      <c r="DZ346" s="80">
        <f t="shared" si="736"/>
        <v>-3.0356430209956906E-2</v>
      </c>
      <c r="EA346" s="80"/>
      <c r="EC346" s="80">
        <f t="shared" si="683"/>
        <v>0.1016283643321664</v>
      </c>
      <c r="ED346" s="80">
        <f t="shared" si="684"/>
        <v>4.6175532033188915E-2</v>
      </c>
      <c r="EE346" s="80">
        <f t="shared" si="685"/>
        <v>0.10365774441864975</v>
      </c>
      <c r="EF346" s="80">
        <f t="shared" si="686"/>
        <v>0.74853835921599499</v>
      </c>
      <c r="EG346" s="80"/>
      <c r="EI346" s="80">
        <f t="shared" si="639"/>
        <v>2.2891630550341074E-2</v>
      </c>
      <c r="EJ346" s="80">
        <f t="shared" si="639"/>
        <v>-5.475118325812213E-2</v>
      </c>
      <c r="EK346" s="80">
        <f t="shared" si="639"/>
        <v>1.2994054376113432E-2</v>
      </c>
      <c r="EL346" s="80">
        <f t="shared" si="639"/>
        <v>-1.3878477074908055E-3</v>
      </c>
      <c r="EN346" s="80">
        <f t="shared" si="690"/>
        <v>-1.067474992697061E-4</v>
      </c>
      <c r="EO346" s="80">
        <f t="shared" si="691"/>
        <v>-1.2089146962369643E-3</v>
      </c>
      <c r="EP346" s="80">
        <f t="shared" si="692"/>
        <v>-5.8469643837642945E-4</v>
      </c>
      <c r="EQ346" s="80">
        <f t="shared" si="693"/>
        <v>1.6938643709589517E-4</v>
      </c>
      <c r="ES346" s="80">
        <f t="shared" si="694"/>
        <v>1.060969811868312E-2</v>
      </c>
      <c r="ET346" s="80">
        <f t="shared" si="695"/>
        <v>1.603671662839375E-2</v>
      </c>
      <c r="EU346" s="80">
        <f t="shared" si="696"/>
        <v>1.6774577857197548E-2</v>
      </c>
      <c r="EV346" s="80">
        <f t="shared" si="697"/>
        <v>1.3341857606667253E-2</v>
      </c>
      <c r="EX346" s="80">
        <f t="shared" si="698"/>
        <v>9.6725919118062255E-3</v>
      </c>
      <c r="EY346" s="80">
        <f t="shared" si="687"/>
        <v>-1.0621674374429332E-2</v>
      </c>
      <c r="EZ346" s="80">
        <f t="shared" si="688"/>
        <v>1.3007964409517564E-2</v>
      </c>
      <c r="FA346" s="80">
        <f t="shared" si="689"/>
        <v>2.3298644383245772E-2</v>
      </c>
      <c r="FD346" s="80">
        <f t="shared" si="652"/>
        <v>0.98964232292667043</v>
      </c>
      <c r="FE346" s="80">
        <f t="shared" si="653"/>
        <v>0.80937012125716778</v>
      </c>
      <c r="FF346" s="80">
        <f t="shared" si="654"/>
        <v>0.98259739722108963</v>
      </c>
      <c r="FG346" s="80"/>
      <c r="FH346" s="80">
        <f t="shared" si="655"/>
        <v>0.99215133385734933</v>
      </c>
      <c r="FI346" s="80">
        <f t="shared" si="656"/>
        <v>0.77179986206193762</v>
      </c>
      <c r="FJ346" s="80">
        <f t="shared" si="657"/>
        <v>0.99835323299144718</v>
      </c>
      <c r="FK346" s="80"/>
      <c r="FL346" s="80">
        <f t="shared" si="658"/>
        <v>0.99935163394028004</v>
      </c>
      <c r="FM346" s="80">
        <f t="shared" si="659"/>
        <v>1.0034169122781285</v>
      </c>
      <c r="FN346" s="80">
        <f t="shared" si="660"/>
        <v>0.99897998206854521</v>
      </c>
      <c r="FO346" s="80"/>
      <c r="FP346" s="80">
        <f t="shared" si="661"/>
        <v>1.0151449236038517</v>
      </c>
      <c r="FQ346" s="80">
        <f t="shared" si="662"/>
        <v>1.049795333811756</v>
      </c>
      <c r="FR346" s="80">
        <f t="shared" si="629"/>
        <v>1.0279832787721699</v>
      </c>
      <c r="FT346" s="80">
        <f t="shared" si="663"/>
        <v>1.0050632808214437</v>
      </c>
      <c r="FU346" s="80">
        <f t="shared" si="664"/>
        <v>1.0139582698609226</v>
      </c>
      <c r="FV346" s="80">
        <f t="shared" si="665"/>
        <v>1.0034545639999304</v>
      </c>
      <c r="GH346" s="32">
        <v>2009</v>
      </c>
      <c r="GI346" s="90">
        <f t="shared" si="630"/>
        <v>1.2581976514163002</v>
      </c>
      <c r="GJ346" s="90">
        <f t="shared" si="631"/>
        <v>1.4000889182969054</v>
      </c>
      <c r="GK346" s="90">
        <f t="shared" si="632"/>
        <v>1.3220035948343951</v>
      </c>
      <c r="GL346" s="90">
        <f t="shared" si="633"/>
        <v>0.68041025884188255</v>
      </c>
      <c r="GM346" s="90">
        <f t="shared" si="634"/>
        <v>0.82982603540655386</v>
      </c>
    </row>
    <row r="347" spans="1:200" x14ac:dyDescent="0.2">
      <c r="A347" s="74" t="s">
        <v>247</v>
      </c>
      <c r="B347" s="31">
        <f t="shared" si="638"/>
        <v>1988</v>
      </c>
      <c r="D347" s="85">
        <f>[4]Conversion_Factors!$M50*D200+D274</f>
        <v>132840.97156397623</v>
      </c>
      <c r="E347" s="85">
        <f>[4]Conversion_Factors!$M50*E200+E274</f>
        <v>193775.45021826273</v>
      </c>
      <c r="F347" s="85">
        <f>[4]Conversion_Factors!$M50*F200+F274</f>
        <v>250127.68078931572</v>
      </c>
      <c r="G347" s="85">
        <f>[4]Conversion_Factors!$M50*G200+G274</f>
        <v>30690.844261988812</v>
      </c>
      <c r="H347" s="85">
        <f t="shared" si="669"/>
        <v>607434.94683354348</v>
      </c>
      <c r="I347" s="85"/>
      <c r="J347" s="80"/>
      <c r="K347" s="93">
        <f t="shared" si="737"/>
        <v>2730.88</v>
      </c>
      <c r="L347" s="93">
        <f t="shared" si="737"/>
        <v>1099.394</v>
      </c>
      <c r="M347" s="93">
        <f t="shared" si="737"/>
        <v>2675.1080000000002</v>
      </c>
      <c r="N347" s="93">
        <f t="shared" si="737"/>
        <v>18634.149689749931</v>
      </c>
      <c r="O347" s="93">
        <f t="shared" si="700"/>
        <v>25139.531689749932</v>
      </c>
      <c r="P347" s="93"/>
      <c r="R347" s="92">
        <f t="shared" si="738"/>
        <v>2730.88</v>
      </c>
      <c r="S347" s="92">
        <f t="shared" si="738"/>
        <v>1099.394</v>
      </c>
      <c r="T347" s="92">
        <f t="shared" si="738"/>
        <v>2675.1080000000002</v>
      </c>
      <c r="U347" s="92">
        <f t="shared" si="738"/>
        <v>18634.149689749931</v>
      </c>
      <c r="V347" s="92">
        <f t="shared" si="738"/>
        <v>25139.531689749932</v>
      </c>
      <c r="X347" s="96">
        <f t="shared" si="702"/>
        <v>48644.016421071676</v>
      </c>
      <c r="Y347" s="96">
        <f t="shared" si="703"/>
        <v>176256.60156255422</v>
      </c>
      <c r="Z347" s="96">
        <f t="shared" si="704"/>
        <v>93501.90003144386</v>
      </c>
      <c r="AA347" s="96">
        <f t="shared" si="705"/>
        <v>1647.0214510979749</v>
      </c>
      <c r="AB347" s="96">
        <f t="shared" si="706"/>
        <v>24162.540270438338</v>
      </c>
      <c r="AF347" s="96">
        <f t="shared" si="707"/>
        <v>48.644016421071676</v>
      </c>
      <c r="AG347" s="96">
        <f t="shared" si="708"/>
        <v>176.25660156255421</v>
      </c>
      <c r="AH347" s="96">
        <f t="shared" si="709"/>
        <v>93.501900031443853</v>
      </c>
      <c r="AI347" s="96">
        <f t="shared" si="710"/>
        <v>1.647021451097975</v>
      </c>
      <c r="AJ347" s="96">
        <f t="shared" si="711"/>
        <v>24.162540270438338</v>
      </c>
      <c r="AL347" s="94">
        <f t="shared" si="712"/>
        <v>47.637119046037647</v>
      </c>
      <c r="AM347" s="94">
        <f t="shared" si="739"/>
        <v>172.64218721440395</v>
      </c>
      <c r="AN347" s="94">
        <f t="shared" si="739"/>
        <v>92.239959623647124</v>
      </c>
      <c r="AO347" s="94">
        <f t="shared" si="739"/>
        <v>1.6820929013730785</v>
      </c>
      <c r="AP347" s="94">
        <f t="shared" si="714"/>
        <v>23.786810058192106</v>
      </c>
      <c r="AR347" s="90">
        <f t="shared" si="740"/>
        <v>1.0211368234519165</v>
      </c>
      <c r="AS347" s="90">
        <f t="shared" si="740"/>
        <v>1.0209358697689663</v>
      </c>
      <c r="AT347" s="90">
        <f t="shared" si="740"/>
        <v>1.013681059845924</v>
      </c>
      <c r="AU347" s="90">
        <f t="shared" si="740"/>
        <v>0.97915011100369376</v>
      </c>
      <c r="AV347" s="90">
        <f t="shared" si="716"/>
        <v>1.0157957376935809</v>
      </c>
      <c r="AX347" s="32">
        <f t="shared" si="717"/>
        <v>1000000</v>
      </c>
      <c r="AY347" s="32">
        <f t="shared" si="718"/>
        <v>1000000</v>
      </c>
      <c r="AZ347" s="32">
        <f t="shared" si="719"/>
        <v>1000000</v>
      </c>
      <c r="BA347" s="32">
        <f t="shared" si="720"/>
        <v>1000000</v>
      </c>
      <c r="BB347" s="32">
        <f t="shared" si="721"/>
        <v>1000000</v>
      </c>
      <c r="BE347" s="80">
        <f t="shared" si="741"/>
        <v>0.65277739016090686</v>
      </c>
      <c r="BF347" s="80">
        <f t="shared" si="741"/>
        <v>0.70321953253561109</v>
      </c>
      <c r="BG347" s="80">
        <f t="shared" si="741"/>
        <v>0.79000053090145261</v>
      </c>
      <c r="BH347" s="80">
        <f t="shared" si="741"/>
        <v>0.80863390877866026</v>
      </c>
      <c r="BI347" s="80"/>
      <c r="BJ347" s="80"/>
      <c r="BK347" s="80"/>
      <c r="BL347" s="80"/>
      <c r="BM347" s="80"/>
      <c r="BN347" s="80"/>
      <c r="BO347" s="80"/>
      <c r="BP347" s="80"/>
      <c r="BQ347" s="80"/>
      <c r="BR347" s="80"/>
      <c r="BS347" s="80"/>
      <c r="BT347" s="95">
        <v>1.0125743522308328</v>
      </c>
      <c r="BU347" s="95">
        <v>0.99547668937600242</v>
      </c>
      <c r="BV347" s="95">
        <v>0.95956194600769606</v>
      </c>
      <c r="BW347" s="95">
        <v>0.96732869108839137</v>
      </c>
      <c r="BX347" s="88"/>
      <c r="BY347" s="95">
        <v>0.99965392083367344</v>
      </c>
      <c r="BZ347" s="95">
        <v>0.99804784805381996</v>
      </c>
      <c r="CA347" s="95">
        <v>0.99949930190012992</v>
      </c>
      <c r="CB347" s="95">
        <v>1.0014897413878752</v>
      </c>
      <c r="CD347" s="95">
        <v>1.0273775573938055</v>
      </c>
      <c r="CE347" s="95">
        <v>1.0387861124944431</v>
      </c>
      <c r="CF347" s="95">
        <v>1.0415649221912642</v>
      </c>
      <c r="CG347" s="95">
        <v>1.0308745264275609</v>
      </c>
      <c r="CI347" s="95">
        <v>1.0425183951204253</v>
      </c>
      <c r="CJ347" s="95">
        <v>1.0210986268055762</v>
      </c>
      <c r="CK347" s="95">
        <v>1.0400778444472771</v>
      </c>
      <c r="CL347" s="95">
        <v>0.95453319861959751</v>
      </c>
      <c r="CN347" s="89">
        <f t="shared" si="723"/>
        <v>1.0781239166928307</v>
      </c>
      <c r="CO347" s="89">
        <f t="shared" si="724"/>
        <v>0.7529069460471326</v>
      </c>
      <c r="CP347" s="89">
        <f t="shared" si="725"/>
        <v>1.0051878649469241</v>
      </c>
      <c r="CQ347" s="89">
        <f t="shared" si="726"/>
        <v>0.9991636781807326</v>
      </c>
      <c r="CR347" s="89">
        <f t="shared" si="727"/>
        <v>1.0422042114297339</v>
      </c>
      <c r="CS347" s="89">
        <f t="shared" si="728"/>
        <v>1.0288299471385545</v>
      </c>
      <c r="CT347" s="89">
        <f t="shared" si="729"/>
        <v>0.98382269332137684</v>
      </c>
      <c r="CU347" s="89">
        <f t="shared" si="730"/>
        <v>1.1422622186745595</v>
      </c>
      <c r="CV347" s="89">
        <f t="shared" si="731"/>
        <v>0.81172698557757239</v>
      </c>
      <c r="CW347" s="89"/>
      <c r="CX347" s="89">
        <f t="shared" si="732"/>
        <v>1.0769121976027536</v>
      </c>
      <c r="DA347" s="35"/>
      <c r="DC347" s="80">
        <f t="shared" si="670"/>
        <v>0.21869168419837209</v>
      </c>
      <c r="DD347" s="80">
        <f t="shared" si="671"/>
        <v>0.31900609477341019</v>
      </c>
      <c r="DE347" s="80">
        <f t="shared" si="672"/>
        <v>0.41177690235504127</v>
      </c>
      <c r="DF347" s="80">
        <f t="shared" si="673"/>
        <v>5.0525318673176507E-2</v>
      </c>
      <c r="DG347" s="80"/>
      <c r="DI347" s="80">
        <f t="shared" si="674"/>
        <v>0.21504688267078376</v>
      </c>
      <c r="DJ347" s="80">
        <f t="shared" si="675"/>
        <v>0.32605530844139718</v>
      </c>
      <c r="DK347" s="80">
        <f t="shared" si="676"/>
        <v>0.408891102571045</v>
      </c>
      <c r="DL347" s="80">
        <f t="shared" si="677"/>
        <v>4.9925660814709373E-2</v>
      </c>
      <c r="DM347" s="80">
        <f t="shared" si="678"/>
        <v>0.99991895449793533</v>
      </c>
      <c r="DN347" s="80"/>
      <c r="DO347" s="80"/>
      <c r="DP347" s="80">
        <f t="shared" si="679"/>
        <v>0.21506431266597997</v>
      </c>
      <c r="DQ347" s="80">
        <f t="shared" si="680"/>
        <v>0.32608173589939726</v>
      </c>
      <c r="DR347" s="80">
        <f t="shared" si="681"/>
        <v>0.40892424404170979</v>
      </c>
      <c r="DS347" s="80">
        <f t="shared" si="682"/>
        <v>4.9929707392912977E-2</v>
      </c>
      <c r="DT347" s="80"/>
      <c r="DW347" s="80">
        <f t="shared" si="733"/>
        <v>-1.4308489346188231E-3</v>
      </c>
      <c r="DX347" s="80">
        <f t="shared" si="734"/>
        <v>1.9223988174111241E-3</v>
      </c>
      <c r="DY347" s="80">
        <f t="shared" si="735"/>
        <v>-2.8897478702708961E-5</v>
      </c>
      <c r="DZ347" s="80">
        <f t="shared" si="736"/>
        <v>1.8804486709866775E-2</v>
      </c>
      <c r="EA347" s="80"/>
      <c r="EC347" s="80">
        <f t="shared" si="683"/>
        <v>0.10862891296871111</v>
      </c>
      <c r="ED347" s="80">
        <f t="shared" si="684"/>
        <v>4.3731681781815079E-2</v>
      </c>
      <c r="EE347" s="80">
        <f t="shared" si="685"/>
        <v>0.106410414999525</v>
      </c>
      <c r="EF347" s="80">
        <f t="shared" si="686"/>
        <v>0.74122899024994882</v>
      </c>
      <c r="EG347" s="80"/>
      <c r="EI347" s="80">
        <f t="shared" si="639"/>
        <v>6.6614932984092601E-2</v>
      </c>
      <c r="EJ347" s="80">
        <f t="shared" si="639"/>
        <v>-5.4377225130249694E-2</v>
      </c>
      <c r="EK347" s="80">
        <f t="shared" si="639"/>
        <v>2.6208904344923289E-2</v>
      </c>
      <c r="EL347" s="80">
        <f t="shared" si="639"/>
        <v>-9.812844430150949E-3</v>
      </c>
      <c r="EN347" s="80">
        <f t="shared" si="690"/>
        <v>-8.2248827763953865E-4</v>
      </c>
      <c r="EO347" s="80">
        <f t="shared" si="691"/>
        <v>3.0181385362758881E-4</v>
      </c>
      <c r="EP347" s="80">
        <f t="shared" si="692"/>
        <v>5.2175894279130877E-4</v>
      </c>
      <c r="EQ347" s="80">
        <f t="shared" si="693"/>
        <v>9.8095471424976873E-4</v>
      </c>
      <c r="ES347" s="80">
        <f t="shared" si="694"/>
        <v>1.2771406845615155E-2</v>
      </c>
      <c r="ET347" s="80">
        <f t="shared" si="695"/>
        <v>1.3624994574438882E-2</v>
      </c>
      <c r="EU347" s="80">
        <f t="shared" si="696"/>
        <v>1.4675416427238686E-2</v>
      </c>
      <c r="EV347" s="80">
        <f t="shared" si="697"/>
        <v>1.0982118986880385E-2</v>
      </c>
      <c r="EX347" s="80">
        <f t="shared" si="698"/>
        <v>3.3883749906856317E-2</v>
      </c>
      <c r="EY347" s="80">
        <f t="shared" si="687"/>
        <v>5.0548093100252246E-2</v>
      </c>
      <c r="EZ347" s="80">
        <f t="shared" si="688"/>
        <v>3.1447441680548596E-3</v>
      </c>
      <c r="FA347" s="80">
        <f t="shared" si="689"/>
        <v>-1.6500252588892118E-3</v>
      </c>
      <c r="FD347" s="80">
        <f t="shared" si="652"/>
        <v>1.001246997095405</v>
      </c>
      <c r="FE347" s="80">
        <f t="shared" si="653"/>
        <v>0.81037940344748305</v>
      </c>
      <c r="FF347" s="80">
        <f t="shared" si="654"/>
        <v>0.98382269332137684</v>
      </c>
      <c r="FG347" s="80"/>
      <c r="FH347" s="80">
        <f t="shared" si="655"/>
        <v>1.0068459055669081</v>
      </c>
      <c r="FI347" s="80">
        <f t="shared" si="656"/>
        <v>0.77708353103416639</v>
      </c>
      <c r="FJ347" s="80">
        <f t="shared" si="657"/>
        <v>1.0051878649469241</v>
      </c>
      <c r="FK347" s="80"/>
      <c r="FL347" s="80">
        <f t="shared" si="658"/>
        <v>1.0001838836768351</v>
      </c>
      <c r="FM347" s="80">
        <f t="shared" si="659"/>
        <v>1.0036014242693567</v>
      </c>
      <c r="FN347" s="80">
        <f t="shared" si="660"/>
        <v>0.9991636781807326</v>
      </c>
      <c r="FO347" s="80"/>
      <c r="FP347" s="80">
        <f t="shared" si="661"/>
        <v>1.0138338170972485</v>
      </c>
      <c r="FQ347" s="80">
        <f t="shared" si="662"/>
        <v>1.0643180104492529</v>
      </c>
      <c r="FR347" s="80">
        <f t="shared" si="629"/>
        <v>1.0422042114297339</v>
      </c>
      <c r="FT347" s="80">
        <f t="shared" si="663"/>
        <v>1.0252880240411422</v>
      </c>
      <c r="FU347" s="80">
        <f t="shared" si="664"/>
        <v>1.0395992709658806</v>
      </c>
      <c r="FV347" s="80">
        <f t="shared" si="665"/>
        <v>1.0288299471385545</v>
      </c>
      <c r="GH347" s="32">
        <v>2010</v>
      </c>
      <c r="GI347" s="90">
        <f t="shared" si="630"/>
        <v>1.3073699494043065</v>
      </c>
      <c r="GJ347" s="90">
        <f t="shared" si="631"/>
        <v>1.4056885285354002</v>
      </c>
      <c r="GK347" s="90">
        <f t="shared" si="632"/>
        <v>1.3245039162964565</v>
      </c>
      <c r="GL347" s="90">
        <f t="shared" si="633"/>
        <v>0.70095652599233149</v>
      </c>
      <c r="GM347" s="90">
        <f t="shared" si="634"/>
        <v>0.83314206304252048</v>
      </c>
    </row>
    <row r="348" spans="1:200" x14ac:dyDescent="0.2">
      <c r="A348" s="74" t="s">
        <v>247</v>
      </c>
      <c r="B348" s="31">
        <f t="shared" si="638"/>
        <v>1989</v>
      </c>
      <c r="D348" s="85">
        <f>[4]Conversion_Factors!$M51*D201+D275</f>
        <v>136931.1490336961</v>
      </c>
      <c r="E348" s="85">
        <f>[4]Conversion_Factors!$M51*E201+E275</f>
        <v>184246.06660964389</v>
      </c>
      <c r="F348" s="85">
        <f>[4]Conversion_Factors!$M51*F201+F275</f>
        <v>248461.35715521901</v>
      </c>
      <c r="G348" s="85">
        <f>[4]Conversion_Factors!$M51*G201+G275</f>
        <v>29207.076812958476</v>
      </c>
      <c r="H348" s="85">
        <f t="shared" si="669"/>
        <v>598845.64961151744</v>
      </c>
      <c r="I348" s="85"/>
      <c r="J348" s="80"/>
      <c r="K348" s="93">
        <f t="shared" si="737"/>
        <v>2784.8009999999999</v>
      </c>
      <c r="L348" s="93">
        <f t="shared" si="737"/>
        <v>1040.769</v>
      </c>
      <c r="M348" s="93">
        <f t="shared" si="737"/>
        <v>2766.64</v>
      </c>
      <c r="N348" s="93">
        <f t="shared" si="737"/>
        <v>18912.989969370334</v>
      </c>
      <c r="O348" s="93">
        <f t="shared" si="700"/>
        <v>25505.199969370333</v>
      </c>
      <c r="P348" s="93"/>
      <c r="R348" s="92">
        <f t="shared" si="738"/>
        <v>2784.8009999999999</v>
      </c>
      <c r="S348" s="92">
        <f t="shared" si="738"/>
        <v>1040.769</v>
      </c>
      <c r="T348" s="92">
        <f t="shared" si="738"/>
        <v>2766.64</v>
      </c>
      <c r="U348" s="92">
        <f t="shared" si="738"/>
        <v>18912.989969370334</v>
      </c>
      <c r="V348" s="92">
        <f t="shared" si="738"/>
        <v>25505.199969370333</v>
      </c>
      <c r="X348" s="96">
        <f t="shared" si="702"/>
        <v>49170.891935795808</v>
      </c>
      <c r="Y348" s="96">
        <f t="shared" si="703"/>
        <v>177028.78026694097</v>
      </c>
      <c r="Z348" s="96">
        <f t="shared" si="704"/>
        <v>89806.17541683017</v>
      </c>
      <c r="AA348" s="96">
        <f t="shared" si="705"/>
        <v>1544.286591398793</v>
      </c>
      <c r="AB348" s="96">
        <f t="shared" si="706"/>
        <v>23479.355203279421</v>
      </c>
      <c r="AF348" s="96">
        <f t="shared" si="707"/>
        <v>49.170891935795808</v>
      </c>
      <c r="AG348" s="96">
        <f t="shared" si="708"/>
        <v>177.02878026694097</v>
      </c>
      <c r="AH348" s="96">
        <f t="shared" si="709"/>
        <v>89.806175416830172</v>
      </c>
      <c r="AI348" s="96">
        <f t="shared" si="710"/>
        <v>1.5442865913987931</v>
      </c>
      <c r="AJ348" s="96">
        <f t="shared" si="711"/>
        <v>23.479355203279422</v>
      </c>
      <c r="AL348" s="94">
        <f t="shared" si="712"/>
        <v>48.218859500151233</v>
      </c>
      <c r="AM348" s="94">
        <f t="shared" si="739"/>
        <v>175.05007303724238</v>
      </c>
      <c r="AN348" s="94">
        <f t="shared" si="739"/>
        <v>89.205607551904137</v>
      </c>
      <c r="AO348" s="94">
        <f t="shared" si="739"/>
        <v>1.5670379522381932</v>
      </c>
      <c r="AP348" s="94">
        <f t="shared" si="714"/>
        <v>23.246388716085786</v>
      </c>
      <c r="AR348" s="90">
        <f t="shared" si="740"/>
        <v>1.0197439849368812</v>
      </c>
      <c r="AS348" s="90">
        <f t="shared" si="740"/>
        <v>1.0113036641194524</v>
      </c>
      <c r="AT348" s="90">
        <f t="shared" si="740"/>
        <v>1.0067324003659366</v>
      </c>
      <c r="AU348" s="90">
        <f t="shared" si="740"/>
        <v>0.98548129558259612</v>
      </c>
      <c r="AV348" s="90">
        <f t="shared" si="716"/>
        <v>1.0100216205639041</v>
      </c>
      <c r="AX348" s="32">
        <f t="shared" si="717"/>
        <v>1000000</v>
      </c>
      <c r="AY348" s="32">
        <f t="shared" si="718"/>
        <v>1000000</v>
      </c>
      <c r="AZ348" s="32">
        <f t="shared" si="719"/>
        <v>1000000</v>
      </c>
      <c r="BA348" s="32">
        <f t="shared" si="720"/>
        <v>1000000</v>
      </c>
      <c r="BB348" s="32">
        <f t="shared" si="721"/>
        <v>1000000</v>
      </c>
      <c r="BE348" s="80">
        <f t="shared" si="741"/>
        <v>0.66074905223854619</v>
      </c>
      <c r="BF348" s="80">
        <f t="shared" si="741"/>
        <v>0.71302751962183064</v>
      </c>
      <c r="BG348" s="80">
        <f t="shared" si="741"/>
        <v>0.7640124476737542</v>
      </c>
      <c r="BH348" s="80">
        <f t="shared" si="741"/>
        <v>0.75332344812138829</v>
      </c>
      <c r="BI348" s="80"/>
      <c r="BJ348" s="80"/>
      <c r="BK348" s="80"/>
      <c r="BL348" s="80"/>
      <c r="BM348" s="80"/>
      <c r="BN348" s="80"/>
      <c r="BO348" s="80"/>
      <c r="BP348" s="80"/>
      <c r="BQ348" s="80"/>
      <c r="BR348" s="80"/>
      <c r="BS348" s="80"/>
      <c r="BT348" s="95">
        <v>1.0030542347748617</v>
      </c>
      <c r="BU348" s="95">
        <v>0.99414196507457619</v>
      </c>
      <c r="BV348" s="95">
        <v>0.95695910494112302</v>
      </c>
      <c r="BW348" s="95">
        <v>0.97102855219820627</v>
      </c>
      <c r="BX348" s="88"/>
      <c r="BY348" s="95">
        <v>0.99878236534636133</v>
      </c>
      <c r="BZ348" s="95">
        <v>0.99822483915533711</v>
      </c>
      <c r="CA348" s="95">
        <v>0.99991852814823734</v>
      </c>
      <c r="CB348" s="95">
        <v>1.002369118082882</v>
      </c>
      <c r="CD348" s="95">
        <v>1.0402587249676984</v>
      </c>
      <c r="CE348" s="95">
        <v>1.0525753300200384</v>
      </c>
      <c r="CF348" s="95">
        <v>1.0564999385207363</v>
      </c>
      <c r="CG348" s="95">
        <v>1.0418505595853329</v>
      </c>
      <c r="CI348" s="95">
        <v>1.041326127353454</v>
      </c>
      <c r="CJ348" s="95">
        <v>1.0112333212683566</v>
      </c>
      <c r="CK348" s="95">
        <v>1.0336528506687208</v>
      </c>
      <c r="CL348" s="95">
        <v>0.96015447709921486</v>
      </c>
      <c r="CN348" s="89">
        <f t="shared" si="723"/>
        <v>1.093805820504723</v>
      </c>
      <c r="CO348" s="89">
        <f t="shared" si="724"/>
        <v>0.73161883739868316</v>
      </c>
      <c r="CP348" s="89">
        <f t="shared" si="725"/>
        <v>0.9926087703789932</v>
      </c>
      <c r="CQ348" s="89">
        <f t="shared" si="726"/>
        <v>0.99924101586899938</v>
      </c>
      <c r="CR348" s="89">
        <f t="shared" si="727"/>
        <v>1.0561894111019918</v>
      </c>
      <c r="CS348" s="89">
        <f t="shared" si="728"/>
        <v>1.0231175397984047</v>
      </c>
      <c r="CT348" s="89">
        <f t="shared" si="729"/>
        <v>0.98041828290280553</v>
      </c>
      <c r="CU348" s="89">
        <f t="shared" si="730"/>
        <v>1.1493897795722494</v>
      </c>
      <c r="CV348" s="89">
        <f t="shared" si="731"/>
        <v>0.80024894273757818</v>
      </c>
      <c r="CW348" s="89"/>
      <c r="CX348" s="89">
        <f t="shared" si="732"/>
        <v>1.0718048046956834</v>
      </c>
      <c r="DA348" s="35"/>
      <c r="DC348" s="80">
        <f t="shared" si="670"/>
        <v>0.22865850177341346</v>
      </c>
      <c r="DD348" s="80">
        <f t="shared" si="671"/>
        <v>0.30766870683483771</v>
      </c>
      <c r="DE348" s="80">
        <f t="shared" si="672"/>
        <v>0.4149004961735977</v>
      </c>
      <c r="DF348" s="80">
        <f t="shared" si="673"/>
        <v>4.8772295218151226E-2</v>
      </c>
      <c r="DG348" s="80"/>
      <c r="DI348" s="80">
        <f t="shared" si="674"/>
        <v>0.22363807850658976</v>
      </c>
      <c r="DJ348" s="80">
        <f t="shared" si="675"/>
        <v>0.31330321306023068</v>
      </c>
      <c r="DK348" s="80">
        <f t="shared" si="676"/>
        <v>0.41333673217786587</v>
      </c>
      <c r="DL348" s="80">
        <f t="shared" si="677"/>
        <v>4.9643648468758669E-2</v>
      </c>
      <c r="DM348" s="80">
        <f t="shared" si="678"/>
        <v>0.99992167221344508</v>
      </c>
      <c r="DN348" s="80"/>
      <c r="DO348" s="80"/>
      <c r="DP348" s="80">
        <f t="shared" si="679"/>
        <v>0.22365559695444981</v>
      </c>
      <c r="DQ348" s="80">
        <f t="shared" si="680"/>
        <v>0.31332775532977186</v>
      </c>
      <c r="DR348" s="80">
        <f t="shared" si="681"/>
        <v>0.41336911046531882</v>
      </c>
      <c r="DS348" s="80">
        <f t="shared" si="682"/>
        <v>4.9647537250459402E-2</v>
      </c>
      <c r="DT348" s="80"/>
      <c r="DW348" s="80">
        <f t="shared" si="733"/>
        <v>-9.4463715293273166E-3</v>
      </c>
      <c r="DX348" s="80">
        <f t="shared" si="734"/>
        <v>-1.3416887690146204E-3</v>
      </c>
      <c r="DY348" s="80">
        <f t="shared" si="735"/>
        <v>-2.7162160995422456E-3</v>
      </c>
      <c r="DZ348" s="80">
        <f t="shared" si="736"/>
        <v>3.8175270486998786E-3</v>
      </c>
      <c r="EA348" s="80"/>
      <c r="EC348" s="80">
        <f t="shared" si="683"/>
        <v>0.10918561718176369</v>
      </c>
      <c r="ED348" s="80">
        <f t="shared" si="684"/>
        <v>4.0806149383258265E-2</v>
      </c>
      <c r="EE348" s="80">
        <f t="shared" si="685"/>
        <v>0.10847356630500875</v>
      </c>
      <c r="EF348" s="80">
        <f t="shared" si="686"/>
        <v>0.74153466712996929</v>
      </c>
      <c r="EG348" s="80"/>
      <c r="EI348" s="80">
        <f t="shared" si="639"/>
        <v>5.1117381827991719E-3</v>
      </c>
      <c r="EJ348" s="80">
        <f t="shared" si="639"/>
        <v>-6.9240032762600337E-2</v>
      </c>
      <c r="EK348" s="80">
        <f t="shared" si="639"/>
        <v>1.920305732203019E-2</v>
      </c>
      <c r="EL348" s="80">
        <f t="shared" si="639"/>
        <v>4.1230695509621786E-4</v>
      </c>
      <c r="EN348" s="80">
        <f t="shared" si="690"/>
        <v>-8.7223750749095669E-4</v>
      </c>
      <c r="EO348" s="80">
        <f t="shared" si="691"/>
        <v>1.7732156845606039E-4</v>
      </c>
      <c r="EP348" s="80">
        <f t="shared" si="692"/>
        <v>4.193483202465341E-4</v>
      </c>
      <c r="EQ348" s="80">
        <f t="shared" si="693"/>
        <v>8.7768332315555047E-4</v>
      </c>
      <c r="ES348" s="80">
        <f t="shared" si="694"/>
        <v>1.2459961487561297E-2</v>
      </c>
      <c r="ET348" s="80">
        <f t="shared" si="695"/>
        <v>1.3187024557976292E-2</v>
      </c>
      <c r="EU348" s="80">
        <f t="shared" si="696"/>
        <v>1.4237184829140747E-2</v>
      </c>
      <c r="EV348" s="80">
        <f t="shared" si="697"/>
        <v>1.0591019358849292E-2</v>
      </c>
      <c r="EX348" s="80">
        <f t="shared" si="698"/>
        <v>-1.1442964042764495E-3</v>
      </c>
      <c r="EY348" s="80">
        <f t="shared" si="687"/>
        <v>-9.7084366884832799E-3</v>
      </c>
      <c r="EZ348" s="80">
        <f t="shared" si="688"/>
        <v>-6.1965754303024865E-3</v>
      </c>
      <c r="FA348" s="80">
        <f t="shared" si="689"/>
        <v>5.8717614382430379E-3</v>
      </c>
      <c r="FD348" s="80">
        <f t="shared" si="652"/>
        <v>0.99653960978773726</v>
      </c>
      <c r="FE348" s="80">
        <f t="shared" si="653"/>
        <v>0.80757517449157401</v>
      </c>
      <c r="FF348" s="80">
        <f t="shared" si="654"/>
        <v>0.98041828290280553</v>
      </c>
      <c r="FG348" s="80"/>
      <c r="FH348" s="80">
        <f t="shared" si="655"/>
        <v>0.98748582727011436</v>
      </c>
      <c r="FI348" s="80">
        <f t="shared" si="656"/>
        <v>0.76735897350125537</v>
      </c>
      <c r="FJ348" s="80">
        <f t="shared" si="657"/>
        <v>0.9926087703789932</v>
      </c>
      <c r="FK348" s="80"/>
      <c r="FL348" s="80">
        <f t="shared" si="658"/>
        <v>1.0000774024216008</v>
      </c>
      <c r="FM348" s="80">
        <f t="shared" si="659"/>
        <v>1.0036791054499172</v>
      </c>
      <c r="FN348" s="80">
        <f t="shared" si="660"/>
        <v>0.99924101586899938</v>
      </c>
      <c r="FO348" s="80"/>
      <c r="FP348" s="80">
        <f t="shared" si="661"/>
        <v>1.0134188669733664</v>
      </c>
      <c r="FQ348" s="80">
        <f t="shared" si="662"/>
        <v>1.0785999522488294</v>
      </c>
      <c r="FR348" s="80">
        <f t="shared" si="629"/>
        <v>1.0561894111019918</v>
      </c>
      <c r="FT348" s="80">
        <f t="shared" si="663"/>
        <v>0.9944476661512065</v>
      </c>
      <c r="FU348" s="80">
        <f t="shared" si="664"/>
        <v>1.0338270687445157</v>
      </c>
      <c r="FV348" s="80">
        <f t="shared" si="665"/>
        <v>1.0231175397984047</v>
      </c>
    </row>
    <row r="349" spans="1:200" x14ac:dyDescent="0.2">
      <c r="A349" s="74" t="s">
        <v>247</v>
      </c>
      <c r="B349" s="31">
        <f t="shared" si="638"/>
        <v>1990</v>
      </c>
      <c r="D349" s="85">
        <f>[4]Conversion_Factors!$M52*D202+D276</f>
        <v>139284.34692866949</v>
      </c>
      <c r="E349" s="85">
        <f>[4]Conversion_Factors!$M52*E202+E276</f>
        <v>211243.7697637956</v>
      </c>
      <c r="F349" s="85">
        <f>[4]Conversion_Factors!$M52*F202+F276</f>
        <v>247350.69999789831</v>
      </c>
      <c r="G349" s="85">
        <f>[4]Conversion_Factors!$M52*G202+G276</f>
        <v>27979.006808057689</v>
      </c>
      <c r="H349" s="85">
        <f t="shared" si="669"/>
        <v>625857.82349842112</v>
      </c>
      <c r="I349" s="85"/>
      <c r="J349" s="80"/>
      <c r="K349" s="93">
        <f t="shared" si="737"/>
        <v>2682.201</v>
      </c>
      <c r="L349" s="93">
        <f t="shared" si="737"/>
        <v>990.96600000000001</v>
      </c>
      <c r="M349" s="93">
        <f t="shared" si="737"/>
        <v>2860.154</v>
      </c>
      <c r="N349" s="93">
        <f t="shared" si="737"/>
        <v>19284.028678137543</v>
      </c>
      <c r="O349" s="93">
        <f t="shared" si="700"/>
        <v>25817.349678137543</v>
      </c>
      <c r="P349" s="93"/>
      <c r="R349" s="92">
        <f t="shared" si="738"/>
        <v>2682.201</v>
      </c>
      <c r="S349" s="92">
        <f t="shared" si="738"/>
        <v>990.96600000000001</v>
      </c>
      <c r="T349" s="92">
        <f t="shared" si="738"/>
        <v>2860.154</v>
      </c>
      <c r="U349" s="92">
        <f t="shared" si="738"/>
        <v>19284.028678137543</v>
      </c>
      <c r="V349" s="92">
        <f t="shared" si="738"/>
        <v>25817.349678137543</v>
      </c>
      <c r="X349" s="96">
        <f t="shared" si="702"/>
        <v>51929.123480555514</v>
      </c>
      <c r="Y349" s="96">
        <f t="shared" si="703"/>
        <v>213169.54341904324</v>
      </c>
      <c r="Z349" s="96">
        <f t="shared" si="704"/>
        <v>86481.60203887563</v>
      </c>
      <c r="AA349" s="96">
        <f t="shared" si="705"/>
        <v>1450.8901264898921</v>
      </c>
      <c r="AB349" s="96">
        <f t="shared" si="706"/>
        <v>24241.753367442103</v>
      </c>
      <c r="AF349" s="96">
        <f t="shared" si="707"/>
        <v>51.929123480555518</v>
      </c>
      <c r="AG349" s="96">
        <f t="shared" si="708"/>
        <v>213.16954341904324</v>
      </c>
      <c r="AH349" s="96">
        <f t="shared" si="709"/>
        <v>86.481602038875636</v>
      </c>
      <c r="AI349" s="96">
        <f t="shared" si="710"/>
        <v>1.4508901264898921</v>
      </c>
      <c r="AJ349" s="96">
        <f t="shared" si="711"/>
        <v>24.241753367442104</v>
      </c>
      <c r="AL349" s="94">
        <f t="shared" si="712"/>
        <v>56.102107177490211</v>
      </c>
      <c r="AM349" s="94">
        <f t="shared" si="739"/>
        <v>224.06929804620307</v>
      </c>
      <c r="AN349" s="94">
        <f t="shared" si="739"/>
        <v>89.681874407067497</v>
      </c>
      <c r="AO349" s="94">
        <f t="shared" si="739"/>
        <v>1.4594628272012815</v>
      </c>
      <c r="AP349" s="94">
        <f t="shared" si="714"/>
        <v>25.454606572766156</v>
      </c>
      <c r="AR349" s="90">
        <f t="shared" si="740"/>
        <v>0.92561805773653694</v>
      </c>
      <c r="AS349" s="90">
        <f t="shared" si="740"/>
        <v>0.95135543011826496</v>
      </c>
      <c r="AT349" s="90">
        <f t="shared" si="740"/>
        <v>0.96431528233156938</v>
      </c>
      <c r="AU349" s="90">
        <f t="shared" si="740"/>
        <v>0.99412612602965111</v>
      </c>
      <c r="AV349" s="90">
        <f t="shared" si="716"/>
        <v>0.95235230991070663</v>
      </c>
      <c r="AX349" s="32">
        <f t="shared" si="717"/>
        <v>1000000</v>
      </c>
      <c r="AY349" s="32">
        <f t="shared" si="718"/>
        <v>1000000</v>
      </c>
      <c r="AZ349" s="32">
        <f t="shared" si="719"/>
        <v>1000000</v>
      </c>
      <c r="BA349" s="32">
        <f t="shared" si="720"/>
        <v>1000000</v>
      </c>
      <c r="BB349" s="32">
        <f t="shared" si="721"/>
        <v>1000000</v>
      </c>
      <c r="BE349" s="80">
        <f t="shared" si="741"/>
        <v>0.76877417944727067</v>
      </c>
      <c r="BF349" s="80">
        <f t="shared" si="741"/>
        <v>0.91269642472698587</v>
      </c>
      <c r="BG349" s="80">
        <f t="shared" si="741"/>
        <v>0.76809149399993404</v>
      </c>
      <c r="BH349" s="80">
        <f t="shared" si="741"/>
        <v>0.70160876947614659</v>
      </c>
      <c r="BI349" s="80"/>
      <c r="BJ349" s="80"/>
      <c r="BK349" s="80"/>
      <c r="BL349" s="80"/>
      <c r="BM349" s="80"/>
      <c r="BN349" s="80"/>
      <c r="BO349" s="80"/>
      <c r="BP349" s="80"/>
      <c r="BQ349" s="80"/>
      <c r="BR349" s="80"/>
      <c r="BS349" s="80"/>
      <c r="BT349" s="95">
        <v>1.0097737983825636</v>
      </c>
      <c r="BU349" s="95">
        <v>0.96324329085506966</v>
      </c>
      <c r="BV349" s="95">
        <v>0.95988127457029093</v>
      </c>
      <c r="BW349" s="95">
        <v>0.92288909629781013</v>
      </c>
      <c r="BX349" s="88"/>
      <c r="BY349" s="95">
        <v>0.99789217631195937</v>
      </c>
      <c r="BZ349" s="95">
        <v>0.99965093579895026</v>
      </c>
      <c r="CA349" s="95">
        <v>1.0006379292072327</v>
      </c>
      <c r="CB349" s="95">
        <v>1.0005832560411136</v>
      </c>
      <c r="CD349" s="95">
        <v>1.0528806708707641</v>
      </c>
      <c r="CE349" s="95">
        <v>1.06464897891633</v>
      </c>
      <c r="CF349" s="95">
        <v>1.0720088652813675</v>
      </c>
      <c r="CG349" s="95">
        <v>1.0590011765869545</v>
      </c>
      <c r="CI349" s="95">
        <v>0.94225286680003673</v>
      </c>
      <c r="CJ349" s="95">
        <v>0.95143726882617363</v>
      </c>
      <c r="CK349" s="95">
        <v>0.99164380670257157</v>
      </c>
      <c r="CL349" s="95">
        <v>0.96833650362669288</v>
      </c>
      <c r="CN349" s="89">
        <f t="shared" si="723"/>
        <v>1.1071925482593949</v>
      </c>
      <c r="CO349" s="89">
        <f t="shared" si="724"/>
        <v>0.75537523333334167</v>
      </c>
      <c r="CP349" s="89">
        <f t="shared" si="725"/>
        <v>0.97093824668204953</v>
      </c>
      <c r="CQ349" s="89">
        <f t="shared" si="726"/>
        <v>0.99970796761550818</v>
      </c>
      <c r="CR349" s="89">
        <f t="shared" si="727"/>
        <v>1.0700805448422093</v>
      </c>
      <c r="CS349" s="89">
        <f t="shared" si="728"/>
        <v>0.96485690036237959</v>
      </c>
      <c r="CT349" s="89">
        <f t="shared" si="729"/>
        <v>0.97084164256346106</v>
      </c>
      <c r="CU349" s="89">
        <f t="shared" si="730"/>
        <v>1.0772479796371348</v>
      </c>
      <c r="CV349" s="89">
        <f t="shared" si="731"/>
        <v>0.83634582948637759</v>
      </c>
      <c r="CW349" s="89"/>
      <c r="CX349" s="89">
        <f t="shared" si="732"/>
        <v>1.002176322136517</v>
      </c>
      <c r="DA349" s="35"/>
      <c r="DC349" s="80">
        <f t="shared" si="670"/>
        <v>0.22254950197809723</v>
      </c>
      <c r="DD349" s="80">
        <f t="shared" si="671"/>
        <v>0.3375267701903682</v>
      </c>
      <c r="DE349" s="80">
        <f t="shared" si="672"/>
        <v>0.39521867540978706</v>
      </c>
      <c r="DF349" s="80">
        <f t="shared" si="673"/>
        <v>4.4705052421747465E-2</v>
      </c>
      <c r="DG349" s="80"/>
      <c r="DI349" s="80">
        <f t="shared" si="674"/>
        <v>0.22559021603025414</v>
      </c>
      <c r="DJ349" s="80">
        <f t="shared" si="675"/>
        <v>0.32236731386206796</v>
      </c>
      <c r="DK349" s="80">
        <f t="shared" si="676"/>
        <v>0.40497987837060206</v>
      </c>
      <c r="DL349" s="80">
        <f t="shared" si="677"/>
        <v>4.6709164311285037E-2</v>
      </c>
      <c r="DM349" s="80">
        <f t="shared" si="678"/>
        <v>0.99964657257420908</v>
      </c>
      <c r="DN349" s="80"/>
      <c r="DO349" s="80"/>
      <c r="DP349" s="80">
        <f t="shared" si="679"/>
        <v>0.2256699739882391</v>
      </c>
      <c r="DQ349" s="80">
        <f t="shared" si="680"/>
        <v>0.32248128759340783</v>
      </c>
      <c r="DR349" s="80">
        <f t="shared" si="681"/>
        <v>0.4051230599708161</v>
      </c>
      <c r="DS349" s="80">
        <f t="shared" si="682"/>
        <v>4.6725678447537083E-2</v>
      </c>
      <c r="DT349" s="80"/>
      <c r="DW349" s="80">
        <f t="shared" si="733"/>
        <v>6.6767636973523569E-3</v>
      </c>
      <c r="DX349" s="80">
        <f t="shared" si="734"/>
        <v>-3.1574000095914351E-2</v>
      </c>
      <c r="DY349" s="80">
        <f t="shared" si="735"/>
        <v>3.0489465102336469E-3</v>
      </c>
      <c r="DZ349" s="80">
        <f t="shared" si="736"/>
        <v>-5.0846801207285873E-2</v>
      </c>
      <c r="EA349" s="80"/>
      <c r="EC349" s="80">
        <f t="shared" si="683"/>
        <v>0.10389141540238429</v>
      </c>
      <c r="ED349" s="80">
        <f t="shared" si="684"/>
        <v>3.8383723052686641E-2</v>
      </c>
      <c r="EE349" s="80">
        <f t="shared" si="685"/>
        <v>0.11078418333629399</v>
      </c>
      <c r="EF349" s="80">
        <f t="shared" si="686"/>
        <v>0.74694067820863508</v>
      </c>
      <c r="EG349" s="80"/>
      <c r="EI349" s="80">
        <f t="shared" si="639"/>
        <v>-4.9703072808471631E-2</v>
      </c>
      <c r="EJ349" s="80">
        <f t="shared" si="639"/>
        <v>-6.1199299335502583E-2</v>
      </c>
      <c r="EK349" s="80">
        <f t="shared" si="639"/>
        <v>2.1077499678043354E-2</v>
      </c>
      <c r="EL349" s="80">
        <f t="shared" si="639"/>
        <v>7.2638554150368318E-3</v>
      </c>
      <c r="EN349" s="80">
        <f t="shared" si="690"/>
        <v>-8.9167170193242096E-4</v>
      </c>
      <c r="EO349" s="80">
        <f t="shared" si="691"/>
        <v>1.4276131716486793E-3</v>
      </c>
      <c r="EP349" s="80">
        <f t="shared" si="692"/>
        <v>7.1920098766471924E-4</v>
      </c>
      <c r="EQ349" s="80">
        <f t="shared" si="693"/>
        <v>-1.7832301337562773E-3</v>
      </c>
      <c r="ES349" s="80">
        <f t="shared" si="694"/>
        <v>1.2060447499018826E-2</v>
      </c>
      <c r="ET349" s="80">
        <f t="shared" si="695"/>
        <v>1.1405291091803507E-2</v>
      </c>
      <c r="EU349" s="80">
        <f t="shared" si="696"/>
        <v>1.457283258391141E-2</v>
      </c>
      <c r="EV349" s="80">
        <f t="shared" si="697"/>
        <v>1.6327661513175575E-2</v>
      </c>
      <c r="EX349" s="80">
        <f t="shared" si="698"/>
        <v>-9.997662766515561E-2</v>
      </c>
      <c r="EY349" s="80">
        <f t="shared" si="687"/>
        <v>-6.0952219207126249E-2</v>
      </c>
      <c r="EZ349" s="80">
        <f t="shared" si="688"/>
        <v>-4.1490287352752543E-2</v>
      </c>
      <c r="FA349" s="80">
        <f t="shared" si="689"/>
        <v>8.4854694199029621E-3</v>
      </c>
      <c r="FD349" s="80">
        <f t="shared" si="652"/>
        <v>0.99023208715468869</v>
      </c>
      <c r="FE349" s="80">
        <f t="shared" si="653"/>
        <v>0.79968685057110322</v>
      </c>
      <c r="FF349" s="80">
        <f t="shared" si="654"/>
        <v>0.97084164256346106</v>
      </c>
      <c r="FG349" s="80"/>
      <c r="FH349" s="80">
        <f t="shared" si="655"/>
        <v>0.97816811180434204</v>
      </c>
      <c r="FI349" s="80">
        <f t="shared" si="656"/>
        <v>0.75060607818584113</v>
      </c>
      <c r="FJ349" s="80">
        <f t="shared" si="657"/>
        <v>0.97093824668204953</v>
      </c>
      <c r="FK349" s="80"/>
      <c r="FL349" s="80">
        <f t="shared" si="658"/>
        <v>1.0004673064246694</v>
      </c>
      <c r="FM349" s="80">
        <f t="shared" si="659"/>
        <v>1.0041481311442004</v>
      </c>
      <c r="FN349" s="80">
        <f t="shared" si="660"/>
        <v>0.99970796761550818</v>
      </c>
      <c r="FO349" s="80"/>
      <c r="FP349" s="80">
        <f t="shared" si="661"/>
        <v>1.0131521236571799</v>
      </c>
      <c r="FQ349" s="80">
        <f t="shared" si="662"/>
        <v>1.0927858321974344</v>
      </c>
      <c r="FR349" s="80">
        <f t="shared" si="629"/>
        <v>1.0700805448422093</v>
      </c>
      <c r="FT349" s="80">
        <f t="shared" si="663"/>
        <v>0.94305577104317373</v>
      </c>
      <c r="FU349" s="80">
        <f t="shared" si="664"/>
        <v>0.97495658344016345</v>
      </c>
      <c r="FV349" s="80">
        <f t="shared" si="665"/>
        <v>0.96485690036237959</v>
      </c>
    </row>
    <row r="350" spans="1:200" x14ac:dyDescent="0.2">
      <c r="A350" s="74" t="s">
        <v>247</v>
      </c>
      <c r="B350" s="31">
        <f t="shared" si="638"/>
        <v>1991</v>
      </c>
      <c r="D350" s="85">
        <f>[4]Conversion_Factors!$M53*D203+D277</f>
        <v>132356.05686375865</v>
      </c>
      <c r="E350" s="85">
        <f>[4]Conversion_Factors!$M53*E203+E277</f>
        <v>191222.99033375047</v>
      </c>
      <c r="F350" s="85">
        <f>[4]Conversion_Factors!$M53*F203+F277</f>
        <v>246218.90774565958</v>
      </c>
      <c r="G350" s="85">
        <f>[4]Conversion_Factors!$M53*G203+G277</f>
        <v>25883.914407355907</v>
      </c>
      <c r="H350" s="85">
        <f t="shared" si="669"/>
        <v>595681.86935052462</v>
      </c>
      <c r="I350" s="85"/>
      <c r="J350" s="80"/>
      <c r="K350" s="93">
        <f t="shared" si="737"/>
        <v>2795.4009999999998</v>
      </c>
      <c r="L350" s="93">
        <f t="shared" si="737"/>
        <v>934.68100000000004</v>
      </c>
      <c r="M350" s="93">
        <f t="shared" si="737"/>
        <v>2918.0920000000001</v>
      </c>
      <c r="N350" s="93">
        <f t="shared" si="737"/>
        <v>19623.115475869567</v>
      </c>
      <c r="O350" s="93">
        <f t="shared" si="700"/>
        <v>26271.289475869566</v>
      </c>
      <c r="P350" s="93"/>
      <c r="R350" s="92">
        <f t="shared" si="738"/>
        <v>2795.4009999999998</v>
      </c>
      <c r="S350" s="92">
        <f t="shared" si="738"/>
        <v>934.68100000000004</v>
      </c>
      <c r="T350" s="92">
        <f t="shared" si="738"/>
        <v>2918.0920000000001</v>
      </c>
      <c r="U350" s="92">
        <f t="shared" si="738"/>
        <v>19623.115475869567</v>
      </c>
      <c r="V350" s="92">
        <f t="shared" si="738"/>
        <v>26271.289475869566</v>
      </c>
      <c r="X350" s="96">
        <f t="shared" si="702"/>
        <v>47347.789052003151</v>
      </c>
      <c r="Y350" s="96">
        <f t="shared" si="703"/>
        <v>204586.36725658324</v>
      </c>
      <c r="Z350" s="96">
        <f t="shared" si="704"/>
        <v>84376.677550145629</v>
      </c>
      <c r="AA350" s="96">
        <f t="shared" si="705"/>
        <v>1319.0522391403756</v>
      </c>
      <c r="AB350" s="96">
        <f t="shared" si="706"/>
        <v>22674.253195590729</v>
      </c>
      <c r="AF350" s="96">
        <f t="shared" si="707"/>
        <v>47.347789052003151</v>
      </c>
      <c r="AG350" s="96">
        <f t="shared" si="708"/>
        <v>204.58636725658323</v>
      </c>
      <c r="AH350" s="96">
        <f t="shared" si="709"/>
        <v>84.376677550145629</v>
      </c>
      <c r="AI350" s="96">
        <f t="shared" si="710"/>
        <v>1.3190522391403756</v>
      </c>
      <c r="AJ350" s="96">
        <f t="shared" si="711"/>
        <v>22.67425319559073</v>
      </c>
      <c r="AL350" s="94">
        <f t="shared" si="712"/>
        <v>49.805198440455413</v>
      </c>
      <c r="AM350" s="94">
        <f t="shared" si="739"/>
        <v>207.72800343630914</v>
      </c>
      <c r="AN350" s="94">
        <f t="shared" si="739"/>
        <v>84.890273733339825</v>
      </c>
      <c r="AO350" s="94">
        <f t="shared" si="739"/>
        <v>1.3329994944744268</v>
      </c>
      <c r="AP350" s="94">
        <f t="shared" si="714"/>
        <v>23.114973162306754</v>
      </c>
      <c r="AR350" s="90">
        <f t="shared" si="740"/>
        <v>0.95065958041728882</v>
      </c>
      <c r="AS350" s="90">
        <f t="shared" si="740"/>
        <v>0.98487620288186539</v>
      </c>
      <c r="AT350" s="90">
        <f t="shared" si="740"/>
        <v>0.99394988188155076</v>
      </c>
      <c r="AU350" s="90">
        <f t="shared" si="740"/>
        <v>0.98953693876714466</v>
      </c>
      <c r="AV350" s="90">
        <f t="shared" si="716"/>
        <v>0.98093357220787525</v>
      </c>
      <c r="AX350" s="32">
        <f t="shared" si="717"/>
        <v>1000000</v>
      </c>
      <c r="AY350" s="32">
        <f t="shared" si="718"/>
        <v>1000000</v>
      </c>
      <c r="AZ350" s="32">
        <f t="shared" si="719"/>
        <v>1000000</v>
      </c>
      <c r="BA350" s="32">
        <f t="shared" si="720"/>
        <v>1000000</v>
      </c>
      <c r="BB350" s="32">
        <f t="shared" si="721"/>
        <v>1000000</v>
      </c>
      <c r="BE350" s="80">
        <f t="shared" si="741"/>
        <v>0.68248685280456334</v>
      </c>
      <c r="BF350" s="80">
        <f t="shared" si="741"/>
        <v>0.84613379746876527</v>
      </c>
      <c r="BG350" s="80">
        <f t="shared" si="741"/>
        <v>0.72705323800375321</v>
      </c>
      <c r="BH350" s="80">
        <f t="shared" si="741"/>
        <v>0.64081394715889117</v>
      </c>
      <c r="BI350" s="80"/>
      <c r="BJ350" s="80"/>
      <c r="BK350" s="80"/>
      <c r="BL350" s="80"/>
      <c r="BM350" s="80"/>
      <c r="BN350" s="80"/>
      <c r="BO350" s="80"/>
      <c r="BP350" s="80"/>
      <c r="BQ350" s="80"/>
      <c r="BR350" s="80"/>
      <c r="BS350" s="80"/>
      <c r="BT350" s="95">
        <v>0.9825080120472619</v>
      </c>
      <c r="BU350" s="95">
        <v>0.97757769235943859</v>
      </c>
      <c r="BV350" s="95">
        <v>0.94225493850054498</v>
      </c>
      <c r="BW350" s="95">
        <v>0.9207992362418902</v>
      </c>
      <c r="BX350" s="88"/>
      <c r="BY350" s="95">
        <v>0.99696492287903671</v>
      </c>
      <c r="BZ350" s="95">
        <v>1.0010457947392215</v>
      </c>
      <c r="CA350" s="95">
        <v>1.0013530877167984</v>
      </c>
      <c r="CB350" s="95">
        <v>0.99876341416769809</v>
      </c>
      <c r="CD350" s="95">
        <v>1.0640526876890442</v>
      </c>
      <c r="CE350" s="95">
        <v>1.0749730959599604</v>
      </c>
      <c r="CF350" s="95">
        <v>1.0855451602751831</v>
      </c>
      <c r="CG350" s="95">
        <v>1.0743982238967942</v>
      </c>
      <c r="CI350" s="95">
        <v>0.96835900619804305</v>
      </c>
      <c r="CJ350" s="95">
        <v>0.98492593175836785</v>
      </c>
      <c r="CK350" s="95">
        <v>1.021106462509499</v>
      </c>
      <c r="CL350" s="95">
        <v>0.9638164301740344</v>
      </c>
      <c r="CN350" s="89">
        <f t="shared" si="723"/>
        <v>1.1266600291462063</v>
      </c>
      <c r="CO350" s="89">
        <f t="shared" si="724"/>
        <v>0.70653178582708487</v>
      </c>
      <c r="CP350" s="89">
        <f t="shared" si="725"/>
        <v>0.95303303561245001</v>
      </c>
      <c r="CQ350" s="89">
        <f t="shared" si="726"/>
        <v>1.000168858792114</v>
      </c>
      <c r="CR350" s="89">
        <f t="shared" si="727"/>
        <v>1.0821695066730319</v>
      </c>
      <c r="CS350" s="89">
        <f t="shared" si="728"/>
        <v>0.993344365719252</v>
      </c>
      <c r="CT350" s="89">
        <f t="shared" si="729"/>
        <v>0.96231955214948306</v>
      </c>
      <c r="CU350" s="89">
        <f t="shared" si="730"/>
        <v>1.1109348867868611</v>
      </c>
      <c r="CV350" s="89">
        <f t="shared" si="731"/>
        <v>0.79602112241266465</v>
      </c>
      <c r="CW350" s="89"/>
      <c r="CX350" s="89">
        <f t="shared" si="732"/>
        <v>1.0246520385300315</v>
      </c>
      <c r="DA350" s="35"/>
      <c r="DC350" s="80">
        <f t="shared" si="670"/>
        <v>0.22219252200518916</v>
      </c>
      <c r="DD350" s="80">
        <f t="shared" si="671"/>
        <v>0.32101529385516131</v>
      </c>
      <c r="DE350" s="80">
        <f t="shared" si="672"/>
        <v>0.41333960359430361</v>
      </c>
      <c r="DF350" s="80">
        <f t="shared" si="673"/>
        <v>4.345258054534594E-2</v>
      </c>
      <c r="DG350" s="80"/>
      <c r="DI350" s="80">
        <f t="shared" si="674"/>
        <v>0.22237096423559782</v>
      </c>
      <c r="DJ350" s="80">
        <f t="shared" si="675"/>
        <v>0.32920202236649121</v>
      </c>
      <c r="DK350" s="80">
        <f t="shared" si="676"/>
        <v>0.40421144451957874</v>
      </c>
      <c r="DL350" s="80">
        <f t="shared" si="677"/>
        <v>4.4075850640446522E-2</v>
      </c>
      <c r="DM350" s="80">
        <f t="shared" si="678"/>
        <v>0.99986028176211439</v>
      </c>
      <c r="DN350" s="80"/>
      <c r="DO350" s="80"/>
      <c r="DP350" s="80">
        <f t="shared" si="679"/>
        <v>0.22240203785642929</v>
      </c>
      <c r="DQ350" s="80">
        <f t="shared" si="680"/>
        <v>0.32924802432027656</v>
      </c>
      <c r="DR350" s="80">
        <f t="shared" si="681"/>
        <v>0.40426792812212964</v>
      </c>
      <c r="DS350" s="80">
        <f t="shared" si="682"/>
        <v>4.4082009701164424E-2</v>
      </c>
      <c r="DT350" s="80"/>
      <c r="DW350" s="80">
        <f t="shared" si="733"/>
        <v>-2.7373124288960729E-2</v>
      </c>
      <c r="DX350" s="80">
        <f t="shared" si="734"/>
        <v>1.4771751006533084E-2</v>
      </c>
      <c r="DY350" s="80">
        <f t="shared" si="735"/>
        <v>-1.8533731179096433E-2</v>
      </c>
      <c r="DZ350" s="80">
        <f t="shared" si="736"/>
        <v>-2.2670436365005106E-3</v>
      </c>
      <c r="EA350" s="80"/>
      <c r="EC350" s="80">
        <f t="shared" si="683"/>
        <v>0.10640516913216623</v>
      </c>
      <c r="ED350" s="80">
        <f t="shared" si="684"/>
        <v>3.5578040463469206E-2</v>
      </c>
      <c r="EE350" s="80">
        <f t="shared" si="685"/>
        <v>0.11107532436427592</v>
      </c>
      <c r="EF350" s="80">
        <f t="shared" si="686"/>
        <v>0.74694146604008871</v>
      </c>
      <c r="EG350" s="80"/>
      <c r="EI350" s="80">
        <f t="shared" si="639"/>
        <v>2.3907886758709591E-2</v>
      </c>
      <c r="EJ350" s="80">
        <f t="shared" si="639"/>
        <v>-7.5904884275795961E-2</v>
      </c>
      <c r="EK350" s="80">
        <f t="shared" si="639"/>
        <v>2.6245545942232607E-3</v>
      </c>
      <c r="EL350" s="80">
        <f t="shared" si="639"/>
        <v>1.0547437849576985E-6</v>
      </c>
      <c r="EN350" s="80">
        <f t="shared" si="690"/>
        <v>-9.2964403322857634E-4</v>
      </c>
      <c r="EO350" s="80">
        <f t="shared" si="691"/>
        <v>1.394373415000782E-3</v>
      </c>
      <c r="EP350" s="80">
        <f t="shared" si="692"/>
        <v>7.1444730165137272E-4</v>
      </c>
      <c r="EQ350" s="80">
        <f t="shared" si="693"/>
        <v>-1.8204370488722852E-3</v>
      </c>
      <c r="ES350" s="80">
        <f t="shared" si="694"/>
        <v>1.0555004477612285E-2</v>
      </c>
      <c r="ET350" s="80">
        <f t="shared" si="695"/>
        <v>9.6504866818438589E-3</v>
      </c>
      <c r="EU350" s="80">
        <f t="shared" si="696"/>
        <v>1.254798020584149E-2</v>
      </c>
      <c r="EV350" s="80">
        <f t="shared" si="697"/>
        <v>1.4434535459336614E-2</v>
      </c>
      <c r="EX350" s="80">
        <f t="shared" si="698"/>
        <v>2.7329218043984551E-2</v>
      </c>
      <c r="EY350" s="80">
        <f t="shared" si="687"/>
        <v>3.4592686314085734E-2</v>
      </c>
      <c r="EZ350" s="80">
        <f t="shared" si="688"/>
        <v>2.9278108528449188E-2</v>
      </c>
      <c r="FA350" s="80">
        <f t="shared" si="689"/>
        <v>-4.6788032348797767E-3</v>
      </c>
      <c r="FD350" s="80">
        <f t="shared" si="652"/>
        <v>0.99122195624872889</v>
      </c>
      <c r="FE350" s="80">
        <f t="shared" si="653"/>
        <v>0.79266716440947382</v>
      </c>
      <c r="FF350" s="80">
        <f t="shared" si="654"/>
        <v>0.96231955214948306</v>
      </c>
      <c r="FG350" s="80"/>
      <c r="FH350" s="80">
        <f t="shared" si="655"/>
        <v>0.98155885698108369</v>
      </c>
      <c r="FI350" s="80">
        <f t="shared" si="656"/>
        <v>0.73676404414714813</v>
      </c>
      <c r="FJ350" s="80">
        <f t="shared" si="657"/>
        <v>0.95303303561245001</v>
      </c>
      <c r="FK350" s="80"/>
      <c r="FL350" s="80">
        <f t="shared" si="658"/>
        <v>1.0004610258110727</v>
      </c>
      <c r="FM350" s="80">
        <f t="shared" si="659"/>
        <v>1.0046110693507984</v>
      </c>
      <c r="FN350" s="80">
        <f t="shared" si="660"/>
        <v>1.000168858792114</v>
      </c>
      <c r="FO350" s="80"/>
      <c r="FP350" s="80">
        <f t="shared" si="661"/>
        <v>1.0112972447626409</v>
      </c>
      <c r="FQ350" s="80">
        <f t="shared" si="662"/>
        <v>1.1051313012169151</v>
      </c>
      <c r="FR350" s="80">
        <f t="shared" si="629"/>
        <v>1.0821695066730319</v>
      </c>
      <c r="FT350" s="80">
        <f t="shared" si="663"/>
        <v>1.0295250677547865</v>
      </c>
      <c r="FU350" s="80">
        <f t="shared" si="664"/>
        <v>1.0037422426242093</v>
      </c>
      <c r="FV350" s="80">
        <f t="shared" si="665"/>
        <v>0.993344365719252</v>
      </c>
    </row>
    <row r="351" spans="1:200" x14ac:dyDescent="0.2">
      <c r="A351" s="74" t="s">
        <v>247</v>
      </c>
      <c r="B351" s="31">
        <f t="shared" si="638"/>
        <v>1992</v>
      </c>
      <c r="D351" s="85">
        <f>[4]Conversion_Factors!$M54*D204+D278</f>
        <v>138961.73113283727</v>
      </c>
      <c r="E351" s="85">
        <f>[4]Conversion_Factors!$M54*E204+E278</f>
        <v>188720.08915585969</v>
      </c>
      <c r="F351" s="85">
        <f>[4]Conversion_Factors!$M54*F204+F278</f>
        <v>246634.88030206496</v>
      </c>
      <c r="G351" s="85">
        <f>[4]Conversion_Factors!$M54*G204+G278</f>
        <v>25011.293026631138</v>
      </c>
      <c r="H351" s="85">
        <f t="shared" si="669"/>
        <v>599327.99361739308</v>
      </c>
      <c r="I351" s="85"/>
      <c r="J351" s="80"/>
      <c r="K351" s="93">
        <f t="shared" si="737"/>
        <v>2871.1849999999999</v>
      </c>
      <c r="L351" s="93">
        <f t="shared" si="737"/>
        <v>893.43399999999997</v>
      </c>
      <c r="M351" s="93">
        <f t="shared" si="737"/>
        <v>2900.2240000000002</v>
      </c>
      <c r="N351" s="93">
        <f t="shared" si="737"/>
        <v>19959.833403343135</v>
      </c>
      <c r="O351" s="93">
        <f t="shared" si="700"/>
        <v>26624.676403343135</v>
      </c>
      <c r="P351" s="93"/>
      <c r="R351" s="92">
        <f t="shared" si="738"/>
        <v>2871.1849999999999</v>
      </c>
      <c r="S351" s="92">
        <f t="shared" si="738"/>
        <v>893.43399999999997</v>
      </c>
      <c r="T351" s="92">
        <f t="shared" si="738"/>
        <v>2900.2240000000002</v>
      </c>
      <c r="U351" s="92">
        <f t="shared" si="738"/>
        <v>19959.833403343135</v>
      </c>
      <c r="V351" s="92">
        <f t="shared" si="738"/>
        <v>26624.676403343135</v>
      </c>
      <c r="X351" s="96">
        <f t="shared" si="702"/>
        <v>48398.738197934748</v>
      </c>
      <c r="Y351" s="96">
        <f t="shared" si="703"/>
        <v>211230.02835784142</v>
      </c>
      <c r="Z351" s="96">
        <f t="shared" si="704"/>
        <v>85039.941846583213</v>
      </c>
      <c r="AA351" s="96">
        <f t="shared" si="705"/>
        <v>1253.0812517925083</v>
      </c>
      <c r="AB351" s="96">
        <f t="shared" si="706"/>
        <v>22510.245177745644</v>
      </c>
      <c r="AF351" s="96">
        <f t="shared" si="707"/>
        <v>48.398738197934748</v>
      </c>
      <c r="AG351" s="96">
        <f t="shared" si="708"/>
        <v>211.23002835784143</v>
      </c>
      <c r="AH351" s="96">
        <f t="shared" si="709"/>
        <v>85.039941846583218</v>
      </c>
      <c r="AI351" s="96">
        <f t="shared" si="710"/>
        <v>1.2530812517925083</v>
      </c>
      <c r="AJ351" s="96">
        <f t="shared" si="711"/>
        <v>22.510245177745645</v>
      </c>
      <c r="AL351" s="94">
        <f t="shared" si="712"/>
        <v>48.648084236735571</v>
      </c>
      <c r="AM351" s="94">
        <f t="shared" si="739"/>
        <v>220.11773476813607</v>
      </c>
      <c r="AN351" s="94">
        <f t="shared" si="739"/>
        <v>87.245920549056635</v>
      </c>
      <c r="AO351" s="94">
        <f t="shared" si="739"/>
        <v>1.2981602939302266</v>
      </c>
      <c r="AP351" s="94">
        <f t="shared" si="714"/>
        <v>23.109467493207834</v>
      </c>
      <c r="AR351" s="90">
        <f t="shared" si="740"/>
        <v>0.99487449418177631</v>
      </c>
      <c r="AS351" s="90">
        <f t="shared" si="740"/>
        <v>0.95962294260543513</v>
      </c>
      <c r="AT351" s="90">
        <f t="shared" si="740"/>
        <v>0.9747153942718384</v>
      </c>
      <c r="AU351" s="90">
        <f t="shared" si="740"/>
        <v>0.96527467189645755</v>
      </c>
      <c r="AV351" s="90">
        <f t="shared" si="716"/>
        <v>0.9740702672773266</v>
      </c>
      <c r="AX351" s="32">
        <f t="shared" si="717"/>
        <v>1000000</v>
      </c>
      <c r="AY351" s="32">
        <f t="shared" si="718"/>
        <v>1000000</v>
      </c>
      <c r="AZ351" s="32">
        <f t="shared" si="719"/>
        <v>1000000</v>
      </c>
      <c r="BA351" s="32">
        <f t="shared" si="720"/>
        <v>1000000</v>
      </c>
      <c r="BB351" s="32">
        <f t="shared" si="721"/>
        <v>1000000</v>
      </c>
      <c r="BE351" s="80">
        <f t="shared" si="741"/>
        <v>0.66663077239608226</v>
      </c>
      <c r="BF351" s="80">
        <f t="shared" si="741"/>
        <v>0.89660061103264155</v>
      </c>
      <c r="BG351" s="80">
        <f t="shared" si="741"/>
        <v>0.74722846620881311</v>
      </c>
      <c r="BH351" s="80">
        <f t="shared" si="741"/>
        <v>0.62406566952702935</v>
      </c>
      <c r="BI351" s="80"/>
      <c r="BJ351" s="80"/>
      <c r="BK351" s="80"/>
      <c r="BL351" s="80"/>
      <c r="BM351" s="80"/>
      <c r="BN351" s="80"/>
      <c r="BO351" s="80"/>
      <c r="BP351" s="80"/>
      <c r="BQ351" s="80"/>
      <c r="BR351" s="80"/>
      <c r="BS351" s="80"/>
      <c r="BT351" s="95">
        <v>0.97022642674700998</v>
      </c>
      <c r="BU351" s="95">
        <v>0.94488374384619078</v>
      </c>
      <c r="BV351" s="95">
        <v>0.92903419662937903</v>
      </c>
      <c r="BW351" s="95">
        <v>0.899873973254249</v>
      </c>
      <c r="BX351" s="88"/>
      <c r="BY351" s="95">
        <v>0.99671703691559166</v>
      </c>
      <c r="BZ351" s="95">
        <v>1.0004040076907652</v>
      </c>
      <c r="CA351" s="95">
        <v>1.0008546645790413</v>
      </c>
      <c r="CB351" s="95">
        <v>0.99876284458268816</v>
      </c>
      <c r="CD351" s="95">
        <v>1.0746298741241893</v>
      </c>
      <c r="CE351" s="95">
        <v>1.0906795551991721</v>
      </c>
      <c r="CF351" s="95">
        <v>1.1025311802142841</v>
      </c>
      <c r="CG351" s="95">
        <v>1.0887543644147744</v>
      </c>
      <c r="CI351" s="95">
        <v>1.0154772653190796</v>
      </c>
      <c r="CJ351" s="95">
        <v>0.95950624092611758</v>
      </c>
      <c r="CK351" s="95">
        <v>1.0010774568937593</v>
      </c>
      <c r="CL351" s="95">
        <v>0.94061028612329822</v>
      </c>
      <c r="CN351" s="89">
        <f t="shared" si="723"/>
        <v>1.1418152397944299</v>
      </c>
      <c r="CO351" s="89">
        <f t="shared" si="724"/>
        <v>0.70142128111769131</v>
      </c>
      <c r="CP351" s="89">
        <f t="shared" si="725"/>
        <v>0.93094576782426186</v>
      </c>
      <c r="CQ351" s="89">
        <f t="shared" si="726"/>
        <v>0.9997031541289868</v>
      </c>
      <c r="CR351" s="89">
        <f t="shared" si="727"/>
        <v>1.097236125047246</v>
      </c>
      <c r="CS351" s="89">
        <f t="shared" si="728"/>
        <v>0.98667455585200758</v>
      </c>
      <c r="CT351" s="89">
        <f t="shared" si="729"/>
        <v>0.94281345430671459</v>
      </c>
      <c r="CU351" s="89">
        <f t="shared" si="730"/>
        <v>1.0846536387253372</v>
      </c>
      <c r="CV351" s="89">
        <f t="shared" si="731"/>
        <v>0.80089350829631289</v>
      </c>
      <c r="CW351" s="89"/>
      <c r="CX351" s="89">
        <f t="shared" si="732"/>
        <v>1.0075566432637286</v>
      </c>
      <c r="DA351" s="35"/>
      <c r="DC351" s="80">
        <f t="shared" ref="DC351:DC369" si="742">D351/$H351</f>
        <v>0.23186257377049788</v>
      </c>
      <c r="DD351" s="80">
        <f t="shared" ref="DD351:DD369" si="743">E351/$H351</f>
        <v>0.31488615777279599</v>
      </c>
      <c r="DE351" s="80">
        <f t="shared" ref="DE351:DE369" si="744">F351/$H351</f>
        <v>0.41151903953866537</v>
      </c>
      <c r="DF351" s="80">
        <f t="shared" ref="DF351:DF369" si="745">G351/$H351</f>
        <v>4.1732228918040792E-2</v>
      </c>
      <c r="DG351" s="80"/>
      <c r="DI351" s="80">
        <f t="shared" ref="DI351:DI369" si="746">(DC351-DC350)/LN(DC351/DC350)</f>
        <v>0.22699321974323033</v>
      </c>
      <c r="DJ351" s="80">
        <f t="shared" ref="DJ351:DJ369" si="747">(DD351-DD350)/LN(DD351/DD350)</f>
        <v>0.31794087962378753</v>
      </c>
      <c r="DK351" s="80">
        <f t="shared" ref="DK351:DK369" si="748">(DE351-DE350)/LN(DE351/DE350)</f>
        <v>0.41242865186430372</v>
      </c>
      <c r="DL351" s="80">
        <f t="shared" ref="DL351:DL369" si="749">(DF351-DF350)/LN(DF351/DF350)</f>
        <v>4.2586613535463037E-2</v>
      </c>
      <c r="DM351" s="80">
        <f t="shared" si="678"/>
        <v>0.99994936476678464</v>
      </c>
      <c r="DN351" s="80"/>
      <c r="DO351" s="80"/>
      <c r="DP351" s="80">
        <f t="shared" ref="DP351:DP369" si="750">DI351/$DM351</f>
        <v>0.22700471417987381</v>
      </c>
      <c r="DQ351" s="80">
        <f t="shared" ref="DQ351:DQ369" si="751">DJ351/$DM351</f>
        <v>0.31795697944959439</v>
      </c>
      <c r="DR351" s="80">
        <f t="shared" ref="DR351:DR369" si="752">DK351/$DM351</f>
        <v>0.41244953634276599</v>
      </c>
      <c r="DS351" s="80">
        <f t="shared" ref="DS351:DS369" si="753">DL351/$DM351</f>
        <v>4.2588770027765746E-2</v>
      </c>
      <c r="DT351" s="80"/>
      <c r="DW351" s="80">
        <f t="shared" si="733"/>
        <v>-1.2579024572586464E-2</v>
      </c>
      <c r="DX351" s="80">
        <f t="shared" si="734"/>
        <v>-3.4015871834831679E-2</v>
      </c>
      <c r="DY351" s="80">
        <f t="shared" si="735"/>
        <v>-1.4130325025726757E-2</v>
      </c>
      <c r="DZ351" s="80">
        <f t="shared" si="736"/>
        <v>-2.2987304154998396E-2</v>
      </c>
      <c r="EA351" s="80"/>
      <c r="EC351" s="80">
        <f t="shared" ref="EC351:EC369" si="754">K351/$O351</f>
        <v>0.10783924493593014</v>
      </c>
      <c r="ED351" s="80">
        <f t="shared" ref="ED351:ED369" si="755">L351/$O351</f>
        <v>3.3556614415332975E-2</v>
      </c>
      <c r="EE351" s="80">
        <f t="shared" ref="EE351:EE369" si="756">M351/$O351</f>
        <v>0.1089299248585734</v>
      </c>
      <c r="EF351" s="80">
        <f t="shared" ref="EF351:EF369" si="757">N351/$O351</f>
        <v>0.74967421579016347</v>
      </c>
      <c r="EG351" s="80"/>
      <c r="EI351" s="80">
        <f t="shared" si="639"/>
        <v>1.3387487635900589E-2</v>
      </c>
      <c r="EJ351" s="80">
        <f t="shared" si="639"/>
        <v>-5.8494611654952566E-2</v>
      </c>
      <c r="EK351" s="80">
        <f t="shared" si="639"/>
        <v>-1.9503784765035306E-2</v>
      </c>
      <c r="EL351" s="80">
        <f t="shared" si="639"/>
        <v>3.6519098661714649E-3</v>
      </c>
      <c r="EN351" s="80">
        <f t="shared" si="690"/>
        <v>-2.4867152306272785E-4</v>
      </c>
      <c r="EO351" s="80">
        <f t="shared" si="691"/>
        <v>-6.4132217522922127E-4</v>
      </c>
      <c r="EP351" s="80">
        <f t="shared" si="692"/>
        <v>-4.9787355730830218E-4</v>
      </c>
      <c r="EQ351" s="80">
        <f t="shared" si="693"/>
        <v>-5.7029038532779722E-7</v>
      </c>
      <c r="ES351" s="80">
        <f t="shared" si="694"/>
        <v>9.8913909552096457E-3</v>
      </c>
      <c r="ET351" s="80">
        <f t="shared" si="695"/>
        <v>1.4505312864269917E-2</v>
      </c>
      <c r="EU351" s="80">
        <f t="shared" si="696"/>
        <v>1.5526296640175042E-2</v>
      </c>
      <c r="EV351" s="80">
        <f t="shared" si="697"/>
        <v>1.3273544710036562E-2</v>
      </c>
      <c r="EX351" s="80">
        <f t="shared" si="698"/>
        <v>4.7511100406544292E-2</v>
      </c>
      <c r="EY351" s="80">
        <f t="shared" si="687"/>
        <v>-2.6147622381325231E-2</v>
      </c>
      <c r="EZ351" s="80">
        <f t="shared" si="688"/>
        <v>-1.98099296739076E-2</v>
      </c>
      <c r="FA351" s="80">
        <f t="shared" si="689"/>
        <v>-2.4371946191432299E-2</v>
      </c>
      <c r="FD351" s="80">
        <f t="shared" si="652"/>
        <v>0.97973012415761618</v>
      </c>
      <c r="FE351" s="80">
        <f t="shared" si="653"/>
        <v>0.77659989940255936</v>
      </c>
      <c r="FF351" s="80">
        <f t="shared" si="654"/>
        <v>0.94281345430671459</v>
      </c>
      <c r="FG351" s="80"/>
      <c r="FH351" s="80">
        <f t="shared" si="655"/>
        <v>0.9768242369751704</v>
      </c>
      <c r="FI351" s="80">
        <f t="shared" si="656"/>
        <v>0.71968897525477871</v>
      </c>
      <c r="FJ351" s="80">
        <f t="shared" si="657"/>
        <v>0.93094576782426186</v>
      </c>
      <c r="FK351" s="80"/>
      <c r="FL351" s="80">
        <f t="shared" si="658"/>
        <v>0.99953437396192324</v>
      </c>
      <c r="FM351" s="80">
        <f t="shared" si="659"/>
        <v>1.0041432962787684</v>
      </c>
      <c r="FN351" s="80">
        <f t="shared" si="660"/>
        <v>0.9997031541289868</v>
      </c>
      <c r="FO351" s="80"/>
      <c r="FP351" s="80">
        <f t="shared" si="661"/>
        <v>1.0139226048057242</v>
      </c>
      <c r="FQ351" s="80">
        <f t="shared" si="662"/>
        <v>1.1205176075821939</v>
      </c>
      <c r="FR351" s="80">
        <f t="shared" si="629"/>
        <v>1.097236125047246</v>
      </c>
      <c r="FT351" s="80">
        <f t="shared" si="663"/>
        <v>0.99328550088224943</v>
      </c>
      <c r="FU351" s="80">
        <f t="shared" si="664"/>
        <v>0.99700261622166009</v>
      </c>
      <c r="FV351" s="80">
        <f t="shared" si="665"/>
        <v>0.98667455585200758</v>
      </c>
    </row>
    <row r="352" spans="1:200" x14ac:dyDescent="0.2">
      <c r="A352" s="74" t="s">
        <v>247</v>
      </c>
      <c r="B352" s="31">
        <f t="shared" si="638"/>
        <v>1993</v>
      </c>
      <c r="D352" s="85">
        <f>[4]Conversion_Factors!$M55*D205+D279</f>
        <v>147579.5525079823</v>
      </c>
      <c r="E352" s="85">
        <f>[4]Conversion_Factors!$M55*E205+E279</f>
        <v>178273.01183085432</v>
      </c>
      <c r="F352" s="85">
        <f>[4]Conversion_Factors!$M55*F205+F279</f>
        <v>243644.58434730271</v>
      </c>
      <c r="G352" s="85">
        <f>[4]Conversion_Factors!$M55*G205+G279</f>
        <v>23427.772259999227</v>
      </c>
      <c r="H352" s="85">
        <f t="shared" si="669"/>
        <v>592924.92094613845</v>
      </c>
      <c r="I352" s="85"/>
      <c r="J352" s="80"/>
      <c r="K352" s="93">
        <f t="shared" si="737"/>
        <v>2923.26</v>
      </c>
      <c r="L352" s="93">
        <f t="shared" si="737"/>
        <v>818.58900000000006</v>
      </c>
      <c r="M352" s="93">
        <f t="shared" si="737"/>
        <v>3018.7550000000001</v>
      </c>
      <c r="N352" s="93">
        <f t="shared" si="737"/>
        <v>20314.806810511767</v>
      </c>
      <c r="O352" s="93">
        <f t="shared" si="700"/>
        <v>27075.410810511767</v>
      </c>
      <c r="P352" s="93"/>
      <c r="R352" s="92">
        <f t="shared" si="738"/>
        <v>2923.26</v>
      </c>
      <c r="S352" s="92">
        <f t="shared" si="738"/>
        <v>818.58900000000006</v>
      </c>
      <c r="T352" s="92">
        <f t="shared" si="738"/>
        <v>3018.7550000000001</v>
      </c>
      <c r="U352" s="92">
        <f t="shared" si="738"/>
        <v>20314.806810511767</v>
      </c>
      <c r="V352" s="92">
        <f t="shared" si="738"/>
        <v>27075.410810511767</v>
      </c>
      <c r="X352" s="96">
        <f t="shared" si="702"/>
        <v>50484.579718527355</v>
      </c>
      <c r="Y352" s="96">
        <f t="shared" si="703"/>
        <v>217780.85441027707</v>
      </c>
      <c r="Z352" s="96">
        <f t="shared" si="704"/>
        <v>80710.287634240842</v>
      </c>
      <c r="AA352" s="96">
        <f t="shared" si="705"/>
        <v>1153.2362812269855</v>
      </c>
      <c r="AB352" s="96">
        <f t="shared" si="706"/>
        <v>21899.018452415912</v>
      </c>
      <c r="AF352" s="96">
        <f t="shared" si="707"/>
        <v>50.484579718527357</v>
      </c>
      <c r="AG352" s="96">
        <f t="shared" si="708"/>
        <v>217.78085441027707</v>
      </c>
      <c r="AH352" s="96">
        <f t="shared" si="709"/>
        <v>80.710287634240842</v>
      </c>
      <c r="AI352" s="96">
        <f t="shared" si="710"/>
        <v>1.1532362812269854</v>
      </c>
      <c r="AJ352" s="96">
        <f t="shared" si="711"/>
        <v>21.899018452415913</v>
      </c>
      <c r="AL352" s="94">
        <f t="shared" si="712"/>
        <v>49.936029399222868</v>
      </c>
      <c r="AM352" s="94">
        <f t="shared" si="739"/>
        <v>215.59758464442626</v>
      </c>
      <c r="AN352" s="94">
        <f t="shared" si="739"/>
        <v>78.948171505774866</v>
      </c>
      <c r="AO352" s="94">
        <f t="shared" si="739"/>
        <v>1.1625937811001654</v>
      </c>
      <c r="AP352" s="94">
        <f t="shared" si="714"/>
        <v>21.584339685337174</v>
      </c>
      <c r="AR352" s="90">
        <f t="shared" si="740"/>
        <v>1.0109850608048749</v>
      </c>
      <c r="AS352" s="90">
        <f t="shared" si="740"/>
        <v>1.0101265965917547</v>
      </c>
      <c r="AT352" s="90">
        <f t="shared" si="740"/>
        <v>1.0223199105800327</v>
      </c>
      <c r="AU352" s="90">
        <f t="shared" si="740"/>
        <v>0.99195118705664753</v>
      </c>
      <c r="AV352" s="90">
        <f t="shared" si="716"/>
        <v>1.0145790314490144</v>
      </c>
      <c r="AX352" s="32">
        <f t="shared" si="717"/>
        <v>1000000</v>
      </c>
      <c r="AY352" s="32">
        <f t="shared" si="718"/>
        <v>1000000</v>
      </c>
      <c r="AZ352" s="32">
        <f t="shared" si="719"/>
        <v>1000000</v>
      </c>
      <c r="BA352" s="32">
        <f t="shared" si="720"/>
        <v>1000000</v>
      </c>
      <c r="BB352" s="32">
        <f t="shared" si="721"/>
        <v>1000000</v>
      </c>
      <c r="BE352" s="80">
        <f t="shared" si="741"/>
        <v>0.68427964576783906</v>
      </c>
      <c r="BF352" s="80">
        <f t="shared" si="741"/>
        <v>0.87818878534696243</v>
      </c>
      <c r="BG352" s="80">
        <f t="shared" si="741"/>
        <v>0.67616136929955684</v>
      </c>
      <c r="BH352" s="80">
        <f t="shared" si="741"/>
        <v>0.55889466792552456</v>
      </c>
      <c r="BI352" s="80"/>
      <c r="BJ352" s="80"/>
      <c r="BK352" s="80"/>
      <c r="BL352" s="80"/>
      <c r="BM352" s="80"/>
      <c r="BN352" s="80"/>
      <c r="BO352" s="80"/>
      <c r="BP352" s="80"/>
      <c r="BQ352" s="80"/>
      <c r="BR352" s="80"/>
      <c r="BS352" s="80"/>
      <c r="BT352" s="95">
        <v>0.95888589990489648</v>
      </c>
      <c r="BU352" s="95">
        <v>0.91837462541860759</v>
      </c>
      <c r="BV352" s="95">
        <v>0.91216313473284505</v>
      </c>
      <c r="BW352" s="95">
        <v>0.88561604938234217</v>
      </c>
      <c r="BX352" s="88"/>
      <c r="BY352" s="95">
        <v>0.99637331393682038</v>
      </c>
      <c r="BZ352" s="95">
        <v>0.99960750433790013</v>
      </c>
      <c r="CA352" s="95">
        <v>1.0003180563065976</v>
      </c>
      <c r="CB352" s="95">
        <v>0.99874026496760304</v>
      </c>
      <c r="CD352" s="95">
        <v>1.085191897750444</v>
      </c>
      <c r="CE352" s="95">
        <v>1.1063169420791263</v>
      </c>
      <c r="CF352" s="95">
        <v>1.1193819820856068</v>
      </c>
      <c r="CG352" s="95">
        <v>1.1030692733958838</v>
      </c>
      <c r="CI352" s="95">
        <v>1.0319024054231749</v>
      </c>
      <c r="CJ352" s="95">
        <v>1.0101094942955755</v>
      </c>
      <c r="CK352" s="95">
        <v>1.0505036761383881</v>
      </c>
      <c r="CL352" s="95">
        <v>0.96601849815475993</v>
      </c>
      <c r="CN352" s="89">
        <f t="shared" si="723"/>
        <v>1.1611452555815975</v>
      </c>
      <c r="CO352" s="89">
        <f t="shared" si="724"/>
        <v>0.68237540092630156</v>
      </c>
      <c r="CP352" s="89">
        <f t="shared" si="725"/>
        <v>0.91050266379811096</v>
      </c>
      <c r="CQ352" s="89">
        <f t="shared" si="726"/>
        <v>0.99915394805834767</v>
      </c>
      <c r="CR352" s="89">
        <f t="shared" si="727"/>
        <v>1.1121501335035504</v>
      </c>
      <c r="CS352" s="89">
        <f t="shared" si="728"/>
        <v>1.0275351110548361</v>
      </c>
      <c r="CT352" s="89">
        <f t="shared" si="729"/>
        <v>0.92435711482769167</v>
      </c>
      <c r="CU352" s="89">
        <f t="shared" si="730"/>
        <v>1.1158352036210284</v>
      </c>
      <c r="CV352" s="89">
        <f t="shared" si="731"/>
        <v>0.79233695931116555</v>
      </c>
      <c r="CW352" s="89"/>
      <c r="CX352" s="89">
        <f t="shared" si="732"/>
        <v>1.0396178282527617</v>
      </c>
      <c r="DA352" s="35"/>
      <c r="DC352" s="80">
        <f t="shared" si="742"/>
        <v>0.24890091020712635</v>
      </c>
      <c r="DD352" s="80">
        <f t="shared" si="743"/>
        <v>0.30066709212758613</v>
      </c>
      <c r="DE352" s="80">
        <f t="shared" si="744"/>
        <v>0.41091979058413619</v>
      </c>
      <c r="DF352" s="80">
        <f t="shared" si="745"/>
        <v>3.9512207081151537E-2</v>
      </c>
      <c r="DG352" s="80"/>
      <c r="DI352" s="80">
        <f t="shared" si="746"/>
        <v>0.24028106802076624</v>
      </c>
      <c r="DJ352" s="80">
        <f t="shared" si="747"/>
        <v>0.30772187458139733</v>
      </c>
      <c r="DK352" s="80">
        <f t="shared" si="748"/>
        <v>0.41121934229014717</v>
      </c>
      <c r="DL352" s="80">
        <f t="shared" si="749"/>
        <v>4.0612105555998881E-2</v>
      </c>
      <c r="DM352" s="80">
        <f t="shared" si="678"/>
        <v>0.99983439044830957</v>
      </c>
      <c r="DN352" s="80"/>
      <c r="DO352" s="80"/>
      <c r="DP352" s="80">
        <f t="shared" si="750"/>
        <v>0.2403208674518868</v>
      </c>
      <c r="DQ352" s="80">
        <f t="shared" si="751"/>
        <v>0.30777284470423127</v>
      </c>
      <c r="DR352" s="80">
        <f t="shared" si="752"/>
        <v>0.41128745542125539</v>
      </c>
      <c r="DS352" s="80">
        <f t="shared" si="753"/>
        <v>4.061883242262658E-2</v>
      </c>
      <c r="DT352" s="80"/>
      <c r="DW352" s="80">
        <f t="shared" si="733"/>
        <v>-1.1757384289451587E-2</v>
      </c>
      <c r="DX352" s="80">
        <f t="shared" si="734"/>
        <v>-2.8456501474644059E-2</v>
      </c>
      <c r="DY352" s="80">
        <f t="shared" si="735"/>
        <v>-1.8326698404872232E-2</v>
      </c>
      <c r="DZ352" s="80">
        <f t="shared" si="736"/>
        <v>-1.5971219962731306E-2</v>
      </c>
      <c r="EA352" s="80"/>
      <c r="EC352" s="80">
        <f t="shared" si="754"/>
        <v>0.1079673368747215</v>
      </c>
      <c r="ED352" s="80">
        <f t="shared" si="755"/>
        <v>3.0233668686651682E-2</v>
      </c>
      <c r="EE352" s="80">
        <f t="shared" si="756"/>
        <v>0.11149433783763671</v>
      </c>
      <c r="EF352" s="80">
        <f t="shared" si="757"/>
        <v>0.75030465660099011</v>
      </c>
      <c r="EG352" s="80"/>
      <c r="EI352" s="80">
        <f t="shared" si="639"/>
        <v>1.1870996033481332E-3</v>
      </c>
      <c r="EJ352" s="80">
        <f t="shared" si="639"/>
        <v>-0.10427783440165528</v>
      </c>
      <c r="EK352" s="80">
        <f t="shared" si="639"/>
        <v>2.3269023605276419E-2</v>
      </c>
      <c r="EL352" s="80">
        <f t="shared" si="639"/>
        <v>8.4059963717285585E-4</v>
      </c>
      <c r="EN352" s="80">
        <f t="shared" si="690"/>
        <v>-3.4491460162042566E-4</v>
      </c>
      <c r="EO352" s="80">
        <f t="shared" si="691"/>
        <v>-7.9649881031570579E-4</v>
      </c>
      <c r="EP352" s="80">
        <f t="shared" si="692"/>
        <v>-5.3629382382083053E-4</v>
      </c>
      <c r="EQ352" s="80">
        <f t="shared" si="693"/>
        <v>-2.2607839735661461E-5</v>
      </c>
      <c r="ES352" s="80">
        <f t="shared" si="694"/>
        <v>9.7805364865000567E-3</v>
      </c>
      <c r="ET352" s="80">
        <f t="shared" si="695"/>
        <v>1.4235481006362644E-2</v>
      </c>
      <c r="EU352" s="80">
        <f t="shared" si="696"/>
        <v>1.5168121986678263E-2</v>
      </c>
      <c r="EV352" s="80">
        <f t="shared" si="697"/>
        <v>1.306228500473805E-2</v>
      </c>
      <c r="EX352" s="80">
        <f t="shared" si="698"/>
        <v>1.6045380083412386E-2</v>
      </c>
      <c r="EY352" s="80">
        <f t="shared" si="687"/>
        <v>5.1395194373993106E-2</v>
      </c>
      <c r="EZ352" s="80">
        <f t="shared" si="688"/>
        <v>4.8192863860896572E-2</v>
      </c>
      <c r="FA352" s="80">
        <f t="shared" si="689"/>
        <v>2.6654078102427429E-2</v>
      </c>
      <c r="FD352" s="80">
        <f t="shared" si="652"/>
        <v>0.98042418742041115</v>
      </c>
      <c r="FE352" s="80">
        <f t="shared" si="653"/>
        <v>0.76139732532252735</v>
      </c>
      <c r="FF352" s="80">
        <f t="shared" si="654"/>
        <v>0.92435711482769167</v>
      </c>
      <c r="FG352" s="80"/>
      <c r="FH352" s="80">
        <f t="shared" si="655"/>
        <v>0.97804049952992522</v>
      </c>
      <c r="FI352" s="80">
        <f t="shared" si="656"/>
        <v>0.7038849648643638</v>
      </c>
      <c r="FJ352" s="80">
        <f t="shared" si="657"/>
        <v>0.91050266379811096</v>
      </c>
      <c r="FK352" s="80"/>
      <c r="FL352" s="80">
        <f t="shared" si="658"/>
        <v>0.99945063085139751</v>
      </c>
      <c r="FM352" s="80">
        <f t="shared" si="659"/>
        <v>1.0035916509310168</v>
      </c>
      <c r="FN352" s="80">
        <f t="shared" si="660"/>
        <v>0.99915394805834767</v>
      </c>
      <c r="FO352" s="80"/>
      <c r="FP352" s="80">
        <f t="shared" si="661"/>
        <v>1.0135923418085258</v>
      </c>
      <c r="FQ352" s="80">
        <f t="shared" si="662"/>
        <v>1.1357480659069226</v>
      </c>
      <c r="FR352" s="80">
        <f t="shared" si="629"/>
        <v>1.1121501335035504</v>
      </c>
      <c r="FT352" s="80">
        <f t="shared" si="663"/>
        <v>1.0414123937426811</v>
      </c>
      <c r="FU352" s="80">
        <f t="shared" si="664"/>
        <v>1.0382908811271148</v>
      </c>
      <c r="FV352" s="80">
        <f t="shared" si="665"/>
        <v>1.0275351110548361</v>
      </c>
    </row>
    <row r="353" spans="1:178" x14ac:dyDescent="0.2">
      <c r="A353" s="74" t="s">
        <v>247</v>
      </c>
      <c r="B353" s="31">
        <f t="shared" si="638"/>
        <v>1994</v>
      </c>
      <c r="D353" s="85">
        <f>[4]Conversion_Factors!$M56*D206+D280</f>
        <v>142754.99412926653</v>
      </c>
      <c r="E353" s="85">
        <f>[4]Conversion_Factors!$M56*E206+E280</f>
        <v>186066.44145092127</v>
      </c>
      <c r="F353" s="85">
        <f>[4]Conversion_Factors!$M56*F206+F280</f>
        <v>240658.39477100479</v>
      </c>
      <c r="G353" s="85">
        <f>[4]Conversion_Factors!$M56*G206+G280</f>
        <v>22633.898991972535</v>
      </c>
      <c r="H353" s="85">
        <f t="shared" si="669"/>
        <v>592113.72934316518</v>
      </c>
      <c r="I353" s="85"/>
      <c r="J353" s="80"/>
      <c r="K353" s="93">
        <f t="shared" si="737"/>
        <v>2961.9810000000002</v>
      </c>
      <c r="L353" s="93">
        <f t="shared" si="737"/>
        <v>824.77600000000007</v>
      </c>
      <c r="M353" s="93">
        <f t="shared" si="737"/>
        <v>3115.5170000000003</v>
      </c>
      <c r="N353" s="93">
        <f t="shared" si="737"/>
        <v>20615.759181475889</v>
      </c>
      <c r="O353" s="93">
        <f t="shared" si="700"/>
        <v>27518.03318147589</v>
      </c>
      <c r="P353" s="93"/>
      <c r="R353" s="92">
        <f t="shared" si="738"/>
        <v>2961.9810000000002</v>
      </c>
      <c r="S353" s="92">
        <f t="shared" si="738"/>
        <v>824.77600000000007</v>
      </c>
      <c r="T353" s="92">
        <f t="shared" si="738"/>
        <v>3115.5170000000003</v>
      </c>
      <c r="U353" s="92">
        <f t="shared" si="738"/>
        <v>20615.759181475889</v>
      </c>
      <c r="V353" s="92">
        <f t="shared" si="738"/>
        <v>27518.03318147589</v>
      </c>
      <c r="X353" s="96">
        <f t="shared" si="702"/>
        <v>48195.783203628424</v>
      </c>
      <c r="Y353" s="96">
        <f t="shared" si="703"/>
        <v>225596.33336920722</v>
      </c>
      <c r="Z353" s="96">
        <f t="shared" si="704"/>
        <v>77245.09119064502</v>
      </c>
      <c r="AA353" s="96">
        <f t="shared" si="705"/>
        <v>1097.8930629103402</v>
      </c>
      <c r="AB353" s="96">
        <f t="shared" si="706"/>
        <v>21517.298327184009</v>
      </c>
      <c r="AF353" s="96">
        <f t="shared" si="707"/>
        <v>48.195783203628423</v>
      </c>
      <c r="AG353" s="96">
        <f t="shared" si="708"/>
        <v>225.59633336920723</v>
      </c>
      <c r="AH353" s="96">
        <f t="shared" si="709"/>
        <v>77.245091190645013</v>
      </c>
      <c r="AI353" s="96">
        <f t="shared" si="710"/>
        <v>1.0978930629103403</v>
      </c>
      <c r="AJ353" s="96">
        <f t="shared" si="711"/>
        <v>21.517298327184008</v>
      </c>
      <c r="AL353" s="94">
        <f t="shared" si="712"/>
        <v>47.842677096347586</v>
      </c>
      <c r="AM353" s="94">
        <f t="shared" si="739"/>
        <v>228.99515828259132</v>
      </c>
      <c r="AN353" s="94">
        <f t="shared" si="739"/>
        <v>78.410493632720659</v>
      </c>
      <c r="AO353" s="94">
        <f t="shared" si="739"/>
        <v>1.1059959024089863</v>
      </c>
      <c r="AP353" s="94">
        <f t="shared" si="714"/>
        <v>21.719175144007874</v>
      </c>
      <c r="AR353" s="90">
        <f t="shared" si="740"/>
        <v>1.0073805674914416</v>
      </c>
      <c r="AS353" s="90">
        <f t="shared" si="740"/>
        <v>0.98515765600078853</v>
      </c>
      <c r="AT353" s="90">
        <f t="shared" si="740"/>
        <v>0.98513716228424153</v>
      </c>
      <c r="AU353" s="90">
        <f t="shared" si="740"/>
        <v>0.99267371652915071</v>
      </c>
      <c r="AV353" s="90">
        <f t="shared" si="716"/>
        <v>0.99070513426567386</v>
      </c>
      <c r="AX353" s="32">
        <f t="shared" si="717"/>
        <v>1000000</v>
      </c>
      <c r="AY353" s="32">
        <f t="shared" si="718"/>
        <v>1000000</v>
      </c>
      <c r="AZ353" s="32">
        <f t="shared" si="719"/>
        <v>1000000</v>
      </c>
      <c r="BA353" s="32">
        <f t="shared" si="720"/>
        <v>1000000</v>
      </c>
      <c r="BB353" s="32">
        <f t="shared" si="721"/>
        <v>1000000</v>
      </c>
      <c r="BE353" s="80">
        <f t="shared" si="741"/>
        <v>0.65559417778986084</v>
      </c>
      <c r="BF353" s="80">
        <f t="shared" si="741"/>
        <v>0.93276082027630092</v>
      </c>
      <c r="BG353" s="80">
        <f t="shared" si="741"/>
        <v>0.67155636072301472</v>
      </c>
      <c r="BH353" s="80">
        <f t="shared" si="741"/>
        <v>0.53168632298971907</v>
      </c>
      <c r="BI353" s="80"/>
      <c r="BJ353" s="80"/>
      <c r="BK353" s="80"/>
      <c r="BL353" s="80"/>
      <c r="BM353" s="80"/>
      <c r="BN353" s="80"/>
      <c r="BO353" s="80"/>
      <c r="BP353" s="80"/>
      <c r="BQ353" s="80"/>
      <c r="BR353" s="80"/>
      <c r="BS353" s="80"/>
      <c r="BT353" s="95">
        <v>0.95301889367163628</v>
      </c>
      <c r="BU353" s="95">
        <v>0.90285207891756447</v>
      </c>
      <c r="BV353" s="95">
        <v>0.92116302337577027</v>
      </c>
      <c r="BW353" s="95">
        <v>0.86947894747252663</v>
      </c>
      <c r="BX353" s="88"/>
      <c r="BY353" s="95">
        <v>0.99614204341997314</v>
      </c>
      <c r="BZ353" s="95">
        <v>0.99688749146551914</v>
      </c>
      <c r="CA353" s="95">
        <v>1.0004584673389378</v>
      </c>
      <c r="CB353" s="95">
        <v>0.99904586601046608</v>
      </c>
      <c r="CD353" s="95">
        <v>1.0953729898858076</v>
      </c>
      <c r="CE353" s="95">
        <v>1.1252657661858085</v>
      </c>
      <c r="CF353" s="95">
        <v>1.1358335781918334</v>
      </c>
      <c r="CG353" s="95">
        <v>1.1138149048604638</v>
      </c>
      <c r="CI353" s="95">
        <v>1.0281712042255082</v>
      </c>
      <c r="CJ353" s="95">
        <v>0.98506247687973358</v>
      </c>
      <c r="CK353" s="95">
        <v>1.0112344506749666</v>
      </c>
      <c r="CL353" s="95">
        <v>0.96671024013298379</v>
      </c>
      <c r="CN353" s="89">
        <f t="shared" si="723"/>
        <v>1.180127381823602</v>
      </c>
      <c r="CO353" s="89">
        <f t="shared" si="724"/>
        <v>0.67048096720714911</v>
      </c>
      <c r="CP353" s="89">
        <f t="shared" si="725"/>
        <v>0.91304624051715533</v>
      </c>
      <c r="CQ353" s="89">
        <f t="shared" si="726"/>
        <v>0.99832969226100499</v>
      </c>
      <c r="CR353" s="89">
        <f t="shared" si="727"/>
        <v>1.1276590809016778</v>
      </c>
      <c r="CS353" s="89">
        <f t="shared" si="728"/>
        <v>1.0030176226440868</v>
      </c>
      <c r="CT353" s="89">
        <f t="shared" si="729"/>
        <v>0.92117702596718154</v>
      </c>
      <c r="CU353" s="89">
        <f t="shared" si="730"/>
        <v>1.1207922805021939</v>
      </c>
      <c r="CV353" s="89">
        <f t="shared" si="731"/>
        <v>0.79125294839272919</v>
      </c>
      <c r="CW353" s="89"/>
      <c r="CX353" s="89">
        <f t="shared" si="732"/>
        <v>1.0309868968317331</v>
      </c>
      <c r="DA353" s="35"/>
      <c r="DC353" s="80">
        <f t="shared" si="742"/>
        <v>0.24109387615049119</v>
      </c>
      <c r="DD353" s="80">
        <f t="shared" si="743"/>
        <v>0.31424105240276345</v>
      </c>
      <c r="DE353" s="80">
        <f t="shared" si="744"/>
        <v>0.40643947749356935</v>
      </c>
      <c r="DF353" s="80">
        <f t="shared" si="745"/>
        <v>3.8225593953175915E-2</v>
      </c>
      <c r="DG353" s="80"/>
      <c r="DI353" s="80">
        <f t="shared" si="746"/>
        <v>0.24497666033667229</v>
      </c>
      <c r="DJ353" s="80">
        <f t="shared" si="747"/>
        <v>0.30740412541590895</v>
      </c>
      <c r="DK353" s="80">
        <f t="shared" si="748"/>
        <v>0.40867554090482122</v>
      </c>
      <c r="DL353" s="80">
        <f t="shared" si="749"/>
        <v>3.8865351205126228E-2</v>
      </c>
      <c r="DM353" s="80">
        <f t="shared" si="678"/>
        <v>0.99992167786252861</v>
      </c>
      <c r="DN353" s="80"/>
      <c r="DO353" s="80"/>
      <c r="DP353" s="80">
        <f t="shared" si="750"/>
        <v>0.24499584893523252</v>
      </c>
      <c r="DQ353" s="80">
        <f t="shared" si="751"/>
        <v>0.30742820384995345</v>
      </c>
      <c r="DR353" s="80">
        <f t="shared" si="752"/>
        <v>0.4087075517538753</v>
      </c>
      <c r="DS353" s="80">
        <f t="shared" si="753"/>
        <v>3.8868395460938815E-2</v>
      </c>
      <c r="DT353" s="80"/>
      <c r="DW353" s="80">
        <f t="shared" si="733"/>
        <v>-6.1373606772676913E-3</v>
      </c>
      <c r="DX353" s="80">
        <f t="shared" si="734"/>
        <v>-1.7046666790217442E-2</v>
      </c>
      <c r="DY353" s="80">
        <f t="shared" si="735"/>
        <v>9.8181776325697336E-3</v>
      </c>
      <c r="DZ353" s="80">
        <f t="shared" si="736"/>
        <v>-1.8389382560295989E-2</v>
      </c>
      <c r="EA353" s="80"/>
      <c r="EC353" s="80">
        <f t="shared" si="754"/>
        <v>0.10763781628092138</v>
      </c>
      <c r="ED353" s="80">
        <f t="shared" si="755"/>
        <v>2.9972200213611501E-2</v>
      </c>
      <c r="EE353" s="80">
        <f t="shared" si="756"/>
        <v>0.11321728480570514</v>
      </c>
      <c r="EF353" s="80">
        <f t="shared" si="757"/>
        <v>0.749172698699762</v>
      </c>
      <c r="EG353" s="80"/>
      <c r="EI353" s="80">
        <f t="shared" si="639"/>
        <v>-3.056706628286842E-3</v>
      </c>
      <c r="EJ353" s="80">
        <f t="shared" si="639"/>
        <v>-8.685868061473449E-3</v>
      </c>
      <c r="EK353" s="80">
        <f t="shared" si="639"/>
        <v>1.5335038857146904E-2</v>
      </c>
      <c r="EL353" s="80">
        <f t="shared" si="639"/>
        <v>-1.509803548885955E-3</v>
      </c>
      <c r="EN353" s="80">
        <f t="shared" si="690"/>
        <v>-2.321392575789977E-4</v>
      </c>
      <c r="EO353" s="80">
        <f t="shared" si="691"/>
        <v>-2.7247897550337686E-3</v>
      </c>
      <c r="EP353" s="80">
        <f t="shared" si="692"/>
        <v>1.4035653748570141E-4</v>
      </c>
      <c r="EQ353" s="80">
        <f t="shared" si="693"/>
        <v>3.0593970045939234E-4</v>
      </c>
      <c r="ES353" s="80">
        <f t="shared" si="694"/>
        <v>9.3380996600240188E-3</v>
      </c>
      <c r="ET353" s="80">
        <f t="shared" si="695"/>
        <v>1.6982816243429618E-2</v>
      </c>
      <c r="EU353" s="80">
        <f t="shared" si="696"/>
        <v>1.4590080197367811E-2</v>
      </c>
      <c r="EV353" s="80">
        <f t="shared" si="697"/>
        <v>9.6944312452914624E-3</v>
      </c>
      <c r="EX353" s="80">
        <f t="shared" si="698"/>
        <v>-3.6223999571575148E-3</v>
      </c>
      <c r="EY353" s="80">
        <f t="shared" si="687"/>
        <v>-2.5108946688086827E-2</v>
      </c>
      <c r="EZ353" s="80">
        <f t="shared" si="688"/>
        <v>-3.8097927783432559E-2</v>
      </c>
      <c r="FA353" s="80">
        <f t="shared" si="689"/>
        <v>7.1581903249801526E-4</v>
      </c>
      <c r="FD353" s="80">
        <f t="shared" si="652"/>
        <v>0.99655967503306009</v>
      </c>
      <c r="FE353" s="80">
        <f t="shared" si="653"/>
        <v>0.75877787109445904</v>
      </c>
      <c r="FF353" s="80">
        <f t="shared" si="654"/>
        <v>0.92117702596718154</v>
      </c>
      <c r="FG353" s="80"/>
      <c r="FH353" s="80">
        <f t="shared" si="655"/>
        <v>1.0027935961312118</v>
      </c>
      <c r="FI353" s="80">
        <f t="shared" si="656"/>
        <v>0.70585133517902698</v>
      </c>
      <c r="FJ353" s="80">
        <f t="shared" si="657"/>
        <v>0.91304624051715533</v>
      </c>
      <c r="FK353" s="80"/>
      <c r="FL353" s="80">
        <f t="shared" si="658"/>
        <v>0.9991750462489345</v>
      </c>
      <c r="FM353" s="80">
        <f t="shared" si="659"/>
        <v>1.0027637342340432</v>
      </c>
      <c r="FN353" s="80">
        <f t="shared" si="660"/>
        <v>0.99832969226100499</v>
      </c>
      <c r="FO353" s="80"/>
      <c r="FP353" s="80">
        <f t="shared" si="661"/>
        <v>1.0139450123961864</v>
      </c>
      <c r="FQ353" s="80">
        <f t="shared" si="662"/>
        <v>1.1515860867649392</v>
      </c>
      <c r="FR353" s="80">
        <f t="shared" si="629"/>
        <v>1.1276590809016778</v>
      </c>
      <c r="FT353" s="80">
        <f t="shared" si="663"/>
        <v>0.97613951275535471</v>
      </c>
      <c r="FU353" s="80">
        <f t="shared" si="664"/>
        <v>1.0135167548017496</v>
      </c>
      <c r="FV353" s="80">
        <f t="shared" si="665"/>
        <v>1.0030176226440868</v>
      </c>
    </row>
    <row r="354" spans="1:178" x14ac:dyDescent="0.2">
      <c r="A354" s="74" t="s">
        <v>247</v>
      </c>
      <c r="B354" s="31">
        <f t="shared" si="638"/>
        <v>1995</v>
      </c>
      <c r="D354" s="85">
        <f>[4]Conversion_Factors!$M57*D207+D281</f>
        <v>133109.66806427861</v>
      </c>
      <c r="E354" s="85">
        <f>[4]Conversion_Factors!$M57*E207+E281</f>
        <v>184511.93903969968</v>
      </c>
      <c r="F354" s="85">
        <f>[4]Conversion_Factors!$M57*F207+F281</f>
        <v>231321.31103615384</v>
      </c>
      <c r="G354" s="85">
        <f>[4]Conversion_Factors!$M57*G207+G281</f>
        <v>22183.590634717362</v>
      </c>
      <c r="H354" s="85">
        <f t="shared" si="669"/>
        <v>571126.50877484947</v>
      </c>
      <c r="I354" s="85"/>
      <c r="J354" s="80"/>
      <c r="K354" s="93">
        <f t="shared" si="737"/>
        <v>3095.9880000000003</v>
      </c>
      <c r="L354" s="93">
        <f t="shared" si="737"/>
        <v>769.29600000000005</v>
      </c>
      <c r="M354" s="93">
        <f t="shared" si="737"/>
        <v>3252.0360000000001</v>
      </c>
      <c r="N354" s="93">
        <f t="shared" si="737"/>
        <v>20929.302768586022</v>
      </c>
      <c r="O354" s="93">
        <f t="shared" si="700"/>
        <v>28046.622768586021</v>
      </c>
      <c r="P354" s="93"/>
      <c r="R354" s="92">
        <f t="shared" si="738"/>
        <v>3095.9880000000003</v>
      </c>
      <c r="S354" s="92">
        <f t="shared" si="738"/>
        <v>769.29600000000005</v>
      </c>
      <c r="T354" s="92">
        <f t="shared" si="738"/>
        <v>3252.0360000000001</v>
      </c>
      <c r="U354" s="92">
        <f t="shared" si="738"/>
        <v>20929.302768586022</v>
      </c>
      <c r="V354" s="92">
        <f t="shared" si="738"/>
        <v>28046.622768586021</v>
      </c>
      <c r="X354" s="96">
        <f t="shared" si="702"/>
        <v>42994.245476493641</v>
      </c>
      <c r="Y354" s="96">
        <f t="shared" si="703"/>
        <v>239845.18188018611</v>
      </c>
      <c r="Z354" s="96">
        <f t="shared" si="704"/>
        <v>71131.227033204384</v>
      </c>
      <c r="AA354" s="96">
        <f t="shared" si="705"/>
        <v>1059.9297492133362</v>
      </c>
      <c r="AB354" s="96">
        <f t="shared" si="706"/>
        <v>20363.468125458123</v>
      </c>
      <c r="AF354" s="96">
        <f t="shared" si="707"/>
        <v>42.994245476493639</v>
      </c>
      <c r="AG354" s="96">
        <f t="shared" si="708"/>
        <v>239.84518188018612</v>
      </c>
      <c r="AH354" s="96">
        <f t="shared" si="709"/>
        <v>71.131227033204382</v>
      </c>
      <c r="AI354" s="96">
        <f t="shared" si="710"/>
        <v>1.0599297492133362</v>
      </c>
      <c r="AJ354" s="96">
        <f t="shared" si="711"/>
        <v>20.363468125458123</v>
      </c>
      <c r="AL354" s="94">
        <f t="shared" si="712"/>
        <v>42.890579161128379</v>
      </c>
      <c r="AM354" s="94">
        <f t="shared" si="739"/>
        <v>235.23647908283368</v>
      </c>
      <c r="AN354" s="94">
        <f t="shared" si="739"/>
        <v>70.36236392823605</v>
      </c>
      <c r="AO354" s="94">
        <f t="shared" si="739"/>
        <v>1.1019865224202074</v>
      </c>
      <c r="AP354" s="94">
        <f t="shared" si="714"/>
        <v>20.16784536198498</v>
      </c>
      <c r="AR354" s="90">
        <f t="shared" si="740"/>
        <v>1.0024169949996669</v>
      </c>
      <c r="AS354" s="90">
        <f t="shared" si="740"/>
        <v>1.0195917861690558</v>
      </c>
      <c r="AT354" s="90">
        <f t="shared" si="740"/>
        <v>1.0109271926360022</v>
      </c>
      <c r="AU354" s="90">
        <f t="shared" si="740"/>
        <v>0.9618354922213519</v>
      </c>
      <c r="AV354" s="90">
        <f t="shared" si="716"/>
        <v>1.0096997353937411</v>
      </c>
      <c r="AX354" s="32">
        <f t="shared" si="717"/>
        <v>1000000</v>
      </c>
      <c r="AY354" s="32">
        <f t="shared" si="718"/>
        <v>1000000</v>
      </c>
      <c r="AZ354" s="32">
        <f t="shared" si="719"/>
        <v>1000000</v>
      </c>
      <c r="BA354" s="32">
        <f t="shared" si="720"/>
        <v>1000000</v>
      </c>
      <c r="BB354" s="32">
        <f t="shared" si="721"/>
        <v>1000000</v>
      </c>
      <c r="BE354" s="80">
        <f t="shared" si="741"/>
        <v>0.58773496147475301</v>
      </c>
      <c r="BF354" s="80">
        <f t="shared" si="741"/>
        <v>0.95818345171053143</v>
      </c>
      <c r="BG354" s="80">
        <f t="shared" si="741"/>
        <v>0.60262715948259471</v>
      </c>
      <c r="BH354" s="80">
        <f t="shared" si="741"/>
        <v>0.52975889043860458</v>
      </c>
      <c r="BI354" s="80"/>
      <c r="BJ354" s="80"/>
      <c r="BK354" s="80"/>
      <c r="BL354" s="80"/>
      <c r="BM354" s="80"/>
      <c r="BN354" s="80"/>
      <c r="BO354" s="80"/>
      <c r="BP354" s="80"/>
      <c r="BQ354" s="80"/>
      <c r="BR354" s="80"/>
      <c r="BS354" s="80"/>
      <c r="BT354" s="95">
        <v>0.92009816956128465</v>
      </c>
      <c r="BU354" s="95">
        <v>0.89114175128030282</v>
      </c>
      <c r="BV354" s="95">
        <v>0.90431391023639052</v>
      </c>
      <c r="BW354" s="95">
        <v>0.86637604413775271</v>
      </c>
      <c r="BX354" s="88"/>
      <c r="BY354" s="95">
        <v>0.99617261914520649</v>
      </c>
      <c r="BZ354" s="95">
        <v>0.99430993606145868</v>
      </c>
      <c r="CA354" s="95">
        <v>1.000748361829124</v>
      </c>
      <c r="CB354" s="95">
        <v>0.99945589743901819</v>
      </c>
      <c r="CD354" s="95">
        <v>1.103235210654429</v>
      </c>
      <c r="CE354" s="95">
        <v>1.141917266319922</v>
      </c>
      <c r="CF354" s="95">
        <v>1.1498714791303224</v>
      </c>
      <c r="CG354" s="95">
        <v>1.1222114325263348</v>
      </c>
      <c r="CI354" s="95">
        <v>1.0229187755324456</v>
      </c>
      <c r="CJ354" s="95">
        <v>1.0196578824213121</v>
      </c>
      <c r="CK354" s="95">
        <v>1.0384115049071874</v>
      </c>
      <c r="CL354" s="95">
        <v>0.93607701909002228</v>
      </c>
      <c r="CN354" s="89">
        <f t="shared" si="723"/>
        <v>1.2027962637666407</v>
      </c>
      <c r="CO354" s="89">
        <f t="shared" si="724"/>
        <v>0.63452751348435377</v>
      </c>
      <c r="CP354" s="89">
        <f t="shared" si="725"/>
        <v>0.90148478664187626</v>
      </c>
      <c r="CQ354" s="89">
        <f t="shared" si="726"/>
        <v>0.99764674840624856</v>
      </c>
      <c r="CR354" s="89">
        <f t="shared" si="727"/>
        <v>1.1408727288196419</v>
      </c>
      <c r="CS354" s="89">
        <f t="shared" si="728"/>
        <v>1.0225684748098731</v>
      </c>
      <c r="CT354" s="89">
        <f t="shared" si="729"/>
        <v>0.90282627631949386</v>
      </c>
      <c r="CU354" s="89">
        <f t="shared" si="730"/>
        <v>1.1393602214973606</v>
      </c>
      <c r="CV354" s="89">
        <f t="shared" si="731"/>
        <v>0.76320732247611744</v>
      </c>
      <c r="CW354" s="89"/>
      <c r="CX354" s="89">
        <f t="shared" si="732"/>
        <v>1.0492157275212914</v>
      </c>
      <c r="DA354" s="35"/>
      <c r="DC354" s="80">
        <f t="shared" si="742"/>
        <v>0.23306511958238196</v>
      </c>
      <c r="DD354" s="80">
        <f t="shared" si="743"/>
        <v>0.32306666947661905</v>
      </c>
      <c r="DE354" s="80">
        <f t="shared" si="744"/>
        <v>0.40502639517183703</v>
      </c>
      <c r="DF354" s="80">
        <f t="shared" si="745"/>
        <v>3.8841815769161958E-2</v>
      </c>
      <c r="DG354" s="80"/>
      <c r="DI354" s="80">
        <f t="shared" si="746"/>
        <v>0.23705683814615966</v>
      </c>
      <c r="DJ354" s="80">
        <f t="shared" si="747"/>
        <v>0.31863348995880963</v>
      </c>
      <c r="DK354" s="80">
        <f t="shared" si="748"/>
        <v>0.4057325262100443</v>
      </c>
      <c r="DL354" s="80">
        <f t="shared" si="749"/>
        <v>3.8532883641144086E-2</v>
      </c>
      <c r="DM354" s="80">
        <f t="shared" si="678"/>
        <v>0.99995573795615766</v>
      </c>
      <c r="DN354" s="80"/>
      <c r="DO354" s="80"/>
      <c r="DP354" s="80">
        <f t="shared" si="750"/>
        <v>0.23706733123076817</v>
      </c>
      <c r="DQ354" s="80">
        <f t="shared" si="751"/>
        <v>0.31864759395258341</v>
      </c>
      <c r="DR354" s="80">
        <f t="shared" si="752"/>
        <v>0.40575048555582499</v>
      </c>
      <c r="DS354" s="80">
        <f t="shared" si="753"/>
        <v>3.8534589260823392E-2</v>
      </c>
      <c r="DT354" s="80"/>
      <c r="DW354" s="80">
        <f t="shared" si="733"/>
        <v>-3.5154358531068006E-2</v>
      </c>
      <c r="DX354" s="80">
        <f t="shared" si="734"/>
        <v>-1.3055222113040667E-2</v>
      </c>
      <c r="DY354" s="80">
        <f t="shared" si="735"/>
        <v>-1.8460481561080891E-2</v>
      </c>
      <c r="DZ354" s="80">
        <f t="shared" si="736"/>
        <v>-3.575075861364132E-3</v>
      </c>
      <c r="EA354" s="80"/>
      <c r="EC354" s="80">
        <f t="shared" si="754"/>
        <v>0.11038719440644031</v>
      </c>
      <c r="ED354" s="80">
        <f t="shared" si="755"/>
        <v>2.7429184837957029E-2</v>
      </c>
      <c r="EE354" s="80">
        <f t="shared" si="756"/>
        <v>0.11595107285581936</v>
      </c>
      <c r="EF354" s="80">
        <f t="shared" si="757"/>
        <v>0.74623254789978333</v>
      </c>
      <c r="EG354" s="80"/>
      <c r="EI354" s="80">
        <f t="shared" si="639"/>
        <v>2.5222096012367974E-2</v>
      </c>
      <c r="EJ354" s="80">
        <f t="shared" si="639"/>
        <v>-8.8662705895239641E-2</v>
      </c>
      <c r="EK354" s="80">
        <f t="shared" si="639"/>
        <v>2.3859469661396376E-2</v>
      </c>
      <c r="EL354" s="80">
        <f t="shared" si="639"/>
        <v>-3.9322512679351796E-3</v>
      </c>
      <c r="EN354" s="80">
        <f t="shared" si="690"/>
        <v>3.0693670844621646E-5</v>
      </c>
      <c r="EO354" s="80">
        <f t="shared" si="691"/>
        <v>-2.5889515606397667E-3</v>
      </c>
      <c r="EP354" s="80">
        <f t="shared" si="692"/>
        <v>2.8971967113907522E-4</v>
      </c>
      <c r="EQ354" s="80">
        <f t="shared" si="693"/>
        <v>4.103388266196396E-4</v>
      </c>
      <c r="ES354" s="80">
        <f t="shared" si="694"/>
        <v>7.1520285245616488E-3</v>
      </c>
      <c r="ET354" s="80">
        <f t="shared" si="695"/>
        <v>1.4689417938144229E-2</v>
      </c>
      <c r="EU354" s="80">
        <f t="shared" si="696"/>
        <v>1.2283367355368374E-2</v>
      </c>
      <c r="EV354" s="80">
        <f t="shared" si="697"/>
        <v>7.5102578103855636E-3</v>
      </c>
      <c r="EX354" s="80">
        <f t="shared" si="698"/>
        <v>-5.1216087311728607E-3</v>
      </c>
      <c r="EY354" s="80">
        <f t="shared" si="687"/>
        <v>3.4517373160238347E-2</v>
      </c>
      <c r="EZ354" s="80">
        <f t="shared" si="688"/>
        <v>2.6520333431233653E-2</v>
      </c>
      <c r="FA354" s="80">
        <f t="shared" si="689"/>
        <v>-3.2201043845275786E-2</v>
      </c>
      <c r="FD354" s="80">
        <f t="shared" si="652"/>
        <v>0.98007901941711972</v>
      </c>
      <c r="FE354" s="80">
        <f t="shared" si="653"/>
        <v>0.74366227185766709</v>
      </c>
      <c r="FF354" s="80">
        <f t="shared" si="654"/>
        <v>0.90282627631949386</v>
      </c>
      <c r="FG354" s="80"/>
      <c r="FH354" s="80">
        <f t="shared" si="655"/>
        <v>0.9873374935876954</v>
      </c>
      <c r="FI354" s="80">
        <f t="shared" si="656"/>
        <v>0.69691348812118881</v>
      </c>
      <c r="FJ354" s="80">
        <f t="shared" si="657"/>
        <v>0.90148478664187626</v>
      </c>
      <c r="FK354" s="80"/>
      <c r="FL354" s="80">
        <f t="shared" si="658"/>
        <v>0.99931591351028559</v>
      </c>
      <c r="FM354" s="80">
        <f t="shared" si="659"/>
        <v>1.0020777571110782</v>
      </c>
      <c r="FN354" s="80">
        <f t="shared" si="660"/>
        <v>0.99764674840624856</v>
      </c>
      <c r="FO354" s="80"/>
      <c r="FP354" s="80">
        <f t="shared" si="661"/>
        <v>1.0117177683767673</v>
      </c>
      <c r="FQ354" s="80">
        <f t="shared" si="662"/>
        <v>1.1650801057955587</v>
      </c>
      <c r="FR354" s="80">
        <f t="shared" si="629"/>
        <v>1.1408727288196419</v>
      </c>
      <c r="FT354" s="80">
        <f t="shared" si="663"/>
        <v>1.019492032566933</v>
      </c>
      <c r="FU354" s="80">
        <f t="shared" si="664"/>
        <v>1.0332722563934775</v>
      </c>
      <c r="FV354" s="80">
        <f t="shared" si="665"/>
        <v>1.0225684748098731</v>
      </c>
    </row>
    <row r="355" spans="1:178" x14ac:dyDescent="0.2">
      <c r="A355" s="74" t="s">
        <v>247</v>
      </c>
      <c r="B355" s="31">
        <f t="shared" si="638"/>
        <v>1996</v>
      </c>
      <c r="D355" s="85">
        <f>[4]Conversion_Factors!$M58*D208+D282</f>
        <v>159443.45167873806</v>
      </c>
      <c r="E355" s="85">
        <f>[4]Conversion_Factors!$M58*E208+E282</f>
        <v>220982.56865666519</v>
      </c>
      <c r="F355" s="85">
        <f>[4]Conversion_Factors!$M58*F208+F282</f>
        <v>228931.47214006272</v>
      </c>
      <c r="G355" s="85">
        <f>[4]Conversion_Factors!$M58*G208+G282</f>
        <v>21309.222116154371</v>
      </c>
      <c r="H355" s="85">
        <f t="shared" si="669"/>
        <v>630666.71459162037</v>
      </c>
      <c r="I355" s="85"/>
      <c r="J355" s="80"/>
      <c r="K355" s="93">
        <f t="shared" si="737"/>
        <v>3226.3180000000002</v>
      </c>
      <c r="L355" s="93">
        <f t="shared" si="737"/>
        <v>790.03700000000003</v>
      </c>
      <c r="M355" s="93">
        <f t="shared" si="737"/>
        <v>3343.9690000000001</v>
      </c>
      <c r="N355" s="93">
        <f t="shared" si="737"/>
        <v>21263.008397721111</v>
      </c>
      <c r="O355" s="93">
        <f t="shared" si="700"/>
        <v>28623.332397721111</v>
      </c>
      <c r="P355" s="93"/>
      <c r="R355" s="92">
        <f t="shared" si="738"/>
        <v>3226.3180000000002</v>
      </c>
      <c r="S355" s="92">
        <f t="shared" si="738"/>
        <v>790.03700000000003</v>
      </c>
      <c r="T355" s="92">
        <f t="shared" si="738"/>
        <v>3343.9690000000001</v>
      </c>
      <c r="U355" s="92">
        <f t="shared" si="738"/>
        <v>21263.008397721111</v>
      </c>
      <c r="V355" s="92">
        <f t="shared" si="738"/>
        <v>28623.332397721111</v>
      </c>
      <c r="X355" s="96">
        <f t="shared" si="702"/>
        <v>49419.633054998936</v>
      </c>
      <c r="Y355" s="96">
        <f t="shared" si="703"/>
        <v>279711.67003148608</v>
      </c>
      <c r="Z355" s="96">
        <f t="shared" si="704"/>
        <v>68461.003119365851</v>
      </c>
      <c r="AA355" s="96">
        <f t="shared" si="705"/>
        <v>1002.1734327320406</v>
      </c>
      <c r="AB355" s="96">
        <f t="shared" si="706"/>
        <v>22033.308555010593</v>
      </c>
      <c r="AF355" s="96">
        <f t="shared" si="707"/>
        <v>49.419633054998933</v>
      </c>
      <c r="AG355" s="96">
        <f t="shared" si="708"/>
        <v>279.71167003148611</v>
      </c>
      <c r="AH355" s="96">
        <f t="shared" si="709"/>
        <v>68.461003119365856</v>
      </c>
      <c r="AI355" s="96">
        <f t="shared" si="710"/>
        <v>1.0021734327320406</v>
      </c>
      <c r="AJ355" s="96">
        <f t="shared" si="711"/>
        <v>22.033308555010592</v>
      </c>
      <c r="AL355" s="94">
        <f t="shared" si="712"/>
        <v>49.249909545794608</v>
      </c>
      <c r="AM355" s="94">
        <f t="shared" si="739"/>
        <v>273.69494896245646</v>
      </c>
      <c r="AN355" s="94">
        <f t="shared" si="739"/>
        <v>68.270901439726387</v>
      </c>
      <c r="AO355" s="94">
        <f t="shared" si="739"/>
        <v>1.0282129212892368</v>
      </c>
      <c r="AP355" s="94">
        <f t="shared" si="714"/>
        <v>21.84524413047458</v>
      </c>
      <c r="AR355" s="90">
        <f t="shared" si="740"/>
        <v>1.0034461689527878</v>
      </c>
      <c r="AS355" s="90">
        <f t="shared" si="740"/>
        <v>1.0219833105866158</v>
      </c>
      <c r="AT355" s="90">
        <f t="shared" si="740"/>
        <v>1.0027845198412577</v>
      </c>
      <c r="AU355" s="90">
        <f t="shared" si="740"/>
        <v>0.97467500357363124</v>
      </c>
      <c r="AV355" s="90">
        <f t="shared" si="716"/>
        <v>1.0086089413060695</v>
      </c>
      <c r="AX355" s="32">
        <f t="shared" si="717"/>
        <v>1000000</v>
      </c>
      <c r="AY355" s="32">
        <f t="shared" si="718"/>
        <v>1000000</v>
      </c>
      <c r="AZ355" s="32">
        <f t="shared" si="719"/>
        <v>1000000</v>
      </c>
      <c r="BA355" s="32">
        <f t="shared" si="720"/>
        <v>1000000</v>
      </c>
      <c r="BB355" s="32">
        <f t="shared" si="721"/>
        <v>1000000</v>
      </c>
      <c r="BE355" s="80">
        <f t="shared" si="741"/>
        <v>0.67487765974879299</v>
      </c>
      <c r="BF355" s="80">
        <f t="shared" si="741"/>
        <v>1.114835470820996</v>
      </c>
      <c r="BG355" s="80">
        <f t="shared" si="741"/>
        <v>0.58471457058918497</v>
      </c>
      <c r="BH355" s="80">
        <f t="shared" si="741"/>
        <v>0.49429364627847638</v>
      </c>
      <c r="BI355" s="80"/>
      <c r="BJ355" s="80"/>
      <c r="BK355" s="80"/>
      <c r="BL355" s="80"/>
      <c r="BM355" s="80"/>
      <c r="BN355" s="80"/>
      <c r="BO355" s="80"/>
      <c r="BP355" s="80"/>
      <c r="BQ355" s="80"/>
      <c r="BR355" s="80"/>
      <c r="BS355" s="80"/>
      <c r="BT355" s="95">
        <v>0.9413129545008696</v>
      </c>
      <c r="BU355" s="95">
        <v>0.91751680814335512</v>
      </c>
      <c r="BV355" s="95">
        <v>0.95042152597188434</v>
      </c>
      <c r="BW355" s="95">
        <v>0.87773080788371527</v>
      </c>
      <c r="BX355" s="88"/>
      <c r="BY355" s="95">
        <v>0.99566136477504552</v>
      </c>
      <c r="BZ355" s="95">
        <v>0.99345385141602538</v>
      </c>
      <c r="CA355" s="95">
        <v>1.0011612718714826</v>
      </c>
      <c r="CB355" s="95">
        <v>0.99954805224205856</v>
      </c>
      <c r="CD355" s="95">
        <v>1.113792343793014</v>
      </c>
      <c r="CE355" s="95">
        <v>1.1569417379480149</v>
      </c>
      <c r="CF355" s="95">
        <v>1.1643424680296062</v>
      </c>
      <c r="CG355" s="95">
        <v>1.1332221398591573</v>
      </c>
      <c r="CI355" s="95">
        <v>1.0241536652155037</v>
      </c>
      <c r="CJ355" s="95">
        <v>1.0222083267214703</v>
      </c>
      <c r="CK355" s="95">
        <v>1.0310128737860986</v>
      </c>
      <c r="CL355" s="95">
        <v>0.94837906281549633</v>
      </c>
      <c r="CN355" s="89">
        <f t="shared" si="723"/>
        <v>1.2275288026154492</v>
      </c>
      <c r="CO355" s="89">
        <f t="shared" si="724"/>
        <v>0.68655989270147377</v>
      </c>
      <c r="CP355" s="89">
        <f t="shared" si="725"/>
        <v>0.91045613960542271</v>
      </c>
      <c r="CQ355" s="89">
        <f t="shared" si="726"/>
        <v>0.99739424881823235</v>
      </c>
      <c r="CR355" s="89">
        <f t="shared" si="727"/>
        <v>1.1544983606011361</v>
      </c>
      <c r="CS355" s="89">
        <f t="shared" si="728"/>
        <v>1.0214065599492825</v>
      </c>
      <c r="CT355" s="89">
        <f t="shared" si="729"/>
        <v>0.9349166406412045</v>
      </c>
      <c r="CU355" s="89">
        <f t="shared" si="730"/>
        <v>1.2289166630285622</v>
      </c>
      <c r="CV355" s="89">
        <f t="shared" si="731"/>
        <v>0.84277204301163133</v>
      </c>
      <c r="CW355" s="89"/>
      <c r="CX355" s="89">
        <f t="shared" si="732"/>
        <v>1.0708233972944485</v>
      </c>
      <c r="DA355" s="35"/>
      <c r="DC355" s="80">
        <f t="shared" si="742"/>
        <v>0.25281729317518126</v>
      </c>
      <c r="DD355" s="80">
        <f t="shared" si="743"/>
        <v>0.35039516680337163</v>
      </c>
      <c r="DE355" s="80">
        <f t="shared" si="744"/>
        <v>0.36299913542813839</v>
      </c>
      <c r="DF355" s="80">
        <f t="shared" si="745"/>
        <v>3.3788404593308632E-2</v>
      </c>
      <c r="DG355" s="80"/>
      <c r="DI355" s="80">
        <f t="shared" si="746"/>
        <v>0.24280731923652879</v>
      </c>
      <c r="DJ355" s="80">
        <f t="shared" si="747"/>
        <v>0.33654600912272475</v>
      </c>
      <c r="DK355" s="80">
        <f t="shared" si="748"/>
        <v>0.38362916191143931</v>
      </c>
      <c r="DL355" s="80">
        <f t="shared" si="749"/>
        <v>3.6256433928840502E-2</v>
      </c>
      <c r="DM355" s="80">
        <f t="shared" si="678"/>
        <v>0.99923892419953342</v>
      </c>
      <c r="DN355" s="80"/>
      <c r="DO355" s="80"/>
      <c r="DP355" s="80">
        <f t="shared" si="750"/>
        <v>0.24299225476132844</v>
      </c>
      <c r="DQ355" s="80">
        <f t="shared" si="751"/>
        <v>0.33680234123417857</v>
      </c>
      <c r="DR355" s="80">
        <f t="shared" si="752"/>
        <v>0.38392135516413706</v>
      </c>
      <c r="DS355" s="80">
        <f t="shared" si="753"/>
        <v>3.6284048840355847E-2</v>
      </c>
      <c r="DT355" s="80"/>
      <c r="DW355" s="80">
        <f t="shared" si="733"/>
        <v>2.2795290414064091E-2</v>
      </c>
      <c r="DX355" s="80">
        <f t="shared" si="734"/>
        <v>2.916739210023668E-2</v>
      </c>
      <c r="DY355" s="80">
        <f t="shared" si="735"/>
        <v>4.9729051780069186E-2</v>
      </c>
      <c r="DZ355" s="80">
        <f t="shared" si="736"/>
        <v>1.3020904263946E-2</v>
      </c>
      <c r="EA355" s="80"/>
      <c r="EC355" s="80">
        <f t="shared" si="754"/>
        <v>0.11271636562683625</v>
      </c>
      <c r="ED355" s="80">
        <f t="shared" si="755"/>
        <v>2.7601153807755102E-2</v>
      </c>
      <c r="EE355" s="80">
        <f t="shared" si="756"/>
        <v>0.11682668368363129</v>
      </c>
      <c r="EF355" s="80">
        <f t="shared" si="757"/>
        <v>0.74285579688177739</v>
      </c>
      <c r="EG355" s="80"/>
      <c r="EI355" s="80">
        <f t="shared" si="639"/>
        <v>2.0880490163331503E-2</v>
      </c>
      <c r="EJ355" s="80">
        <f t="shared" si="639"/>
        <v>6.2499898718729645E-3</v>
      </c>
      <c r="EK355" s="80">
        <f t="shared" si="639"/>
        <v>7.5231840934072399E-3</v>
      </c>
      <c r="EL355" s="80">
        <f t="shared" si="639"/>
        <v>-4.5353344117465173E-3</v>
      </c>
      <c r="EN355" s="80">
        <f t="shared" si="690"/>
        <v>-5.1335039517928522E-4</v>
      </c>
      <c r="EO355" s="80">
        <f t="shared" si="691"/>
        <v>-8.6135455707174913E-4</v>
      </c>
      <c r="EP355" s="80">
        <f t="shared" si="692"/>
        <v>4.1251617082314781E-4</v>
      </c>
      <c r="EQ355" s="80">
        <f t="shared" si="693"/>
        <v>9.2200721384649422E-5</v>
      </c>
      <c r="ES355" s="80">
        <f t="shared" si="694"/>
        <v>9.5237543739921642E-3</v>
      </c>
      <c r="ET355" s="80">
        <f t="shared" si="695"/>
        <v>1.3071428500689588E-2</v>
      </c>
      <c r="EU355" s="80">
        <f t="shared" si="696"/>
        <v>1.2506343704465258E-2</v>
      </c>
      <c r="EV355" s="80">
        <f t="shared" si="697"/>
        <v>9.7637943674607295E-3</v>
      </c>
      <c r="EX355" s="80">
        <f t="shared" si="698"/>
        <v>1.2064935351302742E-3</v>
      </c>
      <c r="EY355" s="80">
        <f t="shared" si="687"/>
        <v>2.4981515587366252E-3</v>
      </c>
      <c r="EZ355" s="80">
        <f t="shared" si="688"/>
        <v>-7.1504547070743709E-3</v>
      </c>
      <c r="FA355" s="80">
        <f t="shared" si="689"/>
        <v>1.3056519179880851E-2</v>
      </c>
      <c r="FD355" s="80">
        <f t="shared" si="652"/>
        <v>1.0355443402162947</v>
      </c>
      <c r="FE355" s="80">
        <f t="shared" si="653"/>
        <v>0.77009525665459866</v>
      </c>
      <c r="FF355" s="80">
        <f t="shared" si="654"/>
        <v>0.9349166406412045</v>
      </c>
      <c r="FG355" s="80"/>
      <c r="FH355" s="80">
        <f t="shared" si="655"/>
        <v>1.0099517519280228</v>
      </c>
      <c r="FI355" s="80">
        <f t="shared" si="656"/>
        <v>0.70384899827026393</v>
      </c>
      <c r="FJ355" s="80">
        <f t="shared" si="657"/>
        <v>0.91045613960542271</v>
      </c>
      <c r="FK355" s="80"/>
      <c r="FL355" s="80">
        <f t="shared" si="658"/>
        <v>0.99974690481533712</v>
      </c>
      <c r="FM355" s="80">
        <f t="shared" si="659"/>
        <v>1.0018241360560955</v>
      </c>
      <c r="FN355" s="80">
        <f t="shared" si="660"/>
        <v>0.99739424881823235</v>
      </c>
      <c r="FO355" s="80"/>
      <c r="FP355" s="80">
        <f t="shared" si="661"/>
        <v>1.0119431654708686</v>
      </c>
      <c r="FQ355" s="80">
        <f t="shared" si="662"/>
        <v>1.178994850285892</v>
      </c>
      <c r="FR355" s="80">
        <f t="shared" si="629"/>
        <v>1.1544983606011361</v>
      </c>
      <c r="FT355" s="80">
        <f t="shared" si="663"/>
        <v>0.99886372904190446</v>
      </c>
      <c r="FU355" s="80">
        <f t="shared" si="664"/>
        <v>1.0320981791367319</v>
      </c>
      <c r="FV355" s="80">
        <f t="shared" si="665"/>
        <v>1.0214065599492825</v>
      </c>
    </row>
    <row r="356" spans="1:178" x14ac:dyDescent="0.2">
      <c r="A356" s="74" t="s">
        <v>247</v>
      </c>
      <c r="B356" s="31">
        <f t="shared" si="638"/>
        <v>1997</v>
      </c>
      <c r="D356" s="85">
        <f>[4]Conversion_Factors!$M59*D209+D283</f>
        <v>169703.02505210935</v>
      </c>
      <c r="E356" s="85">
        <f>[4]Conversion_Factors!$M59*E209+E283</f>
        <v>209189.87479821616</v>
      </c>
      <c r="F356" s="85">
        <f>[4]Conversion_Factors!$M59*F209+F283</f>
        <v>223631.72730383324</v>
      </c>
      <c r="G356" s="85">
        <f>[4]Conversion_Factors!$M59*G209+G283</f>
        <v>20711.56531852375</v>
      </c>
      <c r="H356" s="85">
        <f t="shared" si="669"/>
        <v>623236.19247268257</v>
      </c>
      <c r="I356" s="85"/>
      <c r="J356" s="80"/>
      <c r="K356" s="93">
        <f t="shared" si="737"/>
        <v>3285.32</v>
      </c>
      <c r="L356" s="93">
        <f t="shared" si="737"/>
        <v>742.50800000000004</v>
      </c>
      <c r="M356" s="93">
        <f t="shared" si="737"/>
        <v>3502.848</v>
      </c>
      <c r="N356" s="93">
        <f t="shared" si="737"/>
        <v>21603.730916678975</v>
      </c>
      <c r="O356" s="93">
        <f t="shared" si="700"/>
        <v>29134.406916678974</v>
      </c>
      <c r="P356" s="93"/>
      <c r="R356" s="92">
        <f t="shared" si="738"/>
        <v>3285.32</v>
      </c>
      <c r="S356" s="92">
        <f t="shared" si="738"/>
        <v>742.50800000000004</v>
      </c>
      <c r="T356" s="92">
        <f t="shared" si="738"/>
        <v>3502.848</v>
      </c>
      <c r="U356" s="92">
        <f t="shared" si="738"/>
        <v>21603.730916678975</v>
      </c>
      <c r="V356" s="92">
        <f t="shared" si="738"/>
        <v>29134.406916678974</v>
      </c>
      <c r="X356" s="96">
        <f t="shared" si="702"/>
        <v>51654.945348431611</v>
      </c>
      <c r="Y356" s="96">
        <f t="shared" si="703"/>
        <v>281734.16959577019</v>
      </c>
      <c r="Z356" s="96">
        <f t="shared" si="704"/>
        <v>63842.829407337471</v>
      </c>
      <c r="AA356" s="96">
        <f t="shared" si="705"/>
        <v>958.70317022572999</v>
      </c>
      <c r="AB356" s="96">
        <f t="shared" si="706"/>
        <v>21391.758351390705</v>
      </c>
      <c r="AF356" s="96">
        <f t="shared" si="707"/>
        <v>51.65494534843161</v>
      </c>
      <c r="AG356" s="96">
        <f t="shared" si="708"/>
        <v>281.7341695957702</v>
      </c>
      <c r="AH356" s="96">
        <f t="shared" si="709"/>
        <v>63.842829407337469</v>
      </c>
      <c r="AI356" s="96">
        <f t="shared" si="710"/>
        <v>0.95870317022573004</v>
      </c>
      <c r="AJ356" s="96">
        <f t="shared" si="711"/>
        <v>21.391758351390706</v>
      </c>
      <c r="AL356" s="94">
        <f t="shared" si="712"/>
        <v>52.201491745051989</v>
      </c>
      <c r="AM356" s="94">
        <f t="shared" si="739"/>
        <v>283.2316070951868</v>
      </c>
      <c r="AN356" s="94">
        <f t="shared" si="739"/>
        <v>64.320941891760029</v>
      </c>
      <c r="AO356" s="94">
        <f t="shared" si="739"/>
        <v>0.98382304628106654</v>
      </c>
      <c r="AP356" s="94">
        <f t="shared" si="714"/>
        <v>21.567662997330903</v>
      </c>
      <c r="AR356" s="90">
        <f t="shared" si="740"/>
        <v>0.98953006172142222</v>
      </c>
      <c r="AS356" s="90">
        <f t="shared" si="740"/>
        <v>0.99471302827119379</v>
      </c>
      <c r="AT356" s="90">
        <f t="shared" si="740"/>
        <v>0.99256676798627841</v>
      </c>
      <c r="AU356" s="90">
        <f t="shared" si="740"/>
        <v>0.97446707906437879</v>
      </c>
      <c r="AV356" s="90">
        <f t="shared" si="716"/>
        <v>0.99184405626321381</v>
      </c>
      <c r="AX356" s="32">
        <f t="shared" si="717"/>
        <v>1000000</v>
      </c>
      <c r="AY356" s="32">
        <f t="shared" si="718"/>
        <v>1000000</v>
      </c>
      <c r="AZ356" s="32">
        <f t="shared" si="719"/>
        <v>1000000</v>
      </c>
      <c r="BA356" s="32">
        <f t="shared" si="720"/>
        <v>1000000</v>
      </c>
      <c r="BB356" s="32">
        <f t="shared" si="721"/>
        <v>1000000</v>
      </c>
      <c r="BE356" s="80">
        <f t="shared" si="741"/>
        <v>0.71532355915372103</v>
      </c>
      <c r="BF356" s="80">
        <f t="shared" si="741"/>
        <v>1.1536809255864755</v>
      </c>
      <c r="BG356" s="80">
        <f t="shared" si="741"/>
        <v>0.55088465400352438</v>
      </c>
      <c r="BH356" s="80">
        <f t="shared" si="741"/>
        <v>0.47295406502897941</v>
      </c>
      <c r="BI356" s="80"/>
      <c r="BJ356" s="80"/>
      <c r="BK356" s="80"/>
      <c r="BL356" s="80"/>
      <c r="BM356" s="80"/>
      <c r="BN356" s="80"/>
      <c r="BO356" s="80"/>
      <c r="BP356" s="80"/>
      <c r="BQ356" s="80"/>
      <c r="BR356" s="80"/>
      <c r="BS356" s="80"/>
      <c r="BT356" s="95">
        <v>0.91642815197395711</v>
      </c>
      <c r="BU356" s="95">
        <v>0.88921912263538083</v>
      </c>
      <c r="BV356" s="95">
        <v>0.91708786261206898</v>
      </c>
      <c r="BW356" s="95">
        <v>0.86161103353855328</v>
      </c>
      <c r="BX356" s="88"/>
      <c r="BY356" s="95">
        <v>0.99521222070383064</v>
      </c>
      <c r="BZ356" s="95">
        <v>0.99260695921162934</v>
      </c>
      <c r="CA356" s="95">
        <v>1.0015759801207149</v>
      </c>
      <c r="CB356" s="95">
        <v>0.99962635201270456</v>
      </c>
      <c r="CD356" s="95">
        <v>1.123698175701018</v>
      </c>
      <c r="CE356" s="95">
        <v>1.1713920690751569</v>
      </c>
      <c r="CF356" s="95">
        <v>1.1782161731619532</v>
      </c>
      <c r="CG356" s="95">
        <v>1.1436261830135028</v>
      </c>
      <c r="CI356" s="95">
        <v>1.0097602525534597</v>
      </c>
      <c r="CJ356" s="95">
        <v>0.99468123483495285</v>
      </c>
      <c r="CK356" s="95">
        <v>1.019950476803497</v>
      </c>
      <c r="CL356" s="95">
        <v>0.94784100571853069</v>
      </c>
      <c r="CN356" s="89">
        <f t="shared" si="723"/>
        <v>1.2494465403402699</v>
      </c>
      <c r="CO356" s="89">
        <f t="shared" si="724"/>
        <v>0.66656913017662756</v>
      </c>
      <c r="CP356" s="89">
        <f t="shared" si="725"/>
        <v>0.89516628300693768</v>
      </c>
      <c r="CQ356" s="89">
        <f t="shared" si="726"/>
        <v>0.99713609333958075</v>
      </c>
      <c r="CR356" s="89">
        <f t="shared" si="727"/>
        <v>1.16745954186471</v>
      </c>
      <c r="CS356" s="89">
        <f t="shared" si="728"/>
        <v>1.0041971620096628</v>
      </c>
      <c r="CT356" s="89">
        <f t="shared" si="729"/>
        <v>0.90611840506846764</v>
      </c>
      <c r="CU356" s="89">
        <f t="shared" si="730"/>
        <v>1.1847360727950484</v>
      </c>
      <c r="CV356" s="89">
        <f t="shared" si="731"/>
        <v>0.83284249359681028</v>
      </c>
      <c r="CW356" s="89"/>
      <c r="CX356" s="89">
        <f t="shared" si="732"/>
        <v>1.046451202338722</v>
      </c>
      <c r="DA356" s="35"/>
      <c r="DC356" s="80">
        <f t="shared" si="742"/>
        <v>0.27229327677331211</v>
      </c>
      <c r="DD356" s="80">
        <f t="shared" si="743"/>
        <v>0.33565103780038463</v>
      </c>
      <c r="DE356" s="80">
        <f t="shared" si="744"/>
        <v>0.35882339633803501</v>
      </c>
      <c r="DF356" s="80">
        <f t="shared" si="745"/>
        <v>3.3232289088268203E-2</v>
      </c>
      <c r="DG356" s="80"/>
      <c r="DI356" s="80">
        <f t="shared" si="746"/>
        <v>0.26243484901171255</v>
      </c>
      <c r="DJ356" s="80">
        <f t="shared" si="747"/>
        <v>0.34297028367230831</v>
      </c>
      <c r="DK356" s="80">
        <f t="shared" si="748"/>
        <v>0.36090723974281941</v>
      </c>
      <c r="DL356" s="80">
        <f t="shared" si="749"/>
        <v>3.3509577749640709E-2</v>
      </c>
      <c r="DM356" s="80">
        <f t="shared" si="678"/>
        <v>0.99982195017648101</v>
      </c>
      <c r="DN356" s="80"/>
      <c r="DO356" s="80"/>
      <c r="DP356" s="80">
        <f t="shared" si="750"/>
        <v>0.26248158381138714</v>
      </c>
      <c r="DQ356" s="80">
        <f t="shared" si="751"/>
        <v>0.34303136034547932</v>
      </c>
      <c r="DR356" s="80">
        <f t="shared" si="752"/>
        <v>0.36097151065658717</v>
      </c>
      <c r="DS356" s="80">
        <f t="shared" si="753"/>
        <v>3.3515545186546314E-2</v>
      </c>
      <c r="DT356" s="80"/>
      <c r="DW356" s="80">
        <f t="shared" si="733"/>
        <v>-2.679199052075747E-2</v>
      </c>
      <c r="DX356" s="80">
        <f t="shared" si="734"/>
        <v>-3.1327211966516597E-2</v>
      </c>
      <c r="DY356" s="80">
        <f t="shared" si="735"/>
        <v>-3.5702314786267494E-2</v>
      </c>
      <c r="DZ356" s="80">
        <f t="shared" si="736"/>
        <v>-1.8536018049988025E-2</v>
      </c>
      <c r="EA356" s="80"/>
      <c r="EC356" s="80">
        <f t="shared" si="754"/>
        <v>0.11276426561198361</v>
      </c>
      <c r="ED356" s="80">
        <f t="shared" si="755"/>
        <v>2.5485605460357812E-2</v>
      </c>
      <c r="EE356" s="80">
        <f t="shared" si="756"/>
        <v>0.1202306266270578</v>
      </c>
      <c r="EF356" s="80">
        <f t="shared" si="757"/>
        <v>0.74151950230060082</v>
      </c>
      <c r="EG356" s="80"/>
      <c r="EI356" s="80">
        <f t="shared" si="639"/>
        <v>4.2487007069960978E-4</v>
      </c>
      <c r="EJ356" s="80">
        <f t="shared" si="639"/>
        <v>-7.9743775449869103E-2</v>
      </c>
      <c r="EK356" s="80">
        <f t="shared" si="639"/>
        <v>2.8720286378446695E-2</v>
      </c>
      <c r="EL356" s="80">
        <f t="shared" si="639"/>
        <v>-1.8004812433959154E-3</v>
      </c>
      <c r="EN356" s="80">
        <f t="shared" si="690"/>
        <v>-4.5120301169373388E-4</v>
      </c>
      <c r="EO356" s="80">
        <f t="shared" si="691"/>
        <v>-8.5283617822275236E-4</v>
      </c>
      <c r="EP356" s="80">
        <f t="shared" si="692"/>
        <v>4.141414504044193E-4</v>
      </c>
      <c r="EQ356" s="80">
        <f t="shared" si="693"/>
        <v>7.8332106012788712E-5</v>
      </c>
      <c r="ES356" s="80">
        <f t="shared" si="694"/>
        <v>8.854470256810746E-3</v>
      </c>
      <c r="ET356" s="80">
        <f t="shared" si="695"/>
        <v>1.2412753378445648E-2</v>
      </c>
      <c r="EU356" s="80">
        <f t="shared" si="696"/>
        <v>1.1845054463859016E-2</v>
      </c>
      <c r="EV356" s="80">
        <f t="shared" si="697"/>
        <v>9.1390502070856413E-3</v>
      </c>
      <c r="EX356" s="80">
        <f t="shared" si="698"/>
        <v>-1.4153650079778504E-2</v>
      </c>
      <c r="EY356" s="80">
        <f t="shared" si="687"/>
        <v>-2.729827335379717E-2</v>
      </c>
      <c r="EZ356" s="80">
        <f t="shared" si="688"/>
        <v>-1.0787617691259998E-2</v>
      </c>
      <c r="FA356" s="80">
        <f t="shared" si="689"/>
        <v>-5.6750492238198745E-4</v>
      </c>
      <c r="FD356" s="80">
        <f t="shared" si="652"/>
        <v>0.96919700182790014</v>
      </c>
      <c r="FE356" s="80">
        <f t="shared" si="653"/>
        <v>0.74637401387152424</v>
      </c>
      <c r="FF356" s="80">
        <f t="shared" si="654"/>
        <v>0.90611840506846764</v>
      </c>
      <c r="FG356" s="80"/>
      <c r="FH356" s="80">
        <f t="shared" si="655"/>
        <v>0.98320637762395513</v>
      </c>
      <c r="FI356" s="80">
        <f t="shared" si="656"/>
        <v>0.6920288239835557</v>
      </c>
      <c r="FJ356" s="80">
        <f t="shared" si="657"/>
        <v>0.89516628300693768</v>
      </c>
      <c r="FK356" s="80"/>
      <c r="FL356" s="80">
        <f t="shared" si="658"/>
        <v>0.99974117007496532</v>
      </c>
      <c r="FM356" s="80">
        <f t="shared" si="659"/>
        <v>1.0015648339900622</v>
      </c>
      <c r="FN356" s="80">
        <f t="shared" si="660"/>
        <v>0.99713609333958075</v>
      </c>
      <c r="FO356" s="80"/>
      <c r="FP356" s="80">
        <f t="shared" si="661"/>
        <v>1.0112266779286072</v>
      </c>
      <c r="FQ356" s="80">
        <f t="shared" si="662"/>
        <v>1.1922310457495382</v>
      </c>
      <c r="FR356" s="80">
        <f t="shared" si="629"/>
        <v>1.16745954186471</v>
      </c>
      <c r="FT356" s="80">
        <f t="shared" si="663"/>
        <v>0.98315127529582902</v>
      </c>
      <c r="FU356" s="80">
        <f t="shared" si="664"/>
        <v>1.0147086410487809</v>
      </c>
      <c r="FV356" s="80">
        <f t="shared" si="665"/>
        <v>1.0041971620096628</v>
      </c>
    </row>
    <row r="357" spans="1:178" x14ac:dyDescent="0.2">
      <c r="A357" s="74" t="s">
        <v>247</v>
      </c>
      <c r="B357" s="31">
        <f t="shared" si="638"/>
        <v>1998</v>
      </c>
      <c r="D357" s="85">
        <f>[4]Conversion_Factors!$M60*D210+D284</f>
        <v>149619.54572755747</v>
      </c>
      <c r="E357" s="85">
        <f>[4]Conversion_Factors!$M60*E210+E284</f>
        <v>161872.92463466618</v>
      </c>
      <c r="F357" s="85">
        <f>[4]Conversion_Factors!$M60*F210+F284</f>
        <v>221349.99312267636</v>
      </c>
      <c r="G357" s="85">
        <f>[4]Conversion_Factors!$M60*G210+G284</f>
        <v>19610.439965111404</v>
      </c>
      <c r="H357" s="85">
        <f t="shared" si="669"/>
        <v>552452.90345001151</v>
      </c>
      <c r="I357" s="85"/>
      <c r="J357" s="80"/>
      <c r="K357" s="93">
        <f t="shared" si="737"/>
        <v>3082.9749999999999</v>
      </c>
      <c r="L357" s="93">
        <f t="shared" si="737"/>
        <v>701.57400000000007</v>
      </c>
      <c r="M357" s="93">
        <f t="shared" si="737"/>
        <v>3677.989</v>
      </c>
      <c r="N357" s="93">
        <f t="shared" si="737"/>
        <v>21915.907280639738</v>
      </c>
      <c r="O357" s="93">
        <f t="shared" si="700"/>
        <v>29378.445280639738</v>
      </c>
      <c r="P357" s="93"/>
      <c r="R357" s="92">
        <f t="shared" si="738"/>
        <v>3082.9749999999999</v>
      </c>
      <c r="S357" s="92">
        <f t="shared" si="738"/>
        <v>701.57400000000007</v>
      </c>
      <c r="T357" s="92">
        <f t="shared" si="738"/>
        <v>3677.989</v>
      </c>
      <c r="U357" s="92">
        <f t="shared" si="738"/>
        <v>21915.907280639738</v>
      </c>
      <c r="V357" s="92">
        <f t="shared" si="738"/>
        <v>29378.445280639738</v>
      </c>
      <c r="X357" s="96">
        <f t="shared" si="702"/>
        <v>48530.898151155125</v>
      </c>
      <c r="Y357" s="96">
        <f t="shared" si="703"/>
        <v>230728.22629496839</v>
      </c>
      <c r="Z357" s="96">
        <f t="shared" si="704"/>
        <v>60182.342340522599</v>
      </c>
      <c r="AA357" s="96">
        <f t="shared" si="705"/>
        <v>894.80393004012387</v>
      </c>
      <c r="AB357" s="96">
        <f t="shared" si="706"/>
        <v>18804.701820421909</v>
      </c>
      <c r="AF357" s="96">
        <f t="shared" si="707"/>
        <v>48.530898151155128</v>
      </c>
      <c r="AG357" s="96">
        <f t="shared" si="708"/>
        <v>230.72822629496841</v>
      </c>
      <c r="AH357" s="96">
        <f t="shared" si="709"/>
        <v>60.182342340522595</v>
      </c>
      <c r="AI357" s="96">
        <f t="shared" si="710"/>
        <v>0.89480393004012393</v>
      </c>
      <c r="AJ357" s="96">
        <f t="shared" si="711"/>
        <v>18.804701820421908</v>
      </c>
      <c r="AL357" s="94">
        <f t="shared" si="712"/>
        <v>52.94365070965511</v>
      </c>
      <c r="AM357" s="94">
        <f t="shared" si="739"/>
        <v>245.45467903939095</v>
      </c>
      <c r="AN357" s="94">
        <f t="shared" si="739"/>
        <v>60.249343982415162</v>
      </c>
      <c r="AO357" s="94">
        <f t="shared" si="739"/>
        <v>0.89770881280256265</v>
      </c>
      <c r="AP357" s="94">
        <f t="shared" si="714"/>
        <v>19.630007461625482</v>
      </c>
      <c r="AR357" s="90">
        <f t="shared" si="740"/>
        <v>0.91665190255391193</v>
      </c>
      <c r="AS357" s="90">
        <f t="shared" si="740"/>
        <v>0.94000337332310857</v>
      </c>
      <c r="AT357" s="90">
        <f t="shared" si="740"/>
        <v>0.99888792744511667</v>
      </c>
      <c r="AU357" s="90">
        <f t="shared" si="740"/>
        <v>0.99676411468728932</v>
      </c>
      <c r="AV357" s="90">
        <f t="shared" si="716"/>
        <v>0.95795693695904316</v>
      </c>
      <c r="AX357" s="32">
        <f t="shared" si="717"/>
        <v>1000000</v>
      </c>
      <c r="AY357" s="32">
        <f t="shared" si="718"/>
        <v>1000000</v>
      </c>
      <c r="AZ357" s="32">
        <f t="shared" si="719"/>
        <v>1000000</v>
      </c>
      <c r="BA357" s="32">
        <f t="shared" si="720"/>
        <v>1000000</v>
      </c>
      <c r="BB357" s="32">
        <f t="shared" si="721"/>
        <v>1000000</v>
      </c>
      <c r="BE357" s="80">
        <f t="shared" si="741"/>
        <v>0.72549345611012483</v>
      </c>
      <c r="BF357" s="80">
        <f t="shared" si="741"/>
        <v>0.99980501543575107</v>
      </c>
      <c r="BG357" s="80">
        <f t="shared" si="741"/>
        <v>0.51601295064281438</v>
      </c>
      <c r="BH357" s="80">
        <f t="shared" si="741"/>
        <v>0.4315562984951819</v>
      </c>
      <c r="BI357" s="80"/>
      <c r="BJ357" s="80"/>
      <c r="BK357" s="80"/>
      <c r="BL357" s="80"/>
      <c r="BM357" s="80"/>
      <c r="BN357" s="80"/>
      <c r="BO357" s="80"/>
      <c r="BP357" s="80"/>
      <c r="BQ357" s="80"/>
      <c r="BR357" s="80"/>
      <c r="BS357" s="80"/>
      <c r="BT357" s="95">
        <v>0.92284997510860345</v>
      </c>
      <c r="BU357" s="95">
        <v>0.8776302889560933</v>
      </c>
      <c r="BV357" s="95">
        <v>0.92728472406369788</v>
      </c>
      <c r="BW357" s="95">
        <v>0.85150328638124295</v>
      </c>
      <c r="BX357" s="88"/>
      <c r="BY357" s="95">
        <v>0.99324779971077071</v>
      </c>
      <c r="BZ357" s="95">
        <v>0.99086238862317633</v>
      </c>
      <c r="CA357" s="95">
        <v>1.0028353417858586</v>
      </c>
      <c r="CB357" s="95">
        <v>0.99817183202329407</v>
      </c>
      <c r="CD357" s="95">
        <v>1.1393815673237853</v>
      </c>
      <c r="CE357" s="95">
        <v>1.1883435596120984</v>
      </c>
      <c r="CF357" s="95">
        <v>1.1913238089968228</v>
      </c>
      <c r="CG357" s="95">
        <v>1.1610831352924256</v>
      </c>
      <c r="CI357" s="95">
        <v>0.93462373265786525</v>
      </c>
      <c r="CJ357" s="95">
        <v>0.9388944436362936</v>
      </c>
      <c r="CK357" s="95">
        <v>1.0216786486103877</v>
      </c>
      <c r="CL357" s="95">
        <v>0.97059529726642346</v>
      </c>
      <c r="CN357" s="89">
        <f t="shared" si="723"/>
        <v>1.2599122721615179</v>
      </c>
      <c r="CO357" s="89">
        <f t="shared" si="724"/>
        <v>0.58595621406010245</v>
      </c>
      <c r="CP357" s="89">
        <f t="shared" si="725"/>
        <v>0.87357635565387115</v>
      </c>
      <c r="CQ357" s="89">
        <f t="shared" si="726"/>
        <v>0.99647566167035084</v>
      </c>
      <c r="CR357" s="89">
        <f t="shared" si="727"/>
        <v>1.1827380512039658</v>
      </c>
      <c r="CS357" s="89">
        <f t="shared" si="728"/>
        <v>0.96705416243704689</v>
      </c>
      <c r="CT357" s="89">
        <f t="shared" si="729"/>
        <v>0.90754206153330341</v>
      </c>
      <c r="CU357" s="89">
        <f t="shared" si="730"/>
        <v>1.1384501086484595</v>
      </c>
      <c r="CV357" s="89">
        <f t="shared" si="731"/>
        <v>0.73825342504362446</v>
      </c>
      <c r="CW357" s="89"/>
      <c r="CX357" s="89">
        <f t="shared" si="732"/>
        <v>0.99565054181723212</v>
      </c>
      <c r="DA357" s="35"/>
      <c r="DC357" s="80">
        <f t="shared" si="742"/>
        <v>0.27082769371506388</v>
      </c>
      <c r="DD357" s="80">
        <f t="shared" si="743"/>
        <v>0.29300764576271832</v>
      </c>
      <c r="DE357" s="80">
        <f t="shared" si="744"/>
        <v>0.40066762567518144</v>
      </c>
      <c r="DF357" s="80">
        <f t="shared" si="745"/>
        <v>3.5497034847036237E-2</v>
      </c>
      <c r="DG357" s="80"/>
      <c r="DI357" s="80">
        <f t="shared" si="746"/>
        <v>0.27155982610991647</v>
      </c>
      <c r="DJ357" s="80">
        <f t="shared" si="747"/>
        <v>0.31384664861177131</v>
      </c>
      <c r="DK357" s="80">
        <f t="shared" si="748"/>
        <v>0.37936096419633042</v>
      </c>
      <c r="DL357" s="80">
        <f t="shared" si="749"/>
        <v>3.4352220506409008E-2</v>
      </c>
      <c r="DM357" s="80">
        <f t="shared" si="678"/>
        <v>0.99911965942442726</v>
      </c>
      <c r="DN357" s="80"/>
      <c r="DO357" s="80"/>
      <c r="DP357" s="80">
        <f t="shared" si="750"/>
        <v>0.27179910188771245</v>
      </c>
      <c r="DQ357" s="80">
        <f t="shared" si="751"/>
        <v>0.3141231839963714</v>
      </c>
      <c r="DR357" s="80">
        <f t="shared" si="752"/>
        <v>0.3796952253095216</v>
      </c>
      <c r="DS357" s="80">
        <f t="shared" si="753"/>
        <v>3.4382488806394454E-2</v>
      </c>
      <c r="DT357" s="80"/>
      <c r="DW357" s="80">
        <f t="shared" si="733"/>
        <v>6.9830104924073905E-3</v>
      </c>
      <c r="DX357" s="80">
        <f t="shared" si="734"/>
        <v>-1.3118265535525331E-2</v>
      </c>
      <c r="DY357" s="80">
        <f t="shared" si="735"/>
        <v>1.105738115924192E-2</v>
      </c>
      <c r="DZ357" s="80">
        <f t="shared" si="736"/>
        <v>-1.1800572016048472E-2</v>
      </c>
      <c r="EA357" s="80"/>
      <c r="EC357" s="80">
        <f t="shared" si="754"/>
        <v>0.10494003241320828</v>
      </c>
      <c r="ED357" s="80">
        <f t="shared" si="755"/>
        <v>2.3880569352740192E-2</v>
      </c>
      <c r="EE357" s="80">
        <f t="shared" si="756"/>
        <v>0.1251934527122093</v>
      </c>
      <c r="EF357" s="80">
        <f t="shared" si="757"/>
        <v>0.74598594552184216</v>
      </c>
      <c r="EG357" s="80"/>
      <c r="EI357" s="80">
        <f t="shared" si="639"/>
        <v>-7.1910427521826956E-2</v>
      </c>
      <c r="EJ357" s="80">
        <f t="shared" si="639"/>
        <v>-6.5048670546022938E-2</v>
      </c>
      <c r="EK357" s="80">
        <f t="shared" si="639"/>
        <v>4.0448375791766134E-2</v>
      </c>
      <c r="EL357" s="80">
        <f t="shared" si="639"/>
        <v>6.0052978639834375E-3</v>
      </c>
      <c r="EN357" s="80">
        <f t="shared" si="690"/>
        <v>-1.9758221055117702E-3</v>
      </c>
      <c r="EO357" s="80">
        <f t="shared" si="691"/>
        <v>-1.7591106615629508E-3</v>
      </c>
      <c r="EP357" s="80">
        <f t="shared" si="692"/>
        <v>1.2565902188765663E-3</v>
      </c>
      <c r="EQ357" s="80">
        <f t="shared" si="693"/>
        <v>-1.4561233041797894E-3</v>
      </c>
      <c r="ES357" s="80">
        <f t="shared" si="694"/>
        <v>1.3860441949297241E-2</v>
      </c>
      <c r="ET357" s="80">
        <f t="shared" si="695"/>
        <v>1.4367526541503486E-2</v>
      </c>
      <c r="EU357" s="80">
        <f t="shared" si="696"/>
        <v>1.1063556330482009E-2</v>
      </c>
      <c r="EV357" s="80">
        <f t="shared" si="697"/>
        <v>1.5149230318985392E-2</v>
      </c>
      <c r="EX357" s="80">
        <f t="shared" si="698"/>
        <v>-7.7324184619080583E-2</v>
      </c>
      <c r="EY357" s="80">
        <f t="shared" si="687"/>
        <v>-5.7719259533565249E-2</v>
      </c>
      <c r="EZ357" s="80">
        <f t="shared" si="688"/>
        <v>1.6929345277530402E-3</v>
      </c>
      <c r="FA357" s="80">
        <f t="shared" si="689"/>
        <v>2.372281907502783E-2</v>
      </c>
      <c r="FD357" s="80">
        <f t="shared" si="652"/>
        <v>1.0015711594167742</v>
      </c>
      <c r="FE357" s="80">
        <f t="shared" si="653"/>
        <v>0.74754668643185407</v>
      </c>
      <c r="FF357" s="80">
        <f t="shared" si="654"/>
        <v>0.90754206153330341</v>
      </c>
      <c r="FG357" s="80"/>
      <c r="FH357" s="80">
        <f t="shared" si="655"/>
        <v>0.97588165711453723</v>
      </c>
      <c r="FI357" s="80">
        <f t="shared" si="656"/>
        <v>0.67533823552009675</v>
      </c>
      <c r="FJ357" s="80">
        <f t="shared" si="657"/>
        <v>0.87357635565387115</v>
      </c>
      <c r="FK357" s="80"/>
      <c r="FL357" s="80">
        <f t="shared" si="658"/>
        <v>0.99933767148372099</v>
      </c>
      <c r="FM357" s="80">
        <f t="shared" si="659"/>
        <v>1.0009014690396083</v>
      </c>
      <c r="FN357" s="80">
        <f t="shared" si="660"/>
        <v>0.99647566167035084</v>
      </c>
      <c r="FO357" s="80"/>
      <c r="FP357" s="80">
        <f t="shared" si="661"/>
        <v>1.0130869711466421</v>
      </c>
      <c r="FQ357" s="80">
        <f t="shared" si="662"/>
        <v>1.2078337390453935</v>
      </c>
      <c r="FR357" s="80">
        <f t="shared" si="629"/>
        <v>1.1827380512039658</v>
      </c>
      <c r="FT357" s="80">
        <f t="shared" si="663"/>
        <v>0.9630122440315575</v>
      </c>
      <c r="FU357" s="80">
        <f t="shared" si="664"/>
        <v>0.97717684545459871</v>
      </c>
      <c r="FV357" s="80">
        <f t="shared" si="665"/>
        <v>0.96705416243704689</v>
      </c>
    </row>
    <row r="358" spans="1:178" x14ac:dyDescent="0.2">
      <c r="A358" s="74" t="s">
        <v>247</v>
      </c>
      <c r="B358" s="31">
        <f t="shared" si="638"/>
        <v>1999</v>
      </c>
      <c r="D358" s="85">
        <f>[4]Conversion_Factors!$M61*D211+D285</f>
        <v>145047.26125022813</v>
      </c>
      <c r="E358" s="85">
        <f>[4]Conversion_Factors!$M61*E211+E285</f>
        <v>183925.50132422513</v>
      </c>
      <c r="F358" s="85">
        <f>[4]Conversion_Factors!$M61*F211+F285</f>
        <v>217795.47268303085</v>
      </c>
      <c r="G358" s="85">
        <f>[4]Conversion_Factors!$M61*G211+G285</f>
        <v>18892.109472047479</v>
      </c>
      <c r="H358" s="85">
        <f t="shared" si="669"/>
        <v>565660.34472953156</v>
      </c>
      <c r="I358" s="85"/>
      <c r="J358" s="80"/>
      <c r="K358" s="93">
        <f t="shared" si="737"/>
        <v>3115.0309999999999</v>
      </c>
      <c r="L358" s="93">
        <f t="shared" si="737"/>
        <v>707.16700000000003</v>
      </c>
      <c r="M358" s="93">
        <f t="shared" si="737"/>
        <v>3766.2380000000003</v>
      </c>
      <c r="N358" s="93">
        <f t="shared" si="737"/>
        <v>22248.968212381624</v>
      </c>
      <c r="O358" s="93">
        <f t="shared" si="700"/>
        <v>29837.404212381625</v>
      </c>
      <c r="P358" s="93"/>
      <c r="R358" s="92">
        <f t="shared" si="738"/>
        <v>3115.0309999999999</v>
      </c>
      <c r="S358" s="92">
        <f t="shared" si="738"/>
        <v>707.16700000000003</v>
      </c>
      <c r="T358" s="92">
        <f t="shared" si="738"/>
        <v>3766.2380000000003</v>
      </c>
      <c r="U358" s="92">
        <f t="shared" si="738"/>
        <v>22248.968212381624</v>
      </c>
      <c r="V358" s="92">
        <f t="shared" si="738"/>
        <v>29837.404212381625</v>
      </c>
      <c r="X358" s="96">
        <f t="shared" si="702"/>
        <v>46563.665417849174</v>
      </c>
      <c r="Y358" s="96">
        <f t="shared" si="703"/>
        <v>260087.78877439856</v>
      </c>
      <c r="Z358" s="96">
        <f t="shared" si="704"/>
        <v>57828.388084616752</v>
      </c>
      <c r="AA358" s="96">
        <f t="shared" si="705"/>
        <v>849.12294771197344</v>
      </c>
      <c r="AB358" s="96">
        <f t="shared" si="706"/>
        <v>18958.095037463063</v>
      </c>
      <c r="AF358" s="96">
        <f t="shared" si="707"/>
        <v>46.563665417849172</v>
      </c>
      <c r="AG358" s="96">
        <f t="shared" si="708"/>
        <v>260.08778877439858</v>
      </c>
      <c r="AH358" s="96">
        <f t="shared" si="709"/>
        <v>57.828388084616755</v>
      </c>
      <c r="AI358" s="96">
        <f t="shared" si="710"/>
        <v>0.84912294771197339</v>
      </c>
      <c r="AJ358" s="96">
        <f t="shared" si="711"/>
        <v>18.958095037463064</v>
      </c>
      <c r="AL358" s="94">
        <f t="shared" si="712"/>
        <v>48.284331358271011</v>
      </c>
      <c r="AM358" s="94">
        <f t="shared" si="739"/>
        <v>269.31318494304031</v>
      </c>
      <c r="AN358" s="94">
        <f t="shared" si="739"/>
        <v>58.942063072505938</v>
      </c>
      <c r="AO358" s="94">
        <f t="shared" si="739"/>
        <v>0.8674412367835066</v>
      </c>
      <c r="AP358" s="94">
        <f t="shared" si="714"/>
        <v>19.510614668540839</v>
      </c>
      <c r="AR358" s="90">
        <f t="shared" si="740"/>
        <v>0.9643638859228586</v>
      </c>
      <c r="AS358" s="90">
        <f t="shared" si="740"/>
        <v>0.96574472887173002</v>
      </c>
      <c r="AT358" s="90">
        <f t="shared" si="740"/>
        <v>0.98110559878911552</v>
      </c>
      <c r="AU358" s="90">
        <f t="shared" si="740"/>
        <v>0.97888238615510381</v>
      </c>
      <c r="AV358" s="90">
        <f t="shared" si="716"/>
        <v>0.97168107512426738</v>
      </c>
      <c r="AX358" s="32">
        <f t="shared" si="717"/>
        <v>1000000</v>
      </c>
      <c r="AY358" s="32">
        <f t="shared" si="718"/>
        <v>1000000</v>
      </c>
      <c r="AZ358" s="32">
        <f t="shared" si="719"/>
        <v>1000000</v>
      </c>
      <c r="BA358" s="32">
        <f t="shared" si="720"/>
        <v>1000000</v>
      </c>
      <c r="BB358" s="32">
        <f t="shared" si="721"/>
        <v>1000000</v>
      </c>
      <c r="BE358" s="80">
        <f t="shared" si="741"/>
        <v>0.66164622128504347</v>
      </c>
      <c r="BF358" s="80">
        <f t="shared" si="741"/>
        <v>1.0969873301368858</v>
      </c>
      <c r="BG358" s="80">
        <f t="shared" si="741"/>
        <v>0.50481658176885336</v>
      </c>
      <c r="BH358" s="80">
        <f t="shared" si="741"/>
        <v>0.41700574169444549</v>
      </c>
      <c r="BI358" s="80"/>
      <c r="BJ358" s="80"/>
      <c r="BK358" s="80"/>
      <c r="BL358" s="80"/>
      <c r="BM358" s="80"/>
      <c r="BN358" s="80"/>
      <c r="BO358" s="80"/>
      <c r="BP358" s="80"/>
      <c r="BQ358" s="80"/>
      <c r="BR358" s="80"/>
      <c r="BS358" s="80"/>
      <c r="BT358" s="95">
        <v>0.91324127374854114</v>
      </c>
      <c r="BU358" s="95">
        <v>0.88159338002459176</v>
      </c>
      <c r="BV358" s="95">
        <v>0.91494046014992358</v>
      </c>
      <c r="BW358" s="95">
        <v>0.86239007049228267</v>
      </c>
      <c r="BX358" s="88"/>
      <c r="BY358" s="95">
        <v>0.99123744549831672</v>
      </c>
      <c r="BZ358" s="95">
        <v>0.98910497996692015</v>
      </c>
      <c r="CA358" s="95">
        <v>1.0040406283485381</v>
      </c>
      <c r="CB358" s="95">
        <v>0.99665075900436617</v>
      </c>
      <c r="CD358" s="95">
        <v>1.1559355250790639</v>
      </c>
      <c r="CE358" s="95">
        <v>1.2063521036126383</v>
      </c>
      <c r="CF358" s="95">
        <v>1.2053984447691621</v>
      </c>
      <c r="CG358" s="95">
        <v>1.1795606787101247</v>
      </c>
      <c r="CI358" s="95">
        <v>0.98379811710545595</v>
      </c>
      <c r="CJ358" s="95">
        <v>0.96486100843984912</v>
      </c>
      <c r="CK358" s="95">
        <v>1.0033907477924779</v>
      </c>
      <c r="CL358" s="95">
        <v>0.95221332669451741</v>
      </c>
      <c r="CN358" s="89">
        <f t="shared" si="723"/>
        <v>1.279595001625109</v>
      </c>
      <c r="CO358" s="89">
        <f t="shared" si="724"/>
        <v>0.59073596061382461</v>
      </c>
      <c r="CP358" s="89">
        <f t="shared" si="725"/>
        <v>0.87315336441047886</v>
      </c>
      <c r="CQ358" s="89">
        <f t="shared" si="726"/>
        <v>0.99581507146243087</v>
      </c>
      <c r="CR358" s="89">
        <f t="shared" si="727"/>
        <v>1.198943832588939</v>
      </c>
      <c r="CS358" s="89">
        <f t="shared" si="728"/>
        <v>0.98087591368856586</v>
      </c>
      <c r="CT358" s="89">
        <f t="shared" si="729"/>
        <v>0.90193595395380355</v>
      </c>
      <c r="CU358" s="89">
        <f t="shared" si="730"/>
        <v>1.180131409648556</v>
      </c>
      <c r="CV358" s="89">
        <f t="shared" si="731"/>
        <v>0.75590278248165721</v>
      </c>
      <c r="CW358" s="89"/>
      <c r="CX358" s="89">
        <f t="shared" si="732"/>
        <v>1.022544306388901</v>
      </c>
      <c r="DA358" s="35"/>
      <c r="DC358" s="80">
        <f t="shared" si="742"/>
        <v>0.25642112373916182</v>
      </c>
      <c r="DD358" s="80">
        <f t="shared" si="743"/>
        <v>0.3251518389753279</v>
      </c>
      <c r="DE358" s="80">
        <f t="shared" si="744"/>
        <v>0.3850287097413006</v>
      </c>
      <c r="DF358" s="80">
        <f t="shared" si="745"/>
        <v>3.3398327544209717E-2</v>
      </c>
      <c r="DG358" s="80"/>
      <c r="DI358" s="80">
        <f t="shared" si="746"/>
        <v>0.2635587880341787</v>
      </c>
      <c r="DJ358" s="80">
        <f t="shared" si="747"/>
        <v>0.30880095906773086</v>
      </c>
      <c r="DK358" s="80">
        <f t="shared" si="748"/>
        <v>0.39279628134843259</v>
      </c>
      <c r="DL358" s="80">
        <f t="shared" si="749"/>
        <v>3.4437023335538219E-2</v>
      </c>
      <c r="DM358" s="80">
        <f t="shared" si="678"/>
        <v>0.99959305178588032</v>
      </c>
      <c r="DN358" s="80"/>
      <c r="DO358" s="80"/>
      <c r="DP358" s="80">
        <f t="shared" si="750"/>
        <v>0.26366608647719453</v>
      </c>
      <c r="DQ358" s="80">
        <f t="shared" si="751"/>
        <v>0.30892667622691533</v>
      </c>
      <c r="DR358" s="80">
        <f t="shared" si="752"/>
        <v>0.39295619416987726</v>
      </c>
      <c r="DS358" s="80">
        <f t="shared" si="753"/>
        <v>3.4451043126012909E-2</v>
      </c>
      <c r="DT358" s="80"/>
      <c r="DW358" s="80">
        <f t="shared" si="733"/>
        <v>-1.0466570312988312E-2</v>
      </c>
      <c r="DX358" s="80">
        <f t="shared" si="734"/>
        <v>4.5055075627635733E-3</v>
      </c>
      <c r="DY358" s="80">
        <f t="shared" si="735"/>
        <v>-1.3401671822133294E-2</v>
      </c>
      <c r="DZ358" s="80">
        <f t="shared" si="736"/>
        <v>1.2704326665546715E-2</v>
      </c>
      <c r="EA358" s="80"/>
      <c r="EC358" s="80">
        <f t="shared" si="754"/>
        <v>0.10440020109749881</v>
      </c>
      <c r="ED358" s="80">
        <f t="shared" si="755"/>
        <v>2.3700687732967969E-2</v>
      </c>
      <c r="EE358" s="80">
        <f t="shared" si="756"/>
        <v>0.12622539055985055</v>
      </c>
      <c r="EF358" s="80">
        <f t="shared" si="757"/>
        <v>0.74567372060968262</v>
      </c>
      <c r="EG358" s="80"/>
      <c r="EI358" s="80">
        <f t="shared" si="639"/>
        <v>-5.1574654643027872E-3</v>
      </c>
      <c r="EJ358" s="80">
        <f t="shared" si="639"/>
        <v>-7.5610644934768455E-3</v>
      </c>
      <c r="EK358" s="80">
        <f t="shared" si="639"/>
        <v>8.2089602285970991E-3</v>
      </c>
      <c r="EL358" s="80">
        <f t="shared" si="639"/>
        <v>-4.1862755132214281E-4</v>
      </c>
      <c r="EN358" s="80">
        <f t="shared" si="690"/>
        <v>-2.0260719045511045E-3</v>
      </c>
      <c r="EO358" s="80">
        <f t="shared" si="691"/>
        <v>-1.7751899810527563E-3</v>
      </c>
      <c r="EP358" s="80">
        <f t="shared" si="692"/>
        <v>1.2011571472573105E-3</v>
      </c>
      <c r="EQ358" s="80">
        <f t="shared" si="693"/>
        <v>-1.5250211427970293E-3</v>
      </c>
      <c r="ES358" s="80">
        <f t="shared" si="694"/>
        <v>1.4424364137102607E-2</v>
      </c>
      <c r="ET358" s="80">
        <f t="shared" si="695"/>
        <v>1.5040644845511771E-2</v>
      </c>
      <c r="EU358" s="80">
        <f t="shared" si="696"/>
        <v>1.1745038495590552E-2</v>
      </c>
      <c r="EV358" s="80">
        <f t="shared" si="697"/>
        <v>1.5788756198749167E-2</v>
      </c>
      <c r="EX358" s="80">
        <f t="shared" si="698"/>
        <v>5.1276687130507884E-2</v>
      </c>
      <c r="EY358" s="80">
        <f t="shared" si="687"/>
        <v>2.7280998963950448E-2</v>
      </c>
      <c r="EZ358" s="80">
        <f t="shared" si="688"/>
        <v>-1.8061996322910882E-2</v>
      </c>
      <c r="FA358" s="80">
        <f t="shared" si="689"/>
        <v>-1.9120499426549031E-2</v>
      </c>
      <c r="FD358" s="80">
        <f t="shared" si="652"/>
        <v>0.99382275729454528</v>
      </c>
      <c r="FE358" s="80">
        <f t="shared" si="653"/>
        <v>0.7429289091161061</v>
      </c>
      <c r="FF358" s="80">
        <f t="shared" si="654"/>
        <v>0.90193595395380355</v>
      </c>
      <c r="FG358" s="80"/>
      <c r="FH358" s="80">
        <f t="shared" si="655"/>
        <v>0.99951579362163978</v>
      </c>
      <c r="FI358" s="80">
        <f t="shared" si="656"/>
        <v>0.67501123243890737</v>
      </c>
      <c r="FJ358" s="80">
        <f t="shared" si="657"/>
        <v>0.87315336441047886</v>
      </c>
      <c r="FK358" s="80"/>
      <c r="FL358" s="80">
        <f t="shared" si="658"/>
        <v>0.99933707341450495</v>
      </c>
      <c r="FM358" s="80">
        <f t="shared" si="659"/>
        <v>1.000237944846321</v>
      </c>
      <c r="FN358" s="80">
        <f t="shared" si="660"/>
        <v>0.99581507146243087</v>
      </c>
      <c r="FO358" s="80"/>
      <c r="FP358" s="80">
        <f t="shared" si="661"/>
        <v>1.013701919345942</v>
      </c>
      <c r="FQ358" s="80">
        <f t="shared" si="662"/>
        <v>1.224383379521101</v>
      </c>
      <c r="FR358" s="80">
        <f t="shared" si="629"/>
        <v>1.198943832588939</v>
      </c>
      <c r="FT358" s="80">
        <f t="shared" si="663"/>
        <v>1.0142926340513205</v>
      </c>
      <c r="FU358" s="80">
        <f t="shared" si="664"/>
        <v>0.99114327651010503</v>
      </c>
      <c r="FV358" s="80">
        <f t="shared" si="665"/>
        <v>0.98087591368856586</v>
      </c>
    </row>
    <row r="359" spans="1:178" x14ac:dyDescent="0.2">
      <c r="A359" s="74" t="s">
        <v>247</v>
      </c>
      <c r="B359" s="31">
        <f t="shared" si="638"/>
        <v>2000</v>
      </c>
      <c r="D359" s="85">
        <f>[4]Conversion_Factors!$M62*D212+D286</f>
        <v>205031.07012665659</v>
      </c>
      <c r="E359" s="85">
        <f>[4]Conversion_Factors!$M62*E212+E286</f>
        <v>251293.37131112316</v>
      </c>
      <c r="F359" s="85">
        <f>[4]Conversion_Factors!$M62*F212+F286</f>
        <v>224223.9922107961</v>
      </c>
      <c r="G359" s="85">
        <f>[4]Conversion_Factors!$M62*G212+G286</f>
        <v>18466.003383260359</v>
      </c>
      <c r="H359" s="85">
        <f t="shared" si="669"/>
        <v>699014.43703183613</v>
      </c>
      <c r="I359" s="85"/>
      <c r="J359" s="80"/>
      <c r="K359" s="93">
        <f t="shared" si="737"/>
        <v>3251.5260000000003</v>
      </c>
      <c r="L359" s="93">
        <f t="shared" si="737"/>
        <v>806.90700000000004</v>
      </c>
      <c r="M359" s="93">
        <f t="shared" si="737"/>
        <v>3955.6910000000003</v>
      </c>
      <c r="N359" s="93">
        <f t="shared" si="737"/>
        <v>22633.216902278735</v>
      </c>
      <c r="O359" s="93">
        <f t="shared" si="700"/>
        <v>30647.340902278735</v>
      </c>
      <c r="P359" s="93"/>
      <c r="R359" s="92">
        <f t="shared" si="738"/>
        <v>3251.5260000000003</v>
      </c>
      <c r="S359" s="92">
        <f t="shared" si="738"/>
        <v>806.90700000000004</v>
      </c>
      <c r="T359" s="92">
        <f t="shared" si="738"/>
        <v>3955.6910000000003</v>
      </c>
      <c r="U359" s="92">
        <f t="shared" si="738"/>
        <v>22633.216902278735</v>
      </c>
      <c r="V359" s="92">
        <f t="shared" si="738"/>
        <v>30647.340902278735</v>
      </c>
      <c r="X359" s="96">
        <f t="shared" si="702"/>
        <v>63056.875487588462</v>
      </c>
      <c r="Y359" s="96">
        <f t="shared" si="703"/>
        <v>311427.9233060602</v>
      </c>
      <c r="Z359" s="96">
        <f t="shared" si="704"/>
        <v>56683.899781554246</v>
      </c>
      <c r="AA359" s="96">
        <f t="shared" si="705"/>
        <v>815.88063521810648</v>
      </c>
      <c r="AB359" s="96">
        <f t="shared" si="706"/>
        <v>22808.32256412373</v>
      </c>
      <c r="AF359" s="96">
        <f t="shared" si="707"/>
        <v>63.056875487588464</v>
      </c>
      <c r="AG359" s="96">
        <f t="shared" si="708"/>
        <v>311.42792330606022</v>
      </c>
      <c r="AH359" s="96">
        <f t="shared" si="709"/>
        <v>56.683899781554246</v>
      </c>
      <c r="AI359" s="96">
        <f t="shared" si="710"/>
        <v>0.8158806352181065</v>
      </c>
      <c r="AJ359" s="96">
        <f t="shared" si="711"/>
        <v>22.808322564123728</v>
      </c>
      <c r="AL359" s="94">
        <f t="shared" si="712"/>
        <v>64.349487821218815</v>
      </c>
      <c r="AM359" s="94">
        <f t="shared" si="739"/>
        <v>317.06176859499595</v>
      </c>
      <c r="AN359" s="94">
        <f t="shared" si="739"/>
        <v>56.58739615792441</v>
      </c>
      <c r="AO359" s="94">
        <f t="shared" si="739"/>
        <v>0.83055013902105823</v>
      </c>
      <c r="AP359" s="94">
        <f t="shared" si="714"/>
        <v>23.09217203037851</v>
      </c>
      <c r="AR359" s="90">
        <f t="shared" si="740"/>
        <v>0.97991262436739834</v>
      </c>
      <c r="AS359" s="90">
        <f t="shared" si="740"/>
        <v>0.98223107972335766</v>
      </c>
      <c r="AT359" s="90">
        <f t="shared" si="740"/>
        <v>1.0017053907792561</v>
      </c>
      <c r="AU359" s="90">
        <f t="shared" si="740"/>
        <v>0.98233760598698816</v>
      </c>
      <c r="AV359" s="90">
        <f t="shared" si="716"/>
        <v>0.98770797888213513</v>
      </c>
      <c r="AX359" s="32">
        <f t="shared" si="717"/>
        <v>1000000</v>
      </c>
      <c r="AY359" s="32">
        <f t="shared" si="718"/>
        <v>1000000</v>
      </c>
      <c r="AZ359" s="32">
        <f t="shared" si="719"/>
        <v>1000000</v>
      </c>
      <c r="BA359" s="32">
        <f t="shared" si="720"/>
        <v>1000000</v>
      </c>
      <c r="BB359" s="32">
        <f t="shared" si="721"/>
        <v>1000000</v>
      </c>
      <c r="BE359" s="80">
        <f t="shared" si="741"/>
        <v>0.88178906615932806</v>
      </c>
      <c r="BF359" s="80">
        <f t="shared" si="741"/>
        <v>1.2914805604228625</v>
      </c>
      <c r="BG359" s="80">
        <f t="shared" si="741"/>
        <v>0.48464974604813821</v>
      </c>
      <c r="BH359" s="80">
        <f t="shared" si="741"/>
        <v>0.39927105381933869</v>
      </c>
      <c r="BI359" s="80"/>
      <c r="BJ359" s="80"/>
      <c r="BK359" s="80"/>
      <c r="BL359" s="80"/>
      <c r="BM359" s="80"/>
      <c r="BN359" s="80"/>
      <c r="BO359" s="80"/>
      <c r="BP359" s="80"/>
      <c r="BQ359" s="80"/>
      <c r="BR359" s="80"/>
      <c r="BS359" s="80"/>
      <c r="BT359" s="95">
        <v>0.93298689450916905</v>
      </c>
      <c r="BU359" s="95">
        <v>0.88041530763157105</v>
      </c>
      <c r="BV359" s="95">
        <v>0.9258730991923162</v>
      </c>
      <c r="BW359" s="95">
        <v>0.84319230972124148</v>
      </c>
      <c r="BX359" s="88"/>
      <c r="BY359" s="95">
        <v>0.99064186606010529</v>
      </c>
      <c r="BZ359" s="95">
        <v>0.98908052839707927</v>
      </c>
      <c r="CA359" s="95">
        <v>1.0039453671658547</v>
      </c>
      <c r="CB359" s="95">
        <v>0.99708719046445093</v>
      </c>
      <c r="CD359" s="95">
        <v>1.1679578774305617</v>
      </c>
      <c r="CE359" s="95">
        <v>1.2183242225546427</v>
      </c>
      <c r="CF359" s="95">
        <v>1.2218606459604726</v>
      </c>
      <c r="CG359" s="95">
        <v>1.1962098101346728</v>
      </c>
      <c r="CI359" s="95">
        <v>0.99998412481270271</v>
      </c>
      <c r="CJ359" s="95">
        <v>0.98188825432546434</v>
      </c>
      <c r="CK359" s="95">
        <v>1.0289437499149874</v>
      </c>
      <c r="CL359" s="95">
        <v>0.9550392011508011</v>
      </c>
      <c r="CN359" s="89">
        <f t="shared" si="723"/>
        <v>1.3143296230636272</v>
      </c>
      <c r="CO359" s="89">
        <f t="shared" si="724"/>
        <v>0.71070939950887746</v>
      </c>
      <c r="CP359" s="89">
        <f t="shared" si="725"/>
        <v>0.91611734723269567</v>
      </c>
      <c r="CQ359" s="89">
        <f t="shared" si="726"/>
        <v>0.99562178355841036</v>
      </c>
      <c r="CR359" s="89">
        <f t="shared" si="727"/>
        <v>1.2127253770313344</v>
      </c>
      <c r="CS359" s="89">
        <f t="shared" si="728"/>
        <v>1.0001263966101597</v>
      </c>
      <c r="CT359" s="89">
        <f t="shared" si="729"/>
        <v>0.91003513260438862</v>
      </c>
      <c r="CU359" s="89">
        <f t="shared" si="730"/>
        <v>1.323199437788763</v>
      </c>
      <c r="CV359" s="89">
        <f t="shared" si="731"/>
        <v>0.93410641716427978</v>
      </c>
      <c r="CW359" s="89"/>
      <c r="CX359" s="89">
        <f t="shared" si="732"/>
        <v>1.1062743739696119</v>
      </c>
      <c r="DA359" s="35"/>
      <c r="DC359" s="80">
        <f t="shared" si="742"/>
        <v>0.29331450005133242</v>
      </c>
      <c r="DD359" s="80">
        <f t="shared" si="743"/>
        <v>0.35949668275546387</v>
      </c>
      <c r="DE359" s="80">
        <f t="shared" si="744"/>
        <v>0.32077161834153073</v>
      </c>
      <c r="DF359" s="80">
        <f t="shared" si="745"/>
        <v>2.6417198851673127E-2</v>
      </c>
      <c r="DG359" s="80"/>
      <c r="DI359" s="80">
        <f t="shared" si="746"/>
        <v>0.27445465576864431</v>
      </c>
      <c r="DJ359" s="80">
        <f t="shared" si="747"/>
        <v>0.34203692099827027</v>
      </c>
      <c r="DK359" s="80">
        <f t="shared" si="748"/>
        <v>0.35192298970180408</v>
      </c>
      <c r="DL359" s="80">
        <f t="shared" si="749"/>
        <v>2.9771470656102059E-2</v>
      </c>
      <c r="DM359" s="80">
        <f t="shared" si="678"/>
        <v>0.99818603712482079</v>
      </c>
      <c r="DN359" s="80"/>
      <c r="DO359" s="80"/>
      <c r="DP359" s="80">
        <f t="shared" si="750"/>
        <v>0.27495341104869053</v>
      </c>
      <c r="DQ359" s="80">
        <f t="shared" si="751"/>
        <v>0.34265849077940908</v>
      </c>
      <c r="DR359" s="80">
        <f t="shared" si="752"/>
        <v>0.35256252503339408</v>
      </c>
      <c r="DS359" s="80">
        <f t="shared" si="753"/>
        <v>2.9825573138506253E-2</v>
      </c>
      <c r="DT359" s="80"/>
      <c r="DW359" s="80">
        <f t="shared" si="733"/>
        <v>2.1391043666721159E-2</v>
      </c>
      <c r="DX359" s="80">
        <f t="shared" si="734"/>
        <v>-1.3371926901550527E-3</v>
      </c>
      <c r="DY359" s="80">
        <f t="shared" si="735"/>
        <v>1.1878191062213597E-2</v>
      </c>
      <c r="DZ359" s="80">
        <f t="shared" si="736"/>
        <v>-2.2512628884862391E-2</v>
      </c>
      <c r="EA359" s="80"/>
      <c r="EC359" s="80">
        <f t="shared" si="754"/>
        <v>0.10609488145701536</v>
      </c>
      <c r="ED359" s="80">
        <f t="shared" si="755"/>
        <v>2.6328776861029524E-2</v>
      </c>
      <c r="EE359" s="80">
        <f t="shared" si="756"/>
        <v>0.12907126307019612</v>
      </c>
      <c r="EF359" s="80">
        <f t="shared" si="757"/>
        <v>0.73850507861175907</v>
      </c>
      <c r="EG359" s="80"/>
      <c r="EI359" s="80">
        <f t="shared" si="639"/>
        <v>1.610220015883821E-2</v>
      </c>
      <c r="EJ359" s="80">
        <f t="shared" si="639"/>
        <v>0.10515845224482163</v>
      </c>
      <c r="EK359" s="80">
        <f t="shared" si="639"/>
        <v>2.2295555834582061E-2</v>
      </c>
      <c r="EL359" s="80">
        <f t="shared" si="639"/>
        <v>-9.660153815542168E-3</v>
      </c>
      <c r="EN359" s="80">
        <f t="shared" si="690"/>
        <v>-6.0102494906371653E-4</v>
      </c>
      <c r="EO359" s="80">
        <f t="shared" si="691"/>
        <v>-2.4721210158199768E-5</v>
      </c>
      <c r="EP359" s="80">
        <f t="shared" si="692"/>
        <v>-9.4882317872471025E-5</v>
      </c>
      <c r="EQ359" s="80">
        <f t="shared" si="693"/>
        <v>4.3780223692083424E-4</v>
      </c>
      <c r="ES359" s="80">
        <f t="shared" si="694"/>
        <v>1.0346825370331042E-2</v>
      </c>
      <c r="ET359" s="80">
        <f t="shared" si="695"/>
        <v>9.8753108675346431E-3</v>
      </c>
      <c r="EU359" s="80">
        <f t="shared" si="696"/>
        <v>1.3564644724794425E-2</v>
      </c>
      <c r="EV359" s="80">
        <f t="shared" si="697"/>
        <v>1.4016003700451207E-2</v>
      </c>
      <c r="EX359" s="80">
        <f t="shared" si="698"/>
        <v>1.6318693209139166E-2</v>
      </c>
      <c r="EY359" s="80">
        <f t="shared" si="687"/>
        <v>1.7493449653058858E-2</v>
      </c>
      <c r="EZ359" s="80">
        <f t="shared" si="688"/>
        <v>2.5147778383195273E-2</v>
      </c>
      <c r="FA359" s="80">
        <f t="shared" si="689"/>
        <v>2.9632956128133221E-3</v>
      </c>
      <c r="FD359" s="80">
        <f t="shared" si="652"/>
        <v>1.0089797713630118</v>
      </c>
      <c r="FE359" s="80">
        <f t="shared" si="653"/>
        <v>0.7496002408589405</v>
      </c>
      <c r="FF359" s="80">
        <f t="shared" si="654"/>
        <v>0.91003513260438862</v>
      </c>
      <c r="FG359" s="80"/>
      <c r="FH359" s="80">
        <f t="shared" si="655"/>
        <v>1.0492055400270084</v>
      </c>
      <c r="FI359" s="80">
        <f t="shared" si="656"/>
        <v>0.70822552465536026</v>
      </c>
      <c r="FJ359" s="80">
        <f t="shared" si="657"/>
        <v>0.91611734723269567</v>
      </c>
      <c r="FK359" s="80"/>
      <c r="FL359" s="80">
        <f t="shared" si="658"/>
        <v>0.99980589980051549</v>
      </c>
      <c r="FM359" s="80">
        <f t="shared" si="659"/>
        <v>1.0000437984616943</v>
      </c>
      <c r="FN359" s="80">
        <f t="shared" si="660"/>
        <v>0.99562178355841036</v>
      </c>
      <c r="FO359" s="80"/>
      <c r="FP359" s="80">
        <f t="shared" si="661"/>
        <v>1.0114947373411449</v>
      </c>
      <c r="FQ359" s="80">
        <f t="shared" si="662"/>
        <v>1.2384573448735594</v>
      </c>
      <c r="FR359" s="80">
        <f t="shared" si="629"/>
        <v>1.2127253770313344</v>
      </c>
      <c r="FT359" s="80">
        <f t="shared" si="663"/>
        <v>1.0196258085787862</v>
      </c>
      <c r="FU359" s="80">
        <f t="shared" si="664"/>
        <v>1.0105952647290433</v>
      </c>
      <c r="FV359" s="80">
        <f t="shared" si="665"/>
        <v>1.0001263966101597</v>
      </c>
    </row>
    <row r="360" spans="1:178" x14ac:dyDescent="0.2">
      <c r="A360" s="74" t="s">
        <v>247</v>
      </c>
      <c r="B360" s="31">
        <f t="shared" si="638"/>
        <v>2001</v>
      </c>
      <c r="D360" s="85">
        <f>[4]Conversion_Factors!$M63*D213+D287</f>
        <v>233205.81684455383</v>
      </c>
      <c r="E360" s="85">
        <f>[4]Conversion_Factors!$M63*E213+E287</f>
        <v>230116.87353134001</v>
      </c>
      <c r="F360" s="85">
        <f>[4]Conversion_Factors!$M63*F213+F287</f>
        <v>225939.55963279837</v>
      </c>
      <c r="G360" s="85">
        <f>[4]Conversion_Factors!$M63*G213+G287</f>
        <v>18968.094239847229</v>
      </c>
      <c r="H360" s="85">
        <f t="shared" si="669"/>
        <v>708230.34424853954</v>
      </c>
      <c r="I360" s="85"/>
      <c r="J360" s="80"/>
      <c r="K360" s="93">
        <f t="shared" si="737"/>
        <v>3097.2629999999999</v>
      </c>
      <c r="L360" s="93">
        <f t="shared" si="737"/>
        <v>789.58799999999997</v>
      </c>
      <c r="M360" s="93">
        <f t="shared" si="737"/>
        <v>4062.047</v>
      </c>
      <c r="N360" s="93">
        <f t="shared" si="737"/>
        <v>23005.608134059454</v>
      </c>
      <c r="O360" s="93">
        <f t="shared" si="700"/>
        <v>30954.506134059455</v>
      </c>
      <c r="P360" s="93"/>
      <c r="R360" s="92">
        <f t="shared" si="738"/>
        <v>3097.2629999999999</v>
      </c>
      <c r="S360" s="92">
        <f t="shared" si="738"/>
        <v>789.58799999999997</v>
      </c>
      <c r="T360" s="92">
        <f t="shared" si="738"/>
        <v>4062.047</v>
      </c>
      <c r="U360" s="92">
        <f t="shared" si="738"/>
        <v>23005.608134059454</v>
      </c>
      <c r="V360" s="92">
        <f t="shared" si="738"/>
        <v>30954.506134059455</v>
      </c>
      <c r="X360" s="96">
        <f t="shared" si="702"/>
        <v>75294.160310104067</v>
      </c>
      <c r="Y360" s="96">
        <f t="shared" si="703"/>
        <v>291439.17274748348</v>
      </c>
      <c r="Z360" s="96">
        <f t="shared" si="704"/>
        <v>55622.093893250953</v>
      </c>
      <c r="AA360" s="96">
        <f t="shared" si="705"/>
        <v>824.49871045857094</v>
      </c>
      <c r="AB360" s="96">
        <f t="shared" si="706"/>
        <v>22879.717130077835</v>
      </c>
      <c r="AF360" s="96">
        <f t="shared" si="707"/>
        <v>75.294160310104061</v>
      </c>
      <c r="AG360" s="96">
        <f t="shared" si="708"/>
        <v>291.4391727474835</v>
      </c>
      <c r="AH360" s="96">
        <f t="shared" si="709"/>
        <v>55.622093893250955</v>
      </c>
      <c r="AI360" s="96">
        <f t="shared" si="710"/>
        <v>0.82449871045857093</v>
      </c>
      <c r="AJ360" s="96">
        <f t="shared" si="711"/>
        <v>22.879717130077836</v>
      </c>
      <c r="AL360" s="94">
        <f t="shared" si="712"/>
        <v>78.949477006852291</v>
      </c>
      <c r="AM360" s="94">
        <f t="shared" si="739"/>
        <v>303.78441643687398</v>
      </c>
      <c r="AN360" s="94">
        <f t="shared" si="739"/>
        <v>56.974735567995012</v>
      </c>
      <c r="AO360" s="94">
        <f t="shared" si="739"/>
        <v>0.83075607883902169</v>
      </c>
      <c r="AP360" s="94">
        <f t="shared" si="714"/>
        <v>23.742518233689449</v>
      </c>
      <c r="AR360" s="90">
        <f t="shared" si="740"/>
        <v>0.9537005584415591</v>
      </c>
      <c r="AS360" s="90">
        <f t="shared" si="740"/>
        <v>0.95936182693572825</v>
      </c>
      <c r="AT360" s="90">
        <f t="shared" si="740"/>
        <v>0.9762589214103542</v>
      </c>
      <c r="AU360" s="90">
        <f t="shared" si="740"/>
        <v>0.99246786326355219</v>
      </c>
      <c r="AV360" s="90">
        <f t="shared" si="716"/>
        <v>0.96366008461615749</v>
      </c>
      <c r="AX360" s="32">
        <f t="shared" si="717"/>
        <v>1000000</v>
      </c>
      <c r="AY360" s="32">
        <f t="shared" si="718"/>
        <v>1000000</v>
      </c>
      <c r="AZ360" s="32">
        <f t="shared" si="719"/>
        <v>1000000</v>
      </c>
      <c r="BA360" s="32">
        <f t="shared" si="720"/>
        <v>1000000</v>
      </c>
      <c r="BB360" s="32">
        <f t="shared" si="721"/>
        <v>1000000</v>
      </c>
      <c r="BE360" s="80">
        <f t="shared" si="741"/>
        <v>1.0818545408947911</v>
      </c>
      <c r="BF360" s="80">
        <f t="shared" si="741"/>
        <v>1.2373982209402785</v>
      </c>
      <c r="BG360" s="80">
        <f t="shared" si="741"/>
        <v>0.48796716228339404</v>
      </c>
      <c r="BH360" s="80">
        <f t="shared" si="741"/>
        <v>0.39937005543799903</v>
      </c>
      <c r="BI360" s="80"/>
      <c r="BJ360" s="80">
        <f t="shared" ref="BJ360:BJ369" si="758">X360/X$78</f>
        <v>8802.6180759564286</v>
      </c>
      <c r="BK360" s="80">
        <f t="shared" ref="BK360:BK369" si="759">Y360/Y$78</f>
        <v>28164.836176493223</v>
      </c>
      <c r="BL360" s="80">
        <f t="shared" ref="BL360:BL369" si="760">Z360/Z$78</f>
        <v>1630.2700584980801</v>
      </c>
      <c r="BM360" s="80" t="e">
        <f t="shared" ref="BM360:BM369" si="761">AA360/AA$78</f>
        <v>#DIV/0!</v>
      </c>
      <c r="BN360" s="80"/>
      <c r="BO360" s="80">
        <f t="shared" ref="BO360:BR369" si="762">BT360*BY360*CD360*CI360</f>
        <v>1.0629544727489866</v>
      </c>
      <c r="BP360" s="80">
        <f t="shared" si="762"/>
        <v>1.0304722132033062</v>
      </c>
      <c r="BQ360" s="80">
        <f t="shared" si="762"/>
        <v>1.1365202716021334</v>
      </c>
      <c r="BR360" s="80">
        <f t="shared" si="762"/>
        <v>0.95109096480970556</v>
      </c>
      <c r="BS360" s="80"/>
      <c r="BT360" s="95">
        <v>0.93417188713986965</v>
      </c>
      <c r="BU360" s="95">
        <v>0.88284212820183505</v>
      </c>
      <c r="BV360" s="95">
        <v>0.91367014215788223</v>
      </c>
      <c r="BW360" s="95">
        <v>0.81387827247953737</v>
      </c>
      <c r="BX360" s="88"/>
      <c r="BY360" s="95">
        <v>0.98996212012131246</v>
      </c>
      <c r="BZ360" s="95">
        <v>0.98894416386652395</v>
      </c>
      <c r="CA360" s="95">
        <v>1.0036307821496904</v>
      </c>
      <c r="CB360" s="95">
        <v>0.99731228564076746</v>
      </c>
      <c r="CD360" s="95">
        <v>1.1804465267876929</v>
      </c>
      <c r="CE360" s="95">
        <v>1.2309711403393735</v>
      </c>
      <c r="CF360" s="95">
        <v>1.2392467404399319</v>
      </c>
      <c r="CG360" s="95">
        <v>1.2136096642169669</v>
      </c>
      <c r="CI360" s="95">
        <v>0.973695077396322</v>
      </c>
      <c r="CJ360" s="95">
        <v>0.95881229276887381</v>
      </c>
      <c r="CK360" s="95">
        <v>1.0001289423758739</v>
      </c>
      <c r="CL360" s="95">
        <v>0.96550028470900806</v>
      </c>
      <c r="CN360" s="89">
        <f t="shared" si="723"/>
        <v>1.3275025885287841</v>
      </c>
      <c r="CO360" s="89">
        <f t="shared" si="724"/>
        <v>0.7129340606585427</v>
      </c>
      <c r="CP360" s="89">
        <f t="shared" si="725"/>
        <v>0.89475684408691714</v>
      </c>
      <c r="CQ360" s="89">
        <f t="shared" si="726"/>
        <v>0.99526834323796209</v>
      </c>
      <c r="CR360" s="89">
        <f t="shared" si="727"/>
        <v>1.2270585151915694</v>
      </c>
      <c r="CS360" s="89">
        <f t="shared" si="728"/>
        <v>0.97521061060804137</v>
      </c>
      <c r="CT360" s="89">
        <f t="shared" si="729"/>
        <v>0.90653639970412825</v>
      </c>
      <c r="CU360" s="89">
        <f t="shared" si="730"/>
        <v>1.2824177913438117</v>
      </c>
      <c r="CV360" s="89">
        <f t="shared" si="731"/>
        <v>0.94642181097455258</v>
      </c>
      <c r="CW360" s="89"/>
      <c r="CX360" s="89">
        <f t="shared" si="732"/>
        <v>1.0656360672357625</v>
      </c>
      <c r="DA360" s="35"/>
      <c r="DC360" s="80">
        <f t="shared" si="742"/>
        <v>0.32927961748376433</v>
      </c>
      <c r="DD360" s="80">
        <f t="shared" si="743"/>
        <v>0.32491812219017974</v>
      </c>
      <c r="DE360" s="80">
        <f t="shared" si="744"/>
        <v>0.31901988027995215</v>
      </c>
      <c r="DF360" s="80">
        <f t="shared" si="745"/>
        <v>2.6782380046103685E-2</v>
      </c>
      <c r="DG360" s="80"/>
      <c r="DI360" s="80">
        <f t="shared" si="746"/>
        <v>0.3109504866117801</v>
      </c>
      <c r="DJ360" s="80">
        <f t="shared" si="747"/>
        <v>0.34191603632885853</v>
      </c>
      <c r="DK360" s="80">
        <f t="shared" si="748"/>
        <v>0.31989494993772405</v>
      </c>
      <c r="DL360" s="80">
        <f t="shared" si="749"/>
        <v>2.6599371654289286E-2</v>
      </c>
      <c r="DM360" s="80">
        <f t="shared" si="678"/>
        <v>0.99936084453265195</v>
      </c>
      <c r="DN360" s="80"/>
      <c r="DO360" s="80"/>
      <c r="DP360" s="80">
        <f t="shared" si="750"/>
        <v>0.31114935942601907</v>
      </c>
      <c r="DQ360" s="80">
        <f t="shared" si="751"/>
        <v>0.34213471360162656</v>
      </c>
      <c r="DR360" s="80">
        <f t="shared" si="752"/>
        <v>0.32009954331092683</v>
      </c>
      <c r="DS360" s="80">
        <f t="shared" si="753"/>
        <v>2.6616383661427521E-2</v>
      </c>
      <c r="DT360" s="80"/>
      <c r="DW360" s="80">
        <f t="shared" si="733"/>
        <v>1.2693005023938358E-3</v>
      </c>
      <c r="DX360" s="80">
        <f t="shared" si="734"/>
        <v>2.7526577268928098E-3</v>
      </c>
      <c r="DY360" s="80">
        <f t="shared" si="735"/>
        <v>-1.3267571824621634E-2</v>
      </c>
      <c r="DZ360" s="80">
        <f t="shared" si="736"/>
        <v>-3.5384244984407273E-2</v>
      </c>
      <c r="EA360" s="80"/>
      <c r="EC360" s="80">
        <f t="shared" si="754"/>
        <v>0.10005855000839636</v>
      </c>
      <c r="ED360" s="80">
        <f t="shared" si="755"/>
        <v>2.5508014780801523E-2</v>
      </c>
      <c r="EE360" s="80">
        <f t="shared" si="756"/>
        <v>0.13122635465117313</v>
      </c>
      <c r="EF360" s="80">
        <f t="shared" si="757"/>
        <v>0.74320708055962892</v>
      </c>
      <c r="EG360" s="80"/>
      <c r="EI360" s="80">
        <f t="shared" si="639"/>
        <v>-5.8578287093017739E-2</v>
      </c>
      <c r="EJ360" s="80">
        <f t="shared" si="639"/>
        <v>-3.1669810323233842E-2</v>
      </c>
      <c r="EK360" s="80">
        <f t="shared" si="639"/>
        <v>1.6559051472334694E-2</v>
      </c>
      <c r="EL360" s="80">
        <f t="shared" si="639"/>
        <v>6.3467357033162603E-3</v>
      </c>
      <c r="EN360" s="80">
        <f t="shared" si="690"/>
        <v>-6.8640270364377304E-4</v>
      </c>
      <c r="EO360" s="80">
        <f t="shared" si="691"/>
        <v>-1.3787950302612137E-4</v>
      </c>
      <c r="EP360" s="80">
        <f t="shared" si="692"/>
        <v>-3.1339784430731165E-4</v>
      </c>
      <c r="EQ360" s="80">
        <f t="shared" si="693"/>
        <v>2.2572727276464827E-4</v>
      </c>
      <c r="ES360" s="80">
        <f t="shared" si="694"/>
        <v>1.0635959517529667E-2</v>
      </c>
      <c r="ET360" s="80">
        <f t="shared" si="695"/>
        <v>1.0327076410658952E-2</v>
      </c>
      <c r="EU360" s="80">
        <f t="shared" si="696"/>
        <v>1.4128911075665459E-2</v>
      </c>
      <c r="EV360" s="80">
        <f t="shared" si="697"/>
        <v>1.4441045607282417E-2</v>
      </c>
      <c r="EX360" s="80">
        <f t="shared" si="698"/>
        <v>-2.6641211261935013E-2</v>
      </c>
      <c r="EY360" s="80">
        <f t="shared" si="687"/>
        <v>-2.378218444165886E-2</v>
      </c>
      <c r="EZ360" s="80">
        <f t="shared" si="688"/>
        <v>-2.8403856488568524E-2</v>
      </c>
      <c r="FA360" s="80">
        <f t="shared" si="689"/>
        <v>1.0894008787261475E-2</v>
      </c>
      <c r="FD360" s="80">
        <f t="shared" si="652"/>
        <v>0.99615538700110673</v>
      </c>
      <c r="FE360" s="80">
        <f t="shared" si="653"/>
        <v>0.74671831802896071</v>
      </c>
      <c r="FF360" s="80">
        <f t="shared" si="654"/>
        <v>0.90653639970412825</v>
      </c>
      <c r="FG360" s="80"/>
      <c r="FH360" s="80">
        <f t="shared" si="655"/>
        <v>0.97668366043902344</v>
      </c>
      <c r="FI360" s="80">
        <f t="shared" si="656"/>
        <v>0.69171229783674515</v>
      </c>
      <c r="FJ360" s="80">
        <f t="shared" si="657"/>
        <v>0.89475684408691714</v>
      </c>
      <c r="FK360" s="80"/>
      <c r="FL360" s="80">
        <f t="shared" si="658"/>
        <v>0.99964500543651724</v>
      </c>
      <c r="FM360" s="80">
        <f t="shared" si="659"/>
        <v>0.99968878834999575</v>
      </c>
      <c r="FN360" s="80">
        <f t="shared" si="660"/>
        <v>0.99526834323796209</v>
      </c>
      <c r="FO360" s="80"/>
      <c r="FP360" s="80">
        <f t="shared" si="661"/>
        <v>1.0118189479924311</v>
      </c>
      <c r="FQ360" s="80">
        <f t="shared" si="662"/>
        <v>1.2530946078234644</v>
      </c>
      <c r="FR360" s="80">
        <f t="shared" si="629"/>
        <v>1.2270585151915694</v>
      </c>
      <c r="FT360" s="80">
        <f t="shared" si="663"/>
        <v>0.97508736287076503</v>
      </c>
      <c r="FU360" s="80">
        <f t="shared" si="664"/>
        <v>0.9854186716143255</v>
      </c>
      <c r="FV360" s="80">
        <f t="shared" si="665"/>
        <v>0.97521061060804137</v>
      </c>
    </row>
    <row r="361" spans="1:178" x14ac:dyDescent="0.2">
      <c r="A361" s="74" t="s">
        <v>247</v>
      </c>
      <c r="B361" s="31">
        <f t="shared" si="638"/>
        <v>2002</v>
      </c>
      <c r="D361" s="85">
        <f>[4]Conversion_Factors!$M64*D214+D288</f>
        <v>183133.62159598715</v>
      </c>
      <c r="E361" s="85">
        <f>[4]Conversion_Factors!$M64*E214+E288</f>
        <v>215584.42023856848</v>
      </c>
      <c r="F361" s="85">
        <f>[4]Conversion_Factors!$M64*F214+F288</f>
        <v>214936.54264951701</v>
      </c>
      <c r="G361" s="85">
        <f>[4]Conversion_Factors!$M64*G214+G288</f>
        <v>19306.312438851724</v>
      </c>
      <c r="H361" s="85">
        <f t="shared" si="669"/>
        <v>632960.89692292432</v>
      </c>
      <c r="I361" s="85"/>
      <c r="J361" s="80"/>
      <c r="K361" s="93">
        <f t="shared" ref="K361:N369" si="763">K68</f>
        <v>3212.4560000000001</v>
      </c>
      <c r="L361" s="93">
        <f t="shared" si="763"/>
        <v>725.51499999999999</v>
      </c>
      <c r="M361" s="93">
        <f t="shared" si="763"/>
        <v>4109.8609999999999</v>
      </c>
      <c r="N361" s="93">
        <f t="shared" si="763"/>
        <v>23192.1115708502</v>
      </c>
      <c r="O361" s="93">
        <f t="shared" si="700"/>
        <v>31239.943570850199</v>
      </c>
      <c r="P361" s="93"/>
      <c r="R361" s="92">
        <f t="shared" ref="R361:V369" si="764">R68</f>
        <v>3212.4560000000001</v>
      </c>
      <c r="S361" s="92">
        <f t="shared" si="764"/>
        <v>725.51499999999999</v>
      </c>
      <c r="T361" s="92">
        <f t="shared" si="764"/>
        <v>4109.8609999999999</v>
      </c>
      <c r="U361" s="92">
        <f t="shared" si="764"/>
        <v>23192.1115708502</v>
      </c>
      <c r="V361" s="92">
        <f t="shared" si="764"/>
        <v>31239.943570850199</v>
      </c>
      <c r="X361" s="96">
        <f t="shared" si="702"/>
        <v>57007.355617006782</v>
      </c>
      <c r="Y361" s="96">
        <f t="shared" si="703"/>
        <v>297146.74436582078</v>
      </c>
      <c r="Z361" s="96">
        <f t="shared" si="704"/>
        <v>52297.764486321321</v>
      </c>
      <c r="AA361" s="96">
        <f t="shared" si="705"/>
        <v>832.45168857834938</v>
      </c>
      <c r="AB361" s="96">
        <f t="shared" si="706"/>
        <v>20261.268894017347</v>
      </c>
      <c r="AF361" s="96">
        <f t="shared" si="707"/>
        <v>57.00735561700678</v>
      </c>
      <c r="AG361" s="96">
        <f t="shared" si="708"/>
        <v>297.14674436582078</v>
      </c>
      <c r="AH361" s="96">
        <f t="shared" si="709"/>
        <v>52.29776448632132</v>
      </c>
      <c r="AI361" s="96">
        <f t="shared" si="710"/>
        <v>0.83245168857834939</v>
      </c>
      <c r="AJ361" s="96">
        <f t="shared" si="711"/>
        <v>20.261268894017345</v>
      </c>
      <c r="AL361" s="94">
        <f t="shared" si="712"/>
        <v>58.91579834673766</v>
      </c>
      <c r="AM361" s="94">
        <f t="shared" si="739"/>
        <v>299.67245428113608</v>
      </c>
      <c r="AN361" s="94">
        <f t="shared" si="739"/>
        <v>51.445883531812221</v>
      </c>
      <c r="AO361" s="94">
        <f t="shared" si="739"/>
        <v>0.83757111366316883</v>
      </c>
      <c r="AP361" s="94">
        <f t="shared" si="714"/>
        <v>20.407903175950903</v>
      </c>
      <c r="AR361" s="90">
        <f t="shared" ref="AR361:AU369" si="765">AR68</f>
        <v>0.96760728389863948</v>
      </c>
      <c r="AS361" s="90">
        <f t="shared" si="765"/>
        <v>0.99157176484113607</v>
      </c>
      <c r="AT361" s="90">
        <f t="shared" si="765"/>
        <v>1.0165587778074086</v>
      </c>
      <c r="AU361" s="90">
        <f t="shared" si="765"/>
        <v>0.99388777263051808</v>
      </c>
      <c r="AV361" s="90">
        <f t="shared" si="716"/>
        <v>0.9928148286147126</v>
      </c>
      <c r="AX361" s="32">
        <f t="shared" si="717"/>
        <v>1000000</v>
      </c>
      <c r="AY361" s="32">
        <f t="shared" si="718"/>
        <v>1000000</v>
      </c>
      <c r="AZ361" s="32">
        <f t="shared" si="719"/>
        <v>1000000</v>
      </c>
      <c r="BA361" s="32">
        <f t="shared" si="720"/>
        <v>1000000</v>
      </c>
      <c r="BB361" s="32">
        <f t="shared" si="721"/>
        <v>1000000</v>
      </c>
      <c r="BE361" s="80">
        <f t="shared" si="741"/>
        <v>0.80733054085118128</v>
      </c>
      <c r="BF361" s="80">
        <f t="shared" si="741"/>
        <v>1.2206490581103902</v>
      </c>
      <c r="BG361" s="80">
        <f t="shared" si="741"/>
        <v>0.44061462590240208</v>
      </c>
      <c r="BH361" s="80">
        <f t="shared" si="741"/>
        <v>0.40264625275374438</v>
      </c>
      <c r="BI361" s="80"/>
      <c r="BJ361" s="80">
        <f t="shared" si="758"/>
        <v>6664.7131324658576</v>
      </c>
      <c r="BK361" s="80">
        <f t="shared" si="759"/>
        <v>28716.418923865884</v>
      </c>
      <c r="BL361" s="80">
        <f t="shared" si="760"/>
        <v>1532.8347712342963</v>
      </c>
      <c r="BM361" s="80" t="e">
        <f t="shared" si="761"/>
        <v>#DIV/0!</v>
      </c>
      <c r="BN361" s="80"/>
      <c r="BO361" s="80">
        <f t="shared" si="762"/>
        <v>1.0675323569570343</v>
      </c>
      <c r="BP361" s="80">
        <f t="shared" si="762"/>
        <v>1.0851407411969327</v>
      </c>
      <c r="BQ361" s="80">
        <f t="shared" si="762"/>
        <v>1.1811392594530556</v>
      </c>
      <c r="BR361" s="80">
        <f t="shared" si="762"/>
        <v>0.95300010001199198</v>
      </c>
      <c r="BS361" s="80"/>
      <c r="BT361" s="95">
        <v>0.91763518349761597</v>
      </c>
      <c r="BU361" s="95">
        <v>0.88974368258428926</v>
      </c>
      <c r="BV361" s="95">
        <v>0.89961688033593279</v>
      </c>
      <c r="BW361" s="95">
        <v>0.80349444264016368</v>
      </c>
      <c r="BX361" s="88"/>
      <c r="BY361" s="95">
        <v>0.99017799587654487</v>
      </c>
      <c r="BZ361" s="95">
        <v>0.98735163974492379</v>
      </c>
      <c r="CA361" s="95">
        <v>1.0030656433555198</v>
      </c>
      <c r="CB361" s="95">
        <v>0.99568608867307373</v>
      </c>
      <c r="CD361" s="95">
        <v>1.1891282322821777</v>
      </c>
      <c r="CE361" s="95">
        <v>1.2461205318703295</v>
      </c>
      <c r="CF361" s="95">
        <v>1.2555532194381069</v>
      </c>
      <c r="CG361" s="95">
        <v>1.231994052473915</v>
      </c>
      <c r="CI361" s="95">
        <v>0.9880274927312156</v>
      </c>
      <c r="CJ361" s="95">
        <v>0.99126381398283114</v>
      </c>
      <c r="CK361" s="95">
        <v>1.0425071154257453</v>
      </c>
      <c r="CL361" s="95">
        <v>0.96689434065931978</v>
      </c>
      <c r="CN361" s="89">
        <f t="shared" si="723"/>
        <v>1.3397437444548934</v>
      </c>
      <c r="CO361" s="89">
        <f t="shared" si="724"/>
        <v>0.63134297616455137</v>
      </c>
      <c r="CP361" s="89">
        <f t="shared" si="725"/>
        <v>0.87530400880898318</v>
      </c>
      <c r="CQ361" s="89">
        <f t="shared" si="726"/>
        <v>0.9945705317515261</v>
      </c>
      <c r="CR361" s="89">
        <f t="shared" si="727"/>
        <v>1.2407215273397105</v>
      </c>
      <c r="CS361" s="89">
        <f t="shared" si="728"/>
        <v>1.0042155422903631</v>
      </c>
      <c r="CT361" s="89">
        <f t="shared" si="729"/>
        <v>0.89895229469193694</v>
      </c>
      <c r="CU361" s="89">
        <f t="shared" si="730"/>
        <v>1.306333741197458</v>
      </c>
      <c r="CV361" s="89">
        <f t="shared" si="731"/>
        <v>0.84583780292199262</v>
      </c>
      <c r="CW361" s="89"/>
      <c r="CX361" s="89">
        <f t="shared" si="732"/>
        <v>1.0846653360254317</v>
      </c>
      <c r="DA361" s="35"/>
      <c r="DC361" s="80">
        <f t="shared" si="742"/>
        <v>0.28932849167503522</v>
      </c>
      <c r="DD361" s="80">
        <f t="shared" si="743"/>
        <v>0.34059674347437641</v>
      </c>
      <c r="DE361" s="80">
        <f t="shared" si="744"/>
        <v>0.33957317694411987</v>
      </c>
      <c r="DF361" s="80">
        <f t="shared" si="745"/>
        <v>3.0501587906468501E-2</v>
      </c>
      <c r="DG361" s="80"/>
      <c r="DI361" s="80">
        <f t="shared" si="746"/>
        <v>0.30887355274135697</v>
      </c>
      <c r="DJ361" s="80">
        <f t="shared" si="747"/>
        <v>0.33269586256779099</v>
      </c>
      <c r="DK361" s="80">
        <f t="shared" si="748"/>
        <v>0.32918959667869702</v>
      </c>
      <c r="DL361" s="80">
        <f t="shared" si="749"/>
        <v>2.8601693207628658E-2</v>
      </c>
      <c r="DM361" s="80">
        <f t="shared" si="678"/>
        <v>0.99936070519547371</v>
      </c>
      <c r="DN361" s="80"/>
      <c r="DO361" s="80"/>
      <c r="DP361" s="80">
        <f t="shared" si="750"/>
        <v>0.30907114031558974</v>
      </c>
      <c r="DQ361" s="80">
        <f t="shared" si="751"/>
        <v>0.33290868936328261</v>
      </c>
      <c r="DR361" s="80">
        <f t="shared" si="752"/>
        <v>0.32940018050270242</v>
      </c>
      <c r="DS361" s="80">
        <f t="shared" si="753"/>
        <v>2.8619989818425173E-2</v>
      </c>
      <c r="DT361" s="80"/>
      <c r="DW361" s="80">
        <f t="shared" si="733"/>
        <v>-1.7860546599730562E-2</v>
      </c>
      <c r="DX361" s="80">
        <f t="shared" si="734"/>
        <v>7.7870297900743957E-3</v>
      </c>
      <c r="DY361" s="80">
        <f t="shared" si="735"/>
        <v>-1.5500627343908596E-2</v>
      </c>
      <c r="DZ361" s="80">
        <f t="shared" si="736"/>
        <v>-1.2840543698248963E-2</v>
      </c>
      <c r="EA361" s="80"/>
      <c r="EC361" s="80">
        <f t="shared" si="754"/>
        <v>0.10283168382536784</v>
      </c>
      <c r="ED361" s="80">
        <f t="shared" si="755"/>
        <v>2.3223953601407065E-2</v>
      </c>
      <c r="EE361" s="80">
        <f t="shared" si="756"/>
        <v>0.13155788808257921</v>
      </c>
      <c r="EF361" s="80">
        <f t="shared" si="757"/>
        <v>0.74238647449064599</v>
      </c>
      <c r="EG361" s="80"/>
      <c r="EI361" s="80">
        <f t="shared" si="639"/>
        <v>2.7337999218825567E-2</v>
      </c>
      <c r="EJ361" s="80">
        <f t="shared" si="639"/>
        <v>-9.3808479062595068E-2</v>
      </c>
      <c r="EK361" s="80">
        <f t="shared" si="639"/>
        <v>2.5232381048100926E-3</v>
      </c>
      <c r="EL361" s="80">
        <f t="shared" si="639"/>
        <v>-1.1047519015604103E-3</v>
      </c>
      <c r="EN361" s="80">
        <f t="shared" si="690"/>
        <v>2.1804088947408894E-4</v>
      </c>
      <c r="EO361" s="80">
        <f t="shared" si="691"/>
        <v>-1.6116256112910252E-3</v>
      </c>
      <c r="EP361" s="80">
        <f t="shared" si="692"/>
        <v>-5.6325291850686191E-4</v>
      </c>
      <c r="EQ361" s="80">
        <f t="shared" si="693"/>
        <v>-1.6319103412732051E-3</v>
      </c>
      <c r="ES361" s="80">
        <f t="shared" si="694"/>
        <v>7.327681313426814E-3</v>
      </c>
      <c r="ET361" s="80">
        <f t="shared" si="695"/>
        <v>1.2231747886141469E-2</v>
      </c>
      <c r="EU361" s="80">
        <f t="shared" si="696"/>
        <v>1.3072560109103197E-2</v>
      </c>
      <c r="EV361" s="80">
        <f t="shared" si="697"/>
        <v>1.5034925277974065E-2</v>
      </c>
      <c r="EX361" s="80">
        <f t="shared" si="698"/>
        <v>1.4612331604849035E-2</v>
      </c>
      <c r="EY361" s="80">
        <f t="shared" si="687"/>
        <v>3.3285385302243516E-2</v>
      </c>
      <c r="EZ361" s="80">
        <f t="shared" si="688"/>
        <v>4.1499565952443355E-2</v>
      </c>
      <c r="FA361" s="80">
        <f t="shared" si="689"/>
        <v>1.4428276438471319E-3</v>
      </c>
      <c r="FD361" s="80">
        <f t="shared" si="652"/>
        <v>0.99163397629188788</v>
      </c>
      <c r="FE361" s="80">
        <f t="shared" si="653"/>
        <v>0.74047125487704879</v>
      </c>
      <c r="FF361" s="80">
        <f t="shared" si="654"/>
        <v>0.89895229469193694</v>
      </c>
      <c r="FG361" s="80"/>
      <c r="FH361" s="80">
        <f t="shared" si="655"/>
        <v>0.9782590818874537</v>
      </c>
      <c r="FI361" s="80">
        <f t="shared" si="656"/>
        <v>0.67667383741203524</v>
      </c>
      <c r="FJ361" s="80">
        <f t="shared" si="657"/>
        <v>0.87530400880898318</v>
      </c>
      <c r="FK361" s="80"/>
      <c r="FL361" s="80">
        <f t="shared" si="658"/>
        <v>0.99929887101184622</v>
      </c>
      <c r="FM361" s="80">
        <f t="shared" si="659"/>
        <v>0.99898787756135121</v>
      </c>
      <c r="FN361" s="80">
        <f t="shared" si="660"/>
        <v>0.9945705317515261</v>
      </c>
      <c r="FO361" s="80"/>
      <c r="FP361" s="80">
        <f t="shared" si="661"/>
        <v>1.0111347682111216</v>
      </c>
      <c r="FQ361" s="80">
        <f t="shared" si="662"/>
        <v>1.267047525828185</v>
      </c>
      <c r="FR361" s="80">
        <f t="shared" si="629"/>
        <v>1.2407215273397105</v>
      </c>
      <c r="FT361" s="80">
        <f t="shared" si="663"/>
        <v>1.0297422232354887</v>
      </c>
      <c r="FU361" s="80">
        <f t="shared" si="664"/>
        <v>1.0147272137258976</v>
      </c>
      <c r="FV361" s="80">
        <f t="shared" si="665"/>
        <v>1.0042155422903631</v>
      </c>
    </row>
    <row r="362" spans="1:178" x14ac:dyDescent="0.2">
      <c r="A362" s="74" t="s">
        <v>247</v>
      </c>
      <c r="B362" s="31">
        <f t="shared" si="638"/>
        <v>2003</v>
      </c>
      <c r="D362" s="85">
        <f>[4]Conversion_Factors!$M65*D215+D289</f>
        <v>240947.46614598489</v>
      </c>
      <c r="E362" s="85">
        <f>[4]Conversion_Factors!$M65*E215+E289</f>
        <v>257110.81873702689</v>
      </c>
      <c r="F362" s="85">
        <f>[4]Conversion_Factors!$M65*F215+F289</f>
        <v>226410.75240630945</v>
      </c>
      <c r="G362" s="85">
        <f>[4]Conversion_Factors!$M65*G215+G289</f>
        <v>18530.802154647616</v>
      </c>
      <c r="H362" s="85">
        <f t="shared" si="669"/>
        <v>742999.83944396884</v>
      </c>
      <c r="I362" s="85"/>
      <c r="J362" s="80"/>
      <c r="K362" s="93">
        <f t="shared" si="763"/>
        <v>3260.9160000000002</v>
      </c>
      <c r="L362" s="93">
        <f t="shared" si="763"/>
        <v>827.39800000000002</v>
      </c>
      <c r="M362" s="93">
        <f t="shared" si="763"/>
        <v>4090.0590000000002</v>
      </c>
      <c r="N362" s="93">
        <f t="shared" si="763"/>
        <v>23384.702520437164</v>
      </c>
      <c r="O362" s="93">
        <f t="shared" si="700"/>
        <v>31563.075520437164</v>
      </c>
      <c r="P362" s="93"/>
      <c r="R362" s="92">
        <f t="shared" si="764"/>
        <v>3260.9160000000002</v>
      </c>
      <c r="S362" s="92">
        <f t="shared" si="764"/>
        <v>827.39800000000002</v>
      </c>
      <c r="T362" s="92">
        <f t="shared" si="764"/>
        <v>4090.0590000000002</v>
      </c>
      <c r="U362" s="92">
        <f t="shared" si="764"/>
        <v>23384.702520437164</v>
      </c>
      <c r="V362" s="92">
        <f t="shared" si="764"/>
        <v>31563.075520437164</v>
      </c>
      <c r="X362" s="96">
        <f t="shared" si="702"/>
        <v>73889.504098230333</v>
      </c>
      <c r="Y362" s="96">
        <f t="shared" si="703"/>
        <v>310746.24151499872</v>
      </c>
      <c r="Z362" s="96">
        <f t="shared" si="704"/>
        <v>55356.353638495049</v>
      </c>
      <c r="AA362" s="96">
        <f t="shared" si="705"/>
        <v>792.43266569042464</v>
      </c>
      <c r="AB362" s="96">
        <f t="shared" si="706"/>
        <v>23540.159733891418</v>
      </c>
      <c r="AF362" s="96">
        <f t="shared" si="707"/>
        <v>73.889504098230333</v>
      </c>
      <c r="AG362" s="96">
        <f t="shared" si="708"/>
        <v>310.7462415149987</v>
      </c>
      <c r="AH362" s="96">
        <f t="shared" si="709"/>
        <v>55.356353638495051</v>
      </c>
      <c r="AI362" s="96">
        <f t="shared" si="710"/>
        <v>0.7924326656904247</v>
      </c>
      <c r="AJ362" s="96">
        <f t="shared" si="711"/>
        <v>23.540159733891418</v>
      </c>
      <c r="AL362" s="94">
        <f t="shared" si="712"/>
        <v>72.510365755809588</v>
      </c>
      <c r="AM362" s="94">
        <f t="shared" si="739"/>
        <v>313.20872568207568</v>
      </c>
      <c r="AN362" s="94">
        <f t="shared" si="739"/>
        <v>55.431346467894805</v>
      </c>
      <c r="AO362" s="94">
        <f t="shared" si="739"/>
        <v>0.80460578875827615</v>
      </c>
      <c r="AP362" s="94">
        <f t="shared" si="714"/>
        <v>23.480963669413349</v>
      </c>
      <c r="AR362" s="90">
        <f t="shared" si="765"/>
        <v>1.0190198784414524</v>
      </c>
      <c r="AS362" s="90">
        <f t="shared" si="765"/>
        <v>0.99213788133866831</v>
      </c>
      <c r="AT362" s="90">
        <f t="shared" si="765"/>
        <v>0.9986471043159092</v>
      </c>
      <c r="AU362" s="90">
        <f t="shared" si="765"/>
        <v>0.9848706991200773</v>
      </c>
      <c r="AV362" s="90">
        <f t="shared" si="716"/>
        <v>1.0025210236390416</v>
      </c>
      <c r="AX362" s="32">
        <f t="shared" si="717"/>
        <v>1000000</v>
      </c>
      <c r="AY362" s="32">
        <f t="shared" si="718"/>
        <v>1000000</v>
      </c>
      <c r="AZ362" s="32">
        <f t="shared" si="719"/>
        <v>1000000</v>
      </c>
      <c r="BA362" s="32">
        <f t="shared" si="720"/>
        <v>1000000</v>
      </c>
      <c r="BB362" s="32">
        <f t="shared" si="721"/>
        <v>1000000</v>
      </c>
      <c r="BE362" s="80">
        <f t="shared" si="741"/>
        <v>0.99361859544751885</v>
      </c>
      <c r="BF362" s="80">
        <f t="shared" si="741"/>
        <v>1.2757860475127678</v>
      </c>
      <c r="BG362" s="80">
        <f t="shared" si="741"/>
        <v>0.47474861564220389</v>
      </c>
      <c r="BH362" s="80">
        <f t="shared" si="741"/>
        <v>0.38679880490455476</v>
      </c>
      <c r="BI362" s="80"/>
      <c r="BJ362" s="80">
        <f t="shared" si="758"/>
        <v>8638.4001324901674</v>
      </c>
      <c r="BK362" s="80">
        <f t="shared" si="759"/>
        <v>30030.681538868419</v>
      </c>
      <c r="BL362" s="80">
        <f t="shared" si="760"/>
        <v>1622.4812761933786</v>
      </c>
      <c r="BM362" s="80" t="e">
        <f t="shared" si="761"/>
        <v>#DIV/0!</v>
      </c>
      <c r="BN362" s="80"/>
      <c r="BO362" s="80">
        <f t="shared" si="762"/>
        <v>1.1313137407821232</v>
      </c>
      <c r="BP362" s="80">
        <f t="shared" si="762"/>
        <v>1.086852146975317</v>
      </c>
      <c r="BQ362" s="80">
        <f t="shared" si="762"/>
        <v>1.1798247083759894</v>
      </c>
      <c r="BR362" s="80">
        <f t="shared" si="762"/>
        <v>0.96445491907995418</v>
      </c>
      <c r="BS362" s="80"/>
      <c r="BT362" s="95">
        <v>0.91724465680683442</v>
      </c>
      <c r="BU362" s="95">
        <v>0.88125640769472058</v>
      </c>
      <c r="BV362" s="95">
        <v>0.90236051353157309</v>
      </c>
      <c r="BW362" s="95">
        <v>0.81208438288550855</v>
      </c>
      <c r="BX362" s="88"/>
      <c r="BY362" s="95">
        <v>0.99032694648390174</v>
      </c>
      <c r="BZ362" s="95">
        <v>0.98563967211449133</v>
      </c>
      <c r="CA362" s="95">
        <v>1.0023538213656418</v>
      </c>
      <c r="CB362" s="95">
        <v>0.99397852216240368</v>
      </c>
      <c r="CD362" s="95">
        <v>1.1977870441127645</v>
      </c>
      <c r="CE362" s="95">
        <v>1.2613675810339904</v>
      </c>
      <c r="CF362" s="95">
        <v>1.272133059191985</v>
      </c>
      <c r="CG362" s="95">
        <v>1.2506242089100799</v>
      </c>
      <c r="CI362" s="95">
        <v>1.0397757011226234</v>
      </c>
      <c r="CJ362" s="95">
        <v>0.99199238754028496</v>
      </c>
      <c r="CK362" s="95">
        <v>1.0253775747651555</v>
      </c>
      <c r="CL362" s="95">
        <v>0.95538175275274451</v>
      </c>
      <c r="CN362" s="89">
        <f t="shared" si="723"/>
        <v>1.3536014522036552</v>
      </c>
      <c r="CO362" s="89">
        <f t="shared" si="724"/>
        <v>0.73351351208671323</v>
      </c>
      <c r="CP362" s="89">
        <f t="shared" si="725"/>
        <v>0.90931589059489337</v>
      </c>
      <c r="CQ362" s="89">
        <f t="shared" si="726"/>
        <v>0.99374916042025807</v>
      </c>
      <c r="CR362" s="89">
        <f t="shared" si="727"/>
        <v>1.2544996472275292</v>
      </c>
      <c r="CS362" s="89">
        <f t="shared" si="728"/>
        <v>1.0145540906168051</v>
      </c>
      <c r="CT362" s="89">
        <f t="shared" si="729"/>
        <v>0.89702267588665285</v>
      </c>
      <c r="CU362" s="89">
        <f t="shared" si="730"/>
        <v>1.3964697690571104</v>
      </c>
      <c r="CV362" s="89">
        <f t="shared" si="731"/>
        <v>0.99288495517157849</v>
      </c>
      <c r="CW362" s="89"/>
      <c r="CX362" s="89">
        <f t="shared" si="732"/>
        <v>1.1501045063714632</v>
      </c>
      <c r="DA362" s="35"/>
      <c r="DC362" s="80">
        <f t="shared" si="742"/>
        <v>0.32429006488924716</v>
      </c>
      <c r="DD362" s="80">
        <f t="shared" si="743"/>
        <v>0.34604424535197514</v>
      </c>
      <c r="DE362" s="80">
        <f t="shared" si="744"/>
        <v>0.3047251700293046</v>
      </c>
      <c r="DF362" s="80">
        <f t="shared" si="745"/>
        <v>2.4940519729473053E-2</v>
      </c>
      <c r="DG362" s="80"/>
      <c r="DI362" s="80">
        <f t="shared" si="746"/>
        <v>0.30647699489172259</v>
      </c>
      <c r="DJ362" s="80">
        <f t="shared" si="747"/>
        <v>0.34331329128585319</v>
      </c>
      <c r="DK362" s="80">
        <f t="shared" si="748"/>
        <v>0.32183479211681798</v>
      </c>
      <c r="DL362" s="80">
        <f t="shared" si="749"/>
        <v>2.7627836794184922E-2</v>
      </c>
      <c r="DM362" s="80">
        <f t="shared" si="678"/>
        <v>0.99925291508857861</v>
      </c>
      <c r="DN362" s="80"/>
      <c r="DO362" s="80"/>
      <c r="DP362" s="80">
        <f t="shared" si="750"/>
        <v>0.3067061304139953</v>
      </c>
      <c r="DQ362" s="80">
        <f t="shared" si="751"/>
        <v>0.3435699672243841</v>
      </c>
      <c r="DR362" s="80">
        <f t="shared" si="752"/>
        <v>0.32207540979581628</v>
      </c>
      <c r="DS362" s="80">
        <f t="shared" si="753"/>
        <v>2.7648492565804383E-2</v>
      </c>
      <c r="DT362" s="80"/>
      <c r="DW362" s="80">
        <f t="shared" si="733"/>
        <v>-4.2567004999470695E-4</v>
      </c>
      <c r="DX362" s="80">
        <f t="shared" si="734"/>
        <v>-9.5847989077643917E-3</v>
      </c>
      <c r="DY362" s="80">
        <f t="shared" si="735"/>
        <v>3.0451384407923321E-3</v>
      </c>
      <c r="DZ362" s="80">
        <f t="shared" si="736"/>
        <v>1.0633985858848342E-2</v>
      </c>
      <c r="EA362" s="80"/>
      <c r="EC362" s="80">
        <f t="shared" si="754"/>
        <v>0.10331426663059338</v>
      </c>
      <c r="ED362" s="80">
        <f t="shared" si="755"/>
        <v>2.6214112102740366E-2</v>
      </c>
      <c r="EE362" s="80">
        <f t="shared" si="756"/>
        <v>0.12958366485394232</v>
      </c>
      <c r="EF362" s="80">
        <f t="shared" si="757"/>
        <v>0.74088795641272398</v>
      </c>
      <c r="EG362" s="80"/>
      <c r="EI362" s="80">
        <f t="shared" si="639"/>
        <v>4.681961355111737E-3</v>
      </c>
      <c r="EJ362" s="80">
        <f t="shared" si="639"/>
        <v>0.12111366678588764</v>
      </c>
      <c r="EK362" s="80">
        <f t="shared" si="639"/>
        <v>-1.5120235127535044E-2</v>
      </c>
      <c r="EL362" s="80">
        <f t="shared" si="639"/>
        <v>-2.0205547355593247E-3</v>
      </c>
      <c r="EN362" s="80">
        <f t="shared" si="690"/>
        <v>1.5041679972806874E-4</v>
      </c>
      <c r="EO362" s="80">
        <f t="shared" si="691"/>
        <v>-1.7354035466780188E-3</v>
      </c>
      <c r="EP362" s="80">
        <f t="shared" si="692"/>
        <v>-7.0989838514505217E-4</v>
      </c>
      <c r="EQ362" s="80">
        <f t="shared" si="693"/>
        <v>-1.7164369518365599E-3</v>
      </c>
      <c r="ES362" s="80">
        <f t="shared" si="694"/>
        <v>7.2552636439807902E-3</v>
      </c>
      <c r="ET362" s="80">
        <f t="shared" si="695"/>
        <v>1.2161363400317494E-2</v>
      </c>
      <c r="EU362" s="80">
        <f t="shared" si="696"/>
        <v>1.3118777974253776E-2</v>
      </c>
      <c r="EV362" s="80">
        <f t="shared" si="697"/>
        <v>1.5008756237733581E-2</v>
      </c>
      <c r="EX362" s="80">
        <f t="shared" si="698"/>
        <v>5.1049772865649483E-2</v>
      </c>
      <c r="EY362" s="80">
        <f t="shared" si="687"/>
        <v>7.347246308058125E-4</v>
      </c>
      <c r="EZ362" s="80">
        <f t="shared" si="688"/>
        <v>-1.6567589631009901E-2</v>
      </c>
      <c r="FA362" s="80">
        <f t="shared" si="689"/>
        <v>-1.1978222686933909E-2</v>
      </c>
      <c r="FD362" s="80">
        <f t="shared" si="652"/>
        <v>0.9978534803051532</v>
      </c>
      <c r="FE362" s="80">
        <f t="shared" si="653"/>
        <v>0.73888181874498726</v>
      </c>
      <c r="FF362" s="80">
        <f t="shared" si="654"/>
        <v>0.89702267588665285</v>
      </c>
      <c r="FG362" s="80"/>
      <c r="FH362" s="80">
        <f t="shared" si="655"/>
        <v>1.0388572215408791</v>
      </c>
      <c r="FI362" s="80">
        <f t="shared" si="656"/>
        <v>0.70296750262327146</v>
      </c>
      <c r="FJ362" s="80">
        <f t="shared" si="657"/>
        <v>0.90931589059489337</v>
      </c>
      <c r="FK362" s="80"/>
      <c r="FL362" s="80">
        <f t="shared" si="658"/>
        <v>0.99917414471367705</v>
      </c>
      <c r="FM362" s="80">
        <f t="shared" si="659"/>
        <v>0.99816285814169459</v>
      </c>
      <c r="FN362" s="80">
        <f t="shared" si="660"/>
        <v>0.99374916042025807</v>
      </c>
      <c r="FO362" s="80"/>
      <c r="FP362" s="80">
        <f t="shared" si="661"/>
        <v>1.0111049253069389</v>
      </c>
      <c r="FQ362" s="80">
        <f t="shared" si="662"/>
        <v>1.2811179939628488</v>
      </c>
      <c r="FR362" s="80">
        <f t="shared" si="629"/>
        <v>1.2544996472275292</v>
      </c>
      <c r="FT362" s="80">
        <f t="shared" si="663"/>
        <v>1.0102951486917464</v>
      </c>
      <c r="FU362" s="80">
        <f t="shared" si="664"/>
        <v>1.0251739812727672</v>
      </c>
      <c r="FV362" s="80">
        <f t="shared" si="665"/>
        <v>1.0145540906168051</v>
      </c>
    </row>
    <row r="363" spans="1:178" x14ac:dyDescent="0.2">
      <c r="A363" s="74" t="s">
        <v>247</v>
      </c>
      <c r="B363" s="31">
        <f t="shared" si="638"/>
        <v>2004</v>
      </c>
      <c r="D363" s="85">
        <f>[4]Conversion_Factors!$M66*D216+D290</f>
        <v>265453.52813175006</v>
      </c>
      <c r="E363" s="85">
        <f>[4]Conversion_Factors!$M66*E216+E290</f>
        <v>319687.03104596067</v>
      </c>
      <c r="F363" s="85">
        <f>[4]Conversion_Factors!$M66*F216+F290</f>
        <v>226235.56880242185</v>
      </c>
      <c r="G363" s="85">
        <f>[4]Conversion_Factors!$M66*G216+G290</f>
        <v>20071.267847972413</v>
      </c>
      <c r="H363" s="85">
        <f t="shared" si="669"/>
        <v>831447.39582810504</v>
      </c>
      <c r="I363" s="85"/>
      <c r="J363" s="80"/>
      <c r="K363" s="93">
        <f t="shared" si="763"/>
        <v>3200.9720000000002</v>
      </c>
      <c r="L363" s="93">
        <f t="shared" si="763"/>
        <v>809.48199999999997</v>
      </c>
      <c r="M363" s="93">
        <f t="shared" si="763"/>
        <v>4198.2089999999998</v>
      </c>
      <c r="N363" s="93">
        <f t="shared" si="763"/>
        <v>23673.903498709267</v>
      </c>
      <c r="O363" s="93">
        <f t="shared" si="700"/>
        <v>31882.566498709268</v>
      </c>
      <c r="P363" s="93"/>
      <c r="R363" s="92">
        <f t="shared" si="764"/>
        <v>3200.9720000000002</v>
      </c>
      <c r="S363" s="92">
        <f t="shared" si="764"/>
        <v>809.48199999999997</v>
      </c>
      <c r="T363" s="92">
        <f t="shared" si="764"/>
        <v>4198.2089999999998</v>
      </c>
      <c r="U363" s="92">
        <f t="shared" si="764"/>
        <v>23673.903498709267</v>
      </c>
      <c r="V363" s="92">
        <f t="shared" si="764"/>
        <v>31882.566498709268</v>
      </c>
      <c r="X363" s="96">
        <f t="shared" si="702"/>
        <v>82929.037845926185</v>
      </c>
      <c r="Y363" s="96">
        <f t="shared" si="703"/>
        <v>394927.90580390999</v>
      </c>
      <c r="Z363" s="96">
        <f t="shared" si="704"/>
        <v>53888.591254609251</v>
      </c>
      <c r="AA363" s="96">
        <f t="shared" si="705"/>
        <v>847.82249150701853</v>
      </c>
      <c r="AB363" s="96">
        <f t="shared" si="706"/>
        <v>26078.433675085889</v>
      </c>
      <c r="AF363" s="96">
        <f t="shared" si="707"/>
        <v>82.929037845926189</v>
      </c>
      <c r="AG363" s="96">
        <f t="shared" si="708"/>
        <v>394.92790580390999</v>
      </c>
      <c r="AH363" s="96">
        <f t="shared" si="709"/>
        <v>53.888591254609253</v>
      </c>
      <c r="AI363" s="96">
        <f t="shared" si="710"/>
        <v>0.84782249150701849</v>
      </c>
      <c r="AJ363" s="96">
        <f t="shared" si="711"/>
        <v>26.07843367508589</v>
      </c>
      <c r="AL363" s="94">
        <f t="shared" si="712"/>
        <v>83.816175464359503</v>
      </c>
      <c r="AM363" s="94">
        <f t="shared" si="739"/>
        <v>410.39871191627816</v>
      </c>
      <c r="AN363" s="94">
        <f t="shared" si="739"/>
        <v>54.406799326401384</v>
      </c>
      <c r="AO363" s="94">
        <f t="shared" si="739"/>
        <v>0.86545094144626378</v>
      </c>
      <c r="AP363" s="94">
        <f t="shared" si="714"/>
        <v>26.641623020727014</v>
      </c>
      <c r="AR363" s="90">
        <f t="shared" si="765"/>
        <v>0.98941567527367624</v>
      </c>
      <c r="AS363" s="90">
        <f t="shared" si="765"/>
        <v>0.96230298569863881</v>
      </c>
      <c r="AT363" s="90">
        <f t="shared" si="765"/>
        <v>0.9904753067960631</v>
      </c>
      <c r="AU363" s="90">
        <f t="shared" si="765"/>
        <v>0.97963090789434437</v>
      </c>
      <c r="AV363" s="90">
        <f t="shared" si="716"/>
        <v>0.97886054670156675</v>
      </c>
      <c r="AX363" s="32">
        <f t="shared" si="717"/>
        <v>1000000</v>
      </c>
      <c r="AY363" s="32">
        <f t="shared" si="718"/>
        <v>1000000</v>
      </c>
      <c r="AZ363" s="32">
        <f t="shared" si="719"/>
        <v>1000000</v>
      </c>
      <c r="BA363" s="32">
        <f t="shared" si="720"/>
        <v>1000000</v>
      </c>
      <c r="BB363" s="32">
        <f t="shared" si="721"/>
        <v>1000000</v>
      </c>
      <c r="BE363" s="80">
        <f t="shared" si="741"/>
        <v>1.1485435175040075</v>
      </c>
      <c r="BF363" s="80">
        <f t="shared" si="741"/>
        <v>1.6716678293039109</v>
      </c>
      <c r="BG363" s="80">
        <f t="shared" si="741"/>
        <v>0.46597375506100008</v>
      </c>
      <c r="BH363" s="80">
        <f t="shared" si="741"/>
        <v>0.41604894537429882</v>
      </c>
      <c r="BI363" s="80"/>
      <c r="BJ363" s="80">
        <f t="shared" si="758"/>
        <v>9695.2093569766985</v>
      </c>
      <c r="BK363" s="80">
        <f t="shared" si="759"/>
        <v>38166.042209192747</v>
      </c>
      <c r="BL363" s="80">
        <f t="shared" si="760"/>
        <v>1579.4615173178659</v>
      </c>
      <c r="BM363" s="80" t="e">
        <f t="shared" si="761"/>
        <v>#DIV/0!</v>
      </c>
      <c r="BN363" s="80"/>
      <c r="BO363" s="80">
        <f t="shared" si="762"/>
        <v>1.127233560301061</v>
      </c>
      <c r="BP363" s="80">
        <f t="shared" si="762"/>
        <v>1.0492011329179523</v>
      </c>
      <c r="BQ363" s="80">
        <f t="shared" si="762"/>
        <v>1.166557625681911</v>
      </c>
      <c r="BR363" s="80">
        <f t="shared" si="762"/>
        <v>0.97204462575975259</v>
      </c>
      <c r="BS363" s="80"/>
      <c r="BT363" s="95">
        <v>0.93309978585514441</v>
      </c>
      <c r="BU363" s="95">
        <v>0.86794154165369797</v>
      </c>
      <c r="BV363" s="95">
        <v>0.88980374863339884</v>
      </c>
      <c r="BW363" s="95">
        <v>0.80948453950629595</v>
      </c>
      <c r="BX363" s="88"/>
      <c r="BY363" s="95">
        <v>0.99033063355711082</v>
      </c>
      <c r="BZ363" s="95">
        <v>0.9843970553171798</v>
      </c>
      <c r="CA363" s="95">
        <v>1.0019857174609976</v>
      </c>
      <c r="CB363" s="95">
        <v>0.99374031009449926</v>
      </c>
      <c r="CD363" s="95">
        <v>1.2079165194340737</v>
      </c>
      <c r="CE363" s="95">
        <v>1.2769471318454375</v>
      </c>
      <c r="CF363" s="95">
        <v>1.2906390398298901</v>
      </c>
      <c r="CG363" s="95">
        <v>1.2711924563648689</v>
      </c>
      <c r="CI363" s="95">
        <v>1.0098774775917509</v>
      </c>
      <c r="CJ363" s="95">
        <v>0.96166775174180641</v>
      </c>
      <c r="CK363" s="95">
        <v>1.0137844772895646</v>
      </c>
      <c r="CL363" s="95">
        <v>0.95059041545012213</v>
      </c>
      <c r="CN363" s="89">
        <f t="shared" si="723"/>
        <v>1.3673030147106127</v>
      </c>
      <c r="CO363" s="89">
        <f t="shared" si="724"/>
        <v>0.81260635828193983</v>
      </c>
      <c r="CP363" s="89">
        <f t="shared" si="725"/>
        <v>0.89469150067787573</v>
      </c>
      <c r="CQ363" s="89">
        <f t="shared" si="726"/>
        <v>0.99318164604437231</v>
      </c>
      <c r="CR363" s="89">
        <f t="shared" si="727"/>
        <v>1.2693376143610884</v>
      </c>
      <c r="CS363" s="89">
        <f t="shared" si="728"/>
        <v>0.99036302429233092</v>
      </c>
      <c r="CT363" s="89">
        <f t="shared" si="729"/>
        <v>0.89329882872831912</v>
      </c>
      <c r="CU363" s="89">
        <f t="shared" si="730"/>
        <v>1.3643792312472214</v>
      </c>
      <c r="CV363" s="89">
        <f t="shared" si="731"/>
        <v>1.1110791234519086</v>
      </c>
      <c r="CW363" s="89"/>
      <c r="CX363" s="89">
        <f t="shared" si="732"/>
        <v>1.1170524463020277</v>
      </c>
      <c r="DA363" s="35"/>
      <c r="DC363" s="80">
        <f t="shared" si="742"/>
        <v>0.3192667743788693</v>
      </c>
      <c r="DD363" s="80">
        <f t="shared" si="743"/>
        <v>0.38449459659147617</v>
      </c>
      <c r="DE363" s="80">
        <f t="shared" si="744"/>
        <v>0.27209847542681365</v>
      </c>
      <c r="DF363" s="80">
        <f t="shared" si="745"/>
        <v>2.4140153602840778E-2</v>
      </c>
      <c r="DG363" s="80"/>
      <c r="DI363" s="80">
        <f t="shared" si="746"/>
        <v>0.32177188463564665</v>
      </c>
      <c r="DJ363" s="80">
        <f t="shared" si="747"/>
        <v>0.3649318794280022</v>
      </c>
      <c r="DK363" s="80">
        <f t="shared" si="748"/>
        <v>0.28810398429815254</v>
      </c>
      <c r="DL363" s="80">
        <f t="shared" si="749"/>
        <v>2.4538161229522733E-2</v>
      </c>
      <c r="DM363" s="80">
        <f t="shared" si="678"/>
        <v>0.99934590959132408</v>
      </c>
      <c r="DN363" s="80"/>
      <c r="DO363" s="80"/>
      <c r="DP363" s="80">
        <f t="shared" si="750"/>
        <v>0.32198249029430975</v>
      </c>
      <c r="DQ363" s="80">
        <f t="shared" si="751"/>
        <v>0.36517073410270795</v>
      </c>
      <c r="DR363" s="80">
        <f t="shared" si="752"/>
        <v>0.28829255369241541</v>
      </c>
      <c r="DS363" s="80">
        <f t="shared" si="753"/>
        <v>2.4554221910566935E-2</v>
      </c>
      <c r="DT363" s="80"/>
      <c r="DW363" s="80">
        <f t="shared" si="733"/>
        <v>1.7137908754267614E-2</v>
      </c>
      <c r="DX363" s="80">
        <f t="shared" si="734"/>
        <v>-1.5224261175871945E-2</v>
      </c>
      <c r="DY363" s="80">
        <f t="shared" si="735"/>
        <v>-1.4013191360971235E-2</v>
      </c>
      <c r="DZ363" s="80">
        <f t="shared" si="736"/>
        <v>-3.2065804554816291E-3</v>
      </c>
      <c r="EA363" s="80"/>
      <c r="EC363" s="80">
        <f t="shared" si="754"/>
        <v>0.10039881827360379</v>
      </c>
      <c r="ED363" s="80">
        <f t="shared" si="755"/>
        <v>2.5389486760194511E-2</v>
      </c>
      <c r="EE363" s="80">
        <f t="shared" si="756"/>
        <v>0.13167726005276142</v>
      </c>
      <c r="EF363" s="80">
        <f t="shared" si="757"/>
        <v>0.74253443491344029</v>
      </c>
      <c r="EG363" s="80"/>
      <c r="EI363" s="80">
        <f t="shared" si="639"/>
        <v>-2.8625038302563455E-2</v>
      </c>
      <c r="EJ363" s="80">
        <f t="shared" si="639"/>
        <v>-3.1962714371279149E-2</v>
      </c>
      <c r="EK363" s="80">
        <f t="shared" si="639"/>
        <v>1.6027195913057322E-2</v>
      </c>
      <c r="EL363" s="80">
        <f t="shared" si="639"/>
        <v>2.2198386467050428E-3</v>
      </c>
      <c r="EN363" s="80">
        <f t="shared" si="690"/>
        <v>3.7230798966080616E-6</v>
      </c>
      <c r="EO363" s="80">
        <f t="shared" si="691"/>
        <v>-1.2615165441364515E-3</v>
      </c>
      <c r="EP363" s="80">
        <f t="shared" si="692"/>
        <v>-3.6730693742455679E-4</v>
      </c>
      <c r="EQ363" s="80">
        <f t="shared" si="693"/>
        <v>-2.3968386793856735E-4</v>
      </c>
      <c r="ES363" s="80">
        <f t="shared" si="694"/>
        <v>8.4212663089577641E-3</v>
      </c>
      <c r="ET363" s="80">
        <f t="shared" si="695"/>
        <v>1.2275661780270048E-2</v>
      </c>
      <c r="EU363" s="80">
        <f t="shared" si="696"/>
        <v>1.4442409696569212E-2</v>
      </c>
      <c r="EV363" s="80">
        <f t="shared" si="697"/>
        <v>1.6312608159754553E-2</v>
      </c>
      <c r="EX363" s="80">
        <f t="shared" si="698"/>
        <v>-2.9176003715754087E-2</v>
      </c>
      <c r="EY363" s="80">
        <f t="shared" si="687"/>
        <v>-3.1046414803754127E-2</v>
      </c>
      <c r="EZ363" s="80">
        <f t="shared" si="688"/>
        <v>-1.1370574858999546E-2</v>
      </c>
      <c r="FA363" s="80">
        <f t="shared" si="689"/>
        <v>-5.0277202107060293E-3</v>
      </c>
      <c r="FD363" s="80">
        <f t="shared" si="652"/>
        <v>0.99584865883724405</v>
      </c>
      <c r="FE363" s="80">
        <f t="shared" si="653"/>
        <v>0.73581446823641916</v>
      </c>
      <c r="FF363" s="80">
        <f t="shared" si="654"/>
        <v>0.89329882872831912</v>
      </c>
      <c r="FG363" s="80"/>
      <c r="FH363" s="80">
        <f t="shared" si="655"/>
        <v>0.98391715126912593</v>
      </c>
      <c r="FI363" s="80">
        <f t="shared" si="656"/>
        <v>0.69166178261586109</v>
      </c>
      <c r="FJ363" s="80">
        <f t="shared" si="657"/>
        <v>0.89469150067787573</v>
      </c>
      <c r="FK363" s="80"/>
      <c r="FL363" s="80">
        <f t="shared" si="658"/>
        <v>0.99942891586882376</v>
      </c>
      <c r="FM363" s="80">
        <f t="shared" si="659"/>
        <v>0.9975928231730804</v>
      </c>
      <c r="FN363" s="80">
        <f t="shared" si="660"/>
        <v>0.99318164604437231</v>
      </c>
      <c r="FO363" s="80"/>
      <c r="FP363" s="80">
        <f t="shared" si="661"/>
        <v>1.0118277969757516</v>
      </c>
      <c r="FQ363" s="80">
        <f t="shared" si="662"/>
        <v>1.2962707974974235</v>
      </c>
      <c r="FR363" s="80">
        <f t="shared" si="629"/>
        <v>1.2693376143610884</v>
      </c>
      <c r="FT363" s="80">
        <f t="shared" si="663"/>
        <v>0.97615596196574694</v>
      </c>
      <c r="FU363" s="80">
        <f t="shared" si="664"/>
        <v>1.0007296938715726</v>
      </c>
      <c r="FV363" s="80">
        <f t="shared" si="665"/>
        <v>0.99036302429233092</v>
      </c>
    </row>
    <row r="364" spans="1:178" x14ac:dyDescent="0.2">
      <c r="A364" s="74" t="s">
        <v>247</v>
      </c>
      <c r="B364" s="31">
        <f t="shared" si="638"/>
        <v>2005</v>
      </c>
      <c r="D364" s="85">
        <f>[4]Conversion_Factors!$M67*D217+D291</f>
        <v>310575.73886313802</v>
      </c>
      <c r="E364" s="85">
        <f>[4]Conversion_Factors!$M67*E217+E291</f>
        <v>387281.81410942116</v>
      </c>
      <c r="F364" s="85">
        <f>[4]Conversion_Factors!$M67*F217+F291</f>
        <v>237971.98288878577</v>
      </c>
      <c r="G364" s="85">
        <f>[4]Conversion_Factors!$M67*G217+G291</f>
        <v>23437.301018487789</v>
      </c>
      <c r="H364" s="85">
        <f t="shared" si="669"/>
        <v>959266.83687983267</v>
      </c>
      <c r="I364" s="85"/>
      <c r="J364" s="80"/>
      <c r="K364" s="93">
        <f t="shared" si="763"/>
        <v>3073.2159999999999</v>
      </c>
      <c r="L364" s="93">
        <f t="shared" si="763"/>
        <v>761.428</v>
      </c>
      <c r="M364" s="93">
        <f t="shared" si="763"/>
        <v>4350.57</v>
      </c>
      <c r="N364" s="93">
        <f t="shared" si="763"/>
        <v>23985.100869677877</v>
      </c>
      <c r="O364" s="93">
        <f t="shared" si="700"/>
        <v>32170.314869677877</v>
      </c>
      <c r="P364" s="93"/>
      <c r="R364" s="92">
        <f t="shared" si="764"/>
        <v>3073.2159999999999</v>
      </c>
      <c r="S364" s="92">
        <f t="shared" si="764"/>
        <v>761.428</v>
      </c>
      <c r="T364" s="92">
        <f t="shared" si="764"/>
        <v>4350.57</v>
      </c>
      <c r="U364" s="92">
        <f t="shared" si="764"/>
        <v>23985.100869677877</v>
      </c>
      <c r="V364" s="92">
        <f t="shared" si="764"/>
        <v>32170.314869677877</v>
      </c>
      <c r="X364" s="96">
        <f t="shared" si="702"/>
        <v>101058.87085812974</v>
      </c>
      <c r="Y364" s="96">
        <f t="shared" si="703"/>
        <v>508625.65352130623</v>
      </c>
      <c r="Z364" s="96">
        <f t="shared" si="704"/>
        <v>54699.035503114712</v>
      </c>
      <c r="AA364" s="96">
        <f t="shared" si="705"/>
        <v>977.16082770856212</v>
      </c>
      <c r="AB364" s="96">
        <f t="shared" si="706"/>
        <v>29818.38507847461</v>
      </c>
      <c r="AF364" s="96">
        <f t="shared" si="707"/>
        <v>101.05887085812974</v>
      </c>
      <c r="AG364" s="96">
        <f t="shared" si="708"/>
        <v>508.62565352130622</v>
      </c>
      <c r="AH364" s="96">
        <f t="shared" si="709"/>
        <v>54.699035503114715</v>
      </c>
      <c r="AI364" s="96">
        <f t="shared" si="710"/>
        <v>0.97716082770856216</v>
      </c>
      <c r="AJ364" s="96">
        <f t="shared" si="711"/>
        <v>29.818385078474609</v>
      </c>
      <c r="AL364" s="94">
        <f t="shared" si="712"/>
        <v>99.685204245788995</v>
      </c>
      <c r="AM364" s="94">
        <f t="shared" si="739"/>
        <v>512.17693654491757</v>
      </c>
      <c r="AN364" s="94">
        <f t="shared" si="739"/>
        <v>54.488596205743455</v>
      </c>
      <c r="AO364" s="94">
        <f t="shared" si="739"/>
        <v>0.99988756073920104</v>
      </c>
      <c r="AP364" s="94">
        <f t="shared" si="714"/>
        <v>29.759698808257998</v>
      </c>
      <c r="AR364" s="90">
        <f t="shared" si="765"/>
        <v>1.0137800451203747</v>
      </c>
      <c r="AS364" s="90">
        <f t="shared" si="765"/>
        <v>0.99306629648814759</v>
      </c>
      <c r="AT364" s="90">
        <f t="shared" si="765"/>
        <v>1.0038620796281237</v>
      </c>
      <c r="AU364" s="90">
        <f t="shared" si="765"/>
        <v>0.97727071130494181</v>
      </c>
      <c r="AV364" s="90">
        <f t="shared" si="716"/>
        <v>1.001972004844361</v>
      </c>
      <c r="AX364" s="32">
        <f t="shared" si="717"/>
        <v>1000000</v>
      </c>
      <c r="AY364" s="32">
        <f t="shared" si="718"/>
        <v>1000000</v>
      </c>
      <c r="AZ364" s="32">
        <f t="shared" si="719"/>
        <v>1000000</v>
      </c>
      <c r="BA364" s="32">
        <f t="shared" si="720"/>
        <v>1000000</v>
      </c>
      <c r="BB364" s="32">
        <f t="shared" si="721"/>
        <v>1000000</v>
      </c>
      <c r="BE364" s="80">
        <f t="shared" si="741"/>
        <v>1.3659988002703465</v>
      </c>
      <c r="BF364" s="80">
        <f t="shared" si="741"/>
        <v>2.0862387792002455</v>
      </c>
      <c r="BG364" s="80">
        <f t="shared" si="741"/>
        <v>0.4666743145405356</v>
      </c>
      <c r="BH364" s="80">
        <f t="shared" si="741"/>
        <v>0.4806767723231537</v>
      </c>
      <c r="BI364" s="80"/>
      <c r="BJ364" s="80">
        <f t="shared" si="758"/>
        <v>11814.762787548372</v>
      </c>
      <c r="BK364" s="80">
        <f t="shared" si="759"/>
        <v>49153.852831587443</v>
      </c>
      <c r="BL364" s="80">
        <f t="shared" si="760"/>
        <v>1603.2154413423036</v>
      </c>
      <c r="BM364" s="80" t="e">
        <f t="shared" si="761"/>
        <v>#DIV/0!</v>
      </c>
      <c r="BN364" s="80"/>
      <c r="BO364" s="80">
        <f t="shared" si="762"/>
        <v>1.141249660459525</v>
      </c>
      <c r="BP364" s="80">
        <f t="shared" si="762"/>
        <v>1.0915550320003793</v>
      </c>
      <c r="BQ364" s="80">
        <f t="shared" si="762"/>
        <v>1.1857264826166825</v>
      </c>
      <c r="BR364" s="80">
        <f t="shared" si="762"/>
        <v>0.97309503610162129</v>
      </c>
      <c r="BS364" s="80"/>
      <c r="BT364" s="95">
        <v>0.91357866158514123</v>
      </c>
      <c r="BU364" s="95">
        <v>0.86465019360564177</v>
      </c>
      <c r="BV364" s="95">
        <v>0.87868042224175502</v>
      </c>
      <c r="BW364" s="95">
        <v>0.79904650333565796</v>
      </c>
      <c r="BX364" s="88"/>
      <c r="BY364" s="95">
        <v>0.99022859759027948</v>
      </c>
      <c r="BZ364" s="95">
        <v>0.98305300371987947</v>
      </c>
      <c r="CA364" s="95">
        <v>1.001498598375177</v>
      </c>
      <c r="CB364" s="95">
        <v>0.99339417750823933</v>
      </c>
      <c r="CD364" s="95">
        <v>1.2187038733078728</v>
      </c>
      <c r="CE364" s="95">
        <v>1.2933122538550665</v>
      </c>
      <c r="CF364" s="95">
        <v>1.3101349096501715</v>
      </c>
      <c r="CG364" s="95">
        <v>1.2927871131076416</v>
      </c>
      <c r="CI364" s="95">
        <v>1.0351446888658988</v>
      </c>
      <c r="CJ364" s="95">
        <v>0.99294425187981517</v>
      </c>
      <c r="CK364" s="95">
        <v>1.0284595254639277</v>
      </c>
      <c r="CL364" s="95">
        <v>0.94827560317549708</v>
      </c>
      <c r="CN364" s="89">
        <f t="shared" si="723"/>
        <v>1.3796432764370135</v>
      </c>
      <c r="CO364" s="89">
        <f t="shared" si="724"/>
        <v>0.92914358317526469</v>
      </c>
      <c r="CP364" s="89">
        <f t="shared" si="725"/>
        <v>0.86252119328867427</v>
      </c>
      <c r="CQ364" s="89">
        <f t="shared" si="726"/>
        <v>0.99248018777173164</v>
      </c>
      <c r="CR364" s="89">
        <f t="shared" si="727"/>
        <v>1.284899469529909</v>
      </c>
      <c r="CS364" s="89">
        <f t="shared" si="728"/>
        <v>1.0146617160514821</v>
      </c>
      <c r="CT364" s="89">
        <f t="shared" si="729"/>
        <v>0.88274700148644725</v>
      </c>
      <c r="CU364" s="89">
        <f t="shared" si="730"/>
        <v>1.3592054433150427</v>
      </c>
      <c r="CV364" s="89">
        <f t="shared" si="731"/>
        <v>1.2818866973723488</v>
      </c>
      <c r="CW364" s="89"/>
      <c r="CX364" s="89">
        <f t="shared" si="732"/>
        <v>1.1160458716117372</v>
      </c>
      <c r="DA364" s="35"/>
      <c r="DC364" s="80">
        <f t="shared" si="742"/>
        <v>0.32376365670404578</v>
      </c>
      <c r="DD364" s="80">
        <f t="shared" si="743"/>
        <v>0.40372688726435763</v>
      </c>
      <c r="DE364" s="80">
        <f t="shared" si="744"/>
        <v>0.24807694140957415</v>
      </c>
      <c r="DF364" s="80">
        <f t="shared" si="745"/>
        <v>2.4432514622022505E-2</v>
      </c>
      <c r="DG364" s="80"/>
      <c r="DI364" s="80">
        <f t="shared" si="746"/>
        <v>0.32150997415799987</v>
      </c>
      <c r="DJ364" s="80">
        <f t="shared" si="747"/>
        <v>0.39403251946722523</v>
      </c>
      <c r="DK364" s="80">
        <f t="shared" si="748"/>
        <v>0.25990271870298021</v>
      </c>
      <c r="DL364" s="80">
        <f t="shared" si="749"/>
        <v>2.4286040820633011E-2</v>
      </c>
      <c r="DM364" s="80">
        <f t="shared" si="678"/>
        <v>0.99973125314883826</v>
      </c>
      <c r="DN364" s="80"/>
      <c r="DO364" s="80"/>
      <c r="DP364" s="80">
        <f t="shared" si="750"/>
        <v>0.32159640217843027</v>
      </c>
      <c r="DQ364" s="80">
        <f t="shared" si="751"/>
        <v>0.39413844293268518</v>
      </c>
      <c r="DR364" s="80">
        <f t="shared" si="752"/>
        <v>0.2599725855167262</v>
      </c>
      <c r="DS364" s="80">
        <f t="shared" si="753"/>
        <v>2.4292569372158408E-2</v>
      </c>
      <c r="DT364" s="80"/>
      <c r="DW364" s="80">
        <f t="shared" si="733"/>
        <v>-2.1142664521236323E-2</v>
      </c>
      <c r="DX364" s="80">
        <f t="shared" si="734"/>
        <v>-3.7993393830594554E-3</v>
      </c>
      <c r="DY364" s="80">
        <f t="shared" si="735"/>
        <v>-1.2579669370566992E-2</v>
      </c>
      <c r="DZ364" s="80">
        <f t="shared" si="736"/>
        <v>-1.2978528122063087E-2</v>
      </c>
      <c r="EA364" s="80"/>
      <c r="EC364" s="80">
        <f t="shared" si="754"/>
        <v>9.5529559236507786E-2</v>
      </c>
      <c r="ED364" s="80">
        <f t="shared" si="755"/>
        <v>2.3668652392261281E-2</v>
      </c>
      <c r="EE364" s="80">
        <f t="shared" si="756"/>
        <v>0.13523554300367227</v>
      </c>
      <c r="EF364" s="80">
        <f t="shared" si="757"/>
        <v>0.74556624536755867</v>
      </c>
      <c r="EG364" s="80"/>
      <c r="EI364" s="80">
        <f t="shared" si="639"/>
        <v>-4.9714716608998448E-2</v>
      </c>
      <c r="EJ364" s="80">
        <f t="shared" si="639"/>
        <v>-7.0183692510521006E-2</v>
      </c>
      <c r="EK364" s="80">
        <f t="shared" si="639"/>
        <v>2.6664092004286578E-2</v>
      </c>
      <c r="EL364" s="80">
        <f t="shared" si="639"/>
        <v>4.0747439863319263E-3</v>
      </c>
      <c r="EN364" s="80">
        <f t="shared" si="690"/>
        <v>-1.0303753133656021E-4</v>
      </c>
      <c r="EO364" s="80">
        <f t="shared" si="691"/>
        <v>-1.3662881049610253E-3</v>
      </c>
      <c r="EP364" s="80">
        <f t="shared" si="692"/>
        <v>-4.8627193292112293E-4</v>
      </c>
      <c r="EQ364" s="80">
        <f t="shared" si="693"/>
        <v>-3.4837359214491418E-4</v>
      </c>
      <c r="ES364" s="80">
        <f t="shared" si="694"/>
        <v>8.8909043755083812E-3</v>
      </c>
      <c r="ET364" s="80">
        <f t="shared" si="695"/>
        <v>1.2734390352844637E-2</v>
      </c>
      <c r="EU364" s="80">
        <f t="shared" si="696"/>
        <v>1.4992640949652995E-2</v>
      </c>
      <c r="EV364" s="80">
        <f t="shared" si="697"/>
        <v>1.6845038572625287E-2</v>
      </c>
      <c r="EX364" s="80">
        <f t="shared" si="698"/>
        <v>2.4712198772980684E-2</v>
      </c>
      <c r="EY364" s="80">
        <f t="shared" si="687"/>
        <v>3.2005502760105942E-2</v>
      </c>
      <c r="EZ364" s="80">
        <f t="shared" si="688"/>
        <v>1.4371740834322791E-2</v>
      </c>
      <c r="FA364" s="80">
        <f t="shared" si="689"/>
        <v>-2.4381008439645444E-3</v>
      </c>
      <c r="FD364" s="80">
        <f t="shared" si="652"/>
        <v>0.98818779684633273</v>
      </c>
      <c r="FE364" s="80">
        <f t="shared" si="653"/>
        <v>0.72712287825420296</v>
      </c>
      <c r="FF364" s="80">
        <f t="shared" si="654"/>
        <v>0.88274700148644725</v>
      </c>
      <c r="FG364" s="80"/>
      <c r="FH364" s="80">
        <f t="shared" si="655"/>
        <v>0.96404312842490725</v>
      </c>
      <c r="FI364" s="80">
        <f t="shared" si="656"/>
        <v>0.66679178872494282</v>
      </c>
      <c r="FJ364" s="80">
        <f t="shared" si="657"/>
        <v>0.86252119328867427</v>
      </c>
      <c r="FK364" s="80"/>
      <c r="FL364" s="80">
        <f t="shared" si="658"/>
        <v>0.99929372610193268</v>
      </c>
      <c r="FM364" s="80">
        <f t="shared" si="659"/>
        <v>0.99688824940117393</v>
      </c>
      <c r="FN364" s="80">
        <f t="shared" si="660"/>
        <v>0.99248018777173164</v>
      </c>
      <c r="FO364" s="80"/>
      <c r="FP364" s="80">
        <f t="shared" si="661"/>
        <v>1.0122598235432057</v>
      </c>
      <c r="FQ364" s="80">
        <f t="shared" si="662"/>
        <v>1.3121628487389523</v>
      </c>
      <c r="FR364" s="80">
        <f t="shared" si="629"/>
        <v>1.284899469529909</v>
      </c>
      <c r="FT364" s="80">
        <f t="shared" si="663"/>
        <v>1.0245351362713828</v>
      </c>
      <c r="FU364" s="80">
        <f t="shared" si="664"/>
        <v>1.0252827332815309</v>
      </c>
      <c r="FV364" s="80">
        <f t="shared" si="665"/>
        <v>1.0146617160514821</v>
      </c>
    </row>
    <row r="365" spans="1:178" x14ac:dyDescent="0.2">
      <c r="A365" s="74" t="s">
        <v>247</v>
      </c>
      <c r="B365" s="31">
        <f t="shared" si="638"/>
        <v>2006</v>
      </c>
      <c r="D365" s="85">
        <f>[4]Conversion_Factors!$M68*D218+D292</f>
        <v>287861.37805817917</v>
      </c>
      <c r="E365" s="85">
        <f>[4]Conversion_Factors!$M68*E218+E292</f>
        <v>454979.12842343916</v>
      </c>
      <c r="F365" s="85">
        <f>[4]Conversion_Factors!$M68*F218+F292</f>
        <v>247070.55688074353</v>
      </c>
      <c r="G365" s="85">
        <f>[4]Conversion_Factors!$M68*G218+G292</f>
        <v>24069.992923881309</v>
      </c>
      <c r="H365" s="85">
        <f t="shared" si="669"/>
        <v>1013981.0562862431</v>
      </c>
      <c r="I365" s="85"/>
      <c r="J365" s="80"/>
      <c r="K365" s="93">
        <f t="shared" si="763"/>
        <v>2901.6869999999999</v>
      </c>
      <c r="L365" s="93">
        <f t="shared" si="763"/>
        <v>662.54300000000001</v>
      </c>
      <c r="M365" s="93">
        <f t="shared" si="763"/>
        <v>4434.7250000000004</v>
      </c>
      <c r="N365" s="93">
        <f t="shared" si="763"/>
        <v>24230.999652209866</v>
      </c>
      <c r="O365" s="93">
        <f t="shared" si="700"/>
        <v>32229.954652209868</v>
      </c>
      <c r="P365" s="93"/>
      <c r="R365" s="92">
        <f t="shared" si="764"/>
        <v>2901.6869999999999</v>
      </c>
      <c r="S365" s="92">
        <f t="shared" si="764"/>
        <v>662.54300000000001</v>
      </c>
      <c r="T365" s="92">
        <f t="shared" si="764"/>
        <v>4434.7250000000004</v>
      </c>
      <c r="U365" s="92">
        <f t="shared" si="764"/>
        <v>24230.999652209866</v>
      </c>
      <c r="V365" s="92">
        <f t="shared" si="764"/>
        <v>32229.954652209868</v>
      </c>
      <c r="X365" s="96">
        <f t="shared" si="702"/>
        <v>99204.834311274491</v>
      </c>
      <c r="Y365" s="96">
        <f t="shared" si="703"/>
        <v>686716.37678375468</v>
      </c>
      <c r="Z365" s="96">
        <f t="shared" si="704"/>
        <v>55712.71203529949</v>
      </c>
      <c r="AA365" s="96">
        <f t="shared" si="705"/>
        <v>993.3553410655976</v>
      </c>
      <c r="AB365" s="96">
        <f t="shared" si="706"/>
        <v>31460.827892189383</v>
      </c>
      <c r="AF365" s="96">
        <f t="shared" si="707"/>
        <v>99.204834311274496</v>
      </c>
      <c r="AG365" s="96">
        <f t="shared" si="708"/>
        <v>686.71637678375464</v>
      </c>
      <c r="AH365" s="96">
        <f t="shared" si="709"/>
        <v>55.712712035299489</v>
      </c>
      <c r="AI365" s="96">
        <f t="shared" si="710"/>
        <v>0.99335534106559764</v>
      </c>
      <c r="AJ365" s="96">
        <f t="shared" si="711"/>
        <v>31.460827892189382</v>
      </c>
      <c r="AL365" s="94">
        <f t="shared" si="712"/>
        <v>105.92755574828399</v>
      </c>
      <c r="AM365" s="94">
        <f t="shared" si="739"/>
        <v>726.94544137763728</v>
      </c>
      <c r="AN365" s="94">
        <f t="shared" si="739"/>
        <v>56.835516144765997</v>
      </c>
      <c r="AO365" s="94">
        <f t="shared" si="739"/>
        <v>0.99161802465646542</v>
      </c>
      <c r="AP365" s="94">
        <f t="shared" si="714"/>
        <v>33.046245856131861</v>
      </c>
      <c r="AR365" s="90">
        <f t="shared" si="765"/>
        <v>0.93653472517590486</v>
      </c>
      <c r="AS365" s="90">
        <f t="shared" si="765"/>
        <v>0.94466013224095002</v>
      </c>
      <c r="AT365" s="90">
        <f t="shared" si="765"/>
        <v>0.98024467470997168</v>
      </c>
      <c r="AU365" s="90">
        <f t="shared" si="765"/>
        <v>1.0017520016437116</v>
      </c>
      <c r="AV365" s="90">
        <f t="shared" si="716"/>
        <v>0.95202426409206486</v>
      </c>
      <c r="AX365" s="32">
        <f t="shared" si="717"/>
        <v>1000000</v>
      </c>
      <c r="AY365" s="32">
        <f t="shared" si="718"/>
        <v>1000000</v>
      </c>
      <c r="AZ365" s="32">
        <f t="shared" si="719"/>
        <v>1000000</v>
      </c>
      <c r="BA365" s="32">
        <f t="shared" si="720"/>
        <v>1000000</v>
      </c>
      <c r="BB365" s="32">
        <f t="shared" si="721"/>
        <v>1000000</v>
      </c>
      <c r="BE365" s="80">
        <f t="shared" si="741"/>
        <v>1.4515385223162505</v>
      </c>
      <c r="BF365" s="80">
        <f t="shared" si="741"/>
        <v>2.9610504924246275</v>
      </c>
      <c r="BG365" s="80">
        <f t="shared" si="741"/>
        <v>0.48677480033189857</v>
      </c>
      <c r="BH365" s="80">
        <f t="shared" si="741"/>
        <v>0.47670135141690639</v>
      </c>
      <c r="BI365" s="80"/>
      <c r="BJ365" s="80">
        <f t="shared" si="758"/>
        <v>11598.007921651531</v>
      </c>
      <c r="BK365" s="80">
        <f t="shared" si="759"/>
        <v>66364.634752060636</v>
      </c>
      <c r="BL365" s="80">
        <f t="shared" si="760"/>
        <v>1632.9260542256409</v>
      </c>
      <c r="BM365" s="80" t="e">
        <f t="shared" si="761"/>
        <v>#DIV/0!</v>
      </c>
      <c r="BN365" s="80"/>
      <c r="BO365" s="80">
        <f t="shared" si="762"/>
        <v>1.0362380950749677</v>
      </c>
      <c r="BP365" s="80">
        <f t="shared" si="762"/>
        <v>1.0170070208902371</v>
      </c>
      <c r="BQ365" s="80">
        <f t="shared" si="762"/>
        <v>1.1450185166221685</v>
      </c>
      <c r="BR365" s="80">
        <f t="shared" si="762"/>
        <v>0.9940773066600066</v>
      </c>
      <c r="BS365" s="80"/>
      <c r="BT365" s="95">
        <v>0.88828468990723575</v>
      </c>
      <c r="BU365" s="95">
        <v>0.83884037224870156</v>
      </c>
      <c r="BV365" s="95">
        <v>0.86202260820001997</v>
      </c>
      <c r="BW365" s="95">
        <v>0.78349622899857596</v>
      </c>
      <c r="BX365" s="88"/>
      <c r="BY365" s="95">
        <v>0.9896014204314677</v>
      </c>
      <c r="BZ365" s="95">
        <v>0.98337936670762283</v>
      </c>
      <c r="CA365" s="95">
        <v>1.0004996104801664</v>
      </c>
      <c r="CB365" s="95">
        <v>0.99235252062579882</v>
      </c>
      <c r="CD365" s="95">
        <v>1.2311592112275851</v>
      </c>
      <c r="CE365" s="95">
        <v>1.3059593513063972</v>
      </c>
      <c r="CF365" s="95">
        <v>1.330200697105631</v>
      </c>
      <c r="CG365" s="95">
        <v>1.313383891040359</v>
      </c>
      <c r="CI365" s="95">
        <v>0.95748691711833001</v>
      </c>
      <c r="CJ365" s="95">
        <v>0.94404756329580242</v>
      </c>
      <c r="CK365" s="95">
        <v>0.9980671433826479</v>
      </c>
      <c r="CL365" s="95">
        <v>0.97347675700215008</v>
      </c>
      <c r="CN365" s="89">
        <f t="shared" si="723"/>
        <v>1.3822009643338136</v>
      </c>
      <c r="CO365" s="89">
        <f t="shared" si="724"/>
        <v>0.98032225019828356</v>
      </c>
      <c r="CP365" s="89">
        <f t="shared" si="725"/>
        <v>0.80130601114878253</v>
      </c>
      <c r="CQ365" s="89">
        <f t="shared" si="726"/>
        <v>0.99216087721142476</v>
      </c>
      <c r="CR365" s="89">
        <f t="shared" si="727"/>
        <v>1.2995740249152807</v>
      </c>
      <c r="CS365" s="89">
        <f t="shared" si="728"/>
        <v>0.96329582568586303</v>
      </c>
      <c r="CT365" s="89">
        <f t="shared" si="729"/>
        <v>0.85955470527484978</v>
      </c>
      <c r="CU365" s="89">
        <f t="shared" si="730"/>
        <v>1.1824585149741609</v>
      </c>
      <c r="CV365" s="89">
        <f t="shared" si="731"/>
        <v>1.3550023595819616</v>
      </c>
      <c r="CW365" s="89"/>
      <c r="CX365" s="89">
        <f t="shared" si="732"/>
        <v>0.99527065507162604</v>
      </c>
      <c r="DA365" s="35"/>
      <c r="DC365" s="80">
        <f t="shared" si="742"/>
        <v>0.2838922643313338</v>
      </c>
      <c r="DD365" s="80">
        <f t="shared" si="743"/>
        <v>0.44870574810324682</v>
      </c>
      <c r="DE365" s="80">
        <f t="shared" si="744"/>
        <v>0.24366387848077944</v>
      </c>
      <c r="DF365" s="80">
        <f t="shared" si="745"/>
        <v>2.3738109084639979E-2</v>
      </c>
      <c r="DG365" s="80"/>
      <c r="DI365" s="80">
        <f t="shared" si="746"/>
        <v>0.3033914313478327</v>
      </c>
      <c r="DJ365" s="80">
        <f t="shared" si="747"/>
        <v>0.42582046975478832</v>
      </c>
      <c r="DK365" s="80">
        <f t="shared" si="748"/>
        <v>0.24586380906184066</v>
      </c>
      <c r="DL365" s="80">
        <f t="shared" si="749"/>
        <v>2.4083643389104847E-2</v>
      </c>
      <c r="DM365" s="80">
        <f t="shared" si="678"/>
        <v>0.99915935355356655</v>
      </c>
      <c r="DN365" s="80"/>
      <c r="DO365" s="80"/>
      <c r="DP365" s="80">
        <f t="shared" si="750"/>
        <v>0.30364669085947499</v>
      </c>
      <c r="DQ365" s="80">
        <f t="shared" si="751"/>
        <v>0.426178735394243</v>
      </c>
      <c r="DR365" s="80">
        <f t="shared" si="752"/>
        <v>0.24607066749404102</v>
      </c>
      <c r="DS365" s="80">
        <f t="shared" si="753"/>
        <v>2.4103906252240959E-2</v>
      </c>
      <c r="DT365" s="80"/>
      <c r="DW365" s="80">
        <f t="shared" si="733"/>
        <v>-2.8077193866024138E-2</v>
      </c>
      <c r="DX365" s="80">
        <f t="shared" si="734"/>
        <v>-3.0304595855201618E-2</v>
      </c>
      <c r="DY365" s="80">
        <f t="shared" si="735"/>
        <v>-1.9139763956869862E-2</v>
      </c>
      <c r="DZ365" s="80">
        <f t="shared" si="736"/>
        <v>-1.9652897230414825E-2</v>
      </c>
      <c r="EA365" s="80"/>
      <c r="EC365" s="80">
        <f t="shared" si="754"/>
        <v>9.0030750316337907E-2</v>
      </c>
      <c r="ED365" s="80">
        <f t="shared" si="755"/>
        <v>2.0556746267546246E-2</v>
      </c>
      <c r="EE365" s="80">
        <f t="shared" si="756"/>
        <v>0.1375963772786733</v>
      </c>
      <c r="EF365" s="80">
        <f t="shared" si="757"/>
        <v>0.75181612613744253</v>
      </c>
      <c r="EG365" s="80"/>
      <c r="EI365" s="80">
        <f t="shared" si="639"/>
        <v>-5.9284438240299289E-2</v>
      </c>
      <c r="EJ365" s="80">
        <f t="shared" si="639"/>
        <v>-0.14096231615812882</v>
      </c>
      <c r="EK365" s="80">
        <f t="shared" si="639"/>
        <v>1.7306576138236347E-2</v>
      </c>
      <c r="EL365" s="80">
        <f t="shared" si="639"/>
        <v>8.3477903609256356E-3</v>
      </c>
      <c r="EN365" s="80">
        <f t="shared" si="690"/>
        <v>-6.3356669419313181E-4</v>
      </c>
      <c r="EO365" s="80">
        <f t="shared" si="691"/>
        <v>3.3193411138659654E-4</v>
      </c>
      <c r="EP365" s="80">
        <f t="shared" si="692"/>
        <v>-9.9799088081754112E-4</v>
      </c>
      <c r="EQ365" s="80">
        <f t="shared" si="693"/>
        <v>-1.0491337882759925E-3</v>
      </c>
      <c r="ES365" s="80">
        <f t="shared" si="694"/>
        <v>1.0168278639981944E-2</v>
      </c>
      <c r="ET365" s="80">
        <f t="shared" si="695"/>
        <v>9.7313395273121023E-3</v>
      </c>
      <c r="EU365" s="80">
        <f t="shared" si="696"/>
        <v>1.5199714552508643E-2</v>
      </c>
      <c r="EV365" s="80">
        <f t="shared" si="697"/>
        <v>1.5806489084418847E-2</v>
      </c>
      <c r="EX365" s="80">
        <f t="shared" si="698"/>
        <v>-7.7984434557153939E-2</v>
      </c>
      <c r="EY365" s="80">
        <f t="shared" si="687"/>
        <v>-5.0497971637786021E-2</v>
      </c>
      <c r="EZ365" s="80">
        <f t="shared" si="688"/>
        <v>-2.9996803355484013E-2</v>
      </c>
      <c r="FA365" s="80">
        <f t="shared" si="689"/>
        <v>2.6228768169998074E-2</v>
      </c>
      <c r="FD365" s="80">
        <f t="shared" si="652"/>
        <v>0.97372713113435205</v>
      </c>
      <c r="FE365" s="80">
        <f t="shared" si="653"/>
        <v>0.70801927422461775</v>
      </c>
      <c r="FF365" s="80">
        <f t="shared" si="654"/>
        <v>0.85955470527484978</v>
      </c>
      <c r="FG365" s="80"/>
      <c r="FH365" s="80">
        <f t="shared" si="655"/>
        <v>0.92902761970811787</v>
      </c>
      <c r="FI365" s="80">
        <f t="shared" si="656"/>
        <v>0.6194679883200519</v>
      </c>
      <c r="FJ365" s="80">
        <f t="shared" si="657"/>
        <v>0.80130601114878253</v>
      </c>
      <c r="FK365" s="80"/>
      <c r="FL365" s="80">
        <f t="shared" si="658"/>
        <v>0.99967827009119059</v>
      </c>
      <c r="FM365" s="80">
        <f t="shared" si="659"/>
        <v>0.99656752063560095</v>
      </c>
      <c r="FN365" s="80">
        <f t="shared" si="660"/>
        <v>0.99216087721142476</v>
      </c>
      <c r="FO365" s="80"/>
      <c r="FP365" s="80">
        <f t="shared" si="661"/>
        <v>1.0114207809508557</v>
      </c>
      <c r="FQ365" s="80">
        <f t="shared" si="662"/>
        <v>1.3271487732062508</v>
      </c>
      <c r="FR365" s="80">
        <f t="shared" si="629"/>
        <v>1.2995740249152807</v>
      </c>
      <c r="FT365" s="80">
        <f t="shared" si="663"/>
        <v>0.94937633937199528</v>
      </c>
      <c r="FU365" s="80">
        <f t="shared" si="664"/>
        <v>0.97337916814413361</v>
      </c>
      <c r="FV365" s="80">
        <f t="shared" si="665"/>
        <v>0.96329582568586303</v>
      </c>
    </row>
    <row r="366" spans="1:178" x14ac:dyDescent="0.2">
      <c r="A366" s="74" t="s">
        <v>247</v>
      </c>
      <c r="B366" s="31">
        <f>B365+1</f>
        <v>2007</v>
      </c>
      <c r="D366" s="85">
        <f>[4]Conversion_Factors!$M69*D219+D293</f>
        <v>270006.10661329632</v>
      </c>
      <c r="E366" s="85">
        <f>[4]Conversion_Factors!$M69*E219+E293</f>
        <v>476120.59552145825</v>
      </c>
      <c r="F366" s="85">
        <f>[4]Conversion_Factors!$M69*F219+F293</f>
        <v>256406.38426568217</v>
      </c>
      <c r="G366" s="85">
        <f>[4]Conversion_Factors!$M69*G219+G293</f>
        <v>23685.601370300552</v>
      </c>
      <c r="H366" s="85">
        <f t="shared" si="669"/>
        <v>1026218.6877707372</v>
      </c>
      <c r="I366" s="85"/>
      <c r="J366" s="80"/>
      <c r="K366" s="93">
        <f t="shared" si="763"/>
        <v>3085.0520000000001</v>
      </c>
      <c r="L366" s="93">
        <f t="shared" si="763"/>
        <v>649.41600000000005</v>
      </c>
      <c r="M366" s="93">
        <f t="shared" si="763"/>
        <v>4559.5070000000005</v>
      </c>
      <c r="N366" s="93">
        <f t="shared" si="763"/>
        <v>24430.626617439546</v>
      </c>
      <c r="O366" s="93">
        <f t="shared" si="700"/>
        <v>32724.601617439548</v>
      </c>
      <c r="P366" s="93"/>
      <c r="R366" s="92">
        <f t="shared" si="764"/>
        <v>3085.0520000000001</v>
      </c>
      <c r="S366" s="92">
        <f t="shared" si="764"/>
        <v>649.41600000000005</v>
      </c>
      <c r="T366" s="92">
        <f t="shared" si="764"/>
        <v>4559.5070000000005</v>
      </c>
      <c r="U366" s="92">
        <f t="shared" si="764"/>
        <v>24430.626617439546</v>
      </c>
      <c r="V366" s="92">
        <f t="shared" si="764"/>
        <v>32724.601617439548</v>
      </c>
      <c r="X366" s="96">
        <f t="shared" si="702"/>
        <v>87520.763544114103</v>
      </c>
      <c r="Y366" s="96">
        <f t="shared" si="703"/>
        <v>733151.93269253953</v>
      </c>
      <c r="Z366" s="96">
        <f t="shared" si="704"/>
        <v>56235.550085937393</v>
      </c>
      <c r="AA366" s="96">
        <f t="shared" si="705"/>
        <v>969.50445607452548</v>
      </c>
      <c r="AB366" s="96">
        <f t="shared" si="706"/>
        <v>31359.24158122818</v>
      </c>
      <c r="AF366" s="96">
        <f t="shared" si="707"/>
        <v>87.520763544114104</v>
      </c>
      <c r="AG366" s="96">
        <f t="shared" si="708"/>
        <v>733.1519326925395</v>
      </c>
      <c r="AH366" s="96">
        <f t="shared" si="709"/>
        <v>56.23555008593739</v>
      </c>
      <c r="AI366" s="96">
        <f t="shared" si="710"/>
        <v>0.96950445607452551</v>
      </c>
      <c r="AJ366" s="96">
        <f t="shared" si="711"/>
        <v>31.359241581228179</v>
      </c>
      <c r="AL366" s="94">
        <f t="shared" si="712"/>
        <v>88.624993091726509</v>
      </c>
      <c r="AM366" s="94">
        <f t="shared" si="739"/>
        <v>743.21015670806355</v>
      </c>
      <c r="AN366" s="94">
        <f t="shared" si="739"/>
        <v>55.443933563423066</v>
      </c>
      <c r="AO366" s="94">
        <f t="shared" si="739"/>
        <v>0.99004698783716727</v>
      </c>
      <c r="AP366" s="94">
        <f t="shared" si="714"/>
        <v>31.567985544225614</v>
      </c>
      <c r="AR366" s="90">
        <f t="shared" si="765"/>
        <v>0.98754042726446778</v>
      </c>
      <c r="AS366" s="90">
        <f t="shared" si="765"/>
        <v>0.98646651431665655</v>
      </c>
      <c r="AT366" s="90">
        <f t="shared" si="765"/>
        <v>1.0142777842702806</v>
      </c>
      <c r="AU366" s="90">
        <f t="shared" si="765"/>
        <v>0.97925095271738716</v>
      </c>
      <c r="AV366" s="90">
        <f t="shared" si="716"/>
        <v>0.99338747913752712</v>
      </c>
      <c r="AX366" s="32">
        <f t="shared" si="717"/>
        <v>1000000</v>
      </c>
      <c r="AY366" s="32">
        <f t="shared" si="718"/>
        <v>1000000</v>
      </c>
      <c r="AZ366" s="32">
        <f t="shared" si="719"/>
        <v>1000000</v>
      </c>
      <c r="BA366" s="32">
        <f t="shared" si="720"/>
        <v>1000000</v>
      </c>
      <c r="BB366" s="32">
        <f t="shared" si="721"/>
        <v>1000000</v>
      </c>
      <c r="BE366" s="80">
        <f t="shared" si="741"/>
        <v>1.2144393458709311</v>
      </c>
      <c r="BF366" s="80">
        <f t="shared" si="741"/>
        <v>3.0273011910286876</v>
      </c>
      <c r="BG366" s="80">
        <f t="shared" si="741"/>
        <v>0.47485641937705381</v>
      </c>
      <c r="BH366" s="80">
        <f t="shared" si="741"/>
        <v>0.47594610559012285</v>
      </c>
      <c r="BI366" s="80"/>
      <c r="BJ366" s="80">
        <f t="shared" si="758"/>
        <v>10232.026654151319</v>
      </c>
      <c r="BK366" s="80">
        <f t="shared" si="759"/>
        <v>70852.19149539691</v>
      </c>
      <c r="BL366" s="80">
        <f t="shared" si="760"/>
        <v>1648.2503104651546</v>
      </c>
      <c r="BM366" s="80" t="e">
        <f t="shared" si="761"/>
        <v>#DIV/0!</v>
      </c>
      <c r="BN366" s="80"/>
      <c r="BO366" s="80">
        <f t="shared" si="762"/>
        <v>1.106273014580923</v>
      </c>
      <c r="BP366" s="80">
        <f t="shared" si="762"/>
        <v>1.0788827341697593</v>
      </c>
      <c r="BQ366" s="80">
        <f t="shared" si="762"/>
        <v>1.167953742222029</v>
      </c>
      <c r="BR366" s="80">
        <f t="shared" si="762"/>
        <v>1.0095991031287939</v>
      </c>
      <c r="BS366" s="80"/>
      <c r="BT366" s="95">
        <v>0.89523903276773187</v>
      </c>
      <c r="BU366" s="95">
        <v>0.84661643865530267</v>
      </c>
      <c r="BV366" s="95">
        <v>0.83912380742816173</v>
      </c>
      <c r="BW366" s="95">
        <v>0.7985491805656959</v>
      </c>
      <c r="BX366" s="88"/>
      <c r="BY366" s="95">
        <v>0.98933991420683964</v>
      </c>
      <c r="BZ366" s="95">
        <v>0.98388730741192398</v>
      </c>
      <c r="CA366" s="95">
        <v>0.99961410235876935</v>
      </c>
      <c r="CB366" s="95">
        <v>0.99142373827680774</v>
      </c>
      <c r="CD366" s="95">
        <v>1.2386629514172414</v>
      </c>
      <c r="CE366" s="95">
        <v>1.3131951655096996</v>
      </c>
      <c r="CF366" s="95">
        <v>1.3450878694530015</v>
      </c>
      <c r="CG366" s="95">
        <v>1.3288172633667843</v>
      </c>
      <c r="CI366" s="95">
        <v>1.0083809457100346</v>
      </c>
      <c r="CJ366" s="95">
        <v>0.98630881105737034</v>
      </c>
      <c r="CK366" s="95">
        <v>1.0351816598129246</v>
      </c>
      <c r="CL366" s="95">
        <v>0.95967175491776135</v>
      </c>
      <c r="CN366" s="89">
        <f t="shared" si="723"/>
        <v>1.4034141965497138</v>
      </c>
      <c r="CO366" s="89">
        <f t="shared" si="724"/>
        <v>0.97715681153620837</v>
      </c>
      <c r="CP366" s="89">
        <f t="shared" si="725"/>
        <v>0.80084993339010413</v>
      </c>
      <c r="CQ366" s="89">
        <f t="shared" si="726"/>
        <v>0.99208444287185737</v>
      </c>
      <c r="CR366" s="89">
        <f t="shared" si="727"/>
        <v>1.3089689264432434</v>
      </c>
      <c r="CS366" s="89">
        <f t="shared" si="728"/>
        <v>1.0054426815433446</v>
      </c>
      <c r="CT366" s="89">
        <f t="shared" si="729"/>
        <v>0.85967886513143132</v>
      </c>
      <c r="CU366" s="89">
        <f t="shared" si="730"/>
        <v>1.2615618658970535</v>
      </c>
      <c r="CV366" s="89">
        <f t="shared" si="731"/>
        <v>1.371355741565168</v>
      </c>
      <c r="CW366" s="89"/>
      <c r="CX366" s="89">
        <f t="shared" si="732"/>
        <v>1.0456502303686346</v>
      </c>
      <c r="DA366" s="35"/>
      <c r="DC366" s="80">
        <f t="shared" si="742"/>
        <v>0.26310776624018867</v>
      </c>
      <c r="DD366" s="80">
        <f t="shared" si="743"/>
        <v>0.4639562709150607</v>
      </c>
      <c r="DE366" s="80">
        <f t="shared" si="744"/>
        <v>0.24985550089978945</v>
      </c>
      <c r="DF366" s="80">
        <f t="shared" si="745"/>
        <v>2.3080461944961231E-2</v>
      </c>
      <c r="DG366" s="80"/>
      <c r="DI366" s="80">
        <f t="shared" si="746"/>
        <v>0.27336833893426582</v>
      </c>
      <c r="DJ366" s="80">
        <f t="shared" si="747"/>
        <v>0.45628853380597001</v>
      </c>
      <c r="DK366" s="80">
        <f t="shared" si="748"/>
        <v>0.24674674261431218</v>
      </c>
      <c r="DL366" s="80">
        <f t="shared" si="749"/>
        <v>2.3407745803422565E-2</v>
      </c>
      <c r="DM366" s="80">
        <f t="shared" si="678"/>
        <v>0.99981136115797054</v>
      </c>
      <c r="DN366" s="80"/>
      <c r="DO366" s="80"/>
      <c r="DP366" s="80">
        <f t="shared" si="750"/>
        <v>0.27341991655071174</v>
      </c>
      <c r="DQ366" s="80">
        <f t="shared" si="751"/>
        <v>0.45637462378653271</v>
      </c>
      <c r="DR366" s="80">
        <f t="shared" si="752"/>
        <v>0.24679329741615738</v>
      </c>
      <c r="DS366" s="80">
        <f t="shared" si="753"/>
        <v>2.3412162246598169E-2</v>
      </c>
      <c r="DT366" s="80"/>
      <c r="DW366" s="80">
        <f t="shared" si="733"/>
        <v>7.7984699802225495E-3</v>
      </c>
      <c r="DX366" s="80">
        <f t="shared" si="734"/>
        <v>9.2273163329825089E-3</v>
      </c>
      <c r="DY366" s="80">
        <f t="shared" si="735"/>
        <v>-2.6923236880886426E-2</v>
      </c>
      <c r="DZ366" s="80">
        <f t="shared" si="736"/>
        <v>1.9030308184841267E-2</v>
      </c>
      <c r="EA366" s="80"/>
      <c r="EC366" s="80">
        <f t="shared" si="754"/>
        <v>9.4273172094352362E-2</v>
      </c>
      <c r="ED366" s="80">
        <f t="shared" si="755"/>
        <v>1.9844886351616093E-2</v>
      </c>
      <c r="EE366" s="80">
        <f t="shared" si="756"/>
        <v>0.13932964114588806</v>
      </c>
      <c r="EF366" s="80">
        <f t="shared" si="757"/>
        <v>0.74655230040814347</v>
      </c>
      <c r="EG366" s="80"/>
      <c r="EI366" s="80">
        <f t="shared" ref="EI366:EL369" si="766">LN(EC366/EC365)</f>
        <v>4.6045371719231676E-2</v>
      </c>
      <c r="EJ366" s="80">
        <f t="shared" si="766"/>
        <v>-3.5242813176985334E-2</v>
      </c>
      <c r="EK366" s="80">
        <f t="shared" si="766"/>
        <v>1.2518047316547414E-2</v>
      </c>
      <c r="EL366" s="80">
        <f t="shared" si="766"/>
        <v>-7.0261055833758593E-3</v>
      </c>
      <c r="EN366" s="80">
        <f t="shared" si="690"/>
        <v>-2.6428901309300407E-4</v>
      </c>
      <c r="EO366" s="80">
        <f t="shared" si="691"/>
        <v>5.1639233487846498E-4</v>
      </c>
      <c r="EP366" s="80">
        <f t="shared" si="692"/>
        <v>-8.854578352908458E-4</v>
      </c>
      <c r="EQ366" s="80">
        <f t="shared" si="693"/>
        <v>-9.3637819556148614E-4</v>
      </c>
      <c r="ES366" s="80">
        <f t="shared" si="694"/>
        <v>6.0763591735305822E-3</v>
      </c>
      <c r="ET366" s="80">
        <f t="shared" si="695"/>
        <v>5.5253193848955311E-3</v>
      </c>
      <c r="EU366" s="80">
        <f t="shared" si="696"/>
        <v>1.1129510439377302E-2</v>
      </c>
      <c r="EV366" s="80">
        <f t="shared" si="697"/>
        <v>1.1682341312613193E-2</v>
      </c>
      <c r="EX366" s="80">
        <f t="shared" si="698"/>
        <v>5.1789242190576373E-2</v>
      </c>
      <c r="EY366" s="80">
        <f t="shared" si="687"/>
        <v>4.3792951642144341E-2</v>
      </c>
      <c r="EZ366" s="80">
        <f t="shared" si="688"/>
        <v>3.651165503874431E-2</v>
      </c>
      <c r="FA366" s="80">
        <f t="shared" si="689"/>
        <v>-1.4282644790644292E-2</v>
      </c>
      <c r="FD366" s="80">
        <f t="shared" si="652"/>
        <v>1.0001444467185387</v>
      </c>
      <c r="FE366" s="80">
        <f>IF(ISERR(FD366),FE365,FD366*FE365)</f>
        <v>0.70812154528544169</v>
      </c>
      <c r="FF366" s="80">
        <f t="shared" si="654"/>
        <v>0.85967886513143132</v>
      </c>
      <c r="FG366" s="80"/>
      <c r="FH366" s="80">
        <f t="shared" si="655"/>
        <v>0.99943083197638249</v>
      </c>
      <c r="FI366" s="80">
        <f>IF(ISERR(FH366),FI365,FH366*FI365)</f>
        <v>0.61911540694944545</v>
      </c>
      <c r="FJ366" s="80">
        <f t="shared" si="657"/>
        <v>0.80084993339010413</v>
      </c>
      <c r="FK366" s="80"/>
      <c r="FL366" s="80">
        <f t="shared" si="658"/>
        <v>0.99992296174811668</v>
      </c>
      <c r="FM366" s="80">
        <f>IF(ISERR(FL366),FM365,FL366*FM365)</f>
        <v>0.99649074681592753</v>
      </c>
      <c r="FN366" s="80">
        <f t="shared" si="660"/>
        <v>0.99208444287185737</v>
      </c>
      <c r="FO366" s="80"/>
      <c r="FP366" s="80">
        <f t="shared" si="661"/>
        <v>1.0072292161491725</v>
      </c>
      <c r="FQ366" s="80">
        <f>IF(ISERR(FP366),FQ365,FP366*FQ365)</f>
        <v>1.3367430185498679</v>
      </c>
      <c r="FR366" s="80">
        <f t="shared" si="629"/>
        <v>1.3089689264432434</v>
      </c>
      <c r="FT366" s="80">
        <f t="shared" si="663"/>
        <v>1.0437527649696534</v>
      </c>
      <c r="FU366" s="80">
        <f>IF(ISERR(FT366),FU365,FT366*FU365)</f>
        <v>1.0159671981143006</v>
      </c>
      <c r="FV366" s="80">
        <f t="shared" si="665"/>
        <v>1.0054426815433446</v>
      </c>
    </row>
    <row r="367" spans="1:178" x14ac:dyDescent="0.2">
      <c r="A367" s="74" t="s">
        <v>247</v>
      </c>
      <c r="B367" s="31">
        <f>B366+1</f>
        <v>2008</v>
      </c>
      <c r="D367" s="85">
        <f>[4]Conversion_Factors!$M70*D220+D294</f>
        <v>320618.21993540495</v>
      </c>
      <c r="E367" s="85">
        <f>[4]Conversion_Factors!$M70*E220+E294</f>
        <v>543272.83772156748</v>
      </c>
      <c r="F367" s="85">
        <f>[4]Conversion_Factors!$M70*F220+F294</f>
        <v>266167.35823576729</v>
      </c>
      <c r="G367" s="85">
        <f>[4]Conversion_Factors!$M70*G220+G294</f>
        <v>27070.988963318501</v>
      </c>
      <c r="H367" s="85">
        <f t="shared" si="669"/>
        <v>1157129.4048560583</v>
      </c>
      <c r="I367" s="85"/>
      <c r="J367" s="80"/>
      <c r="K367" s="93">
        <f t="shared" si="763"/>
        <v>3228.4290000000001</v>
      </c>
      <c r="L367" s="93">
        <f t="shared" si="763"/>
        <v>650.85900000000004</v>
      </c>
      <c r="M367" s="93">
        <f t="shared" si="763"/>
        <v>4558.3680000000004</v>
      </c>
      <c r="N367" s="93">
        <f t="shared" si="763"/>
        <v>24410.01675070919</v>
      </c>
      <c r="O367" s="93">
        <f t="shared" si="700"/>
        <v>32847.672750709193</v>
      </c>
      <c r="P367" s="93"/>
      <c r="R367" s="92">
        <f t="shared" si="764"/>
        <v>3228.4290000000001</v>
      </c>
      <c r="S367" s="92">
        <f t="shared" si="764"/>
        <v>650.85900000000004</v>
      </c>
      <c r="T367" s="92">
        <f t="shared" si="764"/>
        <v>4558.3680000000004</v>
      </c>
      <c r="U367" s="92">
        <f t="shared" si="764"/>
        <v>24410.01675070919</v>
      </c>
      <c r="V367" s="92">
        <f t="shared" si="764"/>
        <v>32847.672750709193</v>
      </c>
      <c r="X367" s="96">
        <f t="shared" si="702"/>
        <v>99310.909403739381</v>
      </c>
      <c r="Y367" s="96">
        <f t="shared" si="703"/>
        <v>834701.27588551037</v>
      </c>
      <c r="Z367" s="96">
        <f t="shared" si="704"/>
        <v>58390.93250825016</v>
      </c>
      <c r="AA367" s="96">
        <f t="shared" si="705"/>
        <v>1109.0114865460714</v>
      </c>
      <c r="AB367" s="96">
        <f t="shared" si="706"/>
        <v>35227.135074008416</v>
      </c>
      <c r="AF367" s="96">
        <f t="shared" si="707"/>
        <v>99.310909403739387</v>
      </c>
      <c r="AG367" s="96">
        <f t="shared" si="708"/>
        <v>834.70127588551043</v>
      </c>
      <c r="AH367" s="96">
        <f t="shared" si="709"/>
        <v>58.39093250825016</v>
      </c>
      <c r="AI367" s="96">
        <f t="shared" si="710"/>
        <v>1.1090114865460714</v>
      </c>
      <c r="AJ367" s="96">
        <f t="shared" si="711"/>
        <v>35.227135074008416</v>
      </c>
      <c r="AL367" s="94">
        <f t="shared" si="712"/>
        <v>100.91942026240487</v>
      </c>
      <c r="AM367" s="94">
        <f t="shared" si="739"/>
        <v>823.7819410402733</v>
      </c>
      <c r="AN367" s="94">
        <f t="shared" si="739"/>
        <v>58.664662597074056</v>
      </c>
      <c r="AO367" s="94">
        <f t="shared" si="739"/>
        <v>1.1065645856710578</v>
      </c>
      <c r="AP367" s="94">
        <f t="shared" si="714"/>
        <v>35.205034553389204</v>
      </c>
      <c r="AR367" s="90">
        <f t="shared" si="765"/>
        <v>0.98406143382033784</v>
      </c>
      <c r="AS367" s="90">
        <f t="shared" si="765"/>
        <v>1.0132551277240287</v>
      </c>
      <c r="AT367" s="90">
        <f t="shared" si="765"/>
        <v>0.99533398682092566</v>
      </c>
      <c r="AU367" s="90">
        <f t="shared" si="765"/>
        <v>1.0022112589781913</v>
      </c>
      <c r="AV367" s="90">
        <f t="shared" si="716"/>
        <v>1.000627765911881</v>
      </c>
      <c r="AX367" s="32">
        <f t="shared" si="717"/>
        <v>1000000</v>
      </c>
      <c r="AY367" s="32">
        <f t="shared" si="718"/>
        <v>1000000</v>
      </c>
      <c r="AZ367" s="32">
        <f t="shared" si="719"/>
        <v>1000000</v>
      </c>
      <c r="BA367" s="32">
        <f t="shared" si="720"/>
        <v>1000000</v>
      </c>
      <c r="BB367" s="32">
        <f t="shared" si="721"/>
        <v>1000000</v>
      </c>
      <c r="BE367" s="80">
        <f t="shared" si="741"/>
        <v>1.3829114164477161</v>
      </c>
      <c r="BF367" s="80">
        <f t="shared" si="741"/>
        <v>3.3554924253258473</v>
      </c>
      <c r="BG367" s="80">
        <f t="shared" si="741"/>
        <v>0.50244075112281172</v>
      </c>
      <c r="BH367" s="80">
        <f t="shared" si="741"/>
        <v>0.53195970656365277</v>
      </c>
      <c r="BI367" s="80"/>
      <c r="BJ367" s="80">
        <f t="shared" si="758"/>
        <v>11610.409129427731</v>
      </c>
      <c r="BK367" s="80">
        <f t="shared" si="759"/>
        <v>80665.973863420077</v>
      </c>
      <c r="BL367" s="80">
        <f t="shared" si="760"/>
        <v>1711.4240456081234</v>
      </c>
      <c r="BM367" s="80" t="e">
        <f t="shared" si="761"/>
        <v>#DIV/0!</v>
      </c>
      <c r="BN367" s="80"/>
      <c r="BO367" s="80">
        <f t="shared" si="762"/>
        <v>1.0810533752362479</v>
      </c>
      <c r="BP367" s="80">
        <f t="shared" si="762"/>
        <v>1.0942957563420659</v>
      </c>
      <c r="BQ367" s="80">
        <f t="shared" si="762"/>
        <v>1.1554823692976244</v>
      </c>
      <c r="BR367" s="80">
        <f t="shared" si="762"/>
        <v>1.02985814871865</v>
      </c>
      <c r="BS367" s="80"/>
      <c r="BT367" s="95">
        <v>0.87399787017972552</v>
      </c>
      <c r="BU367" s="95">
        <v>0.83199453308048499</v>
      </c>
      <c r="BV367" s="95">
        <v>0.83503220037641457</v>
      </c>
      <c r="BW367" s="95">
        <v>0.79203714043568318</v>
      </c>
      <c r="BX367" s="88"/>
      <c r="BY367" s="95">
        <v>0.98850965197826002</v>
      </c>
      <c r="BZ367" s="95">
        <v>0.9834664384801628</v>
      </c>
      <c r="CA367" s="95">
        <v>0.99857781979445703</v>
      </c>
      <c r="CB367" s="95">
        <v>0.99052142947502708</v>
      </c>
      <c r="CD367" s="95">
        <v>1.2454167504297728</v>
      </c>
      <c r="CE367" s="95">
        <v>1.3197151481835956</v>
      </c>
      <c r="CF367" s="95">
        <v>1.3579175698872719</v>
      </c>
      <c r="CG367" s="95">
        <v>1.3421887132128465</v>
      </c>
      <c r="CI367" s="95">
        <v>1.004710974287911</v>
      </c>
      <c r="CJ367" s="95">
        <v>1.0133850587827207</v>
      </c>
      <c r="CK367" s="95">
        <v>1.0204806572552618</v>
      </c>
      <c r="CL367" s="95">
        <v>0.97803501725618303</v>
      </c>
      <c r="CN367" s="89">
        <f t="shared" si="723"/>
        <v>1.4086921760232372</v>
      </c>
      <c r="CO367" s="89">
        <f t="shared" si="724"/>
        <v>1.0976807235376147</v>
      </c>
      <c r="CP367" s="89">
        <f t="shared" si="725"/>
        <v>0.80847176294888434</v>
      </c>
      <c r="CQ367" s="89">
        <f t="shared" si="726"/>
        <v>0.99139376935917944</v>
      </c>
      <c r="CR367" s="89">
        <f t="shared" si="727"/>
        <v>1.3172286532591908</v>
      </c>
      <c r="CS367" s="89">
        <f t="shared" si="728"/>
        <v>1.0141952278544251</v>
      </c>
      <c r="CT367" s="89">
        <f t="shared" si="729"/>
        <v>0.84604942236986191</v>
      </c>
      <c r="CU367" s="89">
        <f t="shared" si="730"/>
        <v>1.2761614135749901</v>
      </c>
      <c r="CV367" s="89">
        <f t="shared" si="731"/>
        <v>1.5462942470189638</v>
      </c>
      <c r="CW367" s="89"/>
      <c r="CX367" s="89">
        <f t="shared" si="732"/>
        <v>1.0707640291149698</v>
      </c>
      <c r="DA367" s="35"/>
      <c r="DC367" s="80">
        <f t="shared" si="742"/>
        <v>0.27708069520131884</v>
      </c>
      <c r="DD367" s="80">
        <f t="shared" si="743"/>
        <v>0.46950050309122354</v>
      </c>
      <c r="DE367" s="80">
        <f t="shared" si="744"/>
        <v>0.23002384791083699</v>
      </c>
      <c r="DF367" s="80">
        <f t="shared" si="745"/>
        <v>2.3394953796620536E-2</v>
      </c>
      <c r="DG367" s="80"/>
      <c r="DI367" s="80">
        <f t="shared" si="746"/>
        <v>0.2700339808863968</v>
      </c>
      <c r="DJ367" s="80">
        <f t="shared" si="747"/>
        <v>0.46672289865766187</v>
      </c>
      <c r="DK367" s="80">
        <f t="shared" si="748"/>
        <v>0.23980301722954142</v>
      </c>
      <c r="DL367" s="80">
        <f t="shared" si="749"/>
        <v>2.3237353180284245E-2</v>
      </c>
      <c r="DM367" s="80">
        <f t="shared" si="678"/>
        <v>0.9997972499538843</v>
      </c>
      <c r="DN367" s="80"/>
      <c r="DO367" s="80"/>
      <c r="DP367" s="80">
        <f t="shared" si="750"/>
        <v>0.27008874139116917</v>
      </c>
      <c r="DQ367" s="80">
        <f t="shared" si="751"/>
        <v>0.46681754593662811</v>
      </c>
      <c r="DR367" s="80">
        <f t="shared" si="752"/>
        <v>0.23985164716206445</v>
      </c>
      <c r="DS367" s="80">
        <f t="shared" si="753"/>
        <v>2.324206551013825E-2</v>
      </c>
      <c r="DT367" s="80"/>
      <c r="DW367" s="80">
        <f t="shared" si="733"/>
        <v>-2.4012819547357088E-2</v>
      </c>
      <c r="DX367" s="80">
        <f t="shared" si="734"/>
        <v>-1.7421875178942656E-2</v>
      </c>
      <c r="DY367" s="80">
        <f t="shared" si="735"/>
        <v>-4.8879736167439783E-3</v>
      </c>
      <c r="DZ367" s="80">
        <f t="shared" si="736"/>
        <v>-8.1882717445972194E-3</v>
      </c>
      <c r="EA367" s="80"/>
      <c r="EC367" s="80">
        <f t="shared" si="754"/>
        <v>9.8284862507658083E-2</v>
      </c>
      <c r="ED367" s="80">
        <f t="shared" si="755"/>
        <v>1.9814463110965685E-2</v>
      </c>
      <c r="EE367" s="80">
        <f t="shared" si="756"/>
        <v>0.13877293635365945</v>
      </c>
      <c r="EF367" s="80">
        <f t="shared" si="757"/>
        <v>0.7431277380277167</v>
      </c>
      <c r="EG367" s="80"/>
      <c r="EI367" s="80">
        <f t="shared" si="766"/>
        <v>4.1673368618910918E-2</v>
      </c>
      <c r="EJ367" s="80">
        <f t="shared" si="766"/>
        <v>-1.5342282226173691E-3</v>
      </c>
      <c r="EK367" s="80">
        <f t="shared" si="766"/>
        <v>-4.0035985343466552E-3</v>
      </c>
      <c r="EL367" s="80">
        <f t="shared" si="766"/>
        <v>-4.5977234368928229E-3</v>
      </c>
      <c r="EN367" s="80">
        <f t="shared" ref="EN367:EQ369" si="767">LN(BY367/BY366)</f>
        <v>-8.3956059302264384E-4</v>
      </c>
      <c r="EO367" s="80">
        <f t="shared" si="767"/>
        <v>-4.2785283435707919E-4</v>
      </c>
      <c r="EP367" s="80">
        <f t="shared" si="767"/>
        <v>-1.0372203447811075E-3</v>
      </c>
      <c r="EQ367" s="80">
        <f t="shared" si="767"/>
        <v>-9.1052858454541692E-4</v>
      </c>
      <c r="ES367" s="80">
        <f t="shared" ref="ES367:EV369" si="768">LN(CD367/CD366)</f>
        <v>5.437680320055001E-3</v>
      </c>
      <c r="ET367" s="80">
        <f t="shared" si="768"/>
        <v>4.9526912993967942E-3</v>
      </c>
      <c r="EU367" s="80">
        <f t="shared" si="768"/>
        <v>9.4929862848326281E-3</v>
      </c>
      <c r="EV367" s="80">
        <f t="shared" si="768"/>
        <v>1.0012378607841696E-2</v>
      </c>
      <c r="EX367" s="80">
        <f t="shared" ref="EX367:FA369" si="769">LN(CI367/CI366)</f>
        <v>-3.646108209380927E-3</v>
      </c>
      <c r="EY367" s="80">
        <f t="shared" si="769"/>
        <v>2.708204791516319E-2</v>
      </c>
      <c r="EZ367" s="80">
        <f t="shared" si="769"/>
        <v>-1.4303179139374343E-2</v>
      </c>
      <c r="FA367" s="80">
        <f t="shared" si="769"/>
        <v>1.8954170326682295E-2</v>
      </c>
      <c r="FD367" s="80">
        <f t="shared" si="652"/>
        <v>0.98414589061755553</v>
      </c>
      <c r="FE367" s="80">
        <f>IF(ISERR(FD367),FE366,FD367*FE366)</f>
        <v>0.69689490885042071</v>
      </c>
      <c r="FF367" s="80">
        <f t="shared" si="654"/>
        <v>0.84604942236986191</v>
      </c>
      <c r="FG367" s="80"/>
      <c r="FH367" s="80">
        <f t="shared" si="655"/>
        <v>1.0095171757416723</v>
      </c>
      <c r="FI367" s="80">
        <f>IF(ISERR(FH367),FI366,FH367*FI366)</f>
        <v>0.62500763708176033</v>
      </c>
      <c r="FJ367" s="80">
        <f t="shared" si="657"/>
        <v>0.80847176294888434</v>
      </c>
      <c r="FK367" s="80"/>
      <c r="FL367" s="80">
        <f t="shared" si="658"/>
        <v>0.99930381580152727</v>
      </c>
      <c r="FM367" s="80">
        <f>IF(ISERR(FL367),FM366,FL367*FM366)</f>
        <v>0.99579700570407004</v>
      </c>
      <c r="FN367" s="80">
        <f t="shared" si="660"/>
        <v>0.99139376935917944</v>
      </c>
      <c r="FO367" s="80"/>
      <c r="FP367" s="80">
        <f t="shared" si="661"/>
        <v>1.0063101015227236</v>
      </c>
      <c r="FQ367" s="80">
        <f>IF(ISERR(FP367),FQ366,FP367*FQ366)</f>
        <v>1.3451780027067095</v>
      </c>
      <c r="FR367" s="80">
        <f t="shared" si="629"/>
        <v>1.3172286532591908</v>
      </c>
      <c r="FT367" s="80">
        <f t="shared" si="663"/>
        <v>1.0087051668600793</v>
      </c>
      <c r="FU367" s="80">
        <f>IF(ISERR(FT367),FU366,FT367*FU366)</f>
        <v>1.0248113620982529</v>
      </c>
      <c r="FV367" s="80">
        <f t="shared" si="665"/>
        <v>1.0141952278544251</v>
      </c>
    </row>
    <row r="368" spans="1:178" x14ac:dyDescent="0.2">
      <c r="A368" s="74" t="s">
        <v>247</v>
      </c>
      <c r="B368" s="31">
        <f>B367+1</f>
        <v>2009</v>
      </c>
      <c r="D368" s="85">
        <f>[4]Conversion_Factors!$M71*D221+D295</f>
        <v>195610.27804564868</v>
      </c>
      <c r="E368" s="85">
        <f>[4]Conversion_Factors!$M71*E221+E295</f>
        <v>335873.88714988227</v>
      </c>
      <c r="F368" s="85">
        <f>[4]Conversion_Factors!$M71*F221+F295</f>
        <v>245051.91870041718</v>
      </c>
      <c r="G368" s="85">
        <f>[4]Conversion_Factors!$M71*G221+G295</f>
        <v>25048.595138857556</v>
      </c>
      <c r="H368" s="85">
        <f>SUM(D368:G368)</f>
        <v>801584.67903480574</v>
      </c>
      <c r="I368" s="85"/>
      <c r="J368" s="80"/>
      <c r="K368" s="93">
        <f t="shared" si="763"/>
        <v>3186.5940000000001</v>
      </c>
      <c r="L368" s="93">
        <f t="shared" si="763"/>
        <v>682.48599999999999</v>
      </c>
      <c r="M368" s="93">
        <f t="shared" si="763"/>
        <v>4460.0569999999998</v>
      </c>
      <c r="N368" s="93">
        <f t="shared" si="763"/>
        <v>24317.926278182462</v>
      </c>
      <c r="O368" s="93">
        <f>SUM(K368:N368)</f>
        <v>32647.063278182461</v>
      </c>
      <c r="P368" s="93"/>
      <c r="R368" s="92">
        <f t="shared" si="764"/>
        <v>3186.5940000000001</v>
      </c>
      <c r="S368" s="92">
        <f t="shared" si="764"/>
        <v>682.48599999999999</v>
      </c>
      <c r="T368" s="92">
        <f t="shared" si="764"/>
        <v>4460.0569999999998</v>
      </c>
      <c r="U368" s="92">
        <f t="shared" si="764"/>
        <v>24317.926278182462</v>
      </c>
      <c r="V368" s="92">
        <f t="shared" si="764"/>
        <v>32647.063278182461</v>
      </c>
      <c r="X368" s="96">
        <f t="shared" si="702"/>
        <v>61385.378258306104</v>
      </c>
      <c r="Y368" s="96">
        <f t="shared" si="703"/>
        <v>492133.00661095214</v>
      </c>
      <c r="Z368" s="96">
        <f t="shared" si="704"/>
        <v>54943.674195288804</v>
      </c>
      <c r="AA368" s="96">
        <f t="shared" si="705"/>
        <v>1030.0465118742725</v>
      </c>
      <c r="AB368" s="96">
        <f t="shared" si="706"/>
        <v>24553.040872453992</v>
      </c>
      <c r="AF368" s="96">
        <f t="shared" si="707"/>
        <v>61.385378258306105</v>
      </c>
      <c r="AG368" s="96">
        <f t="shared" si="708"/>
        <v>492.13300661095212</v>
      </c>
      <c r="AH368" s="96">
        <f t="shared" si="709"/>
        <v>54.943674195288807</v>
      </c>
      <c r="AI368" s="96">
        <f t="shared" si="710"/>
        <v>1.0300465118742725</v>
      </c>
      <c r="AJ368" s="96">
        <f t="shared" si="711"/>
        <v>24.553040872453991</v>
      </c>
      <c r="AL368" s="94">
        <f t="shared" si="712"/>
        <v>62.130888468876599</v>
      </c>
      <c r="AM368" s="94">
        <f>AG368/AS368</f>
        <v>499.08657243357669</v>
      </c>
      <c r="AN368" s="94">
        <f>AH368/AT368</f>
        <v>54.890872978969355</v>
      </c>
      <c r="AO368" s="94">
        <f>AI368/AU368</f>
        <v>1.0361473586049941</v>
      </c>
      <c r="AP368" s="94">
        <f t="shared" si="714"/>
        <v>24.768503229193481</v>
      </c>
      <c r="AR368" s="90">
        <f t="shared" si="765"/>
        <v>0.98800097296300626</v>
      </c>
      <c r="AS368" s="90">
        <f t="shared" si="765"/>
        <v>0.98606741554131871</v>
      </c>
      <c r="AT368" s="90">
        <f t="shared" si="765"/>
        <v>1.0009619307082196</v>
      </c>
      <c r="AU368" s="90">
        <f t="shared" si="765"/>
        <v>0.99411198930339861</v>
      </c>
      <c r="AV368" s="90">
        <f>AJ368/AP368</f>
        <v>0.99130095368518134</v>
      </c>
      <c r="AX368" s="32">
        <f t="shared" si="717"/>
        <v>1000000</v>
      </c>
      <c r="AY368" s="32">
        <f t="shared" si="718"/>
        <v>1000000</v>
      </c>
      <c r="AZ368" s="32">
        <f t="shared" si="719"/>
        <v>1000000</v>
      </c>
      <c r="BA368" s="32">
        <f t="shared" si="720"/>
        <v>1000000</v>
      </c>
      <c r="BB368" s="32">
        <f t="shared" si="721"/>
        <v>1000000</v>
      </c>
      <c r="BE368" s="80">
        <f>AL368/AL$78</f>
        <v>0.85138732222441449</v>
      </c>
      <c r="BF368" s="80">
        <f>AM368/AM$78</f>
        <v>2.0329180939168392</v>
      </c>
      <c r="BG368" s="80">
        <f>AN368/AN$78</f>
        <v>0.47011966366812036</v>
      </c>
      <c r="BH368" s="80">
        <f>AO368/AO$78</f>
        <v>0.49810797487790315</v>
      </c>
      <c r="BI368" s="80"/>
      <c r="BJ368" s="80">
        <f t="shared" si="758"/>
        <v>7176.5464682853462</v>
      </c>
      <c r="BK368" s="80">
        <f t="shared" si="759"/>
        <v>47559.994689705651</v>
      </c>
      <c r="BL368" s="80">
        <f t="shared" si="760"/>
        <v>1610.3857419744045</v>
      </c>
      <c r="BM368" s="80" t="e">
        <f t="shared" si="761"/>
        <v>#DIV/0!</v>
      </c>
      <c r="BN368" s="80"/>
      <c r="BO368" s="80">
        <f>BT368*BY368*CD368*CI368</f>
        <v>1.0627902925668058</v>
      </c>
      <c r="BP368" s="80">
        <f>BU368*BZ368*CE368*CJ368</f>
        <v>1.0477060549072974</v>
      </c>
      <c r="BQ368" s="80">
        <f>BV368*CA368*CF368*CK368</f>
        <v>1.1470793657932592</v>
      </c>
      <c r="BR368" s="80">
        <f>BW368*CB368*CG368*CL368</f>
        <v>1.0218274699378924</v>
      </c>
      <c r="BS368" s="80"/>
      <c r="BT368" s="95">
        <v>0.85454479355906565</v>
      </c>
      <c r="BU368" s="95">
        <v>0.81731309801422802</v>
      </c>
      <c r="BV368" s="95">
        <v>0.81843187477896107</v>
      </c>
      <c r="BW368" s="95">
        <v>0.78602718971471919</v>
      </c>
      <c r="BX368" s="88"/>
      <c r="BY368" s="95">
        <v>0.98801282781836097</v>
      </c>
      <c r="BZ368" s="95">
        <v>0.98331180127414763</v>
      </c>
      <c r="CA368" s="95">
        <v>0.99771133913799037</v>
      </c>
      <c r="CB368" s="95">
        <v>0.9897783281457454</v>
      </c>
      <c r="CD368" s="95">
        <v>1.2485668339729421</v>
      </c>
      <c r="CE368" s="95">
        <v>1.3225699510978832</v>
      </c>
      <c r="CF368" s="95">
        <v>1.3671231837970577</v>
      </c>
      <c r="CG368" s="95">
        <v>1.3518357643326724</v>
      </c>
      <c r="CI368" s="95">
        <v>1.0081806753703866</v>
      </c>
      <c r="CJ368" s="95">
        <v>0.98569168336356772</v>
      </c>
      <c r="CK368" s="95">
        <v>1.0275391461235968</v>
      </c>
      <c r="CL368" s="95">
        <v>0.9715790288701821</v>
      </c>
      <c r="CN368" s="89">
        <f>O368/O$78</f>
        <v>1.4000889182969054</v>
      </c>
      <c r="CO368" s="89">
        <f>AB368/AB$371</f>
        <v>0.76507498021913889</v>
      </c>
      <c r="CP368" s="89">
        <f>FJ368</f>
        <v>0.82308872501502151</v>
      </c>
      <c r="CQ368" s="89">
        <f>FN368</f>
        <v>0.99094456255005769</v>
      </c>
      <c r="CR368" s="89">
        <f>FR368</f>
        <v>1.3220035948343951</v>
      </c>
      <c r="CS368" s="89">
        <f>FV368</f>
        <v>1.0043325722449734</v>
      </c>
      <c r="CT368" s="89">
        <f>FF368</f>
        <v>0.82982603540655386</v>
      </c>
      <c r="CU368" s="89">
        <f>CN368*CP368*CQ368*CR368*CS368*CT368</f>
        <v>1.2581976514163002</v>
      </c>
      <c r="CV368" s="89">
        <f>CN368*CO368</f>
        <v>1.0711730014710406</v>
      </c>
      <c r="CW368" s="89"/>
      <c r="CX368" s="89">
        <f>CP368*CQ368*CR368*CS368</f>
        <v>1.0829444888930624</v>
      </c>
      <c r="CY368" s="80">
        <f>CT368*CR368</f>
        <v>1.0970330018946381</v>
      </c>
      <c r="DA368" s="35"/>
      <c r="DC368" s="80">
        <f t="shared" si="742"/>
        <v>0.2440294620914967</v>
      </c>
      <c r="DD368" s="80">
        <f t="shared" si="743"/>
        <v>0.4190123588119356</v>
      </c>
      <c r="DE368" s="80">
        <f t="shared" si="744"/>
        <v>0.30570933440929293</v>
      </c>
      <c r="DF368" s="80">
        <f t="shared" si="745"/>
        <v>3.1248844687274662E-2</v>
      </c>
      <c r="DG368" s="80"/>
      <c r="DI368" s="80">
        <f t="shared" si="746"/>
        <v>0.26020532588337858</v>
      </c>
      <c r="DJ368" s="80">
        <f t="shared" si="747"/>
        <v>0.44377786889540427</v>
      </c>
      <c r="DK368" s="80">
        <f t="shared" si="748"/>
        <v>0.26607493333161736</v>
      </c>
      <c r="DL368" s="80">
        <f t="shared" si="749"/>
        <v>2.7132712993357056E-2</v>
      </c>
      <c r="DM368" s="80">
        <f>SUM(DI368:DL368)</f>
        <v>0.99719084110375733</v>
      </c>
      <c r="DN368" s="80"/>
      <c r="DO368" s="80"/>
      <c r="DP368" s="80">
        <f t="shared" si="750"/>
        <v>0.26093834315141318</v>
      </c>
      <c r="DQ368" s="80">
        <f t="shared" si="751"/>
        <v>0.44502802332620839</v>
      </c>
      <c r="DR368" s="80">
        <f t="shared" si="752"/>
        <v>0.26682448570938327</v>
      </c>
      <c r="DS368" s="80">
        <f t="shared" si="753"/>
        <v>2.7209147812995112E-2</v>
      </c>
      <c r="DT368" s="80"/>
      <c r="DW368" s="80">
        <f t="shared" si="733"/>
        <v>-2.2509016822548578E-2</v>
      </c>
      <c r="DX368" s="80">
        <f t="shared" si="734"/>
        <v>-1.7803619632749894E-2</v>
      </c>
      <c r="DY368" s="80">
        <f t="shared" si="735"/>
        <v>-2.0080125876253886E-2</v>
      </c>
      <c r="DZ368" s="80">
        <f t="shared" si="736"/>
        <v>-7.6169008611478295E-3</v>
      </c>
      <c r="EA368" s="80"/>
      <c r="EC368" s="80">
        <f t="shared" si="754"/>
        <v>9.7607370465372073E-2</v>
      </c>
      <c r="ED368" s="80">
        <f t="shared" si="755"/>
        <v>2.0904973724117325E-2</v>
      </c>
      <c r="EE368" s="80">
        <f t="shared" si="756"/>
        <v>0.13661433991769142</v>
      </c>
      <c r="EF368" s="80">
        <f t="shared" si="757"/>
        <v>0.74487331589281924</v>
      </c>
      <c r="EG368" s="80"/>
      <c r="EI368" s="80">
        <f>LN(EC368/EC367)</f>
        <v>-6.917014862959911E-3</v>
      </c>
      <c r="EJ368" s="80">
        <f>LN(ED368/ED367)</f>
        <v>5.3574976695066848E-2</v>
      </c>
      <c r="EK368" s="80">
        <f>LN(EE368/EE367)</f>
        <v>-1.5677126955780038E-2</v>
      </c>
      <c r="EL368" s="80">
        <f>LN(EF368/EF367)</f>
        <v>2.3462062224230903E-3</v>
      </c>
      <c r="EN368" s="80">
        <f>LN(BY368/BY367)</f>
        <v>-5.0272554493168537E-4</v>
      </c>
      <c r="EO368" s="80">
        <f>LN(BZ368/BZ367)</f>
        <v>-1.5724925485559451E-4</v>
      </c>
      <c r="EP368" s="80">
        <f>LN(CA368/CA367)</f>
        <v>-8.6809138546215523E-4</v>
      </c>
      <c r="EQ368" s="80">
        <f>LN(CB368/CB367)</f>
        <v>-7.5049381923190516E-4</v>
      </c>
      <c r="ES368" s="80">
        <f>LN(CD368/CD367)</f>
        <v>2.5261475159956831E-3</v>
      </c>
      <c r="ET368" s="80">
        <f>LN(CE368/CE367)</f>
        <v>2.1608599510288817E-3</v>
      </c>
      <c r="EU368" s="80">
        <f>LN(CF368/CF367)</f>
        <v>6.7563385358936495E-3</v>
      </c>
      <c r="EV368" s="80">
        <f>LN(CG368/CG367)</f>
        <v>7.1618446193977099E-3</v>
      </c>
      <c r="EX368" s="80">
        <f>LN(CI368/CI367)</f>
        <v>3.4474826497026146E-3</v>
      </c>
      <c r="EY368" s="80">
        <f>LN(CJ368/CJ367)</f>
        <v>-2.770793793465811E-2</v>
      </c>
      <c r="EZ368" s="80">
        <f>LN(CK368/CK367)</f>
        <v>6.8930161754893835E-3</v>
      </c>
      <c r="FA368" s="80">
        <f>LN(CL368/CL367)</f>
        <v>-6.6228615829717445E-3</v>
      </c>
      <c r="FD368" s="80">
        <f>EXP(SUMPRODUCT($DP368:$DS368,DW368:DZ368))</f>
        <v>0.98082453987396523</v>
      </c>
      <c r="FE368" s="80">
        <f>IF(ISERR(FD368),FE367,FD368*FE367)</f>
        <v>0.68353162831372283</v>
      </c>
      <c r="FF368" s="80">
        <f t="shared" si="654"/>
        <v>0.82982603540655386</v>
      </c>
      <c r="FG368" s="80"/>
      <c r="FH368" s="80">
        <f>EXP(SUMPRODUCT($DP368:$DS368,EI368:EL368))</f>
        <v>1.0180797434567437</v>
      </c>
      <c r="FI368" s="80">
        <f>IF(ISERR(FH368),FI367,FH368*FI367)</f>
        <v>0.63630761481870413</v>
      </c>
      <c r="FJ368" s="80">
        <f t="shared" si="657"/>
        <v>0.82308872501502151</v>
      </c>
      <c r="FK368" s="80"/>
      <c r="FL368" s="80">
        <f>EXP(SUMPRODUCT($DP368:$DS368,EN368:EQ368))</f>
        <v>0.99954689365315252</v>
      </c>
      <c r="FM368" s="80">
        <f>IF(ISERR(FL368),FM367,FL368*FM367)</f>
        <v>0.99534580376061377</v>
      </c>
      <c r="FN368" s="80">
        <f t="shared" si="660"/>
        <v>0.99094456255005769</v>
      </c>
      <c r="FO368" s="80"/>
      <c r="FP368" s="80">
        <f>EXP(SUMPRODUCT($DP368:$DS368,ES368:EV368))</f>
        <v>1.0036249906676338</v>
      </c>
      <c r="FQ368" s="80">
        <f>IF(ISERR(FP368),FQ367,FP368*FQ367)</f>
        <v>1.3500542604128276</v>
      </c>
      <c r="FR368" s="80">
        <f t="shared" si="629"/>
        <v>1.3220035948343951</v>
      </c>
      <c r="FT368" s="80">
        <f>EXP(SUMPRODUCT($DP368:$DS368,EX368:FA368))</f>
        <v>0.9902753874810506</v>
      </c>
      <c r="FU368" s="80">
        <f>IF(ISERR(FT368),FU367,FT368*FU367)</f>
        <v>1.0148454686968307</v>
      </c>
      <c r="FV368" s="80">
        <f t="shared" si="665"/>
        <v>1.0043325722449734</v>
      </c>
    </row>
    <row r="369" spans="1:178" x14ac:dyDescent="0.2">
      <c r="A369" s="74" t="s">
        <v>247</v>
      </c>
      <c r="B369" s="31">
        <f>B368+1</f>
        <v>2010</v>
      </c>
      <c r="D369" s="85">
        <f>[4]Conversion_Factors!$M72*D222+D296</f>
        <v>193895.13641397463</v>
      </c>
      <c r="E369" s="85">
        <f>[4]Conversion_Factors!$M72*E222+E296</f>
        <v>441555.02782207628</v>
      </c>
      <c r="F369" s="85">
        <f>[4]Conversion_Factors!$M72*F222+F296</f>
        <v>251528.10462509596</v>
      </c>
      <c r="G369" s="85">
        <f>[4]Conversion_Factors!$M72*G222+G296</f>
        <v>28382.90168574491</v>
      </c>
      <c r="H369" s="85">
        <f t="shared" si="669"/>
        <v>915361.17054689175</v>
      </c>
      <c r="I369" s="85"/>
      <c r="J369" s="80"/>
      <c r="K369" s="93">
        <f t="shared" si="763"/>
        <v>3163.6109999999999</v>
      </c>
      <c r="L369" s="93">
        <f t="shared" si="763"/>
        <v>684.70799999999997</v>
      </c>
      <c r="M369" s="93">
        <f t="shared" si="763"/>
        <v>4538.6400000000003</v>
      </c>
      <c r="N369" s="93">
        <f t="shared" si="763"/>
        <v>24390.675149360894</v>
      </c>
      <c r="O369" s="93">
        <f t="shared" si="700"/>
        <v>32777.634149360892</v>
      </c>
      <c r="P369" s="93"/>
      <c r="R369" s="92">
        <f t="shared" si="764"/>
        <v>3163.6109999999999</v>
      </c>
      <c r="S369" s="92">
        <f t="shared" si="764"/>
        <v>684.70799999999997</v>
      </c>
      <c r="T369" s="92">
        <f t="shared" si="764"/>
        <v>4538.6400000000003</v>
      </c>
      <c r="U369" s="92">
        <f t="shared" si="764"/>
        <v>24390.675149360894</v>
      </c>
      <c r="V369" s="92">
        <f t="shared" si="764"/>
        <v>32777.634149360892</v>
      </c>
      <c r="X369" s="96">
        <f t="shared" si="702"/>
        <v>61289.183914828543</v>
      </c>
      <c r="Y369" s="96">
        <f t="shared" si="703"/>
        <v>644880.7781157461</v>
      </c>
      <c r="Z369" s="96">
        <f t="shared" si="704"/>
        <v>55419.267583482266</v>
      </c>
      <c r="AA369" s="96">
        <f t="shared" si="705"/>
        <v>1163.6783939737979</v>
      </c>
      <c r="AB369" s="96">
        <f t="shared" si="706"/>
        <v>27926.395369958074</v>
      </c>
      <c r="AF369" s="96">
        <f t="shared" si="707"/>
        <v>61.289183914828541</v>
      </c>
      <c r="AG369" s="96">
        <f t="shared" si="708"/>
        <v>644.88077811574612</v>
      </c>
      <c r="AH369" s="96">
        <f t="shared" si="709"/>
        <v>55.419267583482267</v>
      </c>
      <c r="AI369" s="96">
        <f t="shared" si="710"/>
        <v>1.163678393973798</v>
      </c>
      <c r="AJ369" s="96">
        <f t="shared" si="711"/>
        <v>27.926395369958076</v>
      </c>
      <c r="AL369" s="94">
        <f t="shared" si="712"/>
        <v>62.569709186968161</v>
      </c>
      <c r="AM369" s="94">
        <f t="shared" si="739"/>
        <v>644.61736370500284</v>
      </c>
      <c r="AN369" s="94">
        <f t="shared" si="739"/>
        <v>51.651316062842952</v>
      </c>
      <c r="AO369" s="94">
        <f t="shared" si="739"/>
        <v>1.1906500548629673</v>
      </c>
      <c r="AP369" s="94">
        <f t="shared" si="714"/>
        <v>27.542816844095327</v>
      </c>
      <c r="AR369" s="90">
        <f t="shared" si="765"/>
        <v>0.97953442186676609</v>
      </c>
      <c r="AS369" s="90">
        <f t="shared" si="765"/>
        <v>1.0004086368527669</v>
      </c>
      <c r="AT369" s="90">
        <f t="shared" si="765"/>
        <v>1.0729497679411486</v>
      </c>
      <c r="AU369" s="90">
        <f t="shared" si="765"/>
        <v>0.97734711321852374</v>
      </c>
      <c r="AV369" s="90">
        <f t="shared" si="716"/>
        <v>1.0139266266059124</v>
      </c>
      <c r="AX369" s="32">
        <f t="shared" si="717"/>
        <v>1000000</v>
      </c>
      <c r="AY369" s="32">
        <f t="shared" si="718"/>
        <v>1000000</v>
      </c>
      <c r="AZ369" s="32">
        <f t="shared" si="719"/>
        <v>1000000</v>
      </c>
      <c r="BA369" s="32">
        <f t="shared" si="720"/>
        <v>1000000</v>
      </c>
      <c r="BB369" s="32">
        <f t="shared" si="721"/>
        <v>1000000</v>
      </c>
      <c r="BE369" s="80">
        <f t="shared" si="741"/>
        <v>0.85740053731467869</v>
      </c>
      <c r="BF369" s="80">
        <f t="shared" si="741"/>
        <v>2.625705388023198</v>
      </c>
      <c r="BG369" s="80">
        <f t="shared" si="741"/>
        <v>0.44237407819662339</v>
      </c>
      <c r="BH369" s="80">
        <f t="shared" si="741"/>
        <v>0.57238218356753179</v>
      </c>
      <c r="BI369" s="80"/>
      <c r="BJ369" s="80">
        <f t="shared" si="758"/>
        <v>7165.3004159592037</v>
      </c>
      <c r="BK369" s="80">
        <f t="shared" si="759"/>
        <v>62321.620315388085</v>
      </c>
      <c r="BL369" s="80">
        <f t="shared" si="760"/>
        <v>1624.3252686358692</v>
      </c>
      <c r="BM369" s="80" t="e">
        <f t="shared" si="761"/>
        <v>#DIV/0!</v>
      </c>
      <c r="BN369" s="80"/>
      <c r="BO369" s="80">
        <f t="shared" si="762"/>
        <v>1.0762524840581436</v>
      </c>
      <c r="BP369" s="80">
        <f t="shared" si="762"/>
        <v>1.0639564281124145</v>
      </c>
      <c r="BQ369" s="80">
        <f t="shared" si="762"/>
        <v>1.2462162434043171</v>
      </c>
      <c r="BR369" s="80">
        <f t="shared" si="762"/>
        <v>1.0050358612465367</v>
      </c>
      <c r="BS369" s="80"/>
      <c r="BT369" s="95">
        <v>0.87301655392386257</v>
      </c>
      <c r="BU369" s="95">
        <v>0.81728703348766019</v>
      </c>
      <c r="BV369" s="95">
        <v>0.81634226861239922</v>
      </c>
      <c r="BW369" s="95">
        <v>0.78280006765692201</v>
      </c>
      <c r="BX369" s="88"/>
      <c r="BY369" s="95">
        <v>0.98838077385801348</v>
      </c>
      <c r="BZ369" s="95">
        <v>0.98285677387156811</v>
      </c>
      <c r="CA369" s="95">
        <v>0.99718000485492142</v>
      </c>
      <c r="CB369" s="95">
        <v>0.98930450559019201</v>
      </c>
      <c r="CD369" s="95">
        <v>1.247144161039389</v>
      </c>
      <c r="CE369" s="95">
        <v>1.3242613772376894</v>
      </c>
      <c r="CF369" s="95">
        <v>1.3737177811935126</v>
      </c>
      <c r="CG369" s="95">
        <v>1.3594943901432333</v>
      </c>
      <c r="CI369" s="95">
        <v>1.0001168433979029</v>
      </c>
      <c r="CJ369" s="95">
        <v>1.0001963976550394</v>
      </c>
      <c r="CK369" s="95">
        <v>1.1144229374653403</v>
      </c>
      <c r="CL369" s="95">
        <v>0.95460410366214676</v>
      </c>
      <c r="CN369" s="89">
        <f t="shared" si="723"/>
        <v>1.4056885285354002</v>
      </c>
      <c r="CO369" s="89">
        <f t="shared" si="724"/>
        <v>0.8701890122796464</v>
      </c>
      <c r="CP369" s="89">
        <f t="shared" si="725"/>
        <v>0.82390277377743659</v>
      </c>
      <c r="CQ369" s="89">
        <f t="shared" si="726"/>
        <v>0.99065393967666959</v>
      </c>
      <c r="CR369" s="89">
        <f t="shared" si="727"/>
        <v>1.3245039162964565</v>
      </c>
      <c r="CS369" s="89">
        <f t="shared" si="728"/>
        <v>1.0326167216286033</v>
      </c>
      <c r="CT369" s="89">
        <f t="shared" si="729"/>
        <v>0.83314206304252048</v>
      </c>
      <c r="CU369" s="89">
        <f t="shared" si="730"/>
        <v>1.3073699494043065</v>
      </c>
      <c r="CV369" s="89">
        <f t="shared" si="731"/>
        <v>1.2232147122190493</v>
      </c>
      <c r="CW369" s="89"/>
      <c r="CX369" s="89">
        <f t="shared" si="732"/>
        <v>1.1163241912999433</v>
      </c>
      <c r="DA369" s="35"/>
      <c r="DC369" s="80">
        <f t="shared" si="742"/>
        <v>0.21182364147927538</v>
      </c>
      <c r="DD369" s="80">
        <f t="shared" si="743"/>
        <v>0.48238339360436799</v>
      </c>
      <c r="DE369" s="80">
        <f t="shared" si="744"/>
        <v>0.27478563950316787</v>
      </c>
      <c r="DF369" s="80">
        <f t="shared" si="745"/>
        <v>3.1007325413188829E-2</v>
      </c>
      <c r="DG369" s="80"/>
      <c r="DI369" s="80">
        <f t="shared" si="746"/>
        <v>0.22754682453776925</v>
      </c>
      <c r="DJ369" s="80">
        <f t="shared" si="747"/>
        <v>0.4499543635732004</v>
      </c>
      <c r="DK369" s="80">
        <f t="shared" si="748"/>
        <v>0.28997272154282033</v>
      </c>
      <c r="DL369" s="80">
        <f t="shared" si="749"/>
        <v>3.1127928889555092E-2</v>
      </c>
      <c r="DM369" s="80">
        <f t="shared" si="678"/>
        <v>0.99860183854334494</v>
      </c>
      <c r="DN369" s="80"/>
      <c r="DO369" s="80"/>
      <c r="DP369" s="80">
        <f t="shared" si="750"/>
        <v>0.22786541718137687</v>
      </c>
      <c r="DQ369" s="80">
        <f t="shared" si="751"/>
        <v>0.45058435324888485</v>
      </c>
      <c r="DR369" s="80">
        <f t="shared" si="752"/>
        <v>0.29037871787398467</v>
      </c>
      <c r="DS369" s="80">
        <f t="shared" si="753"/>
        <v>3.1171511695753766E-2</v>
      </c>
      <c r="DT369" s="80"/>
      <c r="DW369" s="80">
        <f t="shared" si="733"/>
        <v>2.1385595807207558E-2</v>
      </c>
      <c r="DX369" s="80">
        <f t="shared" si="734"/>
        <v>-3.1891012447304875E-5</v>
      </c>
      <c r="DY369" s="80">
        <f t="shared" si="735"/>
        <v>-2.556447706305792E-3</v>
      </c>
      <c r="DZ369" s="80">
        <f t="shared" si="736"/>
        <v>-4.1140623919631225E-3</v>
      </c>
      <c r="EA369" s="80"/>
      <c r="EC369" s="80">
        <f t="shared" si="754"/>
        <v>9.6517368690616279E-2</v>
      </c>
      <c r="ED369" s="80">
        <f t="shared" si="755"/>
        <v>2.0889488145481378E-2</v>
      </c>
      <c r="EE369" s="80">
        <f t="shared" si="756"/>
        <v>0.13846758979975057</v>
      </c>
      <c r="EF369" s="80">
        <f t="shared" si="757"/>
        <v>0.74412555336415176</v>
      </c>
      <c r="EG369" s="80"/>
      <c r="EI369" s="80">
        <f t="shared" si="766"/>
        <v>-1.1230029050432773E-2</v>
      </c>
      <c r="EJ369" s="80">
        <f t="shared" si="766"/>
        <v>-7.4103499132974237E-4</v>
      </c>
      <c r="EK369" s="80">
        <f t="shared" si="766"/>
        <v>1.3474370514572438E-2</v>
      </c>
      <c r="EL369" s="80">
        <f t="shared" si="766"/>
        <v>-1.0043830213270874E-3</v>
      </c>
      <c r="EN369" s="80">
        <f t="shared" si="767"/>
        <v>3.723408571970941E-4</v>
      </c>
      <c r="EO369" s="80">
        <f t="shared" si="767"/>
        <v>-4.6285696603545951E-4</v>
      </c>
      <c r="EP369" s="80">
        <f t="shared" si="767"/>
        <v>-5.3269497332115111E-4</v>
      </c>
      <c r="EQ369" s="80">
        <f t="shared" si="767"/>
        <v>-4.7883045270226388E-4</v>
      </c>
      <c r="ES369" s="80">
        <f t="shared" si="768"/>
        <v>-1.1400944183820297E-3</v>
      </c>
      <c r="ET369" s="80">
        <f t="shared" si="768"/>
        <v>1.2780764319518247E-3</v>
      </c>
      <c r="EU369" s="80">
        <f t="shared" si="768"/>
        <v>4.8121070914110943E-3</v>
      </c>
      <c r="EV369" s="80">
        <f t="shared" si="768"/>
        <v>5.6493645134765794E-3</v>
      </c>
      <c r="EX369" s="80">
        <f t="shared" si="769"/>
        <v>-8.0305584539802459E-3</v>
      </c>
      <c r="EY369" s="80">
        <f t="shared" si="769"/>
        <v>1.4608046007557171E-2</v>
      </c>
      <c r="EZ369" s="80">
        <f t="shared" si="769"/>
        <v>8.1169960985720782E-2</v>
      </c>
      <c r="FA369" s="80">
        <f t="shared" si="769"/>
        <v>-1.7625909384746549E-2</v>
      </c>
      <c r="FD369" s="80">
        <f t="shared" si="652"/>
        <v>1.0039960515752462</v>
      </c>
      <c r="FE369" s="80">
        <f>IF(ISERR(FD369),FE368,FD369*FE368)</f>
        <v>0.68626305595377646</v>
      </c>
      <c r="FF369" s="80">
        <f t="shared" si="654"/>
        <v>0.83314206304252048</v>
      </c>
      <c r="FG369" s="80"/>
      <c r="FH369" s="80">
        <f t="shared" si="655"/>
        <v>1.0009890170253519</v>
      </c>
      <c r="FI369" s="80">
        <f>IF(ISERR(FH369),FI368,FH369*FI368)</f>
        <v>0.63693693388312089</v>
      </c>
      <c r="FJ369" s="80">
        <f t="shared" si="657"/>
        <v>0.82390277377743659</v>
      </c>
      <c r="FK369" s="80"/>
      <c r="FL369" s="80">
        <f t="shared" si="658"/>
        <v>0.99970672136023409</v>
      </c>
      <c r="FM369" s="80">
        <f>IF(ISERR(FL369),FM368,FL369*FM368)</f>
        <v>0.99505389009719014</v>
      </c>
      <c r="FN369" s="80">
        <f t="shared" si="660"/>
        <v>0.99065393967666959</v>
      </c>
      <c r="FO369" s="80"/>
      <c r="FP369" s="80">
        <f t="shared" si="661"/>
        <v>1.0018913121506108</v>
      </c>
      <c r="FQ369" s="80">
        <f>IF(ISERR(FP369),FQ368,FP369*FQ368)</f>
        <v>1.3526076344395301</v>
      </c>
      <c r="FR369" s="80">
        <f t="shared" si="629"/>
        <v>1.3245039162964565</v>
      </c>
      <c r="FT369" s="80">
        <f t="shared" si="663"/>
        <v>1.0281621348996046</v>
      </c>
      <c r="FU369" s="80">
        <f>IF(ISERR(FT369),FU368,FT369*FU368)</f>
        <v>1.0434256836885234</v>
      </c>
      <c r="FV369" s="80">
        <f t="shared" si="665"/>
        <v>1.0326167216286033</v>
      </c>
    </row>
    <row r="370" spans="1:178" x14ac:dyDescent="0.2">
      <c r="A370" s="74"/>
      <c r="B370" s="31"/>
      <c r="D370" s="85"/>
      <c r="E370" s="85"/>
      <c r="F370" s="85"/>
      <c r="G370" s="85"/>
      <c r="H370" s="85"/>
      <c r="I370" s="85"/>
      <c r="K370" s="86"/>
      <c r="L370" s="86"/>
      <c r="M370" s="86"/>
      <c r="N370" s="86"/>
      <c r="O370" s="86"/>
      <c r="P370" s="86"/>
      <c r="AB370" s="87"/>
      <c r="BE370" s="80"/>
      <c r="BF370" s="80"/>
      <c r="BG370" s="80"/>
      <c r="BH370" s="80"/>
      <c r="BI370" s="80"/>
      <c r="BJ370" s="80"/>
      <c r="BK370" s="80"/>
      <c r="BL370" s="80"/>
      <c r="BM370" s="80"/>
      <c r="BN370" s="80"/>
      <c r="BO370" s="80"/>
      <c r="BP370" s="80"/>
      <c r="BQ370" s="80"/>
      <c r="BR370" s="80"/>
      <c r="BS370" s="80"/>
      <c r="BT370" s="80"/>
      <c r="BU370" s="80"/>
      <c r="BV370" s="80"/>
      <c r="BW370" s="80"/>
      <c r="BX370" s="80"/>
      <c r="BY370" s="80"/>
      <c r="CN370" s="89"/>
      <c r="CO370" s="89"/>
      <c r="CP370" s="89"/>
      <c r="CQ370" s="89"/>
      <c r="CR370" s="89"/>
      <c r="CS370" s="89"/>
      <c r="CT370" s="89"/>
      <c r="CU370" s="89"/>
      <c r="CV370" s="89"/>
      <c r="CW370" s="89"/>
      <c r="CX370" s="89"/>
      <c r="DA370" s="35"/>
      <c r="DC370" s="80"/>
      <c r="DD370" s="80"/>
      <c r="DE370" s="80"/>
      <c r="DF370" s="80"/>
      <c r="DG370" s="80"/>
      <c r="DI370" s="80"/>
      <c r="DJ370" s="80"/>
      <c r="DK370" s="80"/>
      <c r="DL370" s="80"/>
      <c r="DM370" s="80"/>
      <c r="DN370" s="80"/>
      <c r="DO370" s="80"/>
      <c r="DP370" s="80"/>
      <c r="DQ370" s="80"/>
      <c r="DR370" s="80"/>
      <c r="DS370" s="80"/>
      <c r="DT370" s="80"/>
      <c r="DW370" s="80"/>
      <c r="DX370" s="80"/>
      <c r="DY370" s="80"/>
      <c r="DZ370" s="80"/>
      <c r="EA370" s="80"/>
      <c r="EC370" s="80"/>
      <c r="ED370" s="80"/>
      <c r="EE370" s="80"/>
      <c r="EF370" s="80"/>
      <c r="EG370" s="80"/>
      <c r="EI370" s="80"/>
      <c r="EJ370" s="80"/>
      <c r="EK370" s="80"/>
      <c r="EL370" s="80"/>
      <c r="FD370" s="80"/>
      <c r="FE370" s="80"/>
      <c r="FF370" s="80"/>
      <c r="FG370" s="80"/>
      <c r="FH370" s="80"/>
      <c r="FI370" s="80"/>
      <c r="FJ370" s="80"/>
      <c r="FK370" s="80"/>
      <c r="FL370" s="80"/>
      <c r="FM370" s="80"/>
      <c r="FN370" s="80"/>
      <c r="FO370" s="80"/>
      <c r="FP370" s="80"/>
      <c r="FQ370" s="80"/>
      <c r="FR370" s="80"/>
    </row>
    <row r="371" spans="1:178" x14ac:dyDescent="0.2">
      <c r="A371" s="97" t="s">
        <v>222</v>
      </c>
      <c r="B371" s="98">
        <f>Base_year</f>
        <v>1985</v>
      </c>
      <c r="D371" s="96"/>
      <c r="E371" s="96"/>
      <c r="F371" s="96"/>
      <c r="G371" s="96"/>
      <c r="H371" s="85"/>
      <c r="I371" s="85"/>
      <c r="K371" s="86"/>
      <c r="L371" s="86"/>
      <c r="M371" s="86"/>
      <c r="N371" s="86"/>
      <c r="O371" s="94">
        <f>INDEX(O308:O369,base_row,1)</f>
        <v>23317.849924771181</v>
      </c>
      <c r="P371" s="94"/>
      <c r="R371" s="96"/>
      <c r="S371" s="96"/>
      <c r="T371" s="96"/>
      <c r="U371" s="96"/>
      <c r="V371" s="85"/>
      <c r="X371" s="94">
        <f>INDEX(X308:X369,base_row,1)</f>
        <v>71521.285072487124</v>
      </c>
      <c r="Y371" s="94">
        <f>INDEX(Y308:Y369,base_row,1)</f>
        <v>245550.3325327239</v>
      </c>
      <c r="Z371" s="94">
        <f>INDEX(Z308:Z369,base_row,1)</f>
        <v>113691.38026274976</v>
      </c>
      <c r="AA371" s="94">
        <f>INDEX(AA308:AA369,base_row,1)</f>
        <v>2140.561882267587</v>
      </c>
      <c r="AB371" s="94">
        <f>INDEX(AB308:AB369,base_row,1)</f>
        <v>32092.332787331921</v>
      </c>
      <c r="AF371" s="94">
        <f>INDEX(AF308:AF369,base_row,1)</f>
        <v>71.521285072487117</v>
      </c>
      <c r="AG371" s="94">
        <f>INDEX(AG308:AG369,base_row,1)</f>
        <v>245.5503325327239</v>
      </c>
      <c r="AH371" s="94">
        <f>INDEX(AH308:AH369,base_row,1)</f>
        <v>113.69138026274976</v>
      </c>
      <c r="AI371" s="94">
        <f>INDEX(AI308:AI369,base_row,1)</f>
        <v>2.1405618822675869</v>
      </c>
      <c r="AJ371" s="94">
        <f>INDEX(AJ308:AJ369,base_row,1)</f>
        <v>32.09233278733192</v>
      </c>
      <c r="AL371" s="94">
        <f>INDEX(AL308:AL369,base_row,1)</f>
        <v>72.976055488526185</v>
      </c>
      <c r="AM371" s="94">
        <f>INDEX(AM308:AM369,base_row,1)</f>
        <v>245.50254824678285</v>
      </c>
      <c r="AN371" s="94">
        <f>INDEX(AN308:AN369,base_row,1)</f>
        <v>116.75936409611535</v>
      </c>
      <c r="AO371" s="94">
        <f>INDEX(AO308:AO369,base_row,1)</f>
        <v>2.0801661705154904</v>
      </c>
      <c r="AP371" s="94">
        <f>INDEX(AP308:AP369,base_row,1)</f>
        <v>32.509626976794841</v>
      </c>
      <c r="BE371" s="80"/>
      <c r="BF371" s="80"/>
      <c r="BG371" s="80"/>
      <c r="BH371" s="80"/>
      <c r="BI371" s="80"/>
      <c r="BJ371" s="80"/>
      <c r="BK371" s="80"/>
      <c r="BL371" s="80"/>
      <c r="BM371" s="80"/>
      <c r="BN371" s="80"/>
      <c r="BO371" s="80"/>
      <c r="BP371" s="80"/>
      <c r="BQ371" s="80"/>
      <c r="BR371" s="80"/>
      <c r="BS371" s="80"/>
      <c r="BT371" s="80"/>
      <c r="BU371" s="80"/>
      <c r="BV371" s="80"/>
      <c r="BW371" s="80"/>
      <c r="BX371" s="80"/>
      <c r="BY371" s="80"/>
      <c r="CN371" s="89"/>
      <c r="CO371" s="89"/>
      <c r="CP371" s="89"/>
      <c r="CQ371" s="89"/>
      <c r="CR371" s="89"/>
      <c r="CS371" s="89"/>
      <c r="CT371" s="89"/>
      <c r="CU371" s="89"/>
      <c r="CV371" s="89"/>
      <c r="CW371" s="89"/>
      <c r="CX371" s="89"/>
      <c r="DA371" s="35"/>
      <c r="DC371" s="80"/>
      <c r="DD371" s="80"/>
      <c r="DE371" s="80"/>
      <c r="DF371" s="80"/>
      <c r="DG371" s="80"/>
      <c r="DI371" s="80"/>
      <c r="DJ371" s="80"/>
      <c r="DK371" s="80"/>
      <c r="DL371" s="80"/>
      <c r="DM371" s="80"/>
      <c r="DN371" s="80"/>
      <c r="DO371" s="80"/>
      <c r="DP371" s="80"/>
      <c r="DQ371" s="80"/>
      <c r="DR371" s="80"/>
      <c r="DS371" s="80"/>
      <c r="DT371" s="80"/>
      <c r="DW371" s="80"/>
      <c r="DX371" s="80"/>
      <c r="DY371" s="80"/>
      <c r="DZ371" s="80"/>
      <c r="EA371" s="80"/>
      <c r="EC371" s="80"/>
      <c r="ED371" s="80"/>
      <c r="EE371" s="80"/>
      <c r="EF371" s="80"/>
      <c r="EG371" s="80"/>
      <c r="EI371" s="80"/>
      <c r="EJ371" s="80"/>
      <c r="EK371" s="80"/>
      <c r="EL371" s="80"/>
      <c r="FD371" s="80"/>
      <c r="FE371" s="80">
        <f>INDEX(FE308:FE369,base_row,1)</f>
        <v>0.82370472743584444</v>
      </c>
      <c r="FI371" s="80">
        <f>INDEX(FI308:FI369,base_row,1)</f>
        <v>0.77307293306331148</v>
      </c>
      <c r="FM371" s="80">
        <f>INDEX(FM308:FM369,base_row,1)</f>
        <v>1.0044414605790157</v>
      </c>
      <c r="FQ371" s="80">
        <f>INDEX(FQ308:FQ369,base_row,1)</f>
        <v>1.0263839483869939</v>
      </c>
      <c r="FU371" s="80">
        <f>INDEX(FU308:FU369,base_row,1)</f>
        <v>1.0104675450566718</v>
      </c>
    </row>
    <row r="372" spans="1:178" x14ac:dyDescent="0.2">
      <c r="DA372" s="35"/>
    </row>
    <row r="373" spans="1:178" x14ac:dyDescent="0.2">
      <c r="CN373" s="80">
        <v>1.2704931265274093</v>
      </c>
      <c r="CO373" s="80">
        <v>1.0737580330375252</v>
      </c>
      <c r="CP373" s="80">
        <v>0.99686337170488248</v>
      </c>
      <c r="CQ373" s="80">
        <v>0.99024701081611466</v>
      </c>
      <c r="CR373" s="80">
        <v>1.3342343709779505</v>
      </c>
      <c r="CS373" s="80">
        <v>1.0219464382853332</v>
      </c>
      <c r="CT373" s="80">
        <v>0.79775032244543365</v>
      </c>
      <c r="CU373" s="80">
        <v>1.3642022005277668</v>
      </c>
      <c r="CV373" s="80">
        <v>1.3642022005277665</v>
      </c>
      <c r="CW373" s="80"/>
      <c r="CX373" s="80">
        <v>1.3459825747810596</v>
      </c>
      <c r="DA373" s="35"/>
    </row>
    <row r="374" spans="1:178" x14ac:dyDescent="0.2">
      <c r="CL374" s="47" t="s">
        <v>250</v>
      </c>
      <c r="CN374" s="80"/>
      <c r="CO374" s="80"/>
      <c r="CP374" s="80"/>
      <c r="CQ374" s="80"/>
      <c r="CR374" s="80"/>
      <c r="CS374" s="80"/>
      <c r="CT374" s="80"/>
      <c r="CU374" s="80"/>
      <c r="CV374" s="80"/>
      <c r="CW374" s="80"/>
      <c r="CX374" s="80"/>
      <c r="DA374" s="35"/>
    </row>
    <row r="375" spans="1:178" x14ac:dyDescent="0.2">
      <c r="CN375" s="80"/>
      <c r="CO375" s="80"/>
      <c r="CP375" s="80"/>
      <c r="CQ375" s="80"/>
      <c r="CR375" s="80"/>
      <c r="CS375" s="80"/>
      <c r="CT375" s="80"/>
      <c r="CU375" s="80"/>
      <c r="CV375" s="80"/>
      <c r="DA375" s="35"/>
    </row>
    <row r="376" spans="1:178" x14ac:dyDescent="0.2">
      <c r="DA376" s="35"/>
    </row>
    <row r="377" spans="1:178" x14ac:dyDescent="0.2">
      <c r="DA377" s="35"/>
    </row>
    <row r="378" spans="1:178" x14ac:dyDescent="0.2">
      <c r="DA378" s="35"/>
    </row>
    <row r="379" spans="1:178" x14ac:dyDescent="0.2">
      <c r="DA379" s="35"/>
    </row>
    <row r="380" spans="1:178" x14ac:dyDescent="0.2">
      <c r="DA380" s="35"/>
    </row>
    <row r="381" spans="1:178" x14ac:dyDescent="0.2">
      <c r="DA381" s="35"/>
    </row>
    <row r="382" spans="1:178" x14ac:dyDescent="0.2">
      <c r="DA382" s="35"/>
    </row>
    <row r="383" spans="1:178" x14ac:dyDescent="0.2">
      <c r="DA383" s="35"/>
    </row>
    <row r="384" spans="1:178" x14ac:dyDescent="0.2">
      <c r="DA384" s="35"/>
    </row>
    <row r="385" spans="105:105" x14ac:dyDescent="0.2">
      <c r="DA385" s="35"/>
    </row>
    <row r="386" spans="105:105" x14ac:dyDescent="0.2">
      <c r="DA386" s="35"/>
    </row>
    <row r="387" spans="105:105" x14ac:dyDescent="0.2">
      <c r="DA387" s="35"/>
    </row>
    <row r="388" spans="105:105" x14ac:dyDescent="0.2">
      <c r="DA388" s="35"/>
    </row>
    <row r="389" spans="105:105" x14ac:dyDescent="0.2">
      <c r="DA389" s="35"/>
    </row>
    <row r="390" spans="105:105" x14ac:dyDescent="0.2">
      <c r="DA390" s="35"/>
    </row>
    <row r="391" spans="105:105" x14ac:dyDescent="0.2">
      <c r="DA391" s="35"/>
    </row>
    <row r="392" spans="105:105" x14ac:dyDescent="0.2">
      <c r="DA392" s="35"/>
    </row>
    <row r="393" spans="105:105" x14ac:dyDescent="0.2">
      <c r="DA393" s="35"/>
    </row>
    <row r="394" spans="105:105" x14ac:dyDescent="0.2">
      <c r="DA394" s="35"/>
    </row>
    <row r="395" spans="105:105" x14ac:dyDescent="0.2">
      <c r="DA395" s="35"/>
    </row>
    <row r="396" spans="105:105" x14ac:dyDescent="0.2">
      <c r="DA396" s="35"/>
    </row>
    <row r="397" spans="105:105" x14ac:dyDescent="0.2">
      <c r="DA397" s="35"/>
    </row>
    <row r="398" spans="105:105" x14ac:dyDescent="0.2">
      <c r="DA398" s="35"/>
    </row>
    <row r="399" spans="105:105" x14ac:dyDescent="0.2">
      <c r="DA399" s="35"/>
    </row>
    <row r="400" spans="105:105" x14ac:dyDescent="0.2">
      <c r="DA400" s="35"/>
    </row>
    <row r="401" spans="105:105" x14ac:dyDescent="0.2">
      <c r="DA401" s="35"/>
    </row>
    <row r="402" spans="105:105" x14ac:dyDescent="0.2">
      <c r="DA402" s="35"/>
    </row>
    <row r="403" spans="105:105" x14ac:dyDescent="0.2">
      <c r="DA403" s="35"/>
    </row>
    <row r="404" spans="105:105" x14ac:dyDescent="0.2">
      <c r="DA404" s="35"/>
    </row>
    <row r="405" spans="105:105" x14ac:dyDescent="0.2">
      <c r="DA405" s="35"/>
    </row>
    <row r="406" spans="105:105" x14ac:dyDescent="0.2">
      <c r="DA406" s="35"/>
    </row>
    <row r="407" spans="105:105" x14ac:dyDescent="0.2">
      <c r="DA407" s="35"/>
    </row>
    <row r="408" spans="105:105" x14ac:dyDescent="0.2">
      <c r="DA408" s="35"/>
    </row>
    <row r="409" spans="105:105" x14ac:dyDescent="0.2">
      <c r="DA409" s="35"/>
    </row>
    <row r="410" spans="105:105" x14ac:dyDescent="0.2">
      <c r="DA410" s="35"/>
    </row>
    <row r="411" spans="105:105" x14ac:dyDescent="0.2">
      <c r="DA411" s="35"/>
    </row>
    <row r="412" spans="105:105" x14ac:dyDescent="0.2">
      <c r="DA412" s="35"/>
    </row>
    <row r="413" spans="105:105" x14ac:dyDescent="0.2">
      <c r="DA413" s="35"/>
    </row>
    <row r="414" spans="105:105" x14ac:dyDescent="0.2">
      <c r="DA414" s="35"/>
    </row>
    <row r="415" spans="105:105" x14ac:dyDescent="0.2">
      <c r="DA415" s="35"/>
    </row>
    <row r="416" spans="105:105" x14ac:dyDescent="0.2">
      <c r="DA416" s="35"/>
    </row>
    <row r="417" spans="105:105" x14ac:dyDescent="0.2">
      <c r="DA417" s="35"/>
    </row>
    <row r="418" spans="105:105" x14ac:dyDescent="0.2">
      <c r="DA418" s="35"/>
    </row>
    <row r="419" spans="105:105" x14ac:dyDescent="0.2">
      <c r="DA419" s="35"/>
    </row>
    <row r="420" spans="105:105" x14ac:dyDescent="0.2">
      <c r="DA420" s="35"/>
    </row>
    <row r="421" spans="105:105" x14ac:dyDescent="0.2">
      <c r="DA421" s="35"/>
    </row>
    <row r="422" spans="105:105" x14ac:dyDescent="0.2">
      <c r="DA422" s="35"/>
    </row>
    <row r="423" spans="105:105" x14ac:dyDescent="0.2">
      <c r="DA423" s="35"/>
    </row>
    <row r="424" spans="105:105" x14ac:dyDescent="0.2">
      <c r="DA424" s="35"/>
    </row>
    <row r="425" spans="105:105" x14ac:dyDescent="0.2">
      <c r="DA425" s="35"/>
    </row>
    <row r="426" spans="105:105" x14ac:dyDescent="0.2">
      <c r="DA426" s="35"/>
    </row>
    <row r="427" spans="105:105" x14ac:dyDescent="0.2">
      <c r="DA427" s="35"/>
    </row>
    <row r="428" spans="105:105" x14ac:dyDescent="0.2">
      <c r="DA428" s="35"/>
    </row>
    <row r="429" spans="105:105" x14ac:dyDescent="0.2">
      <c r="DA429" s="35"/>
    </row>
    <row r="430" spans="105:105" x14ac:dyDescent="0.2">
      <c r="DA430" s="35"/>
    </row>
    <row r="431" spans="105:105" x14ac:dyDescent="0.2">
      <c r="DA431" s="35"/>
    </row>
    <row r="432" spans="105:105" x14ac:dyDescent="0.2">
      <c r="DA432" s="35"/>
    </row>
    <row r="433" spans="105:105" x14ac:dyDescent="0.2">
      <c r="DA433" s="35"/>
    </row>
    <row r="434" spans="105:105" x14ac:dyDescent="0.2">
      <c r="DA434" s="35"/>
    </row>
    <row r="435" spans="105:105" x14ac:dyDescent="0.2">
      <c r="DA435" s="35"/>
    </row>
    <row r="436" spans="105:105" x14ac:dyDescent="0.2">
      <c r="DA436" s="35"/>
    </row>
    <row r="437" spans="105:105" x14ac:dyDescent="0.2">
      <c r="DA437" s="35"/>
    </row>
    <row r="438" spans="105:105" x14ac:dyDescent="0.2">
      <c r="DA438" s="35"/>
    </row>
    <row r="439" spans="105:105" x14ac:dyDescent="0.2">
      <c r="DA439" s="35"/>
    </row>
    <row r="440" spans="105:105" x14ac:dyDescent="0.2">
      <c r="DA440" s="35"/>
    </row>
    <row r="441" spans="105:105" x14ac:dyDescent="0.2">
      <c r="DA441" s="35"/>
    </row>
    <row r="442" spans="105:105" x14ac:dyDescent="0.2">
      <c r="DA442" s="35"/>
    </row>
    <row r="443" spans="105:105" x14ac:dyDescent="0.2">
      <c r="DA443" s="35"/>
    </row>
    <row r="444" spans="105:105" x14ac:dyDescent="0.2">
      <c r="DA444" s="35"/>
    </row>
    <row r="445" spans="105:105" x14ac:dyDescent="0.2">
      <c r="DA445" s="35"/>
    </row>
    <row r="446" spans="105:105" x14ac:dyDescent="0.2">
      <c r="DA446" s="35"/>
    </row>
    <row r="447" spans="105:105" x14ac:dyDescent="0.2">
      <c r="DA447" s="35"/>
    </row>
    <row r="448" spans="105:105" x14ac:dyDescent="0.2">
      <c r="DA448" s="35"/>
    </row>
    <row r="449" spans="105:105" x14ac:dyDescent="0.2">
      <c r="DA449" s="35"/>
    </row>
    <row r="450" spans="105:105" x14ac:dyDescent="0.2">
      <c r="DA450" s="35"/>
    </row>
    <row r="451" spans="105:105" x14ac:dyDescent="0.2">
      <c r="DA451" s="35"/>
    </row>
    <row r="452" spans="105:105" x14ac:dyDescent="0.2">
      <c r="DA452" s="35"/>
    </row>
    <row r="453" spans="105:105" x14ac:dyDescent="0.2">
      <c r="DA453" s="35"/>
    </row>
    <row r="454" spans="105:105" x14ac:dyDescent="0.2">
      <c r="DA454" s="35"/>
    </row>
    <row r="455" spans="105:105" x14ac:dyDescent="0.2">
      <c r="DA455" s="35"/>
    </row>
    <row r="456" spans="105:105" x14ac:dyDescent="0.2">
      <c r="DA456" s="35"/>
    </row>
    <row r="457" spans="105:105" x14ac:dyDescent="0.2">
      <c r="DA457" s="35"/>
    </row>
    <row r="458" spans="105:105" x14ac:dyDescent="0.2">
      <c r="DA458" s="35"/>
    </row>
    <row r="459" spans="105:105" x14ac:dyDescent="0.2">
      <c r="DA459" s="35"/>
    </row>
    <row r="460" spans="105:105" x14ac:dyDescent="0.2">
      <c r="DA460" s="35"/>
    </row>
    <row r="461" spans="105:105" x14ac:dyDescent="0.2">
      <c r="DA461" s="35"/>
    </row>
    <row r="462" spans="105:105" x14ac:dyDescent="0.2">
      <c r="DA462" s="35"/>
    </row>
    <row r="463" spans="105:105" x14ac:dyDescent="0.2">
      <c r="DA463" s="35"/>
    </row>
    <row r="464" spans="105:105" x14ac:dyDescent="0.2">
      <c r="DA464" s="35"/>
    </row>
    <row r="465" spans="105:105" x14ac:dyDescent="0.2">
      <c r="DA465" s="35"/>
    </row>
    <row r="466" spans="105:105" x14ac:dyDescent="0.2">
      <c r="DA466" s="35"/>
    </row>
    <row r="467" spans="105:105" x14ac:dyDescent="0.2">
      <c r="DA467" s="35"/>
    </row>
    <row r="468" spans="105:105" x14ac:dyDescent="0.2">
      <c r="DA468" s="35"/>
    </row>
    <row r="469" spans="105:105" x14ac:dyDescent="0.2">
      <c r="DA469" s="35"/>
    </row>
    <row r="470" spans="105:105" x14ac:dyDescent="0.2">
      <c r="DA470" s="35"/>
    </row>
    <row r="471" spans="105:105" x14ac:dyDescent="0.2">
      <c r="DA471" s="35"/>
    </row>
    <row r="472" spans="105:105" x14ac:dyDescent="0.2">
      <c r="DA472" s="35"/>
    </row>
    <row r="473" spans="105:105" x14ac:dyDescent="0.2">
      <c r="DA473" s="35"/>
    </row>
    <row r="474" spans="105:105" x14ac:dyDescent="0.2">
      <c r="DA474" s="35"/>
    </row>
    <row r="475" spans="105:105" x14ac:dyDescent="0.2">
      <c r="DA475" s="35"/>
    </row>
    <row r="476" spans="105:105" x14ac:dyDescent="0.2">
      <c r="DA476" s="35"/>
    </row>
    <row r="477" spans="105:105" x14ac:dyDescent="0.2">
      <c r="DA477" s="35"/>
    </row>
    <row r="478" spans="105:105" x14ac:dyDescent="0.2">
      <c r="DA478" s="35"/>
    </row>
    <row r="479" spans="105:105" x14ac:dyDescent="0.2">
      <c r="DA479" s="35"/>
    </row>
    <row r="480" spans="105:105" x14ac:dyDescent="0.2">
      <c r="DA480" s="35"/>
    </row>
    <row r="481" spans="105:105" x14ac:dyDescent="0.2">
      <c r="DA481" s="35"/>
    </row>
    <row r="482" spans="105:105" x14ac:dyDescent="0.2">
      <c r="DA482" s="35"/>
    </row>
    <row r="483" spans="105:105" x14ac:dyDescent="0.2">
      <c r="DA483" s="35"/>
    </row>
    <row r="484" spans="105:105" x14ac:dyDescent="0.2">
      <c r="DA484" s="35"/>
    </row>
    <row r="485" spans="105:105" x14ac:dyDescent="0.2">
      <c r="DA485" s="35"/>
    </row>
    <row r="486" spans="105:105" x14ac:dyDescent="0.2">
      <c r="DA486" s="35"/>
    </row>
    <row r="487" spans="105:105" x14ac:dyDescent="0.2">
      <c r="DA487" s="35"/>
    </row>
    <row r="488" spans="105:105" x14ac:dyDescent="0.2">
      <c r="DA488" s="35"/>
    </row>
    <row r="489" spans="105:105" x14ac:dyDescent="0.2">
      <c r="DA489" s="35"/>
    </row>
    <row r="490" spans="105:105" x14ac:dyDescent="0.2">
      <c r="DA490" s="35"/>
    </row>
    <row r="491" spans="105:105" x14ac:dyDescent="0.2">
      <c r="DA491" s="35"/>
    </row>
    <row r="492" spans="105:105" x14ac:dyDescent="0.2">
      <c r="DA492" s="35"/>
    </row>
    <row r="493" spans="105:105" x14ac:dyDescent="0.2">
      <c r="DA493" s="35"/>
    </row>
    <row r="494" spans="105:105" x14ac:dyDescent="0.2">
      <c r="DA494" s="35"/>
    </row>
    <row r="495" spans="105:105" x14ac:dyDescent="0.2">
      <c r="DA495" s="35"/>
    </row>
    <row r="496" spans="105:105" x14ac:dyDescent="0.2">
      <c r="DA496" s="35"/>
    </row>
    <row r="497" spans="105:105" x14ac:dyDescent="0.2">
      <c r="DA497" s="35"/>
    </row>
    <row r="498" spans="105:105" x14ac:dyDescent="0.2">
      <c r="DA498" s="35"/>
    </row>
    <row r="499" spans="105:105" x14ac:dyDescent="0.2">
      <c r="DA499" s="35"/>
    </row>
    <row r="500" spans="105:105" x14ac:dyDescent="0.2">
      <c r="DA500" s="35"/>
    </row>
    <row r="501" spans="105:105" x14ac:dyDescent="0.2">
      <c r="DA501" s="35"/>
    </row>
    <row r="502" spans="105:105" x14ac:dyDescent="0.2">
      <c r="DA502" s="35"/>
    </row>
    <row r="503" spans="105:105" x14ac:dyDescent="0.2">
      <c r="DA503" s="35"/>
    </row>
    <row r="504" spans="105:105" x14ac:dyDescent="0.2">
      <c r="DA504" s="35"/>
    </row>
    <row r="505" spans="105:105" x14ac:dyDescent="0.2">
      <c r="DA505" s="35"/>
    </row>
    <row r="506" spans="105:105" x14ac:dyDescent="0.2">
      <c r="DA506" s="35"/>
    </row>
    <row r="507" spans="105:105" x14ac:dyDescent="0.2">
      <c r="DA507" s="35"/>
    </row>
    <row r="508" spans="105:105" x14ac:dyDescent="0.2">
      <c r="DA508" s="35"/>
    </row>
    <row r="509" spans="105:105" x14ac:dyDescent="0.2">
      <c r="DA509" s="35"/>
    </row>
    <row r="510" spans="105:105" x14ac:dyDescent="0.2">
      <c r="DA510" s="35"/>
    </row>
    <row r="511" spans="105:105" x14ac:dyDescent="0.2">
      <c r="DA511" s="35"/>
    </row>
    <row r="512" spans="105:105" x14ac:dyDescent="0.2">
      <c r="DA512" s="35"/>
    </row>
    <row r="513" spans="105:105" x14ac:dyDescent="0.2">
      <c r="DA513" s="35"/>
    </row>
    <row r="514" spans="105:105" x14ac:dyDescent="0.2">
      <c r="DA514" s="35"/>
    </row>
    <row r="515" spans="105:105" x14ac:dyDescent="0.2">
      <c r="DA515" s="35"/>
    </row>
    <row r="516" spans="105:105" x14ac:dyDescent="0.2">
      <c r="DA516" s="35"/>
    </row>
    <row r="517" spans="105:105" x14ac:dyDescent="0.2">
      <c r="DA517" s="35"/>
    </row>
    <row r="518" spans="105:105" x14ac:dyDescent="0.2">
      <c r="DA518" s="35"/>
    </row>
    <row r="519" spans="105:105" x14ac:dyDescent="0.2">
      <c r="DA519" s="35"/>
    </row>
    <row r="520" spans="105:105" x14ac:dyDescent="0.2">
      <c r="DA520" s="35"/>
    </row>
    <row r="521" spans="105:105" x14ac:dyDescent="0.2">
      <c r="DA521" s="35"/>
    </row>
    <row r="522" spans="105:105" x14ac:dyDescent="0.2">
      <c r="DA522" s="35"/>
    </row>
    <row r="523" spans="105:105" x14ac:dyDescent="0.2">
      <c r="DA523" s="35"/>
    </row>
    <row r="524" spans="105:105" x14ac:dyDescent="0.2">
      <c r="DA524" s="35"/>
    </row>
    <row r="525" spans="105:105" x14ac:dyDescent="0.2">
      <c r="DA525" s="35"/>
    </row>
    <row r="526" spans="105:105" x14ac:dyDescent="0.2">
      <c r="DA526" s="35"/>
    </row>
    <row r="527" spans="105:105" x14ac:dyDescent="0.2">
      <c r="DA527" s="35"/>
    </row>
    <row r="528" spans="105:105" x14ac:dyDescent="0.2">
      <c r="DA528" s="35"/>
    </row>
    <row r="529" spans="105:105" x14ac:dyDescent="0.2">
      <c r="DA529" s="35"/>
    </row>
    <row r="530" spans="105:105" x14ac:dyDescent="0.2">
      <c r="DA530" s="35"/>
    </row>
    <row r="531" spans="105:105" x14ac:dyDescent="0.2">
      <c r="DA531" s="35"/>
    </row>
    <row r="532" spans="105:105" x14ac:dyDescent="0.2">
      <c r="DA532" s="35"/>
    </row>
    <row r="533" spans="105:105" x14ac:dyDescent="0.2">
      <c r="DA533" s="35"/>
    </row>
    <row r="534" spans="105:105" x14ac:dyDescent="0.2">
      <c r="DA534" s="35"/>
    </row>
    <row r="535" spans="105:105" x14ac:dyDescent="0.2">
      <c r="DA535" s="35"/>
    </row>
    <row r="536" spans="105:105" x14ac:dyDescent="0.2">
      <c r="DA536" s="35"/>
    </row>
    <row r="537" spans="105:105" x14ac:dyDescent="0.2">
      <c r="DA537" s="35"/>
    </row>
    <row r="538" spans="105:105" x14ac:dyDescent="0.2">
      <c r="DA538" s="35"/>
    </row>
    <row r="539" spans="105:105" x14ac:dyDescent="0.2">
      <c r="DA539" s="35"/>
    </row>
    <row r="540" spans="105:105" x14ac:dyDescent="0.2">
      <c r="DA540" s="35"/>
    </row>
    <row r="541" spans="105:105" x14ac:dyDescent="0.2">
      <c r="DA541" s="35"/>
    </row>
    <row r="542" spans="105:105" x14ac:dyDescent="0.2">
      <c r="DA542" s="35"/>
    </row>
    <row r="543" spans="105:105" x14ac:dyDescent="0.2">
      <c r="DA543" s="35"/>
    </row>
    <row r="544" spans="105:105" x14ac:dyDescent="0.2">
      <c r="DA544" s="35"/>
    </row>
    <row r="545" spans="105:105" x14ac:dyDescent="0.2">
      <c r="DA545" s="35"/>
    </row>
    <row r="546" spans="105:105" x14ac:dyDescent="0.2">
      <c r="DA546" s="35"/>
    </row>
    <row r="547" spans="105:105" x14ac:dyDescent="0.2">
      <c r="DA547" s="35"/>
    </row>
    <row r="548" spans="105:105" x14ac:dyDescent="0.2">
      <c r="DA548" s="35"/>
    </row>
    <row r="549" spans="105:105" x14ac:dyDescent="0.2">
      <c r="DA549" s="35"/>
    </row>
    <row r="550" spans="105:105" x14ac:dyDescent="0.2">
      <c r="DA550" s="35"/>
    </row>
    <row r="551" spans="105:105" x14ac:dyDescent="0.2">
      <c r="DA551" s="35"/>
    </row>
    <row r="552" spans="105:105" x14ac:dyDescent="0.2">
      <c r="DA552" s="35"/>
    </row>
    <row r="553" spans="105:105" x14ac:dyDescent="0.2">
      <c r="DA553" s="35"/>
    </row>
    <row r="554" spans="105:105" x14ac:dyDescent="0.2">
      <c r="DA554" s="35"/>
    </row>
    <row r="555" spans="105:105" x14ac:dyDescent="0.2">
      <c r="DA555" s="35"/>
    </row>
    <row r="556" spans="105:105" x14ac:dyDescent="0.2">
      <c r="DA556" s="35"/>
    </row>
    <row r="557" spans="105:105" x14ac:dyDescent="0.2">
      <c r="DA557" s="35"/>
    </row>
    <row r="558" spans="105:105" x14ac:dyDescent="0.2">
      <c r="DA558" s="35"/>
    </row>
    <row r="559" spans="105:105" x14ac:dyDescent="0.2">
      <c r="DA559" s="35"/>
    </row>
    <row r="560" spans="105:105" x14ac:dyDescent="0.2">
      <c r="DA560" s="35"/>
    </row>
    <row r="561" spans="105:105" x14ac:dyDescent="0.2">
      <c r="DA561" s="35"/>
    </row>
    <row r="562" spans="105:105" x14ac:dyDescent="0.2">
      <c r="DA562" s="35"/>
    </row>
    <row r="563" spans="105:105" x14ac:dyDescent="0.2">
      <c r="DA563" s="35"/>
    </row>
    <row r="564" spans="105:105" x14ac:dyDescent="0.2">
      <c r="DA564" s="35"/>
    </row>
    <row r="565" spans="105:105" x14ac:dyDescent="0.2">
      <c r="DA565" s="35"/>
    </row>
    <row r="566" spans="105:105" x14ac:dyDescent="0.2">
      <c r="DA566" s="35"/>
    </row>
    <row r="567" spans="105:105" x14ac:dyDescent="0.2">
      <c r="DA567" s="35"/>
    </row>
    <row r="568" spans="105:105" x14ac:dyDescent="0.2">
      <c r="DA568" s="35"/>
    </row>
    <row r="569" spans="105:105" x14ac:dyDescent="0.2">
      <c r="DA569" s="35"/>
    </row>
    <row r="570" spans="105:105" x14ac:dyDescent="0.2">
      <c r="DA570" s="35"/>
    </row>
    <row r="571" spans="105:105" x14ac:dyDescent="0.2">
      <c r="DA571" s="35"/>
    </row>
    <row r="572" spans="105:105" x14ac:dyDescent="0.2">
      <c r="DA572" s="35"/>
    </row>
    <row r="573" spans="105:105" x14ac:dyDescent="0.2">
      <c r="DA573" s="35"/>
    </row>
    <row r="574" spans="105:105" x14ac:dyDescent="0.2">
      <c r="DA574" s="35"/>
    </row>
    <row r="575" spans="105:105" x14ac:dyDescent="0.2">
      <c r="DA575" s="35"/>
    </row>
    <row r="576" spans="105:105" x14ac:dyDescent="0.2">
      <c r="DA576" s="35"/>
    </row>
    <row r="577" spans="105:105" x14ac:dyDescent="0.2">
      <c r="DA577" s="35"/>
    </row>
    <row r="578" spans="105:105" x14ac:dyDescent="0.2">
      <c r="DA578" s="35"/>
    </row>
    <row r="579" spans="105:105" x14ac:dyDescent="0.2">
      <c r="DA579" s="35"/>
    </row>
    <row r="580" spans="105:105" x14ac:dyDescent="0.2">
      <c r="DA580" s="35"/>
    </row>
    <row r="581" spans="105:105" x14ac:dyDescent="0.2">
      <c r="DA581" s="35"/>
    </row>
    <row r="582" spans="105:105" x14ac:dyDescent="0.2">
      <c r="DA582" s="35"/>
    </row>
    <row r="583" spans="105:105" x14ac:dyDescent="0.2">
      <c r="DA583" s="35"/>
    </row>
    <row r="584" spans="105:105" x14ac:dyDescent="0.2">
      <c r="DA584" s="35"/>
    </row>
    <row r="585" spans="105:105" x14ac:dyDescent="0.2">
      <c r="DA585" s="35"/>
    </row>
    <row r="586" spans="105:105" x14ac:dyDescent="0.2">
      <c r="DA586" s="35"/>
    </row>
    <row r="587" spans="105:105" x14ac:dyDescent="0.2">
      <c r="DA587" s="35"/>
    </row>
    <row r="588" spans="105:105" x14ac:dyDescent="0.2">
      <c r="DA588" s="35"/>
    </row>
    <row r="589" spans="105:105" x14ac:dyDescent="0.2">
      <c r="DA589" s="35"/>
    </row>
    <row r="590" spans="105:105" x14ac:dyDescent="0.2">
      <c r="DA590" s="35"/>
    </row>
    <row r="591" spans="105:105" x14ac:dyDescent="0.2">
      <c r="DA591" s="35"/>
    </row>
    <row r="592" spans="105:105" x14ac:dyDescent="0.2">
      <c r="DA592" s="35"/>
    </row>
    <row r="593" spans="105:105" x14ac:dyDescent="0.2">
      <c r="DA593" s="35"/>
    </row>
    <row r="594" spans="105:105" x14ac:dyDescent="0.2">
      <c r="DA594" s="35"/>
    </row>
    <row r="595" spans="105:105" x14ac:dyDescent="0.2">
      <c r="DA595" s="35"/>
    </row>
    <row r="596" spans="105:105" x14ac:dyDescent="0.2">
      <c r="DA596" s="35"/>
    </row>
    <row r="597" spans="105:105" x14ac:dyDescent="0.2">
      <c r="DA597" s="35"/>
    </row>
    <row r="598" spans="105:105" x14ac:dyDescent="0.2">
      <c r="DA598" s="35"/>
    </row>
    <row r="599" spans="105:105" x14ac:dyDescent="0.2">
      <c r="DA599" s="35"/>
    </row>
    <row r="600" spans="105:105" x14ac:dyDescent="0.2">
      <c r="DA600" s="35"/>
    </row>
    <row r="601" spans="105:105" x14ac:dyDescent="0.2">
      <c r="DA601" s="35"/>
    </row>
    <row r="602" spans="105:105" x14ac:dyDescent="0.2">
      <c r="DA602" s="35"/>
    </row>
    <row r="603" spans="105:105" x14ac:dyDescent="0.2">
      <c r="DA603" s="35"/>
    </row>
    <row r="604" spans="105:105" x14ac:dyDescent="0.2">
      <c r="DA604" s="35"/>
    </row>
    <row r="605" spans="105:105" x14ac:dyDescent="0.2">
      <c r="DA605" s="35"/>
    </row>
    <row r="606" spans="105:105" x14ac:dyDescent="0.2">
      <c r="DA606" s="35"/>
    </row>
    <row r="607" spans="105:105" x14ac:dyDescent="0.2">
      <c r="DA607" s="35"/>
    </row>
    <row r="608" spans="105:105" x14ac:dyDescent="0.2">
      <c r="DA608" s="35"/>
    </row>
    <row r="609" spans="105:105" x14ac:dyDescent="0.2">
      <c r="DA609" s="35"/>
    </row>
    <row r="610" spans="105:105" x14ac:dyDescent="0.2">
      <c r="DA610" s="35"/>
    </row>
    <row r="611" spans="105:105" x14ac:dyDescent="0.2">
      <c r="DA611" s="35"/>
    </row>
    <row r="612" spans="105:105" x14ac:dyDescent="0.2">
      <c r="DA612" s="35"/>
    </row>
    <row r="613" spans="105:105" x14ac:dyDescent="0.2">
      <c r="DA613" s="35"/>
    </row>
    <row r="614" spans="105:105" x14ac:dyDescent="0.2">
      <c r="DA614" s="35"/>
    </row>
    <row r="615" spans="105:105" x14ac:dyDescent="0.2">
      <c r="DA615" s="35"/>
    </row>
    <row r="616" spans="105:105" x14ac:dyDescent="0.2">
      <c r="DA616" s="35"/>
    </row>
    <row r="617" spans="105:105" x14ac:dyDescent="0.2">
      <c r="DA617" s="35"/>
    </row>
    <row r="618" spans="105:105" x14ac:dyDescent="0.2">
      <c r="DA618" s="35"/>
    </row>
    <row r="619" spans="105:105" x14ac:dyDescent="0.2">
      <c r="DA619" s="35"/>
    </row>
    <row r="620" spans="105:105" x14ac:dyDescent="0.2">
      <c r="DA620" s="35"/>
    </row>
    <row r="621" spans="105:105" x14ac:dyDescent="0.2">
      <c r="DA621" s="35"/>
    </row>
    <row r="622" spans="105:105" x14ac:dyDescent="0.2">
      <c r="DA622" s="35"/>
    </row>
    <row r="623" spans="105:105" x14ac:dyDescent="0.2">
      <c r="DA623" s="35"/>
    </row>
    <row r="624" spans="105:105" x14ac:dyDescent="0.2">
      <c r="DA624" s="35"/>
    </row>
    <row r="625" spans="105:105" x14ac:dyDescent="0.2">
      <c r="DA625" s="35"/>
    </row>
    <row r="626" spans="105:105" x14ac:dyDescent="0.2">
      <c r="DA626" s="35"/>
    </row>
    <row r="627" spans="105:105" x14ac:dyDescent="0.2">
      <c r="DA627" s="35"/>
    </row>
    <row r="628" spans="105:105" x14ac:dyDescent="0.2">
      <c r="DA628" s="35"/>
    </row>
    <row r="629" spans="105:105" x14ac:dyDescent="0.2">
      <c r="DA629" s="35"/>
    </row>
    <row r="630" spans="105:105" x14ac:dyDescent="0.2">
      <c r="DA630" s="35"/>
    </row>
    <row r="631" spans="105:105" x14ac:dyDescent="0.2">
      <c r="DA631" s="35"/>
    </row>
    <row r="632" spans="105:105" x14ac:dyDescent="0.2">
      <c r="DA632" s="35"/>
    </row>
    <row r="633" spans="105:105" x14ac:dyDescent="0.2">
      <c r="DA633" s="35"/>
    </row>
    <row r="634" spans="105:105" x14ac:dyDescent="0.2">
      <c r="DA634" s="35"/>
    </row>
    <row r="635" spans="105:105" x14ac:dyDescent="0.2">
      <c r="DA635" s="35"/>
    </row>
    <row r="636" spans="105:105" x14ac:dyDescent="0.2">
      <c r="DA636" s="35"/>
    </row>
    <row r="637" spans="105:105" x14ac:dyDescent="0.2">
      <c r="DA637" s="35"/>
    </row>
    <row r="638" spans="105:105" x14ac:dyDescent="0.2">
      <c r="DA638" s="35"/>
    </row>
    <row r="639" spans="105:105" x14ac:dyDescent="0.2">
      <c r="DA639" s="35"/>
    </row>
    <row r="640" spans="105:105" x14ac:dyDescent="0.2">
      <c r="DA640" s="35"/>
    </row>
    <row r="641" spans="105:105" x14ac:dyDescent="0.2">
      <c r="DA641" s="35"/>
    </row>
    <row r="642" spans="105:105" x14ac:dyDescent="0.2">
      <c r="DA642" s="35"/>
    </row>
    <row r="643" spans="105:105" x14ac:dyDescent="0.2">
      <c r="DA643" s="35"/>
    </row>
    <row r="644" spans="105:105" x14ac:dyDescent="0.2">
      <c r="DA644" s="35"/>
    </row>
    <row r="645" spans="105:105" x14ac:dyDescent="0.2">
      <c r="DA645" s="35"/>
    </row>
    <row r="646" spans="105:105" x14ac:dyDescent="0.2">
      <c r="DA646" s="35"/>
    </row>
    <row r="647" spans="105:105" x14ac:dyDescent="0.2">
      <c r="DA647" s="35"/>
    </row>
    <row r="648" spans="105:105" x14ac:dyDescent="0.2">
      <c r="DA648" s="35"/>
    </row>
    <row r="649" spans="105:105" x14ac:dyDescent="0.2">
      <c r="DA649" s="35"/>
    </row>
    <row r="650" spans="105:105" x14ac:dyDescent="0.2">
      <c r="DA650" s="35"/>
    </row>
    <row r="651" spans="105:105" x14ac:dyDescent="0.2">
      <c r="DA651" s="35"/>
    </row>
    <row r="652" spans="105:105" x14ac:dyDescent="0.2">
      <c r="DA652" s="35"/>
    </row>
    <row r="653" spans="105:105" x14ac:dyDescent="0.2">
      <c r="DA653" s="35"/>
    </row>
    <row r="654" spans="105:105" x14ac:dyDescent="0.2">
      <c r="DA654" s="35"/>
    </row>
    <row r="655" spans="105:105" x14ac:dyDescent="0.2">
      <c r="DA655" s="35"/>
    </row>
    <row r="656" spans="105:105" x14ac:dyDescent="0.2">
      <c r="DA656" s="35"/>
    </row>
    <row r="657" spans="105:105" x14ac:dyDescent="0.2">
      <c r="DA657" s="35"/>
    </row>
    <row r="658" spans="105:105" x14ac:dyDescent="0.2">
      <c r="DA658" s="35"/>
    </row>
    <row r="659" spans="105:105" x14ac:dyDescent="0.2">
      <c r="DA659" s="35"/>
    </row>
    <row r="660" spans="105:105" x14ac:dyDescent="0.2">
      <c r="DA660" s="35"/>
    </row>
    <row r="661" spans="105:105" x14ac:dyDescent="0.2">
      <c r="DA661" s="35"/>
    </row>
    <row r="662" spans="105:105" x14ac:dyDescent="0.2">
      <c r="DA662" s="35"/>
    </row>
    <row r="663" spans="105:105" x14ac:dyDescent="0.2">
      <c r="DA663" s="35"/>
    </row>
    <row r="664" spans="105:105" x14ac:dyDescent="0.2">
      <c r="DA664" s="35"/>
    </row>
    <row r="665" spans="105:105" x14ac:dyDescent="0.2">
      <c r="DA665" s="35"/>
    </row>
    <row r="666" spans="105:105" x14ac:dyDescent="0.2">
      <c r="DA666" s="35"/>
    </row>
    <row r="667" spans="105:105" x14ac:dyDescent="0.2">
      <c r="DA667" s="35"/>
    </row>
    <row r="668" spans="105:105" x14ac:dyDescent="0.2">
      <c r="DA668" s="35"/>
    </row>
    <row r="669" spans="105:105" x14ac:dyDescent="0.2">
      <c r="DA669" s="35"/>
    </row>
    <row r="670" spans="105:105" x14ac:dyDescent="0.2">
      <c r="DA670" s="35"/>
    </row>
    <row r="671" spans="105:105" x14ac:dyDescent="0.2">
      <c r="DA671" s="35"/>
    </row>
    <row r="672" spans="105:105" x14ac:dyDescent="0.2">
      <c r="DA672" s="35"/>
    </row>
    <row r="673" spans="105:105" x14ac:dyDescent="0.2">
      <c r="DA673" s="35"/>
    </row>
    <row r="674" spans="105:105" x14ac:dyDescent="0.2">
      <c r="DA674" s="35"/>
    </row>
    <row r="675" spans="105:105" x14ac:dyDescent="0.2">
      <c r="DA675" s="35"/>
    </row>
    <row r="676" spans="105:105" x14ac:dyDescent="0.2">
      <c r="DA676" s="35"/>
    </row>
    <row r="677" spans="105:105" x14ac:dyDescent="0.2">
      <c r="DA677" s="35"/>
    </row>
    <row r="678" spans="105:105" x14ac:dyDescent="0.2">
      <c r="DA678" s="35"/>
    </row>
    <row r="679" spans="105:105" x14ac:dyDescent="0.2">
      <c r="DA679" s="35"/>
    </row>
    <row r="680" spans="105:105" x14ac:dyDescent="0.2">
      <c r="DA680" s="35"/>
    </row>
    <row r="681" spans="105:105" x14ac:dyDescent="0.2">
      <c r="DA681" s="35"/>
    </row>
    <row r="682" spans="105:105" x14ac:dyDescent="0.2">
      <c r="DA682" s="35"/>
    </row>
    <row r="683" spans="105:105" x14ac:dyDescent="0.2">
      <c r="DA683" s="35"/>
    </row>
    <row r="684" spans="105:105" x14ac:dyDescent="0.2">
      <c r="DA684" s="35"/>
    </row>
    <row r="685" spans="105:105" x14ac:dyDescent="0.2">
      <c r="DA685" s="35"/>
    </row>
    <row r="686" spans="105:105" x14ac:dyDescent="0.2">
      <c r="DA686" s="35"/>
    </row>
    <row r="687" spans="105:105" x14ac:dyDescent="0.2">
      <c r="DA687" s="35"/>
    </row>
    <row r="688" spans="105:105" x14ac:dyDescent="0.2">
      <c r="DA688" s="35"/>
    </row>
    <row r="689" spans="105:105" x14ac:dyDescent="0.2">
      <c r="DA689" s="35"/>
    </row>
    <row r="690" spans="105:105" x14ac:dyDescent="0.2">
      <c r="DA690" s="35"/>
    </row>
    <row r="691" spans="105:105" x14ac:dyDescent="0.2">
      <c r="DA691" s="35"/>
    </row>
    <row r="692" spans="105:105" x14ac:dyDescent="0.2">
      <c r="DA692" s="35"/>
    </row>
    <row r="693" spans="105:105" x14ac:dyDescent="0.2">
      <c r="DA693" s="35"/>
    </row>
    <row r="694" spans="105:105" x14ac:dyDescent="0.2">
      <c r="DA694" s="35"/>
    </row>
    <row r="695" spans="105:105" x14ac:dyDescent="0.2">
      <c r="DA695" s="35"/>
    </row>
    <row r="696" spans="105:105" x14ac:dyDescent="0.2">
      <c r="DA696" s="35"/>
    </row>
    <row r="697" spans="105:105" x14ac:dyDescent="0.2">
      <c r="DA697" s="35"/>
    </row>
    <row r="698" spans="105:105" x14ac:dyDescent="0.2">
      <c r="DA698" s="35"/>
    </row>
    <row r="699" spans="105:105" x14ac:dyDescent="0.2">
      <c r="DA699" s="35"/>
    </row>
    <row r="700" spans="105:105" x14ac:dyDescent="0.2">
      <c r="DA700" s="35"/>
    </row>
    <row r="701" spans="105:105" x14ac:dyDescent="0.2">
      <c r="DA701" s="35"/>
    </row>
    <row r="702" spans="105:105" x14ac:dyDescent="0.2">
      <c r="DA702" s="35"/>
    </row>
    <row r="703" spans="105:105" x14ac:dyDescent="0.2">
      <c r="DA703" s="35"/>
    </row>
    <row r="704" spans="105:105" x14ac:dyDescent="0.2">
      <c r="DA704" s="35"/>
    </row>
    <row r="705" spans="105:105" x14ac:dyDescent="0.2">
      <c r="DA705" s="35"/>
    </row>
    <row r="706" spans="105:105" x14ac:dyDescent="0.2">
      <c r="DA706" s="35"/>
    </row>
    <row r="707" spans="105:105" x14ac:dyDescent="0.2">
      <c r="DA707" s="35"/>
    </row>
    <row r="708" spans="105:105" x14ac:dyDescent="0.2">
      <c r="DA708" s="35"/>
    </row>
    <row r="709" spans="105:105" x14ac:dyDescent="0.2">
      <c r="DA709" s="35"/>
    </row>
    <row r="710" spans="105:105" x14ac:dyDescent="0.2">
      <c r="DA710" s="35"/>
    </row>
    <row r="711" spans="105:105" x14ac:dyDescent="0.2">
      <c r="DA711" s="35"/>
    </row>
    <row r="712" spans="105:105" x14ac:dyDescent="0.2">
      <c r="DA712" s="35"/>
    </row>
    <row r="713" spans="105:105" x14ac:dyDescent="0.2">
      <c r="DA713" s="35"/>
    </row>
    <row r="714" spans="105:105" x14ac:dyDescent="0.2">
      <c r="DA714" s="35"/>
    </row>
    <row r="715" spans="105:105" x14ac:dyDescent="0.2">
      <c r="DA715" s="35"/>
    </row>
    <row r="716" spans="105:105" x14ac:dyDescent="0.2">
      <c r="DA716" s="35"/>
    </row>
    <row r="717" spans="105:105" x14ac:dyDescent="0.2">
      <c r="DA717" s="35"/>
    </row>
    <row r="718" spans="105:105" x14ac:dyDescent="0.2">
      <c r="DA718" s="35"/>
    </row>
    <row r="719" spans="105:105" x14ac:dyDescent="0.2">
      <c r="DA719" s="35"/>
    </row>
    <row r="720" spans="105:105" x14ac:dyDescent="0.2">
      <c r="DA720" s="35"/>
    </row>
    <row r="721" spans="105:105" x14ac:dyDescent="0.2">
      <c r="DA721" s="35"/>
    </row>
    <row r="722" spans="105:105" x14ac:dyDescent="0.2">
      <c r="DA722" s="35"/>
    </row>
    <row r="723" spans="105:105" x14ac:dyDescent="0.2">
      <c r="DA723" s="35"/>
    </row>
    <row r="724" spans="105:105" x14ac:dyDescent="0.2">
      <c r="DA724" s="35"/>
    </row>
    <row r="725" spans="105:105" x14ac:dyDescent="0.2">
      <c r="DA725" s="35"/>
    </row>
    <row r="726" spans="105:105" x14ac:dyDescent="0.2">
      <c r="DA726" s="35"/>
    </row>
    <row r="727" spans="105:105" x14ac:dyDescent="0.2">
      <c r="DA727" s="35"/>
    </row>
    <row r="728" spans="105:105" x14ac:dyDescent="0.2">
      <c r="DA728" s="35"/>
    </row>
    <row r="729" spans="105:105" x14ac:dyDescent="0.2">
      <c r="DA729" s="35"/>
    </row>
    <row r="730" spans="105:105" x14ac:dyDescent="0.2">
      <c r="DA730" s="35"/>
    </row>
    <row r="731" spans="105:105" x14ac:dyDescent="0.2">
      <c r="DA731" s="35"/>
    </row>
    <row r="732" spans="105:105" x14ac:dyDescent="0.2">
      <c r="DA732" s="35"/>
    </row>
    <row r="733" spans="105:105" x14ac:dyDescent="0.2">
      <c r="DA733" s="35"/>
    </row>
    <row r="734" spans="105:105" x14ac:dyDescent="0.2">
      <c r="DA734" s="35"/>
    </row>
    <row r="735" spans="105:105" x14ac:dyDescent="0.2">
      <c r="DA735" s="35"/>
    </row>
    <row r="736" spans="105:105" x14ac:dyDescent="0.2">
      <c r="DA736" s="35"/>
    </row>
    <row r="737" spans="105:105" x14ac:dyDescent="0.2">
      <c r="DA737" s="35"/>
    </row>
    <row r="738" spans="105:105" x14ac:dyDescent="0.2">
      <c r="DA738" s="35"/>
    </row>
    <row r="739" spans="105:105" x14ac:dyDescent="0.2">
      <c r="DA739" s="35"/>
    </row>
    <row r="740" spans="105:105" x14ac:dyDescent="0.2">
      <c r="DA740" s="35"/>
    </row>
    <row r="741" spans="105:105" x14ac:dyDescent="0.2">
      <c r="DA741" s="35"/>
    </row>
    <row r="742" spans="105:105" x14ac:dyDescent="0.2">
      <c r="DA742" s="35"/>
    </row>
    <row r="743" spans="105:105" x14ac:dyDescent="0.2">
      <c r="DA743" s="35"/>
    </row>
    <row r="744" spans="105:105" x14ac:dyDescent="0.2">
      <c r="DA744" s="35"/>
    </row>
    <row r="745" spans="105:105" x14ac:dyDescent="0.2">
      <c r="DA745" s="35"/>
    </row>
    <row r="746" spans="105:105" x14ac:dyDescent="0.2">
      <c r="DA746" s="35"/>
    </row>
    <row r="747" spans="105:105" x14ac:dyDescent="0.2">
      <c r="DA747" s="35"/>
    </row>
    <row r="748" spans="105:105" x14ac:dyDescent="0.2">
      <c r="DA748" s="35"/>
    </row>
    <row r="749" spans="105:105" x14ac:dyDescent="0.2">
      <c r="DA749" s="35"/>
    </row>
    <row r="750" spans="105:105" x14ac:dyDescent="0.2">
      <c r="DA750" s="35"/>
    </row>
    <row r="751" spans="105:105" x14ac:dyDescent="0.2">
      <c r="DA751" s="35"/>
    </row>
    <row r="752" spans="105:105" x14ac:dyDescent="0.2">
      <c r="DA752" s="35"/>
    </row>
    <row r="753" spans="105:105" x14ac:dyDescent="0.2">
      <c r="DA753" s="35"/>
    </row>
    <row r="754" spans="105:105" x14ac:dyDescent="0.2">
      <c r="DA754" s="35"/>
    </row>
    <row r="755" spans="105:105" x14ac:dyDescent="0.2">
      <c r="DA755" s="35"/>
    </row>
    <row r="756" spans="105:105" x14ac:dyDescent="0.2">
      <c r="DA756" s="35"/>
    </row>
    <row r="757" spans="105:105" x14ac:dyDescent="0.2">
      <c r="DA757" s="35"/>
    </row>
    <row r="758" spans="105:105" x14ac:dyDescent="0.2">
      <c r="DA758" s="35"/>
    </row>
    <row r="759" spans="105:105" x14ac:dyDescent="0.2">
      <c r="DA759" s="35"/>
    </row>
    <row r="760" spans="105:105" x14ac:dyDescent="0.2">
      <c r="DA760" s="35"/>
    </row>
    <row r="761" spans="105:105" x14ac:dyDescent="0.2">
      <c r="DA761" s="35"/>
    </row>
    <row r="762" spans="105:105" x14ac:dyDescent="0.2">
      <c r="DA762" s="35"/>
    </row>
    <row r="763" spans="105:105" x14ac:dyDescent="0.2">
      <c r="DA763" s="35"/>
    </row>
    <row r="764" spans="105:105" x14ac:dyDescent="0.2">
      <c r="DA764" s="35"/>
    </row>
    <row r="765" spans="105:105" x14ac:dyDescent="0.2">
      <c r="DA765" s="35"/>
    </row>
    <row r="766" spans="105:105" x14ac:dyDescent="0.2">
      <c r="DA766" s="35"/>
    </row>
    <row r="767" spans="105:105" x14ac:dyDescent="0.2">
      <c r="DA767" s="35"/>
    </row>
    <row r="768" spans="105:105" x14ac:dyDescent="0.2">
      <c r="DA768" s="35"/>
    </row>
    <row r="769" spans="105:105" x14ac:dyDescent="0.2">
      <c r="DA769" s="35"/>
    </row>
    <row r="770" spans="105:105" x14ac:dyDescent="0.2">
      <c r="DA770" s="35"/>
    </row>
    <row r="771" spans="105:105" x14ac:dyDescent="0.2">
      <c r="DA771" s="35"/>
    </row>
    <row r="772" spans="105:105" x14ac:dyDescent="0.2">
      <c r="DA772" s="35"/>
    </row>
    <row r="773" spans="105:105" x14ac:dyDescent="0.2">
      <c r="DA773" s="35"/>
    </row>
    <row r="774" spans="105:105" x14ac:dyDescent="0.2">
      <c r="DA774" s="35"/>
    </row>
    <row r="775" spans="105:105" x14ac:dyDescent="0.2">
      <c r="DA775" s="35"/>
    </row>
    <row r="776" spans="105:105" x14ac:dyDescent="0.2">
      <c r="DA776" s="35"/>
    </row>
    <row r="777" spans="105:105" x14ac:dyDescent="0.2">
      <c r="DA777" s="35"/>
    </row>
    <row r="778" spans="105:105" x14ac:dyDescent="0.2">
      <c r="DA778" s="35"/>
    </row>
    <row r="779" spans="105:105" x14ac:dyDescent="0.2">
      <c r="DA779" s="35"/>
    </row>
  </sheetData>
  <mergeCells count="1">
    <mergeCell ref="BT1:BZ1"/>
  </mergeCells>
  <pageMargins left="0.75" right="0.75" top="1" bottom="1" header="0.5" footer="0.5"/>
  <pageSetup scale="10" orientation="portrait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D2:BN101"/>
  <sheetViews>
    <sheetView topLeftCell="BP1" workbookViewId="0">
      <selection activeCell="BY46" sqref="BY46"/>
    </sheetView>
  </sheetViews>
  <sheetFormatPr defaultRowHeight="12.75" x14ac:dyDescent="0.2"/>
  <cols>
    <col min="26" max="26" width="9.28515625" customWidth="1"/>
    <col min="27" max="27" width="8.28515625" customWidth="1"/>
    <col min="28" max="28" width="9.140625" customWidth="1"/>
    <col min="29" max="29" width="8.85546875" customWidth="1"/>
    <col min="33" max="33" width="9.5703125" customWidth="1"/>
    <col min="34" max="34" width="9.42578125" customWidth="1"/>
    <col min="35" max="37" width="9" customWidth="1"/>
    <col min="48" max="51" width="9.5703125" bestFit="1" customWidth="1"/>
  </cols>
  <sheetData>
    <row r="2" spans="4:24" x14ac:dyDescent="0.2">
      <c r="R2" t="s">
        <v>414</v>
      </c>
    </row>
    <row r="4" spans="4:24" x14ac:dyDescent="0.2">
      <c r="F4" t="s">
        <v>400</v>
      </c>
      <c r="G4" t="s">
        <v>401</v>
      </c>
      <c r="H4" t="s">
        <v>417</v>
      </c>
      <c r="I4" t="s">
        <v>407</v>
      </c>
      <c r="J4" t="s">
        <v>402</v>
      </c>
      <c r="K4" t="s">
        <v>44</v>
      </c>
      <c r="L4" t="s">
        <v>403</v>
      </c>
      <c r="M4" t="s">
        <v>404</v>
      </c>
      <c r="N4" t="s">
        <v>78</v>
      </c>
      <c r="O4" t="s">
        <v>405</v>
      </c>
      <c r="R4" t="s">
        <v>406</v>
      </c>
      <c r="S4" t="s">
        <v>407</v>
      </c>
      <c r="T4" t="s">
        <v>49</v>
      </c>
      <c r="U4" t="s">
        <v>402</v>
      </c>
      <c r="V4" t="s">
        <v>44</v>
      </c>
      <c r="W4" t="s">
        <v>415</v>
      </c>
      <c r="X4" t="s">
        <v>404</v>
      </c>
    </row>
    <row r="5" spans="4:24" x14ac:dyDescent="0.2">
      <c r="R5" t="s">
        <v>408</v>
      </c>
      <c r="T5" t="s">
        <v>409</v>
      </c>
      <c r="U5" t="s">
        <v>410</v>
      </c>
      <c r="V5" t="s">
        <v>411</v>
      </c>
    </row>
    <row r="7" spans="4:24" x14ac:dyDescent="0.2">
      <c r="D7">
        <v>1985</v>
      </c>
      <c r="E7" t="s">
        <v>412</v>
      </c>
      <c r="F7">
        <v>2173</v>
      </c>
      <c r="G7">
        <v>5172</v>
      </c>
      <c r="H7">
        <f>547</f>
        <v>547</v>
      </c>
      <c r="I7">
        <v>208</v>
      </c>
      <c r="J7">
        <v>808</v>
      </c>
      <c r="K7">
        <v>2375</v>
      </c>
      <c r="L7">
        <v>256</v>
      </c>
      <c r="M7">
        <v>5982</v>
      </c>
      <c r="O7">
        <v>17522</v>
      </c>
      <c r="R7">
        <v>5250</v>
      </c>
      <c r="S7">
        <v>1808</v>
      </c>
      <c r="T7">
        <v>475</v>
      </c>
    </row>
    <row r="8" spans="4:24" x14ac:dyDescent="0.2">
      <c r="E8" t="s">
        <v>413</v>
      </c>
      <c r="F8">
        <v>636937</v>
      </c>
      <c r="G8">
        <v>5012</v>
      </c>
      <c r="H8">
        <f>87008</f>
        <v>87008</v>
      </c>
      <c r="I8">
        <v>35739</v>
      </c>
      <c r="J8">
        <v>9399</v>
      </c>
      <c r="K8">
        <v>97981</v>
      </c>
      <c r="L8">
        <v>10336</v>
      </c>
      <c r="M8">
        <v>5982</v>
      </c>
      <c r="R8">
        <v>7006</v>
      </c>
      <c r="S8">
        <v>4267</v>
      </c>
      <c r="T8">
        <v>500</v>
      </c>
      <c r="U8">
        <v>8366</v>
      </c>
      <c r="V8">
        <v>38786</v>
      </c>
      <c r="W8">
        <v>1634</v>
      </c>
      <c r="X8">
        <v>2582</v>
      </c>
    </row>
    <row r="9" spans="4:24" x14ac:dyDescent="0.2">
      <c r="F9" s="179">
        <f>F7</f>
        <v>2173</v>
      </c>
      <c r="G9" s="179">
        <f>(G8-T8)/G8*G7</f>
        <v>4656.0383080606543</v>
      </c>
      <c r="H9" s="179">
        <f>(H8-R8)/H8*H7</f>
        <v>502.95483173961014</v>
      </c>
      <c r="I9" s="179">
        <f>(I8-S8)/I8*I7</f>
        <v>183.16617700551217</v>
      </c>
      <c r="J9" s="179">
        <f>(J8-U8)/J8*J7</f>
        <v>88.803489732950311</v>
      </c>
      <c r="K9" s="179">
        <f>K7</f>
        <v>2375</v>
      </c>
      <c r="L9" s="179">
        <f>L7</f>
        <v>256</v>
      </c>
      <c r="M9" s="179">
        <f>M8-X8</f>
        <v>3400</v>
      </c>
    </row>
    <row r="11" spans="4:24" x14ac:dyDescent="0.2">
      <c r="D11">
        <v>1988</v>
      </c>
      <c r="E11" t="s">
        <v>412</v>
      </c>
      <c r="F11">
        <v>2398</v>
      </c>
      <c r="G11">
        <v>5860</v>
      </c>
      <c r="H11">
        <f>589</f>
        <v>589</v>
      </c>
      <c r="I11">
        <v>221</v>
      </c>
      <c r="J11">
        <v>1002</v>
      </c>
      <c r="K11">
        <v>2363</v>
      </c>
      <c r="L11">
        <v>420</v>
      </c>
      <c r="M11">
        <v>7682</v>
      </c>
      <c r="O11">
        <v>20534</v>
      </c>
      <c r="R11">
        <v>3434</v>
      </c>
      <c r="S11">
        <v>427</v>
      </c>
      <c r="T11">
        <v>526</v>
      </c>
      <c r="U11">
        <v>10251</v>
      </c>
      <c r="V11">
        <v>492</v>
      </c>
    </row>
    <row r="12" spans="4:24" x14ac:dyDescent="0.2">
      <c r="E12" t="s">
        <v>413</v>
      </c>
      <c r="F12">
        <v>702876</v>
      </c>
      <c r="G12">
        <v>5695</v>
      </c>
      <c r="H12">
        <f>93744</f>
        <v>93744</v>
      </c>
      <c r="I12">
        <v>37865</v>
      </c>
      <c r="J12">
        <v>11512</v>
      </c>
      <c r="K12">
        <v>97582</v>
      </c>
      <c r="L12">
        <v>16929</v>
      </c>
      <c r="M12">
        <v>7682</v>
      </c>
      <c r="R12">
        <v>4239</v>
      </c>
      <c r="S12">
        <v>1196</v>
      </c>
      <c r="T12">
        <v>554</v>
      </c>
      <c r="U12">
        <v>10286</v>
      </c>
      <c r="V12">
        <v>40070</v>
      </c>
      <c r="W12">
        <v>1164</v>
      </c>
      <c r="X12">
        <v>3531</v>
      </c>
    </row>
    <row r="13" spans="4:24" x14ac:dyDescent="0.2">
      <c r="F13" s="179">
        <f>F11</f>
        <v>2398</v>
      </c>
      <c r="G13" s="179">
        <f>(G12-T12)/G12*G11</f>
        <v>5289.9490781387185</v>
      </c>
      <c r="H13" s="179">
        <f>(H12-R12)/H12*H11</f>
        <v>562.36607142857144</v>
      </c>
      <c r="I13" s="179">
        <f>(I12-S12)/I12*I11</f>
        <v>214.0195167040803</v>
      </c>
      <c r="J13" s="179">
        <f>(J12-U12)/J12*J11</f>
        <v>106.71056289089645</v>
      </c>
      <c r="K13" s="179">
        <f>K11</f>
        <v>2363</v>
      </c>
      <c r="L13" s="179">
        <f>L11</f>
        <v>420</v>
      </c>
      <c r="M13" s="179">
        <f>M12-X12</f>
        <v>4151</v>
      </c>
    </row>
    <row r="15" spans="4:24" x14ac:dyDescent="0.2">
      <c r="D15">
        <v>1991</v>
      </c>
      <c r="E15" t="s">
        <v>412</v>
      </c>
      <c r="F15">
        <v>2370</v>
      </c>
      <c r="G15">
        <v>6095</v>
      </c>
      <c r="H15">
        <v>454</v>
      </c>
      <c r="I15">
        <v>146</v>
      </c>
      <c r="J15">
        <v>1574</v>
      </c>
      <c r="K15">
        <v>2006</v>
      </c>
      <c r="L15">
        <v>308</v>
      </c>
      <c r="M15">
        <v>7304</v>
      </c>
    </row>
    <row r="16" spans="4:24" x14ac:dyDescent="0.2">
      <c r="E16" t="s">
        <v>413</v>
      </c>
      <c r="F16">
        <v>694702</v>
      </c>
      <c r="G16">
        <v>5917</v>
      </c>
      <c r="H16">
        <f>72261</f>
        <v>72261</v>
      </c>
      <c r="I16">
        <v>25016</v>
      </c>
      <c r="J16">
        <f>447163</f>
        <v>447163</v>
      </c>
      <c r="K16">
        <v>83860</v>
      </c>
      <c r="L16">
        <v>12410</v>
      </c>
      <c r="M16">
        <v>7304</v>
      </c>
      <c r="Q16" t="s">
        <v>416</v>
      </c>
      <c r="R16">
        <f>10022</f>
        <v>10022</v>
      </c>
      <c r="S16">
        <v>1216</v>
      </c>
      <c r="T16">
        <v>573</v>
      </c>
      <c r="U16">
        <v>419337</v>
      </c>
      <c r="V16">
        <v>30869</v>
      </c>
      <c r="W16">
        <v>1028</v>
      </c>
      <c r="X16">
        <v>3394</v>
      </c>
    </row>
    <row r="17" spans="4:65" x14ac:dyDescent="0.2">
      <c r="F17" s="179">
        <f>F15</f>
        <v>2370</v>
      </c>
      <c r="G17" s="179">
        <f>(G16-T16)/G16*G15</f>
        <v>5504.762548588812</v>
      </c>
      <c r="H17" s="185">
        <v>414</v>
      </c>
      <c r="I17" s="185">
        <v>139</v>
      </c>
      <c r="J17" s="185">
        <v>105</v>
      </c>
      <c r="K17" s="179">
        <f>K15</f>
        <v>2006</v>
      </c>
      <c r="L17" s="179">
        <f>L15</f>
        <v>308</v>
      </c>
      <c r="M17" s="179">
        <f>M16-X16</f>
        <v>3910</v>
      </c>
    </row>
    <row r="19" spans="4:65" x14ac:dyDescent="0.2">
      <c r="D19">
        <v>1994</v>
      </c>
      <c r="F19">
        <v>2656</v>
      </c>
      <c r="G19">
        <v>6835</v>
      </c>
      <c r="H19">
        <v>490</v>
      </c>
      <c r="I19">
        <v>158</v>
      </c>
      <c r="J19">
        <v>1631</v>
      </c>
      <c r="K19">
        <v>2105</v>
      </c>
      <c r="L19">
        <v>449</v>
      </c>
      <c r="M19">
        <v>7926</v>
      </c>
      <c r="N19">
        <v>587</v>
      </c>
      <c r="O19">
        <v>21663</v>
      </c>
      <c r="R19">
        <v>8042</v>
      </c>
      <c r="S19">
        <v>1175</v>
      </c>
      <c r="T19">
        <v>673</v>
      </c>
      <c r="U19">
        <v>435099</v>
      </c>
      <c r="V19">
        <v>34206</v>
      </c>
      <c r="W19">
        <v>958</v>
      </c>
      <c r="X19">
        <v>3505</v>
      </c>
    </row>
    <row r="20" spans="4:65" x14ac:dyDescent="0.2">
      <c r="F20">
        <v>778335</v>
      </c>
      <c r="G20">
        <f>G16/G15*G19</f>
        <v>6635.3888433141919</v>
      </c>
      <c r="H20">
        <v>78010</v>
      </c>
      <c r="I20">
        <v>27196</v>
      </c>
      <c r="J20">
        <v>461028</v>
      </c>
      <c r="K20">
        <v>88349</v>
      </c>
      <c r="L20">
        <v>18252</v>
      </c>
      <c r="M20">
        <v>7926</v>
      </c>
      <c r="N20">
        <v>587</v>
      </c>
      <c r="R20">
        <v>8042</v>
      </c>
      <c r="S20">
        <v>1175</v>
      </c>
      <c r="T20">
        <v>673</v>
      </c>
      <c r="U20">
        <v>435099</v>
      </c>
      <c r="V20">
        <v>34206</v>
      </c>
      <c r="W20">
        <v>958</v>
      </c>
      <c r="X20">
        <v>3505</v>
      </c>
    </row>
    <row r="21" spans="4:65" x14ac:dyDescent="0.2">
      <c r="F21" s="179">
        <f>F19</f>
        <v>2656</v>
      </c>
      <c r="G21" s="179">
        <f>(G20-T20)/G20*G19</f>
        <v>6141.7542673652188</v>
      </c>
      <c r="H21" s="185">
        <v>441</v>
      </c>
      <c r="I21" s="185">
        <v>152</v>
      </c>
      <c r="J21" s="185">
        <v>99</v>
      </c>
      <c r="K21" s="179">
        <f>K19</f>
        <v>2105</v>
      </c>
      <c r="L21" s="179">
        <f>L19</f>
        <v>449</v>
      </c>
      <c r="M21" s="179">
        <f>M20-X20</f>
        <v>4421</v>
      </c>
    </row>
    <row r="23" spans="4:65" x14ac:dyDescent="0.2">
      <c r="D23">
        <v>1998</v>
      </c>
      <c r="F23">
        <v>3035</v>
      </c>
      <c r="G23">
        <v>7426</v>
      </c>
      <c r="H23">
        <v>406</v>
      </c>
      <c r="I23">
        <v>142</v>
      </c>
      <c r="J23">
        <v>1882</v>
      </c>
      <c r="K23">
        <v>1841</v>
      </c>
      <c r="L23">
        <v>461</v>
      </c>
      <c r="M23">
        <v>8980</v>
      </c>
      <c r="N23">
        <v>349</v>
      </c>
      <c r="O23">
        <v>21663</v>
      </c>
    </row>
    <row r="24" spans="4:65" x14ac:dyDescent="0.2">
      <c r="F24">
        <v>889474</v>
      </c>
      <c r="G24">
        <v>7231</v>
      </c>
      <c r="H24">
        <v>65</v>
      </c>
      <c r="I24">
        <v>24</v>
      </c>
      <c r="J24">
        <v>528</v>
      </c>
      <c r="K24">
        <v>77</v>
      </c>
      <c r="L24">
        <v>19</v>
      </c>
      <c r="M24">
        <v>8980</v>
      </c>
      <c r="N24">
        <v>349</v>
      </c>
      <c r="Q24">
        <v>7340</v>
      </c>
      <c r="R24">
        <v>9</v>
      </c>
      <c r="S24">
        <v>2</v>
      </c>
      <c r="T24">
        <v>762</v>
      </c>
      <c r="U24">
        <v>491</v>
      </c>
      <c r="V24">
        <v>25</v>
      </c>
      <c r="W24">
        <v>1</v>
      </c>
      <c r="X24">
        <v>4048</v>
      </c>
    </row>
    <row r="25" spans="4:65" x14ac:dyDescent="0.2">
      <c r="F25" s="179">
        <f>F23</f>
        <v>3035</v>
      </c>
      <c r="G25" s="179">
        <f>(G24-T24)/G24*G23</f>
        <v>6643.4509749688841</v>
      </c>
      <c r="H25" s="185">
        <v>357</v>
      </c>
      <c r="I25" s="185">
        <v>133</v>
      </c>
      <c r="J25" s="185">
        <v>135</v>
      </c>
      <c r="K25" s="179">
        <f>K23</f>
        <v>1841</v>
      </c>
      <c r="L25" s="179">
        <f>L23</f>
        <v>461</v>
      </c>
      <c r="M25" s="179">
        <f>M24-X24</f>
        <v>4932</v>
      </c>
    </row>
    <row r="27" spans="4:65" x14ac:dyDescent="0.2">
      <c r="D27">
        <v>2002</v>
      </c>
      <c r="F27">
        <v>2839</v>
      </c>
      <c r="G27">
        <v>6468</v>
      </c>
      <c r="H27">
        <v>255</v>
      </c>
      <c r="I27">
        <v>152</v>
      </c>
      <c r="J27">
        <v>3070</v>
      </c>
      <c r="K27">
        <v>1956</v>
      </c>
      <c r="L27">
        <v>385</v>
      </c>
      <c r="M27">
        <v>8271</v>
      </c>
      <c r="N27">
        <v>730</v>
      </c>
      <c r="O27">
        <v>21663</v>
      </c>
    </row>
    <row r="28" spans="4:65" x14ac:dyDescent="0.2">
      <c r="F28">
        <v>832061</v>
      </c>
      <c r="G28">
        <v>6298</v>
      </c>
      <c r="H28">
        <v>41</v>
      </c>
      <c r="I28">
        <v>26</v>
      </c>
      <c r="J28">
        <v>857</v>
      </c>
      <c r="K28">
        <v>84</v>
      </c>
      <c r="L28">
        <v>16</v>
      </c>
      <c r="M28">
        <v>8271</v>
      </c>
      <c r="N28">
        <v>587</v>
      </c>
      <c r="Q28">
        <v>8189</v>
      </c>
      <c r="R28">
        <v>7</v>
      </c>
      <c r="S28">
        <v>2</v>
      </c>
      <c r="T28">
        <v>657</v>
      </c>
      <c r="U28">
        <v>831</v>
      </c>
      <c r="V28">
        <v>31</v>
      </c>
      <c r="W28">
        <v>1</v>
      </c>
      <c r="X28">
        <v>3693</v>
      </c>
    </row>
    <row r="29" spans="4:65" x14ac:dyDescent="0.2">
      <c r="F29" s="179">
        <f>F27</f>
        <v>2839</v>
      </c>
      <c r="G29" s="179">
        <f>(G28-T28)/G28*G27</f>
        <v>5793.2657986662434</v>
      </c>
      <c r="H29" s="185">
        <v>211</v>
      </c>
      <c r="I29" s="185">
        <v>142</v>
      </c>
      <c r="J29" s="185">
        <v>103</v>
      </c>
      <c r="K29" s="179">
        <f>K27</f>
        <v>1956</v>
      </c>
      <c r="L29" s="179">
        <f>L27</f>
        <v>385</v>
      </c>
      <c r="M29" s="179">
        <f>M28-X28</f>
        <v>4578</v>
      </c>
    </row>
    <row r="31" spans="4:65" x14ac:dyDescent="0.2">
      <c r="D31">
        <v>2006</v>
      </c>
      <c r="F31">
        <v>2851</v>
      </c>
      <c r="G31">
        <v>5911</v>
      </c>
      <c r="H31">
        <v>314</v>
      </c>
      <c r="I31">
        <v>143</v>
      </c>
      <c r="J31">
        <v>2376</v>
      </c>
      <c r="K31">
        <v>1433</v>
      </c>
      <c r="L31">
        <v>272</v>
      </c>
      <c r="M31">
        <v>8443</v>
      </c>
      <c r="N31">
        <v>645</v>
      </c>
      <c r="O31">
        <v>21098</v>
      </c>
      <c r="R31">
        <v>8042</v>
      </c>
      <c r="S31">
        <v>1175</v>
      </c>
      <c r="T31">
        <v>673</v>
      </c>
      <c r="U31">
        <v>435099</v>
      </c>
      <c r="V31">
        <v>34206</v>
      </c>
      <c r="W31">
        <v>958</v>
      </c>
      <c r="X31">
        <v>3505</v>
      </c>
    </row>
    <row r="32" spans="4:65" x14ac:dyDescent="0.2">
      <c r="F32">
        <v>835467</v>
      </c>
      <c r="G32">
        <v>5744</v>
      </c>
      <c r="H32">
        <v>50</v>
      </c>
      <c r="I32">
        <v>25</v>
      </c>
      <c r="J32">
        <v>962</v>
      </c>
      <c r="K32">
        <v>64</v>
      </c>
      <c r="L32">
        <v>11</v>
      </c>
      <c r="M32">
        <v>8443</v>
      </c>
      <c r="N32">
        <v>645</v>
      </c>
      <c r="Q32">
        <v>8189</v>
      </c>
      <c r="R32" s="184">
        <v>10</v>
      </c>
      <c r="S32" s="184">
        <v>3</v>
      </c>
      <c r="T32" s="184">
        <v>387</v>
      </c>
      <c r="U32" s="184">
        <v>645</v>
      </c>
      <c r="V32" s="184">
        <v>19</v>
      </c>
      <c r="W32" s="184">
        <v>2</v>
      </c>
      <c r="X32" s="184">
        <v>3711</v>
      </c>
      <c r="AG32" t="s">
        <v>426</v>
      </c>
      <c r="AM32" t="s">
        <v>428</v>
      </c>
      <c r="BM32" t="s">
        <v>429</v>
      </c>
    </row>
    <row r="33" spans="4:66" x14ac:dyDescent="0.2">
      <c r="F33" s="179">
        <f>F31</f>
        <v>2851</v>
      </c>
      <c r="G33" s="179">
        <f>(G32-T32)/G32*G31</f>
        <v>5512.7484331476317</v>
      </c>
      <c r="H33" s="185">
        <f>(H32-R32)/H32*H31</f>
        <v>251.20000000000002</v>
      </c>
      <c r="I33" s="185">
        <v>129</v>
      </c>
      <c r="J33" s="185">
        <v>79</v>
      </c>
      <c r="K33" s="179">
        <f>K31</f>
        <v>1433</v>
      </c>
      <c r="L33" s="179">
        <f>L31</f>
        <v>272</v>
      </c>
      <c r="M33" s="179">
        <f>M32-X32</f>
        <v>4732</v>
      </c>
      <c r="T33">
        <v>1E-3</v>
      </c>
    </row>
    <row r="34" spans="4:66" x14ac:dyDescent="0.2">
      <c r="T34">
        <f>0.9</f>
        <v>0.9</v>
      </c>
      <c r="AS34" t="s">
        <v>424</v>
      </c>
      <c r="AT34" t="s">
        <v>425</v>
      </c>
      <c r="BN34" t="s">
        <v>430</v>
      </c>
    </row>
    <row r="35" spans="4:66" x14ac:dyDescent="0.2">
      <c r="Q35" t="s">
        <v>251</v>
      </c>
      <c r="R35" t="s">
        <v>40</v>
      </c>
      <c r="S35" t="s">
        <v>44</v>
      </c>
      <c r="T35" t="s">
        <v>395</v>
      </c>
      <c r="Z35" t="s">
        <v>251</v>
      </c>
      <c r="AA35" t="s">
        <v>40</v>
      </c>
      <c r="AB35" t="s">
        <v>44</v>
      </c>
      <c r="AC35" t="s">
        <v>395</v>
      </c>
      <c r="AG35" t="s">
        <v>251</v>
      </c>
      <c r="AH35" t="s">
        <v>40</v>
      </c>
      <c r="AI35" t="s">
        <v>44</v>
      </c>
      <c r="AJ35" t="s">
        <v>395</v>
      </c>
      <c r="AK35" t="s">
        <v>422</v>
      </c>
      <c r="AV35" t="s">
        <v>251</v>
      </c>
      <c r="AW35" t="s">
        <v>40</v>
      </c>
      <c r="AX35" t="s">
        <v>44</v>
      </c>
      <c r="AY35" t="s">
        <v>395</v>
      </c>
      <c r="AZ35" t="s">
        <v>80</v>
      </c>
    </row>
    <row r="36" spans="4:66" x14ac:dyDescent="0.2">
      <c r="D36">
        <f>1960</f>
        <v>1960</v>
      </c>
      <c r="P36">
        <f>D36</f>
        <v>1960</v>
      </c>
      <c r="T36" s="180">
        <f>AER11_Table2.1d!$Q23*0.001*T$34</f>
        <v>611.87760000000003</v>
      </c>
      <c r="Y36">
        <f>P36</f>
        <v>1960</v>
      </c>
      <c r="AF36">
        <f>P36</f>
        <v>1960</v>
      </c>
      <c r="AG36" t="e">
        <f>BH$90*$AK36*BH62</f>
        <v>#DIV/0!</v>
      </c>
      <c r="AH36" t="e">
        <f t="shared" ref="AH36" si="0">BI$90*$AK36*BI62</f>
        <v>#DIV/0!</v>
      </c>
      <c r="AI36" t="e">
        <f t="shared" ref="AI36" si="1">BJ$90*$AK36*BJ62</f>
        <v>#DIV/0!</v>
      </c>
      <c r="AJ36" t="e">
        <f>AL36</f>
        <v>#DIV/0!</v>
      </c>
      <c r="AK36" s="160" t="e">
        <f>1-AL36</f>
        <v>#DIV/0!</v>
      </c>
      <c r="AL36" t="e">
        <f>T36/AM36</f>
        <v>#DIV/0!</v>
      </c>
      <c r="AM36" s="186">
        <f>BF61/BF$71*AM$46</f>
        <v>0</v>
      </c>
      <c r="AN36" t="s">
        <v>421</v>
      </c>
      <c r="AS36" t="e">
        <f>SUM(AG36:AI36)</f>
        <v>#DIV/0!</v>
      </c>
      <c r="AT36" t="e">
        <f>AK36/AS36</f>
        <v>#DIV/0!</v>
      </c>
      <c r="AV36" s="179" t="e">
        <f>$AT36*AG36*$AM36</f>
        <v>#DIV/0!</v>
      </c>
      <c r="AW36" s="179" t="e">
        <f t="shared" ref="AW36:AX36" si="2">$AT36*AH36*$AM36</f>
        <v>#DIV/0!</v>
      </c>
      <c r="AX36" s="179" t="e">
        <f t="shared" si="2"/>
        <v>#DIV/0!</v>
      </c>
      <c r="AY36" s="179" t="e">
        <f>AL36*AM36</f>
        <v>#DIV/0!</v>
      </c>
      <c r="AZ36">
        <f>BM36</f>
        <v>0</v>
      </c>
      <c r="BL36">
        <f>P36</f>
        <v>1960</v>
      </c>
      <c r="BM36" s="189">
        <f>BN36/BN$46*BM$46</f>
        <v>0</v>
      </c>
      <c r="BN36">
        <f>[20]All_fuels!AK5</f>
        <v>996.79600000000005</v>
      </c>
    </row>
    <row r="37" spans="4:66" x14ac:dyDescent="0.2">
      <c r="D37">
        <f>D36+1</f>
        <v>1961</v>
      </c>
      <c r="P37">
        <f t="shared" ref="P37:P86" si="3">D37</f>
        <v>1961</v>
      </c>
      <c r="T37" s="180">
        <f>AER11_Table2.1d!$Q24*0.001*T$34</f>
        <v>625.87170000000003</v>
      </c>
      <c r="Y37">
        <f t="shared" ref="Y37:Y86" si="4">P37</f>
        <v>1961</v>
      </c>
      <c r="AF37">
        <f t="shared" ref="AF37:AF86" si="5">P37</f>
        <v>1961</v>
      </c>
      <c r="AG37" t="e">
        <f t="shared" ref="AG37:AG59" si="6">BH$90*$AK37*BH63</f>
        <v>#DIV/0!</v>
      </c>
      <c r="AH37" t="e">
        <f t="shared" ref="AH37:AH59" si="7">BI$90*$AK37*BI63</f>
        <v>#DIV/0!</v>
      </c>
      <c r="AI37" t="e">
        <f t="shared" ref="AI37:AI59" si="8">BJ$90*$AK37*BJ63</f>
        <v>#DIV/0!</v>
      </c>
      <c r="AJ37" t="e">
        <f t="shared" ref="AJ37:AJ59" si="9">AL37</f>
        <v>#DIV/0!</v>
      </c>
      <c r="AK37" s="160" t="e">
        <f t="shared" ref="AK37:AK86" si="10">1-AL37</f>
        <v>#DIV/0!</v>
      </c>
      <c r="AL37" t="e">
        <f t="shared" ref="AL37:AL45" si="11">T37/AM37</f>
        <v>#DIV/0!</v>
      </c>
      <c r="AM37" s="186">
        <f t="shared" ref="AM37:AM45" si="12">BF62/BF$71*AM$46</f>
        <v>0</v>
      </c>
      <c r="AS37" t="e">
        <f t="shared" ref="AS37:AS61" si="13">SUM(AG37:AJ37)</f>
        <v>#DIV/0!</v>
      </c>
      <c r="AT37" t="e">
        <f t="shared" ref="AT37:AT86" si="14">1/AS37</f>
        <v>#DIV/0!</v>
      </c>
      <c r="AV37" s="179" t="e">
        <f t="shared" ref="AV37:AV60" si="15">$AT37*AG37*$AM37</f>
        <v>#DIV/0!</v>
      </c>
      <c r="AW37" s="179" t="e">
        <f t="shared" ref="AW37:AW60" si="16">$AT37*AH37*$AM37</f>
        <v>#DIV/0!</v>
      </c>
      <c r="AX37" s="179" t="e">
        <f t="shared" ref="AX37:AX60" si="17">$AT37*AI37*$AM37</f>
        <v>#DIV/0!</v>
      </c>
      <c r="AY37" s="179" t="e">
        <f t="shared" ref="AY37:AY60" si="18">AL37*AM37</f>
        <v>#DIV/0!</v>
      </c>
      <c r="AZ37">
        <f t="shared" ref="AZ37:AZ86" si="19">BM37</f>
        <v>0</v>
      </c>
      <c r="BL37">
        <f t="shared" ref="BL37:BL86" si="20">P37</f>
        <v>1961</v>
      </c>
      <c r="BM37" s="189">
        <f t="shared" ref="BM37:BM45" si="21">BN37/BN$46*BM$46</f>
        <v>0</v>
      </c>
      <c r="BN37">
        <f>[20]All_fuels!AK6</f>
        <v>1019.3949999999998</v>
      </c>
    </row>
    <row r="38" spans="4:66" x14ac:dyDescent="0.2">
      <c r="D38">
        <f t="shared" ref="D38:D86" si="22">D37+1</f>
        <v>1962</v>
      </c>
      <c r="P38">
        <f t="shared" si="3"/>
        <v>1962</v>
      </c>
      <c r="T38" s="180">
        <f>AER11_Table2.1d!$Q25*0.001*T$34</f>
        <v>655.36109999999996</v>
      </c>
      <c r="Y38">
        <f t="shared" si="4"/>
        <v>1962</v>
      </c>
      <c r="AF38">
        <f t="shared" si="5"/>
        <v>1962</v>
      </c>
      <c r="AG38" t="e">
        <f t="shared" si="6"/>
        <v>#DIV/0!</v>
      </c>
      <c r="AH38" t="e">
        <f t="shared" si="7"/>
        <v>#DIV/0!</v>
      </c>
      <c r="AI38" t="e">
        <f t="shared" si="8"/>
        <v>#DIV/0!</v>
      </c>
      <c r="AJ38" t="e">
        <f t="shared" si="9"/>
        <v>#DIV/0!</v>
      </c>
      <c r="AK38" s="160" t="e">
        <f t="shared" si="10"/>
        <v>#DIV/0!</v>
      </c>
      <c r="AL38" t="e">
        <f t="shared" si="11"/>
        <v>#DIV/0!</v>
      </c>
      <c r="AM38" s="186">
        <f t="shared" si="12"/>
        <v>0</v>
      </c>
      <c r="AS38" t="e">
        <f t="shared" si="13"/>
        <v>#DIV/0!</v>
      </c>
      <c r="AT38" t="e">
        <f t="shared" si="14"/>
        <v>#DIV/0!</v>
      </c>
      <c r="AV38" s="179" t="e">
        <f t="shared" si="15"/>
        <v>#DIV/0!</v>
      </c>
      <c r="AW38" s="179" t="e">
        <f t="shared" si="16"/>
        <v>#DIV/0!</v>
      </c>
      <c r="AX38" s="179" t="e">
        <f t="shared" si="17"/>
        <v>#DIV/0!</v>
      </c>
      <c r="AY38" s="179" t="e">
        <f t="shared" si="18"/>
        <v>#DIV/0!</v>
      </c>
      <c r="AZ38">
        <f t="shared" si="19"/>
        <v>0</v>
      </c>
      <c r="BL38">
        <f t="shared" si="20"/>
        <v>1962</v>
      </c>
      <c r="BM38" s="189">
        <f t="shared" si="21"/>
        <v>0</v>
      </c>
      <c r="BN38">
        <f>[20]All_fuels!AK7</f>
        <v>1075.4149999999997</v>
      </c>
    </row>
    <row r="39" spans="4:66" x14ac:dyDescent="0.2">
      <c r="D39">
        <f t="shared" si="22"/>
        <v>1963</v>
      </c>
      <c r="P39">
        <f t="shared" si="3"/>
        <v>1963</v>
      </c>
      <c r="T39" s="180">
        <f>AER11_Table2.1d!$Q26*0.001*T$34</f>
        <v>697.3587</v>
      </c>
      <c r="Y39">
        <f t="shared" si="4"/>
        <v>1963</v>
      </c>
      <c r="AF39">
        <f t="shared" si="5"/>
        <v>1963</v>
      </c>
      <c r="AG39" t="e">
        <f t="shared" si="6"/>
        <v>#DIV/0!</v>
      </c>
      <c r="AH39" t="e">
        <f t="shared" si="7"/>
        <v>#DIV/0!</v>
      </c>
      <c r="AI39" t="e">
        <f t="shared" si="8"/>
        <v>#DIV/0!</v>
      </c>
      <c r="AJ39" t="e">
        <f t="shared" si="9"/>
        <v>#DIV/0!</v>
      </c>
      <c r="AK39" s="160" t="e">
        <f t="shared" si="10"/>
        <v>#DIV/0!</v>
      </c>
      <c r="AL39" t="e">
        <f t="shared" si="11"/>
        <v>#DIV/0!</v>
      </c>
      <c r="AM39" s="186">
        <f t="shared" si="12"/>
        <v>0</v>
      </c>
      <c r="AS39" t="e">
        <f t="shared" si="13"/>
        <v>#DIV/0!</v>
      </c>
      <c r="AT39" t="e">
        <f t="shared" si="14"/>
        <v>#DIV/0!</v>
      </c>
      <c r="AV39" s="179" t="e">
        <f t="shared" si="15"/>
        <v>#DIV/0!</v>
      </c>
      <c r="AW39" s="179" t="e">
        <f t="shared" si="16"/>
        <v>#DIV/0!</v>
      </c>
      <c r="AX39" s="179" t="e">
        <f t="shared" si="17"/>
        <v>#DIV/0!</v>
      </c>
      <c r="AY39" s="179" t="e">
        <f t="shared" si="18"/>
        <v>#DIV/0!</v>
      </c>
      <c r="AZ39">
        <f t="shared" si="19"/>
        <v>0</v>
      </c>
      <c r="BL39">
        <f t="shared" si="20"/>
        <v>1963</v>
      </c>
      <c r="BM39" s="189">
        <f t="shared" si="21"/>
        <v>0</v>
      </c>
      <c r="BN39">
        <f>[20]All_fuels!AK8</f>
        <v>1137.0439999999996</v>
      </c>
    </row>
    <row r="40" spans="4:66" x14ac:dyDescent="0.2">
      <c r="D40">
        <f t="shared" si="22"/>
        <v>1964</v>
      </c>
      <c r="P40">
        <f t="shared" si="3"/>
        <v>1964</v>
      </c>
      <c r="T40" s="180">
        <f>AER11_Table2.1d!$Q27*0.001*T$34</f>
        <v>744.06150000000002</v>
      </c>
      <c r="Y40">
        <f t="shared" si="4"/>
        <v>1964</v>
      </c>
      <c r="AF40">
        <f t="shared" si="5"/>
        <v>1964</v>
      </c>
      <c r="AG40" t="e">
        <f t="shared" si="6"/>
        <v>#DIV/0!</v>
      </c>
      <c r="AH40" t="e">
        <f t="shared" si="7"/>
        <v>#DIV/0!</v>
      </c>
      <c r="AI40" t="e">
        <f t="shared" si="8"/>
        <v>#DIV/0!</v>
      </c>
      <c r="AJ40" t="e">
        <f t="shared" si="9"/>
        <v>#DIV/0!</v>
      </c>
      <c r="AK40" s="160" t="e">
        <f t="shared" si="10"/>
        <v>#DIV/0!</v>
      </c>
      <c r="AL40" t="e">
        <f t="shared" si="11"/>
        <v>#DIV/0!</v>
      </c>
      <c r="AM40" s="186">
        <f t="shared" si="12"/>
        <v>0</v>
      </c>
      <c r="AS40" t="e">
        <f t="shared" si="13"/>
        <v>#DIV/0!</v>
      </c>
      <c r="AT40" t="e">
        <f t="shared" si="14"/>
        <v>#DIV/0!</v>
      </c>
      <c r="AV40" s="179" t="e">
        <f t="shared" si="15"/>
        <v>#DIV/0!</v>
      </c>
      <c r="AW40" s="179" t="e">
        <f t="shared" si="16"/>
        <v>#DIV/0!</v>
      </c>
      <c r="AX40" s="179" t="e">
        <f t="shared" si="17"/>
        <v>#DIV/0!</v>
      </c>
      <c r="AY40" s="179" t="e">
        <f t="shared" si="18"/>
        <v>#DIV/0!</v>
      </c>
      <c r="AZ40">
        <f t="shared" si="19"/>
        <v>0</v>
      </c>
      <c r="BL40">
        <f t="shared" si="20"/>
        <v>1964</v>
      </c>
      <c r="BM40" s="189">
        <f t="shared" si="21"/>
        <v>0</v>
      </c>
      <c r="BN40">
        <f>[20]All_fuels!AK9</f>
        <v>1193.4089999999997</v>
      </c>
    </row>
    <row r="41" spans="4:66" x14ac:dyDescent="0.2">
      <c r="D41">
        <f t="shared" si="22"/>
        <v>1965</v>
      </c>
      <c r="P41">
        <f t="shared" si="3"/>
        <v>1965</v>
      </c>
      <c r="T41" s="180">
        <f>AER11_Table2.1d!$Q28*0.001*T$34</f>
        <v>769.44870000000003</v>
      </c>
      <c r="Y41">
        <f t="shared" si="4"/>
        <v>1965</v>
      </c>
      <c r="AF41">
        <f t="shared" si="5"/>
        <v>1965</v>
      </c>
      <c r="AG41" t="e">
        <f t="shared" si="6"/>
        <v>#DIV/0!</v>
      </c>
      <c r="AH41" t="e">
        <f t="shared" si="7"/>
        <v>#DIV/0!</v>
      </c>
      <c r="AI41" t="e">
        <f t="shared" si="8"/>
        <v>#DIV/0!</v>
      </c>
      <c r="AJ41" t="e">
        <f t="shared" si="9"/>
        <v>#DIV/0!</v>
      </c>
      <c r="AK41" s="160" t="e">
        <f t="shared" si="10"/>
        <v>#DIV/0!</v>
      </c>
      <c r="AL41" t="e">
        <f t="shared" si="11"/>
        <v>#DIV/0!</v>
      </c>
      <c r="AM41" s="186">
        <f t="shared" si="12"/>
        <v>0</v>
      </c>
      <c r="AS41" t="e">
        <f t="shared" si="13"/>
        <v>#DIV/0!</v>
      </c>
      <c r="AT41" t="e">
        <f t="shared" si="14"/>
        <v>#DIV/0!</v>
      </c>
      <c r="AV41" s="179" t="e">
        <f t="shared" si="15"/>
        <v>#DIV/0!</v>
      </c>
      <c r="AW41" s="179" t="e">
        <f t="shared" si="16"/>
        <v>#DIV/0!</v>
      </c>
      <c r="AX41" s="179" t="e">
        <f t="shared" si="17"/>
        <v>#DIV/0!</v>
      </c>
      <c r="AY41" s="179" t="e">
        <f t="shared" si="18"/>
        <v>#DIV/0!</v>
      </c>
      <c r="AZ41">
        <f t="shared" si="19"/>
        <v>0</v>
      </c>
      <c r="BL41">
        <f t="shared" si="20"/>
        <v>1965</v>
      </c>
      <c r="BM41" s="189">
        <f t="shared" si="21"/>
        <v>0</v>
      </c>
      <c r="BN41">
        <f>[20]All_fuels!AK10</f>
        <v>1289.6980000000001</v>
      </c>
    </row>
    <row r="42" spans="4:66" x14ac:dyDescent="0.2">
      <c r="D42">
        <f t="shared" si="22"/>
        <v>1966</v>
      </c>
      <c r="P42">
        <f t="shared" si="3"/>
        <v>1966</v>
      </c>
      <c r="T42" s="180">
        <f>AER11_Table2.1d!$Q29*0.001*T$34</f>
        <v>811.72440000000006</v>
      </c>
      <c r="Y42">
        <f t="shared" si="4"/>
        <v>1966</v>
      </c>
      <c r="AF42">
        <f t="shared" si="5"/>
        <v>1966</v>
      </c>
      <c r="AG42" t="e">
        <f t="shared" si="6"/>
        <v>#DIV/0!</v>
      </c>
      <c r="AH42" t="e">
        <f t="shared" si="7"/>
        <v>#DIV/0!</v>
      </c>
      <c r="AI42" t="e">
        <f t="shared" si="8"/>
        <v>#DIV/0!</v>
      </c>
      <c r="AJ42" t="e">
        <f t="shared" si="9"/>
        <v>#DIV/0!</v>
      </c>
      <c r="AK42" s="160" t="e">
        <f t="shared" si="10"/>
        <v>#DIV/0!</v>
      </c>
      <c r="AL42" t="e">
        <f t="shared" si="11"/>
        <v>#DIV/0!</v>
      </c>
      <c r="AM42" s="186">
        <f t="shared" si="12"/>
        <v>0</v>
      </c>
      <c r="AS42" t="e">
        <f t="shared" si="13"/>
        <v>#DIV/0!</v>
      </c>
      <c r="AT42" t="e">
        <f t="shared" si="14"/>
        <v>#DIV/0!</v>
      </c>
      <c r="AV42" s="179" t="e">
        <f t="shared" si="15"/>
        <v>#DIV/0!</v>
      </c>
      <c r="AW42" s="179" t="e">
        <f t="shared" si="16"/>
        <v>#DIV/0!</v>
      </c>
      <c r="AX42" s="179" t="e">
        <f t="shared" si="17"/>
        <v>#DIV/0!</v>
      </c>
      <c r="AY42" s="179" t="e">
        <f t="shared" si="18"/>
        <v>#DIV/0!</v>
      </c>
      <c r="AZ42">
        <f t="shared" si="19"/>
        <v>0</v>
      </c>
      <c r="BL42">
        <f t="shared" si="20"/>
        <v>1966</v>
      </c>
      <c r="BM42" s="189">
        <f t="shared" si="21"/>
        <v>0</v>
      </c>
      <c r="BN42">
        <f>[20]All_fuels!AK11</f>
        <v>1388.7750000000003</v>
      </c>
    </row>
    <row r="43" spans="4:66" x14ac:dyDescent="0.2">
      <c r="D43">
        <f t="shared" si="22"/>
        <v>1967</v>
      </c>
      <c r="P43">
        <f t="shared" si="3"/>
        <v>1967</v>
      </c>
      <c r="T43" s="180">
        <f>AER11_Table2.1d!$Q30*0.001*T$34</f>
        <v>805.19220000000007</v>
      </c>
      <c r="Y43">
        <f t="shared" si="4"/>
        <v>1967</v>
      </c>
      <c r="AF43">
        <f t="shared" si="5"/>
        <v>1967</v>
      </c>
      <c r="AG43" t="e">
        <f t="shared" si="6"/>
        <v>#DIV/0!</v>
      </c>
      <c r="AH43" t="e">
        <f t="shared" si="7"/>
        <v>#DIV/0!</v>
      </c>
      <c r="AI43" t="e">
        <f t="shared" si="8"/>
        <v>#DIV/0!</v>
      </c>
      <c r="AJ43" t="e">
        <f t="shared" si="9"/>
        <v>#DIV/0!</v>
      </c>
      <c r="AK43" s="160" t="e">
        <f t="shared" si="10"/>
        <v>#DIV/0!</v>
      </c>
      <c r="AL43" t="e">
        <f t="shared" si="11"/>
        <v>#DIV/0!</v>
      </c>
      <c r="AM43" s="186">
        <f t="shared" si="12"/>
        <v>0</v>
      </c>
      <c r="AS43" t="e">
        <f t="shared" si="13"/>
        <v>#DIV/0!</v>
      </c>
      <c r="AT43" t="e">
        <f t="shared" si="14"/>
        <v>#DIV/0!</v>
      </c>
      <c r="AV43" s="179" t="e">
        <f t="shared" si="15"/>
        <v>#DIV/0!</v>
      </c>
      <c r="AW43" s="179" t="e">
        <f t="shared" si="16"/>
        <v>#DIV/0!</v>
      </c>
      <c r="AX43" s="179" t="e">
        <f t="shared" si="17"/>
        <v>#DIV/0!</v>
      </c>
      <c r="AY43" s="179" t="e">
        <f t="shared" si="18"/>
        <v>#DIV/0!</v>
      </c>
      <c r="AZ43">
        <f t="shared" si="19"/>
        <v>0</v>
      </c>
      <c r="BL43">
        <f t="shared" si="20"/>
        <v>1967</v>
      </c>
      <c r="BM43" s="189">
        <f t="shared" si="21"/>
        <v>0</v>
      </c>
      <c r="BN43">
        <f>[20]All_fuels!AK12</f>
        <v>1467.5829999999994</v>
      </c>
    </row>
    <row r="44" spans="4:66" x14ac:dyDescent="0.2">
      <c r="D44">
        <f t="shared" si="22"/>
        <v>1968</v>
      </c>
      <c r="P44">
        <f t="shared" si="3"/>
        <v>1968</v>
      </c>
      <c r="T44" s="180">
        <f>AER11_Table2.1d!$Q31*0.001*T$34</f>
        <v>883.75319999999999</v>
      </c>
      <c r="Y44">
        <f t="shared" si="4"/>
        <v>1968</v>
      </c>
      <c r="AF44">
        <f t="shared" si="5"/>
        <v>1968</v>
      </c>
      <c r="AG44" t="e">
        <f t="shared" si="6"/>
        <v>#DIV/0!</v>
      </c>
      <c r="AH44" t="e">
        <f t="shared" si="7"/>
        <v>#DIV/0!</v>
      </c>
      <c r="AI44" t="e">
        <f t="shared" si="8"/>
        <v>#DIV/0!</v>
      </c>
      <c r="AJ44" t="e">
        <f t="shared" si="9"/>
        <v>#DIV/0!</v>
      </c>
      <c r="AK44" s="160" t="e">
        <f t="shared" si="10"/>
        <v>#DIV/0!</v>
      </c>
      <c r="AL44" t="e">
        <f t="shared" si="11"/>
        <v>#DIV/0!</v>
      </c>
      <c r="AM44" s="186">
        <f t="shared" si="12"/>
        <v>0</v>
      </c>
      <c r="AS44" t="e">
        <f t="shared" si="13"/>
        <v>#DIV/0!</v>
      </c>
      <c r="AT44" t="e">
        <f t="shared" si="14"/>
        <v>#DIV/0!</v>
      </c>
      <c r="AV44" s="179" t="e">
        <f t="shared" si="15"/>
        <v>#DIV/0!</v>
      </c>
      <c r="AW44" s="179" t="e">
        <f t="shared" si="16"/>
        <v>#DIV/0!</v>
      </c>
      <c r="AX44" s="179" t="e">
        <f t="shared" si="17"/>
        <v>#DIV/0!</v>
      </c>
      <c r="AY44" s="179" t="e">
        <f t="shared" si="18"/>
        <v>#DIV/0!</v>
      </c>
      <c r="AZ44">
        <f t="shared" si="19"/>
        <v>0</v>
      </c>
      <c r="BL44">
        <f t="shared" si="20"/>
        <v>1968</v>
      </c>
      <c r="BM44" s="189">
        <f t="shared" si="21"/>
        <v>0</v>
      </c>
      <c r="BN44">
        <f>[20]All_fuels!AK13</f>
        <v>1578.4849999999997</v>
      </c>
    </row>
    <row r="45" spans="4:66" x14ac:dyDescent="0.2">
      <c r="D45">
        <f t="shared" si="22"/>
        <v>1969</v>
      </c>
      <c r="P45">
        <f t="shared" si="3"/>
        <v>1969</v>
      </c>
      <c r="T45" s="180">
        <f>AER11_Table2.1d!$Q32*0.001*T$34</f>
        <v>912.80880000000002</v>
      </c>
      <c r="Y45">
        <f t="shared" si="4"/>
        <v>1969</v>
      </c>
      <c r="AF45">
        <f t="shared" si="5"/>
        <v>1969</v>
      </c>
      <c r="AG45" t="e">
        <f t="shared" si="6"/>
        <v>#DIV/0!</v>
      </c>
      <c r="AH45" t="e">
        <f t="shared" si="7"/>
        <v>#DIV/0!</v>
      </c>
      <c r="AI45" t="e">
        <f t="shared" si="8"/>
        <v>#DIV/0!</v>
      </c>
      <c r="AJ45" t="e">
        <f t="shared" si="9"/>
        <v>#DIV/0!</v>
      </c>
      <c r="AK45" s="160" t="e">
        <f t="shared" si="10"/>
        <v>#DIV/0!</v>
      </c>
      <c r="AL45" t="e">
        <f t="shared" si="11"/>
        <v>#DIV/0!</v>
      </c>
      <c r="AM45" s="186">
        <f t="shared" si="12"/>
        <v>0</v>
      </c>
      <c r="AS45" t="e">
        <f t="shared" si="13"/>
        <v>#DIV/0!</v>
      </c>
      <c r="AT45" t="e">
        <f t="shared" si="14"/>
        <v>#DIV/0!</v>
      </c>
      <c r="AV45" s="179" t="e">
        <f t="shared" si="15"/>
        <v>#DIV/0!</v>
      </c>
      <c r="AW45" s="179" t="e">
        <f t="shared" si="16"/>
        <v>#DIV/0!</v>
      </c>
      <c r="AX45" s="179" t="e">
        <f t="shared" si="17"/>
        <v>#DIV/0!</v>
      </c>
      <c r="AY45" s="179" t="e">
        <f t="shared" si="18"/>
        <v>#DIV/0!</v>
      </c>
      <c r="AZ45">
        <f t="shared" si="19"/>
        <v>0</v>
      </c>
      <c r="BL45">
        <f t="shared" si="20"/>
        <v>1969</v>
      </c>
      <c r="BM45" s="189">
        <f t="shared" si="21"/>
        <v>0</v>
      </c>
      <c r="BN45">
        <f>[20]All_fuels!AK14</f>
        <v>1697.2950000000001</v>
      </c>
    </row>
    <row r="46" spans="4:66" x14ac:dyDescent="0.2">
      <c r="D46">
        <f t="shared" si="22"/>
        <v>1970</v>
      </c>
      <c r="P46">
        <f t="shared" si="3"/>
        <v>1970</v>
      </c>
      <c r="T46" s="180">
        <f>AER11_Table2.1d!$Q33*0.001*T$34</f>
        <v>917.01990000000012</v>
      </c>
      <c r="Y46">
        <f t="shared" si="4"/>
        <v>1970</v>
      </c>
      <c r="AF46">
        <f t="shared" si="5"/>
        <v>1970</v>
      </c>
      <c r="AG46" t="e">
        <f t="shared" si="6"/>
        <v>#DIV/0!</v>
      </c>
      <c r="AH46" t="e">
        <f t="shared" si="7"/>
        <v>#DIV/0!</v>
      </c>
      <c r="AI46" t="e">
        <f t="shared" si="8"/>
        <v>#DIV/0!</v>
      </c>
      <c r="AJ46" t="e">
        <f t="shared" si="9"/>
        <v>#DIV/0!</v>
      </c>
      <c r="AK46" s="160" t="e">
        <f t="shared" si="10"/>
        <v>#DIV/0!</v>
      </c>
      <c r="AL46" t="e">
        <f>T46/AM46</f>
        <v>#DIV/0!</v>
      </c>
      <c r="AM46" s="162">
        <f>[21]Manufacturing!X323</f>
        <v>0</v>
      </c>
      <c r="AS46" t="e">
        <f t="shared" si="13"/>
        <v>#DIV/0!</v>
      </c>
      <c r="AT46" t="e">
        <f t="shared" si="14"/>
        <v>#DIV/0!</v>
      </c>
      <c r="AV46" s="179" t="e">
        <f t="shared" si="15"/>
        <v>#DIV/0!</v>
      </c>
      <c r="AW46" s="179" t="e">
        <f t="shared" si="16"/>
        <v>#DIV/0!</v>
      </c>
      <c r="AX46" s="179" t="e">
        <f t="shared" si="17"/>
        <v>#DIV/0!</v>
      </c>
      <c r="AY46" s="179" t="e">
        <f t="shared" si="18"/>
        <v>#DIV/0!</v>
      </c>
      <c r="AZ46">
        <f t="shared" si="19"/>
        <v>0</v>
      </c>
      <c r="BL46">
        <f t="shared" si="20"/>
        <v>1970</v>
      </c>
      <c r="BM46" s="188">
        <f>[21]Manufacturing!X248</f>
        <v>0</v>
      </c>
      <c r="BN46">
        <f>[20]All_fuels!AK15</f>
        <v>1719.2049999999997</v>
      </c>
    </row>
    <row r="47" spans="4:66" x14ac:dyDescent="0.2">
      <c r="D47">
        <f t="shared" si="22"/>
        <v>1971</v>
      </c>
      <c r="P47">
        <f t="shared" si="3"/>
        <v>1971</v>
      </c>
      <c r="T47" s="180">
        <f>AER11_Table2.1d!$Q34*0.001*T$34</f>
        <v>935.99820000000011</v>
      </c>
      <c r="Y47">
        <f t="shared" si="4"/>
        <v>1971</v>
      </c>
      <c r="AF47">
        <f t="shared" si="5"/>
        <v>1971</v>
      </c>
      <c r="AG47" t="e">
        <f t="shared" si="6"/>
        <v>#DIV/0!</v>
      </c>
      <c r="AH47" t="e">
        <f t="shared" si="7"/>
        <v>#DIV/0!</v>
      </c>
      <c r="AI47" t="e">
        <f t="shared" si="8"/>
        <v>#DIV/0!</v>
      </c>
      <c r="AJ47" t="e">
        <f t="shared" si="9"/>
        <v>#DIV/0!</v>
      </c>
      <c r="AK47" s="160" t="e">
        <f t="shared" si="10"/>
        <v>#DIV/0!</v>
      </c>
      <c r="AL47" t="e">
        <f t="shared" ref="AL47:AL86" si="23">T47/AM47</f>
        <v>#DIV/0!</v>
      </c>
      <c r="AM47" s="162">
        <f>[21]Manufacturing!X324</f>
        <v>0</v>
      </c>
      <c r="AS47" t="e">
        <f t="shared" si="13"/>
        <v>#DIV/0!</v>
      </c>
      <c r="AT47" t="e">
        <f t="shared" si="14"/>
        <v>#DIV/0!</v>
      </c>
      <c r="AV47" s="179" t="e">
        <f t="shared" si="15"/>
        <v>#DIV/0!</v>
      </c>
      <c r="AW47" s="179" t="e">
        <f t="shared" si="16"/>
        <v>#DIV/0!</v>
      </c>
      <c r="AX47" s="179" t="e">
        <f t="shared" si="17"/>
        <v>#DIV/0!</v>
      </c>
      <c r="AY47" s="179" t="e">
        <f t="shared" si="18"/>
        <v>#DIV/0!</v>
      </c>
      <c r="AZ47">
        <f t="shared" si="19"/>
        <v>0</v>
      </c>
      <c r="BL47">
        <f t="shared" si="20"/>
        <v>1971</v>
      </c>
      <c r="BM47" s="188">
        <f>[21]Manufacturing!X249</f>
        <v>0</v>
      </c>
      <c r="BN47">
        <f>[20]All_fuels!AK16</f>
        <v>1766.4159999999995</v>
      </c>
    </row>
    <row r="48" spans="4:66" x14ac:dyDescent="0.2">
      <c r="D48">
        <f t="shared" si="22"/>
        <v>1972</v>
      </c>
      <c r="P48">
        <f t="shared" si="3"/>
        <v>1972</v>
      </c>
      <c r="T48" s="180">
        <f>AER11_Table2.1d!$Q35*0.001*T$34</f>
        <v>1001.4012000000001</v>
      </c>
      <c r="Y48">
        <f t="shared" si="4"/>
        <v>1972</v>
      </c>
      <c r="AF48">
        <f t="shared" si="5"/>
        <v>1972</v>
      </c>
      <c r="AG48" t="e">
        <f t="shared" si="6"/>
        <v>#DIV/0!</v>
      </c>
      <c r="AH48" t="e">
        <f t="shared" si="7"/>
        <v>#DIV/0!</v>
      </c>
      <c r="AI48" t="e">
        <f t="shared" si="8"/>
        <v>#DIV/0!</v>
      </c>
      <c r="AJ48" t="e">
        <f t="shared" si="9"/>
        <v>#DIV/0!</v>
      </c>
      <c r="AK48" s="160" t="e">
        <f t="shared" si="10"/>
        <v>#DIV/0!</v>
      </c>
      <c r="AL48" t="e">
        <f t="shared" si="23"/>
        <v>#DIV/0!</v>
      </c>
      <c r="AM48" s="162">
        <f>[21]Manufacturing!X325</f>
        <v>0</v>
      </c>
      <c r="AS48" t="e">
        <f t="shared" si="13"/>
        <v>#DIV/0!</v>
      </c>
      <c r="AT48" t="e">
        <f t="shared" si="14"/>
        <v>#DIV/0!</v>
      </c>
      <c r="AV48" s="179" t="e">
        <f t="shared" si="15"/>
        <v>#DIV/0!</v>
      </c>
      <c r="AW48" s="179" t="e">
        <f t="shared" si="16"/>
        <v>#DIV/0!</v>
      </c>
      <c r="AX48" s="179" t="e">
        <f t="shared" si="17"/>
        <v>#DIV/0!</v>
      </c>
      <c r="AY48" s="179" t="e">
        <f t="shared" si="18"/>
        <v>#DIV/0!</v>
      </c>
      <c r="AZ48">
        <f t="shared" si="19"/>
        <v>0</v>
      </c>
      <c r="BL48">
        <f t="shared" si="20"/>
        <v>1972</v>
      </c>
      <c r="BM48" s="188">
        <f>[21]Manufacturing!X250</f>
        <v>0</v>
      </c>
      <c r="BN48">
        <f>[20]All_fuels!AK17</f>
        <v>1911.5059999999999</v>
      </c>
    </row>
    <row r="49" spans="4:66" x14ac:dyDescent="0.2">
      <c r="D49">
        <f t="shared" si="22"/>
        <v>1973</v>
      </c>
      <c r="P49">
        <f t="shared" si="3"/>
        <v>1973</v>
      </c>
      <c r="T49" s="180">
        <f>AER11_Table2.1d!$Q36*0.001*T$34</f>
        <v>1048.3677</v>
      </c>
      <c r="Y49">
        <f t="shared" si="4"/>
        <v>1973</v>
      </c>
      <c r="AF49">
        <f t="shared" si="5"/>
        <v>1973</v>
      </c>
      <c r="AG49">
        <f t="shared" si="6"/>
        <v>0.52876073162502624</v>
      </c>
      <c r="AH49">
        <f t="shared" si="7"/>
        <v>0.15663316842077382</v>
      </c>
      <c r="AI49">
        <f t="shared" si="8"/>
        <v>0.24156660248639905</v>
      </c>
      <c r="AJ49">
        <f t="shared" si="9"/>
        <v>7.0870181972617352E-2</v>
      </c>
      <c r="AK49" s="160">
        <f t="shared" si="10"/>
        <v>0.92912981802738259</v>
      </c>
      <c r="AL49">
        <f t="shared" si="23"/>
        <v>7.0870181972617352E-2</v>
      </c>
      <c r="AM49" s="162">
        <f>[21]Manufacturing!X326</f>
        <v>14792.789729326021</v>
      </c>
      <c r="AS49">
        <f t="shared" si="13"/>
        <v>0.99783068450481638</v>
      </c>
      <c r="AT49">
        <f t="shared" si="14"/>
        <v>1.0021740316557415</v>
      </c>
      <c r="AV49" s="179">
        <f t="shared" si="15"/>
        <v>7838.8512615597419</v>
      </c>
      <c r="AW49" s="179">
        <f t="shared" si="16"/>
        <v>2322.0788467098218</v>
      </c>
      <c r="AX49" s="179">
        <f t="shared" si="17"/>
        <v>3581.212736489802</v>
      </c>
      <c r="AY49" s="179">
        <f t="shared" si="18"/>
        <v>1048.3677</v>
      </c>
      <c r="AZ49">
        <f t="shared" si="19"/>
        <v>1700.5086475620137</v>
      </c>
      <c r="BL49">
        <f t="shared" si="20"/>
        <v>1973</v>
      </c>
      <c r="BM49" s="188">
        <f>[21]Manufacturing!X251</f>
        <v>1700.5086475620137</v>
      </c>
      <c r="BN49">
        <f>[20]All_fuels!AK18</f>
        <v>2078.4820000000004</v>
      </c>
    </row>
    <row r="50" spans="4:66" x14ac:dyDescent="0.2">
      <c r="D50">
        <f t="shared" si="22"/>
        <v>1974</v>
      </c>
      <c r="P50">
        <f t="shared" si="3"/>
        <v>1974</v>
      </c>
      <c r="T50" s="180">
        <f>AER11_Table2.1d!$Q37*0.001*T$34</f>
        <v>1043.1666</v>
      </c>
      <c r="Y50">
        <f t="shared" si="4"/>
        <v>1974</v>
      </c>
      <c r="AF50">
        <f t="shared" si="5"/>
        <v>1974</v>
      </c>
      <c r="AG50">
        <f t="shared" si="6"/>
        <v>0.51134663760679777</v>
      </c>
      <c r="AH50">
        <f t="shared" si="7"/>
        <v>0.17433188931897603</v>
      </c>
      <c r="AI50">
        <f t="shared" si="8"/>
        <v>0.24069164467290341</v>
      </c>
      <c r="AJ50">
        <f t="shared" si="9"/>
        <v>7.0436018296433742E-2</v>
      </c>
      <c r="AK50" s="160">
        <f t="shared" si="10"/>
        <v>0.92956398170356624</v>
      </c>
      <c r="AL50">
        <f t="shared" si="23"/>
        <v>7.0436018296433742E-2</v>
      </c>
      <c r="AM50" s="162">
        <f>[21]Manufacturing!X327</f>
        <v>14810.130175300053</v>
      </c>
      <c r="AS50">
        <f t="shared" si="13"/>
        <v>0.99680618989511094</v>
      </c>
      <c r="AT50">
        <f t="shared" si="14"/>
        <v>1.0032040432104712</v>
      </c>
      <c r="AV50" s="179">
        <f t="shared" si="15"/>
        <v>7597.3748401938974</v>
      </c>
      <c r="AW50" s="179">
        <f t="shared" si="16"/>
        <v>2590.1504231145618</v>
      </c>
      <c r="AX50" s="179">
        <f t="shared" si="17"/>
        <v>3576.0959611294734</v>
      </c>
      <c r="AY50" s="179">
        <f t="shared" si="18"/>
        <v>1043.1666</v>
      </c>
      <c r="AZ50">
        <f t="shared" si="19"/>
        <v>1746.7833582751834</v>
      </c>
      <c r="BL50">
        <f t="shared" si="20"/>
        <v>1974</v>
      </c>
      <c r="BM50" s="188">
        <f>[21]Manufacturing!X252</f>
        <v>1746.7833582751834</v>
      </c>
      <c r="BN50">
        <f>[20]All_fuels!AK19</f>
        <v>2112.2730000000006</v>
      </c>
    </row>
    <row r="51" spans="4:66" x14ac:dyDescent="0.2">
      <c r="D51">
        <f t="shared" si="22"/>
        <v>1975</v>
      </c>
      <c r="P51">
        <f t="shared" si="3"/>
        <v>1975</v>
      </c>
      <c r="T51" s="180">
        <f>AER11_Table2.1d!$Q38*0.001*T$34</f>
        <v>956.94299999999998</v>
      </c>
      <c r="Y51">
        <f t="shared" si="4"/>
        <v>1975</v>
      </c>
      <c r="AF51">
        <f t="shared" si="5"/>
        <v>1975</v>
      </c>
      <c r="AG51">
        <f t="shared" si="6"/>
        <v>0.50014121283394208</v>
      </c>
      <c r="AH51">
        <f t="shared" si="7"/>
        <v>0.18860724953930183</v>
      </c>
      <c r="AI51">
        <f t="shared" si="8"/>
        <v>0.24487139002972427</v>
      </c>
      <c r="AJ51">
        <f t="shared" si="9"/>
        <v>6.2333711502090994E-2</v>
      </c>
      <c r="AK51" s="160">
        <f t="shared" si="10"/>
        <v>0.93766628849790901</v>
      </c>
      <c r="AL51">
        <f t="shared" si="23"/>
        <v>6.2333711502090994E-2</v>
      </c>
      <c r="AM51" s="162">
        <f>[21]Manufacturing!X328</f>
        <v>15351.933599652561</v>
      </c>
      <c r="AS51">
        <f t="shared" si="13"/>
        <v>0.99595356390505918</v>
      </c>
      <c r="AT51">
        <f t="shared" si="14"/>
        <v>1.0040628762641051</v>
      </c>
      <c r="AV51" s="179">
        <f t="shared" si="15"/>
        <v>7709.330001060478</v>
      </c>
      <c r="AW51" s="179">
        <f t="shared" si="16"/>
        <v>2907.2499725664711</v>
      </c>
      <c r="AX51" s="179">
        <f t="shared" si="17"/>
        <v>3774.5226850248077</v>
      </c>
      <c r="AY51" s="179">
        <f t="shared" si="18"/>
        <v>956.94299999999998</v>
      </c>
      <c r="AZ51">
        <f t="shared" si="19"/>
        <v>1892.3779641095523</v>
      </c>
      <c r="BL51">
        <f t="shared" si="20"/>
        <v>1975</v>
      </c>
      <c r="BM51" s="188">
        <f>[21]Manufacturing!X253</f>
        <v>1892.3779641095523</v>
      </c>
      <c r="BN51">
        <f>[20]All_fuels!AK20</f>
        <v>2019.1979999999999</v>
      </c>
    </row>
    <row r="52" spans="4:66" x14ac:dyDescent="0.2">
      <c r="D52">
        <f t="shared" si="22"/>
        <v>1976</v>
      </c>
      <c r="P52">
        <f t="shared" si="3"/>
        <v>1976</v>
      </c>
      <c r="T52" s="180">
        <f>AER11_Table2.1d!$Q39*0.001*T$34</f>
        <v>1097.8884</v>
      </c>
      <c r="Y52">
        <f t="shared" si="4"/>
        <v>1976</v>
      </c>
      <c r="AF52">
        <f t="shared" si="5"/>
        <v>1976</v>
      </c>
      <c r="AG52">
        <f t="shared" si="6"/>
        <v>0.47068847562018024</v>
      </c>
      <c r="AH52">
        <f t="shared" si="7"/>
        <v>0.20466563576573507</v>
      </c>
      <c r="AI52">
        <f t="shared" si="8"/>
        <v>0.24929560725475503</v>
      </c>
      <c r="AJ52">
        <f t="shared" si="9"/>
        <v>7.0090641052855979E-2</v>
      </c>
      <c r="AK52" s="160">
        <f t="shared" si="10"/>
        <v>0.92990935894714399</v>
      </c>
      <c r="AL52">
        <f t="shared" si="23"/>
        <v>7.0090641052855979E-2</v>
      </c>
      <c r="AM52" s="162">
        <f>[21]Manufacturing!X329</f>
        <v>15663.837332748501</v>
      </c>
      <c r="AS52">
        <f t="shared" si="13"/>
        <v>0.99474035969352637</v>
      </c>
      <c r="AT52">
        <f t="shared" si="14"/>
        <v>1.0052874503936828</v>
      </c>
      <c r="AV52" s="179">
        <f t="shared" si="15"/>
        <v>7411.7709658280828</v>
      </c>
      <c r="AW52" s="179">
        <f t="shared" si="16"/>
        <v>3222.7999949913878</v>
      </c>
      <c r="AX52" s="179">
        <f t="shared" si="17"/>
        <v>3925.5729414762304</v>
      </c>
      <c r="AY52" s="179">
        <f t="shared" si="18"/>
        <v>1097.8884</v>
      </c>
      <c r="AZ52">
        <f t="shared" si="19"/>
        <v>2057.2682102892136</v>
      </c>
      <c r="BL52">
        <f t="shared" si="20"/>
        <v>1976</v>
      </c>
      <c r="BM52" s="188">
        <f>[21]Manufacturing!X254</f>
        <v>2057.2682102892136</v>
      </c>
      <c r="BN52">
        <f>[20]All_fuels!AK21</f>
        <v>2166.4209999999998</v>
      </c>
    </row>
    <row r="53" spans="4:66" x14ac:dyDescent="0.2">
      <c r="D53">
        <f t="shared" si="22"/>
        <v>1977</v>
      </c>
      <c r="P53">
        <f t="shared" si="3"/>
        <v>1977</v>
      </c>
      <c r="T53" s="180">
        <f>AER11_Table2.1d!$Q40*0.001*T$34</f>
        <v>1153.1205000000002</v>
      </c>
      <c r="Y53">
        <f t="shared" si="4"/>
        <v>1977</v>
      </c>
      <c r="AF53">
        <f t="shared" si="5"/>
        <v>1977</v>
      </c>
      <c r="AG53">
        <f t="shared" si="6"/>
        <v>0.46534312587014959</v>
      </c>
      <c r="AH53">
        <f t="shared" si="7"/>
        <v>0.20518426901097647</v>
      </c>
      <c r="AI53">
        <f t="shared" si="8"/>
        <v>0.25027225812223991</v>
      </c>
      <c r="AJ53">
        <f t="shared" si="9"/>
        <v>7.3822309502741448E-2</v>
      </c>
      <c r="AK53" s="160">
        <f t="shared" si="10"/>
        <v>0.92617769049725851</v>
      </c>
      <c r="AL53">
        <f t="shared" si="23"/>
        <v>7.3822309502741448E-2</v>
      </c>
      <c r="AM53" s="162">
        <f>[21]Manufacturing!X330</f>
        <v>15620.21708298327</v>
      </c>
      <c r="AS53">
        <f t="shared" si="13"/>
        <v>0.99462196250610746</v>
      </c>
      <c r="AT53">
        <f t="shared" si="14"/>
        <v>1.0054071171727816</v>
      </c>
      <c r="AV53" s="179">
        <f t="shared" si="15"/>
        <v>7308.0636846696525</v>
      </c>
      <c r="AW53" s="179">
        <f t="shared" si="16"/>
        <v>3222.352757915306</v>
      </c>
      <c r="AX53" s="179">
        <f t="shared" si="17"/>
        <v>3930.4450827404744</v>
      </c>
      <c r="AY53" s="179">
        <f t="shared" si="18"/>
        <v>1153.1205000000002</v>
      </c>
      <c r="AZ53">
        <f t="shared" si="19"/>
        <v>2090.7911072813845</v>
      </c>
      <c r="BL53">
        <f t="shared" si="20"/>
        <v>1977</v>
      </c>
      <c r="BM53" s="188">
        <f>[21]Manufacturing!X255</f>
        <v>2090.7911072813845</v>
      </c>
      <c r="BN53">
        <f>[20]All_fuels!AK22</f>
        <v>2263.3820000000005</v>
      </c>
    </row>
    <row r="54" spans="4:66" x14ac:dyDescent="0.2">
      <c r="D54">
        <f t="shared" si="22"/>
        <v>1978</v>
      </c>
      <c r="P54">
        <f t="shared" si="3"/>
        <v>1978</v>
      </c>
      <c r="T54" s="180">
        <f>AER11_Table2.1d!$Q41*0.001*T$34</f>
        <v>1260.3815999999999</v>
      </c>
      <c r="Y54">
        <f t="shared" si="4"/>
        <v>1978</v>
      </c>
      <c r="AF54">
        <f t="shared" si="5"/>
        <v>1978</v>
      </c>
      <c r="AG54">
        <f t="shared" si="6"/>
        <v>0.50053968803715354</v>
      </c>
      <c r="AH54">
        <f t="shared" si="7"/>
        <v>0.15520882288421783</v>
      </c>
      <c r="AI54">
        <f t="shared" si="8"/>
        <v>0.25225775748160933</v>
      </c>
      <c r="AJ54">
        <f t="shared" si="9"/>
        <v>8.9301413332699447E-2</v>
      </c>
      <c r="AK54" s="160">
        <f t="shared" si="10"/>
        <v>0.91069858666730052</v>
      </c>
      <c r="AL54">
        <f t="shared" si="23"/>
        <v>8.9301413332699447E-2</v>
      </c>
      <c r="AM54" s="162">
        <f>[21]Manufacturing!X331</f>
        <v>14113.792301409039</v>
      </c>
      <c r="AS54">
        <f t="shared" si="13"/>
        <v>0.9973076817356803</v>
      </c>
      <c r="AT54">
        <f t="shared" si="14"/>
        <v>1.0026995864101178</v>
      </c>
      <c r="AV54" s="179">
        <f t="shared" si="15"/>
        <v>7083.5844593853144</v>
      </c>
      <c r="AW54" s="179">
        <f t="shared" si="16"/>
        <v>2196.4987632719453</v>
      </c>
      <c r="AX54" s="179">
        <f t="shared" si="17"/>
        <v>3569.9249697128553</v>
      </c>
      <c r="AY54" s="179">
        <f t="shared" si="18"/>
        <v>1260.3815999999999</v>
      </c>
      <c r="AZ54">
        <f t="shared" si="19"/>
        <v>1999.8352740148257</v>
      </c>
      <c r="BL54">
        <f t="shared" si="20"/>
        <v>1978</v>
      </c>
      <c r="BM54" s="188">
        <f>[21]Manufacturing!X256</f>
        <v>1999.8352740148257</v>
      </c>
      <c r="BN54">
        <f>[20]All_fuels!AK23</f>
        <v>2305.4900000000002</v>
      </c>
    </row>
    <row r="55" spans="4:66" x14ac:dyDescent="0.2">
      <c r="D55">
        <f t="shared" si="22"/>
        <v>1979</v>
      </c>
      <c r="P55">
        <f t="shared" si="3"/>
        <v>1979</v>
      </c>
      <c r="T55" s="180">
        <f>AER11_Table2.1d!$Q42*0.001*T$34</f>
        <v>1264.3758</v>
      </c>
      <c r="Y55">
        <f t="shared" si="4"/>
        <v>1979</v>
      </c>
      <c r="AF55">
        <f t="shared" si="5"/>
        <v>1979</v>
      </c>
      <c r="AG55">
        <f t="shared" si="6"/>
        <v>0.53372163544841722</v>
      </c>
      <c r="AH55">
        <f t="shared" si="7"/>
        <v>0.12871155999082232</v>
      </c>
      <c r="AI55">
        <f t="shared" si="8"/>
        <v>0.25064934934479538</v>
      </c>
      <c r="AJ55">
        <f t="shared" si="9"/>
        <v>8.5909544093653575E-2</v>
      </c>
      <c r="AK55" s="160">
        <f t="shared" si="10"/>
        <v>0.91409045590634641</v>
      </c>
      <c r="AL55">
        <f t="shared" si="23"/>
        <v>8.5909544093653575E-2</v>
      </c>
      <c r="AM55" s="162">
        <f>[21]Manufacturing!X332</f>
        <v>14717.52426740446</v>
      </c>
      <c r="AS55">
        <f t="shared" si="13"/>
        <v>0.99899208887768853</v>
      </c>
      <c r="AT55">
        <f t="shared" si="14"/>
        <v>1.0010089280320966</v>
      </c>
      <c r="AV55" s="179">
        <f t="shared" si="15"/>
        <v>7862.986313110443</v>
      </c>
      <c r="AW55" s="179">
        <f t="shared" si="16"/>
        <v>1896.2267356777263</v>
      </c>
      <c r="AX55" s="179">
        <f t="shared" si="17"/>
        <v>3692.6597544285646</v>
      </c>
      <c r="AY55" s="179">
        <f t="shared" si="18"/>
        <v>1264.3758</v>
      </c>
      <c r="AZ55">
        <f t="shared" si="19"/>
        <v>2146.0255455468373</v>
      </c>
      <c r="BL55">
        <f t="shared" si="20"/>
        <v>1979</v>
      </c>
      <c r="BM55" s="188">
        <f>[21]Manufacturing!X257</f>
        <v>2146.0255455468373</v>
      </c>
      <c r="BN55">
        <f>[20]All_fuels!AK24</f>
        <v>2328.2949999999992</v>
      </c>
    </row>
    <row r="56" spans="4:66" x14ac:dyDescent="0.2">
      <c r="D56">
        <f t="shared" si="22"/>
        <v>1980</v>
      </c>
      <c r="P56">
        <f t="shared" si="3"/>
        <v>1980</v>
      </c>
      <c r="T56" s="180">
        <f>AER11_Table2.1d!$Q43*0.001*T$34</f>
        <v>1440</v>
      </c>
      <c r="Y56">
        <f t="shared" si="4"/>
        <v>1980</v>
      </c>
      <c r="AF56">
        <f t="shared" si="5"/>
        <v>1980</v>
      </c>
      <c r="AG56">
        <f t="shared" si="6"/>
        <v>0.5284944671540055</v>
      </c>
      <c r="AH56">
        <f t="shared" si="7"/>
        <v>0.10934405715545246</v>
      </c>
      <c r="AI56">
        <f t="shared" si="8"/>
        <v>0.26463510159683956</v>
      </c>
      <c r="AJ56">
        <f t="shared" si="9"/>
        <v>9.7081486948089213E-2</v>
      </c>
      <c r="AK56" s="160">
        <f t="shared" si="10"/>
        <v>0.90291851305191084</v>
      </c>
      <c r="AL56">
        <f t="shared" si="23"/>
        <v>9.7081486948089213E-2</v>
      </c>
      <c r="AM56" s="162">
        <f>[21]Manufacturing!X333</f>
        <v>14832.900126158838</v>
      </c>
      <c r="AS56">
        <f t="shared" si="13"/>
        <v>0.9995551128543867</v>
      </c>
      <c r="AT56">
        <f t="shared" si="14"/>
        <v>1.0004450851582789</v>
      </c>
      <c r="AV56" s="179">
        <f t="shared" si="15"/>
        <v>7842.5947181012343</v>
      </c>
      <c r="AW56" s="179">
        <f t="shared" si="16"/>
        <v>1622.61135811138</v>
      </c>
      <c r="AX56" s="179">
        <f t="shared" si="17"/>
        <v>3927.0531273183033</v>
      </c>
      <c r="AY56" s="179">
        <f t="shared" si="18"/>
        <v>1440</v>
      </c>
      <c r="AZ56">
        <f t="shared" si="19"/>
        <v>2242.3816281007753</v>
      </c>
      <c r="BL56">
        <f t="shared" si="20"/>
        <v>1980</v>
      </c>
      <c r="BM56" s="188">
        <f>[21]Manufacturing!X258</f>
        <v>2242.3816281007753</v>
      </c>
      <c r="BN56">
        <f>[20]All_fuels!AK25</f>
        <v>2245.391000000001</v>
      </c>
    </row>
    <row r="57" spans="4:66" x14ac:dyDescent="0.2">
      <c r="D57">
        <f t="shared" si="22"/>
        <v>1981</v>
      </c>
      <c r="P57">
        <f t="shared" si="3"/>
        <v>1981</v>
      </c>
      <c r="T57" s="180">
        <f>AER11_Table2.1d!$Q44*0.001*T$34</f>
        <v>1525.1985</v>
      </c>
      <c r="Y57">
        <f t="shared" si="4"/>
        <v>1981</v>
      </c>
      <c r="AF57">
        <f t="shared" si="5"/>
        <v>1981</v>
      </c>
      <c r="AG57">
        <f t="shared" si="6"/>
        <v>0.54074534991726997</v>
      </c>
      <c r="AH57">
        <f t="shared" si="7"/>
        <v>0.11284035573533244</v>
      </c>
      <c r="AI57">
        <f t="shared" si="8"/>
        <v>0.24473230476663455</v>
      </c>
      <c r="AJ57">
        <f t="shared" si="9"/>
        <v>0.10155692881378606</v>
      </c>
      <c r="AK57" s="160">
        <f t="shared" si="10"/>
        <v>0.89844307118621392</v>
      </c>
      <c r="AL57">
        <f t="shared" si="23"/>
        <v>0.10155692881378606</v>
      </c>
      <c r="AM57" s="162">
        <f>[21]Manufacturing!X334</f>
        <v>15018.162894592759</v>
      </c>
      <c r="AS57">
        <f t="shared" si="13"/>
        <v>0.99987493923302306</v>
      </c>
      <c r="AT57">
        <f t="shared" si="14"/>
        <v>1.0001250764091285</v>
      </c>
      <c r="AV57" s="179">
        <f t="shared" si="15"/>
        <v>8122.0174952884818</v>
      </c>
      <c r="AW57" s="179">
        <f t="shared" si="16"/>
        <v>1694.8668048595562</v>
      </c>
      <c r="AX57" s="179">
        <f t="shared" si="17"/>
        <v>3675.8893280931306</v>
      </c>
      <c r="AY57" s="179">
        <f t="shared" si="18"/>
        <v>1525.1985</v>
      </c>
      <c r="AZ57">
        <f t="shared" si="19"/>
        <v>2283.0954570770973</v>
      </c>
      <c r="BB57" t="s">
        <v>423</v>
      </c>
      <c r="BL57">
        <f t="shared" si="20"/>
        <v>1981</v>
      </c>
      <c r="BM57" s="188">
        <f>[21]Manufacturing!X259</f>
        <v>2283.0954570770973</v>
      </c>
      <c r="BN57">
        <f>[20]All_fuels!AK26</f>
        <v>2271.808</v>
      </c>
    </row>
    <row r="58" spans="4:66" x14ac:dyDescent="0.2">
      <c r="D58">
        <f t="shared" si="22"/>
        <v>1982</v>
      </c>
      <c r="P58">
        <f t="shared" si="3"/>
        <v>1982</v>
      </c>
      <c r="T58" s="180">
        <f>AER11_Table2.1d!$Q45*0.001*T$34</f>
        <v>1484.7138</v>
      </c>
      <c r="Y58">
        <f t="shared" si="4"/>
        <v>1982</v>
      </c>
      <c r="AF58">
        <f t="shared" si="5"/>
        <v>1982</v>
      </c>
      <c r="AG58">
        <f t="shared" si="6"/>
        <v>0.53714114903363486</v>
      </c>
      <c r="AH58">
        <f t="shared" si="7"/>
        <v>0.10132063761849919</v>
      </c>
      <c r="AI58">
        <f t="shared" si="8"/>
        <v>0.26208394796480783</v>
      </c>
      <c r="AJ58">
        <f t="shared" si="9"/>
        <v>9.9527453126407886E-2</v>
      </c>
      <c r="AK58" s="160">
        <f t="shared" si="10"/>
        <v>0.90047254687359213</v>
      </c>
      <c r="AL58">
        <f t="shared" si="23"/>
        <v>9.9527453126407886E-2</v>
      </c>
      <c r="AM58" s="162">
        <f>[21]Manufacturing!X335</f>
        <v>14917.630797949725</v>
      </c>
      <c r="AS58">
        <f t="shared" si="13"/>
        <v>1.0000731877433497</v>
      </c>
      <c r="AT58">
        <f t="shared" si="14"/>
        <v>0.99992681761270408</v>
      </c>
      <c r="AV58" s="179">
        <f t="shared" si="15"/>
        <v>8012.2869464695732</v>
      </c>
      <c r="AW58" s="179">
        <f t="shared" si="16"/>
        <v>1511.3532516717328</v>
      </c>
      <c r="AX58" s="179">
        <f t="shared" si="17"/>
        <v>3909.3854547087567</v>
      </c>
      <c r="AY58" s="179">
        <f t="shared" si="18"/>
        <v>1484.7138</v>
      </c>
      <c r="AZ58">
        <f t="shared" si="19"/>
        <v>2306.1133725011273</v>
      </c>
      <c r="BL58">
        <f t="shared" si="20"/>
        <v>1982</v>
      </c>
      <c r="BM58" s="188">
        <f>[21]Manufacturing!X260</f>
        <v>2306.1133725011273</v>
      </c>
      <c r="BN58">
        <f>[20]All_fuels!AK27</f>
        <v>2099.2409999999991</v>
      </c>
    </row>
    <row r="59" spans="4:66" x14ac:dyDescent="0.2">
      <c r="D59">
        <f t="shared" si="22"/>
        <v>1983</v>
      </c>
      <c r="P59">
        <f t="shared" si="3"/>
        <v>1983</v>
      </c>
      <c r="T59" s="180">
        <f>AER11_Table2.1d!$Q46*0.001*T$34</f>
        <v>1686.9915000000001</v>
      </c>
      <c r="Y59">
        <f t="shared" si="4"/>
        <v>1983</v>
      </c>
      <c r="AF59">
        <f t="shared" si="5"/>
        <v>1983</v>
      </c>
      <c r="AG59">
        <f t="shared" si="6"/>
        <v>0.52630599361490715</v>
      </c>
      <c r="AH59">
        <f t="shared" si="7"/>
        <v>8.7490150030208574E-2</v>
      </c>
      <c r="AI59">
        <f t="shared" si="8"/>
        <v>0.26314854864447712</v>
      </c>
      <c r="AJ59">
        <f t="shared" si="9"/>
        <v>0.12354924908642992</v>
      </c>
      <c r="AK59" s="160">
        <f t="shared" si="10"/>
        <v>0.87645075091357005</v>
      </c>
      <c r="AL59">
        <f t="shared" si="23"/>
        <v>0.12354924908642992</v>
      </c>
      <c r="AM59" s="162">
        <f>[21]Manufacturing!X336</f>
        <v>13654.405125682722</v>
      </c>
      <c r="AS59">
        <f t="shared" si="13"/>
        <v>1.0004939413760228</v>
      </c>
      <c r="AT59">
        <f t="shared" si="14"/>
        <v>0.99950630248160877</v>
      </c>
      <c r="AV59" s="179">
        <f t="shared" si="15"/>
        <v>7182.8473513884201</v>
      </c>
      <c r="AW59" s="179">
        <f t="shared" si="16"/>
        <v>1194.036169150819</v>
      </c>
      <c r="AX59" s="179">
        <f t="shared" si="17"/>
        <v>3591.36296866058</v>
      </c>
      <c r="AY59" s="179">
        <f t="shared" si="18"/>
        <v>1686.9915000000001</v>
      </c>
      <c r="AZ59">
        <f t="shared" si="19"/>
        <v>2223.900248361585</v>
      </c>
      <c r="BH59" t="s">
        <v>420</v>
      </c>
      <c r="BL59">
        <f t="shared" si="20"/>
        <v>1983</v>
      </c>
      <c r="BM59" s="188">
        <f>[21]Manufacturing!X261</f>
        <v>2223.900248361585</v>
      </c>
      <c r="BN59">
        <f>[20]All_fuels!AK28</f>
        <v>2125.1010000000006</v>
      </c>
    </row>
    <row r="60" spans="4:66" x14ac:dyDescent="0.2">
      <c r="D60">
        <f t="shared" si="22"/>
        <v>1984</v>
      </c>
      <c r="P60">
        <f t="shared" si="3"/>
        <v>1984</v>
      </c>
      <c r="T60" s="180">
        <f>AER11_Table2.1d!$Q47*0.001*T$34</f>
        <v>1726.4286000000002</v>
      </c>
      <c r="Y60">
        <f t="shared" si="4"/>
        <v>1984</v>
      </c>
      <c r="AF60">
        <f t="shared" si="5"/>
        <v>1984</v>
      </c>
      <c r="AG60">
        <f>BH$90*$AK60*BH86</f>
        <v>0.50071754626378984</v>
      </c>
      <c r="AH60">
        <f>BI$90*$AK60*BI86</f>
        <v>8.3336576665593798E-2</v>
      </c>
      <c r="AI60">
        <f>BJ$90*$AK60*BJ86</f>
        <v>0.28294180095969895</v>
      </c>
      <c r="AJ60">
        <f>AL60</f>
        <v>0.13300407611091747</v>
      </c>
      <c r="AK60" s="160">
        <f t="shared" si="10"/>
        <v>0.86699592388908253</v>
      </c>
      <c r="AL60">
        <f t="shared" si="23"/>
        <v>0.13300407611091747</v>
      </c>
      <c r="AM60" s="162">
        <f>[21]Manufacturing!X337</f>
        <v>12980.268353281608</v>
      </c>
      <c r="AS60">
        <f t="shared" si="13"/>
        <v>1</v>
      </c>
      <c r="AT60">
        <f t="shared" si="14"/>
        <v>1</v>
      </c>
      <c r="AV60" s="179">
        <f t="shared" si="15"/>
        <v>6499.4481197006908</v>
      </c>
      <c r="AW60" s="179">
        <f t="shared" si="16"/>
        <v>1081.7311287632338</v>
      </c>
      <c r="AX60" s="179">
        <f t="shared" si="17"/>
        <v>3672.6605048176839</v>
      </c>
      <c r="AY60" s="179">
        <f t="shared" si="18"/>
        <v>1726.4286000000004</v>
      </c>
      <c r="AZ60">
        <f t="shared" si="19"/>
        <v>2249.5142990665904</v>
      </c>
      <c r="BH60" t="s">
        <v>401</v>
      </c>
      <c r="BI60" t="s">
        <v>418</v>
      </c>
      <c r="BJ60" t="s">
        <v>44</v>
      </c>
      <c r="BL60">
        <f t="shared" si="20"/>
        <v>1984</v>
      </c>
      <c r="BM60" s="188">
        <f>[21]Manufacturing!X262</f>
        <v>2249.5142990665904</v>
      </c>
      <c r="BN60">
        <f>[20]All_fuels!AK29</f>
        <v>2313.630000000001</v>
      </c>
    </row>
    <row r="61" spans="4:66" x14ac:dyDescent="0.2">
      <c r="D61">
        <f t="shared" si="22"/>
        <v>1985</v>
      </c>
      <c r="G61" s="179">
        <f>G9</f>
        <v>4656.0383080606543</v>
      </c>
      <c r="H61" s="179">
        <f t="shared" ref="H61:M61" si="24">H9</f>
        <v>502.95483173961014</v>
      </c>
      <c r="I61" s="179">
        <f t="shared" si="24"/>
        <v>183.16617700551217</v>
      </c>
      <c r="J61" s="179">
        <f t="shared" si="24"/>
        <v>88.803489732950311</v>
      </c>
      <c r="K61" s="179">
        <f t="shared" si="24"/>
        <v>2375</v>
      </c>
      <c r="L61" s="179">
        <f t="shared" si="24"/>
        <v>256</v>
      </c>
      <c r="M61" s="179">
        <f t="shared" si="24"/>
        <v>3400</v>
      </c>
      <c r="N61" s="179">
        <f>SUM(G61:M61)</f>
        <v>11461.962806538728</v>
      </c>
      <c r="P61">
        <f t="shared" si="3"/>
        <v>1985</v>
      </c>
      <c r="Q61" s="179">
        <f>G61</f>
        <v>4656.0383080606543</v>
      </c>
      <c r="R61" s="179">
        <f>H61+I61+J61</f>
        <v>774.92449847807256</v>
      </c>
      <c r="S61" s="179">
        <f>K61+L61</f>
        <v>2631</v>
      </c>
      <c r="T61" s="180">
        <f>AER11_Table2.1d!$Q48*0.001*T$34</f>
        <v>1725.9066</v>
      </c>
      <c r="U61" s="179">
        <f>M61-T61</f>
        <v>1674.0934</v>
      </c>
      <c r="W61" s="162">
        <f>(SUM(Q61:U61)-T61)/SUM(Q61:S61)</f>
        <v>1.207653327132967</v>
      </c>
      <c r="Y61">
        <f t="shared" si="4"/>
        <v>1985</v>
      </c>
      <c r="Z61" s="182">
        <f>$W61*Q61</f>
        <v>5622.8801539879996</v>
      </c>
      <c r="AA61" s="182">
        <f t="shared" ref="AA61:AB61" si="25">$W61*R61</f>
        <v>935.84014886389014</v>
      </c>
      <c r="AB61" s="182">
        <f t="shared" si="25"/>
        <v>3177.3359036868364</v>
      </c>
      <c r="AC61" s="183">
        <f>T61</f>
        <v>1725.9066</v>
      </c>
      <c r="AD61" s="179">
        <f>SUM(Z61:AC61)</f>
        <v>11461.962806538726</v>
      </c>
      <c r="AF61">
        <f t="shared" si="5"/>
        <v>1985</v>
      </c>
      <c r="AG61" s="181">
        <f>Z61/$AD61</f>
        <v>0.4905686965569549</v>
      </c>
      <c r="AH61" s="181">
        <f t="shared" ref="AH61:AI61" si="26">AA61/$AD61</f>
        <v>8.1647459921089585E-2</v>
      </c>
      <c r="AI61" s="181">
        <f t="shared" si="26"/>
        <v>0.27720696335485018</v>
      </c>
      <c r="AJ61" s="187">
        <f>AC61/$AM61</f>
        <v>0.15069551687341698</v>
      </c>
      <c r="AK61" s="160">
        <f t="shared" si="10"/>
        <v>0.84930448312658302</v>
      </c>
      <c r="AL61">
        <f t="shared" si="23"/>
        <v>0.15069551687341698</v>
      </c>
      <c r="AM61" s="162">
        <f>[21]Manufacturing!X338</f>
        <v>11452.939250009325</v>
      </c>
      <c r="AS61">
        <f t="shared" si="13"/>
        <v>1.0001186367063117</v>
      </c>
      <c r="AT61">
        <f t="shared" si="14"/>
        <v>0.99988137736668681</v>
      </c>
      <c r="AV61" s="179">
        <f>AG61*$AM61</f>
        <v>5618.4534796230637</v>
      </c>
      <c r="AW61" s="179">
        <f t="shared" ref="AW61:AY61" si="27">AH61*$AM61</f>
        <v>935.10339839381015</v>
      </c>
      <c r="AX61" s="179">
        <f t="shared" si="27"/>
        <v>3174.8345109826605</v>
      </c>
      <c r="AY61" s="179">
        <f t="shared" si="27"/>
        <v>1725.9065999999998</v>
      </c>
      <c r="AZ61">
        <f t="shared" si="19"/>
        <v>2081.2337727948006</v>
      </c>
      <c r="BB61">
        <f>[20]All_fuels!AF5</f>
        <v>1960</v>
      </c>
      <c r="BC61">
        <f>[20]All_fuels!AG5</f>
        <v>3698.1429999999996</v>
      </c>
      <c r="BD61">
        <f>[20]All_fuels!AH5</f>
        <v>1583.9030000000002</v>
      </c>
      <c r="BE61">
        <f>[20]All_fuels!AI5</f>
        <v>3880.5110000000004</v>
      </c>
      <c r="BF61">
        <f>SUM(BC61:BE61)</f>
        <v>9162.5570000000007</v>
      </c>
      <c r="BH61">
        <f>BC61/$BF61</f>
        <v>0.4036147333107995</v>
      </c>
      <c r="BI61">
        <f t="shared" ref="BI61:BJ61" si="28">BD61/$BF61</f>
        <v>0.17286691913621929</v>
      </c>
      <c r="BJ61">
        <f t="shared" si="28"/>
        <v>0.42351834755298112</v>
      </c>
      <c r="BL61">
        <f t="shared" si="20"/>
        <v>1985</v>
      </c>
      <c r="BM61" s="188">
        <f>[21]Manufacturing!X263</f>
        <v>2081.2337727948006</v>
      </c>
      <c r="BN61">
        <f>[20]All_fuels!AK30</f>
        <v>2247.7180000000003</v>
      </c>
    </row>
    <row r="62" spans="4:66" x14ac:dyDescent="0.2">
      <c r="D62">
        <f t="shared" si="22"/>
        <v>1986</v>
      </c>
      <c r="P62">
        <f t="shared" si="3"/>
        <v>1986</v>
      </c>
      <c r="T62" s="180">
        <f>AER11_Table2.1d!$Q49*0.001*T$34</f>
        <v>1723.4109000000001</v>
      </c>
      <c r="Y62">
        <f t="shared" si="4"/>
        <v>1986</v>
      </c>
      <c r="AF62">
        <f t="shared" si="5"/>
        <v>1986</v>
      </c>
      <c r="AG62">
        <f>0.667*AG61+0.333*AG64</f>
        <v>0.49703381875585761</v>
      </c>
      <c r="AH62">
        <f t="shared" ref="AH62:AJ62" si="29">0.667*AH61+0.333*AH64</f>
        <v>8.2809102329783613E-2</v>
      </c>
      <c r="AI62">
        <f t="shared" si="29"/>
        <v>0.27424035795765733</v>
      </c>
      <c r="AJ62">
        <f t="shared" si="29"/>
        <v>0.15278154262154756</v>
      </c>
      <c r="AK62" s="160">
        <f t="shared" si="10"/>
        <v>0.85768575895526522</v>
      </c>
      <c r="AL62">
        <f t="shared" si="23"/>
        <v>0.14231424104473478</v>
      </c>
      <c r="AM62" s="162">
        <f>[21]Manufacturing!X339</f>
        <v>12109.897697857705</v>
      </c>
      <c r="AS62">
        <f t="shared" ref="AS62" si="30">SUM(AG62:AJ62)</f>
        <v>1.0068648216648461</v>
      </c>
      <c r="AT62">
        <f t="shared" si="14"/>
        <v>0.99318198280728964</v>
      </c>
      <c r="AV62" s="179">
        <f t="shared" ref="AV62:AV64" si="31">AG62*$AM62</f>
        <v>6019.0286975089839</v>
      </c>
      <c r="AW62" s="179">
        <f t="shared" ref="AW62:AW64" si="32">AH62*$AM62</f>
        <v>1002.8097576651097</v>
      </c>
      <c r="AX62" s="179">
        <f t="shared" ref="AX62:AX64" si="33">AI62*$AM62</f>
        <v>3321.0226794911073</v>
      </c>
      <c r="AY62" s="179">
        <f t="shared" ref="AY62:AY64" si="34">AJ62*$AM62</f>
        <v>1850.1688512678274</v>
      </c>
      <c r="AZ62">
        <f t="shared" si="19"/>
        <v>2108.0173077764284</v>
      </c>
      <c r="BB62">
        <f>[20]All_fuels!AF6</f>
        <v>1961</v>
      </c>
      <c r="BC62">
        <f>[20]All_fuels!AG6</f>
        <v>3729.0860000000021</v>
      </c>
      <c r="BD62">
        <f>[20]All_fuels!AH6</f>
        <v>1421.9010000000005</v>
      </c>
      <c r="BE62">
        <f>[20]All_fuels!AI6</f>
        <v>3753.4359999999988</v>
      </c>
      <c r="BF62">
        <f t="shared" ref="BF62:BF85" si="35">SUM(BC62:BE62)</f>
        <v>8904.4230000000025</v>
      </c>
      <c r="BH62">
        <f t="shared" ref="BH62:BH86" si="36">BC62/$BF62</f>
        <v>0.41879030230257491</v>
      </c>
      <c r="BI62">
        <f t="shared" ref="BI62:BI86" si="37">BD62/$BF62</f>
        <v>0.15968479934073215</v>
      </c>
      <c r="BJ62">
        <f t="shared" ref="BJ62:BJ86" si="38">BE62/$BF62</f>
        <v>0.42152489835669282</v>
      </c>
      <c r="BL62">
        <f t="shared" si="20"/>
        <v>1986</v>
      </c>
      <c r="BM62" s="188">
        <f>[21]Manufacturing!X264</f>
        <v>2108.0173077764284</v>
      </c>
    </row>
    <row r="63" spans="4:66" x14ac:dyDescent="0.2">
      <c r="D63">
        <f t="shared" si="22"/>
        <v>1987</v>
      </c>
      <c r="P63">
        <f t="shared" si="3"/>
        <v>1987</v>
      </c>
      <c r="T63" s="180">
        <f>AER11_Table2.1d!$Q50*0.001*T$34</f>
        <v>1722.4929000000002</v>
      </c>
      <c r="Y63">
        <f t="shared" si="4"/>
        <v>1987</v>
      </c>
      <c r="AF63">
        <f t="shared" si="5"/>
        <v>1987</v>
      </c>
      <c r="AG63">
        <f>0.333*AG61+0.667*AG64</f>
        <v>0.50351835573613835</v>
      </c>
      <c r="AH63">
        <f t="shared" ref="AH63:AJ63" si="39">0.333*AH61+0.667*AH64</f>
        <v>8.3974233154119365E-2</v>
      </c>
      <c r="AI63">
        <f t="shared" si="39"/>
        <v>0.271264843835548</v>
      </c>
      <c r="AJ63">
        <f t="shared" si="39"/>
        <v>0.15487383271126412</v>
      </c>
      <c r="AK63" s="160">
        <f t="shared" si="10"/>
        <v>0.85996729507503844</v>
      </c>
      <c r="AL63">
        <f t="shared" si="23"/>
        <v>0.14003270492496156</v>
      </c>
      <c r="AM63" s="162">
        <f>[21]Manufacturing!X340</f>
        <v>12300.647201830612</v>
      </c>
      <c r="AS63">
        <f t="shared" ref="AS63:AS64" si="40">SUM(AG63:AJ63)</f>
        <v>1.0136312654370698</v>
      </c>
      <c r="AT63">
        <f t="shared" si="14"/>
        <v>0.98655204717743972</v>
      </c>
      <c r="AV63" s="179">
        <f t="shared" si="31"/>
        <v>6193.6016535560811</v>
      </c>
      <c r="AW63" s="179">
        <f t="shared" si="32"/>
        <v>1032.9374160730897</v>
      </c>
      <c r="AX63" s="179">
        <f t="shared" si="33"/>
        <v>3336.7331422807515</v>
      </c>
      <c r="AY63" s="179">
        <f t="shared" si="34"/>
        <v>1905.0483769765933</v>
      </c>
      <c r="AZ63">
        <f t="shared" si="19"/>
        <v>2294.746851086019</v>
      </c>
      <c r="BB63">
        <f>[20]All_fuels!AF7</f>
        <v>1962</v>
      </c>
      <c r="BC63">
        <f>[20]All_fuels!AG7</f>
        <v>4069.3560000000016</v>
      </c>
      <c r="BD63">
        <f>[20]All_fuels!AH7</f>
        <v>1480.5310000000004</v>
      </c>
      <c r="BE63">
        <f>[20]All_fuels!AI7</f>
        <v>3791.489</v>
      </c>
      <c r="BF63">
        <f t="shared" si="35"/>
        <v>9341.376000000002</v>
      </c>
      <c r="BH63">
        <f t="shared" si="36"/>
        <v>0.43562704252564083</v>
      </c>
      <c r="BI63">
        <f t="shared" si="37"/>
        <v>0.15849174682616352</v>
      </c>
      <c r="BJ63">
        <f t="shared" si="38"/>
        <v>0.40588121064819566</v>
      </c>
      <c r="BL63">
        <f t="shared" si="20"/>
        <v>1987</v>
      </c>
      <c r="BM63" s="188">
        <f>[21]Manufacturing!X265</f>
        <v>2294.746851086019</v>
      </c>
    </row>
    <row r="64" spans="4:66" x14ac:dyDescent="0.2">
      <c r="D64">
        <f t="shared" si="22"/>
        <v>1988</v>
      </c>
      <c r="G64" s="179">
        <f>G13</f>
        <v>5289.9490781387185</v>
      </c>
      <c r="H64" s="179">
        <f t="shared" ref="H64:M64" si="41">H13</f>
        <v>562.36607142857144</v>
      </c>
      <c r="I64" s="179">
        <f t="shared" si="41"/>
        <v>214.0195167040803</v>
      </c>
      <c r="J64" s="179">
        <f t="shared" si="41"/>
        <v>106.71056289089645</v>
      </c>
      <c r="K64" s="179">
        <f t="shared" si="41"/>
        <v>2363</v>
      </c>
      <c r="L64" s="179">
        <f t="shared" si="41"/>
        <v>420</v>
      </c>
      <c r="M64" s="179">
        <f t="shared" si="41"/>
        <v>4151</v>
      </c>
      <c r="N64" s="179">
        <f>SUM(G64:M64)</f>
        <v>13107.045229162268</v>
      </c>
      <c r="P64">
        <f t="shared" si="3"/>
        <v>1988</v>
      </c>
      <c r="Q64" s="179">
        <f>G64</f>
        <v>5289.9490781387185</v>
      </c>
      <c r="R64" s="179">
        <f>H64+I64+J64</f>
        <v>883.09615102354815</v>
      </c>
      <c r="S64" s="179">
        <f>K64+L64</f>
        <v>2783</v>
      </c>
      <c r="T64" s="180">
        <f>AER11_Table2.1d!$Q51*0.001*T$34</f>
        <v>1790.1918000000001</v>
      </c>
      <c r="U64" s="179">
        <f>M64-T64</f>
        <v>2360.8081999999999</v>
      </c>
      <c r="W64" s="162">
        <f>(SUM(Q64:U64)-T64)/SUM(Q64:S64)</f>
        <v>1.2635994057190381</v>
      </c>
      <c r="Y64">
        <f t="shared" si="4"/>
        <v>1988</v>
      </c>
      <c r="Z64" s="182">
        <f>$W64*Q64</f>
        <v>6684.3765114200578</v>
      </c>
      <c r="AA64" s="182">
        <f t="shared" ref="AA64" si="42">$W64*R64</f>
        <v>1115.8797716261254</v>
      </c>
      <c r="AB64" s="182">
        <f t="shared" ref="AB64" si="43">$W64*S64</f>
        <v>3516.597146116083</v>
      </c>
      <c r="AC64" s="183">
        <f>T64</f>
        <v>1790.1918000000001</v>
      </c>
      <c r="AD64" s="179">
        <f>SUM(Z64:AC64)</f>
        <v>13107.045229162266</v>
      </c>
      <c r="AF64">
        <f t="shared" si="5"/>
        <v>1988</v>
      </c>
      <c r="AG64" s="181">
        <f>Z64/$AD64</f>
        <v>0.50998347793504095</v>
      </c>
      <c r="AH64" s="181">
        <f t="shared" ref="AH64" si="44">AA64/$AD64</f>
        <v>8.5135875562813379E-2</v>
      </c>
      <c r="AI64" s="181">
        <f t="shared" ref="AI64" si="45">AB64/$AD64</f>
        <v>0.26829823843835515</v>
      </c>
      <c r="AJ64" s="187">
        <f>AC64/$AM64</f>
        <v>0.15695985845939467</v>
      </c>
      <c r="AK64" s="160">
        <f t="shared" si="10"/>
        <v>0.84304014154060536</v>
      </c>
      <c r="AL64">
        <f t="shared" si="23"/>
        <v>0.15695985845939467</v>
      </c>
      <c r="AM64" s="162">
        <f>[21]Manufacturing!X341</f>
        <v>11405.411661116657</v>
      </c>
      <c r="AS64">
        <f t="shared" si="40"/>
        <v>1.0203774503956042</v>
      </c>
      <c r="AT64">
        <f t="shared" si="14"/>
        <v>0.98002949752789636</v>
      </c>
      <c r="AV64" s="179">
        <f t="shared" si="31"/>
        <v>5816.5715062171457</v>
      </c>
      <c r="AW64" s="179">
        <f t="shared" si="32"/>
        <v>971.00970792348835</v>
      </c>
      <c r="AX64" s="179">
        <f t="shared" si="33"/>
        <v>3060.0518573418731</v>
      </c>
      <c r="AY64" s="179">
        <f t="shared" si="34"/>
        <v>1790.1918000000001</v>
      </c>
      <c r="AZ64">
        <f t="shared" si="19"/>
        <v>2221.7681043924754</v>
      </c>
      <c r="BB64">
        <f>[20]All_fuels!AF8</f>
        <v>1963</v>
      </c>
      <c r="BC64">
        <f>[20]All_fuels!AG8</f>
        <v>4307.1079999999984</v>
      </c>
      <c r="BD64">
        <f>[20]All_fuels!AH8</f>
        <v>1517.1910000000007</v>
      </c>
      <c r="BE64">
        <f>[20]All_fuels!AI8</f>
        <v>3794.36</v>
      </c>
      <c r="BF64">
        <f t="shared" si="35"/>
        <v>9618.6589999999997</v>
      </c>
      <c r="BH64">
        <f t="shared" si="36"/>
        <v>0.44778674449317712</v>
      </c>
      <c r="BI64">
        <f t="shared" si="37"/>
        <v>0.15773414984354897</v>
      </c>
      <c r="BJ64">
        <f t="shared" si="38"/>
        <v>0.39447910566327388</v>
      </c>
      <c r="BL64">
        <f t="shared" si="20"/>
        <v>1988</v>
      </c>
      <c r="BM64" s="188">
        <f>[21]Manufacturing!X266</f>
        <v>2221.7681043924754</v>
      </c>
    </row>
    <row r="65" spans="4:65" x14ac:dyDescent="0.2">
      <c r="D65">
        <f t="shared" si="22"/>
        <v>1989</v>
      </c>
      <c r="P65">
        <f t="shared" si="3"/>
        <v>1989</v>
      </c>
      <c r="T65" s="180">
        <f>AER11_Table2.1d!$Q52*0.001*T$34</f>
        <v>1656.6759</v>
      </c>
      <c r="Y65">
        <f t="shared" si="4"/>
        <v>1989</v>
      </c>
      <c r="AF65">
        <f t="shared" si="5"/>
        <v>1989</v>
      </c>
      <c r="AG65">
        <f>0.667*AG64+0.333*AG67</f>
        <v>0.53045098260162749</v>
      </c>
      <c r="AH65">
        <f t="shared" ref="AH65" si="46">0.667*AH64+0.333*AH67</f>
        <v>7.9531775950362885E-2</v>
      </c>
      <c r="AI65">
        <f t="shared" ref="AI65" si="47">0.667*AI64+0.333*AI67</f>
        <v>0.25894669409951077</v>
      </c>
      <c r="AJ65">
        <f t="shared" ref="AJ65" si="48">0.667*AJ64+0.333*AJ67</f>
        <v>0.14265376383062348</v>
      </c>
      <c r="AK65" s="160">
        <f t="shared" si="10"/>
        <v>0.85966570776337781</v>
      </c>
      <c r="AL65">
        <f t="shared" si="23"/>
        <v>0.14033429223662217</v>
      </c>
      <c r="AM65" s="162">
        <f>[21]Manufacturing!X342</f>
        <v>11805.210783452882</v>
      </c>
      <c r="AS65">
        <f t="shared" ref="AS65:AS86" si="49">SUM(AG65:AJ65)</f>
        <v>1.0115832164821246</v>
      </c>
      <c r="AT65">
        <f t="shared" si="14"/>
        <v>0.98854941808701979</v>
      </c>
      <c r="AV65" s="179">
        <f t="shared" ref="AV65:AV86" si="50">AG65*$AM65</f>
        <v>6262.0856599019098</v>
      </c>
      <c r="AW65" s="179">
        <f t="shared" ref="AW65:AW86" si="51">AH65*$AM65</f>
        <v>938.88937907638251</v>
      </c>
      <c r="AX65" s="179">
        <f t="shared" ref="AX65:AX86" si="52">AI65*$AM65</f>
        <v>3056.9203055230191</v>
      </c>
      <c r="AY65" s="179">
        <f t="shared" ref="AY65:AY86" si="53">AJ65*$AM65</f>
        <v>1684.057751073417</v>
      </c>
      <c r="AZ65">
        <f t="shared" si="19"/>
        <v>2226.9956692841424</v>
      </c>
      <c r="BB65">
        <f>[20]All_fuels!AF9</f>
        <v>1964</v>
      </c>
      <c r="BC65">
        <f>[20]All_fuels!AG9</f>
        <v>4670.8589999999995</v>
      </c>
      <c r="BD65">
        <f>[20]All_fuels!AH9</f>
        <v>1625.0719999999994</v>
      </c>
      <c r="BE65">
        <f>[20]All_fuels!AI9</f>
        <v>4077.5869999999995</v>
      </c>
      <c r="BF65">
        <f t="shared" si="35"/>
        <v>10373.517999999998</v>
      </c>
      <c r="BH65">
        <f t="shared" si="36"/>
        <v>0.45026759485065726</v>
      </c>
      <c r="BI65">
        <f t="shared" si="37"/>
        <v>0.1566558230293715</v>
      </c>
      <c r="BJ65">
        <f t="shared" si="38"/>
        <v>0.39307658211997126</v>
      </c>
      <c r="BL65">
        <f t="shared" si="20"/>
        <v>1989</v>
      </c>
      <c r="BM65" s="188">
        <f>[21]Manufacturing!X267</f>
        <v>2226.9956692841424</v>
      </c>
    </row>
    <row r="66" spans="4:65" x14ac:dyDescent="0.2">
      <c r="D66">
        <f t="shared" si="22"/>
        <v>1990</v>
      </c>
      <c r="P66">
        <f t="shared" si="3"/>
        <v>1990</v>
      </c>
      <c r="T66" s="180">
        <f>AER11_Table2.1d!$Q53*0.001*T$34</f>
        <v>1515.7674</v>
      </c>
      <c r="Y66">
        <f t="shared" si="4"/>
        <v>1990</v>
      </c>
      <c r="AF66">
        <f t="shared" si="5"/>
        <v>1990</v>
      </c>
      <c r="AG66">
        <f>0.333*AG64+0.667*AG67</f>
        <v>0.55097995124619159</v>
      </c>
      <c r="AH66">
        <f t="shared" ref="AH66" si="54">0.333*AH64+0.667*AH67</f>
        <v>7.3910847209947061E-2</v>
      </c>
      <c r="AI66">
        <f t="shared" ref="AI66" si="55">0.333*AI64+0.667*AI67</f>
        <v>0.24956706704493414</v>
      </c>
      <c r="AJ66">
        <f t="shared" ref="AJ66" si="56">0.333*AJ64+0.667*AJ67</f>
        <v>0.12830470795672083</v>
      </c>
      <c r="AK66" s="160">
        <f t="shared" si="10"/>
        <v>0.8744493805109903</v>
      </c>
      <c r="AL66">
        <f t="shared" si="23"/>
        <v>0.1255506194890097</v>
      </c>
      <c r="AM66" s="162">
        <f>[21]Manufacturing!X343</f>
        <v>12072.958350736657</v>
      </c>
      <c r="AS66">
        <f t="shared" si="49"/>
        <v>1.0027625734577936</v>
      </c>
      <c r="AT66">
        <f t="shared" si="14"/>
        <v>0.99724503732895864</v>
      </c>
      <c r="AV66" s="179">
        <f t="shared" si="50"/>
        <v>6651.9580034861847</v>
      </c>
      <c r="AW66" s="179">
        <f t="shared" si="51"/>
        <v>892.32258003335153</v>
      </c>
      <c r="AX66" s="179">
        <f t="shared" si="52"/>
        <v>3013.0128061489927</v>
      </c>
      <c r="AY66" s="179">
        <f t="shared" si="53"/>
        <v>1549.0173953649207</v>
      </c>
      <c r="AZ66">
        <f t="shared" si="19"/>
        <v>2353.9405764650601</v>
      </c>
      <c r="BB66">
        <f>[20]All_fuels!AF10</f>
        <v>1965</v>
      </c>
      <c r="BC66">
        <f>[20]All_fuels!AG10</f>
        <v>5045.7150000000001</v>
      </c>
      <c r="BD66">
        <f>[20]All_fuels!AH10</f>
        <v>1629.2039999999997</v>
      </c>
      <c r="BE66">
        <f>[20]All_fuels!AI10</f>
        <v>4226.9860000000008</v>
      </c>
      <c r="BF66">
        <f t="shared" si="35"/>
        <v>10901.905000000001</v>
      </c>
      <c r="BH66">
        <f t="shared" si="36"/>
        <v>0.46282874415067826</v>
      </c>
      <c r="BI66">
        <f t="shared" si="37"/>
        <v>0.14944213878216694</v>
      </c>
      <c r="BJ66">
        <f t="shared" si="38"/>
        <v>0.38772911706715485</v>
      </c>
      <c r="BL66">
        <f t="shared" si="20"/>
        <v>1990</v>
      </c>
      <c r="BM66" s="188">
        <f>[21]Manufacturing!X268</f>
        <v>2353.9405764650601</v>
      </c>
    </row>
    <row r="67" spans="4:65" x14ac:dyDescent="0.2">
      <c r="D67">
        <f t="shared" si="22"/>
        <v>1991</v>
      </c>
      <c r="G67" s="179">
        <f>G17</f>
        <v>5504.762548588812</v>
      </c>
      <c r="H67" s="179">
        <f t="shared" ref="H67:M67" si="57">H17</f>
        <v>414</v>
      </c>
      <c r="I67" s="179">
        <f t="shared" si="57"/>
        <v>139</v>
      </c>
      <c r="J67" s="179">
        <f t="shared" si="57"/>
        <v>105</v>
      </c>
      <c r="K67" s="179">
        <f t="shared" si="57"/>
        <v>2006</v>
      </c>
      <c r="L67" s="179">
        <f t="shared" si="57"/>
        <v>308</v>
      </c>
      <c r="M67" s="179">
        <f t="shared" si="57"/>
        <v>3910</v>
      </c>
      <c r="N67" s="179">
        <f>SUM(G67:M67)</f>
        <v>12386.762548588813</v>
      </c>
      <c r="P67">
        <f t="shared" si="3"/>
        <v>1991</v>
      </c>
      <c r="Q67" s="179">
        <f>G67</f>
        <v>5504.762548588812</v>
      </c>
      <c r="R67" s="179">
        <f>H67+I67+J67</f>
        <v>658</v>
      </c>
      <c r="S67" s="179">
        <f>K67+L67</f>
        <v>2314</v>
      </c>
      <c r="T67" s="180">
        <f>AER11_Table2.1d!$Q54*0.001*T$34</f>
        <v>1486.7865000000002</v>
      </c>
      <c r="U67" s="179">
        <f>M67-T67</f>
        <v>2423.2134999999998</v>
      </c>
      <c r="W67" s="162">
        <f>(SUM(Q67:U67)-T67)/SUM(Q67:S67)</f>
        <v>1.2858654452227649</v>
      </c>
      <c r="Y67">
        <f t="shared" si="4"/>
        <v>1991</v>
      </c>
      <c r="Z67" s="182">
        <f>$W67*Q67</f>
        <v>7078.3839453867549</v>
      </c>
      <c r="AA67" s="182">
        <f t="shared" ref="AA67" si="58">$W67*R67</f>
        <v>846.09946295657926</v>
      </c>
      <c r="AB67" s="182">
        <f t="shared" ref="AB67" si="59">$W67*S67</f>
        <v>2975.492640245478</v>
      </c>
      <c r="AC67" s="183">
        <f>T67</f>
        <v>1486.7865000000002</v>
      </c>
      <c r="AD67" s="179">
        <f>SUM(Z67:AC67)</f>
        <v>12386.762548588813</v>
      </c>
      <c r="AF67">
        <f t="shared" si="5"/>
        <v>1991</v>
      </c>
      <c r="AG67" s="181">
        <f>Z67/$AD67</f>
        <v>0.57144745591277801</v>
      </c>
      <c r="AH67" s="181">
        <f t="shared" ref="AH67" si="60">AA67/$AD67</f>
        <v>6.8306747597496553E-2</v>
      </c>
      <c r="AI67" s="181">
        <f t="shared" ref="AI67" si="61">AB67/$AD67</f>
        <v>0.24021552270608973</v>
      </c>
      <c r="AJ67" s="187">
        <f>AC67/$AM67</f>
        <v>0.11399861332794962</v>
      </c>
      <c r="AK67" s="160">
        <f t="shared" si="10"/>
        <v>0.88600138667205042</v>
      </c>
      <c r="AL67">
        <f t="shared" si="23"/>
        <v>0.11399861332794962</v>
      </c>
      <c r="AM67" s="162">
        <f>[21]Manufacturing!X344</f>
        <v>13042.14548402298</v>
      </c>
      <c r="AS67">
        <f t="shared" si="49"/>
        <v>0.99396833954431385</v>
      </c>
      <c r="AT67">
        <f t="shared" si="14"/>
        <v>1.0060682621525463</v>
      </c>
      <c r="AV67" s="179">
        <f t="shared" si="50"/>
        <v>7452.9008564892583</v>
      </c>
      <c r="AW67" s="179">
        <f t="shared" si="51"/>
        <v>890.86653970698717</v>
      </c>
      <c r="AX67" s="179">
        <f t="shared" si="52"/>
        <v>3132.9257946534476</v>
      </c>
      <c r="AY67" s="179">
        <f t="shared" si="53"/>
        <v>1486.7865000000002</v>
      </c>
      <c r="AZ67">
        <f t="shared" si="19"/>
        <v>2472.261449546626</v>
      </c>
      <c r="BB67">
        <f>[20]All_fuels!AF11</f>
        <v>1966</v>
      </c>
      <c r="BC67">
        <f>[20]All_fuels!AG11</f>
        <v>5508.0400000000018</v>
      </c>
      <c r="BD67">
        <f>[20]All_fuels!AH11</f>
        <v>1625.7819999999997</v>
      </c>
      <c r="BE67">
        <f>[20]All_fuels!AI11</f>
        <v>4195.8029999999999</v>
      </c>
      <c r="BF67">
        <f t="shared" si="35"/>
        <v>11329.625000000002</v>
      </c>
      <c r="BH67">
        <f t="shared" si="36"/>
        <v>0.48616260467579475</v>
      </c>
      <c r="BI67">
        <f t="shared" si="37"/>
        <v>0.14349830643114839</v>
      </c>
      <c r="BJ67">
        <f t="shared" si="38"/>
        <v>0.37033908889305683</v>
      </c>
      <c r="BL67">
        <f t="shared" si="20"/>
        <v>1991</v>
      </c>
      <c r="BM67" s="188">
        <f>[21]Manufacturing!X269</f>
        <v>2472.261449546626</v>
      </c>
    </row>
    <row r="68" spans="4:65" x14ac:dyDescent="0.2">
      <c r="D68">
        <f t="shared" si="22"/>
        <v>1992</v>
      </c>
      <c r="P68">
        <f t="shared" si="3"/>
        <v>1992</v>
      </c>
      <c r="T68" s="180">
        <f>AER11_Table2.1d!$Q55*0.001*T$34</f>
        <v>1534.0797000000002</v>
      </c>
      <c r="Y68">
        <f t="shared" si="4"/>
        <v>1992</v>
      </c>
      <c r="AF68">
        <f t="shared" si="5"/>
        <v>1992</v>
      </c>
      <c r="AG68">
        <f>0.667*AG67+0.333*AG70</f>
        <v>0.57256988444471713</v>
      </c>
      <c r="AH68">
        <f t="shared" ref="AH68" si="62">0.667*AH67+0.333*AH70</f>
        <v>6.7127530994882403E-2</v>
      </c>
      <c r="AI68">
        <f t="shared" ref="AI68" si="63">0.667*AI67+0.333*AI70</f>
        <v>0.23982193299053628</v>
      </c>
      <c r="AJ68">
        <f t="shared" ref="AJ68" si="64">0.667*AJ67+0.333*AJ70</f>
        <v>0.12033666740409557</v>
      </c>
      <c r="AK68" s="160">
        <f t="shared" si="10"/>
        <v>0.88293306422066775</v>
      </c>
      <c r="AL68">
        <f t="shared" si="23"/>
        <v>0.11706693577933223</v>
      </c>
      <c r="AM68" s="162">
        <f>[21]Manufacturing!X345</f>
        <v>13104.295331447778</v>
      </c>
      <c r="AS68">
        <f t="shared" si="49"/>
        <v>0.99985601583423134</v>
      </c>
      <c r="AT68">
        <f t="shared" si="14"/>
        <v>1.0001440049001942</v>
      </c>
      <c r="AV68" s="179">
        <f t="shared" si="50"/>
        <v>7503.1248636565006</v>
      </c>
      <c r="AW68" s="179">
        <f t="shared" si="51"/>
        <v>879.65899102785352</v>
      </c>
      <c r="AX68" s="179">
        <f t="shared" si="52"/>
        <v>3142.6974368666665</v>
      </c>
      <c r="AY68" s="179">
        <f t="shared" si="53"/>
        <v>1576.9272288654736</v>
      </c>
      <c r="AZ68">
        <f t="shared" si="19"/>
        <v>2500.5393569511975</v>
      </c>
      <c r="BB68">
        <f>[20]All_fuels!AF12</f>
        <v>1967</v>
      </c>
      <c r="BC68">
        <f>[20]All_fuels!AG12</f>
        <v>5826.0460000000003</v>
      </c>
      <c r="BD68">
        <f>[20]All_fuels!AH12</f>
        <v>1611.085</v>
      </c>
      <c r="BE68">
        <f>[20]All_fuels!AI12</f>
        <v>4057.3999999999996</v>
      </c>
      <c r="BF68">
        <f t="shared" si="35"/>
        <v>11494.530999999999</v>
      </c>
      <c r="BH68">
        <f t="shared" si="36"/>
        <v>0.50685373766010988</v>
      </c>
      <c r="BI68">
        <f t="shared" si="37"/>
        <v>0.14016100352419775</v>
      </c>
      <c r="BJ68">
        <f t="shared" si="38"/>
        <v>0.35298525881569243</v>
      </c>
      <c r="BL68">
        <f t="shared" si="20"/>
        <v>1992</v>
      </c>
      <c r="BM68" s="188">
        <f>[21]Manufacturing!X270</f>
        <v>2500.5393569511975</v>
      </c>
    </row>
    <row r="69" spans="4:65" x14ac:dyDescent="0.2">
      <c r="D69">
        <f t="shared" si="22"/>
        <v>1993</v>
      </c>
      <c r="P69">
        <f t="shared" si="3"/>
        <v>1993</v>
      </c>
      <c r="T69" s="180">
        <f>AER11_Table2.1d!$Q56*0.001*T$34</f>
        <v>1566.6372000000001</v>
      </c>
      <c r="Y69">
        <f t="shared" si="4"/>
        <v>1993</v>
      </c>
      <c r="AF69">
        <f t="shared" si="5"/>
        <v>1993</v>
      </c>
      <c r="AG69">
        <f>0.333*AG67+0.667*AG70</f>
        <v>0.57369568363290835</v>
      </c>
      <c r="AH69">
        <f t="shared" ref="AH69" si="65">0.333*AH67+0.667*AH70</f>
        <v>6.5944773201269402E-2</v>
      </c>
      <c r="AI69">
        <f t="shared" ref="AI69" si="66">0.333*AI67+0.667*AI70</f>
        <v>0.23942716132388508</v>
      </c>
      <c r="AJ69">
        <f t="shared" ref="AJ69" si="67">0.333*AJ67+0.667*AJ70</f>
        <v>0.12669375467566538</v>
      </c>
      <c r="AK69" s="160">
        <f t="shared" si="10"/>
        <v>0.88044091062972396</v>
      </c>
      <c r="AL69">
        <f t="shared" si="23"/>
        <v>0.11955908937027604</v>
      </c>
      <c r="AM69" s="162">
        <f>[21]Manufacturing!X346</f>
        <v>13103.455439913101</v>
      </c>
      <c r="AS69">
        <f t="shared" si="49"/>
        <v>1.0057613728337282</v>
      </c>
      <c r="AT69">
        <f t="shared" si="14"/>
        <v>0.99427163043904188</v>
      </c>
      <c r="AV69" s="179">
        <f t="shared" si="50"/>
        <v>7517.3958265542988</v>
      </c>
      <c r="AW69" s="179">
        <f t="shared" si="51"/>
        <v>864.10439713800929</v>
      </c>
      <c r="AX69" s="179">
        <f t="shared" si="52"/>
        <v>3137.3231395124135</v>
      </c>
      <c r="AY69" s="179">
        <f t="shared" si="53"/>
        <v>1660.1259689078634</v>
      </c>
      <c r="AZ69">
        <f t="shared" si="19"/>
        <v>2563.9000501599617</v>
      </c>
      <c r="BB69">
        <f>[20]All_fuels!AF13</f>
        <v>1968</v>
      </c>
      <c r="BC69">
        <f>[20]All_fuels!AG13</f>
        <v>6206.407000000002</v>
      </c>
      <c r="BD69">
        <f>[20]All_fuels!AH13</f>
        <v>1759.9700000000003</v>
      </c>
      <c r="BE69">
        <f>[20]All_fuels!AI13</f>
        <v>3992.3900000000008</v>
      </c>
      <c r="BF69">
        <f t="shared" si="35"/>
        <v>11958.767000000003</v>
      </c>
      <c r="BH69">
        <f t="shared" si="36"/>
        <v>0.51898385510813949</v>
      </c>
      <c r="BI69">
        <f t="shared" si="37"/>
        <v>0.14716985455105863</v>
      </c>
      <c r="BJ69">
        <f t="shared" si="38"/>
        <v>0.33384629034080182</v>
      </c>
      <c r="BL69">
        <f t="shared" si="20"/>
        <v>1993</v>
      </c>
      <c r="BM69" s="188">
        <f>[21]Manufacturing!X271</f>
        <v>2563.9000501599617</v>
      </c>
    </row>
    <row r="70" spans="4:65" x14ac:dyDescent="0.2">
      <c r="D70">
        <f t="shared" si="22"/>
        <v>1994</v>
      </c>
      <c r="G70" s="179">
        <f>G21</f>
        <v>6141.7542673652188</v>
      </c>
      <c r="H70" s="179">
        <f t="shared" ref="H70:M70" si="68">H21</f>
        <v>441</v>
      </c>
      <c r="I70" s="179">
        <f t="shared" si="68"/>
        <v>152</v>
      </c>
      <c r="J70" s="179">
        <f t="shared" si="68"/>
        <v>99</v>
      </c>
      <c r="K70" s="179">
        <f t="shared" si="68"/>
        <v>2105</v>
      </c>
      <c r="L70" s="179">
        <f t="shared" si="68"/>
        <v>449</v>
      </c>
      <c r="M70" s="179">
        <f t="shared" si="68"/>
        <v>4421</v>
      </c>
      <c r="N70" s="179">
        <f>SUM(G70:M70)</f>
        <v>13808.754267365219</v>
      </c>
      <c r="P70">
        <f t="shared" si="3"/>
        <v>1994</v>
      </c>
      <c r="Q70" s="179">
        <f>G70</f>
        <v>6141.7542673652188</v>
      </c>
      <c r="R70" s="179">
        <f>H70+I70+J70</f>
        <v>692</v>
      </c>
      <c r="S70" s="179">
        <f>K70+L70</f>
        <v>2554</v>
      </c>
      <c r="T70" s="180">
        <f>AER11_Table2.1d!$Q57*0.001*T$34</f>
        <v>1676.1447000000001</v>
      </c>
      <c r="U70" s="179">
        <f>M70-T70</f>
        <v>2744.8553000000002</v>
      </c>
      <c r="W70" s="162">
        <f>(SUM(Q70:U70)-T70)/SUM(Q70:S70)</f>
        <v>1.2923867862138212</v>
      </c>
      <c r="Y70">
        <f t="shared" si="4"/>
        <v>1994</v>
      </c>
      <c r="Z70" s="182">
        <f>$W70*Q70</f>
        <v>7937.5220593151571</v>
      </c>
      <c r="AA70" s="182">
        <f t="shared" ref="AA70" si="69">$W70*R70</f>
        <v>894.3316560599643</v>
      </c>
      <c r="AB70" s="182">
        <f t="shared" ref="AB70" si="70">$W70*S70</f>
        <v>3300.7558519900995</v>
      </c>
      <c r="AC70" s="183">
        <f>T70</f>
        <v>1676.1447000000001</v>
      </c>
      <c r="AD70" s="179">
        <f>SUM(Z70:AC70)</f>
        <v>13808.754267365222</v>
      </c>
      <c r="AF70">
        <f t="shared" si="5"/>
        <v>1994</v>
      </c>
      <c r="AG70" s="181">
        <f>Z70/$AD70</f>
        <v>0.57481811216484735</v>
      </c>
      <c r="AH70" s="181">
        <f t="shared" ref="AH70" si="71">AA70/$AD70</f>
        <v>6.4765556598655238E-2</v>
      </c>
      <c r="AI70" s="181">
        <f t="shared" ref="AI70" si="72">AB70/$AD70</f>
        <v>0.23903357160833161</v>
      </c>
      <c r="AJ70" s="187">
        <f>AC70/$AM70</f>
        <v>0.13303180875181131</v>
      </c>
      <c r="AK70" s="160">
        <f t="shared" si="10"/>
        <v>0.86696819124818869</v>
      </c>
      <c r="AL70">
        <f t="shared" si="23"/>
        <v>0.13303180875181131</v>
      </c>
      <c r="AM70" s="162">
        <f>[21]Manufacturing!X347</f>
        <v>12599.578369464049</v>
      </c>
      <c r="AS70">
        <f t="shared" si="49"/>
        <v>1.0116490491236454</v>
      </c>
      <c r="AT70">
        <f t="shared" si="14"/>
        <v>0.98848508864439055</v>
      </c>
      <c r="AV70" s="179">
        <f t="shared" si="50"/>
        <v>7242.4658524083698</v>
      </c>
      <c r="AW70" s="179">
        <f t="shared" si="51"/>
        <v>816.01870600671612</v>
      </c>
      <c r="AX70" s="179">
        <f t="shared" si="52"/>
        <v>3011.7222184120706</v>
      </c>
      <c r="AY70" s="179">
        <f t="shared" si="53"/>
        <v>1676.1446999999998</v>
      </c>
      <c r="AZ70">
        <f t="shared" si="19"/>
        <v>2551.7210722574468</v>
      </c>
      <c r="BB70">
        <f>[20]All_fuels!AF14</f>
        <v>1969</v>
      </c>
      <c r="BC70">
        <f>[20]All_fuels!AG14</f>
        <v>6443.3160000000025</v>
      </c>
      <c r="BD70">
        <f>[20]All_fuels!AH14</f>
        <v>1969.9050000000002</v>
      </c>
      <c r="BE70">
        <f>[20]All_fuels!AI14</f>
        <v>3960.3630000000003</v>
      </c>
      <c r="BF70">
        <f t="shared" si="35"/>
        <v>12373.584000000003</v>
      </c>
      <c r="BH70">
        <f t="shared" si="36"/>
        <v>0.52073158431704192</v>
      </c>
      <c r="BI70">
        <f t="shared" si="37"/>
        <v>0.15920245904501071</v>
      </c>
      <c r="BJ70">
        <f t="shared" si="38"/>
        <v>0.3200659566379474</v>
      </c>
      <c r="BL70">
        <f t="shared" si="20"/>
        <v>1994</v>
      </c>
      <c r="BM70" s="188">
        <f>[21]Manufacturing!X272</f>
        <v>2551.7210722574468</v>
      </c>
    </row>
    <row r="71" spans="4:65" x14ac:dyDescent="0.2">
      <c r="D71">
        <f t="shared" si="22"/>
        <v>1995</v>
      </c>
      <c r="P71">
        <f t="shared" si="3"/>
        <v>1995</v>
      </c>
      <c r="T71" s="180">
        <f>AER11_Table2.1d!$Q58*0.001*T$34</f>
        <v>1740.8448000000001</v>
      </c>
      <c r="Y71">
        <f t="shared" si="4"/>
        <v>1995</v>
      </c>
      <c r="AF71">
        <f t="shared" si="5"/>
        <v>1995</v>
      </c>
      <c r="AG71">
        <f>0.75*AG70+0.25*AG74</f>
        <v>0.58449679641287156</v>
      </c>
      <c r="AH71">
        <f t="shared" ref="AH71:AJ71" si="73">0.75*AH70+0.25*AH74</f>
        <v>6.3004093708998413E-2</v>
      </c>
      <c r="AI71">
        <f t="shared" si="73"/>
        <v>0.23242348310710645</v>
      </c>
      <c r="AJ71">
        <f t="shared" si="73"/>
        <v>0.1294062761705585</v>
      </c>
      <c r="AK71" s="160">
        <f t="shared" si="10"/>
        <v>0.86605226876479602</v>
      </c>
      <c r="AL71">
        <f t="shared" si="23"/>
        <v>0.13394773123520404</v>
      </c>
      <c r="AM71" s="162">
        <f>[21]Manufacturing!X348</f>
        <v>12996.448569503451</v>
      </c>
      <c r="AS71">
        <f t="shared" si="49"/>
        <v>1.0093306493995349</v>
      </c>
      <c r="AT71">
        <f t="shared" si="14"/>
        <v>0.99075560679239671</v>
      </c>
      <c r="AV71" s="179">
        <f t="shared" si="50"/>
        <v>7596.3825536194145</v>
      </c>
      <c r="AW71" s="179">
        <f t="shared" si="51"/>
        <v>818.82946355717377</v>
      </c>
      <c r="AX71" s="179">
        <f t="shared" si="52"/>
        <v>3020.6798445463633</v>
      </c>
      <c r="AY71" s="179">
        <f t="shared" si="53"/>
        <v>1681.8220128216235</v>
      </c>
      <c r="AZ71">
        <f t="shared" si="19"/>
        <v>2559.0436068603922</v>
      </c>
      <c r="BB71">
        <f>[20]All_fuels!AF15</f>
        <v>1970</v>
      </c>
      <c r="BC71">
        <f>[20]All_fuels!AG15</f>
        <v>6608.9460000000036</v>
      </c>
      <c r="BD71">
        <f>[20]All_fuels!AH15</f>
        <v>1867.409000000001</v>
      </c>
      <c r="BE71">
        <f>[20]All_fuels!AI15</f>
        <v>3616.4989999999998</v>
      </c>
      <c r="BF71">
        <f t="shared" si="35"/>
        <v>12092.854000000005</v>
      </c>
      <c r="BH71">
        <f t="shared" si="36"/>
        <v>0.54651664528489308</v>
      </c>
      <c r="BI71">
        <f t="shared" si="37"/>
        <v>0.15442252093674497</v>
      </c>
      <c r="BJ71">
        <f t="shared" si="38"/>
        <v>0.29906083377836185</v>
      </c>
      <c r="BL71">
        <f t="shared" si="20"/>
        <v>1995</v>
      </c>
      <c r="BM71" s="188">
        <f>[21]Manufacturing!X273</f>
        <v>2559.0436068603922</v>
      </c>
    </row>
    <row r="72" spans="4:65" x14ac:dyDescent="0.2">
      <c r="D72">
        <f t="shared" si="22"/>
        <v>1996</v>
      </c>
      <c r="P72">
        <f t="shared" si="3"/>
        <v>1996</v>
      </c>
      <c r="T72" s="180">
        <f>AER11_Table2.1d!$Q59*0.001*T$34</f>
        <v>1772.1288000000002</v>
      </c>
      <c r="Y72">
        <f t="shared" si="4"/>
        <v>1996</v>
      </c>
      <c r="AF72">
        <f t="shared" si="5"/>
        <v>1996</v>
      </c>
      <c r="AG72">
        <f>0.5*AG70+0.5*AG74</f>
        <v>0.59417548066089587</v>
      </c>
      <c r="AH72">
        <f t="shared" ref="AH72:AJ72" si="74">0.5*AH70+0.5*AH74</f>
        <v>6.1242630819341601E-2</v>
      </c>
      <c r="AI72">
        <f t="shared" si="74"/>
        <v>0.22581339460588129</v>
      </c>
      <c r="AJ72">
        <f t="shared" si="74"/>
        <v>0.12578074358930569</v>
      </c>
      <c r="AK72" s="160">
        <f t="shared" si="10"/>
        <v>0.8675194864647342</v>
      </c>
      <c r="AL72">
        <f t="shared" si="23"/>
        <v>0.13248051353526574</v>
      </c>
      <c r="AM72" s="162">
        <f>[21]Manufacturing!X349</f>
        <v>13376.524235228506</v>
      </c>
      <c r="AS72">
        <f t="shared" si="49"/>
        <v>1.0070122496754244</v>
      </c>
      <c r="AT72">
        <f t="shared" si="14"/>
        <v>0.99303657956724511</v>
      </c>
      <c r="AV72" s="179">
        <f t="shared" si="50"/>
        <v>7948.0027170390204</v>
      </c>
      <c r="AW72" s="179">
        <f t="shared" si="51"/>
        <v>819.21353538407516</v>
      </c>
      <c r="AX72" s="179">
        <f t="shared" si="52"/>
        <v>3020.5983455847891</v>
      </c>
      <c r="AY72" s="179">
        <f t="shared" si="53"/>
        <v>1682.50916494741</v>
      </c>
      <c r="AZ72">
        <f t="shared" si="19"/>
        <v>2629.7874406944393</v>
      </c>
      <c r="BB72">
        <f>[20]All_fuels!AF16</f>
        <v>1971</v>
      </c>
      <c r="BC72">
        <f>[20]All_fuels!AG16</f>
        <v>6835.8809999999985</v>
      </c>
      <c r="BD72">
        <f>[20]All_fuels!AH16</f>
        <v>1895.1390000000001</v>
      </c>
      <c r="BE72">
        <f>[20]All_fuels!AI16</f>
        <v>3413.8279999999995</v>
      </c>
      <c r="BF72">
        <f t="shared" si="35"/>
        <v>12144.847999999998</v>
      </c>
      <c r="BH72">
        <f t="shared" si="36"/>
        <v>0.56286262289985012</v>
      </c>
      <c r="BI72">
        <f t="shared" si="37"/>
        <v>0.15604468660291182</v>
      </c>
      <c r="BJ72">
        <f t="shared" si="38"/>
        <v>0.28109269049723801</v>
      </c>
      <c r="BL72">
        <f t="shared" si="20"/>
        <v>1996</v>
      </c>
      <c r="BM72" s="188">
        <f>[21]Manufacturing!X274</f>
        <v>2629.7874406944393</v>
      </c>
    </row>
    <row r="73" spans="4:65" x14ac:dyDescent="0.2">
      <c r="D73">
        <f t="shared" si="22"/>
        <v>1997</v>
      </c>
      <c r="P73">
        <f t="shared" si="3"/>
        <v>1997</v>
      </c>
      <c r="T73" s="180">
        <f>AER11_Table2.1d!$Q60*0.001*T$34</f>
        <v>1796.3982000000001</v>
      </c>
      <c r="Y73">
        <f t="shared" si="4"/>
        <v>1997</v>
      </c>
      <c r="AF73">
        <f t="shared" si="5"/>
        <v>1997</v>
      </c>
      <c r="AG73">
        <f>0.25*AG70+0.75*AG74</f>
        <v>0.60385416490892008</v>
      </c>
      <c r="AH73">
        <f t="shared" ref="AH73:AJ73" si="75">0.25*AH70+0.75*AH74</f>
        <v>5.9481167929684775E-2</v>
      </c>
      <c r="AI73">
        <f t="shared" si="75"/>
        <v>0.2192033061046561</v>
      </c>
      <c r="AJ73">
        <f t="shared" si="75"/>
        <v>0.12215521100805289</v>
      </c>
      <c r="AK73" s="160">
        <f t="shared" si="10"/>
        <v>0.86988265752368177</v>
      </c>
      <c r="AL73">
        <f t="shared" si="23"/>
        <v>0.13011734247631829</v>
      </c>
      <c r="AM73" s="162">
        <f>[21]Manufacturing!X350</f>
        <v>13805.985934019131</v>
      </c>
      <c r="AS73">
        <f t="shared" si="49"/>
        <v>1.0046938499513138</v>
      </c>
      <c r="AT73">
        <f t="shared" si="14"/>
        <v>0.99532807934323342</v>
      </c>
      <c r="AV73" s="179">
        <f t="shared" si="50"/>
        <v>8336.8021069314182</v>
      </c>
      <c r="AW73" s="179">
        <f t="shared" si="51"/>
        <v>821.19616777625777</v>
      </c>
      <c r="AX73" s="179">
        <f t="shared" si="52"/>
        <v>3026.3177607713719</v>
      </c>
      <c r="AY73" s="179">
        <f t="shared" si="53"/>
        <v>1686.4731249443171</v>
      </c>
      <c r="AZ73">
        <f t="shared" si="19"/>
        <v>2702.7062418589735</v>
      </c>
      <c r="BB73">
        <f>[20]All_fuels!AF17</f>
        <v>1972</v>
      </c>
      <c r="BC73">
        <f>[20]All_fuels!AG17</f>
        <v>6657.8490000000011</v>
      </c>
      <c r="BD73">
        <f>[20]All_fuels!AH17</f>
        <v>2477.66</v>
      </c>
      <c r="BE73">
        <f>[20]All_fuels!AI17</f>
        <v>3386.3870000000006</v>
      </c>
      <c r="BF73">
        <f t="shared" si="35"/>
        <v>12521.896000000002</v>
      </c>
      <c r="BH73">
        <f t="shared" si="36"/>
        <v>0.53169655777367897</v>
      </c>
      <c r="BI73">
        <f t="shared" si="37"/>
        <v>0.19786620173175049</v>
      </c>
      <c r="BJ73">
        <f t="shared" si="38"/>
        <v>0.27043724049457046</v>
      </c>
      <c r="BL73">
        <f t="shared" si="20"/>
        <v>1997</v>
      </c>
      <c r="BM73" s="188">
        <f>[21]Manufacturing!X275</f>
        <v>2702.7062418589735</v>
      </c>
    </row>
    <row r="74" spans="4:65" x14ac:dyDescent="0.2">
      <c r="D74">
        <f t="shared" si="22"/>
        <v>1998</v>
      </c>
      <c r="G74" s="179">
        <f>G25</f>
        <v>6643.4509749688841</v>
      </c>
      <c r="H74" s="179">
        <f t="shared" ref="H74:M74" si="76">H25</f>
        <v>357</v>
      </c>
      <c r="I74" s="179">
        <f t="shared" si="76"/>
        <v>133</v>
      </c>
      <c r="J74" s="179">
        <f t="shared" si="76"/>
        <v>135</v>
      </c>
      <c r="K74" s="179">
        <f t="shared" si="76"/>
        <v>1841</v>
      </c>
      <c r="L74" s="179">
        <f t="shared" si="76"/>
        <v>461</v>
      </c>
      <c r="M74" s="179">
        <f t="shared" si="76"/>
        <v>4932</v>
      </c>
      <c r="N74" s="179">
        <f>SUM(G74:M74)</f>
        <v>14502.450974968884</v>
      </c>
      <c r="P74">
        <f t="shared" si="3"/>
        <v>1998</v>
      </c>
      <c r="Q74" s="179">
        <f>G74</f>
        <v>6643.4509749688841</v>
      </c>
      <c r="R74" s="179">
        <f>H74+I74+J74</f>
        <v>625</v>
      </c>
      <c r="S74" s="179">
        <f>K74+L74</f>
        <v>2302</v>
      </c>
      <c r="T74" s="180">
        <f>AER11_Table2.1d!$Q61*0.001*T$34</f>
        <v>1684.5210000000002</v>
      </c>
      <c r="U74" s="179">
        <f>M74-T74</f>
        <v>3247.4789999999998</v>
      </c>
      <c r="W74" s="162">
        <f>(SUM(Q74:U74)-T74)/SUM(Q74:S74)</f>
        <v>1.3393235082122719</v>
      </c>
      <c r="Y74">
        <f t="shared" si="4"/>
        <v>1998</v>
      </c>
      <c r="Z74" s="182">
        <f>$W74*Q74</f>
        <v>8897.7300664315644</v>
      </c>
      <c r="AA74" s="182">
        <f t="shared" ref="AA74" si="77">$W74*R74</f>
        <v>837.07719263266995</v>
      </c>
      <c r="AB74" s="182">
        <f t="shared" ref="AB74" si="78">$W74*S74</f>
        <v>3083.1227159046498</v>
      </c>
      <c r="AC74" s="183">
        <f>T74</f>
        <v>1684.5210000000002</v>
      </c>
      <c r="AD74" s="179">
        <f>SUM(Z74:AC74)</f>
        <v>14502.450974968886</v>
      </c>
      <c r="AF74">
        <f t="shared" si="5"/>
        <v>1998</v>
      </c>
      <c r="AG74" s="181">
        <f>Z74/$AD74</f>
        <v>0.61353284915694428</v>
      </c>
      <c r="AH74" s="181">
        <f t="shared" ref="AH74" si="79">AA74/$AD74</f>
        <v>5.7719705040027956E-2</v>
      </c>
      <c r="AI74" s="181">
        <f t="shared" ref="AI74" si="80">AB74/$AD74</f>
        <v>0.21259321760343095</v>
      </c>
      <c r="AJ74" s="187">
        <f>AC74/$AM74</f>
        <v>0.11852967842680008</v>
      </c>
      <c r="AK74" s="160">
        <f t="shared" si="10"/>
        <v>0.88147032157319993</v>
      </c>
      <c r="AL74">
        <f t="shared" si="23"/>
        <v>0.11852967842680008</v>
      </c>
      <c r="AM74" s="162">
        <f>[21]Manufacturing!X351</f>
        <v>14211.807729152859</v>
      </c>
      <c r="AS74">
        <f t="shared" si="49"/>
        <v>1.0023754502272033</v>
      </c>
      <c r="AT74">
        <f t="shared" si="14"/>
        <v>0.99763017916423946</v>
      </c>
      <c r="AV74" s="179">
        <f t="shared" si="50"/>
        <v>8719.4108877378367</v>
      </c>
      <c r="AW74" s="179">
        <f t="shared" si="51"/>
        <v>820.3013502122925</v>
      </c>
      <c r="AX74" s="179">
        <f t="shared" si="52"/>
        <v>3021.3339331019156</v>
      </c>
      <c r="AY74" s="179">
        <f t="shared" si="53"/>
        <v>1684.5210000000002</v>
      </c>
      <c r="AZ74">
        <f t="shared" si="19"/>
        <v>2742.0022610609722</v>
      </c>
      <c r="BB74">
        <f>[20]All_fuels!AF18</f>
        <v>1973</v>
      </c>
      <c r="BC74">
        <f>[20]All_fuels!AG18</f>
        <v>6599.7820000000002</v>
      </c>
      <c r="BD74">
        <f>[20]All_fuels!AH18</f>
        <v>2536.6350000000002</v>
      </c>
      <c r="BE74">
        <f>[20]All_fuels!AI18</f>
        <v>3482.6779999999999</v>
      </c>
      <c r="BF74">
        <f t="shared" si="35"/>
        <v>12619.095000000001</v>
      </c>
      <c r="BH74">
        <f t="shared" si="36"/>
        <v>0.52299962873724304</v>
      </c>
      <c r="BI74">
        <f t="shared" si="37"/>
        <v>0.20101560373386523</v>
      </c>
      <c r="BJ74">
        <f t="shared" si="38"/>
        <v>0.27598476752889167</v>
      </c>
      <c r="BL74">
        <f t="shared" si="20"/>
        <v>1998</v>
      </c>
      <c r="BM74" s="188">
        <f>[21]Manufacturing!X276</f>
        <v>2742.0022610609722</v>
      </c>
    </row>
    <row r="75" spans="4:65" x14ac:dyDescent="0.2">
      <c r="D75">
        <f t="shared" si="22"/>
        <v>1999</v>
      </c>
      <c r="P75">
        <f t="shared" si="3"/>
        <v>1999</v>
      </c>
      <c r="T75" s="180">
        <f>AER11_Table2.1d!$Q62*0.001*T$34</f>
        <v>1693.3707000000002</v>
      </c>
      <c r="Y75">
        <f t="shared" si="4"/>
        <v>1999</v>
      </c>
      <c r="AF75">
        <f t="shared" si="5"/>
        <v>1999</v>
      </c>
      <c r="AG75">
        <f>0.75*AG74+0.25*AG78</f>
        <v>0.60943682331448701</v>
      </c>
      <c r="AH75">
        <f t="shared" ref="AH75" si="81">0.75*AH74+0.25*AH78</f>
        <v>5.5040483716674089E-2</v>
      </c>
      <c r="AI75">
        <f t="shared" ref="AI75" si="82">0.75*AI74+0.25*AI78</f>
        <v>0.21977035236201392</v>
      </c>
      <c r="AJ75">
        <f t="shared" ref="AJ75" si="83">0.75*AJ74+0.25*AJ78</f>
        <v>0.11418005537174512</v>
      </c>
      <c r="AK75" s="160">
        <f t="shared" si="10"/>
        <v>0.88123653421311965</v>
      </c>
      <c r="AL75">
        <f t="shared" si="23"/>
        <v>0.11876346578688038</v>
      </c>
      <c r="AM75" s="162">
        <f>[21]Manufacturing!X352</f>
        <v>14258.346948536629</v>
      </c>
      <c r="AS75">
        <f t="shared" si="49"/>
        <v>0.9984277147649202</v>
      </c>
      <c r="AT75">
        <f t="shared" si="14"/>
        <v>1.0015747612088772</v>
      </c>
      <c r="AV75" s="179">
        <f t="shared" si="50"/>
        <v>8689.5616700319733</v>
      </c>
      <c r="AW75" s="179">
        <f t="shared" si="51"/>
        <v>784.78631304762007</v>
      </c>
      <c r="AX75" s="179">
        <f t="shared" si="52"/>
        <v>3133.561932979741</v>
      </c>
      <c r="AY75" s="179">
        <f t="shared" si="53"/>
        <v>1628.0188440934655</v>
      </c>
      <c r="AZ75">
        <f t="shared" si="19"/>
        <v>2802.5241286251239</v>
      </c>
      <c r="BB75">
        <f>[20]All_fuels!AF19</f>
        <v>1974</v>
      </c>
      <c r="BC75">
        <f>[20]All_fuels!AG19</f>
        <v>7049.7830000000022</v>
      </c>
      <c r="BD75">
        <f>[20]All_fuels!AH19</f>
        <v>2213.1199999999994</v>
      </c>
      <c r="BE75">
        <f>[20]All_fuels!AI19</f>
        <v>3317.5510000000004</v>
      </c>
      <c r="BF75">
        <f t="shared" si="35"/>
        <v>12580.454000000002</v>
      </c>
      <c r="BH75">
        <f t="shared" si="36"/>
        <v>0.56037588150634321</v>
      </c>
      <c r="BI75">
        <f t="shared" si="37"/>
        <v>0.17591733970808995</v>
      </c>
      <c r="BJ75">
        <f t="shared" si="38"/>
        <v>0.26370677878556686</v>
      </c>
      <c r="BL75">
        <f t="shared" si="20"/>
        <v>1999</v>
      </c>
      <c r="BM75" s="188">
        <f>[21]Manufacturing!X277</f>
        <v>2802.5241286251239</v>
      </c>
    </row>
    <row r="76" spans="4:65" x14ac:dyDescent="0.2">
      <c r="D76">
        <f t="shared" si="22"/>
        <v>2000</v>
      </c>
      <c r="P76">
        <f t="shared" si="3"/>
        <v>2000</v>
      </c>
      <c r="T76" s="180">
        <f>AER11_Table2.1d!$Q63*0.001*T$34</f>
        <v>1693.3365000000001</v>
      </c>
      <c r="Y76">
        <f t="shared" si="4"/>
        <v>2000</v>
      </c>
      <c r="AF76">
        <f t="shared" si="5"/>
        <v>2000</v>
      </c>
      <c r="AG76">
        <f>0.5*AG74+0.5*AG78</f>
        <v>0.60534079747202973</v>
      </c>
      <c r="AH76">
        <f t="shared" ref="AH76:AJ76" si="84">0.5*AH74+0.5*AH78</f>
        <v>5.2361262393320229E-2</v>
      </c>
      <c r="AI76">
        <f t="shared" si="84"/>
        <v>0.2269474871205969</v>
      </c>
      <c r="AJ76">
        <f t="shared" si="84"/>
        <v>0.10983043231669017</v>
      </c>
      <c r="AK76" s="160">
        <f t="shared" si="10"/>
        <v>0.88112798776525436</v>
      </c>
      <c r="AL76">
        <f t="shared" si="23"/>
        <v>0.11887201223474567</v>
      </c>
      <c r="AM76" s="162">
        <f>[21]Manufacturing!X353</f>
        <v>14245.039418160422</v>
      </c>
      <c r="AS76">
        <f t="shared" si="49"/>
        <v>0.9944799793026371</v>
      </c>
      <c r="AT76">
        <f t="shared" si="14"/>
        <v>1.0055506604579749</v>
      </c>
      <c r="AV76" s="179">
        <f t="shared" si="50"/>
        <v>8623.1035214097283</v>
      </c>
      <c r="AW76" s="179">
        <f t="shared" si="51"/>
        <v>745.88824677748755</v>
      </c>
      <c r="AX76" s="179">
        <f t="shared" si="52"/>
        <v>3232.8758998853577</v>
      </c>
      <c r="AY76" s="179">
        <f t="shared" si="53"/>
        <v>1564.5388376648518</v>
      </c>
      <c r="AZ76">
        <f t="shared" si="19"/>
        <v>2804.7888075380001</v>
      </c>
      <c r="BB76">
        <f>[20]All_fuels!AF20</f>
        <v>1975</v>
      </c>
      <c r="BC76">
        <f>[20]All_fuels!AG20</f>
        <v>6120.7070000000012</v>
      </c>
      <c r="BD76">
        <f>[20]All_fuels!AH20</f>
        <v>2211.402</v>
      </c>
      <c r="BE76">
        <f>[20]All_fuels!AI20</f>
        <v>2967.6410000000001</v>
      </c>
      <c r="BF76">
        <f t="shared" si="35"/>
        <v>11299.75</v>
      </c>
      <c r="BH76">
        <f t="shared" si="36"/>
        <v>0.54166747051925934</v>
      </c>
      <c r="BI76">
        <f t="shared" si="37"/>
        <v>0.19570362176154341</v>
      </c>
      <c r="BJ76">
        <f t="shared" si="38"/>
        <v>0.26262890771919734</v>
      </c>
      <c r="BL76">
        <f t="shared" si="20"/>
        <v>2000</v>
      </c>
      <c r="BM76" s="188">
        <f>[21]Manufacturing!X278</f>
        <v>2804.7888075380001</v>
      </c>
    </row>
    <row r="77" spans="4:65" x14ac:dyDescent="0.2">
      <c r="D77">
        <f t="shared" si="22"/>
        <v>2001</v>
      </c>
      <c r="P77">
        <f t="shared" si="3"/>
        <v>2001</v>
      </c>
      <c r="T77" s="180">
        <f>AER11_Table2.1d!$Q64*0.001*T$34</f>
        <v>1513.2834</v>
      </c>
      <c r="Y77">
        <f t="shared" si="4"/>
        <v>2001</v>
      </c>
      <c r="AF77">
        <f t="shared" si="5"/>
        <v>2001</v>
      </c>
      <c r="AG77">
        <f>0.25*AG74+0.75*AG78</f>
        <v>0.60124477162957257</v>
      </c>
      <c r="AH77">
        <f t="shared" ref="AH77" si="85">0.25*AH74+0.75*AH78</f>
        <v>4.9682041069966369E-2</v>
      </c>
      <c r="AI77">
        <f t="shared" ref="AI77" si="86">0.25*AI74+0.75*AI78</f>
        <v>0.23412462187917987</v>
      </c>
      <c r="AJ77">
        <f t="shared" ref="AJ77" si="87">0.25*AJ74+0.75*AJ78</f>
        <v>0.10548080926163521</v>
      </c>
      <c r="AK77" s="160">
        <f t="shared" si="10"/>
        <v>0.89676864307361503</v>
      </c>
      <c r="AL77">
        <f t="shared" si="23"/>
        <v>0.10323135692638492</v>
      </c>
      <c r="AM77" s="162">
        <f>[21]Manufacturing!X354</f>
        <v>14659.144711999999</v>
      </c>
      <c r="AS77">
        <f t="shared" si="49"/>
        <v>0.99053224384035399</v>
      </c>
      <c r="AT77">
        <f t="shared" si="14"/>
        <v>1.0095582513527666</v>
      </c>
      <c r="AV77" s="179">
        <f t="shared" si="50"/>
        <v>8813.7341146512954</v>
      </c>
      <c r="AW77" s="179">
        <f t="shared" si="51"/>
        <v>728.29622963216434</v>
      </c>
      <c r="AX77" s="179">
        <f t="shared" si="52"/>
        <v>3432.066712769179</v>
      </c>
      <c r="AY77" s="179">
        <f t="shared" si="53"/>
        <v>1546.2584473051804</v>
      </c>
      <c r="AZ77">
        <f t="shared" si="19"/>
        <v>2796.9323619279994</v>
      </c>
      <c r="BB77">
        <f>[20]All_fuels!AF21</f>
        <v>1976</v>
      </c>
      <c r="BC77">
        <f>[20]All_fuels!AG21</f>
        <v>6138.5290000000005</v>
      </c>
      <c r="BD77">
        <f>[20]All_fuels!AH21</f>
        <v>2453.2099999999996</v>
      </c>
      <c r="BE77">
        <f>[20]All_fuels!AI21</f>
        <v>3095.8069999999989</v>
      </c>
      <c r="BF77">
        <f t="shared" si="35"/>
        <v>11687.545999999998</v>
      </c>
      <c r="BH77">
        <f t="shared" si="36"/>
        <v>0.52521966544559495</v>
      </c>
      <c r="BI77">
        <f t="shared" si="37"/>
        <v>0.20989949472712235</v>
      </c>
      <c r="BJ77">
        <f t="shared" si="38"/>
        <v>0.26488083982728278</v>
      </c>
      <c r="BL77">
        <f t="shared" si="20"/>
        <v>2001</v>
      </c>
      <c r="BM77" s="188">
        <f>[21]Manufacturing!X279</f>
        <v>2796.9323619279994</v>
      </c>
    </row>
    <row r="78" spans="4:65" x14ac:dyDescent="0.2">
      <c r="D78">
        <f t="shared" si="22"/>
        <v>2002</v>
      </c>
      <c r="G78" s="179">
        <f>G29</f>
        <v>5793.2657986662434</v>
      </c>
      <c r="H78" s="179">
        <f t="shared" ref="H78:M78" si="88">H29</f>
        <v>211</v>
      </c>
      <c r="I78" s="179">
        <f t="shared" si="88"/>
        <v>142</v>
      </c>
      <c r="J78" s="179">
        <f t="shared" si="88"/>
        <v>103</v>
      </c>
      <c r="K78" s="179">
        <f t="shared" si="88"/>
        <v>1956</v>
      </c>
      <c r="L78" s="179">
        <f t="shared" si="88"/>
        <v>385</v>
      </c>
      <c r="M78" s="179">
        <f t="shared" si="88"/>
        <v>4578</v>
      </c>
      <c r="N78" s="179">
        <f>SUM(G78:M78)</f>
        <v>13168.265798666243</v>
      </c>
      <c r="P78">
        <f t="shared" si="3"/>
        <v>2002</v>
      </c>
      <c r="Q78" s="179">
        <f>G78</f>
        <v>5793.2657986662434</v>
      </c>
      <c r="R78" s="179">
        <f>H78+I78+J78</f>
        <v>456</v>
      </c>
      <c r="S78" s="179">
        <f>K78+L78</f>
        <v>2341</v>
      </c>
      <c r="T78" s="180">
        <f>AER11_Table2.1d!$Q65*0.001*T$34</f>
        <v>1508.3811000000001</v>
      </c>
      <c r="U78" s="179">
        <f>M78-T78</f>
        <v>3069.6188999999999</v>
      </c>
      <c r="W78" s="162">
        <f>(SUM(Q78:U78)-T78)/SUM(Q78:S78)</f>
        <v>1.3573368941012978</v>
      </c>
      <c r="Y78">
        <f t="shared" si="4"/>
        <v>2002</v>
      </c>
      <c r="Z78" s="182">
        <f>$W78*Q78</f>
        <v>7863.4134058649133</v>
      </c>
      <c r="AA78" s="182">
        <f t="shared" ref="AA78" si="89">$W78*R78</f>
        <v>618.94562371019174</v>
      </c>
      <c r="AB78" s="182">
        <f t="shared" ref="AB78" si="90">$W78*S78</f>
        <v>3177.5256690911378</v>
      </c>
      <c r="AC78" s="183">
        <f>T78</f>
        <v>1508.3811000000001</v>
      </c>
      <c r="AD78" s="179">
        <f>SUM(Z78:AC78)</f>
        <v>13168.265798666243</v>
      </c>
      <c r="AF78">
        <f t="shared" si="5"/>
        <v>2002</v>
      </c>
      <c r="AG78" s="181">
        <f>Z78/$AD78</f>
        <v>0.5971487457871153</v>
      </c>
      <c r="AH78" s="181">
        <f t="shared" ref="AH78" si="91">AA78/$AD78</f>
        <v>4.7002819746612502E-2</v>
      </c>
      <c r="AI78" s="181">
        <f t="shared" ref="AI78" si="92">AB78/$AD78</f>
        <v>0.24130175663776285</v>
      </c>
      <c r="AJ78" s="187">
        <f>AC78/$AM78</f>
        <v>0.10113118620658025</v>
      </c>
      <c r="AK78" s="160">
        <f t="shared" si="10"/>
        <v>0.89886881379341976</v>
      </c>
      <c r="AL78">
        <f t="shared" si="23"/>
        <v>0.10113118620658025</v>
      </c>
      <c r="AM78" s="162">
        <f>[21]Manufacturing!X355</f>
        <v>14915.093519409891</v>
      </c>
      <c r="AS78">
        <f t="shared" si="49"/>
        <v>0.98658450837807088</v>
      </c>
      <c r="AT78">
        <f t="shared" si="14"/>
        <v>1.0135979143276677</v>
      </c>
      <c r="AV78" s="179">
        <f t="shared" si="50"/>
        <v>8906.5293884131479</v>
      </c>
      <c r="AW78" s="179">
        <f t="shared" si="51"/>
        <v>701.05145219669134</v>
      </c>
      <c r="AX78" s="179">
        <f t="shared" si="52"/>
        <v>3599.0382666501191</v>
      </c>
      <c r="AY78" s="179">
        <f t="shared" si="53"/>
        <v>1508.3811000000001</v>
      </c>
      <c r="AZ78">
        <f t="shared" si="19"/>
        <v>2843.5044422800001</v>
      </c>
      <c r="BB78">
        <f>[20]All_fuels!AF22</f>
        <v>1977</v>
      </c>
      <c r="BC78">
        <f>[20]All_fuels!AG22</f>
        <v>5824.5549999999994</v>
      </c>
      <c r="BD78">
        <f>[20]All_fuels!AH22</f>
        <v>2683.9770000000008</v>
      </c>
      <c r="BE78">
        <f>[20]All_fuels!AI22</f>
        <v>3177.6639999999998</v>
      </c>
      <c r="BF78">
        <f t="shared" si="35"/>
        <v>11686.196</v>
      </c>
      <c r="BH78">
        <f t="shared" si="36"/>
        <v>0.49841325611858633</v>
      </c>
      <c r="BI78">
        <f t="shared" si="37"/>
        <v>0.22967071577440604</v>
      </c>
      <c r="BJ78">
        <f t="shared" si="38"/>
        <v>0.2719160281070076</v>
      </c>
      <c r="BL78">
        <f t="shared" si="20"/>
        <v>2002</v>
      </c>
      <c r="BM78" s="188">
        <f>[21]Manufacturing!X280</f>
        <v>2843.5044422800001</v>
      </c>
    </row>
    <row r="79" spans="4:65" x14ac:dyDescent="0.2">
      <c r="D79">
        <f t="shared" si="22"/>
        <v>2003</v>
      </c>
      <c r="P79">
        <f t="shared" si="3"/>
        <v>2003</v>
      </c>
      <c r="T79" s="180">
        <f>AER11_Table2.1d!$Q66*0.001*T$34</f>
        <v>1510.9767000000002</v>
      </c>
      <c r="Y79">
        <f t="shared" si="4"/>
        <v>2003</v>
      </c>
      <c r="AF79">
        <f t="shared" si="5"/>
        <v>2003</v>
      </c>
      <c r="AG79">
        <f>0.75*AG78+0.25*AG82</f>
        <v>0.60268905146086471</v>
      </c>
      <c r="AH79">
        <f t="shared" ref="AH79" si="93">0.75*AH78+0.25*AH82</f>
        <v>4.8148909438614725E-2</v>
      </c>
      <c r="AI79">
        <f t="shared" ref="AI79" si="94">0.75*AI78+0.25*AI82</f>
        <v>0.22886184631511952</v>
      </c>
      <c r="AJ79">
        <f t="shared" ref="AJ79" si="95">0.75*AJ78+0.25*AJ82</f>
        <v>0.10881103305029638</v>
      </c>
      <c r="AK79" s="160">
        <f t="shared" si="10"/>
        <v>0.89703196455234147</v>
      </c>
      <c r="AL79">
        <f t="shared" si="23"/>
        <v>0.10296803544765858</v>
      </c>
      <c r="AM79" s="162">
        <f>[21]Manufacturing!X356</f>
        <v>14674.230633137313</v>
      </c>
      <c r="AS79">
        <f t="shared" si="49"/>
        <v>0.98851084026489533</v>
      </c>
      <c r="AT79">
        <f t="shared" si="14"/>
        <v>1.0116226947314264</v>
      </c>
      <c r="AV79" s="179">
        <f t="shared" si="50"/>
        <v>8843.9981412034922</v>
      </c>
      <c r="AW79" s="179">
        <f t="shared" si="51"/>
        <v>706.54820183627453</v>
      </c>
      <c r="AX79" s="179">
        <f t="shared" si="52"/>
        <v>3358.371515953691</v>
      </c>
      <c r="AY79" s="179">
        <f t="shared" si="53"/>
        <v>1596.7181944099757</v>
      </c>
      <c r="AZ79">
        <f t="shared" si="19"/>
        <v>2946.8892774240007</v>
      </c>
      <c r="BB79">
        <f>[20]All_fuels!AF23</f>
        <v>1978</v>
      </c>
      <c r="BC79">
        <f>[20]All_fuels!AG23</f>
        <v>5808.3590000000004</v>
      </c>
      <c r="BD79">
        <f>[20]All_fuels!AH23</f>
        <v>2714.1190000000001</v>
      </c>
      <c r="BE79">
        <f>[20]All_fuels!AI23</f>
        <v>3217.7849999999994</v>
      </c>
      <c r="BF79">
        <f t="shared" si="35"/>
        <v>11740.263000000001</v>
      </c>
      <c r="BH79">
        <f t="shared" si="36"/>
        <v>0.49473840577506656</v>
      </c>
      <c r="BI79">
        <f t="shared" si="37"/>
        <v>0.23118042585587734</v>
      </c>
      <c r="BJ79">
        <f t="shared" si="38"/>
        <v>0.27408116836905605</v>
      </c>
      <c r="BL79">
        <f t="shared" si="20"/>
        <v>2003</v>
      </c>
      <c r="BM79" s="188">
        <f>[21]Manufacturing!X281</f>
        <v>2946.8892774240007</v>
      </c>
    </row>
    <row r="80" spans="4:65" x14ac:dyDescent="0.2">
      <c r="D80">
        <f t="shared" si="22"/>
        <v>2004</v>
      </c>
      <c r="P80">
        <f t="shared" si="3"/>
        <v>2004</v>
      </c>
      <c r="T80" s="180">
        <f>AER11_Table2.1d!$Q67*0.001*T$34</f>
        <v>1634.9049000000002</v>
      </c>
      <c r="Y80">
        <f t="shared" si="4"/>
        <v>2004</v>
      </c>
      <c r="AF80">
        <f t="shared" si="5"/>
        <v>2004</v>
      </c>
      <c r="AG80">
        <f>0.5*AG78+0.5*AG82</f>
        <v>0.60822935713461401</v>
      </c>
      <c r="AH80">
        <f t="shared" ref="AH80:AJ80" si="96">0.5*AH78+0.5*AH82</f>
        <v>4.929499913061694E-2</v>
      </c>
      <c r="AI80">
        <f t="shared" si="96"/>
        <v>0.21642193599247622</v>
      </c>
      <c r="AJ80">
        <f t="shared" si="96"/>
        <v>0.11649087989401249</v>
      </c>
      <c r="AK80" s="160">
        <f t="shared" si="10"/>
        <v>0.88448127743951477</v>
      </c>
      <c r="AL80">
        <f t="shared" si="23"/>
        <v>0.1155187225604852</v>
      </c>
      <c r="AM80" s="162">
        <f>[21]Manufacturing!X357</f>
        <v>14152.726620950727</v>
      </c>
      <c r="AS80">
        <f t="shared" si="49"/>
        <v>0.99043717215171978</v>
      </c>
      <c r="AT80">
        <f t="shared" si="14"/>
        <v>1.0096551584665436</v>
      </c>
      <c r="AV80" s="179">
        <f t="shared" si="50"/>
        <v>8608.1038143627993</v>
      </c>
      <c r="AW80" s="179">
        <f t="shared" si="51"/>
        <v>697.65864647562535</v>
      </c>
      <c r="AX80" s="179">
        <f t="shared" si="52"/>
        <v>3062.9604948784126</v>
      </c>
      <c r="AY80" s="179">
        <f t="shared" si="53"/>
        <v>1648.6635769739644</v>
      </c>
      <c r="AZ80">
        <f t="shared" si="19"/>
        <v>2866.0194728160004</v>
      </c>
      <c r="BB80">
        <f>[20]All_fuels!AF24</f>
        <v>1979</v>
      </c>
      <c r="BC80">
        <f>[20]All_fuels!AG24</f>
        <v>6272.0140000000019</v>
      </c>
      <c r="BD80">
        <f>[20]All_fuels!AH24</f>
        <v>2061.0549999999989</v>
      </c>
      <c r="BE80">
        <f>[20]All_fuels!AI24</f>
        <v>3255.9460000000008</v>
      </c>
      <c r="BF80">
        <f t="shared" si="35"/>
        <v>11589.015000000003</v>
      </c>
      <c r="BH80">
        <f t="shared" si="36"/>
        <v>0.54120337233147087</v>
      </c>
      <c r="BI80">
        <f t="shared" si="37"/>
        <v>0.17784557186266464</v>
      </c>
      <c r="BJ80">
        <f t="shared" si="38"/>
        <v>0.28095105580586444</v>
      </c>
      <c r="BL80">
        <f t="shared" si="20"/>
        <v>2004</v>
      </c>
      <c r="BM80" s="188">
        <f>[21]Manufacturing!X282</f>
        <v>2866.0194728160004</v>
      </c>
    </row>
    <row r="81" spans="4:65" x14ac:dyDescent="0.2">
      <c r="D81">
        <f t="shared" si="22"/>
        <v>2005</v>
      </c>
      <c r="P81">
        <f t="shared" si="3"/>
        <v>2005</v>
      </c>
      <c r="T81" s="180">
        <f>AER11_Table2.1d!$Q68*0.001*T$34</f>
        <v>1653.2280000000001</v>
      </c>
      <c r="Y81">
        <f t="shared" si="4"/>
        <v>2005</v>
      </c>
      <c r="AF81">
        <f t="shared" si="5"/>
        <v>2005</v>
      </c>
      <c r="AG81">
        <f>0.25*AG78+0.75*AG82</f>
        <v>0.61376966280836343</v>
      </c>
      <c r="AH81">
        <f t="shared" ref="AH81" si="97">0.25*AH78+0.75*AH82</f>
        <v>5.0441088822619162E-2</v>
      </c>
      <c r="AI81">
        <f t="shared" ref="AI81" si="98">0.25*AI78+0.75*AI82</f>
        <v>0.20398202566983292</v>
      </c>
      <c r="AJ81">
        <f t="shared" ref="AJ81" si="99">0.25*AJ78+0.75*AJ82</f>
        <v>0.12417072673772862</v>
      </c>
      <c r="AK81" s="160">
        <f t="shared" si="10"/>
        <v>0.87693401493071277</v>
      </c>
      <c r="AL81">
        <f t="shared" si="23"/>
        <v>0.12306598506928727</v>
      </c>
      <c r="AM81" s="162">
        <f>[21]Manufacturing!X358</f>
        <v>13433.671368000001</v>
      </c>
      <c r="AS81">
        <f t="shared" si="49"/>
        <v>0.99236350403854412</v>
      </c>
      <c r="AT81">
        <f t="shared" si="14"/>
        <v>1.0076952607893965</v>
      </c>
      <c r="AV81" s="179">
        <f t="shared" si="50"/>
        <v>8245.1799458157275</v>
      </c>
      <c r="AW81" s="179">
        <f t="shared" si="51"/>
        <v>677.60901068716396</v>
      </c>
      <c r="AX81" s="179">
        <f t="shared" si="52"/>
        <v>2740.2274978274759</v>
      </c>
      <c r="AY81" s="179">
        <f t="shared" si="53"/>
        <v>1668.0687365203771</v>
      </c>
      <c r="AZ81">
        <f t="shared" si="19"/>
        <v>2774.4359063200004</v>
      </c>
      <c r="BB81">
        <f>[20]All_fuels!AF25</f>
        <v>1980</v>
      </c>
      <c r="BC81">
        <f>[20]All_fuels!AG25</f>
        <v>6024.8099999999995</v>
      </c>
      <c r="BD81">
        <f>[20]All_fuels!AH25</f>
        <v>1539.7520000000004</v>
      </c>
      <c r="BE81">
        <f>[20]All_fuels!AI25</f>
        <v>2914.4680000000008</v>
      </c>
      <c r="BF81">
        <f t="shared" si="35"/>
        <v>10479.030000000001</v>
      </c>
      <c r="BH81">
        <f t="shared" si="36"/>
        <v>0.57493966521710493</v>
      </c>
      <c r="BI81">
        <f t="shared" si="37"/>
        <v>0.1469365008020781</v>
      </c>
      <c r="BJ81">
        <f t="shared" si="38"/>
        <v>0.27812383398081697</v>
      </c>
      <c r="BL81">
        <f t="shared" si="20"/>
        <v>2005</v>
      </c>
      <c r="BM81" s="188">
        <f>[21]Manufacturing!X283</f>
        <v>2774.4359063200004</v>
      </c>
    </row>
    <row r="82" spans="4:65" x14ac:dyDescent="0.2">
      <c r="D82">
        <f t="shared" si="22"/>
        <v>2006</v>
      </c>
      <c r="G82" s="179">
        <f>G33</f>
        <v>5512.7484331476317</v>
      </c>
      <c r="H82" s="179">
        <f t="shared" ref="H82:M82" si="100">H33</f>
        <v>251.20000000000002</v>
      </c>
      <c r="I82" s="179">
        <f t="shared" si="100"/>
        <v>129</v>
      </c>
      <c r="J82" s="179">
        <f t="shared" si="100"/>
        <v>79</v>
      </c>
      <c r="K82" s="179">
        <f t="shared" si="100"/>
        <v>1433</v>
      </c>
      <c r="L82" s="179">
        <f t="shared" si="100"/>
        <v>272</v>
      </c>
      <c r="M82" s="179">
        <f t="shared" si="100"/>
        <v>4732</v>
      </c>
      <c r="N82" s="179">
        <f>SUM(G82:M82)</f>
        <v>12408.948433147631</v>
      </c>
      <c r="P82">
        <f t="shared" si="3"/>
        <v>2006</v>
      </c>
      <c r="Q82" s="179">
        <f>G82</f>
        <v>5512.7484331476317</v>
      </c>
      <c r="R82" s="179">
        <f>H82+I82+J82</f>
        <v>459.20000000000005</v>
      </c>
      <c r="S82" s="179">
        <f>K82+L82</f>
        <v>1705</v>
      </c>
      <c r="T82" s="180">
        <f>AER11_Table2.1d!$Q69*0.001*T$34</f>
        <v>1706.9841000000001</v>
      </c>
      <c r="U82" s="179">
        <f>M82-T82</f>
        <v>3025.0158999999999</v>
      </c>
      <c r="W82" s="162">
        <f>(SUM(Q82:U82)-T82)/SUM(Q82:S82)</f>
        <v>1.3940388458177662</v>
      </c>
      <c r="Y82">
        <f t="shared" si="4"/>
        <v>2006</v>
      </c>
      <c r="Z82" s="182">
        <f>$W82*Q82</f>
        <v>7684.9854630288237</v>
      </c>
      <c r="AA82" s="182">
        <f t="shared" ref="AA82" si="101">$W82*R82</f>
        <v>640.14263799951823</v>
      </c>
      <c r="AB82" s="182">
        <f t="shared" ref="AB82" si="102">$W82*S82</f>
        <v>2376.8362321192913</v>
      </c>
      <c r="AC82" s="183">
        <f>T82</f>
        <v>1706.9841000000001</v>
      </c>
      <c r="AD82" s="179">
        <f>SUM(Z82:AC82)</f>
        <v>12408.948433147632</v>
      </c>
      <c r="AF82">
        <f t="shared" si="5"/>
        <v>2006</v>
      </c>
      <c r="AG82" s="181">
        <f>Z82/$AD82</f>
        <v>0.61930996848211284</v>
      </c>
      <c r="AH82" s="181">
        <f t="shared" ref="AH82" si="103">AA82/$AD82</f>
        <v>5.1587178514621385E-2</v>
      </c>
      <c r="AI82" s="181">
        <f t="shared" ref="AI82" si="104">AB82/$AD82</f>
        <v>0.1915421153471896</v>
      </c>
      <c r="AJ82" s="187">
        <f>AC82/$AM82</f>
        <v>0.13185057358144475</v>
      </c>
      <c r="AK82" s="160">
        <f t="shared" si="10"/>
        <v>0.86814942641855519</v>
      </c>
      <c r="AL82">
        <f t="shared" si="23"/>
        <v>0.13185057358144475</v>
      </c>
      <c r="AM82" s="162">
        <f>[21]Manufacturing!X359</f>
        <v>12946.353236344379</v>
      </c>
      <c r="AS82">
        <f t="shared" si="49"/>
        <v>0.99428983592536846</v>
      </c>
      <c r="AT82">
        <f t="shared" si="14"/>
        <v>1.0057429573031058</v>
      </c>
      <c r="AV82" s="179">
        <f t="shared" si="50"/>
        <v>8017.8056147587367</v>
      </c>
      <c r="AW82" s="179">
        <f t="shared" si="51"/>
        <v>667.86583551664376</v>
      </c>
      <c r="AX82" s="179">
        <f t="shared" si="52"/>
        <v>2479.7718849213366</v>
      </c>
      <c r="AY82" s="179">
        <f t="shared" si="53"/>
        <v>1706.9840999999999</v>
      </c>
      <c r="AZ82">
        <f t="shared" si="19"/>
        <v>2801.3828553079998</v>
      </c>
      <c r="BB82">
        <f>[20]All_fuels!AF26</f>
        <v>1981</v>
      </c>
      <c r="BC82">
        <f>[20]All_fuels!AG26</f>
        <v>5690.9650000000001</v>
      </c>
      <c r="BD82">
        <f>[20]All_fuels!AH26</f>
        <v>1247.8010000000004</v>
      </c>
      <c r="BE82">
        <f>[20]All_fuels!AI26</f>
        <v>2935.3309999999997</v>
      </c>
      <c r="BF82">
        <f t="shared" si="35"/>
        <v>9874.0969999999998</v>
      </c>
      <c r="BH82">
        <f t="shared" si="36"/>
        <v>0.57635295662985697</v>
      </c>
      <c r="BI82">
        <f t="shared" si="37"/>
        <v>0.12637115069864113</v>
      </c>
      <c r="BJ82">
        <f t="shared" si="38"/>
        <v>0.29727589267150201</v>
      </c>
      <c r="BL82">
        <f t="shared" si="20"/>
        <v>2006</v>
      </c>
      <c r="BM82" s="188">
        <f>[21]Manufacturing!X284</f>
        <v>2801.3828553079998</v>
      </c>
    </row>
    <row r="83" spans="4:65" x14ac:dyDescent="0.2">
      <c r="D83">
        <f t="shared" si="22"/>
        <v>2007</v>
      </c>
      <c r="P83">
        <f t="shared" si="3"/>
        <v>2007</v>
      </c>
      <c r="T83" s="180">
        <f>AER11_Table2.1d!$Q70*0.001*T$34</f>
        <v>1742.0517</v>
      </c>
      <c r="Y83">
        <f t="shared" si="4"/>
        <v>2007</v>
      </c>
      <c r="AF83">
        <f t="shared" si="5"/>
        <v>2007</v>
      </c>
      <c r="AG83" s="181">
        <f>AG82</f>
        <v>0.61930996848211284</v>
      </c>
      <c r="AH83" s="181">
        <f t="shared" ref="AH83:AJ83" si="105">AH82</f>
        <v>5.1587178514621385E-2</v>
      </c>
      <c r="AI83" s="181">
        <f t="shared" si="105"/>
        <v>0.1915421153471896</v>
      </c>
      <c r="AJ83" s="181">
        <f t="shared" si="105"/>
        <v>0.13185057358144475</v>
      </c>
      <c r="AK83" s="160">
        <f t="shared" si="10"/>
        <v>0.864501551386333</v>
      </c>
      <c r="AL83">
        <f t="shared" si="23"/>
        <v>0.13549844861366694</v>
      </c>
      <c r="AM83" s="162">
        <f>[21]Manufacturing!X360</f>
        <v>12856.617310556347</v>
      </c>
      <c r="AS83">
        <f t="shared" si="49"/>
        <v>0.99428983592536846</v>
      </c>
      <c r="AT83">
        <f t="shared" si="14"/>
        <v>1.0057429573031058</v>
      </c>
      <c r="AV83" s="179">
        <f t="shared" si="50"/>
        <v>7962.2312613872373</v>
      </c>
      <c r="AW83" s="179">
        <f t="shared" si="51"/>
        <v>663.23661229384174</v>
      </c>
      <c r="AX83" s="179">
        <f t="shared" si="52"/>
        <v>2462.583675873258</v>
      </c>
      <c r="AY83" s="179">
        <f t="shared" si="53"/>
        <v>1695.1523667139859</v>
      </c>
      <c r="AZ83">
        <f t="shared" si="19"/>
        <v>2989.3559404280004</v>
      </c>
      <c r="BB83">
        <f>[20]All_fuels!AF27</f>
        <v>1982</v>
      </c>
      <c r="BC83">
        <f>[20]All_fuels!AG27</f>
        <v>5079.2649999999994</v>
      </c>
      <c r="BD83">
        <f>[20]All_fuels!AH27</f>
        <v>1123.2520000000002</v>
      </c>
      <c r="BE83">
        <f>[20]All_fuels!AI27</f>
        <v>2367.9009999999994</v>
      </c>
      <c r="BF83">
        <f t="shared" si="35"/>
        <v>8570.4179999999997</v>
      </c>
      <c r="BH83">
        <f t="shared" si="36"/>
        <v>0.59265079019483058</v>
      </c>
      <c r="BI83">
        <f t="shared" si="37"/>
        <v>0.13106151881973555</v>
      </c>
      <c r="BJ83">
        <f t="shared" si="38"/>
        <v>0.27628769098543376</v>
      </c>
      <c r="BL83">
        <f t="shared" si="20"/>
        <v>2007</v>
      </c>
      <c r="BM83" s="188">
        <f>[21]Manufacturing!X285</f>
        <v>2989.3559404280004</v>
      </c>
    </row>
    <row r="84" spans="4:65" x14ac:dyDescent="0.2">
      <c r="D84">
        <f t="shared" si="22"/>
        <v>2008</v>
      </c>
      <c r="P84">
        <f t="shared" si="3"/>
        <v>2008</v>
      </c>
      <c r="T84" s="180">
        <f>AER11_Table2.1d!$Q71*0.001*T$34</f>
        <v>1825.0947000000001</v>
      </c>
      <c r="Y84">
        <f t="shared" si="4"/>
        <v>2008</v>
      </c>
      <c r="AF84">
        <f t="shared" si="5"/>
        <v>2008</v>
      </c>
      <c r="AG84" s="181">
        <f t="shared" ref="AG84:AG86" si="106">AG83</f>
        <v>0.61930996848211284</v>
      </c>
      <c r="AH84" s="181">
        <f t="shared" ref="AH84:AH86" si="107">AH83</f>
        <v>5.1587178514621385E-2</v>
      </c>
      <c r="AI84" s="181">
        <f t="shared" ref="AI84:AI86" si="108">AI83</f>
        <v>0.1915421153471896</v>
      </c>
      <c r="AJ84" s="181">
        <f t="shared" ref="AJ84:AJ86" si="109">AJ83</f>
        <v>0.13185057358144475</v>
      </c>
      <c r="AK84" s="160">
        <f t="shared" si="10"/>
        <v>0.85571181238907801</v>
      </c>
      <c r="AL84">
        <f t="shared" si="23"/>
        <v>0.14428818761092199</v>
      </c>
      <c r="AM84" s="162">
        <f>[21]Manufacturing!X361</f>
        <v>12648.954361540878</v>
      </c>
      <c r="AS84">
        <f t="shared" si="49"/>
        <v>0.99428983592536846</v>
      </c>
      <c r="AT84">
        <f t="shared" si="14"/>
        <v>1.0057429573031058</v>
      </c>
      <c r="AV84" s="179">
        <f t="shared" si="50"/>
        <v>7833.6235269775652</v>
      </c>
      <c r="AW84" s="179">
        <f t="shared" si="51"/>
        <v>652.52386667210806</v>
      </c>
      <c r="AX84" s="179">
        <f t="shared" si="52"/>
        <v>2422.8074753395999</v>
      </c>
      <c r="AY84" s="179">
        <f t="shared" si="53"/>
        <v>1667.771887774682</v>
      </c>
      <c r="AZ84">
        <f t="shared" si="19"/>
        <v>3075.6515074359995</v>
      </c>
      <c r="BB84">
        <f>[20]All_fuels!AF28</f>
        <v>1983</v>
      </c>
      <c r="BC84">
        <f>[20]All_fuels!AG28</f>
        <v>5319.5879999999979</v>
      </c>
      <c r="BD84">
        <f>[20]All_fuels!AH28</f>
        <v>1063.3890000000001</v>
      </c>
      <c r="BE84">
        <f>[20]All_fuels!AI28</f>
        <v>2673.5860000000002</v>
      </c>
      <c r="BF84">
        <f t="shared" si="35"/>
        <v>9056.5629999999983</v>
      </c>
      <c r="BH84">
        <f t="shared" si="36"/>
        <v>0.58737381940588262</v>
      </c>
      <c r="BI84">
        <f t="shared" si="37"/>
        <v>0.11741639736840569</v>
      </c>
      <c r="BJ84">
        <f t="shared" si="38"/>
        <v>0.29520978322571162</v>
      </c>
      <c r="BL84">
        <f t="shared" si="20"/>
        <v>2008</v>
      </c>
      <c r="BM84" s="188">
        <f>[21]Manufacturing!X286</f>
        <v>3075.6515074359995</v>
      </c>
    </row>
    <row r="85" spans="4:65" x14ac:dyDescent="0.2">
      <c r="D85">
        <f t="shared" si="22"/>
        <v>2009</v>
      </c>
      <c r="P85">
        <f t="shared" si="3"/>
        <v>2009</v>
      </c>
      <c r="T85" s="180">
        <f>AER11_Table2.1d!$Q72*0.001*T$34</f>
        <v>1794.2706000000001</v>
      </c>
      <c r="Y85">
        <f t="shared" si="4"/>
        <v>2009</v>
      </c>
      <c r="AF85">
        <f t="shared" si="5"/>
        <v>2009</v>
      </c>
      <c r="AG85" s="181">
        <f t="shared" si="106"/>
        <v>0.61930996848211284</v>
      </c>
      <c r="AH85" s="181">
        <f t="shared" si="107"/>
        <v>5.1587178514621385E-2</v>
      </c>
      <c r="AI85" s="181">
        <f t="shared" si="108"/>
        <v>0.1915421153471896</v>
      </c>
      <c r="AJ85" s="181">
        <f t="shared" si="109"/>
        <v>0.13185057358144475</v>
      </c>
      <c r="AK85" s="160">
        <f t="shared" si="10"/>
        <v>0.8598840812498052</v>
      </c>
      <c r="AL85">
        <f t="shared" si="23"/>
        <v>0.1401159187501948</v>
      </c>
      <c r="AM85" s="162">
        <f>[21]Manufacturing!X362</f>
        <v>12805.615636</v>
      </c>
      <c r="AS85">
        <f t="shared" si="49"/>
        <v>0.99428983592536846</v>
      </c>
      <c r="AT85">
        <f t="shared" si="14"/>
        <v>1.0057429573031058</v>
      </c>
      <c r="AV85" s="179">
        <f t="shared" si="50"/>
        <v>7930.6454159252116</v>
      </c>
      <c r="AW85" s="179">
        <f t="shared" si="51"/>
        <v>660.6055798039589</v>
      </c>
      <c r="AX85" s="179">
        <f t="shared" si="52"/>
        <v>2452.8147072424867</v>
      </c>
      <c r="AY85" s="179">
        <f t="shared" si="53"/>
        <v>1688.4277666701175</v>
      </c>
      <c r="AZ85">
        <f t="shared" si="19"/>
        <v>3040.2609844079998</v>
      </c>
      <c r="BB85">
        <f>[20]All_fuels!AF29</f>
        <v>1984</v>
      </c>
      <c r="BC85">
        <f>[20]All_fuels!AG29</f>
        <v>5392.7119999999995</v>
      </c>
      <c r="BD85">
        <f>[20]All_fuels!AH29</f>
        <v>950.01999999999975</v>
      </c>
      <c r="BE85">
        <f>[20]All_fuels!AI29</f>
        <v>2777.3719999999998</v>
      </c>
      <c r="BF85">
        <f t="shared" si="35"/>
        <v>9120.1039999999994</v>
      </c>
      <c r="BH85">
        <f t="shared" si="36"/>
        <v>0.59129939746301141</v>
      </c>
      <c r="BI85">
        <f t="shared" si="37"/>
        <v>0.10416767177216399</v>
      </c>
      <c r="BJ85">
        <f t="shared" si="38"/>
        <v>0.30453293076482463</v>
      </c>
      <c r="BL85">
        <f t="shared" si="20"/>
        <v>2009</v>
      </c>
      <c r="BM85" s="188">
        <f>[21]Manufacturing!X287</f>
        <v>3040.2609844079998</v>
      </c>
    </row>
    <row r="86" spans="4:65" x14ac:dyDescent="0.2">
      <c r="D86">
        <f t="shared" si="22"/>
        <v>2010</v>
      </c>
      <c r="P86">
        <f t="shared" si="3"/>
        <v>2010</v>
      </c>
      <c r="T86" s="180">
        <f>AER11_Table2.1d!$Q73*0.001*T$34</f>
        <v>2006.8794</v>
      </c>
      <c r="Y86">
        <f t="shared" si="4"/>
        <v>2010</v>
      </c>
      <c r="AF86">
        <f t="shared" si="5"/>
        <v>2010</v>
      </c>
      <c r="AG86" s="181">
        <f t="shared" si="106"/>
        <v>0.61930996848211284</v>
      </c>
      <c r="AH86" s="181">
        <f t="shared" si="107"/>
        <v>5.1587178514621385E-2</v>
      </c>
      <c r="AI86" s="181">
        <f t="shared" si="108"/>
        <v>0.1915421153471896</v>
      </c>
      <c r="AJ86" s="181">
        <f t="shared" si="109"/>
        <v>0.13185057358144475</v>
      </c>
      <c r="AK86" s="160">
        <f t="shared" si="10"/>
        <v>0.84428854004199949</v>
      </c>
      <c r="AL86">
        <f t="shared" si="23"/>
        <v>0.15571145995800054</v>
      </c>
      <c r="AM86" s="162">
        <f>[21]Manufacturing!X363</f>
        <v>12888.45021773804</v>
      </c>
      <c r="AS86">
        <f t="shared" si="49"/>
        <v>0.99428983592536846</v>
      </c>
      <c r="AT86">
        <f t="shared" si="14"/>
        <v>1.0057429573031058</v>
      </c>
      <c r="AV86" s="179">
        <f t="shared" si="50"/>
        <v>7981.9456981306257</v>
      </c>
      <c r="AW86" s="179">
        <f t="shared" si="51"/>
        <v>664.8787821592631</v>
      </c>
      <c r="AX86" s="179">
        <f t="shared" si="52"/>
        <v>2468.6810182524905</v>
      </c>
      <c r="AY86" s="179">
        <f t="shared" si="53"/>
        <v>1699.349553784657</v>
      </c>
      <c r="AZ86">
        <f t="shared" si="19"/>
        <v>3029.8869553599993</v>
      </c>
      <c r="BB86">
        <f>[20]All_fuels!AF30</f>
        <v>1985</v>
      </c>
      <c r="BC86">
        <f>[20]All_fuels!AG30</f>
        <v>4644.6389999999974</v>
      </c>
      <c r="BD86">
        <f>[20]All_fuels!AH30</f>
        <v>819.21799999999985</v>
      </c>
      <c r="BE86">
        <f>[20]All_fuels!AI30</f>
        <v>2703.4630000000006</v>
      </c>
      <c r="BF86">
        <f>SUM(BC86:BE86)</f>
        <v>8167.3199999999979</v>
      </c>
      <c r="BH86">
        <f t="shared" si="36"/>
        <v>0.56868581125754825</v>
      </c>
      <c r="BI86">
        <f t="shared" si="37"/>
        <v>0.10030438381256031</v>
      </c>
      <c r="BJ86">
        <f t="shared" si="38"/>
        <v>0.33100980492989146</v>
      </c>
      <c r="BL86">
        <f t="shared" si="20"/>
        <v>2010</v>
      </c>
      <c r="BM86" s="188">
        <f>[21]Manufacturing!X288</f>
        <v>3029.8869553599993</v>
      </c>
    </row>
    <row r="88" spans="4:65" x14ac:dyDescent="0.2">
      <c r="AU88" s="191" t="s">
        <v>435</v>
      </c>
      <c r="AV88" s="179" t="e">
        <f>SUM(AV38:AV47)</f>
        <v>#DIV/0!</v>
      </c>
      <c r="AW88" s="179" t="e">
        <f t="shared" ref="AW88:AY88" si="110">SUM(AW38:AW47)</f>
        <v>#DIV/0!</v>
      </c>
      <c r="AX88" s="179" t="e">
        <f t="shared" si="110"/>
        <v>#DIV/0!</v>
      </c>
      <c r="AY88" s="179" t="e">
        <f t="shared" si="110"/>
        <v>#DIV/0!</v>
      </c>
      <c r="AZ88" s="179">
        <f t="shared" ref="AZ88" si="111">SUM(AZ38:AZ47)</f>
        <v>0</v>
      </c>
      <c r="BA88" s="179" t="e">
        <f>SUM(AV88:AY88)</f>
        <v>#DIV/0!</v>
      </c>
      <c r="BB88" s="179" t="e">
        <f>BA88+AZ88</f>
        <v>#DIV/0!</v>
      </c>
      <c r="BF88" t="s">
        <v>419</v>
      </c>
      <c r="BH88">
        <f>AG61/(SUM(AG61:AI61))</f>
        <v>0.57753160362937084</v>
      </c>
      <c r="BI88">
        <f>AH61/(SUM(AG61:AI61))</f>
        <v>9.6121070894740812E-2</v>
      </c>
      <c r="BJ88">
        <f>AI61/(SUM(AG61:AI61))</f>
        <v>0.32634732547588835</v>
      </c>
    </row>
    <row r="89" spans="4:65" x14ac:dyDescent="0.2">
      <c r="AV89" s="179">
        <f>SUM(AV58:AV67)</f>
        <v>65709.182274341307</v>
      </c>
      <c r="AW89" s="179">
        <f t="shared" ref="AW89:AY89" si="112">SUM(AW58:AW67)</f>
        <v>10451.059328458005</v>
      </c>
      <c r="AX89" s="179">
        <f t="shared" si="112"/>
        <v>33268.910024608871</v>
      </c>
      <c r="AY89" s="179">
        <f t="shared" si="112"/>
        <v>16889.31117468276</v>
      </c>
      <c r="AZ89" s="179">
        <f t="shared" ref="AZ89" si="113">SUM(AZ58:AZ67)</f>
        <v>22538.491651274853</v>
      </c>
      <c r="BA89" s="179">
        <f>SUM(AV89:AY89)</f>
        <v>126318.46280209096</v>
      </c>
      <c r="BB89" s="179">
        <f t="shared" ref="BB89:BB90" si="114">BA89+AZ89</f>
        <v>148856.95445336582</v>
      </c>
    </row>
    <row r="90" spans="4:65" x14ac:dyDescent="0.2">
      <c r="AV90" s="179">
        <f>SUM(AV78:AV87)</f>
        <v>74330.062806974543</v>
      </c>
      <c r="AW90" s="179">
        <f t="shared" ref="AW90:AY90" si="115">SUM(AW78:AW87)</f>
        <v>6091.9779876415705</v>
      </c>
      <c r="AX90" s="179">
        <f t="shared" si="115"/>
        <v>25047.256536938869</v>
      </c>
      <c r="AY90" s="179">
        <f t="shared" si="115"/>
        <v>14879.517282847761</v>
      </c>
      <c r="AZ90" s="179">
        <f t="shared" ref="AZ90" si="116">SUM(AZ78:AZ87)</f>
        <v>26367.387341780002</v>
      </c>
      <c r="BA90" s="179">
        <f>SUM(AV90:AY90)</f>
        <v>120348.81461440276</v>
      </c>
      <c r="BB90" s="179">
        <f t="shared" si="114"/>
        <v>146716.20195618275</v>
      </c>
      <c r="BH90">
        <f>BH88/BH86</f>
        <v>1.0155547970368062</v>
      </c>
      <c r="BI90">
        <f t="shared" ref="BI90:BJ90" si="117">BI88/BI86</f>
        <v>0.95829381768959476</v>
      </c>
      <c r="BJ90">
        <f t="shared" si="117"/>
        <v>0.98591437659983927</v>
      </c>
    </row>
    <row r="92" spans="4:65" x14ac:dyDescent="0.2">
      <c r="AV92" t="s">
        <v>251</v>
      </c>
      <c r="AW92" t="s">
        <v>40</v>
      </c>
      <c r="AX92" t="s">
        <v>44</v>
      </c>
      <c r="AY92" t="s">
        <v>395</v>
      </c>
      <c r="AZ92" t="s">
        <v>80</v>
      </c>
    </row>
    <row r="93" spans="4:65" x14ac:dyDescent="0.2">
      <c r="AU93" s="191" t="s">
        <v>435</v>
      </c>
      <c r="AV93" s="162" t="e">
        <f t="shared" ref="AV93:AY95" si="118">AV88/$BA88</f>
        <v>#DIV/0!</v>
      </c>
      <c r="AW93" s="162" t="e">
        <f t="shared" si="118"/>
        <v>#DIV/0!</v>
      </c>
      <c r="AX93" s="162" t="e">
        <f t="shared" si="118"/>
        <v>#DIV/0!</v>
      </c>
      <c r="AY93" s="162" t="e">
        <f t="shared" si="118"/>
        <v>#DIV/0!</v>
      </c>
    </row>
    <row r="94" spans="4:65" x14ac:dyDescent="0.2">
      <c r="AU94" s="191" t="s">
        <v>436</v>
      </c>
      <c r="AV94" s="162">
        <f t="shared" si="118"/>
        <v>0.52018668385231193</v>
      </c>
      <c r="AW94" s="162">
        <f t="shared" si="118"/>
        <v>8.2735802008865225E-2</v>
      </c>
      <c r="AX94" s="162">
        <f t="shared" si="118"/>
        <v>0.26337329703523094</v>
      </c>
      <c r="AY94" s="162">
        <f t="shared" si="118"/>
        <v>0.13370421710359184</v>
      </c>
    </row>
    <row r="95" spans="4:65" x14ac:dyDescent="0.2">
      <c r="AU95" s="191" t="s">
        <v>437</v>
      </c>
      <c r="AV95" s="162">
        <f t="shared" si="118"/>
        <v>0.61762189386848421</v>
      </c>
      <c r="AW95" s="162">
        <f t="shared" si="118"/>
        <v>5.0619343507123438E-2</v>
      </c>
      <c r="AX95" s="162">
        <f t="shared" si="118"/>
        <v>0.20812217068518876</v>
      </c>
      <c r="AY95" s="162">
        <f t="shared" si="118"/>
        <v>0.12363659193920347</v>
      </c>
    </row>
    <row r="98" spans="47:52" x14ac:dyDescent="0.2">
      <c r="AV98" t="s">
        <v>251</v>
      </c>
      <c r="AW98" t="s">
        <v>40</v>
      </c>
      <c r="AX98" t="s">
        <v>44</v>
      </c>
      <c r="AY98" t="s">
        <v>395</v>
      </c>
      <c r="AZ98" t="s">
        <v>80</v>
      </c>
    </row>
    <row r="99" spans="47:52" x14ac:dyDescent="0.2">
      <c r="AU99" s="191" t="s">
        <v>435</v>
      </c>
      <c r="AV99" s="162" t="e">
        <f>AV88/$BB88</f>
        <v>#DIV/0!</v>
      </c>
      <c r="AW99" s="162" t="e">
        <f t="shared" ref="AW99:AZ99" si="119">AW88/$BB88</f>
        <v>#DIV/0!</v>
      </c>
      <c r="AX99" s="162" t="e">
        <f t="shared" si="119"/>
        <v>#DIV/0!</v>
      </c>
      <c r="AY99" s="162" t="e">
        <f t="shared" si="119"/>
        <v>#DIV/0!</v>
      </c>
      <c r="AZ99" s="162" t="e">
        <f t="shared" si="119"/>
        <v>#DIV/0!</v>
      </c>
    </row>
    <row r="100" spans="47:52" x14ac:dyDescent="0.2">
      <c r="AU100" s="191" t="s">
        <v>436</v>
      </c>
      <c r="AV100" s="162">
        <f t="shared" ref="AV100:AZ100" si="120">AV89/$BB89</f>
        <v>0.44142500775754351</v>
      </c>
      <c r="AW100" s="162">
        <f t="shared" si="120"/>
        <v>7.0208740779606177E-2</v>
      </c>
      <c r="AX100" s="162">
        <f t="shared" si="120"/>
        <v>0.22349583965881431</v>
      </c>
      <c r="AY100" s="162">
        <f t="shared" si="120"/>
        <v>0.11346000754015073</v>
      </c>
      <c r="AZ100" s="162">
        <f t="shared" si="120"/>
        <v>0.15141040426388513</v>
      </c>
    </row>
    <row r="101" spans="47:52" x14ac:dyDescent="0.2">
      <c r="AU101" s="191" t="s">
        <v>437</v>
      </c>
      <c r="AV101" s="162">
        <f t="shared" ref="AV101:AZ101" si="121">AV90/$BB90</f>
        <v>0.50662477501410141</v>
      </c>
      <c r="AW101" s="162">
        <f t="shared" si="121"/>
        <v>4.1522189822368487E-2</v>
      </c>
      <c r="AX101" s="162">
        <f t="shared" si="121"/>
        <v>0.17071909034572275</v>
      </c>
      <c r="AY101" s="162">
        <f t="shared" si="121"/>
        <v>0.1014170015612289</v>
      </c>
      <c r="AZ101" s="162">
        <f t="shared" si="121"/>
        <v>0.17971694325657847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BV115"/>
  <sheetViews>
    <sheetView topLeftCell="BA1" workbookViewId="0">
      <selection activeCell="BG21" sqref="BG21"/>
    </sheetView>
  </sheetViews>
  <sheetFormatPr defaultRowHeight="12.75" x14ac:dyDescent="0.2"/>
  <cols>
    <col min="6" max="7" width="9.5703125" bestFit="1" customWidth="1"/>
    <col min="8" max="8" width="9.5703125" customWidth="1"/>
    <col min="48" max="48" width="14" customWidth="1"/>
    <col min="49" max="49" width="5.28515625" style="190" customWidth="1"/>
    <col min="50" max="50" width="9.140625" style="184"/>
  </cols>
  <sheetData>
    <row r="2" spans="2:74" x14ac:dyDescent="0.2">
      <c r="G2" s="160">
        <f>'LMDI-Prices_DE'!FF95</f>
        <v>0.96680945968242005</v>
      </c>
      <c r="H2" s="160"/>
    </row>
    <row r="4" spans="2:74" x14ac:dyDescent="0.2">
      <c r="E4" t="s">
        <v>443</v>
      </c>
      <c r="F4" t="s">
        <v>444</v>
      </c>
      <c r="G4" t="s">
        <v>441</v>
      </c>
      <c r="H4" t="s">
        <v>442</v>
      </c>
      <c r="U4" t="s">
        <v>339</v>
      </c>
      <c r="V4" t="s">
        <v>340</v>
      </c>
      <c r="AG4" t="s">
        <v>348</v>
      </c>
      <c r="AH4" t="s">
        <v>80</v>
      </c>
      <c r="AK4" t="s">
        <v>80</v>
      </c>
      <c r="AL4" t="s">
        <v>242</v>
      </c>
      <c r="AY4" t="s">
        <v>433</v>
      </c>
      <c r="BB4" t="s">
        <v>398</v>
      </c>
      <c r="BC4" t="s">
        <v>399</v>
      </c>
      <c r="BF4" t="s">
        <v>431</v>
      </c>
      <c r="BG4" t="s">
        <v>432</v>
      </c>
      <c r="BH4" t="s">
        <v>434</v>
      </c>
      <c r="BU4" t="s">
        <v>438</v>
      </c>
      <c r="BV4" t="s">
        <v>439</v>
      </c>
    </row>
    <row r="5" spans="2:74" x14ac:dyDescent="0.2">
      <c r="B5">
        <v>0.64322337492840442</v>
      </c>
      <c r="D5">
        <v>1960</v>
      </c>
      <c r="E5" s="160">
        <f>'LMDI-Prices'!EY106</f>
        <v>0.50838293444798466</v>
      </c>
      <c r="F5" s="160">
        <f>'LMDI-Prices_DE'!AC98</f>
        <v>0.54050912283383645</v>
      </c>
      <c r="G5" s="160">
        <v>0.79986284837585075</v>
      </c>
      <c r="H5" s="160">
        <f>'LMDI-Prices_DE'!FF98</f>
        <v>0.96680945968242005</v>
      </c>
      <c r="T5">
        <v>1970</v>
      </c>
      <c r="U5" s="160">
        <f>'LMDI-Prices_DE'!BI108</f>
        <v>0.48456655800304765</v>
      </c>
      <c r="V5" s="160">
        <f>'LMDI-Prices_DE'!AC108</f>
        <v>0.48083563827651626</v>
      </c>
      <c r="AF5">
        <f>D5</f>
        <v>1960</v>
      </c>
      <c r="AJ5">
        <f t="shared" ref="AJ5:AJ36" si="0">AF5</f>
        <v>1960</v>
      </c>
      <c r="AK5">
        <f>AER_11_Table3.4_real!F7</f>
        <v>40.420609102384056</v>
      </c>
      <c r="AL5">
        <f t="shared" ref="AL5:AL36" si="1">E5*AM$30</f>
        <v>5.2969165697375669</v>
      </c>
      <c r="BA5">
        <f>AF5</f>
        <v>1960</v>
      </c>
      <c r="BB5">
        <f>'LMDI-Prices_DE'!AD172</f>
        <v>0.42346038179204931</v>
      </c>
      <c r="BC5">
        <f>'LMDI-Prices_DE'!FF172</f>
        <v>0.51175838511546023</v>
      </c>
      <c r="BE5">
        <f>BA5</f>
        <v>1960</v>
      </c>
      <c r="BF5">
        <f>BC5</f>
        <v>0.51175838511546023</v>
      </c>
      <c r="BG5">
        <f>'LMDI-Prices_DE'!FF246</f>
        <v>0.47658150112758019</v>
      </c>
      <c r="BT5">
        <f>BE5</f>
        <v>1960</v>
      </c>
      <c r="BU5">
        <f>BG5</f>
        <v>0.47658150112758019</v>
      </c>
    </row>
    <row r="6" spans="2:74" x14ac:dyDescent="0.2">
      <c r="B6">
        <v>0.64331053928195225</v>
      </c>
      <c r="D6">
        <f>D5+1</f>
        <v>1961</v>
      </c>
      <c r="E6" s="160">
        <f>'LMDI-Prices'!EY107</f>
        <v>0.50770751107781531</v>
      </c>
      <c r="F6" s="160">
        <f>'LMDI-Prices_DE'!AC99</f>
        <v>0.54170207235901313</v>
      </c>
      <c r="G6" s="160">
        <v>0.79505731324800444</v>
      </c>
      <c r="H6" s="160">
        <f>'LMDI-Prices_DE'!FF99</f>
        <v>0.95897319696073879</v>
      </c>
      <c r="T6">
        <f>T5+1</f>
        <v>1971</v>
      </c>
      <c r="U6" s="160">
        <f>'LMDI-Prices_DE'!BI109</f>
        <v>0.49190795978335378</v>
      </c>
      <c r="V6" s="160">
        <f>'LMDI-Prices_DE'!AC109</f>
        <v>0.48614670801730525</v>
      </c>
      <c r="AF6">
        <f t="shared" ref="AF6:AF55" si="2">D6</f>
        <v>1961</v>
      </c>
      <c r="AJ6">
        <f t="shared" si="0"/>
        <v>1961</v>
      </c>
      <c r="AK6">
        <f>AER_11_Table3.4_real!F8</f>
        <v>39.995103701460899</v>
      </c>
      <c r="AL6">
        <f t="shared" si="1"/>
        <v>5.2898792342988337</v>
      </c>
      <c r="BA6">
        <f t="shared" ref="BA6:BA55" si="3">AF6</f>
        <v>1961</v>
      </c>
      <c r="BB6">
        <f>'LMDI-Prices_DE'!AD173</f>
        <v>0.42187153887268636</v>
      </c>
      <c r="BC6">
        <f>'LMDI-Prices_DE'!FF173</f>
        <v>0.5051765021553406</v>
      </c>
      <c r="BE6">
        <f t="shared" ref="BE6:BE55" si="4">BA6</f>
        <v>1961</v>
      </c>
      <c r="BF6">
        <f t="shared" ref="BF6:BF55" si="5">BC6</f>
        <v>0.5051765021553406</v>
      </c>
      <c r="BG6">
        <f>'LMDI-Prices_DE'!FF247</f>
        <v>0.47658150112758019</v>
      </c>
      <c r="BT6">
        <f t="shared" ref="BT6:BT55" si="6">BE6</f>
        <v>1961</v>
      </c>
      <c r="BU6">
        <f t="shared" ref="BU6:BU55" si="7">BG6</f>
        <v>0.47658150112758019</v>
      </c>
    </row>
    <row r="7" spans="2:74" x14ac:dyDescent="0.2">
      <c r="B7">
        <v>0.64226584692783317</v>
      </c>
      <c r="D7">
        <f t="shared" ref="D7:D14" si="8">D6+1</f>
        <v>1962</v>
      </c>
      <c r="E7" s="160">
        <f>'LMDI-Prices'!EY108</f>
        <v>0.50687023920061558</v>
      </c>
      <c r="F7" s="160">
        <f>'LMDI-Prices_DE'!AC100</f>
        <v>0.54224530698473206</v>
      </c>
      <c r="G7" s="160">
        <v>0.78867236649219441</v>
      </c>
      <c r="H7" s="160">
        <f>'LMDI-Prices_DE'!FF100</f>
        <v>0.95009855156740763</v>
      </c>
      <c r="T7">
        <f t="shared" ref="T7:T45" si="9">T6+1</f>
        <v>1972</v>
      </c>
      <c r="U7" s="160">
        <f>'LMDI-Prices_DE'!BI110</f>
        <v>0.49890194335657218</v>
      </c>
      <c r="V7" s="160">
        <f>'LMDI-Prices_DE'!AC110</f>
        <v>0.49223969063190887</v>
      </c>
      <c r="AF7">
        <f t="shared" si="2"/>
        <v>1962</v>
      </c>
      <c r="AJ7">
        <f t="shared" si="0"/>
        <v>1962</v>
      </c>
      <c r="AK7">
        <f>AER_11_Table3.4_real!F9</f>
        <v>39.513348236462988</v>
      </c>
      <c r="AL7">
        <f t="shared" si="1"/>
        <v>5.2811555754597936</v>
      </c>
      <c r="BA7">
        <f t="shared" si="3"/>
        <v>1962</v>
      </c>
      <c r="BB7">
        <f>'LMDI-Prices_DE'!AD174</f>
        <v>0.42045232338637317</v>
      </c>
      <c r="BC7">
        <f>'LMDI-Prices_DE'!FF174</f>
        <v>0.49880854048844481</v>
      </c>
      <c r="BE7">
        <f t="shared" si="4"/>
        <v>1962</v>
      </c>
      <c r="BF7">
        <f t="shared" si="5"/>
        <v>0.49880854048844481</v>
      </c>
      <c r="BG7">
        <f>'LMDI-Prices_DE'!FF248</f>
        <v>0.47658150112758019</v>
      </c>
      <c r="BT7">
        <f t="shared" si="6"/>
        <v>1962</v>
      </c>
      <c r="BU7">
        <f t="shared" si="7"/>
        <v>0.47658150112758019</v>
      </c>
    </row>
    <row r="8" spans="2:74" x14ac:dyDescent="0.2">
      <c r="B8">
        <v>0.64142472303522291</v>
      </c>
      <c r="D8">
        <f t="shared" si="8"/>
        <v>1963</v>
      </c>
      <c r="E8" s="160">
        <f>'LMDI-Prices'!EY109</f>
        <v>0.50519245671777602</v>
      </c>
      <c r="F8" s="160">
        <f>'LMDI-Prices_DE'!AC101</f>
        <v>0.53858660380226608</v>
      </c>
      <c r="G8" s="160">
        <v>0.76912697483072112</v>
      </c>
      <c r="H8" s="160">
        <f>'LMDI-Prices_DE'!FF101</f>
        <v>0.91469543819941979</v>
      </c>
      <c r="T8">
        <f t="shared" si="9"/>
        <v>1973</v>
      </c>
      <c r="U8" s="160">
        <f>'LMDI-Prices_DE'!BI111</f>
        <v>0.54085914877323527</v>
      </c>
      <c r="V8" s="160">
        <f>'LMDI-Prices_DE'!AC111</f>
        <v>0.53638956815775141</v>
      </c>
      <c r="AF8">
        <f t="shared" si="2"/>
        <v>1963</v>
      </c>
      <c r="AJ8">
        <f t="shared" si="0"/>
        <v>1963</v>
      </c>
      <c r="AK8">
        <f>AER_11_Table3.4_real!F10</f>
        <v>37.563212950346966</v>
      </c>
      <c r="AL8">
        <f t="shared" si="1"/>
        <v>5.2636745129937248</v>
      </c>
      <c r="BA8">
        <f t="shared" si="3"/>
        <v>1963</v>
      </c>
      <c r="BB8">
        <f>'LMDI-Prices_DE'!AD175</f>
        <v>0.40260603927650557</v>
      </c>
      <c r="BC8">
        <f>'LMDI-Prices_DE'!FF175</f>
        <v>0.47720986150379796</v>
      </c>
      <c r="BE8">
        <f t="shared" si="4"/>
        <v>1963</v>
      </c>
      <c r="BF8">
        <f t="shared" si="5"/>
        <v>0.47720986150379796</v>
      </c>
      <c r="BG8">
        <f>'LMDI-Prices_DE'!FF249</f>
        <v>0.47658150112758019</v>
      </c>
      <c r="BT8">
        <f t="shared" si="6"/>
        <v>1963</v>
      </c>
      <c r="BU8">
        <f t="shared" si="7"/>
        <v>0.47658150112758019</v>
      </c>
    </row>
    <row r="9" spans="2:74" x14ac:dyDescent="0.2">
      <c r="B9">
        <v>0.63141257863943101</v>
      </c>
      <c r="D9">
        <f t="shared" si="8"/>
        <v>1964</v>
      </c>
      <c r="E9" s="160">
        <f>'LMDI-Prices'!EY110</f>
        <v>0.4900153096304028</v>
      </c>
      <c r="F9" s="160">
        <f>'LMDI-Prices_DE'!AC102</f>
        <v>0.53677058747705797</v>
      </c>
      <c r="G9" s="160">
        <v>0.7514457720255</v>
      </c>
      <c r="H9" s="160">
        <f>'LMDI-Prices_DE'!FF102</f>
        <v>0.897405253994083</v>
      </c>
      <c r="T9">
        <f t="shared" si="9"/>
        <v>1974</v>
      </c>
      <c r="U9" s="160">
        <f>'LMDI-Prices_DE'!BI112</f>
        <v>0.61904780604521303</v>
      </c>
      <c r="V9">
        <f>'LMDI-Prices_DE'!AC112</f>
        <v>0.6106764416888929</v>
      </c>
      <c r="AF9">
        <f t="shared" si="2"/>
        <v>1964</v>
      </c>
      <c r="AJ9">
        <f t="shared" si="0"/>
        <v>1964</v>
      </c>
      <c r="AK9">
        <f>AER_11_Table3.4_real!F11</f>
        <v>37.000065674483444</v>
      </c>
      <c r="AL9">
        <f t="shared" si="1"/>
        <v>5.1055415851531336</v>
      </c>
      <c r="BA9">
        <f t="shared" si="3"/>
        <v>1964</v>
      </c>
      <c r="BB9">
        <f>'LMDI-Prices_DE'!AD176</f>
        <v>0.38775076699227307</v>
      </c>
      <c r="BC9">
        <f>'LMDI-Prices_DE'!FF176</f>
        <v>0.45856941308626054</v>
      </c>
      <c r="BE9">
        <f t="shared" si="4"/>
        <v>1964</v>
      </c>
      <c r="BF9">
        <f t="shared" si="5"/>
        <v>0.45856941308626054</v>
      </c>
      <c r="BG9">
        <f>'LMDI-Prices_DE'!FF250</f>
        <v>0.47658150112758019</v>
      </c>
      <c r="BT9">
        <f t="shared" si="6"/>
        <v>1964</v>
      </c>
      <c r="BU9">
        <f t="shared" si="7"/>
        <v>0.47658150112758019</v>
      </c>
    </row>
    <row r="10" spans="2:74" x14ac:dyDescent="0.2">
      <c r="B10">
        <v>0.6319730536572935</v>
      </c>
      <c r="D10">
        <f t="shared" si="8"/>
        <v>1965</v>
      </c>
      <c r="E10" s="160">
        <f>'LMDI-Prices'!EY111</f>
        <v>0.49081651506690105</v>
      </c>
      <c r="F10" s="160">
        <f>'LMDI-Prices_DE'!AC103</f>
        <v>0.52820612224005059</v>
      </c>
      <c r="G10" s="160">
        <v>0.73049773184655542</v>
      </c>
      <c r="H10" s="160">
        <f>'LMDI-Prices_DE'!FF103</f>
        <v>0.85910572585938583</v>
      </c>
      <c r="T10">
        <f t="shared" si="9"/>
        <v>1975</v>
      </c>
      <c r="U10" s="160">
        <f>'LMDI-Prices_DE'!BI113</f>
        <v>0.63681128049130664</v>
      </c>
      <c r="V10">
        <f>'LMDI-Prices_DE'!AC113</f>
        <v>0.62899704178094917</v>
      </c>
      <c r="AF10">
        <f t="shared" si="2"/>
        <v>1965</v>
      </c>
      <c r="AJ10">
        <f t="shared" si="0"/>
        <v>1965</v>
      </c>
      <c r="AK10">
        <f>AER_11_Table3.4_real!F12</f>
        <v>34.881356586771282</v>
      </c>
      <c r="AL10">
        <f t="shared" si="1"/>
        <v>5.1138894624416569</v>
      </c>
      <c r="BA10">
        <f t="shared" si="3"/>
        <v>1965</v>
      </c>
      <c r="BB10">
        <f>'LMDI-Prices_DE'!AD177</f>
        <v>0.38857868877134566</v>
      </c>
      <c r="BC10">
        <f>'LMDI-Prices_DE'!FF177</f>
        <v>0.45752233014327032</v>
      </c>
      <c r="BE10">
        <f t="shared" si="4"/>
        <v>1965</v>
      </c>
      <c r="BF10">
        <f t="shared" si="5"/>
        <v>0.45752233014327032</v>
      </c>
      <c r="BG10">
        <f>'LMDI-Prices_DE'!FF251</f>
        <v>0.47658150112758019</v>
      </c>
      <c r="BT10">
        <f t="shared" si="6"/>
        <v>1965</v>
      </c>
      <c r="BU10">
        <f t="shared" si="7"/>
        <v>0.47658150112758019</v>
      </c>
    </row>
    <row r="11" spans="2:74" x14ac:dyDescent="0.2">
      <c r="B11">
        <v>0.62274983675036089</v>
      </c>
      <c r="D11">
        <f t="shared" si="8"/>
        <v>1966</v>
      </c>
      <c r="E11" s="160">
        <f>'LMDI-Prices'!EY112</f>
        <v>0.47693901923228676</v>
      </c>
      <c r="F11" s="160">
        <f>'LMDI-Prices_DE'!AC104</f>
        <v>0.51068357259159169</v>
      </c>
      <c r="G11" s="160">
        <v>0.69520675960472067</v>
      </c>
      <c r="H11" s="160">
        <f>'LMDI-Prices_DE'!FF104</f>
        <v>0.80937856153618526</v>
      </c>
      <c r="T11">
        <f t="shared" si="9"/>
        <v>1976</v>
      </c>
      <c r="U11" s="160">
        <f>'LMDI-Prices_DE'!BI114</f>
        <v>0.65598011851928606</v>
      </c>
      <c r="V11">
        <f>'LMDI-Prices_DE'!AC114</f>
        <v>0.64710855203590845</v>
      </c>
      <c r="AF11">
        <f t="shared" si="2"/>
        <v>1966</v>
      </c>
      <c r="AJ11">
        <f t="shared" si="0"/>
        <v>1966</v>
      </c>
      <c r="AK11">
        <f>AER_11_Table3.4_real!F13</f>
        <v>32.51621185619517</v>
      </c>
      <c r="AL11">
        <f t="shared" si="1"/>
        <v>4.9692977921633279</v>
      </c>
      <c r="BA11">
        <f t="shared" si="3"/>
        <v>1966</v>
      </c>
      <c r="BB11">
        <f>'LMDI-Prices_DE'!AD178</f>
        <v>0.38793618408889441</v>
      </c>
      <c r="BC11">
        <f>'LMDI-Prices_DE'!FF178</f>
        <v>0.45292470724840617</v>
      </c>
      <c r="BE11">
        <f t="shared" si="4"/>
        <v>1966</v>
      </c>
      <c r="BF11">
        <f t="shared" si="5"/>
        <v>0.45292470724840617</v>
      </c>
      <c r="BG11">
        <f>'LMDI-Prices_DE'!FF252</f>
        <v>0.47658150112758019</v>
      </c>
      <c r="BT11">
        <f t="shared" si="6"/>
        <v>1966</v>
      </c>
      <c r="BU11">
        <f t="shared" si="7"/>
        <v>0.47658150112758019</v>
      </c>
    </row>
    <row r="12" spans="2:74" x14ac:dyDescent="0.2">
      <c r="B12">
        <v>0.62151423062088984</v>
      </c>
      <c r="D12">
        <f t="shared" si="8"/>
        <v>1967</v>
      </c>
      <c r="E12" s="160">
        <f>'LMDI-Prices'!EY113</f>
        <v>0.47590185448954919</v>
      </c>
      <c r="F12" s="160">
        <f>'LMDI-Prices_DE'!AC105</f>
        <v>0.50828294876231161</v>
      </c>
      <c r="G12" s="160">
        <v>0.68348822566966305</v>
      </c>
      <c r="H12" s="160">
        <f>'LMDI-Prices_DE'!FF105</f>
        <v>0.79186984640610936</v>
      </c>
      <c r="T12">
        <f t="shared" si="9"/>
        <v>1977</v>
      </c>
      <c r="U12" s="160">
        <f>'LMDI-Prices_DE'!BI115</f>
        <v>0.71185089985213135</v>
      </c>
      <c r="V12">
        <f>'LMDI-Prices_DE'!AC115</f>
        <v>0.7039775446918366</v>
      </c>
      <c r="AF12">
        <f t="shared" si="2"/>
        <v>1967</v>
      </c>
      <c r="AJ12">
        <f t="shared" si="0"/>
        <v>1967</v>
      </c>
      <c r="AK12">
        <f>AER_11_Table3.4_real!F14</f>
        <v>31.600748786671488</v>
      </c>
      <c r="AL12">
        <f t="shared" si="1"/>
        <v>4.9584914201569195</v>
      </c>
      <c r="BA12">
        <f t="shared" si="3"/>
        <v>1967</v>
      </c>
      <c r="BB12">
        <f>'LMDI-Prices_DE'!AD179</f>
        <v>0.38934543888973988</v>
      </c>
      <c r="BC12">
        <f>'LMDI-Prices_DE'!FF179</f>
        <v>0.4499148761247862</v>
      </c>
      <c r="BE12">
        <f t="shared" si="4"/>
        <v>1967</v>
      </c>
      <c r="BF12">
        <f t="shared" si="5"/>
        <v>0.4499148761247862</v>
      </c>
      <c r="BG12">
        <f>'LMDI-Prices_DE'!FF253</f>
        <v>0.47658150112758019</v>
      </c>
      <c r="BT12">
        <f t="shared" si="6"/>
        <v>1967</v>
      </c>
      <c r="BU12">
        <f t="shared" si="7"/>
        <v>0.47658150112758019</v>
      </c>
    </row>
    <row r="13" spans="2:74" x14ac:dyDescent="0.2">
      <c r="B13">
        <v>0.612933017688708</v>
      </c>
      <c r="D13">
        <f t="shared" si="8"/>
        <v>1968</v>
      </c>
      <c r="E13" s="160">
        <f>'LMDI-Prices'!EY114</f>
        <v>0.46271299544687816</v>
      </c>
      <c r="F13" s="160">
        <f>'LMDI-Prices_DE'!AC106</f>
        <v>0.50499798572867127</v>
      </c>
      <c r="G13" s="160">
        <v>0.66007511415625486</v>
      </c>
      <c r="H13" s="160">
        <f>'LMDI-Prices_DE'!FF106</f>
        <v>0.7620745395992593</v>
      </c>
      <c r="T13">
        <f t="shared" si="9"/>
        <v>1978</v>
      </c>
      <c r="U13" s="160">
        <f>'LMDI-Prices_DE'!BI116</f>
        <v>0.71675690805865622</v>
      </c>
      <c r="V13">
        <f>'LMDI-Prices_DE'!AC116</f>
        <v>0.71018634837147565</v>
      </c>
      <c r="AF13">
        <f t="shared" si="2"/>
        <v>1968</v>
      </c>
      <c r="AJ13">
        <f t="shared" si="0"/>
        <v>1968</v>
      </c>
      <c r="AK13">
        <f>AER_11_Table3.4_real!F15</f>
        <v>30.309476532791091</v>
      </c>
      <c r="AL13">
        <f t="shared" si="1"/>
        <v>4.8210747579022879</v>
      </c>
      <c r="BA13">
        <f t="shared" si="3"/>
        <v>1968</v>
      </c>
      <c r="BB13">
        <f>'LMDI-Prices_DE'!AD180</f>
        <v>0.38183669068540893</v>
      </c>
      <c r="BC13">
        <f>'LMDI-Prices_DE'!FF180</f>
        <v>0.43697312255430326</v>
      </c>
      <c r="BE13">
        <f t="shared" si="4"/>
        <v>1968</v>
      </c>
      <c r="BF13">
        <f t="shared" si="5"/>
        <v>0.43697312255430326</v>
      </c>
      <c r="BG13">
        <f>'LMDI-Prices_DE'!FF254</f>
        <v>0.47658150112758019</v>
      </c>
      <c r="BT13">
        <f t="shared" si="6"/>
        <v>1968</v>
      </c>
      <c r="BU13">
        <f t="shared" si="7"/>
        <v>0.47658150112758019</v>
      </c>
    </row>
    <row r="14" spans="2:74" x14ac:dyDescent="0.2">
      <c r="B14">
        <v>0.60339306564550199</v>
      </c>
      <c r="D14">
        <f t="shared" si="8"/>
        <v>1969</v>
      </c>
      <c r="E14" s="160">
        <f>'LMDI-Prices'!EY115</f>
        <v>0.44819737329039927</v>
      </c>
      <c r="F14" s="160">
        <f>'LMDI-Prices_DE'!AC107</f>
        <v>0.48470765619625228</v>
      </c>
      <c r="G14" s="160">
        <v>0.61966518628796974</v>
      </c>
      <c r="H14" s="160">
        <f>'LMDI-Prices_DE'!FF107</f>
        <v>0.70503814394310171</v>
      </c>
      <c r="T14">
        <f t="shared" si="9"/>
        <v>1979</v>
      </c>
      <c r="U14" s="160">
        <f>'LMDI-Prices_DE'!BI117</f>
        <v>0.77283915483783816</v>
      </c>
      <c r="V14">
        <f>'LMDI-Prices_DE'!AC117</f>
        <v>0.76586673119460924</v>
      </c>
      <c r="AF14">
        <f t="shared" si="2"/>
        <v>1969</v>
      </c>
      <c r="AJ14">
        <f t="shared" si="0"/>
        <v>1969</v>
      </c>
      <c r="AK14">
        <f>AER_11_Table3.4_real!F16</f>
        <v>27.635724623603686</v>
      </c>
      <c r="AL14">
        <f t="shared" si="1"/>
        <v>4.6698343556173656</v>
      </c>
      <c r="BA14">
        <f t="shared" si="3"/>
        <v>1969</v>
      </c>
      <c r="BB14">
        <f>'LMDI-Prices_DE'!AD181</f>
        <v>0.37375231925524194</v>
      </c>
      <c r="BC14">
        <f>'LMDI-Prices_DE'!FF181</f>
        <v>0.42418831362486886</v>
      </c>
      <c r="BE14">
        <f t="shared" si="4"/>
        <v>1969</v>
      </c>
      <c r="BF14">
        <f t="shared" si="5"/>
        <v>0.42418831362486886</v>
      </c>
      <c r="BG14">
        <f>'LMDI-Prices_DE'!FF255</f>
        <v>0.47658150112758019</v>
      </c>
      <c r="BT14">
        <f t="shared" si="6"/>
        <v>1969</v>
      </c>
      <c r="BU14">
        <f t="shared" si="7"/>
        <v>0.47658150112758019</v>
      </c>
    </row>
    <row r="15" spans="2:74" x14ac:dyDescent="0.2">
      <c r="B15">
        <v>0.59989231716262925</v>
      </c>
      <c r="D15">
        <v>1970</v>
      </c>
      <c r="E15" s="160">
        <f>'LMDI-Prices'!EY116</f>
        <v>0.44281372699767946</v>
      </c>
      <c r="F15" s="160">
        <f>'LMDI-Prices_DE'!AC108</f>
        <v>0.48083563827651626</v>
      </c>
      <c r="G15" s="160">
        <v>0.59989231716262925</v>
      </c>
      <c r="H15" s="160">
        <f>'LMDI-Prices_DE'!FF108</f>
        <v>0.67597956039122531</v>
      </c>
      <c r="T15">
        <f t="shared" si="9"/>
        <v>1980</v>
      </c>
      <c r="U15" s="160">
        <f>'LMDI-Prices_DE'!BI118</f>
        <v>0.8825466666903703</v>
      </c>
      <c r="V15">
        <f>'LMDI-Prices_DE'!AC118</f>
        <v>0.87764904830070423</v>
      </c>
      <c r="AF15">
        <f t="shared" si="2"/>
        <v>1970</v>
      </c>
      <c r="AJ15">
        <f t="shared" si="0"/>
        <v>1970</v>
      </c>
      <c r="AK15">
        <f>AER_11_Table3.4_real!F17</f>
        <v>26.251133511718031</v>
      </c>
      <c r="AL15">
        <f t="shared" si="1"/>
        <v>4.6137413530375717</v>
      </c>
      <c r="AY15">
        <f>AER_11_Table3.4_real!X17</f>
        <v>3.3872430337700683</v>
      </c>
      <c r="AZ15">
        <f>AY15/AY$30</f>
        <v>0.35010736078233445</v>
      </c>
      <c r="BA15">
        <f t="shared" si="3"/>
        <v>1970</v>
      </c>
      <c r="BB15">
        <f>'LMDI-Prices_DE'!AD182</f>
        <v>0.37097427308741415</v>
      </c>
      <c r="BC15">
        <f>'LMDI-Prices_DE'!FF182</f>
        <v>0.42125034904767999</v>
      </c>
      <c r="BE15">
        <f t="shared" si="4"/>
        <v>1970</v>
      </c>
      <c r="BF15">
        <f t="shared" si="5"/>
        <v>0.42125034904767999</v>
      </c>
      <c r="BG15">
        <f>'LMDI-Prices_DE'!FF256</f>
        <v>0.47658150112758019</v>
      </c>
      <c r="BH15">
        <f>AZ15</f>
        <v>0.35010736078233445</v>
      </c>
      <c r="BT15">
        <f t="shared" si="6"/>
        <v>1970</v>
      </c>
      <c r="BU15">
        <f t="shared" si="7"/>
        <v>0.47658150112758019</v>
      </c>
      <c r="BV15">
        <f t="shared" ref="BV15:BV55" si="10">BH15</f>
        <v>0.35010736078233445</v>
      </c>
    </row>
    <row r="16" spans="2:74" x14ac:dyDescent="0.2">
      <c r="D16">
        <f>D15+1</f>
        <v>1971</v>
      </c>
      <c r="E16" s="160">
        <f>'LMDI-Prices'!EY117</f>
        <v>0.44080386302381391</v>
      </c>
      <c r="F16" s="160">
        <f>'LMDI-Prices_DE'!AC109</f>
        <v>0.48614670801730525</v>
      </c>
      <c r="G16" s="160">
        <v>0.59718387747305857</v>
      </c>
      <c r="H16" s="160">
        <f>'LMDI-Prices_DE'!FF109</f>
        <v>0.67220195004318528</v>
      </c>
      <c r="T16">
        <f t="shared" si="9"/>
        <v>1981</v>
      </c>
      <c r="U16" s="160">
        <f>'LMDI-Prices_DE'!BI119</f>
        <v>0.95343646474639743</v>
      </c>
      <c r="V16">
        <f>'LMDI-Prices_DE'!AC119</f>
        <v>0.94902067816067237</v>
      </c>
      <c r="AF16">
        <f t="shared" si="2"/>
        <v>1971</v>
      </c>
      <c r="AJ16">
        <f t="shared" si="0"/>
        <v>1971</v>
      </c>
      <c r="AK16">
        <f>AER_11_Table3.4_real!F18</f>
        <v>26.096224095539164</v>
      </c>
      <c r="AL16">
        <f t="shared" si="1"/>
        <v>4.5928002846721538</v>
      </c>
      <c r="AY16">
        <f>AER_11_Table3.4_real!X18</f>
        <v>3.569042413066386</v>
      </c>
      <c r="AZ16">
        <f t="shared" ref="AZ16:AZ55" si="11">AY16/AY$30</f>
        <v>0.36889824771980273</v>
      </c>
      <c r="BA16">
        <f t="shared" si="3"/>
        <v>1971</v>
      </c>
      <c r="BB16">
        <f>'LMDI-Prices_DE'!AD183</f>
        <v>0.38354875286173656</v>
      </c>
      <c r="BC16">
        <f>'LMDI-Prices_DE'!FF183</f>
        <v>0.42992542952899737</v>
      </c>
      <c r="BE16">
        <f t="shared" si="4"/>
        <v>1971</v>
      </c>
      <c r="BF16">
        <f t="shared" si="5"/>
        <v>0.42992542952899737</v>
      </c>
      <c r="BG16">
        <f>'LMDI-Prices_DE'!FF257</f>
        <v>0.47658150112758019</v>
      </c>
      <c r="BH16">
        <f t="shared" ref="BH16:BH55" si="12">AZ16</f>
        <v>0.36889824771980273</v>
      </c>
      <c r="BT16">
        <f t="shared" si="6"/>
        <v>1971</v>
      </c>
      <c r="BU16">
        <f t="shared" si="7"/>
        <v>0.47658150112758019</v>
      </c>
      <c r="BV16">
        <f t="shared" si="10"/>
        <v>0.36889824771980273</v>
      </c>
    </row>
    <row r="17" spans="4:74" x14ac:dyDescent="0.2">
      <c r="D17">
        <f t="shared" ref="D17:D56" si="13">D16+1</f>
        <v>1972</v>
      </c>
      <c r="E17" s="160">
        <f>'LMDI-Prices'!EY118</f>
        <v>0.43766439634404491</v>
      </c>
      <c r="F17" s="160">
        <f>'LMDI-Prices_DE'!AC110</f>
        <v>0.49223969063190887</v>
      </c>
      <c r="G17" s="160">
        <v>0.59507599211626594</v>
      </c>
      <c r="H17" s="160">
        <f>'LMDI-Prices_DE'!FF110</f>
        <v>0.67086214354358242</v>
      </c>
      <c r="T17">
        <f t="shared" si="9"/>
        <v>1982</v>
      </c>
      <c r="U17" s="160">
        <f>'LMDI-Prices_DE'!BI120</f>
        <v>0.99462892645505652</v>
      </c>
      <c r="V17">
        <f>'LMDI-Prices_DE'!AC120</f>
        <v>0.99387295938393605</v>
      </c>
      <c r="AF17">
        <f t="shared" si="2"/>
        <v>1972</v>
      </c>
      <c r="AJ17">
        <f t="shared" si="0"/>
        <v>1972</v>
      </c>
      <c r="AK17">
        <f>AER_11_Table3.4_real!F19</f>
        <v>26.08230765993266</v>
      </c>
      <c r="AL17">
        <f t="shared" si="1"/>
        <v>4.5600897195658252</v>
      </c>
      <c r="AY17">
        <f>AER_11_Table3.4_real!X19</f>
        <v>3.6419583333333332</v>
      </c>
      <c r="AZ17">
        <f t="shared" si="11"/>
        <v>0.37643487858719649</v>
      </c>
      <c r="BA17">
        <f t="shared" si="3"/>
        <v>1972</v>
      </c>
      <c r="BB17">
        <f>'LMDI-Prices_DE'!AD184</f>
        <v>0.39334599960089828</v>
      </c>
      <c r="BC17">
        <f>'LMDI-Prices_DE'!FF184</f>
        <v>0.43122812201468941</v>
      </c>
      <c r="BE17">
        <f t="shared" si="4"/>
        <v>1972</v>
      </c>
      <c r="BF17">
        <f t="shared" si="5"/>
        <v>0.43122812201468941</v>
      </c>
      <c r="BG17">
        <f>'LMDI-Prices_DE'!FF258</f>
        <v>0.47658150112758019</v>
      </c>
      <c r="BH17">
        <f t="shared" si="12"/>
        <v>0.37643487858719649</v>
      </c>
      <c r="BT17">
        <f t="shared" si="6"/>
        <v>1972</v>
      </c>
      <c r="BU17">
        <f t="shared" si="7"/>
        <v>0.47658150112758019</v>
      </c>
      <c r="BV17">
        <f t="shared" si="10"/>
        <v>0.37643487858719649</v>
      </c>
    </row>
    <row r="18" spans="4:74" x14ac:dyDescent="0.2">
      <c r="D18">
        <f t="shared" si="13"/>
        <v>1973</v>
      </c>
      <c r="E18" s="160">
        <f>'LMDI-Prices'!EY119</f>
        <v>0.48421110213246588</v>
      </c>
      <c r="F18" s="160">
        <f>'LMDI-Prices_DE'!AC111</f>
        <v>0.53638956815775141</v>
      </c>
      <c r="G18" s="160">
        <v>0.62075363603156763</v>
      </c>
      <c r="H18" s="160">
        <f>'LMDI-Prices_DE'!FF111</f>
        <v>0.68292281888211392</v>
      </c>
      <c r="T18">
        <f t="shared" si="9"/>
        <v>1983</v>
      </c>
      <c r="U18" s="160">
        <f>'LMDI-Prices_DE'!BI121</f>
        <v>1.0443984943364899</v>
      </c>
      <c r="V18">
        <f>'LMDI-Prices_DE'!AC121</f>
        <v>1.0446957102798451</v>
      </c>
      <c r="AF18">
        <f t="shared" si="2"/>
        <v>1973</v>
      </c>
      <c r="AJ18">
        <f t="shared" si="0"/>
        <v>1973</v>
      </c>
      <c r="AK18">
        <f>AER_11_Table3.4_real!F20</f>
        <v>25.949007621403773</v>
      </c>
      <c r="AL18">
        <f t="shared" si="1"/>
        <v>5.0450666935177555</v>
      </c>
      <c r="AY18">
        <f>AER_11_Table3.4_real!X20</f>
        <v>3.8365468257451818</v>
      </c>
      <c r="AZ18">
        <f t="shared" si="11"/>
        <v>0.39654765550863841</v>
      </c>
      <c r="BA18">
        <f t="shared" si="3"/>
        <v>1973</v>
      </c>
      <c r="BB18">
        <f>'LMDI-Prices_DE'!AD185</f>
        <v>0.4115279566117207</v>
      </c>
      <c r="BC18">
        <f>'LMDI-Prices_DE'!FF185</f>
        <v>0.44827426703797862</v>
      </c>
      <c r="BE18">
        <f t="shared" si="4"/>
        <v>1973</v>
      </c>
      <c r="BF18">
        <f t="shared" si="5"/>
        <v>0.44827426703797862</v>
      </c>
      <c r="BG18">
        <f>'LMDI-Prices_DE'!FF259</f>
        <v>0.47658150112758019</v>
      </c>
      <c r="BH18">
        <f t="shared" si="12"/>
        <v>0.39654765550863841</v>
      </c>
      <c r="BT18">
        <f t="shared" si="6"/>
        <v>1973</v>
      </c>
      <c r="BU18">
        <f t="shared" si="7"/>
        <v>0.47658150112758019</v>
      </c>
      <c r="BV18">
        <f t="shared" si="10"/>
        <v>0.39654765550863841</v>
      </c>
    </row>
    <row r="19" spans="4:74" x14ac:dyDescent="0.2">
      <c r="D19">
        <f t="shared" si="13"/>
        <v>1974</v>
      </c>
      <c r="E19" s="160">
        <f>'LMDI-Prices'!EY120</f>
        <v>0.55054215251463823</v>
      </c>
      <c r="F19" s="160">
        <f>'LMDI-Prices_DE'!AC112</f>
        <v>0.6106764416888929</v>
      </c>
      <c r="G19" s="160">
        <v>0.69965953436340611</v>
      </c>
      <c r="H19" s="160">
        <f>'LMDI-Prices_DE'!FF112</f>
        <v>0.76796723548329571</v>
      </c>
      <c r="T19">
        <f t="shared" si="9"/>
        <v>1984</v>
      </c>
      <c r="U19" s="160">
        <f>'LMDI-Prices_DE'!BI122</f>
        <v>1.0080082340978589</v>
      </c>
      <c r="V19">
        <f>'LMDI-Prices_DE'!AC122</f>
        <v>1.0065103334389232</v>
      </c>
      <c r="AF19">
        <f t="shared" si="2"/>
        <v>1974</v>
      </c>
      <c r="AJ19">
        <f t="shared" si="0"/>
        <v>1974</v>
      </c>
      <c r="AK19">
        <f>AER_11_Table3.4_real!F21</f>
        <v>29.094058002856197</v>
      </c>
      <c r="AL19">
        <f t="shared" si="1"/>
        <v>5.7361796637808729</v>
      </c>
      <c r="AY19">
        <f>AER_11_Table3.4_real!X21</f>
        <v>5.6971862755868017</v>
      </c>
      <c r="AZ19">
        <f t="shared" si="11"/>
        <v>0.58886440416144969</v>
      </c>
      <c r="BA19">
        <f t="shared" si="3"/>
        <v>1974</v>
      </c>
      <c r="BB19">
        <f>'LMDI-Prices_DE'!AD186</f>
        <v>0.60175411212138041</v>
      </c>
      <c r="BC19">
        <f>'LMDI-Prices_DE'!FF186</f>
        <v>0.65088985497559171</v>
      </c>
      <c r="BE19">
        <f t="shared" si="4"/>
        <v>1974</v>
      </c>
      <c r="BF19">
        <f t="shared" si="5"/>
        <v>0.65088985497559171</v>
      </c>
      <c r="BG19">
        <f>'LMDI-Prices_DE'!FF260</f>
        <v>0.6502989233036387</v>
      </c>
      <c r="BH19">
        <f t="shared" si="12"/>
        <v>0.58886440416144969</v>
      </c>
      <c r="BT19">
        <f t="shared" si="6"/>
        <v>1974</v>
      </c>
      <c r="BU19">
        <f t="shared" si="7"/>
        <v>0.6502989233036387</v>
      </c>
      <c r="BV19">
        <f t="shared" si="10"/>
        <v>0.58886440416144969</v>
      </c>
    </row>
    <row r="20" spans="4:74" x14ac:dyDescent="0.2">
      <c r="D20">
        <f t="shared" si="13"/>
        <v>1975</v>
      </c>
      <c r="E20" s="160">
        <f>'LMDI-Prices'!EY121</f>
        <v>0.56284925098703753</v>
      </c>
      <c r="F20" s="160">
        <f>'LMDI-Prices_DE'!AC113</f>
        <v>0.62899704178094917</v>
      </c>
      <c r="G20" s="160">
        <v>0.71949270077993099</v>
      </c>
      <c r="H20" s="160">
        <f>'LMDI-Prices_DE'!FF113</f>
        <v>0.79331010405721436</v>
      </c>
      <c r="T20">
        <f t="shared" si="9"/>
        <v>1985</v>
      </c>
      <c r="U20" s="160">
        <f>'LMDI-Prices_DE'!BI123</f>
        <v>1</v>
      </c>
      <c r="V20">
        <f>'LMDI-Prices_DE'!AC123</f>
        <v>1</v>
      </c>
      <c r="AF20">
        <f t="shared" si="2"/>
        <v>1975</v>
      </c>
      <c r="AJ20">
        <f t="shared" si="0"/>
        <v>1975</v>
      </c>
      <c r="AK20">
        <f>AER_11_Table3.4_real!F22</f>
        <v>30.135295516987199</v>
      </c>
      <c r="AL20">
        <f t="shared" si="1"/>
        <v>5.8644091329597083</v>
      </c>
      <c r="AY20">
        <f>AER_11_Table3.4_real!X22</f>
        <v>6.4722063258058036</v>
      </c>
      <c r="AZ20">
        <f t="shared" si="11"/>
        <v>0.6689709160445253</v>
      </c>
      <c r="BA20">
        <f t="shared" si="3"/>
        <v>1975</v>
      </c>
      <c r="BB20">
        <f>'LMDI-Prices_DE'!AD187</f>
        <v>0.67579479635507356</v>
      </c>
      <c r="BC20">
        <f>'LMDI-Prices_DE'!FF187</f>
        <v>0.70777145732848878</v>
      </c>
      <c r="BE20">
        <f t="shared" si="4"/>
        <v>1975</v>
      </c>
      <c r="BF20">
        <f t="shared" si="5"/>
        <v>0.70777145732848878</v>
      </c>
      <c r="BG20">
        <f>'LMDI-Prices_DE'!FF261</f>
        <v>0.72606309579736483</v>
      </c>
      <c r="BH20">
        <f t="shared" si="12"/>
        <v>0.6689709160445253</v>
      </c>
      <c r="BT20">
        <f t="shared" si="6"/>
        <v>1975</v>
      </c>
      <c r="BU20">
        <f t="shared" si="7"/>
        <v>0.72606309579736483</v>
      </c>
      <c r="BV20">
        <f t="shared" si="10"/>
        <v>0.6689709160445253</v>
      </c>
    </row>
    <row r="21" spans="4:74" x14ac:dyDescent="0.2">
      <c r="D21">
        <f t="shared" si="13"/>
        <v>1976</v>
      </c>
      <c r="E21" s="160">
        <f>'LMDI-Prices'!EY122</f>
        <v>0.59699560469174862</v>
      </c>
      <c r="F21" s="160">
        <f>'LMDI-Prices_DE'!AC114</f>
        <v>0.64710855203590845</v>
      </c>
      <c r="G21" s="160">
        <v>0.73969648304954916</v>
      </c>
      <c r="H21" s="160">
        <f>'LMDI-Prices_DE'!FF114</f>
        <v>0.80746572760661739</v>
      </c>
      <c r="T21">
        <f t="shared" si="9"/>
        <v>1986</v>
      </c>
      <c r="U21" s="160">
        <f>'LMDI-Prices_DE'!BI124</f>
        <v>0.96577759456106471</v>
      </c>
      <c r="V21">
        <f>'LMDI-Prices_DE'!AC124</f>
        <v>0.96610590143355624</v>
      </c>
      <c r="AF21">
        <f t="shared" si="2"/>
        <v>1976</v>
      </c>
      <c r="AJ21">
        <f t="shared" si="0"/>
        <v>1976</v>
      </c>
      <c r="AK21">
        <f>AER_11_Table3.4_real!F23</f>
        <v>30.338472848523342</v>
      </c>
      <c r="AL21">
        <f t="shared" si="1"/>
        <v>6.220185014640311</v>
      </c>
      <c r="AY21">
        <f>AER_11_Table3.4_real!X23</f>
        <v>6.7449669736424269</v>
      </c>
      <c r="AZ21">
        <f t="shared" si="11"/>
        <v>0.69716361127993975</v>
      </c>
      <c r="BA21">
        <f t="shared" si="3"/>
        <v>1976</v>
      </c>
      <c r="BB21">
        <f>'LMDI-Prices_DE'!AD188</f>
        <v>0.70390957171302682</v>
      </c>
      <c r="BC21">
        <f>'LMDI-Prices_DE'!FF188</f>
        <v>0.72539412501853373</v>
      </c>
      <c r="BE21">
        <f t="shared" si="4"/>
        <v>1976</v>
      </c>
      <c r="BF21">
        <f t="shared" si="5"/>
        <v>0.72539412501853373</v>
      </c>
      <c r="BG21">
        <f>'LMDI-Prices_DE'!FF262</f>
        <v>0.7508584009240189</v>
      </c>
      <c r="BH21">
        <f t="shared" si="12"/>
        <v>0.69716361127993975</v>
      </c>
      <c r="BT21">
        <f t="shared" si="6"/>
        <v>1976</v>
      </c>
      <c r="BU21">
        <f t="shared" si="7"/>
        <v>0.7508584009240189</v>
      </c>
      <c r="BV21">
        <f t="shared" si="10"/>
        <v>0.69716361127993975</v>
      </c>
    </row>
    <row r="22" spans="4:74" x14ac:dyDescent="0.2">
      <c r="D22">
        <f t="shared" si="13"/>
        <v>1977</v>
      </c>
      <c r="E22" s="160">
        <f>'LMDI-Prices'!EY123</f>
        <v>0.64992337893194052</v>
      </c>
      <c r="F22" s="160">
        <f>'LMDI-Prices_DE'!AC115</f>
        <v>0.7039775446918366</v>
      </c>
      <c r="G22" s="160">
        <v>0.77676562820194428</v>
      </c>
      <c r="H22" s="160">
        <f>'LMDI-Prices_DE'!FF115</f>
        <v>0.83680430059257072</v>
      </c>
      <c r="T22">
        <f t="shared" si="9"/>
        <v>1987</v>
      </c>
      <c r="U22" s="160">
        <f>'LMDI-Prices_DE'!BI125</f>
        <v>0.93910818582243849</v>
      </c>
      <c r="V22">
        <f>'LMDI-Prices_DE'!AC125</f>
        <v>0.93741484332298364</v>
      </c>
      <c r="AF22">
        <f t="shared" si="2"/>
        <v>1977</v>
      </c>
      <c r="AJ22">
        <f t="shared" si="0"/>
        <v>1977</v>
      </c>
      <c r="AK22">
        <f>AER_11_Table3.4_real!F24</f>
        <v>31.021709971595151</v>
      </c>
      <c r="AL22">
        <f t="shared" si="1"/>
        <v>6.7716472793534592</v>
      </c>
      <c r="AY22">
        <f>AER_11_Table3.4_real!X24</f>
        <v>7.2654046942741806</v>
      </c>
      <c r="AZ22">
        <f t="shared" si="11"/>
        <v>0.75095634921027798</v>
      </c>
      <c r="BA22">
        <f t="shared" si="3"/>
        <v>1977</v>
      </c>
      <c r="BB22">
        <f>'LMDI-Prices_DE'!AD189</f>
        <v>0.75630181261517648</v>
      </c>
      <c r="BC22">
        <f>'LMDI-Prices_DE'!FF189</f>
        <v>0.76755505276149805</v>
      </c>
      <c r="BE22">
        <f t="shared" si="4"/>
        <v>1977</v>
      </c>
      <c r="BF22">
        <f t="shared" si="5"/>
        <v>0.76755505276149805</v>
      </c>
      <c r="BG22">
        <f>'LMDI-Prices_DE'!FF263</f>
        <v>0.79627160659085494</v>
      </c>
      <c r="BH22">
        <f t="shared" si="12"/>
        <v>0.75095634921027798</v>
      </c>
      <c r="BT22">
        <f t="shared" si="6"/>
        <v>1977</v>
      </c>
      <c r="BU22">
        <f t="shared" si="7"/>
        <v>0.79627160659085494</v>
      </c>
      <c r="BV22">
        <f t="shared" si="10"/>
        <v>0.75095634921027798</v>
      </c>
    </row>
    <row r="23" spans="4:74" x14ac:dyDescent="0.2">
      <c r="D23">
        <f t="shared" si="13"/>
        <v>1978</v>
      </c>
      <c r="E23" s="160">
        <f>'LMDI-Prices'!EY124</f>
        <v>0.64860408743825737</v>
      </c>
      <c r="F23" s="160">
        <f>'LMDI-Prices_DE'!AC116</f>
        <v>0.71018634837147565</v>
      </c>
      <c r="G23" s="160">
        <v>0.77361957416538862</v>
      </c>
      <c r="H23" s="160">
        <f>'LMDI-Prices_DE'!FF116</f>
        <v>0.83253208315951732</v>
      </c>
      <c r="T23">
        <f t="shared" si="9"/>
        <v>1988</v>
      </c>
      <c r="U23" s="160">
        <f>'LMDI-Prices_DE'!BI126</f>
        <v>0.90284628794127741</v>
      </c>
      <c r="V23">
        <f>'LMDI-Prices_DE'!AC126</f>
        <v>0.90116807067696669</v>
      </c>
      <c r="AF23">
        <f t="shared" si="2"/>
        <v>1978</v>
      </c>
      <c r="AJ23">
        <f t="shared" si="0"/>
        <v>1978</v>
      </c>
      <c r="AK23">
        <f>AER_11_Table3.4_real!F25</f>
        <v>30.838326442818033</v>
      </c>
      <c r="AL23">
        <f t="shared" si="1"/>
        <v>6.7579013872322138</v>
      </c>
      <c r="AY23">
        <f>AER_11_Table3.4_real!X25</f>
        <v>7.4226850662048154</v>
      </c>
      <c r="AZ23">
        <f t="shared" si="11"/>
        <v>0.76721293764237819</v>
      </c>
      <c r="BA23">
        <f t="shared" si="3"/>
        <v>1978</v>
      </c>
      <c r="BB23">
        <f>'LMDI-Prices_DE'!AD190</f>
        <v>0.77089716351986826</v>
      </c>
      <c r="BC23">
        <f>'LMDI-Prices_DE'!FF190</f>
        <v>0.77642179039618786</v>
      </c>
      <c r="BE23">
        <f t="shared" si="4"/>
        <v>1978</v>
      </c>
      <c r="BF23">
        <f t="shared" si="5"/>
        <v>0.77642179039618786</v>
      </c>
      <c r="BG23">
        <f>'LMDI-Prices_DE'!FF264</f>
        <v>0.81653911070058172</v>
      </c>
      <c r="BH23">
        <f t="shared" si="12"/>
        <v>0.76721293764237819</v>
      </c>
      <c r="BT23">
        <f t="shared" si="6"/>
        <v>1978</v>
      </c>
      <c r="BU23">
        <f t="shared" si="7"/>
        <v>0.81653911070058172</v>
      </c>
      <c r="BV23">
        <f t="shared" si="10"/>
        <v>0.76721293764237819</v>
      </c>
    </row>
    <row r="24" spans="4:74" x14ac:dyDescent="0.2">
      <c r="D24">
        <f t="shared" si="13"/>
        <v>1979</v>
      </c>
      <c r="E24" s="160">
        <f>'LMDI-Prices'!EY125</f>
        <v>0.75613411111990225</v>
      </c>
      <c r="F24" s="160">
        <f>'LMDI-Prices_DE'!AC117</f>
        <v>0.76586673119460924</v>
      </c>
      <c r="G24" s="160">
        <v>0.82514604094944544</v>
      </c>
      <c r="H24" s="160">
        <f>'LMDI-Prices_DE'!FF117</f>
        <v>0.85584674825432627</v>
      </c>
      <c r="T24">
        <f t="shared" si="9"/>
        <v>1989</v>
      </c>
      <c r="U24" s="160">
        <f>'LMDI-Prices_DE'!BI127</f>
        <v>0.89812907747883752</v>
      </c>
      <c r="V24">
        <f>'LMDI-Prices_DE'!AC127</f>
        <v>0.89595681839962849</v>
      </c>
      <c r="AF24">
        <f t="shared" si="2"/>
        <v>1979</v>
      </c>
      <c r="AJ24">
        <f t="shared" si="0"/>
        <v>1979</v>
      </c>
      <c r="AK24">
        <f>AER_11_Table3.4_real!F26</f>
        <v>30.664375999587268</v>
      </c>
      <c r="AL24">
        <f t="shared" si="1"/>
        <v>7.8782725200713601</v>
      </c>
      <c r="AY24">
        <f>AER_11_Table3.4_real!X26</f>
        <v>8.184682711654542</v>
      </c>
      <c r="AZ24">
        <f t="shared" si="11"/>
        <v>0.84597344638385585</v>
      </c>
      <c r="BA24">
        <f t="shared" si="3"/>
        <v>1979</v>
      </c>
      <c r="BB24">
        <f>'LMDI-Prices_DE'!AD191</f>
        <v>0.85975573727273558</v>
      </c>
      <c r="BC24">
        <f>'LMDI-Prices_DE'!FF191</f>
        <v>0.86158360357862562</v>
      </c>
      <c r="BE24">
        <f t="shared" si="4"/>
        <v>1979</v>
      </c>
      <c r="BF24">
        <f t="shared" si="5"/>
        <v>0.86158360357862562</v>
      </c>
      <c r="BG24">
        <f>'LMDI-Prices_DE'!FF265</f>
        <v>0.85732692725497917</v>
      </c>
      <c r="BH24">
        <f t="shared" si="12"/>
        <v>0.84597344638385585</v>
      </c>
      <c r="BT24">
        <f t="shared" si="6"/>
        <v>1979</v>
      </c>
      <c r="BU24">
        <f t="shared" si="7"/>
        <v>0.85732692725497917</v>
      </c>
      <c r="BV24">
        <f t="shared" si="10"/>
        <v>0.84597344638385585</v>
      </c>
    </row>
    <row r="25" spans="4:74" x14ac:dyDescent="0.2">
      <c r="D25">
        <f t="shared" si="13"/>
        <v>1980</v>
      </c>
      <c r="E25" s="160">
        <f>'LMDI-Prices'!EY126</f>
        <v>0.89145102177426128</v>
      </c>
      <c r="F25" s="160">
        <f>'LMDI-Prices_DE'!AC118</f>
        <v>0.87764904830070423</v>
      </c>
      <c r="G25" s="160">
        <v>0.91605741442042776</v>
      </c>
      <c r="H25" s="160">
        <f>'LMDI-Prices_DE'!FF118</f>
        <v>0.92713636356773832</v>
      </c>
      <c r="T25">
        <f t="shared" si="9"/>
        <v>1990</v>
      </c>
      <c r="U25" s="160">
        <f>'LMDI-Prices_DE'!BI128</f>
        <v>0.93236987040660535</v>
      </c>
      <c r="V25">
        <f>'LMDI-Prices_DE'!AC128</f>
        <v>0.93233370918425373</v>
      </c>
      <c r="AF25">
        <f t="shared" si="2"/>
        <v>1980</v>
      </c>
      <c r="AJ25">
        <f t="shared" si="0"/>
        <v>1980</v>
      </c>
      <c r="AK25">
        <f>AER_11_Table3.4_real!F27</f>
        <v>32.479397559014146</v>
      </c>
      <c r="AL25">
        <f t="shared" si="1"/>
        <v>9.2881593153255153</v>
      </c>
      <c r="AY25">
        <f>AER_11_Table3.4_real!X27</f>
        <v>9.7376169639055767</v>
      </c>
      <c r="AZ25">
        <f t="shared" si="11"/>
        <v>1.0064856113225953</v>
      </c>
      <c r="BA25">
        <f t="shared" si="3"/>
        <v>1980</v>
      </c>
      <c r="BB25">
        <f>'LMDI-Prices_DE'!AD192</f>
        <v>1.0287190790688996</v>
      </c>
      <c r="BC25">
        <f>'LMDI-Prices_DE'!FF192</f>
        <v>1.0366350263904798</v>
      </c>
      <c r="BE25">
        <f t="shared" si="4"/>
        <v>1980</v>
      </c>
      <c r="BF25">
        <f t="shared" si="5"/>
        <v>1.0366350263904798</v>
      </c>
      <c r="BG25">
        <f>'LMDI-Prices_DE'!FF266</f>
        <v>0.97378584316970385</v>
      </c>
      <c r="BH25">
        <f t="shared" si="12"/>
        <v>1.0064856113225953</v>
      </c>
      <c r="BT25">
        <f t="shared" si="6"/>
        <v>1980</v>
      </c>
      <c r="BU25">
        <f t="shared" si="7"/>
        <v>0.97378584316970385</v>
      </c>
      <c r="BV25">
        <f t="shared" si="10"/>
        <v>1.0064856113225953</v>
      </c>
    </row>
    <row r="26" spans="4:74" x14ac:dyDescent="0.2">
      <c r="D26">
        <f t="shared" si="13"/>
        <v>1981</v>
      </c>
      <c r="E26" s="160">
        <f>'LMDI-Prices'!EY127</f>
        <v>0.95835959188390041</v>
      </c>
      <c r="F26" s="160">
        <f>'LMDI-Prices_DE'!AC119</f>
        <v>0.94902067816067237</v>
      </c>
      <c r="G26" s="160">
        <v>0.97585223356108275</v>
      </c>
      <c r="H26" s="160">
        <f>'LMDI-Prices_DE'!FF119</f>
        <v>0.98318658821799876</v>
      </c>
      <c r="T26">
        <f t="shared" si="9"/>
        <v>1991</v>
      </c>
      <c r="U26" s="160">
        <f>'LMDI-Prices_DE'!BI129</f>
        <v>0.91797095578994525</v>
      </c>
      <c r="V26">
        <f>'LMDI-Prices_DE'!AC129</f>
        <v>0.91708633002805362</v>
      </c>
      <c r="AF26">
        <f t="shared" si="2"/>
        <v>1981</v>
      </c>
      <c r="AJ26">
        <f t="shared" si="0"/>
        <v>1981</v>
      </c>
      <c r="AK26">
        <f>AER_11_Table3.4_real!F28</f>
        <v>34.325038146491174</v>
      </c>
      <c r="AL26">
        <f t="shared" si="1"/>
        <v>9.9852895485738475</v>
      </c>
      <c r="AY26">
        <f>AER_11_Table3.4_real!X28</f>
        <v>10.427859690073268</v>
      </c>
      <c r="AZ26">
        <f t="shared" si="11"/>
        <v>1.0778294909168513</v>
      </c>
      <c r="BA26">
        <f t="shared" si="3"/>
        <v>1981</v>
      </c>
      <c r="BB26">
        <f>'LMDI-Prices_DE'!AD193</f>
        <v>1.0949606812949886</v>
      </c>
      <c r="BC26">
        <f>'LMDI-Prices_DE'!FF193</f>
        <v>1.1174453459318665</v>
      </c>
      <c r="BE26">
        <f t="shared" si="4"/>
        <v>1981</v>
      </c>
      <c r="BF26">
        <f t="shared" si="5"/>
        <v>1.1174453459318665</v>
      </c>
      <c r="BG26">
        <f>'LMDI-Prices_DE'!FF267</f>
        <v>1.0425188346059417</v>
      </c>
      <c r="BH26">
        <f t="shared" si="12"/>
        <v>1.0778294909168513</v>
      </c>
      <c r="BT26">
        <f t="shared" si="6"/>
        <v>1981</v>
      </c>
      <c r="BU26">
        <f t="shared" si="7"/>
        <v>1.0425188346059417</v>
      </c>
      <c r="BV26">
        <f t="shared" si="10"/>
        <v>1.0778294909168513</v>
      </c>
    </row>
    <row r="27" spans="4:74" x14ac:dyDescent="0.2">
      <c r="D27">
        <f t="shared" si="13"/>
        <v>1982</v>
      </c>
      <c r="E27" s="160">
        <f>'LMDI-Prices'!EY128</f>
        <v>1.0148018897991662</v>
      </c>
      <c r="F27" s="160">
        <f>'LMDI-Prices_DE'!AC120</f>
        <v>0.99387295938393605</v>
      </c>
      <c r="G27" s="160">
        <v>1.0247114952812599</v>
      </c>
      <c r="H27" s="160">
        <f>'LMDI-Prices_DE'!FF120</f>
        <v>1.0279449114218249</v>
      </c>
      <c r="T27">
        <f t="shared" si="9"/>
        <v>1992</v>
      </c>
      <c r="U27" s="160">
        <f>'LMDI-Prices_DE'!BI130</f>
        <v>0.88931758075878475</v>
      </c>
      <c r="V27">
        <f>'LMDI-Prices_DE'!AC130</f>
        <v>0.89004007187050382</v>
      </c>
      <c r="AF27">
        <f t="shared" si="2"/>
        <v>1982</v>
      </c>
      <c r="AJ27">
        <f t="shared" si="0"/>
        <v>1982</v>
      </c>
      <c r="AK27">
        <f>AER_11_Table3.4_real!F29</f>
        <v>35.777626094036222</v>
      </c>
      <c r="AL27">
        <f t="shared" si="1"/>
        <v>10.573370152392826</v>
      </c>
      <c r="AY27">
        <f>AER_11_Table3.4_real!X29</f>
        <v>10.781323427640951</v>
      </c>
      <c r="AZ27">
        <f t="shared" si="11"/>
        <v>1.1143637032713585</v>
      </c>
      <c r="BA27">
        <f t="shared" si="3"/>
        <v>1982</v>
      </c>
      <c r="BB27">
        <f>'LMDI-Prices_DE'!AD194</f>
        <v>1.1152344808527701</v>
      </c>
      <c r="BC27">
        <f>'LMDI-Prices_DE'!FF194</f>
        <v>1.1230330571270197</v>
      </c>
      <c r="BE27">
        <f t="shared" si="4"/>
        <v>1982</v>
      </c>
      <c r="BF27">
        <f t="shared" si="5"/>
        <v>1.1230330571270197</v>
      </c>
      <c r="BG27">
        <f>'LMDI-Prices_DE'!FF268</f>
        <v>1.11161979817199</v>
      </c>
      <c r="BH27">
        <f t="shared" si="12"/>
        <v>1.1143637032713585</v>
      </c>
      <c r="BT27">
        <f t="shared" si="6"/>
        <v>1982</v>
      </c>
      <c r="BU27">
        <f t="shared" si="7"/>
        <v>1.11161979817199</v>
      </c>
      <c r="BV27">
        <f t="shared" si="10"/>
        <v>1.1143637032713585</v>
      </c>
    </row>
    <row r="28" spans="4:74" x14ac:dyDescent="0.2">
      <c r="D28">
        <f t="shared" si="13"/>
        <v>1983</v>
      </c>
      <c r="E28" s="160">
        <f>'LMDI-Prices'!EY129</f>
        <v>1.0717805921338015</v>
      </c>
      <c r="F28" s="160">
        <f>'LMDI-Prices_DE'!AC121</f>
        <v>1.0446957102798451</v>
      </c>
      <c r="G28" s="160">
        <v>1.0519906235080352</v>
      </c>
      <c r="H28" s="160">
        <f>'LMDI-Prices_DE'!FF121</f>
        <v>1.044526290841862</v>
      </c>
      <c r="T28">
        <f t="shared" si="9"/>
        <v>1993</v>
      </c>
      <c r="U28" s="160">
        <f>'LMDI-Prices_DE'!BI131</f>
        <v>0.89049499852018477</v>
      </c>
      <c r="V28">
        <f>'LMDI-Prices_DE'!AC131</f>
        <v>0.88955444946182094</v>
      </c>
      <c r="AF28">
        <f t="shared" si="2"/>
        <v>1983</v>
      </c>
      <c r="AJ28">
        <f t="shared" si="0"/>
        <v>1983</v>
      </c>
      <c r="AK28">
        <f>AER_11_Table3.4_real!F30</f>
        <v>36.023648508354391</v>
      </c>
      <c r="AL28">
        <f t="shared" si="1"/>
        <v>11.167039632754493</v>
      </c>
      <c r="AY28">
        <f>AER_11_Table3.4_real!X30</f>
        <v>10.649576697811991</v>
      </c>
      <c r="AZ28">
        <f t="shared" si="11"/>
        <v>1.1007462865663098</v>
      </c>
      <c r="BA28">
        <f t="shared" si="3"/>
        <v>1983</v>
      </c>
      <c r="BB28">
        <f>'LMDI-Prices_DE'!AD195</f>
        <v>1.0970330047797914</v>
      </c>
      <c r="BC28">
        <f>'LMDI-Prices_DE'!FF195</f>
        <v>1.1005934649186635</v>
      </c>
      <c r="BE28">
        <f t="shared" si="4"/>
        <v>1983</v>
      </c>
      <c r="BF28">
        <f t="shared" si="5"/>
        <v>1.1005934649186635</v>
      </c>
      <c r="BG28">
        <f>'LMDI-Prices_DE'!FF269</f>
        <v>1.0930944463262859</v>
      </c>
      <c r="BH28">
        <f t="shared" si="12"/>
        <v>1.1007462865663098</v>
      </c>
      <c r="BT28">
        <f t="shared" si="6"/>
        <v>1983</v>
      </c>
      <c r="BU28">
        <f t="shared" si="7"/>
        <v>1.0930944463262859</v>
      </c>
      <c r="BV28">
        <f t="shared" si="10"/>
        <v>1.1007462865663098</v>
      </c>
    </row>
    <row r="29" spans="4:74" x14ac:dyDescent="0.2">
      <c r="D29">
        <f t="shared" si="13"/>
        <v>1984</v>
      </c>
      <c r="E29" s="160">
        <f>'LMDI-Prices'!EY130</f>
        <v>1.044843084981804</v>
      </c>
      <c r="F29" s="160">
        <f>'LMDI-Prices_DE'!AC122</f>
        <v>1.0065103334389232</v>
      </c>
      <c r="G29" s="160">
        <v>1.0158896804695712</v>
      </c>
      <c r="H29" s="160">
        <f>'LMDI-Prices_DE'!FF122</f>
        <v>1.0069689462663816</v>
      </c>
      <c r="T29">
        <f t="shared" si="9"/>
        <v>1994</v>
      </c>
      <c r="U29" s="160">
        <f>'LMDI-Prices_DE'!BI132</f>
        <v>0.8953597060160311</v>
      </c>
      <c r="V29">
        <f>'LMDI-Prices_DE'!AC132</f>
        <v>0.89264244504214096</v>
      </c>
      <c r="AF29">
        <f t="shared" si="2"/>
        <v>1984</v>
      </c>
      <c r="AJ29">
        <f t="shared" si="0"/>
        <v>1984</v>
      </c>
      <c r="AK29">
        <f>AER_11_Table3.4_real!F31</f>
        <v>34.636267251484107</v>
      </c>
      <c r="AL29">
        <f t="shared" si="1"/>
        <v>10.886373783622929</v>
      </c>
      <c r="AY29">
        <f>AER_11_Table3.4_real!X31</f>
        <v>10.113261239460053</v>
      </c>
      <c r="AZ29">
        <f t="shared" si="11"/>
        <v>1.0453124166613874</v>
      </c>
      <c r="BA29">
        <f t="shared" si="3"/>
        <v>1984</v>
      </c>
      <c r="BB29">
        <f>'LMDI-Prices_DE'!AD196</f>
        <v>1.0482406242991245</v>
      </c>
      <c r="BC29">
        <f>'LMDI-Prices_DE'!FF196</f>
        <v>1.054057585952471</v>
      </c>
      <c r="BE29">
        <f t="shared" si="4"/>
        <v>1984</v>
      </c>
      <c r="BF29">
        <f t="shared" si="5"/>
        <v>1.054057585952471</v>
      </c>
      <c r="BG29">
        <f>'LMDI-Prices_DE'!FF270</f>
        <v>1.0459564459679636</v>
      </c>
      <c r="BH29">
        <f t="shared" si="12"/>
        <v>1.0453124166613874</v>
      </c>
      <c r="BT29">
        <f t="shared" si="6"/>
        <v>1984</v>
      </c>
      <c r="BU29">
        <f t="shared" si="7"/>
        <v>1.0459564459679636</v>
      </c>
      <c r="BV29">
        <f t="shared" si="10"/>
        <v>1.0453124166613874</v>
      </c>
    </row>
    <row r="30" spans="4:74" x14ac:dyDescent="0.2">
      <c r="D30">
        <f t="shared" si="13"/>
        <v>1985</v>
      </c>
      <c r="E30" s="160">
        <f>'LMDI-Prices'!EY131</f>
        <v>1</v>
      </c>
      <c r="F30" s="160">
        <f>'LMDI-Prices_DE'!AC123</f>
        <v>1</v>
      </c>
      <c r="G30" s="160">
        <v>1</v>
      </c>
      <c r="H30" s="160">
        <f>'LMDI-Prices_DE'!FF123</f>
        <v>1</v>
      </c>
      <c r="T30">
        <f t="shared" si="9"/>
        <v>1995</v>
      </c>
      <c r="U30" s="160">
        <f>'LMDI-Prices_DE'!BI133</f>
        <v>0.87694517794228477</v>
      </c>
      <c r="V30">
        <f>'LMDI-Prices_DE'!AC133</f>
        <v>0.87427582149485694</v>
      </c>
      <c r="AF30">
        <f t="shared" si="2"/>
        <v>1985</v>
      </c>
      <c r="AJ30">
        <f t="shared" si="0"/>
        <v>1985</v>
      </c>
      <c r="AK30">
        <f>AER_11_Table3.4_real!F32</f>
        <v>34.694979108635096</v>
      </c>
      <c r="AL30">
        <f t="shared" si="1"/>
        <v>10.419147085432945</v>
      </c>
      <c r="AM30" s="162">
        <f>'LMDI-Prices'!$Z$131</f>
        <v>10.419147085432945</v>
      </c>
      <c r="AY30">
        <f>AER_11_Table3.4_real!X32</f>
        <v>9.6748695205981523</v>
      </c>
      <c r="AZ30">
        <f t="shared" si="11"/>
        <v>1</v>
      </c>
      <c r="BA30">
        <f t="shared" si="3"/>
        <v>1985</v>
      </c>
      <c r="BB30">
        <f>'LMDI-Prices_DE'!AD197</f>
        <v>1</v>
      </c>
      <c r="BC30">
        <f>'LMDI-Prices_DE'!FF197</f>
        <v>1</v>
      </c>
      <c r="BE30">
        <f t="shared" si="4"/>
        <v>1985</v>
      </c>
      <c r="BF30">
        <f t="shared" si="5"/>
        <v>1</v>
      </c>
      <c r="BG30">
        <f>'LMDI-Prices_DE'!FF271</f>
        <v>1</v>
      </c>
      <c r="BH30">
        <f t="shared" si="12"/>
        <v>1</v>
      </c>
      <c r="BT30">
        <f t="shared" si="6"/>
        <v>1985</v>
      </c>
      <c r="BU30">
        <f t="shared" si="7"/>
        <v>1</v>
      </c>
      <c r="BV30">
        <f t="shared" si="10"/>
        <v>1</v>
      </c>
    </row>
    <row r="31" spans="4:74" x14ac:dyDescent="0.2">
      <c r="D31">
        <f t="shared" si="13"/>
        <v>1986</v>
      </c>
      <c r="E31" s="160">
        <f>'LMDI-Prices'!EY132</f>
        <v>0.89675500219131921</v>
      </c>
      <c r="F31" s="160">
        <f>'LMDI-Prices_DE'!AC124</f>
        <v>0.96610590143355624</v>
      </c>
      <c r="G31" s="160">
        <v>0.94778925224644162</v>
      </c>
      <c r="H31" s="160">
        <f>'LMDI-Prices_DE'!FF124</f>
        <v>0.96850127025650234</v>
      </c>
      <c r="T31">
        <f t="shared" si="9"/>
        <v>1996</v>
      </c>
      <c r="U31" s="160">
        <f>'LMDI-Prices_DE'!BI134</f>
        <v>0.86734997889079224</v>
      </c>
      <c r="V31">
        <f>'LMDI-Prices_DE'!AC134</f>
        <v>0.86420840717488501</v>
      </c>
      <c r="AF31">
        <f t="shared" si="2"/>
        <v>1986</v>
      </c>
      <c r="AJ31">
        <f t="shared" si="0"/>
        <v>1986</v>
      </c>
      <c r="AK31">
        <f>AER_11_Table3.4_real!F33</f>
        <v>34.147652362904815</v>
      </c>
      <c r="AL31">
        <f t="shared" si="1"/>
        <v>9.3434222674290979</v>
      </c>
      <c r="AY31">
        <f>AER_11_Table3.4_real!X33</f>
        <v>8.4309376178758093</v>
      </c>
      <c r="AZ31">
        <f t="shared" si="11"/>
        <v>0.8714264931352339</v>
      </c>
      <c r="BA31">
        <f t="shared" si="3"/>
        <v>1986</v>
      </c>
      <c r="BB31">
        <f>'LMDI-Prices_DE'!AD198</f>
        <v>0.86170599763909772</v>
      </c>
      <c r="BC31">
        <f>'LMDI-Prices_DE'!FF198</f>
        <v>0.85472123645174614</v>
      </c>
      <c r="BE31">
        <f t="shared" si="4"/>
        <v>1986</v>
      </c>
      <c r="BF31">
        <f t="shared" si="5"/>
        <v>0.85472123645174614</v>
      </c>
      <c r="BG31">
        <f>'LMDI-Prices_DE'!FF272</f>
        <v>0.89614364090418785</v>
      </c>
      <c r="BH31">
        <f t="shared" si="12"/>
        <v>0.8714264931352339</v>
      </c>
      <c r="BT31">
        <f t="shared" si="6"/>
        <v>1986</v>
      </c>
      <c r="BU31">
        <f t="shared" si="7"/>
        <v>0.89614364090418785</v>
      </c>
      <c r="BV31">
        <f t="shared" si="10"/>
        <v>0.8714264931352339</v>
      </c>
    </row>
    <row r="32" spans="4:74" x14ac:dyDescent="0.2">
      <c r="D32">
        <f t="shared" si="13"/>
        <v>1987</v>
      </c>
      <c r="E32" s="160">
        <f>'LMDI-Prices'!EY133</f>
        <v>0.83799802231189791</v>
      </c>
      <c r="F32" s="160">
        <f>'LMDI-Prices_DE'!AC125</f>
        <v>0.93741484332298364</v>
      </c>
      <c r="G32" s="160">
        <v>0.90860546988479252</v>
      </c>
      <c r="H32" s="160">
        <f>'LMDI-Prices_DE'!FF125</f>
        <v>0.94134127752638852</v>
      </c>
      <c r="T32">
        <f t="shared" si="9"/>
        <v>1997</v>
      </c>
      <c r="U32" s="160">
        <f>'LMDI-Prices_DE'!BI135</f>
        <v>0.89020042283368894</v>
      </c>
      <c r="V32">
        <f>'LMDI-Prices_DE'!AC135</f>
        <v>0.8850850604433167</v>
      </c>
      <c r="AF32">
        <f t="shared" si="2"/>
        <v>1987</v>
      </c>
      <c r="AJ32">
        <f t="shared" si="0"/>
        <v>1987</v>
      </c>
      <c r="AK32">
        <f>AER_11_Table3.4_real!F34</f>
        <v>33.435962553251173</v>
      </c>
      <c r="AL32">
        <f t="shared" si="1"/>
        <v>8.7312246517695833</v>
      </c>
      <c r="AY32">
        <f>AER_11_Table3.4_real!X34</f>
        <v>7.9222697708665697</v>
      </c>
      <c r="AZ32">
        <f t="shared" si="11"/>
        <v>0.81885029601688852</v>
      </c>
      <c r="BA32">
        <f t="shared" si="3"/>
        <v>1987</v>
      </c>
      <c r="BB32">
        <f>'LMDI-Prices_DE'!AD199</f>
        <v>0.81147854795268293</v>
      </c>
      <c r="BC32">
        <f>'LMDI-Prices_DE'!FF199</f>
        <v>0.80771492238659015</v>
      </c>
      <c r="BE32">
        <f t="shared" si="4"/>
        <v>1987</v>
      </c>
      <c r="BF32">
        <f t="shared" si="5"/>
        <v>0.80771492238659015</v>
      </c>
      <c r="BG32">
        <f>'LMDI-Prices_DE'!FF273</f>
        <v>0.8296061495689302</v>
      </c>
      <c r="BH32">
        <f t="shared" si="12"/>
        <v>0.81885029601688852</v>
      </c>
      <c r="BT32">
        <f t="shared" si="6"/>
        <v>1987</v>
      </c>
      <c r="BU32">
        <f t="shared" si="7"/>
        <v>0.8296061495689302</v>
      </c>
      <c r="BV32">
        <f t="shared" si="10"/>
        <v>0.81885029601688852</v>
      </c>
    </row>
    <row r="33" spans="4:74" x14ac:dyDescent="0.2">
      <c r="D33">
        <f t="shared" si="13"/>
        <v>1988</v>
      </c>
      <c r="E33" s="160">
        <f>'LMDI-Prices'!EY134</f>
        <v>0.80136808277458771</v>
      </c>
      <c r="F33" s="160">
        <f>'LMDI-Prices_DE'!AC126</f>
        <v>0.90116807067696669</v>
      </c>
      <c r="G33" s="160">
        <v>0.87793676657230801</v>
      </c>
      <c r="H33" s="160">
        <f>'LMDI-Prices_DE'!FF126</f>
        <v>0.9113668796766331</v>
      </c>
      <c r="T33">
        <f t="shared" si="9"/>
        <v>1998</v>
      </c>
      <c r="U33" s="160">
        <f>'LMDI-Prices_DE'!BI136</f>
        <v>0.89311616182595277</v>
      </c>
      <c r="V33">
        <f>'LMDI-Prices_DE'!AC136</f>
        <v>0.88668652056940556</v>
      </c>
      <c r="AF33">
        <f t="shared" si="2"/>
        <v>1988</v>
      </c>
      <c r="AJ33">
        <f t="shared" si="0"/>
        <v>1988</v>
      </c>
      <c r="AK33">
        <f>AER_11_Table3.4_real!F35</f>
        <v>32.443678604690547</v>
      </c>
      <c r="AL33">
        <f t="shared" si="1"/>
        <v>8.3495719239998323</v>
      </c>
      <c r="AY33">
        <f>AER_11_Table3.4_real!X35</f>
        <v>7.4152750825501652</v>
      </c>
      <c r="AZ33">
        <f t="shared" si="11"/>
        <v>0.76644703752983667</v>
      </c>
      <c r="BA33">
        <f t="shared" si="3"/>
        <v>1988</v>
      </c>
      <c r="BB33">
        <f>'LMDI-Prices_DE'!AD200</f>
        <v>0.75963936374055685</v>
      </c>
      <c r="BC33">
        <f>'LMDI-Prices_DE'!FF200</f>
        <v>0.75726764611976283</v>
      </c>
      <c r="BE33">
        <f t="shared" si="4"/>
        <v>1988</v>
      </c>
      <c r="BF33">
        <f t="shared" si="5"/>
        <v>0.75726764611976283</v>
      </c>
      <c r="BG33">
        <f>'LMDI-Prices_DE'!FF274</f>
        <v>0.79294084673488674</v>
      </c>
      <c r="BH33">
        <f t="shared" si="12"/>
        <v>0.76644703752983667</v>
      </c>
      <c r="BT33">
        <f t="shared" si="6"/>
        <v>1988</v>
      </c>
      <c r="BU33">
        <f t="shared" si="7"/>
        <v>0.79294084673488674</v>
      </c>
      <c r="BV33">
        <f t="shared" si="10"/>
        <v>0.76644703752983667</v>
      </c>
    </row>
    <row r="34" spans="4:74" x14ac:dyDescent="0.2">
      <c r="D34">
        <f t="shared" si="13"/>
        <v>1989</v>
      </c>
      <c r="E34" s="160">
        <f>'LMDI-Prices'!EY135</f>
        <v>0.82046290824567958</v>
      </c>
      <c r="F34" s="160">
        <f>'LMDI-Prices_DE'!AC127</f>
        <v>0.89595681839962849</v>
      </c>
      <c r="G34" s="160">
        <v>0.87731303472493383</v>
      </c>
      <c r="H34" s="160">
        <f>'LMDI-Prices_DE'!FF127</f>
        <v>0.90219264337259431</v>
      </c>
      <c r="T34">
        <f t="shared" si="9"/>
        <v>1999</v>
      </c>
      <c r="U34" s="160">
        <f>'LMDI-Prices_DE'!BI137</f>
        <v>0.86149497933127683</v>
      </c>
      <c r="V34">
        <f>'LMDI-Prices_DE'!AC137</f>
        <v>0.85491681006896336</v>
      </c>
      <c r="AF34">
        <f t="shared" si="2"/>
        <v>1989</v>
      </c>
      <c r="AJ34">
        <f t="shared" si="0"/>
        <v>1989</v>
      </c>
      <c r="AK34">
        <f>AER_11_Table3.4_real!F36</f>
        <v>31.917726413557112</v>
      </c>
      <c r="AL34">
        <f t="shared" si="1"/>
        <v>8.5485237191538097</v>
      </c>
      <c r="AY34">
        <f>AER_11_Table3.4_real!X36</f>
        <v>7.0073723317581882</v>
      </c>
      <c r="AZ34">
        <f t="shared" si="11"/>
        <v>0.72428597789760729</v>
      </c>
      <c r="BA34">
        <f t="shared" si="3"/>
        <v>1989</v>
      </c>
      <c r="BB34">
        <f>'LMDI-Prices_DE'!AD201</f>
        <v>0.73704598463543958</v>
      </c>
      <c r="BC34">
        <f>'LMDI-Prices_DE'!FF201</f>
        <v>0.72977838660465044</v>
      </c>
      <c r="BE34">
        <f t="shared" si="4"/>
        <v>1989</v>
      </c>
      <c r="BF34">
        <f t="shared" si="5"/>
        <v>0.72977838660465044</v>
      </c>
      <c r="BG34">
        <f>'LMDI-Prices_DE'!FF275</f>
        <v>0.75825016883187857</v>
      </c>
      <c r="BH34">
        <f t="shared" si="12"/>
        <v>0.72428597789760729</v>
      </c>
      <c r="BT34">
        <f t="shared" si="6"/>
        <v>1989</v>
      </c>
      <c r="BU34">
        <f t="shared" si="7"/>
        <v>0.75825016883187857</v>
      </c>
      <c r="BV34">
        <f t="shared" si="10"/>
        <v>0.72428597789760729</v>
      </c>
    </row>
    <row r="35" spans="4:74" x14ac:dyDescent="0.2">
      <c r="D35">
        <f t="shared" si="13"/>
        <v>1990</v>
      </c>
      <c r="E35" s="160">
        <f>'LMDI-Prices'!EY136</f>
        <v>0.84400003635710996</v>
      </c>
      <c r="F35" s="160">
        <f>'LMDI-Prices_DE'!AC128</f>
        <v>0.93233370918425373</v>
      </c>
      <c r="G35" s="160">
        <v>0.87797740848815753</v>
      </c>
      <c r="H35" s="160">
        <f>'LMDI-Prices_DE'!FF128</f>
        <v>0.89645235782023358</v>
      </c>
      <c r="T35">
        <f t="shared" si="9"/>
        <v>2000</v>
      </c>
      <c r="U35" s="160">
        <f>'LMDI-Prices_DE'!BI138</f>
        <v>0.91039265965092175</v>
      </c>
      <c r="V35">
        <f>'LMDI-Prices_DE'!AC138</f>
        <v>0.90130005202857688</v>
      </c>
      <c r="AF35">
        <f t="shared" si="2"/>
        <v>1990</v>
      </c>
      <c r="AJ35">
        <f t="shared" si="0"/>
        <v>1990</v>
      </c>
      <c r="AK35">
        <f>AER_11_Table3.4_real!F37</f>
        <v>31.516815126578305</v>
      </c>
      <c r="AL35">
        <f t="shared" si="1"/>
        <v>8.7937605189154819</v>
      </c>
      <c r="AY35">
        <f>AER_11_Table3.4_real!X37</f>
        <v>7.1928619888183931</v>
      </c>
      <c r="AZ35">
        <f t="shared" si="11"/>
        <v>0.74345829403740549</v>
      </c>
      <c r="BA35">
        <f t="shared" si="3"/>
        <v>1990</v>
      </c>
      <c r="BB35">
        <f>'LMDI-Prices_DE'!AD202</f>
        <v>0.75569474135882986</v>
      </c>
      <c r="BC35">
        <f>'LMDI-Prices_DE'!FF202</f>
        <v>0.74411088656795898</v>
      </c>
      <c r="BE35">
        <f t="shared" si="4"/>
        <v>1990</v>
      </c>
      <c r="BF35">
        <f t="shared" si="5"/>
        <v>0.74411088656795898</v>
      </c>
      <c r="BG35">
        <f>'LMDI-Prices_DE'!FF276</f>
        <v>0.7391795564839525</v>
      </c>
      <c r="BH35">
        <f t="shared" si="12"/>
        <v>0.74345829403740549</v>
      </c>
      <c r="BT35">
        <f t="shared" si="6"/>
        <v>1990</v>
      </c>
      <c r="BU35">
        <f t="shared" si="7"/>
        <v>0.7391795564839525</v>
      </c>
      <c r="BV35">
        <f t="shared" si="10"/>
        <v>0.74345829403740549</v>
      </c>
    </row>
    <row r="36" spans="4:74" x14ac:dyDescent="0.2">
      <c r="D36">
        <f t="shared" si="13"/>
        <v>1991</v>
      </c>
      <c r="E36" s="160">
        <f>'LMDI-Prices'!EY137</f>
        <v>0.8131911992082318</v>
      </c>
      <c r="F36" s="160">
        <f>'LMDI-Prices_DE'!AC129</f>
        <v>0.91708633002805362</v>
      </c>
      <c r="G36" s="160">
        <v>0.86162200935840405</v>
      </c>
      <c r="H36" s="160">
        <f>'LMDI-Prices_DE'!FF129</f>
        <v>0.8864192376860287</v>
      </c>
      <c r="T36">
        <f t="shared" si="9"/>
        <v>2001</v>
      </c>
      <c r="U36" s="160">
        <f>'LMDI-Prices_DE'!BI139</f>
        <v>0.97874985408069148</v>
      </c>
      <c r="V36">
        <f>'LMDI-Prices_DE'!AC139</f>
        <v>0.96851663603141513</v>
      </c>
      <c r="AF36">
        <f t="shared" si="2"/>
        <v>1991</v>
      </c>
      <c r="AJ36">
        <f t="shared" si="0"/>
        <v>1991</v>
      </c>
      <c r="AK36">
        <f>AER_11_Table3.4_real!F38</f>
        <v>31.300733678724988</v>
      </c>
      <c r="AL36">
        <f t="shared" si="1"/>
        <v>8.4727587131301689</v>
      </c>
      <c r="AY36">
        <f>AER_11_Table3.4_real!X38</f>
        <v>6.8922701651498812</v>
      </c>
      <c r="AZ36">
        <f t="shared" si="11"/>
        <v>0.71238895268571689</v>
      </c>
      <c r="BA36">
        <f t="shared" si="3"/>
        <v>1991</v>
      </c>
      <c r="BB36">
        <f>'LMDI-Prices_DE'!AD203</f>
        <v>0.72298569652965128</v>
      </c>
      <c r="BC36">
        <f>'LMDI-Prices_DE'!FF203</f>
        <v>0.71023828565081526</v>
      </c>
      <c r="BE36">
        <f t="shared" si="4"/>
        <v>1991</v>
      </c>
      <c r="BF36">
        <f t="shared" si="5"/>
        <v>0.71023828565081526</v>
      </c>
      <c r="BG36">
        <f>'LMDI-Prices_DE'!FF277</f>
        <v>0.7106181821355334</v>
      </c>
      <c r="BH36">
        <f t="shared" si="12"/>
        <v>0.71238895268571689</v>
      </c>
      <c r="BT36">
        <f t="shared" si="6"/>
        <v>1991</v>
      </c>
      <c r="BU36">
        <f t="shared" si="7"/>
        <v>0.7106181821355334</v>
      </c>
      <c r="BV36">
        <f t="shared" si="10"/>
        <v>0.71238895268571689</v>
      </c>
    </row>
    <row r="37" spans="4:74" x14ac:dyDescent="0.2">
      <c r="D37">
        <f t="shared" si="13"/>
        <v>1992</v>
      </c>
      <c r="E37" s="160">
        <f>'LMDI-Prices'!EY138</f>
        <v>0.78231546314845313</v>
      </c>
      <c r="F37" s="160">
        <f>'LMDI-Prices_DE'!AC130</f>
        <v>0.89004007187050382</v>
      </c>
      <c r="G37" s="160">
        <v>0.8487293126761658</v>
      </c>
      <c r="H37" s="160">
        <f>'LMDI-Prices_DE'!FF130</f>
        <v>0.88003992939081199</v>
      </c>
      <c r="T37">
        <f t="shared" si="9"/>
        <v>2002</v>
      </c>
      <c r="U37" s="160">
        <f>'LMDI-Prices_DE'!BI140</f>
        <v>0.90418404084197534</v>
      </c>
      <c r="V37">
        <f>'LMDI-Prices_DE'!AC140</f>
        <v>0.89495419269655452</v>
      </c>
      <c r="AF37">
        <f t="shared" si="2"/>
        <v>1992</v>
      </c>
      <c r="AJ37">
        <f t="shared" ref="AJ37:AJ55" si="14">AF37</f>
        <v>1992</v>
      </c>
      <c r="AK37">
        <f>AER_11_Table3.4_real!F39</f>
        <v>31.2385796408253</v>
      </c>
      <c r="AL37">
        <f t="shared" ref="AL37:AL55" si="15">E37*AM$30</f>
        <v>8.1510598777523295</v>
      </c>
      <c r="AY37">
        <f>AER_11_Table3.4_real!X39</f>
        <v>6.6735785267598517</v>
      </c>
      <c r="AZ37">
        <f t="shared" si="11"/>
        <v>0.6897848609277426</v>
      </c>
      <c r="BA37">
        <f t="shared" si="3"/>
        <v>1992</v>
      </c>
      <c r="BB37">
        <f>'LMDI-Prices_DE'!AD204</f>
        <v>0.69979736416569271</v>
      </c>
      <c r="BC37">
        <f>'LMDI-Prices_DE'!FF204</f>
        <v>0.68543802792699193</v>
      </c>
      <c r="BE37">
        <f t="shared" si="4"/>
        <v>1992</v>
      </c>
      <c r="BF37">
        <f t="shared" si="5"/>
        <v>0.68543802792699193</v>
      </c>
      <c r="BG37">
        <f>'LMDI-Prices_DE'!FF278</f>
        <v>0.70085738453162449</v>
      </c>
      <c r="BH37">
        <f t="shared" si="12"/>
        <v>0.6897848609277426</v>
      </c>
      <c r="BT37">
        <f t="shared" si="6"/>
        <v>1992</v>
      </c>
      <c r="BU37">
        <f t="shared" si="7"/>
        <v>0.70085738453162449</v>
      </c>
      <c r="BV37">
        <f t="shared" si="10"/>
        <v>0.6897848609277426</v>
      </c>
    </row>
    <row r="38" spans="4:74" x14ac:dyDescent="0.2">
      <c r="D38">
        <f t="shared" si="13"/>
        <v>1993</v>
      </c>
      <c r="E38" s="160">
        <f>'LMDI-Prices'!EY139</f>
        <v>0.78464101136519671</v>
      </c>
      <c r="F38" s="160">
        <f>'LMDI-Prices_DE'!AC131</f>
        <v>0.88955444946182094</v>
      </c>
      <c r="G38" s="160">
        <v>0.84560405037703856</v>
      </c>
      <c r="H38" s="160">
        <f>'LMDI-Prices_DE'!FF131</f>
        <v>0.87335153987454828</v>
      </c>
      <c r="T38">
        <f t="shared" si="9"/>
        <v>2003</v>
      </c>
      <c r="U38" s="160">
        <f>'LMDI-Prices_DE'!BI141</f>
        <v>0.95772020693868198</v>
      </c>
      <c r="V38">
        <f>'LMDI-Prices_DE'!AC141</f>
        <v>0.94756453627284387</v>
      </c>
      <c r="AF38">
        <f t="shared" si="2"/>
        <v>1993</v>
      </c>
      <c r="AJ38">
        <f t="shared" si="14"/>
        <v>1993</v>
      </c>
      <c r="AK38">
        <f>AER_11_Table3.4_real!F40</f>
        <v>30.946367369444399</v>
      </c>
      <c r="AL38">
        <f t="shared" si="15"/>
        <v>8.1752901066768473</v>
      </c>
      <c r="AY38">
        <f>AER_11_Table3.4_real!X40</f>
        <v>6.5570786598371944</v>
      </c>
      <c r="AZ38">
        <f t="shared" si="11"/>
        <v>0.67774336861876361</v>
      </c>
      <c r="BA38">
        <f t="shared" si="3"/>
        <v>1993</v>
      </c>
      <c r="BB38">
        <f>'LMDI-Prices_DE'!AD205</f>
        <v>0.68932203027549788</v>
      </c>
      <c r="BC38">
        <f>'LMDI-Prices_DE'!FF205</f>
        <v>0.67648585664568661</v>
      </c>
      <c r="BE38">
        <f t="shared" si="4"/>
        <v>1993</v>
      </c>
      <c r="BF38">
        <f t="shared" si="5"/>
        <v>0.67648585664568661</v>
      </c>
      <c r="BG38">
        <f>'LMDI-Prices_DE'!FF279</f>
        <v>0.698589384548855</v>
      </c>
      <c r="BH38">
        <f t="shared" si="12"/>
        <v>0.67774336861876361</v>
      </c>
      <c r="BT38">
        <f t="shared" si="6"/>
        <v>1993</v>
      </c>
      <c r="BU38">
        <f t="shared" si="7"/>
        <v>0.698589384548855</v>
      </c>
      <c r="BV38">
        <f t="shared" si="10"/>
        <v>0.67774336861876361</v>
      </c>
    </row>
    <row r="39" spans="4:74" x14ac:dyDescent="0.2">
      <c r="D39">
        <f t="shared" si="13"/>
        <v>1994</v>
      </c>
      <c r="E39" s="160">
        <f>'LMDI-Prices'!EY140</f>
        <v>0.78898382442691217</v>
      </c>
      <c r="F39" s="160">
        <f>'LMDI-Prices_DE'!AC132</f>
        <v>0.89264244504214096</v>
      </c>
      <c r="G39" s="160">
        <v>0.83937174503832679</v>
      </c>
      <c r="H39" s="160">
        <f>'LMDI-Prices_DE'!FF132</f>
        <v>0.863485554954736</v>
      </c>
      <c r="T39">
        <f t="shared" si="9"/>
        <v>2004</v>
      </c>
      <c r="U39" s="160">
        <f>'LMDI-Prices_DE'!BI142</f>
        <v>1.0035394107117399</v>
      </c>
      <c r="V39">
        <f>'LMDI-Prices_DE'!AC142</f>
        <v>0.99342686083612852</v>
      </c>
      <c r="AF39">
        <f t="shared" si="2"/>
        <v>1994</v>
      </c>
      <c r="AJ39">
        <f t="shared" si="14"/>
        <v>1994</v>
      </c>
      <c r="AK39">
        <f>AER_11_Table3.4_real!F41</f>
        <v>30.511607279856793</v>
      </c>
      <c r="AL39">
        <f t="shared" si="15"/>
        <v>8.2205385147314001</v>
      </c>
      <c r="AY39">
        <f>AER_11_Table3.4_real!X41</f>
        <v>6.4078100758673608</v>
      </c>
      <c r="AZ39">
        <f t="shared" si="11"/>
        <v>0.66231488313355524</v>
      </c>
      <c r="BA39">
        <f t="shared" si="3"/>
        <v>1994</v>
      </c>
      <c r="BB39">
        <f>'LMDI-Prices_DE'!AD206</f>
        <v>0.67677659033476345</v>
      </c>
      <c r="BC39">
        <f>'LMDI-Prices_DE'!FF206</f>
        <v>0.66212641844583175</v>
      </c>
      <c r="BE39">
        <f t="shared" si="4"/>
        <v>1994</v>
      </c>
      <c r="BF39">
        <f t="shared" si="5"/>
        <v>0.66212641844583175</v>
      </c>
      <c r="BG39">
        <f>'LMDI-Prices_DE'!FF280</f>
        <v>0.67747898187523636</v>
      </c>
      <c r="BH39">
        <f t="shared" si="12"/>
        <v>0.66231488313355524</v>
      </c>
      <c r="BT39">
        <f t="shared" si="6"/>
        <v>1994</v>
      </c>
      <c r="BU39">
        <f t="shared" si="7"/>
        <v>0.67747898187523636</v>
      </c>
      <c r="BV39">
        <f t="shared" si="10"/>
        <v>0.66231488313355524</v>
      </c>
    </row>
    <row r="40" spans="4:74" x14ac:dyDescent="0.2">
      <c r="D40">
        <f t="shared" si="13"/>
        <v>1995</v>
      </c>
      <c r="E40" s="160">
        <f>'LMDI-Prices'!EY141</f>
        <v>0.73922952428669353</v>
      </c>
      <c r="F40" s="160">
        <f>'LMDI-Prices_DE'!AC133</f>
        <v>0.87427582149485694</v>
      </c>
      <c r="G40" s="160">
        <v>0.81199195135645041</v>
      </c>
      <c r="H40" s="160">
        <f>'LMDI-Prices_DE'!FF133</f>
        <v>0.84242887942334832</v>
      </c>
      <c r="T40">
        <f t="shared" si="9"/>
        <v>2005</v>
      </c>
      <c r="U40" s="160">
        <f>'LMDI-Prices_DE'!BI143</f>
        <v>1.0963837148708859</v>
      </c>
      <c r="V40">
        <f>'LMDI-Prices_DE'!AC143</f>
        <v>1.0829419752336591</v>
      </c>
      <c r="AF40">
        <f t="shared" si="2"/>
        <v>1995</v>
      </c>
      <c r="AJ40">
        <f t="shared" si="14"/>
        <v>1995</v>
      </c>
      <c r="AK40">
        <f>AER_11_Table3.4_real!F42</f>
        <v>29.957063481019702</v>
      </c>
      <c r="AL40">
        <f t="shared" si="15"/>
        <v>7.702141143437685</v>
      </c>
      <c r="AY40">
        <f>AER_11_Table3.4_real!X42</f>
        <v>6.0570920071245684</v>
      </c>
      <c r="AZ40">
        <f t="shared" si="11"/>
        <v>0.62606446466578147</v>
      </c>
      <c r="BA40">
        <f t="shared" si="3"/>
        <v>1995</v>
      </c>
      <c r="BB40">
        <f>'LMDI-Prices_DE'!AD207</f>
        <v>0.64623861847231467</v>
      </c>
      <c r="BC40">
        <f>'LMDI-Prices_DE'!FF207</f>
        <v>0.63729276700203641</v>
      </c>
      <c r="BE40">
        <f t="shared" si="4"/>
        <v>1995</v>
      </c>
      <c r="BF40">
        <f t="shared" si="5"/>
        <v>0.63729276700203641</v>
      </c>
      <c r="BG40">
        <f>'LMDI-Prices_DE'!FF281</f>
        <v>0.63783376899662747</v>
      </c>
      <c r="BH40">
        <f t="shared" si="12"/>
        <v>0.62606446466578147</v>
      </c>
      <c r="BT40">
        <f t="shared" si="6"/>
        <v>1995</v>
      </c>
      <c r="BU40">
        <f t="shared" si="7"/>
        <v>0.63783376899662747</v>
      </c>
      <c r="BV40">
        <f t="shared" si="10"/>
        <v>0.62606446466578147</v>
      </c>
    </row>
    <row r="41" spans="4:74" x14ac:dyDescent="0.2">
      <c r="D41">
        <f t="shared" si="13"/>
        <v>1996</v>
      </c>
      <c r="E41" s="160">
        <f>'LMDI-Prices'!EY142</f>
        <v>0.77935523931775352</v>
      </c>
      <c r="F41" s="160">
        <f>'LMDI-Prices_DE'!AC134</f>
        <v>0.86420840717488501</v>
      </c>
      <c r="G41" s="160">
        <v>0.8124053111070243</v>
      </c>
      <c r="H41" s="160">
        <f>'LMDI-Prices_DE'!FF134</f>
        <v>0.83160029792880585</v>
      </c>
      <c r="T41">
        <f t="shared" si="9"/>
        <v>2006</v>
      </c>
      <c r="U41" s="160">
        <f>'LMDI-Prices_DE'!BI144</f>
        <v>1.1933016802337102</v>
      </c>
      <c r="V41">
        <f>'LMDI-Prices_DE'!AC144</f>
        <v>1.1780553162072234</v>
      </c>
      <c r="AF41">
        <f t="shared" si="2"/>
        <v>1996</v>
      </c>
      <c r="AJ41">
        <f t="shared" si="14"/>
        <v>1996</v>
      </c>
      <c r="AK41">
        <f>AER_11_Table3.4_real!F43</f>
        <v>29.263870288884636</v>
      </c>
      <c r="AL41">
        <f t="shared" si="15"/>
        <v>8.1202168702544668</v>
      </c>
      <c r="AY41">
        <f>AER_11_Table3.4_real!X43</f>
        <v>6.4619403372598327</v>
      </c>
      <c r="AZ41">
        <f t="shared" si="11"/>
        <v>0.66790981764685553</v>
      </c>
      <c r="BA41">
        <f t="shared" si="3"/>
        <v>1996</v>
      </c>
      <c r="BB41">
        <f>'LMDI-Prices_DE'!AD208</f>
        <v>0.69241055501497706</v>
      </c>
      <c r="BC41">
        <f>'LMDI-Prices_DE'!FF208</f>
        <v>0.68121491536337042</v>
      </c>
      <c r="BE41">
        <f t="shared" si="4"/>
        <v>1996</v>
      </c>
      <c r="BF41">
        <f t="shared" si="5"/>
        <v>0.68121491536337042</v>
      </c>
      <c r="BG41">
        <f>'LMDI-Prices_DE'!FF282</f>
        <v>0.66041949306991399</v>
      </c>
      <c r="BH41">
        <f t="shared" si="12"/>
        <v>0.66790981764685553</v>
      </c>
      <c r="BT41">
        <f t="shared" si="6"/>
        <v>1996</v>
      </c>
      <c r="BU41">
        <f t="shared" si="7"/>
        <v>0.66041949306991399</v>
      </c>
      <c r="BV41">
        <f t="shared" si="10"/>
        <v>0.66790981764685553</v>
      </c>
    </row>
    <row r="42" spans="4:74" x14ac:dyDescent="0.2">
      <c r="D42">
        <f t="shared" si="13"/>
        <v>1997</v>
      </c>
      <c r="E42" s="160">
        <f>'LMDI-Prices'!EY143</f>
        <v>0.81838491556737303</v>
      </c>
      <c r="F42" s="160">
        <f>'LMDI-Prices_DE'!AC135</f>
        <v>0.8850850604433167</v>
      </c>
      <c r="G42" s="160">
        <v>0.82093552820742488</v>
      </c>
      <c r="H42" s="160">
        <f>'LMDI-Prices_DE'!FF135</f>
        <v>0.83135941692268944</v>
      </c>
      <c r="T42">
        <f t="shared" si="9"/>
        <v>2007</v>
      </c>
      <c r="U42" s="160">
        <f>'LMDI-Prices_DE'!BI145</f>
        <v>1.1658151639575667</v>
      </c>
      <c r="V42">
        <f>'LMDI-Prices_DE'!AC145</f>
        <v>1.1512451647765438</v>
      </c>
      <c r="AF42">
        <f t="shared" si="2"/>
        <v>1997</v>
      </c>
      <c r="AJ42">
        <f t="shared" si="14"/>
        <v>1997</v>
      </c>
      <c r="AK42">
        <f>AER_11_Table3.4_real!F44</f>
        <v>29.011994868763935</v>
      </c>
      <c r="AL42">
        <f t="shared" si="15"/>
        <v>8.5268728077960816</v>
      </c>
      <c r="AY42">
        <f>AER_11_Table3.4_real!X44</f>
        <v>6.2814315074013374</v>
      </c>
      <c r="AZ42">
        <f t="shared" si="11"/>
        <v>0.64925232263111554</v>
      </c>
      <c r="BA42">
        <f t="shared" si="3"/>
        <v>1997</v>
      </c>
      <c r="BB42">
        <f>'LMDI-Prices_DE'!AD209</f>
        <v>0.67316424946060904</v>
      </c>
      <c r="BC42">
        <f>'LMDI-Prices_DE'!FF209</f>
        <v>0.66108568676714707</v>
      </c>
      <c r="BE42">
        <f t="shared" si="4"/>
        <v>1997</v>
      </c>
      <c r="BF42">
        <f t="shared" si="5"/>
        <v>0.66108568676714707</v>
      </c>
      <c r="BG42">
        <f>'LMDI-Prices_DE'!FF283</f>
        <v>0.6582051887040945</v>
      </c>
      <c r="BH42">
        <f t="shared" si="12"/>
        <v>0.64925232263111554</v>
      </c>
      <c r="BT42">
        <f t="shared" si="6"/>
        <v>1997</v>
      </c>
      <c r="BU42">
        <f t="shared" si="7"/>
        <v>0.6582051887040945</v>
      </c>
      <c r="BV42">
        <f t="shared" si="10"/>
        <v>0.64925232263111554</v>
      </c>
    </row>
    <row r="43" spans="4:74" x14ac:dyDescent="0.2">
      <c r="D43">
        <f t="shared" si="13"/>
        <v>1998</v>
      </c>
      <c r="E43" s="160">
        <f>'LMDI-Prices'!EY144</f>
        <v>0.77086693290763053</v>
      </c>
      <c r="F43" s="160">
        <f>'LMDI-Prices_DE'!AC136</f>
        <v>0.88668652056940556</v>
      </c>
      <c r="G43" s="160">
        <v>0.78811504520850828</v>
      </c>
      <c r="H43" s="160">
        <f>'LMDI-Prices_DE'!FF136</f>
        <v>0.80254064828027594</v>
      </c>
      <c r="T43">
        <f t="shared" si="9"/>
        <v>2008</v>
      </c>
      <c r="U43" s="160">
        <f>'LMDI-Prices_DE'!BI146</f>
        <v>1.2235640947712192</v>
      </c>
      <c r="V43">
        <f>'LMDI-Prices_DE'!AC146</f>
        <v>1.2072079603968409</v>
      </c>
      <c r="AF43">
        <f t="shared" si="2"/>
        <v>1998</v>
      </c>
      <c r="AJ43">
        <f t="shared" si="14"/>
        <v>1998</v>
      </c>
      <c r="AK43">
        <f>AER_11_Table3.4_real!F45</f>
        <v>28.114890589501375</v>
      </c>
      <c r="AL43">
        <f t="shared" si="15"/>
        <v>8.0317759572611713</v>
      </c>
      <c r="AY43">
        <f>AER_11_Table3.4_real!X45</f>
        <v>5.7019460055535625</v>
      </c>
      <c r="AZ43">
        <f t="shared" si="11"/>
        <v>0.58935637254992534</v>
      </c>
      <c r="BA43">
        <f t="shared" si="3"/>
        <v>1998</v>
      </c>
      <c r="BB43">
        <f>'LMDI-Prices_DE'!AD210</f>
        <v>0.60279943202434949</v>
      </c>
      <c r="BC43">
        <f>'LMDI-Prices_DE'!FF210</f>
        <v>0.5862833178379262</v>
      </c>
      <c r="BE43">
        <f t="shared" si="4"/>
        <v>1998</v>
      </c>
      <c r="BF43">
        <f t="shared" si="5"/>
        <v>0.5862833178379262</v>
      </c>
      <c r="BG43">
        <f>'LMDI-Prices_DE'!FF284</f>
        <v>0.61513525485948328</v>
      </c>
      <c r="BH43">
        <f t="shared" si="12"/>
        <v>0.58935637254992534</v>
      </c>
      <c r="BT43">
        <f t="shared" si="6"/>
        <v>1998</v>
      </c>
      <c r="BU43">
        <f t="shared" si="7"/>
        <v>0.61513525485948328</v>
      </c>
      <c r="BV43">
        <f t="shared" si="10"/>
        <v>0.58935637254992534</v>
      </c>
    </row>
    <row r="44" spans="4:74" x14ac:dyDescent="0.2">
      <c r="D44">
        <f t="shared" si="13"/>
        <v>1999</v>
      </c>
      <c r="E44" s="160">
        <f>'LMDI-Prices'!EY145</f>
        <v>0.75627084346317741</v>
      </c>
      <c r="F44" s="160">
        <f>'LMDI-Prices_DE'!AC137</f>
        <v>0.85491681006896336</v>
      </c>
      <c r="G44" s="160">
        <v>0.76931678048533314</v>
      </c>
      <c r="H44" s="160">
        <f>'LMDI-Prices_DE'!FF137</f>
        <v>0.78273181685547077</v>
      </c>
      <c r="T44">
        <f t="shared" si="9"/>
        <v>2009</v>
      </c>
      <c r="U44" s="160">
        <f>'LMDI-Prices_DE'!BI147</f>
        <v>1.1609214777879517</v>
      </c>
      <c r="V44">
        <f>'LMDI-Prices_DE'!AC147</f>
        <v>1.1478572997173424</v>
      </c>
      <c r="AF44">
        <f t="shared" si="2"/>
        <v>1999</v>
      </c>
      <c r="AJ44">
        <f t="shared" si="14"/>
        <v>1999</v>
      </c>
      <c r="AK44">
        <f>AER_11_Table3.4_real!F46</f>
        <v>27.396975742016608</v>
      </c>
      <c r="AL44">
        <f t="shared" si="15"/>
        <v>7.87969715446728</v>
      </c>
      <c r="AY44">
        <f>AER_11_Table3.4_real!X46</f>
        <v>5.873233830194116</v>
      </c>
      <c r="AZ44">
        <f t="shared" si="11"/>
        <v>0.6070607792373619</v>
      </c>
      <c r="BA44">
        <f t="shared" si="3"/>
        <v>1999</v>
      </c>
      <c r="BB44">
        <f>'LMDI-Prices_DE'!AD211</f>
        <v>0.62485398544609827</v>
      </c>
      <c r="BC44">
        <f>'LMDI-Prices_DE'!FF211</f>
        <v>0.60230464838334119</v>
      </c>
      <c r="BE44">
        <f t="shared" si="4"/>
        <v>1999</v>
      </c>
      <c r="BF44">
        <f t="shared" si="5"/>
        <v>0.60230464838334119</v>
      </c>
      <c r="BG44">
        <f>'LMDI-Prices_DE'!FF285</f>
        <v>0.612079737023276</v>
      </c>
      <c r="BH44">
        <f t="shared" si="12"/>
        <v>0.6070607792373619</v>
      </c>
      <c r="BT44">
        <f t="shared" si="6"/>
        <v>1999</v>
      </c>
      <c r="BU44">
        <f t="shared" si="7"/>
        <v>0.612079737023276</v>
      </c>
      <c r="BV44">
        <f t="shared" si="10"/>
        <v>0.6070607792373619</v>
      </c>
    </row>
    <row r="45" spans="4:74" x14ac:dyDescent="0.2">
      <c r="D45">
        <f t="shared" si="13"/>
        <v>2000</v>
      </c>
      <c r="E45" s="160">
        <f>'LMDI-Prices'!EY146</f>
        <v>0.91852243438919878</v>
      </c>
      <c r="F45" s="160">
        <f>'LMDI-Prices_DE'!AC138</f>
        <v>0.90130005202857688</v>
      </c>
      <c r="G45" s="160">
        <v>0.81506904470531516</v>
      </c>
      <c r="H45" s="160">
        <f>'LMDI-Prices_DE'!FF138</f>
        <v>0.79595818544162644</v>
      </c>
      <c r="T45">
        <f t="shared" si="9"/>
        <v>2010</v>
      </c>
      <c r="U45" s="160">
        <f>'LMDI-Prices_DE'!BI148</f>
        <v>1.165728047532038</v>
      </c>
      <c r="V45">
        <f>'LMDI-Prices_DE'!AC148</f>
        <v>1.1486750271262851</v>
      </c>
      <c r="AF45">
        <f t="shared" si="2"/>
        <v>2000</v>
      </c>
      <c r="AJ45">
        <f t="shared" si="14"/>
        <v>2000</v>
      </c>
      <c r="AK45">
        <f>AER_11_Table3.4_real!F47</f>
        <v>27.027437010849376</v>
      </c>
      <c r="AL45">
        <f t="shared" si="15"/>
        <v>9.5702203451709931</v>
      </c>
      <c r="AY45">
        <f>AER_11_Table3.4_real!X47</f>
        <v>7.1991060472146424</v>
      </c>
      <c r="AZ45">
        <f t="shared" si="11"/>
        <v>0.74410368345407463</v>
      </c>
      <c r="BA45">
        <f t="shared" si="3"/>
        <v>2000</v>
      </c>
      <c r="BB45">
        <f>'LMDI-Prices_DE'!AD212</f>
        <v>0.77855852221095012</v>
      </c>
      <c r="BC45">
        <f>'LMDI-Prices_DE'!FF212</f>
        <v>0.75215043975114959</v>
      </c>
      <c r="BE45">
        <f t="shared" si="4"/>
        <v>2000</v>
      </c>
      <c r="BF45">
        <f t="shared" si="5"/>
        <v>0.75215043975114959</v>
      </c>
      <c r="BG45">
        <f>'LMDI-Prices_DE'!FF286</f>
        <v>0.72157561329340947</v>
      </c>
      <c r="BH45">
        <f t="shared" si="12"/>
        <v>0.74410368345407463</v>
      </c>
      <c r="BT45">
        <f t="shared" si="6"/>
        <v>2000</v>
      </c>
      <c r="BU45">
        <f t="shared" si="7"/>
        <v>0.72157561329340947</v>
      </c>
      <c r="BV45">
        <f t="shared" si="10"/>
        <v>0.74410368345407463</v>
      </c>
    </row>
    <row r="46" spans="4:74" x14ac:dyDescent="0.2">
      <c r="D46">
        <f t="shared" si="13"/>
        <v>2001</v>
      </c>
      <c r="E46" s="160">
        <f>'LMDI-Prices'!EY147</f>
        <v>1.0464937923106121</v>
      </c>
      <c r="F46" s="160">
        <f>'LMDI-Prices_DE'!AC139</f>
        <v>0.96851663603141513</v>
      </c>
      <c r="G46" s="160">
        <v>0.8658446197822891</v>
      </c>
      <c r="H46" s="160">
        <f>'LMDI-Prices_DE'!FF139</f>
        <v>0.82639082626174842</v>
      </c>
      <c r="AF46">
        <f t="shared" si="2"/>
        <v>2001</v>
      </c>
      <c r="AJ46">
        <f t="shared" si="14"/>
        <v>2001</v>
      </c>
      <c r="AK46">
        <f>AER_11_Table3.4_real!F48</f>
        <v>27.550802034526818</v>
      </c>
      <c r="AL46">
        <f t="shared" si="15"/>
        <v>10.903572746076783</v>
      </c>
      <c r="AY46">
        <f>AER_11_Table3.4_real!X48</f>
        <v>7.555665104858309</v>
      </c>
      <c r="AZ46">
        <f t="shared" si="11"/>
        <v>0.78095782984690598</v>
      </c>
      <c r="BA46">
        <f t="shared" si="3"/>
        <v>2001</v>
      </c>
      <c r="BB46">
        <f>'LMDI-Prices_DE'!AD213</f>
        <v>0.81361611971908165</v>
      </c>
      <c r="BC46">
        <f>'LMDI-Prices_DE'!FF213</f>
        <v>0.78267090365293857</v>
      </c>
      <c r="BE46">
        <f t="shared" si="4"/>
        <v>2001</v>
      </c>
      <c r="BF46">
        <f t="shared" si="5"/>
        <v>0.78267090365293857</v>
      </c>
      <c r="BG46">
        <f>'LMDI-Prices_DE'!FF287</f>
        <v>0.81165548308884827</v>
      </c>
      <c r="BH46">
        <f t="shared" si="12"/>
        <v>0.78095782984690598</v>
      </c>
      <c r="BT46">
        <f t="shared" si="6"/>
        <v>2001</v>
      </c>
      <c r="BU46">
        <f t="shared" si="7"/>
        <v>0.81165548308884827</v>
      </c>
      <c r="BV46">
        <f t="shared" si="10"/>
        <v>0.78095782984690598</v>
      </c>
    </row>
    <row r="47" spans="4:74" x14ac:dyDescent="0.2">
      <c r="D47">
        <f t="shared" si="13"/>
        <v>2002</v>
      </c>
      <c r="E47" s="160">
        <f>'LMDI-Prices'!EY148</f>
        <v>0.86145445228192741</v>
      </c>
      <c r="F47" s="160">
        <f>'LMDI-Prices_DE'!AC140</f>
        <v>0.89495419269655452</v>
      </c>
      <c r="G47" s="160">
        <v>0.79097375854608987</v>
      </c>
      <c r="H47" s="160">
        <f>'LMDI-Prices_DE'!FF140</f>
        <v>0.78069983343290106</v>
      </c>
      <c r="AF47">
        <f t="shared" si="2"/>
        <v>2002</v>
      </c>
      <c r="AJ47">
        <f t="shared" si="14"/>
        <v>2002</v>
      </c>
      <c r="AK47">
        <f>AER_11_Table3.4_real!F49</f>
        <v>26.694841372672414</v>
      </c>
      <c r="AL47">
        <f t="shared" si="15"/>
        <v>8.9756206457264778</v>
      </c>
      <c r="AY47">
        <f>AER_11_Table3.4_real!X49</f>
        <v>6.8058363257197145</v>
      </c>
      <c r="AZ47">
        <f t="shared" si="11"/>
        <v>0.70345510202797457</v>
      </c>
      <c r="BA47">
        <f t="shared" si="3"/>
        <v>2002</v>
      </c>
      <c r="BB47">
        <f>'LMDI-Prices_DE'!AD214</f>
        <v>0.73332473697527989</v>
      </c>
      <c r="BC47">
        <f>'LMDI-Prices_DE'!FF214</f>
        <v>0.70347053837098827</v>
      </c>
      <c r="BE47">
        <f t="shared" si="4"/>
        <v>2002</v>
      </c>
      <c r="BF47">
        <f t="shared" si="5"/>
        <v>0.70347053837098827</v>
      </c>
      <c r="BG47">
        <f>'LMDI-Prices_DE'!FF288</f>
        <v>0.71023537177948237</v>
      </c>
      <c r="BH47">
        <f t="shared" si="12"/>
        <v>0.70345510202797457</v>
      </c>
      <c r="BT47">
        <f t="shared" si="6"/>
        <v>2002</v>
      </c>
      <c r="BU47">
        <f t="shared" si="7"/>
        <v>0.71023537177948237</v>
      </c>
      <c r="BV47">
        <f t="shared" si="10"/>
        <v>0.70345510202797457</v>
      </c>
    </row>
    <row r="48" spans="4:74" x14ac:dyDescent="0.2">
      <c r="D48">
        <f t="shared" si="13"/>
        <v>2003</v>
      </c>
      <c r="E48" s="160">
        <f>'LMDI-Prices'!EY149</f>
        <v>1.0123392332620331</v>
      </c>
      <c r="F48" s="160">
        <f>'LMDI-Prices_DE'!AC141</f>
        <v>0.94756453627284387</v>
      </c>
      <c r="G48" s="160">
        <v>0.8427796179772854</v>
      </c>
      <c r="H48" s="160">
        <f>'LMDI-Prices_DE'!FF141</f>
        <v>0.80947293322262104</v>
      </c>
      <c r="AF48">
        <f t="shared" si="2"/>
        <v>2003</v>
      </c>
      <c r="AJ48">
        <f t="shared" si="14"/>
        <v>2003</v>
      </c>
      <c r="AK48">
        <f>AER_11_Table3.4_real!F50</f>
        <v>27.058303196192185</v>
      </c>
      <c r="AL48">
        <f t="shared" si="15"/>
        <v>10.547711371711534</v>
      </c>
      <c r="AY48">
        <f>AER_11_Table3.4_real!X50</f>
        <v>7.9290567660203237</v>
      </c>
      <c r="AZ48">
        <f t="shared" si="11"/>
        <v>0.81955180368469782</v>
      </c>
      <c r="BA48">
        <f t="shared" si="3"/>
        <v>2003</v>
      </c>
      <c r="BB48">
        <f>'LMDI-Prices_DE'!AD215</f>
        <v>0.85964551081199236</v>
      </c>
      <c r="BC48">
        <f>'LMDI-Prices_DE'!FF215</f>
        <v>0.81982737733848066</v>
      </c>
      <c r="BE48">
        <f t="shared" si="4"/>
        <v>2003</v>
      </c>
      <c r="BF48">
        <f t="shared" si="5"/>
        <v>0.81982737733848066</v>
      </c>
      <c r="BG48">
        <f>'LMDI-Prices_DE'!FF289</f>
        <v>0.82446980038427509</v>
      </c>
      <c r="BH48">
        <f t="shared" si="12"/>
        <v>0.81955180368469782</v>
      </c>
      <c r="BT48">
        <f t="shared" si="6"/>
        <v>2003</v>
      </c>
      <c r="BU48">
        <f t="shared" si="7"/>
        <v>0.82446980038427509</v>
      </c>
      <c r="BV48">
        <f t="shared" si="10"/>
        <v>0.81955180368469782</v>
      </c>
    </row>
    <row r="49" spans="4:74" x14ac:dyDescent="0.2">
      <c r="D49">
        <f t="shared" si="13"/>
        <v>2004</v>
      </c>
      <c r="E49" s="160">
        <f>'LMDI-Prices'!EY150</f>
        <v>1.1149247562183682</v>
      </c>
      <c r="F49" s="160">
        <f>'LMDI-Prices_DE'!AC142</f>
        <v>0.99342686083612852</v>
      </c>
      <c r="G49" s="160">
        <v>0.87250252666736805</v>
      </c>
      <c r="H49" s="160">
        <f>'LMDI-Prices_DE'!FF142</f>
        <v>0.82215314983647148</v>
      </c>
      <c r="AF49">
        <f t="shared" si="2"/>
        <v>2004</v>
      </c>
      <c r="AJ49">
        <f t="shared" si="14"/>
        <v>2004</v>
      </c>
      <c r="AK49">
        <f>AER_11_Table3.4_real!F51</f>
        <v>27.03309278350515</v>
      </c>
      <c r="AL49">
        <f t="shared" si="15"/>
        <v>11.616565024229647</v>
      </c>
      <c r="AY49">
        <f>AER_11_Table3.4_real!X51</f>
        <v>8.7326581188515888</v>
      </c>
      <c r="AZ49">
        <f t="shared" si="11"/>
        <v>0.90261249521344333</v>
      </c>
      <c r="BA49">
        <f t="shared" si="3"/>
        <v>2004</v>
      </c>
      <c r="BB49">
        <f>'LMDI-Prices_DE'!AD216</f>
        <v>0.94367031870645912</v>
      </c>
      <c r="BC49">
        <f>'LMDI-Prices_DE'!FF216</f>
        <v>0.90137367614811015</v>
      </c>
      <c r="BE49">
        <f t="shared" si="4"/>
        <v>2004</v>
      </c>
      <c r="BF49">
        <f t="shared" si="5"/>
        <v>0.90137367614811015</v>
      </c>
      <c r="BG49">
        <f>'LMDI-Prices_DE'!FF290</f>
        <v>0.87878731469537574</v>
      </c>
      <c r="BH49">
        <f t="shared" si="12"/>
        <v>0.90261249521344333</v>
      </c>
      <c r="BT49">
        <f t="shared" si="6"/>
        <v>2004</v>
      </c>
      <c r="BU49">
        <f t="shared" si="7"/>
        <v>0.87878731469537574</v>
      </c>
      <c r="BV49">
        <f t="shared" si="10"/>
        <v>0.90261249521344333</v>
      </c>
    </row>
    <row r="50" spans="4:74" x14ac:dyDescent="0.2">
      <c r="D50">
        <f t="shared" si="13"/>
        <v>2005</v>
      </c>
      <c r="E50" s="160">
        <f>'LMDI-Prices'!EY151</f>
        <v>1.2980067347095128</v>
      </c>
      <c r="F50" s="160">
        <f>'LMDI-Prices_DE'!AC143</f>
        <v>1.0829419752336591</v>
      </c>
      <c r="G50" s="160">
        <v>0.93753202827205495</v>
      </c>
      <c r="H50" s="160">
        <f>'LMDI-Prices_DE'!FF143</f>
        <v>0.86118424999472365</v>
      </c>
      <c r="AF50">
        <f t="shared" si="2"/>
        <v>2005</v>
      </c>
      <c r="AJ50">
        <f t="shared" si="14"/>
        <v>2005</v>
      </c>
      <c r="AK50">
        <f>AER_11_Table3.4_real!F52</f>
        <v>27.68</v>
      </c>
      <c r="AL50">
        <f t="shared" si="15"/>
        <v>13.524123086820953</v>
      </c>
      <c r="AY50">
        <f>AER_11_Table3.4_real!X52</f>
        <v>10.41</v>
      </c>
      <c r="AZ50">
        <f t="shared" si="11"/>
        <v>1.075983503223142</v>
      </c>
      <c r="BA50">
        <f t="shared" si="3"/>
        <v>2005</v>
      </c>
      <c r="BB50">
        <f>'LMDI-Prices_DE'!AD217</f>
        <v>1.1373082376516066</v>
      </c>
      <c r="BC50">
        <f>'LMDI-Prices_DE'!FF217</f>
        <v>1.0813233577879975</v>
      </c>
      <c r="BE50">
        <f t="shared" si="4"/>
        <v>2005</v>
      </c>
      <c r="BF50">
        <f t="shared" si="5"/>
        <v>1.0813233577879975</v>
      </c>
      <c r="BG50">
        <f>'LMDI-Prices_DE'!FF291</f>
        <v>1.0425000689212476</v>
      </c>
      <c r="BH50">
        <f t="shared" si="12"/>
        <v>1.075983503223142</v>
      </c>
      <c r="BT50">
        <f t="shared" si="6"/>
        <v>2005</v>
      </c>
      <c r="BU50">
        <f t="shared" si="7"/>
        <v>1.0425000689212476</v>
      </c>
      <c r="BV50">
        <f t="shared" si="10"/>
        <v>1.075983503223142</v>
      </c>
    </row>
    <row r="51" spans="4:74" x14ac:dyDescent="0.2">
      <c r="D51">
        <f t="shared" si="13"/>
        <v>2006</v>
      </c>
      <c r="E51" s="160">
        <f>'LMDI-Prices'!EY152</f>
        <v>1.3853696794203372</v>
      </c>
      <c r="F51" s="160">
        <f>'LMDI-Prices_DE'!AC144</f>
        <v>1.1780553162072234</v>
      </c>
      <c r="G51" s="160">
        <v>0.99981352083074615</v>
      </c>
      <c r="H51" s="160">
        <f>'LMDI-Prices_DE'!FF144</f>
        <v>0.92028590581670244</v>
      </c>
      <c r="AF51">
        <f t="shared" si="2"/>
        <v>2006</v>
      </c>
      <c r="AJ51">
        <f t="shared" si="14"/>
        <v>2006</v>
      </c>
      <c r="AK51">
        <f>AER_11_Table3.4_real!F53</f>
        <v>29.587221950840416</v>
      </c>
      <c r="AL51">
        <f t="shared" si="15"/>
        <v>14.434370457579579</v>
      </c>
      <c r="AY51">
        <f>AER_11_Table3.4_real!X53</f>
        <v>11.052753624797388</v>
      </c>
      <c r="AZ51">
        <f t="shared" si="11"/>
        <v>1.1424188823700072</v>
      </c>
      <c r="BA51">
        <f t="shared" si="3"/>
        <v>2006</v>
      </c>
      <c r="BB51">
        <f>'LMDI-Prices_DE'!AD218</f>
        <v>1.2110923426844511</v>
      </c>
      <c r="BC51">
        <f>'LMDI-Prices_DE'!FF218</f>
        <v>1.1511963804137568</v>
      </c>
      <c r="BE51">
        <f t="shared" si="4"/>
        <v>2006</v>
      </c>
      <c r="BF51">
        <f t="shared" si="5"/>
        <v>1.1511963804137568</v>
      </c>
      <c r="BG51">
        <f>'LMDI-Prices_DE'!FF292</f>
        <v>1.0340493281225898</v>
      </c>
      <c r="BH51">
        <f t="shared" si="12"/>
        <v>1.1424188823700072</v>
      </c>
      <c r="BT51">
        <f t="shared" si="6"/>
        <v>2006</v>
      </c>
      <c r="BU51">
        <f t="shared" si="7"/>
        <v>1.0340493281225898</v>
      </c>
      <c r="BV51">
        <f t="shared" si="10"/>
        <v>1.1424188823700072</v>
      </c>
    </row>
    <row r="52" spans="4:74" x14ac:dyDescent="0.2">
      <c r="D52">
        <f t="shared" si="13"/>
        <v>2007</v>
      </c>
      <c r="E52" s="160">
        <f>'LMDI-Prices'!EY153</f>
        <v>1.3382296697653744</v>
      </c>
      <c r="F52" s="160">
        <f>'LMDI-Prices_DE'!AC145</f>
        <v>1.1512451647765438</v>
      </c>
      <c r="G52" s="160">
        <v>0.98323500069097902</v>
      </c>
      <c r="H52" s="160">
        <f>'LMDI-Prices_DE'!FF145</f>
        <v>0.91284964995525786</v>
      </c>
      <c r="AF52">
        <f t="shared" si="2"/>
        <v>2007</v>
      </c>
      <c r="AJ52">
        <f t="shared" si="14"/>
        <v>2007</v>
      </c>
      <c r="AK52">
        <f>AER_11_Table3.4_real!F54</f>
        <v>29.501681549871346</v>
      </c>
      <c r="AL52">
        <f t="shared" si="15"/>
        <v>13.943211763375793</v>
      </c>
      <c r="AY52">
        <f>AER_11_Table3.4_real!X54</f>
        <v>11.273384397500486</v>
      </c>
      <c r="AZ52">
        <f t="shared" si="11"/>
        <v>1.1652234041502096</v>
      </c>
      <c r="BA52">
        <f t="shared" si="3"/>
        <v>2007</v>
      </c>
      <c r="BB52">
        <f>'LMDI-Prices_DE'!AD219</f>
        <v>1.2312509474972695</v>
      </c>
      <c r="BC52">
        <f>'LMDI-Prices_DE'!FF219</f>
        <v>1.1756875187440794</v>
      </c>
      <c r="BE52">
        <f t="shared" si="4"/>
        <v>2007</v>
      </c>
      <c r="BF52">
        <f t="shared" si="5"/>
        <v>1.1756875187440794</v>
      </c>
      <c r="BG52">
        <f>'LMDI-Prices_DE'!FF293</f>
        <v>1.0014273881864624</v>
      </c>
      <c r="BH52">
        <f t="shared" si="12"/>
        <v>1.1652234041502096</v>
      </c>
      <c r="BT52">
        <f t="shared" si="6"/>
        <v>2007</v>
      </c>
      <c r="BU52">
        <f t="shared" si="7"/>
        <v>1.0014273881864624</v>
      </c>
      <c r="BV52">
        <f t="shared" si="10"/>
        <v>1.1652234041502096</v>
      </c>
    </row>
    <row r="53" spans="4:74" x14ac:dyDescent="0.2">
      <c r="D53">
        <f t="shared" si="13"/>
        <v>2008</v>
      </c>
      <c r="E53" s="160">
        <f>'LMDI-Prices'!EY154</f>
        <v>1.460624842411697</v>
      </c>
      <c r="F53" s="160">
        <f>'LMDI-Prices_DE'!AC146</f>
        <v>1.2072079603968409</v>
      </c>
      <c r="G53" s="160">
        <v>1.0365641612467404</v>
      </c>
      <c r="H53" s="160">
        <f>'LMDI-Prices_DE'!FF146</f>
        <v>0.95518151476723567</v>
      </c>
      <c r="AF53">
        <f t="shared" si="2"/>
        <v>2008</v>
      </c>
      <c r="AJ53">
        <f t="shared" si="14"/>
        <v>2008</v>
      </c>
      <c r="AK53">
        <f>AER_11_Table3.4_real!F55</f>
        <v>30.608769731817024</v>
      </c>
      <c r="AL53">
        <f t="shared" si="15"/>
        <v>15.218465069724788</v>
      </c>
      <c r="AY53">
        <f>AER_11_Table3.4_real!X55</f>
        <v>13.278327251124502</v>
      </c>
      <c r="AZ53">
        <f t="shared" si="11"/>
        <v>1.3724554344484394</v>
      </c>
      <c r="BA53">
        <f t="shared" si="3"/>
        <v>2008</v>
      </c>
      <c r="BB53">
        <f>'LMDI-Prices_DE'!AD220</f>
        <v>1.4432487053352343</v>
      </c>
      <c r="BC53">
        <f>'LMDI-Prices_DE'!FF220</f>
        <v>1.4026915140661138</v>
      </c>
      <c r="BE53">
        <f t="shared" si="4"/>
        <v>2008</v>
      </c>
      <c r="BF53">
        <f t="shared" si="5"/>
        <v>1.4026915140661138</v>
      </c>
      <c r="BG53">
        <f>'LMDI-Prices_DE'!FF294</f>
        <v>1.1378874579542195</v>
      </c>
      <c r="BH53">
        <f t="shared" si="12"/>
        <v>1.3724554344484394</v>
      </c>
      <c r="BT53">
        <f t="shared" si="6"/>
        <v>2008</v>
      </c>
      <c r="BU53">
        <f t="shared" si="7"/>
        <v>1.1378874579542195</v>
      </c>
      <c r="BV53">
        <f t="shared" si="10"/>
        <v>1.3724554344484394</v>
      </c>
    </row>
    <row r="54" spans="4:74" x14ac:dyDescent="0.2">
      <c r="D54">
        <f t="shared" si="13"/>
        <v>2009</v>
      </c>
      <c r="E54" s="160">
        <f>'LMDI-Prices'!EY155</f>
        <v>1.233735550913913</v>
      </c>
      <c r="F54" s="160">
        <f>'LMDI-Prices_DE'!AC147</f>
        <v>1.1478572997173424</v>
      </c>
      <c r="G54" s="160">
        <v>0.98012877028766698</v>
      </c>
      <c r="H54" s="160">
        <f>'LMDI-Prices_DE'!FF147</f>
        <v>0.94007260607483478</v>
      </c>
      <c r="AF54">
        <f t="shared" si="2"/>
        <v>2009</v>
      </c>
      <c r="AJ54">
        <f t="shared" si="14"/>
        <v>2009</v>
      </c>
      <c r="AK54">
        <f>AER_11_Table3.4_real!F56</f>
        <v>31.025211212749603</v>
      </c>
      <c r="AL54">
        <f t="shared" si="15"/>
        <v>12.854472169499704</v>
      </c>
      <c r="AY54">
        <f>AER_11_Table3.4_real!X56</f>
        <v>10.166921230749796</v>
      </c>
      <c r="AZ54">
        <f t="shared" si="11"/>
        <v>1.0508587437901926</v>
      </c>
      <c r="BA54">
        <f t="shared" si="3"/>
        <v>2009</v>
      </c>
      <c r="BB54">
        <f>'LMDI-Prices_DE'!AD221</f>
        <v>1.0680464599640638</v>
      </c>
      <c r="BC54">
        <f>'LMDI-Prices_DE'!FF221</f>
        <v>1.0384544882493563</v>
      </c>
      <c r="BE54">
        <f t="shared" si="4"/>
        <v>2009</v>
      </c>
      <c r="BF54">
        <f t="shared" si="5"/>
        <v>1.0384544882493563</v>
      </c>
      <c r="BG54">
        <f>'LMDI-Prices_DE'!FF295</f>
        <v>0.91234782989612484</v>
      </c>
      <c r="BH54">
        <f t="shared" si="12"/>
        <v>1.0508587437901926</v>
      </c>
      <c r="BT54">
        <f t="shared" si="6"/>
        <v>2009</v>
      </c>
      <c r="BU54">
        <f t="shared" si="7"/>
        <v>0.91234782989612484</v>
      </c>
      <c r="BV54">
        <f t="shared" si="10"/>
        <v>1.0508587437901926</v>
      </c>
    </row>
    <row r="55" spans="4:74" x14ac:dyDescent="0.2">
      <c r="D55">
        <f t="shared" si="13"/>
        <v>2010</v>
      </c>
      <c r="E55" s="160">
        <f>'LMDI-Prices'!EY156</f>
        <v>1.209954766140525</v>
      </c>
      <c r="F55" s="160">
        <f>'LMDI-Prices_DE'!AC148</f>
        <v>1.1486750271262851</v>
      </c>
      <c r="G55" s="160">
        <v>0.96992284203501089</v>
      </c>
      <c r="H55" s="160">
        <f>'LMDI-Prices_DE'!FF148</f>
        <v>0.93037859472496243</v>
      </c>
      <c r="AF55">
        <f t="shared" si="2"/>
        <v>2010</v>
      </c>
      <c r="AJ55">
        <f t="shared" si="14"/>
        <v>2010</v>
      </c>
      <c r="AK55">
        <f>AER_11_Table3.4_real!F57</f>
        <v>30.74874018042015</v>
      </c>
      <c r="AL55">
        <f t="shared" si="15"/>
        <v>12.606696675138751</v>
      </c>
      <c r="AY55">
        <f>AER_11_Table3.4_real!X57</f>
        <v>10.949861927603033</v>
      </c>
      <c r="AZ55">
        <f t="shared" si="11"/>
        <v>1.1317839382009622</v>
      </c>
      <c r="BA55">
        <f t="shared" si="3"/>
        <v>2010</v>
      </c>
      <c r="BB55">
        <f>'LMDI-Prices_DE'!AD222</f>
        <v>1.1713929554243225</v>
      </c>
      <c r="BC55">
        <f>'LMDI-Prices_DE'!FF222</f>
        <v>1.1481532409163757</v>
      </c>
      <c r="BE55">
        <f t="shared" si="4"/>
        <v>2010</v>
      </c>
      <c r="BF55">
        <f t="shared" si="5"/>
        <v>1.1481532409163757</v>
      </c>
      <c r="BG55">
        <f>'LMDI-Prices_DE'!FF296</f>
        <v>0.90767197176045766</v>
      </c>
      <c r="BH55">
        <f t="shared" si="12"/>
        <v>1.1317839382009622</v>
      </c>
      <c r="BT55">
        <f t="shared" si="6"/>
        <v>2010</v>
      </c>
      <c r="BU55">
        <f t="shared" si="7"/>
        <v>0.90767197176045766</v>
      </c>
      <c r="BV55">
        <f t="shared" si="10"/>
        <v>1.1317839382009622</v>
      </c>
    </row>
    <row r="56" spans="4:74" x14ac:dyDescent="0.2">
      <c r="D56">
        <f t="shared" si="13"/>
        <v>2011</v>
      </c>
    </row>
    <row r="58" spans="4:74" x14ac:dyDescent="0.2">
      <c r="E58">
        <f>E53/E47</f>
        <v>1.6955334533852751</v>
      </c>
      <c r="F58">
        <f>F53/F47</f>
        <v>1.348904748699423</v>
      </c>
      <c r="G58">
        <f>G53/G47</f>
        <v>1.310491214211805</v>
      </c>
      <c r="H58">
        <f>H53/H47</f>
        <v>1.2234939394915738</v>
      </c>
    </row>
    <row r="61" spans="4:74" x14ac:dyDescent="0.2">
      <c r="D61" t="s">
        <v>36</v>
      </c>
    </row>
    <row r="64" spans="4:74" x14ac:dyDescent="0.2">
      <c r="E64" t="s">
        <v>36</v>
      </c>
      <c r="F64" t="s">
        <v>35</v>
      </c>
    </row>
    <row r="65" spans="4:6" x14ac:dyDescent="0.2">
      <c r="D65">
        <f>D5</f>
        <v>1960</v>
      </c>
      <c r="E65">
        <f>'LMDI-Prices_DE'!FF26</f>
        <v>0.93839104393701034</v>
      </c>
      <c r="F65">
        <f>'LMDI-Prices_DE'!FF98</f>
        <v>0.96680945968242005</v>
      </c>
    </row>
    <row r="66" spans="4:6" x14ac:dyDescent="0.2">
      <c r="D66">
        <f t="shared" ref="D66:D115" si="16">D6</f>
        <v>1961</v>
      </c>
      <c r="E66">
        <f>'LMDI-Prices_DE'!FF27</f>
        <v>0.92972587809316565</v>
      </c>
      <c r="F66">
        <f>'LMDI-Prices_DE'!FF99</f>
        <v>0.95897319696073879</v>
      </c>
    </row>
    <row r="67" spans="4:6" x14ac:dyDescent="0.2">
      <c r="D67">
        <f t="shared" si="16"/>
        <v>1962</v>
      </c>
      <c r="E67">
        <f>'LMDI-Prices_DE'!FF28</f>
        <v>0.91959458639781233</v>
      </c>
      <c r="F67">
        <f>'LMDI-Prices_DE'!FF100</f>
        <v>0.95009855156740763</v>
      </c>
    </row>
    <row r="68" spans="4:6" x14ac:dyDescent="0.2">
      <c r="D68">
        <f t="shared" si="16"/>
        <v>1963</v>
      </c>
      <c r="E68">
        <f>'LMDI-Prices_DE'!FF29</f>
        <v>0.87693195726823669</v>
      </c>
      <c r="F68">
        <f>'LMDI-Prices_DE'!FF101</f>
        <v>0.91469543819941979</v>
      </c>
    </row>
    <row r="69" spans="4:6" x14ac:dyDescent="0.2">
      <c r="D69">
        <f t="shared" si="16"/>
        <v>1964</v>
      </c>
      <c r="E69">
        <f>'LMDI-Prices_DE'!FF30</f>
        <v>0.82908960332832893</v>
      </c>
      <c r="F69">
        <f>'LMDI-Prices_DE'!FF102</f>
        <v>0.897405253994083</v>
      </c>
    </row>
    <row r="70" spans="4:6" x14ac:dyDescent="0.2">
      <c r="D70">
        <f t="shared" si="16"/>
        <v>1965</v>
      </c>
      <c r="E70">
        <f>'LMDI-Prices_DE'!FF31</f>
        <v>0.78393455911511734</v>
      </c>
      <c r="F70">
        <f>'LMDI-Prices_DE'!FF103</f>
        <v>0.85910572585938583</v>
      </c>
    </row>
    <row r="71" spans="4:6" x14ac:dyDescent="0.2">
      <c r="D71">
        <f t="shared" si="16"/>
        <v>1966</v>
      </c>
      <c r="E71">
        <f>'LMDI-Prices_DE'!FF32</f>
        <v>0.76249058281224291</v>
      </c>
      <c r="F71">
        <f>'LMDI-Prices_DE'!FF104</f>
        <v>0.80937856153618526</v>
      </c>
    </row>
    <row r="72" spans="4:6" x14ac:dyDescent="0.2">
      <c r="D72">
        <f t="shared" si="16"/>
        <v>1967</v>
      </c>
      <c r="E72">
        <f>'LMDI-Prices_DE'!FF33</f>
        <v>0.74381155841614666</v>
      </c>
      <c r="F72">
        <f>'LMDI-Prices_DE'!FF105</f>
        <v>0.79186984640610936</v>
      </c>
    </row>
    <row r="73" spans="4:6" x14ac:dyDescent="0.2">
      <c r="D73">
        <f t="shared" si="16"/>
        <v>1968</v>
      </c>
      <c r="E73">
        <f>'LMDI-Prices_DE'!FF34</f>
        <v>0.71476965720120134</v>
      </c>
      <c r="F73">
        <f>'LMDI-Prices_DE'!FF106</f>
        <v>0.7620745395992593</v>
      </c>
    </row>
    <row r="74" spans="4:6" x14ac:dyDescent="0.2">
      <c r="D74">
        <f t="shared" si="16"/>
        <v>1969</v>
      </c>
      <c r="E74">
        <f>'LMDI-Prices_DE'!FF35</f>
        <v>0.6827794150686296</v>
      </c>
      <c r="F74">
        <f>'LMDI-Prices_DE'!FF107</f>
        <v>0.70503814394310171</v>
      </c>
    </row>
    <row r="75" spans="4:6" x14ac:dyDescent="0.2">
      <c r="D75">
        <f t="shared" si="16"/>
        <v>1970</v>
      </c>
      <c r="E75">
        <f>'LMDI-Prices_DE'!FF36</f>
        <v>0.651896852198383</v>
      </c>
      <c r="F75">
        <f>'LMDI-Prices_DE'!FF108</f>
        <v>0.67597956039122531</v>
      </c>
    </row>
    <row r="76" spans="4:6" x14ac:dyDescent="0.2">
      <c r="D76">
        <f t="shared" si="16"/>
        <v>1971</v>
      </c>
      <c r="E76">
        <f>'LMDI-Prices_DE'!FF37</f>
        <v>0.6590399111160602</v>
      </c>
      <c r="F76">
        <f>'LMDI-Prices_DE'!FF109</f>
        <v>0.67220195004318528</v>
      </c>
    </row>
    <row r="77" spans="4:6" x14ac:dyDescent="0.2">
      <c r="D77">
        <f t="shared" si="16"/>
        <v>1972</v>
      </c>
      <c r="E77">
        <f>'LMDI-Prices_DE'!FF38</f>
        <v>0.65928941120230722</v>
      </c>
      <c r="F77">
        <f>'LMDI-Prices_DE'!FF110</f>
        <v>0.67086214354358242</v>
      </c>
    </row>
    <row r="78" spans="4:6" x14ac:dyDescent="0.2">
      <c r="D78">
        <f t="shared" si="16"/>
        <v>1973</v>
      </c>
      <c r="E78">
        <f>'LMDI-Prices_DE'!FF39</f>
        <v>0.66075942008618793</v>
      </c>
      <c r="F78">
        <f>'LMDI-Prices_DE'!FF111</f>
        <v>0.68292281888211392</v>
      </c>
    </row>
    <row r="79" spans="4:6" x14ac:dyDescent="0.2">
      <c r="D79">
        <f t="shared" si="16"/>
        <v>1974</v>
      </c>
      <c r="E79">
        <f>'LMDI-Prices_DE'!FF40</f>
        <v>0.77974733112580197</v>
      </c>
      <c r="F79">
        <f>'LMDI-Prices_DE'!FF112</f>
        <v>0.76796723548329571</v>
      </c>
    </row>
    <row r="80" spans="4:6" x14ac:dyDescent="0.2">
      <c r="D80">
        <f t="shared" si="16"/>
        <v>1975</v>
      </c>
      <c r="E80">
        <f>'LMDI-Prices_DE'!FF41</f>
        <v>0.81112204008403355</v>
      </c>
      <c r="F80">
        <f>'LMDI-Prices_DE'!FF113</f>
        <v>0.79331010405721436</v>
      </c>
    </row>
    <row r="81" spans="4:6" x14ac:dyDescent="0.2">
      <c r="D81">
        <f t="shared" si="16"/>
        <v>1976</v>
      </c>
      <c r="E81">
        <f>'LMDI-Prices_DE'!FF42</f>
        <v>0.82852861584822135</v>
      </c>
      <c r="F81">
        <f>'LMDI-Prices_DE'!FF114</f>
        <v>0.80746572760661739</v>
      </c>
    </row>
    <row r="82" spans="4:6" x14ac:dyDescent="0.2">
      <c r="D82">
        <f t="shared" si="16"/>
        <v>1977</v>
      </c>
      <c r="E82">
        <f>'LMDI-Prices_DE'!FF43</f>
        <v>0.87291416521671472</v>
      </c>
      <c r="F82">
        <f>'LMDI-Prices_DE'!FF115</f>
        <v>0.83680430059257072</v>
      </c>
    </row>
    <row r="83" spans="4:6" x14ac:dyDescent="0.2">
      <c r="D83">
        <f t="shared" si="16"/>
        <v>1978</v>
      </c>
      <c r="E83">
        <f>'LMDI-Prices_DE'!FF44</f>
        <v>0.8694281593287102</v>
      </c>
      <c r="F83">
        <f>'LMDI-Prices_DE'!FF116</f>
        <v>0.83253208315951732</v>
      </c>
    </row>
    <row r="84" spans="4:6" x14ac:dyDescent="0.2">
      <c r="D84">
        <f t="shared" si="16"/>
        <v>1979</v>
      </c>
      <c r="E84">
        <f>'LMDI-Prices_DE'!FF45</f>
        <v>0.88515707485170092</v>
      </c>
      <c r="F84">
        <f>'LMDI-Prices_DE'!FF117</f>
        <v>0.85584674825432627</v>
      </c>
    </row>
    <row r="85" spans="4:6" x14ac:dyDescent="0.2">
      <c r="D85">
        <f t="shared" si="16"/>
        <v>1980</v>
      </c>
      <c r="E85">
        <f>'LMDI-Prices_DE'!FF46</f>
        <v>0.96360450397190156</v>
      </c>
      <c r="F85">
        <f>'LMDI-Prices_DE'!FF118</f>
        <v>0.92713636356773832</v>
      </c>
    </row>
    <row r="86" spans="4:6" x14ac:dyDescent="0.2">
      <c r="D86">
        <f t="shared" si="16"/>
        <v>1981</v>
      </c>
      <c r="E86">
        <f>'LMDI-Prices_DE'!FF47</f>
        <v>1.0178331004670993</v>
      </c>
      <c r="F86">
        <f>'LMDI-Prices_DE'!FF119</f>
        <v>0.98318658821799876</v>
      </c>
    </row>
    <row r="87" spans="4:6" x14ac:dyDescent="0.2">
      <c r="D87">
        <f t="shared" si="16"/>
        <v>1982</v>
      </c>
      <c r="E87">
        <f>'LMDI-Prices_DE'!FF48</f>
        <v>1.0460915321702609</v>
      </c>
      <c r="F87">
        <f>'LMDI-Prices_DE'!FF120</f>
        <v>1.0279449114218249</v>
      </c>
    </row>
    <row r="88" spans="4:6" x14ac:dyDescent="0.2">
      <c r="D88">
        <f t="shared" si="16"/>
        <v>1983</v>
      </c>
      <c r="E88">
        <f>'LMDI-Prices_DE'!FF49</f>
        <v>1.0386396965829288</v>
      </c>
      <c r="F88">
        <f>'LMDI-Prices_DE'!FF121</f>
        <v>1.044526290841862</v>
      </c>
    </row>
    <row r="89" spans="4:6" x14ac:dyDescent="0.2">
      <c r="D89">
        <f t="shared" si="16"/>
        <v>1984</v>
      </c>
      <c r="E89">
        <f>'LMDI-Prices_DE'!FF50</f>
        <v>1.0153374172560561</v>
      </c>
      <c r="F89">
        <f>'LMDI-Prices_DE'!FF122</f>
        <v>1.0069689462663816</v>
      </c>
    </row>
    <row r="90" spans="4:6" x14ac:dyDescent="0.2">
      <c r="D90">
        <f t="shared" si="16"/>
        <v>1985</v>
      </c>
      <c r="E90">
        <f>'LMDI-Prices_DE'!FF51</f>
        <v>1</v>
      </c>
      <c r="F90">
        <f>'LMDI-Prices_DE'!FF123</f>
        <v>1</v>
      </c>
    </row>
    <row r="91" spans="4:6" x14ac:dyDescent="0.2">
      <c r="D91">
        <f t="shared" si="16"/>
        <v>1986</v>
      </c>
      <c r="E91">
        <f>'LMDI-Prices_DE'!FF52</f>
        <v>0.95372978040303291</v>
      </c>
      <c r="F91">
        <f>'LMDI-Prices_DE'!FF124</f>
        <v>0.96850127025650234</v>
      </c>
    </row>
    <row r="92" spans="4:6" x14ac:dyDescent="0.2">
      <c r="D92">
        <f t="shared" si="16"/>
        <v>1987</v>
      </c>
      <c r="E92">
        <f>'LMDI-Prices_DE'!FF53</f>
        <v>0.90260024620639945</v>
      </c>
      <c r="F92">
        <f>'LMDI-Prices_DE'!FF125</f>
        <v>0.94134127752638852</v>
      </c>
    </row>
    <row r="93" spans="4:6" x14ac:dyDescent="0.2">
      <c r="D93">
        <f t="shared" si="16"/>
        <v>1988</v>
      </c>
      <c r="E93">
        <f>'LMDI-Prices_DE'!FF54</f>
        <v>0.86493184271999357</v>
      </c>
      <c r="F93">
        <f>'LMDI-Prices_DE'!FF126</f>
        <v>0.9113668796766331</v>
      </c>
    </row>
    <row r="94" spans="4:6" x14ac:dyDescent="0.2">
      <c r="D94">
        <f t="shared" si="16"/>
        <v>1989</v>
      </c>
      <c r="E94">
        <f>'LMDI-Prices_DE'!FF55</f>
        <v>0.85236186903648892</v>
      </c>
      <c r="F94">
        <f>'LMDI-Prices_DE'!FF127</f>
        <v>0.90219264337259431</v>
      </c>
    </row>
    <row r="95" spans="4:6" x14ac:dyDescent="0.2">
      <c r="D95">
        <f t="shared" si="16"/>
        <v>1990</v>
      </c>
      <c r="E95">
        <f>'LMDI-Prices_DE'!FF56</f>
        <v>0.84208575644583761</v>
      </c>
      <c r="F95">
        <f>'LMDI-Prices_DE'!FF128</f>
        <v>0.89645235782023358</v>
      </c>
    </row>
    <row r="96" spans="4:6" x14ac:dyDescent="0.2">
      <c r="D96">
        <f t="shared" si="16"/>
        <v>1991</v>
      </c>
      <c r="E96">
        <f>'LMDI-Prices_DE'!FF57</f>
        <v>0.83130038624518388</v>
      </c>
      <c r="F96">
        <f>'LMDI-Prices_DE'!FF129</f>
        <v>0.8864192376860287</v>
      </c>
    </row>
    <row r="97" spans="4:6" x14ac:dyDescent="0.2">
      <c r="D97">
        <f t="shared" si="16"/>
        <v>1992</v>
      </c>
      <c r="E97">
        <f>'LMDI-Prices_DE'!FF58</f>
        <v>0.82695158984231809</v>
      </c>
      <c r="F97">
        <f>'LMDI-Prices_DE'!FF130</f>
        <v>0.88003992939081199</v>
      </c>
    </row>
    <row r="98" spans="4:6" x14ac:dyDescent="0.2">
      <c r="D98">
        <f t="shared" si="16"/>
        <v>1993</v>
      </c>
      <c r="E98">
        <f>'LMDI-Prices_DE'!FF59</f>
        <v>0.8189918546242001</v>
      </c>
      <c r="F98">
        <f>'LMDI-Prices_DE'!FF131</f>
        <v>0.87335153987454828</v>
      </c>
    </row>
    <row r="99" spans="4:6" x14ac:dyDescent="0.2">
      <c r="D99">
        <f t="shared" si="16"/>
        <v>1994</v>
      </c>
      <c r="E99">
        <f>'LMDI-Prices_DE'!FF60</f>
        <v>0.80282623203325909</v>
      </c>
      <c r="F99">
        <f>'LMDI-Prices_DE'!FF132</f>
        <v>0.863485554954736</v>
      </c>
    </row>
    <row r="100" spans="4:6" x14ac:dyDescent="0.2">
      <c r="D100">
        <f t="shared" si="16"/>
        <v>1995</v>
      </c>
      <c r="E100">
        <f>'LMDI-Prices_DE'!FF61</f>
        <v>0.78044985143235523</v>
      </c>
      <c r="F100">
        <f>'LMDI-Prices_DE'!FF133</f>
        <v>0.84242887942334832</v>
      </c>
    </row>
    <row r="101" spans="4:6" x14ac:dyDescent="0.2">
      <c r="D101">
        <f t="shared" si="16"/>
        <v>1996</v>
      </c>
      <c r="E101">
        <f>'LMDI-Prices_DE'!FF62</f>
        <v>0.76843695244186583</v>
      </c>
      <c r="F101">
        <f>'LMDI-Prices_DE'!FF134</f>
        <v>0.83160029792880585</v>
      </c>
    </row>
    <row r="102" spans="4:6" x14ac:dyDescent="0.2">
      <c r="D102">
        <f t="shared" si="16"/>
        <v>1997</v>
      </c>
      <c r="E102">
        <f>'LMDI-Prices_DE'!FF63</f>
        <v>0.75487490794081291</v>
      </c>
      <c r="F102">
        <f>'LMDI-Prices_DE'!FF135</f>
        <v>0.83135941692268944</v>
      </c>
    </row>
    <row r="103" spans="4:6" x14ac:dyDescent="0.2">
      <c r="D103">
        <f t="shared" si="16"/>
        <v>1998</v>
      </c>
      <c r="E103">
        <f>'LMDI-Prices_DE'!FF64</f>
        <v>0.72485948126041722</v>
      </c>
      <c r="F103">
        <f>'LMDI-Prices_DE'!FF136</f>
        <v>0.80254064828027594</v>
      </c>
    </row>
    <row r="104" spans="4:6" x14ac:dyDescent="0.2">
      <c r="D104">
        <f t="shared" si="16"/>
        <v>1999</v>
      </c>
      <c r="E104">
        <f>'LMDI-Prices_DE'!FF65</f>
        <v>0.69974362312007088</v>
      </c>
      <c r="F104">
        <f>'LMDI-Prices_DE'!FF137</f>
        <v>0.78273181685547077</v>
      </c>
    </row>
    <row r="105" spans="4:6" x14ac:dyDescent="0.2">
      <c r="D105">
        <f t="shared" si="16"/>
        <v>2000</v>
      </c>
      <c r="E105">
        <f>'LMDI-Prices_DE'!FF66</f>
        <v>0.71579186649468252</v>
      </c>
      <c r="F105">
        <f>'LMDI-Prices_DE'!FF138</f>
        <v>0.79595818544162644</v>
      </c>
    </row>
    <row r="106" spans="4:6" x14ac:dyDescent="0.2">
      <c r="D106">
        <f t="shared" si="16"/>
        <v>2001</v>
      </c>
      <c r="E106">
        <f>'LMDI-Prices_DE'!FF67</f>
        <v>0.75637088911279704</v>
      </c>
      <c r="F106">
        <f>'LMDI-Prices_DE'!FF139</f>
        <v>0.82639082626174842</v>
      </c>
    </row>
    <row r="107" spans="4:6" x14ac:dyDescent="0.2">
      <c r="D107">
        <f t="shared" si="16"/>
        <v>2002</v>
      </c>
      <c r="E107">
        <f>'LMDI-Prices_DE'!FF68</f>
        <v>0.72476420268828545</v>
      </c>
      <c r="F107">
        <f>'LMDI-Prices_DE'!FF140</f>
        <v>0.78069983343290106</v>
      </c>
    </row>
    <row r="108" spans="4:6" x14ac:dyDescent="0.2">
      <c r="D108">
        <f t="shared" si="16"/>
        <v>2003</v>
      </c>
      <c r="E108">
        <f>'LMDI-Prices_DE'!FF69</f>
        <v>0.74665162545607533</v>
      </c>
      <c r="F108">
        <f>'LMDI-Prices_DE'!FF141</f>
        <v>0.80947293322262104</v>
      </c>
    </row>
    <row r="109" spans="4:6" x14ac:dyDescent="0.2">
      <c r="D109">
        <f t="shared" si="16"/>
        <v>2004</v>
      </c>
      <c r="E109">
        <f>'LMDI-Prices_DE'!FF70</f>
        <v>0.7494439929635226</v>
      </c>
      <c r="F109">
        <f>'LMDI-Prices_DE'!FF142</f>
        <v>0.82215314983647148</v>
      </c>
    </row>
    <row r="110" spans="4:6" x14ac:dyDescent="0.2">
      <c r="D110">
        <f t="shared" si="16"/>
        <v>2005</v>
      </c>
      <c r="E110">
        <f>'LMDI-Prices_DE'!FF71</f>
        <v>0.7836866997942743</v>
      </c>
      <c r="F110">
        <f>'LMDI-Prices_DE'!FF143</f>
        <v>0.86118424999472365</v>
      </c>
    </row>
    <row r="111" spans="4:6" x14ac:dyDescent="0.2">
      <c r="D111">
        <f t="shared" si="16"/>
        <v>2006</v>
      </c>
      <c r="E111">
        <f>'LMDI-Prices_DE'!FF72</f>
        <v>0.82924506186799785</v>
      </c>
      <c r="F111">
        <f>'LMDI-Prices_DE'!FF144</f>
        <v>0.92028590581670244</v>
      </c>
    </row>
    <row r="112" spans="4:6" x14ac:dyDescent="0.2">
      <c r="D112">
        <f t="shared" si="16"/>
        <v>2007</v>
      </c>
      <c r="E112">
        <f>'LMDI-Prices_DE'!FF73</f>
        <v>0.82234592382212746</v>
      </c>
      <c r="F112">
        <f>'LMDI-Prices_DE'!FF145</f>
        <v>0.91284964995525786</v>
      </c>
    </row>
    <row r="113" spans="4:6" x14ac:dyDescent="0.2">
      <c r="D113">
        <f t="shared" si="16"/>
        <v>2008</v>
      </c>
      <c r="E113">
        <f>'LMDI-Prices_DE'!FF74</f>
        <v>0.87241946183800012</v>
      </c>
      <c r="F113">
        <f>'LMDI-Prices_DE'!FF146</f>
        <v>0.95518151476723567</v>
      </c>
    </row>
    <row r="114" spans="4:6" x14ac:dyDescent="0.2">
      <c r="D114">
        <f t="shared" si="16"/>
        <v>2009</v>
      </c>
      <c r="E114">
        <f>'LMDI-Prices_DE'!FF75</f>
        <v>0.8291035501914702</v>
      </c>
      <c r="F114">
        <f>'LMDI-Prices_DE'!FF147</f>
        <v>0.94007260607483478</v>
      </c>
    </row>
    <row r="115" spans="4:6" x14ac:dyDescent="0.2">
      <c r="D115">
        <f t="shared" si="16"/>
        <v>2010</v>
      </c>
      <c r="E115">
        <f>'LMDI-Prices_DE'!FF76</f>
        <v>0.82164797900788289</v>
      </c>
      <c r="F115">
        <f>'LMDI-Prices_DE'!FF148</f>
        <v>0.93037859472496243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79"/>
  <sheetViews>
    <sheetView showGridLines="0" workbookViewId="0">
      <selection activeCell="L63" sqref="L63"/>
    </sheetView>
  </sheetViews>
  <sheetFormatPr defaultRowHeight="15" x14ac:dyDescent="0.25"/>
  <cols>
    <col min="1" max="1" width="9.140625" style="1" customWidth="1"/>
    <col min="2" max="2" width="16.28515625" style="1" customWidth="1"/>
    <col min="3" max="3" width="4.42578125" style="1" customWidth="1"/>
    <col min="4" max="4" width="18.28515625" style="1" customWidth="1"/>
    <col min="5" max="5" width="4.42578125" style="1" customWidth="1"/>
    <col min="6" max="6" width="9.5703125" style="1" customWidth="1"/>
    <col min="7" max="7" width="6.42578125" style="1" customWidth="1"/>
    <col min="8" max="8" width="12.7109375" style="1" customWidth="1"/>
    <col min="9" max="9" width="4.42578125" style="1" customWidth="1"/>
    <col min="10" max="10" width="13.42578125" style="1" customWidth="1"/>
    <col min="11" max="11" width="4.5703125" style="1" customWidth="1"/>
    <col min="12" max="12" width="15" style="1" customWidth="1"/>
    <col min="13" max="13" width="5.7109375" style="1" customWidth="1"/>
    <col min="14" max="256" width="9.140625" style="1"/>
    <col min="257" max="257" width="9.140625" style="1" customWidth="1"/>
    <col min="258" max="258" width="16.28515625" style="1" customWidth="1"/>
    <col min="259" max="259" width="4.42578125" style="1" customWidth="1"/>
    <col min="260" max="260" width="18.28515625" style="1" customWidth="1"/>
    <col min="261" max="261" width="4.42578125" style="1" customWidth="1"/>
    <col min="262" max="262" width="9.5703125" style="1" customWidth="1"/>
    <col min="263" max="263" width="6.42578125" style="1" customWidth="1"/>
    <col min="264" max="264" width="12.7109375" style="1" customWidth="1"/>
    <col min="265" max="265" width="4.42578125" style="1" customWidth="1"/>
    <col min="266" max="266" width="13.42578125" style="1" customWidth="1"/>
    <col min="267" max="267" width="4.5703125" style="1" customWidth="1"/>
    <col min="268" max="268" width="15" style="1" customWidth="1"/>
    <col min="269" max="269" width="5.7109375" style="1" customWidth="1"/>
    <col min="270" max="512" width="9.140625" style="1"/>
    <col min="513" max="513" width="9.140625" style="1" customWidth="1"/>
    <col min="514" max="514" width="16.28515625" style="1" customWidth="1"/>
    <col min="515" max="515" width="4.42578125" style="1" customWidth="1"/>
    <col min="516" max="516" width="18.28515625" style="1" customWidth="1"/>
    <col min="517" max="517" width="4.42578125" style="1" customWidth="1"/>
    <col min="518" max="518" width="9.5703125" style="1" customWidth="1"/>
    <col min="519" max="519" width="6.42578125" style="1" customWidth="1"/>
    <col min="520" max="520" width="12.7109375" style="1" customWidth="1"/>
    <col min="521" max="521" width="4.42578125" style="1" customWidth="1"/>
    <col min="522" max="522" width="13.42578125" style="1" customWidth="1"/>
    <col min="523" max="523" width="4.5703125" style="1" customWidth="1"/>
    <col min="524" max="524" width="15" style="1" customWidth="1"/>
    <col min="525" max="525" width="5.7109375" style="1" customWidth="1"/>
    <col min="526" max="768" width="9.140625" style="1"/>
    <col min="769" max="769" width="9.140625" style="1" customWidth="1"/>
    <col min="770" max="770" width="16.28515625" style="1" customWidth="1"/>
    <col min="771" max="771" width="4.42578125" style="1" customWidth="1"/>
    <col min="772" max="772" width="18.28515625" style="1" customWidth="1"/>
    <col min="773" max="773" width="4.42578125" style="1" customWidth="1"/>
    <col min="774" max="774" width="9.5703125" style="1" customWidth="1"/>
    <col min="775" max="775" width="6.42578125" style="1" customWidth="1"/>
    <col min="776" max="776" width="12.7109375" style="1" customWidth="1"/>
    <col min="777" max="777" width="4.42578125" style="1" customWidth="1"/>
    <col min="778" max="778" width="13.42578125" style="1" customWidth="1"/>
    <col min="779" max="779" width="4.5703125" style="1" customWidth="1"/>
    <col min="780" max="780" width="15" style="1" customWidth="1"/>
    <col min="781" max="781" width="5.7109375" style="1" customWidth="1"/>
    <col min="782" max="1024" width="9.140625" style="1"/>
    <col min="1025" max="1025" width="9.140625" style="1" customWidth="1"/>
    <col min="1026" max="1026" width="16.28515625" style="1" customWidth="1"/>
    <col min="1027" max="1027" width="4.42578125" style="1" customWidth="1"/>
    <col min="1028" max="1028" width="18.28515625" style="1" customWidth="1"/>
    <col min="1029" max="1029" width="4.42578125" style="1" customWidth="1"/>
    <col min="1030" max="1030" width="9.5703125" style="1" customWidth="1"/>
    <col min="1031" max="1031" width="6.42578125" style="1" customWidth="1"/>
    <col min="1032" max="1032" width="12.7109375" style="1" customWidth="1"/>
    <col min="1033" max="1033" width="4.42578125" style="1" customWidth="1"/>
    <col min="1034" max="1034" width="13.42578125" style="1" customWidth="1"/>
    <col min="1035" max="1035" width="4.5703125" style="1" customWidth="1"/>
    <col min="1036" max="1036" width="15" style="1" customWidth="1"/>
    <col min="1037" max="1037" width="5.7109375" style="1" customWidth="1"/>
    <col min="1038" max="1280" width="9.140625" style="1"/>
    <col min="1281" max="1281" width="9.140625" style="1" customWidth="1"/>
    <col min="1282" max="1282" width="16.28515625" style="1" customWidth="1"/>
    <col min="1283" max="1283" width="4.42578125" style="1" customWidth="1"/>
    <col min="1284" max="1284" width="18.28515625" style="1" customWidth="1"/>
    <col min="1285" max="1285" width="4.42578125" style="1" customWidth="1"/>
    <col min="1286" max="1286" width="9.5703125" style="1" customWidth="1"/>
    <col min="1287" max="1287" width="6.42578125" style="1" customWidth="1"/>
    <col min="1288" max="1288" width="12.7109375" style="1" customWidth="1"/>
    <col min="1289" max="1289" width="4.42578125" style="1" customWidth="1"/>
    <col min="1290" max="1290" width="13.42578125" style="1" customWidth="1"/>
    <col min="1291" max="1291" width="4.5703125" style="1" customWidth="1"/>
    <col min="1292" max="1292" width="15" style="1" customWidth="1"/>
    <col min="1293" max="1293" width="5.7109375" style="1" customWidth="1"/>
    <col min="1294" max="1536" width="9.140625" style="1"/>
    <col min="1537" max="1537" width="9.140625" style="1" customWidth="1"/>
    <col min="1538" max="1538" width="16.28515625" style="1" customWidth="1"/>
    <col min="1539" max="1539" width="4.42578125" style="1" customWidth="1"/>
    <col min="1540" max="1540" width="18.28515625" style="1" customWidth="1"/>
    <col min="1541" max="1541" width="4.42578125" style="1" customWidth="1"/>
    <col min="1542" max="1542" width="9.5703125" style="1" customWidth="1"/>
    <col min="1543" max="1543" width="6.42578125" style="1" customWidth="1"/>
    <col min="1544" max="1544" width="12.7109375" style="1" customWidth="1"/>
    <col min="1545" max="1545" width="4.42578125" style="1" customWidth="1"/>
    <col min="1546" max="1546" width="13.42578125" style="1" customWidth="1"/>
    <col min="1547" max="1547" width="4.5703125" style="1" customWidth="1"/>
    <col min="1548" max="1548" width="15" style="1" customWidth="1"/>
    <col min="1549" max="1549" width="5.7109375" style="1" customWidth="1"/>
    <col min="1550" max="1792" width="9.140625" style="1"/>
    <col min="1793" max="1793" width="9.140625" style="1" customWidth="1"/>
    <col min="1794" max="1794" width="16.28515625" style="1" customWidth="1"/>
    <col min="1795" max="1795" width="4.42578125" style="1" customWidth="1"/>
    <col min="1796" max="1796" width="18.28515625" style="1" customWidth="1"/>
    <col min="1797" max="1797" width="4.42578125" style="1" customWidth="1"/>
    <col min="1798" max="1798" width="9.5703125" style="1" customWidth="1"/>
    <col min="1799" max="1799" width="6.42578125" style="1" customWidth="1"/>
    <col min="1800" max="1800" width="12.7109375" style="1" customWidth="1"/>
    <col min="1801" max="1801" width="4.42578125" style="1" customWidth="1"/>
    <col min="1802" max="1802" width="13.42578125" style="1" customWidth="1"/>
    <col min="1803" max="1803" width="4.5703125" style="1" customWidth="1"/>
    <col min="1804" max="1804" width="15" style="1" customWidth="1"/>
    <col min="1805" max="1805" width="5.7109375" style="1" customWidth="1"/>
    <col min="1806" max="2048" width="9.140625" style="1"/>
    <col min="2049" max="2049" width="9.140625" style="1" customWidth="1"/>
    <col min="2050" max="2050" width="16.28515625" style="1" customWidth="1"/>
    <col min="2051" max="2051" width="4.42578125" style="1" customWidth="1"/>
    <col min="2052" max="2052" width="18.28515625" style="1" customWidth="1"/>
    <col min="2053" max="2053" width="4.42578125" style="1" customWidth="1"/>
    <col min="2054" max="2054" width="9.5703125" style="1" customWidth="1"/>
    <col min="2055" max="2055" width="6.42578125" style="1" customWidth="1"/>
    <col min="2056" max="2056" width="12.7109375" style="1" customWidth="1"/>
    <col min="2057" max="2057" width="4.42578125" style="1" customWidth="1"/>
    <col min="2058" max="2058" width="13.42578125" style="1" customWidth="1"/>
    <col min="2059" max="2059" width="4.5703125" style="1" customWidth="1"/>
    <col min="2060" max="2060" width="15" style="1" customWidth="1"/>
    <col min="2061" max="2061" width="5.7109375" style="1" customWidth="1"/>
    <col min="2062" max="2304" width="9.140625" style="1"/>
    <col min="2305" max="2305" width="9.140625" style="1" customWidth="1"/>
    <col min="2306" max="2306" width="16.28515625" style="1" customWidth="1"/>
    <col min="2307" max="2307" width="4.42578125" style="1" customWidth="1"/>
    <col min="2308" max="2308" width="18.28515625" style="1" customWidth="1"/>
    <col min="2309" max="2309" width="4.42578125" style="1" customWidth="1"/>
    <col min="2310" max="2310" width="9.5703125" style="1" customWidth="1"/>
    <col min="2311" max="2311" width="6.42578125" style="1" customWidth="1"/>
    <col min="2312" max="2312" width="12.7109375" style="1" customWidth="1"/>
    <col min="2313" max="2313" width="4.42578125" style="1" customWidth="1"/>
    <col min="2314" max="2314" width="13.42578125" style="1" customWidth="1"/>
    <col min="2315" max="2315" width="4.5703125" style="1" customWidth="1"/>
    <col min="2316" max="2316" width="15" style="1" customWidth="1"/>
    <col min="2317" max="2317" width="5.7109375" style="1" customWidth="1"/>
    <col min="2318" max="2560" width="9.140625" style="1"/>
    <col min="2561" max="2561" width="9.140625" style="1" customWidth="1"/>
    <col min="2562" max="2562" width="16.28515625" style="1" customWidth="1"/>
    <col min="2563" max="2563" width="4.42578125" style="1" customWidth="1"/>
    <col min="2564" max="2564" width="18.28515625" style="1" customWidth="1"/>
    <col min="2565" max="2565" width="4.42578125" style="1" customWidth="1"/>
    <col min="2566" max="2566" width="9.5703125" style="1" customWidth="1"/>
    <col min="2567" max="2567" width="6.42578125" style="1" customWidth="1"/>
    <col min="2568" max="2568" width="12.7109375" style="1" customWidth="1"/>
    <col min="2569" max="2569" width="4.42578125" style="1" customWidth="1"/>
    <col min="2570" max="2570" width="13.42578125" style="1" customWidth="1"/>
    <col min="2571" max="2571" width="4.5703125" style="1" customWidth="1"/>
    <col min="2572" max="2572" width="15" style="1" customWidth="1"/>
    <col min="2573" max="2573" width="5.7109375" style="1" customWidth="1"/>
    <col min="2574" max="2816" width="9.140625" style="1"/>
    <col min="2817" max="2817" width="9.140625" style="1" customWidth="1"/>
    <col min="2818" max="2818" width="16.28515625" style="1" customWidth="1"/>
    <col min="2819" max="2819" width="4.42578125" style="1" customWidth="1"/>
    <col min="2820" max="2820" width="18.28515625" style="1" customWidth="1"/>
    <col min="2821" max="2821" width="4.42578125" style="1" customWidth="1"/>
    <col min="2822" max="2822" width="9.5703125" style="1" customWidth="1"/>
    <col min="2823" max="2823" width="6.42578125" style="1" customWidth="1"/>
    <col min="2824" max="2824" width="12.7109375" style="1" customWidth="1"/>
    <col min="2825" max="2825" width="4.42578125" style="1" customWidth="1"/>
    <col min="2826" max="2826" width="13.42578125" style="1" customWidth="1"/>
    <col min="2827" max="2827" width="4.5703125" style="1" customWidth="1"/>
    <col min="2828" max="2828" width="15" style="1" customWidth="1"/>
    <col min="2829" max="2829" width="5.7109375" style="1" customWidth="1"/>
    <col min="2830" max="3072" width="9.140625" style="1"/>
    <col min="3073" max="3073" width="9.140625" style="1" customWidth="1"/>
    <col min="3074" max="3074" width="16.28515625" style="1" customWidth="1"/>
    <col min="3075" max="3075" width="4.42578125" style="1" customWidth="1"/>
    <col min="3076" max="3076" width="18.28515625" style="1" customWidth="1"/>
    <col min="3077" max="3077" width="4.42578125" style="1" customWidth="1"/>
    <col min="3078" max="3078" width="9.5703125" style="1" customWidth="1"/>
    <col min="3079" max="3079" width="6.42578125" style="1" customWidth="1"/>
    <col min="3080" max="3080" width="12.7109375" style="1" customWidth="1"/>
    <col min="3081" max="3081" width="4.42578125" style="1" customWidth="1"/>
    <col min="3082" max="3082" width="13.42578125" style="1" customWidth="1"/>
    <col min="3083" max="3083" width="4.5703125" style="1" customWidth="1"/>
    <col min="3084" max="3084" width="15" style="1" customWidth="1"/>
    <col min="3085" max="3085" width="5.7109375" style="1" customWidth="1"/>
    <col min="3086" max="3328" width="9.140625" style="1"/>
    <col min="3329" max="3329" width="9.140625" style="1" customWidth="1"/>
    <col min="3330" max="3330" width="16.28515625" style="1" customWidth="1"/>
    <col min="3331" max="3331" width="4.42578125" style="1" customWidth="1"/>
    <col min="3332" max="3332" width="18.28515625" style="1" customWidth="1"/>
    <col min="3333" max="3333" width="4.42578125" style="1" customWidth="1"/>
    <col min="3334" max="3334" width="9.5703125" style="1" customWidth="1"/>
    <col min="3335" max="3335" width="6.42578125" style="1" customWidth="1"/>
    <col min="3336" max="3336" width="12.7109375" style="1" customWidth="1"/>
    <col min="3337" max="3337" width="4.42578125" style="1" customWidth="1"/>
    <col min="3338" max="3338" width="13.42578125" style="1" customWidth="1"/>
    <col min="3339" max="3339" width="4.5703125" style="1" customWidth="1"/>
    <col min="3340" max="3340" width="15" style="1" customWidth="1"/>
    <col min="3341" max="3341" width="5.7109375" style="1" customWidth="1"/>
    <col min="3342" max="3584" width="9.140625" style="1"/>
    <col min="3585" max="3585" width="9.140625" style="1" customWidth="1"/>
    <col min="3586" max="3586" width="16.28515625" style="1" customWidth="1"/>
    <col min="3587" max="3587" width="4.42578125" style="1" customWidth="1"/>
    <col min="3588" max="3588" width="18.28515625" style="1" customWidth="1"/>
    <col min="3589" max="3589" width="4.42578125" style="1" customWidth="1"/>
    <col min="3590" max="3590" width="9.5703125" style="1" customWidth="1"/>
    <col min="3591" max="3591" width="6.42578125" style="1" customWidth="1"/>
    <col min="3592" max="3592" width="12.7109375" style="1" customWidth="1"/>
    <col min="3593" max="3593" width="4.42578125" style="1" customWidth="1"/>
    <col min="3594" max="3594" width="13.42578125" style="1" customWidth="1"/>
    <col min="3595" max="3595" width="4.5703125" style="1" customWidth="1"/>
    <col min="3596" max="3596" width="15" style="1" customWidth="1"/>
    <col min="3597" max="3597" width="5.7109375" style="1" customWidth="1"/>
    <col min="3598" max="3840" width="9.140625" style="1"/>
    <col min="3841" max="3841" width="9.140625" style="1" customWidth="1"/>
    <col min="3842" max="3842" width="16.28515625" style="1" customWidth="1"/>
    <col min="3843" max="3843" width="4.42578125" style="1" customWidth="1"/>
    <col min="3844" max="3844" width="18.28515625" style="1" customWidth="1"/>
    <col min="3845" max="3845" width="4.42578125" style="1" customWidth="1"/>
    <col min="3846" max="3846" width="9.5703125" style="1" customWidth="1"/>
    <col min="3847" max="3847" width="6.42578125" style="1" customWidth="1"/>
    <col min="3848" max="3848" width="12.7109375" style="1" customWidth="1"/>
    <col min="3849" max="3849" width="4.42578125" style="1" customWidth="1"/>
    <col min="3850" max="3850" width="13.42578125" style="1" customWidth="1"/>
    <col min="3851" max="3851" width="4.5703125" style="1" customWidth="1"/>
    <col min="3852" max="3852" width="15" style="1" customWidth="1"/>
    <col min="3853" max="3853" width="5.7109375" style="1" customWidth="1"/>
    <col min="3854" max="4096" width="9.140625" style="1"/>
    <col min="4097" max="4097" width="9.140625" style="1" customWidth="1"/>
    <col min="4098" max="4098" width="16.28515625" style="1" customWidth="1"/>
    <col min="4099" max="4099" width="4.42578125" style="1" customWidth="1"/>
    <col min="4100" max="4100" width="18.28515625" style="1" customWidth="1"/>
    <col min="4101" max="4101" width="4.42578125" style="1" customWidth="1"/>
    <col min="4102" max="4102" width="9.5703125" style="1" customWidth="1"/>
    <col min="4103" max="4103" width="6.42578125" style="1" customWidth="1"/>
    <col min="4104" max="4104" width="12.7109375" style="1" customWidth="1"/>
    <col min="4105" max="4105" width="4.42578125" style="1" customWidth="1"/>
    <col min="4106" max="4106" width="13.42578125" style="1" customWidth="1"/>
    <col min="4107" max="4107" width="4.5703125" style="1" customWidth="1"/>
    <col min="4108" max="4108" width="15" style="1" customWidth="1"/>
    <col min="4109" max="4109" width="5.7109375" style="1" customWidth="1"/>
    <col min="4110" max="4352" width="9.140625" style="1"/>
    <col min="4353" max="4353" width="9.140625" style="1" customWidth="1"/>
    <col min="4354" max="4354" width="16.28515625" style="1" customWidth="1"/>
    <col min="4355" max="4355" width="4.42578125" style="1" customWidth="1"/>
    <col min="4356" max="4356" width="18.28515625" style="1" customWidth="1"/>
    <col min="4357" max="4357" width="4.42578125" style="1" customWidth="1"/>
    <col min="4358" max="4358" width="9.5703125" style="1" customWidth="1"/>
    <col min="4359" max="4359" width="6.42578125" style="1" customWidth="1"/>
    <col min="4360" max="4360" width="12.7109375" style="1" customWidth="1"/>
    <col min="4361" max="4361" width="4.42578125" style="1" customWidth="1"/>
    <col min="4362" max="4362" width="13.42578125" style="1" customWidth="1"/>
    <col min="4363" max="4363" width="4.5703125" style="1" customWidth="1"/>
    <col min="4364" max="4364" width="15" style="1" customWidth="1"/>
    <col min="4365" max="4365" width="5.7109375" style="1" customWidth="1"/>
    <col min="4366" max="4608" width="9.140625" style="1"/>
    <col min="4609" max="4609" width="9.140625" style="1" customWidth="1"/>
    <col min="4610" max="4610" width="16.28515625" style="1" customWidth="1"/>
    <col min="4611" max="4611" width="4.42578125" style="1" customWidth="1"/>
    <col min="4612" max="4612" width="18.28515625" style="1" customWidth="1"/>
    <col min="4613" max="4613" width="4.42578125" style="1" customWidth="1"/>
    <col min="4614" max="4614" width="9.5703125" style="1" customWidth="1"/>
    <col min="4615" max="4615" width="6.42578125" style="1" customWidth="1"/>
    <col min="4616" max="4616" width="12.7109375" style="1" customWidth="1"/>
    <col min="4617" max="4617" width="4.42578125" style="1" customWidth="1"/>
    <col min="4618" max="4618" width="13.42578125" style="1" customWidth="1"/>
    <col min="4619" max="4619" width="4.5703125" style="1" customWidth="1"/>
    <col min="4620" max="4620" width="15" style="1" customWidth="1"/>
    <col min="4621" max="4621" width="5.7109375" style="1" customWidth="1"/>
    <col min="4622" max="4864" width="9.140625" style="1"/>
    <col min="4865" max="4865" width="9.140625" style="1" customWidth="1"/>
    <col min="4866" max="4866" width="16.28515625" style="1" customWidth="1"/>
    <col min="4867" max="4867" width="4.42578125" style="1" customWidth="1"/>
    <col min="4868" max="4868" width="18.28515625" style="1" customWidth="1"/>
    <col min="4869" max="4869" width="4.42578125" style="1" customWidth="1"/>
    <col min="4870" max="4870" width="9.5703125" style="1" customWidth="1"/>
    <col min="4871" max="4871" width="6.42578125" style="1" customWidth="1"/>
    <col min="4872" max="4872" width="12.7109375" style="1" customWidth="1"/>
    <col min="4873" max="4873" width="4.42578125" style="1" customWidth="1"/>
    <col min="4874" max="4874" width="13.42578125" style="1" customWidth="1"/>
    <col min="4875" max="4875" width="4.5703125" style="1" customWidth="1"/>
    <col min="4876" max="4876" width="15" style="1" customWidth="1"/>
    <col min="4877" max="4877" width="5.7109375" style="1" customWidth="1"/>
    <col min="4878" max="5120" width="9.140625" style="1"/>
    <col min="5121" max="5121" width="9.140625" style="1" customWidth="1"/>
    <col min="5122" max="5122" width="16.28515625" style="1" customWidth="1"/>
    <col min="5123" max="5123" width="4.42578125" style="1" customWidth="1"/>
    <col min="5124" max="5124" width="18.28515625" style="1" customWidth="1"/>
    <col min="5125" max="5125" width="4.42578125" style="1" customWidth="1"/>
    <col min="5126" max="5126" width="9.5703125" style="1" customWidth="1"/>
    <col min="5127" max="5127" width="6.42578125" style="1" customWidth="1"/>
    <col min="5128" max="5128" width="12.7109375" style="1" customWidth="1"/>
    <col min="5129" max="5129" width="4.42578125" style="1" customWidth="1"/>
    <col min="5130" max="5130" width="13.42578125" style="1" customWidth="1"/>
    <col min="5131" max="5131" width="4.5703125" style="1" customWidth="1"/>
    <col min="5132" max="5132" width="15" style="1" customWidth="1"/>
    <col min="5133" max="5133" width="5.7109375" style="1" customWidth="1"/>
    <col min="5134" max="5376" width="9.140625" style="1"/>
    <col min="5377" max="5377" width="9.140625" style="1" customWidth="1"/>
    <col min="5378" max="5378" width="16.28515625" style="1" customWidth="1"/>
    <col min="5379" max="5379" width="4.42578125" style="1" customWidth="1"/>
    <col min="5380" max="5380" width="18.28515625" style="1" customWidth="1"/>
    <col min="5381" max="5381" width="4.42578125" style="1" customWidth="1"/>
    <col min="5382" max="5382" width="9.5703125" style="1" customWidth="1"/>
    <col min="5383" max="5383" width="6.42578125" style="1" customWidth="1"/>
    <col min="5384" max="5384" width="12.7109375" style="1" customWidth="1"/>
    <col min="5385" max="5385" width="4.42578125" style="1" customWidth="1"/>
    <col min="5386" max="5386" width="13.42578125" style="1" customWidth="1"/>
    <col min="5387" max="5387" width="4.5703125" style="1" customWidth="1"/>
    <col min="5388" max="5388" width="15" style="1" customWidth="1"/>
    <col min="5389" max="5389" width="5.7109375" style="1" customWidth="1"/>
    <col min="5390" max="5632" width="9.140625" style="1"/>
    <col min="5633" max="5633" width="9.140625" style="1" customWidth="1"/>
    <col min="5634" max="5634" width="16.28515625" style="1" customWidth="1"/>
    <col min="5635" max="5635" width="4.42578125" style="1" customWidth="1"/>
    <col min="5636" max="5636" width="18.28515625" style="1" customWidth="1"/>
    <col min="5637" max="5637" width="4.42578125" style="1" customWidth="1"/>
    <col min="5638" max="5638" width="9.5703125" style="1" customWidth="1"/>
    <col min="5639" max="5639" width="6.42578125" style="1" customWidth="1"/>
    <col min="5640" max="5640" width="12.7109375" style="1" customWidth="1"/>
    <col min="5641" max="5641" width="4.42578125" style="1" customWidth="1"/>
    <col min="5642" max="5642" width="13.42578125" style="1" customWidth="1"/>
    <col min="5643" max="5643" width="4.5703125" style="1" customWidth="1"/>
    <col min="5644" max="5644" width="15" style="1" customWidth="1"/>
    <col min="5645" max="5645" width="5.7109375" style="1" customWidth="1"/>
    <col min="5646" max="5888" width="9.140625" style="1"/>
    <col min="5889" max="5889" width="9.140625" style="1" customWidth="1"/>
    <col min="5890" max="5890" width="16.28515625" style="1" customWidth="1"/>
    <col min="5891" max="5891" width="4.42578125" style="1" customWidth="1"/>
    <col min="5892" max="5892" width="18.28515625" style="1" customWidth="1"/>
    <col min="5893" max="5893" width="4.42578125" style="1" customWidth="1"/>
    <col min="5894" max="5894" width="9.5703125" style="1" customWidth="1"/>
    <col min="5895" max="5895" width="6.42578125" style="1" customWidth="1"/>
    <col min="5896" max="5896" width="12.7109375" style="1" customWidth="1"/>
    <col min="5897" max="5897" width="4.42578125" style="1" customWidth="1"/>
    <col min="5898" max="5898" width="13.42578125" style="1" customWidth="1"/>
    <col min="5899" max="5899" width="4.5703125" style="1" customWidth="1"/>
    <col min="5900" max="5900" width="15" style="1" customWidth="1"/>
    <col min="5901" max="5901" width="5.7109375" style="1" customWidth="1"/>
    <col min="5902" max="6144" width="9.140625" style="1"/>
    <col min="6145" max="6145" width="9.140625" style="1" customWidth="1"/>
    <col min="6146" max="6146" width="16.28515625" style="1" customWidth="1"/>
    <col min="6147" max="6147" width="4.42578125" style="1" customWidth="1"/>
    <col min="6148" max="6148" width="18.28515625" style="1" customWidth="1"/>
    <col min="6149" max="6149" width="4.42578125" style="1" customWidth="1"/>
    <col min="6150" max="6150" width="9.5703125" style="1" customWidth="1"/>
    <col min="6151" max="6151" width="6.42578125" style="1" customWidth="1"/>
    <col min="6152" max="6152" width="12.7109375" style="1" customWidth="1"/>
    <col min="6153" max="6153" width="4.42578125" style="1" customWidth="1"/>
    <col min="6154" max="6154" width="13.42578125" style="1" customWidth="1"/>
    <col min="6155" max="6155" width="4.5703125" style="1" customWidth="1"/>
    <col min="6156" max="6156" width="15" style="1" customWidth="1"/>
    <col min="6157" max="6157" width="5.7109375" style="1" customWidth="1"/>
    <col min="6158" max="6400" width="9.140625" style="1"/>
    <col min="6401" max="6401" width="9.140625" style="1" customWidth="1"/>
    <col min="6402" max="6402" width="16.28515625" style="1" customWidth="1"/>
    <col min="6403" max="6403" width="4.42578125" style="1" customWidth="1"/>
    <col min="6404" max="6404" width="18.28515625" style="1" customWidth="1"/>
    <col min="6405" max="6405" width="4.42578125" style="1" customWidth="1"/>
    <col min="6406" max="6406" width="9.5703125" style="1" customWidth="1"/>
    <col min="6407" max="6407" width="6.42578125" style="1" customWidth="1"/>
    <col min="6408" max="6408" width="12.7109375" style="1" customWidth="1"/>
    <col min="6409" max="6409" width="4.42578125" style="1" customWidth="1"/>
    <col min="6410" max="6410" width="13.42578125" style="1" customWidth="1"/>
    <col min="6411" max="6411" width="4.5703125" style="1" customWidth="1"/>
    <col min="6412" max="6412" width="15" style="1" customWidth="1"/>
    <col min="6413" max="6413" width="5.7109375" style="1" customWidth="1"/>
    <col min="6414" max="6656" width="9.140625" style="1"/>
    <col min="6657" max="6657" width="9.140625" style="1" customWidth="1"/>
    <col min="6658" max="6658" width="16.28515625" style="1" customWidth="1"/>
    <col min="6659" max="6659" width="4.42578125" style="1" customWidth="1"/>
    <col min="6660" max="6660" width="18.28515625" style="1" customWidth="1"/>
    <col min="6661" max="6661" width="4.42578125" style="1" customWidth="1"/>
    <col min="6662" max="6662" width="9.5703125" style="1" customWidth="1"/>
    <col min="6663" max="6663" width="6.42578125" style="1" customWidth="1"/>
    <col min="6664" max="6664" width="12.7109375" style="1" customWidth="1"/>
    <col min="6665" max="6665" width="4.42578125" style="1" customWidth="1"/>
    <col min="6666" max="6666" width="13.42578125" style="1" customWidth="1"/>
    <col min="6667" max="6667" width="4.5703125" style="1" customWidth="1"/>
    <col min="6668" max="6668" width="15" style="1" customWidth="1"/>
    <col min="6669" max="6669" width="5.7109375" style="1" customWidth="1"/>
    <col min="6670" max="6912" width="9.140625" style="1"/>
    <col min="6913" max="6913" width="9.140625" style="1" customWidth="1"/>
    <col min="6914" max="6914" width="16.28515625" style="1" customWidth="1"/>
    <col min="6915" max="6915" width="4.42578125" style="1" customWidth="1"/>
    <col min="6916" max="6916" width="18.28515625" style="1" customWidth="1"/>
    <col min="6917" max="6917" width="4.42578125" style="1" customWidth="1"/>
    <col min="6918" max="6918" width="9.5703125" style="1" customWidth="1"/>
    <col min="6919" max="6919" width="6.42578125" style="1" customWidth="1"/>
    <col min="6920" max="6920" width="12.7109375" style="1" customWidth="1"/>
    <col min="6921" max="6921" width="4.42578125" style="1" customWidth="1"/>
    <col min="6922" max="6922" width="13.42578125" style="1" customWidth="1"/>
    <col min="6923" max="6923" width="4.5703125" style="1" customWidth="1"/>
    <col min="6924" max="6924" width="15" style="1" customWidth="1"/>
    <col min="6925" max="6925" width="5.7109375" style="1" customWidth="1"/>
    <col min="6926" max="7168" width="9.140625" style="1"/>
    <col min="7169" max="7169" width="9.140625" style="1" customWidth="1"/>
    <col min="7170" max="7170" width="16.28515625" style="1" customWidth="1"/>
    <col min="7171" max="7171" width="4.42578125" style="1" customWidth="1"/>
    <col min="7172" max="7172" width="18.28515625" style="1" customWidth="1"/>
    <col min="7173" max="7173" width="4.42578125" style="1" customWidth="1"/>
    <col min="7174" max="7174" width="9.5703125" style="1" customWidth="1"/>
    <col min="7175" max="7175" width="6.42578125" style="1" customWidth="1"/>
    <col min="7176" max="7176" width="12.7109375" style="1" customWidth="1"/>
    <col min="7177" max="7177" width="4.42578125" style="1" customWidth="1"/>
    <col min="7178" max="7178" width="13.42578125" style="1" customWidth="1"/>
    <col min="7179" max="7179" width="4.5703125" style="1" customWidth="1"/>
    <col min="7180" max="7180" width="15" style="1" customWidth="1"/>
    <col min="7181" max="7181" width="5.7109375" style="1" customWidth="1"/>
    <col min="7182" max="7424" width="9.140625" style="1"/>
    <col min="7425" max="7425" width="9.140625" style="1" customWidth="1"/>
    <col min="7426" max="7426" width="16.28515625" style="1" customWidth="1"/>
    <col min="7427" max="7427" width="4.42578125" style="1" customWidth="1"/>
    <col min="7428" max="7428" width="18.28515625" style="1" customWidth="1"/>
    <col min="7429" max="7429" width="4.42578125" style="1" customWidth="1"/>
    <col min="7430" max="7430" width="9.5703125" style="1" customWidth="1"/>
    <col min="7431" max="7431" width="6.42578125" style="1" customWidth="1"/>
    <col min="7432" max="7432" width="12.7109375" style="1" customWidth="1"/>
    <col min="7433" max="7433" width="4.42578125" style="1" customWidth="1"/>
    <col min="7434" max="7434" width="13.42578125" style="1" customWidth="1"/>
    <col min="7435" max="7435" width="4.5703125" style="1" customWidth="1"/>
    <col min="7436" max="7436" width="15" style="1" customWidth="1"/>
    <col min="7437" max="7437" width="5.7109375" style="1" customWidth="1"/>
    <col min="7438" max="7680" width="9.140625" style="1"/>
    <col min="7681" max="7681" width="9.140625" style="1" customWidth="1"/>
    <col min="7682" max="7682" width="16.28515625" style="1" customWidth="1"/>
    <col min="7683" max="7683" width="4.42578125" style="1" customWidth="1"/>
    <col min="7684" max="7684" width="18.28515625" style="1" customWidth="1"/>
    <col min="7685" max="7685" width="4.42578125" style="1" customWidth="1"/>
    <col min="7686" max="7686" width="9.5703125" style="1" customWidth="1"/>
    <col min="7687" max="7687" width="6.42578125" style="1" customWidth="1"/>
    <col min="7688" max="7688" width="12.7109375" style="1" customWidth="1"/>
    <col min="7689" max="7689" width="4.42578125" style="1" customWidth="1"/>
    <col min="7690" max="7690" width="13.42578125" style="1" customWidth="1"/>
    <col min="7691" max="7691" width="4.5703125" style="1" customWidth="1"/>
    <col min="7692" max="7692" width="15" style="1" customWidth="1"/>
    <col min="7693" max="7693" width="5.7109375" style="1" customWidth="1"/>
    <col min="7694" max="7936" width="9.140625" style="1"/>
    <col min="7937" max="7937" width="9.140625" style="1" customWidth="1"/>
    <col min="7938" max="7938" width="16.28515625" style="1" customWidth="1"/>
    <col min="7939" max="7939" width="4.42578125" style="1" customWidth="1"/>
    <col min="7940" max="7940" width="18.28515625" style="1" customWidth="1"/>
    <col min="7941" max="7941" width="4.42578125" style="1" customWidth="1"/>
    <col min="7942" max="7942" width="9.5703125" style="1" customWidth="1"/>
    <col min="7943" max="7943" width="6.42578125" style="1" customWidth="1"/>
    <col min="7944" max="7944" width="12.7109375" style="1" customWidth="1"/>
    <col min="7945" max="7945" width="4.42578125" style="1" customWidth="1"/>
    <col min="7946" max="7946" width="13.42578125" style="1" customWidth="1"/>
    <col min="7947" max="7947" width="4.5703125" style="1" customWidth="1"/>
    <col min="7948" max="7948" width="15" style="1" customWidth="1"/>
    <col min="7949" max="7949" width="5.7109375" style="1" customWidth="1"/>
    <col min="7950" max="8192" width="9.140625" style="1"/>
    <col min="8193" max="8193" width="9.140625" style="1" customWidth="1"/>
    <col min="8194" max="8194" width="16.28515625" style="1" customWidth="1"/>
    <col min="8195" max="8195" width="4.42578125" style="1" customWidth="1"/>
    <col min="8196" max="8196" width="18.28515625" style="1" customWidth="1"/>
    <col min="8197" max="8197" width="4.42578125" style="1" customWidth="1"/>
    <col min="8198" max="8198" width="9.5703125" style="1" customWidth="1"/>
    <col min="8199" max="8199" width="6.42578125" style="1" customWidth="1"/>
    <col min="8200" max="8200" width="12.7109375" style="1" customWidth="1"/>
    <col min="8201" max="8201" width="4.42578125" style="1" customWidth="1"/>
    <col min="8202" max="8202" width="13.42578125" style="1" customWidth="1"/>
    <col min="8203" max="8203" width="4.5703125" style="1" customWidth="1"/>
    <col min="8204" max="8204" width="15" style="1" customWidth="1"/>
    <col min="8205" max="8205" width="5.7109375" style="1" customWidth="1"/>
    <col min="8206" max="8448" width="9.140625" style="1"/>
    <col min="8449" max="8449" width="9.140625" style="1" customWidth="1"/>
    <col min="8450" max="8450" width="16.28515625" style="1" customWidth="1"/>
    <col min="8451" max="8451" width="4.42578125" style="1" customWidth="1"/>
    <col min="8452" max="8452" width="18.28515625" style="1" customWidth="1"/>
    <col min="8453" max="8453" width="4.42578125" style="1" customWidth="1"/>
    <col min="8454" max="8454" width="9.5703125" style="1" customWidth="1"/>
    <col min="8455" max="8455" width="6.42578125" style="1" customWidth="1"/>
    <col min="8456" max="8456" width="12.7109375" style="1" customWidth="1"/>
    <col min="8457" max="8457" width="4.42578125" style="1" customWidth="1"/>
    <col min="8458" max="8458" width="13.42578125" style="1" customWidth="1"/>
    <col min="8459" max="8459" width="4.5703125" style="1" customWidth="1"/>
    <col min="8460" max="8460" width="15" style="1" customWidth="1"/>
    <col min="8461" max="8461" width="5.7109375" style="1" customWidth="1"/>
    <col min="8462" max="8704" width="9.140625" style="1"/>
    <col min="8705" max="8705" width="9.140625" style="1" customWidth="1"/>
    <col min="8706" max="8706" width="16.28515625" style="1" customWidth="1"/>
    <col min="8707" max="8707" width="4.42578125" style="1" customWidth="1"/>
    <col min="8708" max="8708" width="18.28515625" style="1" customWidth="1"/>
    <col min="8709" max="8709" width="4.42578125" style="1" customWidth="1"/>
    <col min="8710" max="8710" width="9.5703125" style="1" customWidth="1"/>
    <col min="8711" max="8711" width="6.42578125" style="1" customWidth="1"/>
    <col min="8712" max="8712" width="12.7109375" style="1" customWidth="1"/>
    <col min="8713" max="8713" width="4.42578125" style="1" customWidth="1"/>
    <col min="8714" max="8714" width="13.42578125" style="1" customWidth="1"/>
    <col min="8715" max="8715" width="4.5703125" style="1" customWidth="1"/>
    <col min="8716" max="8716" width="15" style="1" customWidth="1"/>
    <col min="8717" max="8717" width="5.7109375" style="1" customWidth="1"/>
    <col min="8718" max="8960" width="9.140625" style="1"/>
    <col min="8961" max="8961" width="9.140625" style="1" customWidth="1"/>
    <col min="8962" max="8962" width="16.28515625" style="1" customWidth="1"/>
    <col min="8963" max="8963" width="4.42578125" style="1" customWidth="1"/>
    <col min="8964" max="8964" width="18.28515625" style="1" customWidth="1"/>
    <col min="8965" max="8965" width="4.42578125" style="1" customWidth="1"/>
    <col min="8966" max="8966" width="9.5703125" style="1" customWidth="1"/>
    <col min="8967" max="8967" width="6.42578125" style="1" customWidth="1"/>
    <col min="8968" max="8968" width="12.7109375" style="1" customWidth="1"/>
    <col min="8969" max="8969" width="4.42578125" style="1" customWidth="1"/>
    <col min="8970" max="8970" width="13.42578125" style="1" customWidth="1"/>
    <col min="8971" max="8971" width="4.5703125" style="1" customWidth="1"/>
    <col min="8972" max="8972" width="15" style="1" customWidth="1"/>
    <col min="8973" max="8973" width="5.7109375" style="1" customWidth="1"/>
    <col min="8974" max="9216" width="9.140625" style="1"/>
    <col min="9217" max="9217" width="9.140625" style="1" customWidth="1"/>
    <col min="9218" max="9218" width="16.28515625" style="1" customWidth="1"/>
    <col min="9219" max="9219" width="4.42578125" style="1" customWidth="1"/>
    <col min="9220" max="9220" width="18.28515625" style="1" customWidth="1"/>
    <col min="9221" max="9221" width="4.42578125" style="1" customWidth="1"/>
    <col min="9222" max="9222" width="9.5703125" style="1" customWidth="1"/>
    <col min="9223" max="9223" width="6.42578125" style="1" customWidth="1"/>
    <col min="9224" max="9224" width="12.7109375" style="1" customWidth="1"/>
    <col min="9225" max="9225" width="4.42578125" style="1" customWidth="1"/>
    <col min="9226" max="9226" width="13.42578125" style="1" customWidth="1"/>
    <col min="9227" max="9227" width="4.5703125" style="1" customWidth="1"/>
    <col min="9228" max="9228" width="15" style="1" customWidth="1"/>
    <col min="9229" max="9229" width="5.7109375" style="1" customWidth="1"/>
    <col min="9230" max="9472" width="9.140625" style="1"/>
    <col min="9473" max="9473" width="9.140625" style="1" customWidth="1"/>
    <col min="9474" max="9474" width="16.28515625" style="1" customWidth="1"/>
    <col min="9475" max="9475" width="4.42578125" style="1" customWidth="1"/>
    <col min="9476" max="9476" width="18.28515625" style="1" customWidth="1"/>
    <col min="9477" max="9477" width="4.42578125" style="1" customWidth="1"/>
    <col min="9478" max="9478" width="9.5703125" style="1" customWidth="1"/>
    <col min="9479" max="9479" width="6.42578125" style="1" customWidth="1"/>
    <col min="9480" max="9480" width="12.7109375" style="1" customWidth="1"/>
    <col min="9481" max="9481" width="4.42578125" style="1" customWidth="1"/>
    <col min="9482" max="9482" width="13.42578125" style="1" customWidth="1"/>
    <col min="9483" max="9483" width="4.5703125" style="1" customWidth="1"/>
    <col min="9484" max="9484" width="15" style="1" customWidth="1"/>
    <col min="9485" max="9485" width="5.7109375" style="1" customWidth="1"/>
    <col min="9486" max="9728" width="9.140625" style="1"/>
    <col min="9729" max="9729" width="9.140625" style="1" customWidth="1"/>
    <col min="9730" max="9730" width="16.28515625" style="1" customWidth="1"/>
    <col min="9731" max="9731" width="4.42578125" style="1" customWidth="1"/>
    <col min="9732" max="9732" width="18.28515625" style="1" customWidth="1"/>
    <col min="9733" max="9733" width="4.42578125" style="1" customWidth="1"/>
    <col min="9734" max="9734" width="9.5703125" style="1" customWidth="1"/>
    <col min="9735" max="9735" width="6.42578125" style="1" customWidth="1"/>
    <col min="9736" max="9736" width="12.7109375" style="1" customWidth="1"/>
    <col min="9737" max="9737" width="4.42578125" style="1" customWidth="1"/>
    <col min="9738" max="9738" width="13.42578125" style="1" customWidth="1"/>
    <col min="9739" max="9739" width="4.5703125" style="1" customWidth="1"/>
    <col min="9740" max="9740" width="15" style="1" customWidth="1"/>
    <col min="9741" max="9741" width="5.7109375" style="1" customWidth="1"/>
    <col min="9742" max="9984" width="9.140625" style="1"/>
    <col min="9985" max="9985" width="9.140625" style="1" customWidth="1"/>
    <col min="9986" max="9986" width="16.28515625" style="1" customWidth="1"/>
    <col min="9987" max="9987" width="4.42578125" style="1" customWidth="1"/>
    <col min="9988" max="9988" width="18.28515625" style="1" customWidth="1"/>
    <col min="9989" max="9989" width="4.42578125" style="1" customWidth="1"/>
    <col min="9990" max="9990" width="9.5703125" style="1" customWidth="1"/>
    <col min="9991" max="9991" width="6.42578125" style="1" customWidth="1"/>
    <col min="9992" max="9992" width="12.7109375" style="1" customWidth="1"/>
    <col min="9993" max="9993" width="4.42578125" style="1" customWidth="1"/>
    <col min="9994" max="9994" width="13.42578125" style="1" customWidth="1"/>
    <col min="9995" max="9995" width="4.5703125" style="1" customWidth="1"/>
    <col min="9996" max="9996" width="15" style="1" customWidth="1"/>
    <col min="9997" max="9997" width="5.7109375" style="1" customWidth="1"/>
    <col min="9998" max="10240" width="9.140625" style="1"/>
    <col min="10241" max="10241" width="9.140625" style="1" customWidth="1"/>
    <col min="10242" max="10242" width="16.28515625" style="1" customWidth="1"/>
    <col min="10243" max="10243" width="4.42578125" style="1" customWidth="1"/>
    <col min="10244" max="10244" width="18.28515625" style="1" customWidth="1"/>
    <col min="10245" max="10245" width="4.42578125" style="1" customWidth="1"/>
    <col min="10246" max="10246" width="9.5703125" style="1" customWidth="1"/>
    <col min="10247" max="10247" width="6.42578125" style="1" customWidth="1"/>
    <col min="10248" max="10248" width="12.7109375" style="1" customWidth="1"/>
    <col min="10249" max="10249" width="4.42578125" style="1" customWidth="1"/>
    <col min="10250" max="10250" width="13.42578125" style="1" customWidth="1"/>
    <col min="10251" max="10251" width="4.5703125" style="1" customWidth="1"/>
    <col min="10252" max="10252" width="15" style="1" customWidth="1"/>
    <col min="10253" max="10253" width="5.7109375" style="1" customWidth="1"/>
    <col min="10254" max="10496" width="9.140625" style="1"/>
    <col min="10497" max="10497" width="9.140625" style="1" customWidth="1"/>
    <col min="10498" max="10498" width="16.28515625" style="1" customWidth="1"/>
    <col min="10499" max="10499" width="4.42578125" style="1" customWidth="1"/>
    <col min="10500" max="10500" width="18.28515625" style="1" customWidth="1"/>
    <col min="10501" max="10501" width="4.42578125" style="1" customWidth="1"/>
    <col min="10502" max="10502" width="9.5703125" style="1" customWidth="1"/>
    <col min="10503" max="10503" width="6.42578125" style="1" customWidth="1"/>
    <col min="10504" max="10504" width="12.7109375" style="1" customWidth="1"/>
    <col min="10505" max="10505" width="4.42578125" style="1" customWidth="1"/>
    <col min="10506" max="10506" width="13.42578125" style="1" customWidth="1"/>
    <col min="10507" max="10507" width="4.5703125" style="1" customWidth="1"/>
    <col min="10508" max="10508" width="15" style="1" customWidth="1"/>
    <col min="10509" max="10509" width="5.7109375" style="1" customWidth="1"/>
    <col min="10510" max="10752" width="9.140625" style="1"/>
    <col min="10753" max="10753" width="9.140625" style="1" customWidth="1"/>
    <col min="10754" max="10754" width="16.28515625" style="1" customWidth="1"/>
    <col min="10755" max="10755" width="4.42578125" style="1" customWidth="1"/>
    <col min="10756" max="10756" width="18.28515625" style="1" customWidth="1"/>
    <col min="10757" max="10757" width="4.42578125" style="1" customWidth="1"/>
    <col min="10758" max="10758" width="9.5703125" style="1" customWidth="1"/>
    <col min="10759" max="10759" width="6.42578125" style="1" customWidth="1"/>
    <col min="10760" max="10760" width="12.7109375" style="1" customWidth="1"/>
    <col min="10761" max="10761" width="4.42578125" style="1" customWidth="1"/>
    <col min="10762" max="10762" width="13.42578125" style="1" customWidth="1"/>
    <col min="10763" max="10763" width="4.5703125" style="1" customWidth="1"/>
    <col min="10764" max="10764" width="15" style="1" customWidth="1"/>
    <col min="10765" max="10765" width="5.7109375" style="1" customWidth="1"/>
    <col min="10766" max="11008" width="9.140625" style="1"/>
    <col min="11009" max="11009" width="9.140625" style="1" customWidth="1"/>
    <col min="11010" max="11010" width="16.28515625" style="1" customWidth="1"/>
    <col min="11011" max="11011" width="4.42578125" style="1" customWidth="1"/>
    <col min="11012" max="11012" width="18.28515625" style="1" customWidth="1"/>
    <col min="11013" max="11013" width="4.42578125" style="1" customWidth="1"/>
    <col min="11014" max="11014" width="9.5703125" style="1" customWidth="1"/>
    <col min="11015" max="11015" width="6.42578125" style="1" customWidth="1"/>
    <col min="11016" max="11016" width="12.7109375" style="1" customWidth="1"/>
    <col min="11017" max="11017" width="4.42578125" style="1" customWidth="1"/>
    <col min="11018" max="11018" width="13.42578125" style="1" customWidth="1"/>
    <col min="11019" max="11019" width="4.5703125" style="1" customWidth="1"/>
    <col min="11020" max="11020" width="15" style="1" customWidth="1"/>
    <col min="11021" max="11021" width="5.7109375" style="1" customWidth="1"/>
    <col min="11022" max="11264" width="9.140625" style="1"/>
    <col min="11265" max="11265" width="9.140625" style="1" customWidth="1"/>
    <col min="11266" max="11266" width="16.28515625" style="1" customWidth="1"/>
    <col min="11267" max="11267" width="4.42578125" style="1" customWidth="1"/>
    <col min="11268" max="11268" width="18.28515625" style="1" customWidth="1"/>
    <col min="11269" max="11269" width="4.42578125" style="1" customWidth="1"/>
    <col min="11270" max="11270" width="9.5703125" style="1" customWidth="1"/>
    <col min="11271" max="11271" width="6.42578125" style="1" customWidth="1"/>
    <col min="11272" max="11272" width="12.7109375" style="1" customWidth="1"/>
    <col min="11273" max="11273" width="4.42578125" style="1" customWidth="1"/>
    <col min="11274" max="11274" width="13.42578125" style="1" customWidth="1"/>
    <col min="11275" max="11275" width="4.5703125" style="1" customWidth="1"/>
    <col min="11276" max="11276" width="15" style="1" customWidth="1"/>
    <col min="11277" max="11277" width="5.7109375" style="1" customWidth="1"/>
    <col min="11278" max="11520" width="9.140625" style="1"/>
    <col min="11521" max="11521" width="9.140625" style="1" customWidth="1"/>
    <col min="11522" max="11522" width="16.28515625" style="1" customWidth="1"/>
    <col min="11523" max="11523" width="4.42578125" style="1" customWidth="1"/>
    <col min="11524" max="11524" width="18.28515625" style="1" customWidth="1"/>
    <col min="11525" max="11525" width="4.42578125" style="1" customWidth="1"/>
    <col min="11526" max="11526" width="9.5703125" style="1" customWidth="1"/>
    <col min="11527" max="11527" width="6.42578125" style="1" customWidth="1"/>
    <col min="11528" max="11528" width="12.7109375" style="1" customWidth="1"/>
    <col min="11529" max="11529" width="4.42578125" style="1" customWidth="1"/>
    <col min="11530" max="11530" width="13.42578125" style="1" customWidth="1"/>
    <col min="11531" max="11531" width="4.5703125" style="1" customWidth="1"/>
    <col min="11532" max="11532" width="15" style="1" customWidth="1"/>
    <col min="11533" max="11533" width="5.7109375" style="1" customWidth="1"/>
    <col min="11534" max="11776" width="9.140625" style="1"/>
    <col min="11777" max="11777" width="9.140625" style="1" customWidth="1"/>
    <col min="11778" max="11778" width="16.28515625" style="1" customWidth="1"/>
    <col min="11779" max="11779" width="4.42578125" style="1" customWidth="1"/>
    <col min="11780" max="11780" width="18.28515625" style="1" customWidth="1"/>
    <col min="11781" max="11781" width="4.42578125" style="1" customWidth="1"/>
    <col min="11782" max="11782" width="9.5703125" style="1" customWidth="1"/>
    <col min="11783" max="11783" width="6.42578125" style="1" customWidth="1"/>
    <col min="11784" max="11784" width="12.7109375" style="1" customWidth="1"/>
    <col min="11785" max="11785" width="4.42578125" style="1" customWidth="1"/>
    <col min="11786" max="11786" width="13.42578125" style="1" customWidth="1"/>
    <col min="11787" max="11787" width="4.5703125" style="1" customWidth="1"/>
    <col min="11788" max="11788" width="15" style="1" customWidth="1"/>
    <col min="11789" max="11789" width="5.7109375" style="1" customWidth="1"/>
    <col min="11790" max="12032" width="9.140625" style="1"/>
    <col min="12033" max="12033" width="9.140625" style="1" customWidth="1"/>
    <col min="12034" max="12034" width="16.28515625" style="1" customWidth="1"/>
    <col min="12035" max="12035" width="4.42578125" style="1" customWidth="1"/>
    <col min="12036" max="12036" width="18.28515625" style="1" customWidth="1"/>
    <col min="12037" max="12037" width="4.42578125" style="1" customWidth="1"/>
    <col min="12038" max="12038" width="9.5703125" style="1" customWidth="1"/>
    <col min="12039" max="12039" width="6.42578125" style="1" customWidth="1"/>
    <col min="12040" max="12040" width="12.7109375" style="1" customWidth="1"/>
    <col min="12041" max="12041" width="4.42578125" style="1" customWidth="1"/>
    <col min="12042" max="12042" width="13.42578125" style="1" customWidth="1"/>
    <col min="12043" max="12043" width="4.5703125" style="1" customWidth="1"/>
    <col min="12044" max="12044" width="15" style="1" customWidth="1"/>
    <col min="12045" max="12045" width="5.7109375" style="1" customWidth="1"/>
    <col min="12046" max="12288" width="9.140625" style="1"/>
    <col min="12289" max="12289" width="9.140625" style="1" customWidth="1"/>
    <col min="12290" max="12290" width="16.28515625" style="1" customWidth="1"/>
    <col min="12291" max="12291" width="4.42578125" style="1" customWidth="1"/>
    <col min="12292" max="12292" width="18.28515625" style="1" customWidth="1"/>
    <col min="12293" max="12293" width="4.42578125" style="1" customWidth="1"/>
    <col min="12294" max="12294" width="9.5703125" style="1" customWidth="1"/>
    <col min="12295" max="12295" width="6.42578125" style="1" customWidth="1"/>
    <col min="12296" max="12296" width="12.7109375" style="1" customWidth="1"/>
    <col min="12297" max="12297" width="4.42578125" style="1" customWidth="1"/>
    <col min="12298" max="12298" width="13.42578125" style="1" customWidth="1"/>
    <col min="12299" max="12299" width="4.5703125" style="1" customWidth="1"/>
    <col min="12300" max="12300" width="15" style="1" customWidth="1"/>
    <col min="12301" max="12301" width="5.7109375" style="1" customWidth="1"/>
    <col min="12302" max="12544" width="9.140625" style="1"/>
    <col min="12545" max="12545" width="9.140625" style="1" customWidth="1"/>
    <col min="12546" max="12546" width="16.28515625" style="1" customWidth="1"/>
    <col min="12547" max="12547" width="4.42578125" style="1" customWidth="1"/>
    <col min="12548" max="12548" width="18.28515625" style="1" customWidth="1"/>
    <col min="12549" max="12549" width="4.42578125" style="1" customWidth="1"/>
    <col min="12550" max="12550" width="9.5703125" style="1" customWidth="1"/>
    <col min="12551" max="12551" width="6.42578125" style="1" customWidth="1"/>
    <col min="12552" max="12552" width="12.7109375" style="1" customWidth="1"/>
    <col min="12553" max="12553" width="4.42578125" style="1" customWidth="1"/>
    <col min="12554" max="12554" width="13.42578125" style="1" customWidth="1"/>
    <col min="12555" max="12555" width="4.5703125" style="1" customWidth="1"/>
    <col min="12556" max="12556" width="15" style="1" customWidth="1"/>
    <col min="12557" max="12557" width="5.7109375" style="1" customWidth="1"/>
    <col min="12558" max="12800" width="9.140625" style="1"/>
    <col min="12801" max="12801" width="9.140625" style="1" customWidth="1"/>
    <col min="12802" max="12802" width="16.28515625" style="1" customWidth="1"/>
    <col min="12803" max="12803" width="4.42578125" style="1" customWidth="1"/>
    <col min="12804" max="12804" width="18.28515625" style="1" customWidth="1"/>
    <col min="12805" max="12805" width="4.42578125" style="1" customWidth="1"/>
    <col min="12806" max="12806" width="9.5703125" style="1" customWidth="1"/>
    <col min="12807" max="12807" width="6.42578125" style="1" customWidth="1"/>
    <col min="12808" max="12808" width="12.7109375" style="1" customWidth="1"/>
    <col min="12809" max="12809" width="4.42578125" style="1" customWidth="1"/>
    <col min="12810" max="12810" width="13.42578125" style="1" customWidth="1"/>
    <col min="12811" max="12811" width="4.5703125" style="1" customWidth="1"/>
    <col min="12812" max="12812" width="15" style="1" customWidth="1"/>
    <col min="12813" max="12813" width="5.7109375" style="1" customWidth="1"/>
    <col min="12814" max="13056" width="9.140625" style="1"/>
    <col min="13057" max="13057" width="9.140625" style="1" customWidth="1"/>
    <col min="13058" max="13058" width="16.28515625" style="1" customWidth="1"/>
    <col min="13059" max="13059" width="4.42578125" style="1" customWidth="1"/>
    <col min="13060" max="13060" width="18.28515625" style="1" customWidth="1"/>
    <col min="13061" max="13061" width="4.42578125" style="1" customWidth="1"/>
    <col min="13062" max="13062" width="9.5703125" style="1" customWidth="1"/>
    <col min="13063" max="13063" width="6.42578125" style="1" customWidth="1"/>
    <col min="13064" max="13064" width="12.7109375" style="1" customWidth="1"/>
    <col min="13065" max="13065" width="4.42578125" style="1" customWidth="1"/>
    <col min="13066" max="13066" width="13.42578125" style="1" customWidth="1"/>
    <col min="13067" max="13067" width="4.5703125" style="1" customWidth="1"/>
    <col min="13068" max="13068" width="15" style="1" customWidth="1"/>
    <col min="13069" max="13069" width="5.7109375" style="1" customWidth="1"/>
    <col min="13070" max="13312" width="9.140625" style="1"/>
    <col min="13313" max="13313" width="9.140625" style="1" customWidth="1"/>
    <col min="13314" max="13314" width="16.28515625" style="1" customWidth="1"/>
    <col min="13315" max="13315" width="4.42578125" style="1" customWidth="1"/>
    <col min="13316" max="13316" width="18.28515625" style="1" customWidth="1"/>
    <col min="13317" max="13317" width="4.42578125" style="1" customWidth="1"/>
    <col min="13318" max="13318" width="9.5703125" style="1" customWidth="1"/>
    <col min="13319" max="13319" width="6.42578125" style="1" customWidth="1"/>
    <col min="13320" max="13320" width="12.7109375" style="1" customWidth="1"/>
    <col min="13321" max="13321" width="4.42578125" style="1" customWidth="1"/>
    <col min="13322" max="13322" width="13.42578125" style="1" customWidth="1"/>
    <col min="13323" max="13323" width="4.5703125" style="1" customWidth="1"/>
    <col min="13324" max="13324" width="15" style="1" customWidth="1"/>
    <col min="13325" max="13325" width="5.7109375" style="1" customWidth="1"/>
    <col min="13326" max="13568" width="9.140625" style="1"/>
    <col min="13569" max="13569" width="9.140625" style="1" customWidth="1"/>
    <col min="13570" max="13570" width="16.28515625" style="1" customWidth="1"/>
    <col min="13571" max="13571" width="4.42578125" style="1" customWidth="1"/>
    <col min="13572" max="13572" width="18.28515625" style="1" customWidth="1"/>
    <col min="13573" max="13573" width="4.42578125" style="1" customWidth="1"/>
    <col min="13574" max="13574" width="9.5703125" style="1" customWidth="1"/>
    <col min="13575" max="13575" width="6.42578125" style="1" customWidth="1"/>
    <col min="13576" max="13576" width="12.7109375" style="1" customWidth="1"/>
    <col min="13577" max="13577" width="4.42578125" style="1" customWidth="1"/>
    <col min="13578" max="13578" width="13.42578125" style="1" customWidth="1"/>
    <col min="13579" max="13579" width="4.5703125" style="1" customWidth="1"/>
    <col min="13580" max="13580" width="15" style="1" customWidth="1"/>
    <col min="13581" max="13581" width="5.7109375" style="1" customWidth="1"/>
    <col min="13582" max="13824" width="9.140625" style="1"/>
    <col min="13825" max="13825" width="9.140625" style="1" customWidth="1"/>
    <col min="13826" max="13826" width="16.28515625" style="1" customWidth="1"/>
    <col min="13827" max="13827" width="4.42578125" style="1" customWidth="1"/>
    <col min="13828" max="13828" width="18.28515625" style="1" customWidth="1"/>
    <col min="13829" max="13829" width="4.42578125" style="1" customWidth="1"/>
    <col min="13830" max="13830" width="9.5703125" style="1" customWidth="1"/>
    <col min="13831" max="13831" width="6.42578125" style="1" customWidth="1"/>
    <col min="13832" max="13832" width="12.7109375" style="1" customWidth="1"/>
    <col min="13833" max="13833" width="4.42578125" style="1" customWidth="1"/>
    <col min="13834" max="13834" width="13.42578125" style="1" customWidth="1"/>
    <col min="13835" max="13835" width="4.5703125" style="1" customWidth="1"/>
    <col min="13836" max="13836" width="15" style="1" customWidth="1"/>
    <col min="13837" max="13837" width="5.7109375" style="1" customWidth="1"/>
    <col min="13838" max="14080" width="9.140625" style="1"/>
    <col min="14081" max="14081" width="9.140625" style="1" customWidth="1"/>
    <col min="14082" max="14082" width="16.28515625" style="1" customWidth="1"/>
    <col min="14083" max="14083" width="4.42578125" style="1" customWidth="1"/>
    <col min="14084" max="14084" width="18.28515625" style="1" customWidth="1"/>
    <col min="14085" max="14085" width="4.42578125" style="1" customWidth="1"/>
    <col min="14086" max="14086" width="9.5703125" style="1" customWidth="1"/>
    <col min="14087" max="14087" width="6.42578125" style="1" customWidth="1"/>
    <col min="14088" max="14088" width="12.7109375" style="1" customWidth="1"/>
    <col min="14089" max="14089" width="4.42578125" style="1" customWidth="1"/>
    <col min="14090" max="14090" width="13.42578125" style="1" customWidth="1"/>
    <col min="14091" max="14091" width="4.5703125" style="1" customWidth="1"/>
    <col min="14092" max="14092" width="15" style="1" customWidth="1"/>
    <col min="14093" max="14093" width="5.7109375" style="1" customWidth="1"/>
    <col min="14094" max="14336" width="9.140625" style="1"/>
    <col min="14337" max="14337" width="9.140625" style="1" customWidth="1"/>
    <col min="14338" max="14338" width="16.28515625" style="1" customWidth="1"/>
    <col min="14339" max="14339" width="4.42578125" style="1" customWidth="1"/>
    <col min="14340" max="14340" width="18.28515625" style="1" customWidth="1"/>
    <col min="14341" max="14341" width="4.42578125" style="1" customWidth="1"/>
    <col min="14342" max="14342" width="9.5703125" style="1" customWidth="1"/>
    <col min="14343" max="14343" width="6.42578125" style="1" customWidth="1"/>
    <col min="14344" max="14344" width="12.7109375" style="1" customWidth="1"/>
    <col min="14345" max="14345" width="4.42578125" style="1" customWidth="1"/>
    <col min="14346" max="14346" width="13.42578125" style="1" customWidth="1"/>
    <col min="14347" max="14347" width="4.5703125" style="1" customWidth="1"/>
    <col min="14348" max="14348" width="15" style="1" customWidth="1"/>
    <col min="14349" max="14349" width="5.7109375" style="1" customWidth="1"/>
    <col min="14350" max="14592" width="9.140625" style="1"/>
    <col min="14593" max="14593" width="9.140625" style="1" customWidth="1"/>
    <col min="14594" max="14594" width="16.28515625" style="1" customWidth="1"/>
    <col min="14595" max="14595" width="4.42578125" style="1" customWidth="1"/>
    <col min="14596" max="14596" width="18.28515625" style="1" customWidth="1"/>
    <col min="14597" max="14597" width="4.42578125" style="1" customWidth="1"/>
    <col min="14598" max="14598" width="9.5703125" style="1" customWidth="1"/>
    <col min="14599" max="14599" width="6.42578125" style="1" customWidth="1"/>
    <col min="14600" max="14600" width="12.7109375" style="1" customWidth="1"/>
    <col min="14601" max="14601" width="4.42578125" style="1" customWidth="1"/>
    <col min="14602" max="14602" width="13.42578125" style="1" customWidth="1"/>
    <col min="14603" max="14603" width="4.5703125" style="1" customWidth="1"/>
    <col min="14604" max="14604" width="15" style="1" customWidth="1"/>
    <col min="14605" max="14605" width="5.7109375" style="1" customWidth="1"/>
    <col min="14606" max="14848" width="9.140625" style="1"/>
    <col min="14849" max="14849" width="9.140625" style="1" customWidth="1"/>
    <col min="14850" max="14850" width="16.28515625" style="1" customWidth="1"/>
    <col min="14851" max="14851" width="4.42578125" style="1" customWidth="1"/>
    <col min="14852" max="14852" width="18.28515625" style="1" customWidth="1"/>
    <col min="14853" max="14853" width="4.42578125" style="1" customWidth="1"/>
    <col min="14854" max="14854" width="9.5703125" style="1" customWidth="1"/>
    <col min="14855" max="14855" width="6.42578125" style="1" customWidth="1"/>
    <col min="14856" max="14856" width="12.7109375" style="1" customWidth="1"/>
    <col min="14857" max="14857" width="4.42578125" style="1" customWidth="1"/>
    <col min="14858" max="14858" width="13.42578125" style="1" customWidth="1"/>
    <col min="14859" max="14859" width="4.5703125" style="1" customWidth="1"/>
    <col min="14860" max="14860" width="15" style="1" customWidth="1"/>
    <col min="14861" max="14861" width="5.7109375" style="1" customWidth="1"/>
    <col min="14862" max="15104" width="9.140625" style="1"/>
    <col min="15105" max="15105" width="9.140625" style="1" customWidth="1"/>
    <col min="15106" max="15106" width="16.28515625" style="1" customWidth="1"/>
    <col min="15107" max="15107" width="4.42578125" style="1" customWidth="1"/>
    <col min="15108" max="15108" width="18.28515625" style="1" customWidth="1"/>
    <col min="15109" max="15109" width="4.42578125" style="1" customWidth="1"/>
    <col min="15110" max="15110" width="9.5703125" style="1" customWidth="1"/>
    <col min="15111" max="15111" width="6.42578125" style="1" customWidth="1"/>
    <col min="15112" max="15112" width="12.7109375" style="1" customWidth="1"/>
    <col min="15113" max="15113" width="4.42578125" style="1" customWidth="1"/>
    <col min="15114" max="15114" width="13.42578125" style="1" customWidth="1"/>
    <col min="15115" max="15115" width="4.5703125" style="1" customWidth="1"/>
    <col min="15116" max="15116" width="15" style="1" customWidth="1"/>
    <col min="15117" max="15117" width="5.7109375" style="1" customWidth="1"/>
    <col min="15118" max="15360" width="9.140625" style="1"/>
    <col min="15361" max="15361" width="9.140625" style="1" customWidth="1"/>
    <col min="15362" max="15362" width="16.28515625" style="1" customWidth="1"/>
    <col min="15363" max="15363" width="4.42578125" style="1" customWidth="1"/>
    <col min="15364" max="15364" width="18.28515625" style="1" customWidth="1"/>
    <col min="15365" max="15365" width="4.42578125" style="1" customWidth="1"/>
    <col min="15366" max="15366" width="9.5703125" style="1" customWidth="1"/>
    <col min="15367" max="15367" width="6.42578125" style="1" customWidth="1"/>
    <col min="15368" max="15368" width="12.7109375" style="1" customWidth="1"/>
    <col min="15369" max="15369" width="4.42578125" style="1" customWidth="1"/>
    <col min="15370" max="15370" width="13.42578125" style="1" customWidth="1"/>
    <col min="15371" max="15371" width="4.5703125" style="1" customWidth="1"/>
    <col min="15372" max="15372" width="15" style="1" customWidth="1"/>
    <col min="15373" max="15373" width="5.7109375" style="1" customWidth="1"/>
    <col min="15374" max="15616" width="9.140625" style="1"/>
    <col min="15617" max="15617" width="9.140625" style="1" customWidth="1"/>
    <col min="15618" max="15618" width="16.28515625" style="1" customWidth="1"/>
    <col min="15619" max="15619" width="4.42578125" style="1" customWidth="1"/>
    <col min="15620" max="15620" width="18.28515625" style="1" customWidth="1"/>
    <col min="15621" max="15621" width="4.42578125" style="1" customWidth="1"/>
    <col min="15622" max="15622" width="9.5703125" style="1" customWidth="1"/>
    <col min="15623" max="15623" width="6.42578125" style="1" customWidth="1"/>
    <col min="15624" max="15624" width="12.7109375" style="1" customWidth="1"/>
    <col min="15625" max="15625" width="4.42578125" style="1" customWidth="1"/>
    <col min="15626" max="15626" width="13.42578125" style="1" customWidth="1"/>
    <col min="15627" max="15627" width="4.5703125" style="1" customWidth="1"/>
    <col min="15628" max="15628" width="15" style="1" customWidth="1"/>
    <col min="15629" max="15629" width="5.7109375" style="1" customWidth="1"/>
    <col min="15630" max="15872" width="9.140625" style="1"/>
    <col min="15873" max="15873" width="9.140625" style="1" customWidth="1"/>
    <col min="15874" max="15874" width="16.28515625" style="1" customWidth="1"/>
    <col min="15875" max="15875" width="4.42578125" style="1" customWidth="1"/>
    <col min="15876" max="15876" width="18.28515625" style="1" customWidth="1"/>
    <col min="15877" max="15877" width="4.42578125" style="1" customWidth="1"/>
    <col min="15878" max="15878" width="9.5703125" style="1" customWidth="1"/>
    <col min="15879" max="15879" width="6.42578125" style="1" customWidth="1"/>
    <col min="15880" max="15880" width="12.7109375" style="1" customWidth="1"/>
    <col min="15881" max="15881" width="4.42578125" style="1" customWidth="1"/>
    <col min="15882" max="15882" width="13.42578125" style="1" customWidth="1"/>
    <col min="15883" max="15883" width="4.5703125" style="1" customWidth="1"/>
    <col min="15884" max="15884" width="15" style="1" customWidth="1"/>
    <col min="15885" max="15885" width="5.7109375" style="1" customWidth="1"/>
    <col min="15886" max="16128" width="9.140625" style="1"/>
    <col min="16129" max="16129" width="9.140625" style="1" customWidth="1"/>
    <col min="16130" max="16130" width="16.28515625" style="1" customWidth="1"/>
    <col min="16131" max="16131" width="4.42578125" style="1" customWidth="1"/>
    <col min="16132" max="16132" width="18.28515625" style="1" customWidth="1"/>
    <col min="16133" max="16133" width="4.42578125" style="1" customWidth="1"/>
    <col min="16134" max="16134" width="9.5703125" style="1" customWidth="1"/>
    <col min="16135" max="16135" width="6.42578125" style="1" customWidth="1"/>
    <col min="16136" max="16136" width="12.7109375" style="1" customWidth="1"/>
    <col min="16137" max="16137" width="4.42578125" style="1" customWidth="1"/>
    <col min="16138" max="16138" width="13.42578125" style="1" customWidth="1"/>
    <col min="16139" max="16139" width="4.5703125" style="1" customWidth="1"/>
    <col min="16140" max="16140" width="15" style="1" customWidth="1"/>
    <col min="16141" max="16141" width="5.7109375" style="1" customWidth="1"/>
    <col min="16142" max="16384" width="9.140625" style="1"/>
  </cols>
  <sheetData>
    <row r="1" spans="1:13" ht="15.75" customHeight="1" x14ac:dyDescent="0.25">
      <c r="A1" s="319" t="s">
        <v>0</v>
      </c>
      <c r="B1" s="320"/>
      <c r="C1" s="320"/>
      <c r="D1" s="320"/>
      <c r="E1" s="320"/>
      <c r="F1" s="320"/>
      <c r="G1" s="320"/>
      <c r="H1" s="320"/>
      <c r="I1" s="320"/>
      <c r="J1" s="320"/>
      <c r="K1" s="320"/>
      <c r="L1" s="320"/>
      <c r="M1" s="321"/>
    </row>
    <row r="2" spans="1:13" x14ac:dyDescent="0.25">
      <c r="A2" s="322" t="s">
        <v>1</v>
      </c>
      <c r="B2" s="325" t="s">
        <v>2</v>
      </c>
      <c r="C2" s="326"/>
      <c r="D2" s="326"/>
      <c r="E2" s="326"/>
      <c r="F2" s="326"/>
      <c r="G2" s="327"/>
      <c r="H2" s="325" t="s">
        <v>3</v>
      </c>
      <c r="I2" s="326"/>
      <c r="J2" s="326"/>
      <c r="K2" s="326"/>
      <c r="L2" s="326"/>
      <c r="M2" s="327"/>
    </row>
    <row r="3" spans="1:13" x14ac:dyDescent="0.25">
      <c r="A3" s="323"/>
      <c r="B3" s="328" t="s">
        <v>4</v>
      </c>
      <c r="C3" s="329"/>
      <c r="D3" s="328" t="s">
        <v>5</v>
      </c>
      <c r="E3" s="329"/>
      <c r="F3" s="328" t="s">
        <v>6</v>
      </c>
      <c r="G3" s="329"/>
      <c r="H3" s="334"/>
      <c r="I3" s="335"/>
      <c r="J3" s="334"/>
      <c r="K3" s="335"/>
      <c r="L3" s="334"/>
      <c r="M3" s="335"/>
    </row>
    <row r="4" spans="1:13" x14ac:dyDescent="0.25">
      <c r="A4" s="323"/>
      <c r="B4" s="330"/>
      <c r="C4" s="331"/>
      <c r="D4" s="330"/>
      <c r="E4" s="331"/>
      <c r="F4" s="330" t="s">
        <v>7</v>
      </c>
      <c r="G4" s="331"/>
      <c r="H4" s="340"/>
      <c r="I4" s="341"/>
      <c r="J4" s="340"/>
      <c r="K4" s="341"/>
      <c r="L4" s="340"/>
      <c r="M4" s="341"/>
    </row>
    <row r="5" spans="1:13" x14ac:dyDescent="0.25">
      <c r="A5" s="323"/>
      <c r="B5" s="332"/>
      <c r="C5" s="333"/>
      <c r="D5" s="332"/>
      <c r="E5" s="333"/>
      <c r="F5" s="332"/>
      <c r="G5" s="333"/>
      <c r="H5" s="330" t="s">
        <v>8</v>
      </c>
      <c r="I5" s="331"/>
      <c r="J5" s="330" t="s">
        <v>8</v>
      </c>
      <c r="K5" s="331"/>
      <c r="L5" s="330" t="s">
        <v>9</v>
      </c>
      <c r="M5" s="331"/>
    </row>
    <row r="6" spans="1:13" x14ac:dyDescent="0.25">
      <c r="A6" s="324"/>
      <c r="B6" s="325" t="s">
        <v>10</v>
      </c>
      <c r="C6" s="326"/>
      <c r="D6" s="326"/>
      <c r="E6" s="327"/>
      <c r="F6" s="325" t="s">
        <v>11</v>
      </c>
      <c r="G6" s="327"/>
      <c r="H6" s="332" t="s">
        <v>12</v>
      </c>
      <c r="I6" s="333"/>
      <c r="J6" s="332" t="s">
        <v>13</v>
      </c>
      <c r="K6" s="333"/>
      <c r="L6" s="332" t="s">
        <v>14</v>
      </c>
      <c r="M6" s="333"/>
    </row>
    <row r="7" spans="1:13" x14ac:dyDescent="0.25">
      <c r="A7" s="2">
        <v>1949</v>
      </c>
      <c r="B7" s="3">
        <v>149188130</v>
      </c>
      <c r="C7" s="4"/>
      <c r="D7" s="5" t="s">
        <v>15</v>
      </c>
      <c r="E7" s="4"/>
      <c r="F7" s="5" t="s">
        <v>15</v>
      </c>
      <c r="G7" s="4"/>
      <c r="H7" s="5">
        <v>267.2</v>
      </c>
      <c r="I7" s="4"/>
      <c r="J7" s="6">
        <v>1844.7</v>
      </c>
      <c r="K7" s="4"/>
      <c r="L7" s="5">
        <v>0.14485999999999999</v>
      </c>
      <c r="M7" s="4"/>
    </row>
    <row r="8" spans="1:13" x14ac:dyDescent="0.25">
      <c r="A8" s="2">
        <v>1950</v>
      </c>
      <c r="B8" s="3">
        <v>152271417</v>
      </c>
      <c r="C8" s="4"/>
      <c r="D8" s="3">
        <v>2556505579</v>
      </c>
      <c r="E8" s="7" t="s">
        <v>16</v>
      </c>
      <c r="F8" s="5">
        <v>6</v>
      </c>
      <c r="G8" s="4"/>
      <c r="H8" s="5">
        <v>293.7</v>
      </c>
      <c r="I8" s="4"/>
      <c r="J8" s="6">
        <v>2006</v>
      </c>
      <c r="K8" s="4"/>
      <c r="L8" s="5">
        <v>0.14643999999999999</v>
      </c>
      <c r="M8" s="4"/>
    </row>
    <row r="9" spans="1:13" x14ac:dyDescent="0.25">
      <c r="A9" s="8">
        <v>1951</v>
      </c>
      <c r="B9" s="9">
        <v>154877889</v>
      </c>
      <c r="C9" s="10"/>
      <c r="D9" s="9">
        <v>2593858083</v>
      </c>
      <c r="E9" s="11" t="s">
        <v>16</v>
      </c>
      <c r="F9" s="12">
        <v>6</v>
      </c>
      <c r="G9" s="10"/>
      <c r="H9" s="12">
        <v>339.3</v>
      </c>
      <c r="I9" s="10"/>
      <c r="J9" s="13">
        <v>2161.1</v>
      </c>
      <c r="K9" s="10"/>
      <c r="L9" s="12">
        <v>0.15698000000000001</v>
      </c>
      <c r="M9" s="10"/>
    </row>
    <row r="10" spans="1:13" x14ac:dyDescent="0.25">
      <c r="A10" s="2">
        <v>1952</v>
      </c>
      <c r="B10" s="3">
        <v>157552740</v>
      </c>
      <c r="C10" s="4"/>
      <c r="D10" s="3">
        <v>2635734313</v>
      </c>
      <c r="E10" s="7" t="s">
        <v>16</v>
      </c>
      <c r="F10" s="5">
        <v>6</v>
      </c>
      <c r="G10" s="4"/>
      <c r="H10" s="5">
        <v>358.3</v>
      </c>
      <c r="I10" s="4"/>
      <c r="J10" s="6">
        <v>2243.9</v>
      </c>
      <c r="K10" s="4"/>
      <c r="L10" s="5">
        <v>0.15967999999999999</v>
      </c>
      <c r="M10" s="4"/>
    </row>
    <row r="11" spans="1:13" x14ac:dyDescent="0.25">
      <c r="A11" s="2">
        <v>1953</v>
      </c>
      <c r="B11" s="3">
        <v>160184192</v>
      </c>
      <c r="C11" s="4"/>
      <c r="D11" s="3">
        <v>2681062149</v>
      </c>
      <c r="E11" s="7" t="s">
        <v>16</v>
      </c>
      <c r="F11" s="5">
        <v>6</v>
      </c>
      <c r="G11" s="4"/>
      <c r="H11" s="5">
        <v>379.3</v>
      </c>
      <c r="I11" s="4"/>
      <c r="J11" s="6">
        <v>2347.1999999999998</v>
      </c>
      <c r="K11" s="4"/>
      <c r="L11" s="5">
        <v>0.16161</v>
      </c>
      <c r="M11" s="4"/>
    </row>
    <row r="12" spans="1:13" x14ac:dyDescent="0.25">
      <c r="A12" s="8">
        <v>1954</v>
      </c>
      <c r="B12" s="9">
        <v>163025854</v>
      </c>
      <c r="C12" s="10"/>
      <c r="D12" s="9">
        <v>2729285846</v>
      </c>
      <c r="E12" s="11" t="s">
        <v>16</v>
      </c>
      <c r="F12" s="12">
        <v>6</v>
      </c>
      <c r="G12" s="10"/>
      <c r="H12" s="12">
        <v>380.4</v>
      </c>
      <c r="I12" s="10"/>
      <c r="J12" s="13">
        <v>2332.4</v>
      </c>
      <c r="K12" s="10"/>
      <c r="L12" s="12">
        <v>0.16308</v>
      </c>
      <c r="M12" s="10"/>
    </row>
    <row r="13" spans="1:13" x14ac:dyDescent="0.25">
      <c r="A13" s="2">
        <v>1955</v>
      </c>
      <c r="B13" s="3">
        <v>165931202</v>
      </c>
      <c r="C13" s="4"/>
      <c r="D13" s="3">
        <v>2781208671</v>
      </c>
      <c r="E13" s="7" t="s">
        <v>16</v>
      </c>
      <c r="F13" s="5">
        <v>6</v>
      </c>
      <c r="G13" s="4"/>
      <c r="H13" s="5">
        <v>414.7</v>
      </c>
      <c r="I13" s="4"/>
      <c r="J13" s="6">
        <v>2500.3000000000002</v>
      </c>
      <c r="K13" s="4"/>
      <c r="L13" s="5">
        <v>0.16586999999999999</v>
      </c>
      <c r="M13" s="4"/>
    </row>
    <row r="14" spans="1:13" x14ac:dyDescent="0.25">
      <c r="A14" s="2">
        <v>1956</v>
      </c>
      <c r="B14" s="3">
        <v>168903031</v>
      </c>
      <c r="C14" s="4"/>
      <c r="D14" s="3">
        <v>2834464686</v>
      </c>
      <c r="E14" s="7" t="s">
        <v>16</v>
      </c>
      <c r="F14" s="5">
        <v>6</v>
      </c>
      <c r="G14" s="4"/>
      <c r="H14" s="5">
        <v>437.4</v>
      </c>
      <c r="I14" s="4"/>
      <c r="J14" s="6">
        <v>2549.6999999999998</v>
      </c>
      <c r="K14" s="4"/>
      <c r="L14" s="5">
        <v>0.17155999999999999</v>
      </c>
      <c r="M14" s="4"/>
    </row>
    <row r="15" spans="1:13" x14ac:dyDescent="0.25">
      <c r="A15" s="8">
        <v>1957</v>
      </c>
      <c r="B15" s="9">
        <v>171984130</v>
      </c>
      <c r="C15" s="10"/>
      <c r="D15" s="9">
        <v>2890572456</v>
      </c>
      <c r="E15" s="11" t="s">
        <v>16</v>
      </c>
      <c r="F15" s="12">
        <v>5.9</v>
      </c>
      <c r="G15" s="11" t="s">
        <v>16</v>
      </c>
      <c r="H15" s="12">
        <v>461.1</v>
      </c>
      <c r="I15" s="10"/>
      <c r="J15" s="13">
        <v>2601.1</v>
      </c>
      <c r="K15" s="10"/>
      <c r="L15" s="12">
        <v>0.17726</v>
      </c>
      <c r="M15" s="10"/>
    </row>
    <row r="16" spans="1:13" x14ac:dyDescent="0.25">
      <c r="A16" s="2">
        <v>1958</v>
      </c>
      <c r="B16" s="3">
        <v>174881904</v>
      </c>
      <c r="C16" s="4"/>
      <c r="D16" s="3">
        <v>2947421720</v>
      </c>
      <c r="E16" s="7" t="s">
        <v>16</v>
      </c>
      <c r="F16" s="5">
        <v>5.9</v>
      </c>
      <c r="G16" s="4"/>
      <c r="H16" s="5">
        <v>467.2</v>
      </c>
      <c r="I16" s="4"/>
      <c r="J16" s="6">
        <v>2577.6</v>
      </c>
      <c r="K16" s="4"/>
      <c r="L16" s="5">
        <v>0.18124000000000001</v>
      </c>
      <c r="M16" s="4"/>
    </row>
    <row r="17" spans="1:13" x14ac:dyDescent="0.25">
      <c r="A17" s="2">
        <v>1959</v>
      </c>
      <c r="B17" s="3">
        <v>177829628</v>
      </c>
      <c r="C17" s="4"/>
      <c r="D17" s="3">
        <v>3000072146</v>
      </c>
      <c r="E17" s="7" t="s">
        <v>16</v>
      </c>
      <c r="F17" s="5">
        <v>5.9</v>
      </c>
      <c r="G17" s="4"/>
      <c r="H17" s="5">
        <v>506.6</v>
      </c>
      <c r="I17" s="4"/>
      <c r="J17" s="6">
        <v>2762.5</v>
      </c>
      <c r="K17" s="4"/>
      <c r="L17" s="5">
        <v>0.18340000000000001</v>
      </c>
      <c r="M17" s="4"/>
    </row>
    <row r="18" spans="1:13" x14ac:dyDescent="0.25">
      <c r="A18" s="8">
        <v>1960</v>
      </c>
      <c r="B18" s="9">
        <v>180671158</v>
      </c>
      <c r="C18" s="10"/>
      <c r="D18" s="9">
        <v>3042445344</v>
      </c>
      <c r="E18" s="11" t="s">
        <v>16</v>
      </c>
      <c r="F18" s="12">
        <v>5.9</v>
      </c>
      <c r="G18" s="10"/>
      <c r="H18" s="12">
        <v>526.4</v>
      </c>
      <c r="I18" s="10"/>
      <c r="J18" s="13">
        <v>2830.9</v>
      </c>
      <c r="K18" s="10"/>
      <c r="L18" s="12">
        <v>0.18595999999999999</v>
      </c>
      <c r="M18" s="10"/>
    </row>
    <row r="19" spans="1:13" x14ac:dyDescent="0.25">
      <c r="A19" s="2">
        <v>1961</v>
      </c>
      <c r="B19" s="3">
        <v>183691481</v>
      </c>
      <c r="C19" s="4"/>
      <c r="D19" s="3">
        <v>3083506202</v>
      </c>
      <c r="E19" s="7" t="s">
        <v>16</v>
      </c>
      <c r="F19" s="5">
        <v>6</v>
      </c>
      <c r="G19" s="4"/>
      <c r="H19" s="5">
        <v>544.79999999999995</v>
      </c>
      <c r="I19" s="4"/>
      <c r="J19" s="6">
        <v>2896.9</v>
      </c>
      <c r="K19" s="4"/>
      <c r="L19" s="5">
        <v>0.18804999999999999</v>
      </c>
      <c r="M19" s="4"/>
    </row>
    <row r="20" spans="1:13" x14ac:dyDescent="0.25">
      <c r="A20" s="2">
        <v>1962</v>
      </c>
      <c r="B20" s="3">
        <v>186537737</v>
      </c>
      <c r="C20" s="4"/>
      <c r="D20" s="3">
        <v>3139715515</v>
      </c>
      <c r="E20" s="7" t="s">
        <v>16</v>
      </c>
      <c r="F20" s="5">
        <v>5.9</v>
      </c>
      <c r="G20" s="4"/>
      <c r="H20" s="5">
        <v>585.70000000000005</v>
      </c>
      <c r="I20" s="4"/>
      <c r="J20" s="6">
        <v>3072.4</v>
      </c>
      <c r="K20" s="4"/>
      <c r="L20" s="5">
        <v>0.19062000000000001</v>
      </c>
      <c r="M20" s="4"/>
    </row>
    <row r="21" spans="1:13" x14ac:dyDescent="0.25">
      <c r="A21" s="8">
        <v>1963</v>
      </c>
      <c r="B21" s="9">
        <v>189241798</v>
      </c>
      <c r="C21" s="10"/>
      <c r="D21" s="9">
        <v>3209533214</v>
      </c>
      <c r="E21" s="11" t="s">
        <v>16</v>
      </c>
      <c r="F21" s="12">
        <v>5.9</v>
      </c>
      <c r="G21" s="10"/>
      <c r="H21" s="12">
        <v>617.79999999999995</v>
      </c>
      <c r="I21" s="10"/>
      <c r="J21" s="13">
        <v>3206.7</v>
      </c>
      <c r="K21" s="10"/>
      <c r="L21" s="12">
        <v>0.19264999999999999</v>
      </c>
      <c r="M21" s="10"/>
    </row>
    <row r="22" spans="1:13" x14ac:dyDescent="0.25">
      <c r="A22" s="2">
        <v>1964</v>
      </c>
      <c r="B22" s="3">
        <v>191888791</v>
      </c>
      <c r="C22" s="4"/>
      <c r="D22" s="3">
        <v>3280976742</v>
      </c>
      <c r="E22" s="7" t="s">
        <v>16</v>
      </c>
      <c r="F22" s="5">
        <v>5.8</v>
      </c>
      <c r="G22" s="7" t="s">
        <v>16</v>
      </c>
      <c r="H22" s="5">
        <v>663.6</v>
      </c>
      <c r="I22" s="4"/>
      <c r="J22" s="6">
        <v>3392.3</v>
      </c>
      <c r="K22" s="4"/>
      <c r="L22" s="5">
        <v>0.19563</v>
      </c>
      <c r="M22" s="4"/>
    </row>
    <row r="23" spans="1:13" x14ac:dyDescent="0.25">
      <c r="A23" s="2">
        <v>1965</v>
      </c>
      <c r="B23" s="3">
        <v>194302963</v>
      </c>
      <c r="C23" s="4"/>
      <c r="D23" s="3">
        <v>3350247056</v>
      </c>
      <c r="E23" s="7" t="s">
        <v>16</v>
      </c>
      <c r="F23" s="5">
        <v>5.8</v>
      </c>
      <c r="G23" s="4"/>
      <c r="H23" s="5">
        <v>719.1</v>
      </c>
      <c r="I23" s="4"/>
      <c r="J23" s="6">
        <v>3610.1</v>
      </c>
      <c r="K23" s="4"/>
      <c r="L23" s="5">
        <v>0.19919000000000001</v>
      </c>
      <c r="M23" s="4"/>
    </row>
    <row r="24" spans="1:13" x14ac:dyDescent="0.25">
      <c r="A24" s="8">
        <v>1966</v>
      </c>
      <c r="B24" s="9">
        <v>196560338</v>
      </c>
      <c r="C24" s="10"/>
      <c r="D24" s="9">
        <v>3420543874</v>
      </c>
      <c r="E24" s="11" t="s">
        <v>16</v>
      </c>
      <c r="F24" s="12">
        <v>5.7</v>
      </c>
      <c r="G24" s="10"/>
      <c r="H24" s="12">
        <v>787.7</v>
      </c>
      <c r="I24" s="10"/>
      <c r="J24" s="13">
        <v>3845.3</v>
      </c>
      <c r="K24" s="10"/>
      <c r="L24" s="12">
        <v>0.20483999999999999</v>
      </c>
      <c r="M24" s="10"/>
    </row>
    <row r="25" spans="1:13" x14ac:dyDescent="0.25">
      <c r="A25" s="2">
        <v>1967</v>
      </c>
      <c r="B25" s="3">
        <v>198712056</v>
      </c>
      <c r="C25" s="4"/>
      <c r="D25" s="3">
        <v>3490288535</v>
      </c>
      <c r="E25" s="7" t="s">
        <v>16</v>
      </c>
      <c r="F25" s="5">
        <v>5.7</v>
      </c>
      <c r="G25" s="4"/>
      <c r="H25" s="5">
        <v>832.4</v>
      </c>
      <c r="I25" s="4"/>
      <c r="J25" s="6">
        <v>3942.5</v>
      </c>
      <c r="K25" s="4"/>
      <c r="L25" s="5">
        <v>0.21115</v>
      </c>
      <c r="M25" s="4"/>
    </row>
    <row r="26" spans="1:13" x14ac:dyDescent="0.25">
      <c r="A26" s="2">
        <v>1968</v>
      </c>
      <c r="B26" s="3">
        <v>200706052</v>
      </c>
      <c r="C26" s="4"/>
      <c r="D26" s="3">
        <v>3562353760</v>
      </c>
      <c r="E26" s="7" t="s">
        <v>16</v>
      </c>
      <c r="F26" s="5">
        <v>5.6</v>
      </c>
      <c r="G26" s="4"/>
      <c r="H26" s="5">
        <v>909.8</v>
      </c>
      <c r="I26" s="4"/>
      <c r="J26" s="6">
        <v>4133.3999999999996</v>
      </c>
      <c r="K26" s="4"/>
      <c r="L26" s="5">
        <v>0.22012000000000001</v>
      </c>
      <c r="M26" s="4"/>
    </row>
    <row r="27" spans="1:13" x14ac:dyDescent="0.25">
      <c r="A27" s="8">
        <v>1969</v>
      </c>
      <c r="B27" s="9">
        <v>202676946</v>
      </c>
      <c r="C27" s="10"/>
      <c r="D27" s="9">
        <v>3637276383</v>
      </c>
      <c r="E27" s="11" t="s">
        <v>16</v>
      </c>
      <c r="F27" s="12">
        <v>5.6</v>
      </c>
      <c r="G27" s="10"/>
      <c r="H27" s="12">
        <v>984.4</v>
      </c>
      <c r="I27" s="10"/>
      <c r="J27" s="13">
        <v>4261.8</v>
      </c>
      <c r="K27" s="10"/>
      <c r="L27" s="12">
        <v>0.23099</v>
      </c>
      <c r="M27" s="10"/>
    </row>
    <row r="28" spans="1:13" x14ac:dyDescent="0.25">
      <c r="A28" s="2">
        <v>1970</v>
      </c>
      <c r="B28" s="3">
        <v>205052174</v>
      </c>
      <c r="C28" s="4"/>
      <c r="D28" s="3">
        <v>3712963247</v>
      </c>
      <c r="E28" s="7" t="s">
        <v>16</v>
      </c>
      <c r="F28" s="5">
        <v>5.5</v>
      </c>
      <c r="G28" s="4"/>
      <c r="H28" s="6">
        <v>1038.3</v>
      </c>
      <c r="I28" s="4"/>
      <c r="J28" s="6">
        <v>4269.8999999999996</v>
      </c>
      <c r="K28" s="4"/>
      <c r="L28" s="5">
        <v>0.24317</v>
      </c>
      <c r="M28" s="4"/>
    </row>
    <row r="29" spans="1:13" x14ac:dyDescent="0.25">
      <c r="A29" s="2">
        <v>1971</v>
      </c>
      <c r="B29" s="3">
        <v>207660677</v>
      </c>
      <c r="C29" s="4"/>
      <c r="D29" s="3">
        <v>3790831132</v>
      </c>
      <c r="E29" s="7" t="s">
        <v>16</v>
      </c>
      <c r="F29" s="5">
        <v>5.5</v>
      </c>
      <c r="G29" s="4"/>
      <c r="H29" s="6">
        <v>1126.8</v>
      </c>
      <c r="I29" s="4"/>
      <c r="J29" s="6">
        <v>4413.3</v>
      </c>
      <c r="K29" s="4"/>
      <c r="L29" s="5">
        <v>0.25533</v>
      </c>
      <c r="M29" s="4"/>
    </row>
    <row r="30" spans="1:13" x14ac:dyDescent="0.25">
      <c r="A30" s="8">
        <v>1972</v>
      </c>
      <c r="B30" s="9">
        <v>209896021</v>
      </c>
      <c r="C30" s="10"/>
      <c r="D30" s="9">
        <v>3867338018</v>
      </c>
      <c r="E30" s="11" t="s">
        <v>16</v>
      </c>
      <c r="F30" s="12">
        <v>5.4</v>
      </c>
      <c r="G30" s="10"/>
      <c r="H30" s="13">
        <v>1237.9000000000001</v>
      </c>
      <c r="I30" s="10"/>
      <c r="J30" s="13">
        <v>4647.7</v>
      </c>
      <c r="K30" s="10"/>
      <c r="L30" s="12">
        <v>0.26634000000000002</v>
      </c>
      <c r="M30" s="10"/>
    </row>
    <row r="31" spans="1:13" x14ac:dyDescent="0.25">
      <c r="A31" s="2">
        <v>1973</v>
      </c>
      <c r="B31" s="3">
        <v>211908788</v>
      </c>
      <c r="C31" s="4"/>
      <c r="D31" s="3">
        <v>3943176752</v>
      </c>
      <c r="E31" s="7" t="s">
        <v>16</v>
      </c>
      <c r="F31" s="5">
        <v>5.4</v>
      </c>
      <c r="G31" s="4"/>
      <c r="H31" s="6">
        <v>1382.3</v>
      </c>
      <c r="I31" s="4"/>
      <c r="J31" s="6">
        <v>4917</v>
      </c>
      <c r="K31" s="4"/>
      <c r="L31" s="5">
        <v>0.28111999999999998</v>
      </c>
      <c r="M31" s="4"/>
    </row>
    <row r="32" spans="1:13" x14ac:dyDescent="0.25">
      <c r="A32" s="2">
        <v>1974</v>
      </c>
      <c r="B32" s="3">
        <v>213853928</v>
      </c>
      <c r="C32" s="4"/>
      <c r="D32" s="3">
        <v>4017813804</v>
      </c>
      <c r="E32" s="7" t="s">
        <v>16</v>
      </c>
      <c r="F32" s="5">
        <v>5.3</v>
      </c>
      <c r="G32" s="4"/>
      <c r="H32" s="6">
        <v>1499.5</v>
      </c>
      <c r="I32" s="4"/>
      <c r="J32" s="6">
        <v>4889.8999999999996</v>
      </c>
      <c r="K32" s="4"/>
      <c r="L32" s="5">
        <v>0.30664000000000002</v>
      </c>
      <c r="M32" s="4"/>
    </row>
    <row r="33" spans="1:13" x14ac:dyDescent="0.25">
      <c r="A33" s="8">
        <v>1975</v>
      </c>
      <c r="B33" s="9">
        <v>215973199</v>
      </c>
      <c r="C33" s="10"/>
      <c r="D33" s="9">
        <v>4090414797</v>
      </c>
      <c r="E33" s="11" t="s">
        <v>16</v>
      </c>
      <c r="F33" s="12">
        <v>5.3</v>
      </c>
      <c r="G33" s="10"/>
      <c r="H33" s="13">
        <v>1637.7</v>
      </c>
      <c r="I33" s="10"/>
      <c r="J33" s="13">
        <v>4879.5</v>
      </c>
      <c r="K33" s="10"/>
      <c r="L33" s="12">
        <v>0.33562999999999998</v>
      </c>
      <c r="M33" s="10"/>
    </row>
    <row r="34" spans="1:13" x14ac:dyDescent="0.25">
      <c r="A34" s="2">
        <v>1976</v>
      </c>
      <c r="B34" s="3">
        <v>218035164</v>
      </c>
      <c r="C34" s="4"/>
      <c r="D34" s="3">
        <v>4161640823</v>
      </c>
      <c r="E34" s="7" t="s">
        <v>16</v>
      </c>
      <c r="F34" s="5">
        <v>5.2</v>
      </c>
      <c r="G34" s="4"/>
      <c r="H34" s="6">
        <v>1824.6</v>
      </c>
      <c r="I34" s="4"/>
      <c r="J34" s="6">
        <v>5141.3</v>
      </c>
      <c r="K34" s="4"/>
      <c r="L34" s="5">
        <v>0.35488999999999998</v>
      </c>
      <c r="M34" s="4"/>
    </row>
    <row r="35" spans="1:13" x14ac:dyDescent="0.25">
      <c r="A35" s="2">
        <v>1977</v>
      </c>
      <c r="B35" s="3">
        <v>220239425</v>
      </c>
      <c r="C35" s="4"/>
      <c r="D35" s="3">
        <v>4233639679</v>
      </c>
      <c r="E35" s="7" t="s">
        <v>16</v>
      </c>
      <c r="F35" s="5">
        <v>5.2</v>
      </c>
      <c r="G35" s="4"/>
      <c r="H35" s="6">
        <v>2030.1</v>
      </c>
      <c r="I35" s="4"/>
      <c r="J35" s="6">
        <v>5377.7</v>
      </c>
      <c r="K35" s="4"/>
      <c r="L35" s="5">
        <v>0.37751000000000001</v>
      </c>
      <c r="M35" s="4"/>
    </row>
    <row r="36" spans="1:13" x14ac:dyDescent="0.25">
      <c r="A36" s="8">
        <v>1978</v>
      </c>
      <c r="B36" s="9">
        <v>222584545</v>
      </c>
      <c r="C36" s="10"/>
      <c r="D36" s="9">
        <v>4305732462</v>
      </c>
      <c r="E36" s="11" t="s">
        <v>16</v>
      </c>
      <c r="F36" s="12">
        <v>5.2</v>
      </c>
      <c r="G36" s="10"/>
      <c r="H36" s="13">
        <v>2293.8000000000002</v>
      </c>
      <c r="I36" s="10"/>
      <c r="J36" s="13">
        <v>5677.6</v>
      </c>
      <c r="K36" s="10"/>
      <c r="L36" s="12">
        <v>0.40400000000000003</v>
      </c>
      <c r="M36" s="10"/>
    </row>
    <row r="37" spans="1:13" x14ac:dyDescent="0.25">
      <c r="A37" s="2">
        <v>1979</v>
      </c>
      <c r="B37" s="3">
        <v>225055487</v>
      </c>
      <c r="C37" s="4"/>
      <c r="D37" s="3">
        <v>4380675312</v>
      </c>
      <c r="E37" s="7" t="s">
        <v>16</v>
      </c>
      <c r="F37" s="5">
        <v>5.0999999999999996</v>
      </c>
      <c r="G37" s="4"/>
      <c r="H37" s="6">
        <v>2562.1999999999998</v>
      </c>
      <c r="I37" s="4"/>
      <c r="J37" s="6">
        <v>5855</v>
      </c>
      <c r="K37" s="4"/>
      <c r="L37" s="5">
        <v>0.43761</v>
      </c>
      <c r="M37" s="4"/>
    </row>
    <row r="38" spans="1:13" x14ac:dyDescent="0.25">
      <c r="A38" s="2">
        <v>1980</v>
      </c>
      <c r="B38" s="3">
        <v>227224681</v>
      </c>
      <c r="C38" s="4"/>
      <c r="D38" s="3">
        <v>4452942594</v>
      </c>
      <c r="E38" s="7" t="s">
        <v>16</v>
      </c>
      <c r="F38" s="5">
        <v>5.0999999999999996</v>
      </c>
      <c r="G38" s="4"/>
      <c r="H38" s="6">
        <v>2788.1</v>
      </c>
      <c r="I38" s="4"/>
      <c r="J38" s="6">
        <v>5839</v>
      </c>
      <c r="K38" s="4"/>
      <c r="L38" s="5">
        <v>0.47750999999999999</v>
      </c>
      <c r="M38" s="4"/>
    </row>
    <row r="39" spans="1:13" x14ac:dyDescent="0.25">
      <c r="A39" s="8">
        <v>1981</v>
      </c>
      <c r="B39" s="9">
        <v>229465714</v>
      </c>
      <c r="C39" s="10"/>
      <c r="D39" s="9">
        <v>4535670569</v>
      </c>
      <c r="E39" s="11" t="s">
        <v>16</v>
      </c>
      <c r="F39" s="12">
        <v>5.0999999999999996</v>
      </c>
      <c r="G39" s="10"/>
      <c r="H39" s="13">
        <v>3126.8</v>
      </c>
      <c r="I39" s="10"/>
      <c r="J39" s="13">
        <v>5987.2</v>
      </c>
      <c r="K39" s="10"/>
      <c r="L39" s="12">
        <v>0.52224999999999999</v>
      </c>
      <c r="M39" s="10"/>
    </row>
    <row r="40" spans="1:13" x14ac:dyDescent="0.25">
      <c r="A40" s="2">
        <v>1982</v>
      </c>
      <c r="B40" s="3">
        <v>231664458</v>
      </c>
      <c r="C40" s="4"/>
      <c r="D40" s="3">
        <v>4615594636</v>
      </c>
      <c r="E40" s="7" t="s">
        <v>16</v>
      </c>
      <c r="F40" s="5">
        <v>5</v>
      </c>
      <c r="G40" s="4"/>
      <c r="H40" s="6">
        <v>3253.2</v>
      </c>
      <c r="I40" s="4"/>
      <c r="J40" s="6">
        <v>5870.9</v>
      </c>
      <c r="K40" s="4"/>
      <c r="L40" s="5">
        <v>0.55411999999999995</v>
      </c>
      <c r="M40" s="4"/>
    </row>
    <row r="41" spans="1:13" x14ac:dyDescent="0.25">
      <c r="A41" s="2">
        <v>1983</v>
      </c>
      <c r="B41" s="3">
        <v>233791994</v>
      </c>
      <c r="C41" s="4"/>
      <c r="D41" s="3">
        <v>4696609098</v>
      </c>
      <c r="E41" s="7" t="s">
        <v>16</v>
      </c>
      <c r="F41" s="5">
        <v>5</v>
      </c>
      <c r="G41" s="4"/>
      <c r="H41" s="6">
        <v>3534.6</v>
      </c>
      <c r="I41" s="4"/>
      <c r="J41" s="6">
        <v>6136.2</v>
      </c>
      <c r="K41" s="4"/>
      <c r="L41" s="5">
        <v>0.57603000000000004</v>
      </c>
      <c r="M41" s="4"/>
    </row>
    <row r="42" spans="1:13" x14ac:dyDescent="0.25">
      <c r="A42" s="8">
        <v>1984</v>
      </c>
      <c r="B42" s="9">
        <v>235824902</v>
      </c>
      <c r="C42" s="10"/>
      <c r="D42" s="9">
        <v>4776733167</v>
      </c>
      <c r="E42" s="11" t="s">
        <v>16</v>
      </c>
      <c r="F42" s="12">
        <v>4.9000000000000004</v>
      </c>
      <c r="G42" s="10"/>
      <c r="H42" s="13">
        <v>3930.9</v>
      </c>
      <c r="I42" s="10"/>
      <c r="J42" s="13">
        <v>6577.1</v>
      </c>
      <c r="K42" s="10"/>
      <c r="L42" s="12">
        <v>0.59765999999999997</v>
      </c>
      <c r="M42" s="10"/>
    </row>
    <row r="43" spans="1:13" x14ac:dyDescent="0.25">
      <c r="A43" s="2">
        <v>1985</v>
      </c>
      <c r="B43" s="3">
        <v>237923795</v>
      </c>
      <c r="C43" s="4"/>
      <c r="D43" s="3">
        <v>4858255344</v>
      </c>
      <c r="E43" s="7" t="s">
        <v>16</v>
      </c>
      <c r="F43" s="5">
        <v>4.9000000000000004</v>
      </c>
      <c r="G43" s="4"/>
      <c r="H43" s="6">
        <v>4217.5</v>
      </c>
      <c r="I43" s="4"/>
      <c r="J43" s="6">
        <v>6849.3</v>
      </c>
      <c r="K43" s="4"/>
      <c r="L43" s="5">
        <v>0.61575999999999997</v>
      </c>
      <c r="M43" s="4"/>
    </row>
    <row r="44" spans="1:13" x14ac:dyDescent="0.25">
      <c r="A44" s="2">
        <v>1986</v>
      </c>
      <c r="B44" s="3">
        <v>240132887</v>
      </c>
      <c r="C44" s="4"/>
      <c r="D44" s="3">
        <v>4942034793</v>
      </c>
      <c r="E44" s="7" t="s">
        <v>16</v>
      </c>
      <c r="F44" s="5">
        <v>4.9000000000000004</v>
      </c>
      <c r="G44" s="4"/>
      <c r="H44" s="6">
        <v>4460.1000000000004</v>
      </c>
      <c r="I44" s="4"/>
      <c r="J44" s="6">
        <v>7086.5</v>
      </c>
      <c r="K44" s="4"/>
      <c r="L44" s="5">
        <v>0.62936999999999999</v>
      </c>
      <c r="M44" s="4"/>
    </row>
    <row r="45" spans="1:13" x14ac:dyDescent="0.25">
      <c r="A45" s="8">
        <v>1987</v>
      </c>
      <c r="B45" s="9">
        <v>242288918</v>
      </c>
      <c r="C45" s="10"/>
      <c r="D45" s="9">
        <v>5028295387</v>
      </c>
      <c r="E45" s="11" t="s">
        <v>16</v>
      </c>
      <c r="F45" s="12">
        <v>4.8</v>
      </c>
      <c r="G45" s="10"/>
      <c r="H45" s="13">
        <v>4736.3999999999996</v>
      </c>
      <c r="I45" s="10"/>
      <c r="J45" s="13">
        <v>7313.3</v>
      </c>
      <c r="K45" s="10"/>
      <c r="L45" s="12">
        <v>0.64763999999999999</v>
      </c>
      <c r="M45" s="10"/>
    </row>
    <row r="46" spans="1:13" x14ac:dyDescent="0.25">
      <c r="A46" s="2">
        <v>1988</v>
      </c>
      <c r="B46" s="3">
        <v>244498982</v>
      </c>
      <c r="C46" s="4"/>
      <c r="D46" s="3">
        <v>5115225260</v>
      </c>
      <c r="E46" s="7" t="s">
        <v>16</v>
      </c>
      <c r="F46" s="5">
        <v>4.8</v>
      </c>
      <c r="G46" s="4"/>
      <c r="H46" s="6">
        <v>5100.3999999999996</v>
      </c>
      <c r="I46" s="4"/>
      <c r="J46" s="6">
        <v>7613.9</v>
      </c>
      <c r="K46" s="4"/>
      <c r="L46" s="5">
        <v>0.66988000000000003</v>
      </c>
      <c r="M46" s="4"/>
    </row>
    <row r="47" spans="1:13" x14ac:dyDescent="0.25">
      <c r="A47" s="2">
        <v>1989</v>
      </c>
      <c r="B47" s="3">
        <v>246819230</v>
      </c>
      <c r="C47" s="4"/>
      <c r="D47" s="3">
        <v>5201771390</v>
      </c>
      <c r="E47" s="7" t="s">
        <v>16</v>
      </c>
      <c r="F47" s="5">
        <v>4.7</v>
      </c>
      <c r="G47" s="7" t="s">
        <v>16</v>
      </c>
      <c r="H47" s="6">
        <v>5482.1</v>
      </c>
      <c r="I47" s="4"/>
      <c r="J47" s="6">
        <v>7885.9</v>
      </c>
      <c r="K47" s="4"/>
      <c r="L47" s="5">
        <v>0.69518000000000002</v>
      </c>
      <c r="M47" s="4"/>
    </row>
    <row r="48" spans="1:13" x14ac:dyDescent="0.25">
      <c r="A48" s="8">
        <v>1990</v>
      </c>
      <c r="B48" s="9">
        <v>249622814</v>
      </c>
      <c r="C48" s="10"/>
      <c r="D48" s="9">
        <v>5289040477</v>
      </c>
      <c r="E48" s="11" t="s">
        <v>16</v>
      </c>
      <c r="F48" s="12">
        <v>4.7</v>
      </c>
      <c r="G48" s="10"/>
      <c r="H48" s="13">
        <v>5800.5</v>
      </c>
      <c r="I48" s="10"/>
      <c r="J48" s="13">
        <v>8033.9</v>
      </c>
      <c r="K48" s="10"/>
      <c r="L48" s="12">
        <v>0.72201000000000004</v>
      </c>
      <c r="M48" s="10"/>
    </row>
    <row r="49" spans="1:13" x14ac:dyDescent="0.25">
      <c r="A49" s="2">
        <v>1991</v>
      </c>
      <c r="B49" s="3">
        <v>252980941</v>
      </c>
      <c r="C49" s="4"/>
      <c r="D49" s="3">
        <v>5371956011</v>
      </c>
      <c r="E49" s="7" t="s">
        <v>16</v>
      </c>
      <c r="F49" s="5">
        <v>4.7</v>
      </c>
      <c r="G49" s="4"/>
      <c r="H49" s="6">
        <v>5992.1</v>
      </c>
      <c r="I49" s="4"/>
      <c r="J49" s="6">
        <v>8015.1</v>
      </c>
      <c r="K49" s="4"/>
      <c r="L49" s="5">
        <v>0.74760000000000004</v>
      </c>
      <c r="M49" s="4"/>
    </row>
    <row r="50" spans="1:13" x14ac:dyDescent="0.25">
      <c r="A50" s="2">
        <v>1992</v>
      </c>
      <c r="B50" s="3">
        <v>256514224</v>
      </c>
      <c r="C50" s="4"/>
      <c r="D50" s="3">
        <v>5456702211</v>
      </c>
      <c r="E50" s="7" t="s">
        <v>16</v>
      </c>
      <c r="F50" s="5">
        <v>4.7</v>
      </c>
      <c r="G50" s="4"/>
      <c r="H50" s="6">
        <v>6342.3</v>
      </c>
      <c r="I50" s="4"/>
      <c r="J50" s="6">
        <v>8287.1</v>
      </c>
      <c r="K50" s="4"/>
      <c r="L50" s="5">
        <v>0.76532999999999995</v>
      </c>
      <c r="M50" s="4"/>
    </row>
    <row r="51" spans="1:13" x14ac:dyDescent="0.25">
      <c r="A51" s="8">
        <v>1993</v>
      </c>
      <c r="B51" s="9">
        <v>259918588</v>
      </c>
      <c r="C51" s="10"/>
      <c r="D51" s="9">
        <v>5538785743</v>
      </c>
      <c r="E51" s="11" t="s">
        <v>16</v>
      </c>
      <c r="F51" s="12">
        <v>4.7</v>
      </c>
      <c r="G51" s="10"/>
      <c r="H51" s="13">
        <v>6667.4</v>
      </c>
      <c r="I51" s="10"/>
      <c r="J51" s="13">
        <v>8523.4</v>
      </c>
      <c r="K51" s="10"/>
      <c r="L51" s="12">
        <v>0.78224000000000005</v>
      </c>
      <c r="M51" s="10"/>
    </row>
    <row r="52" spans="1:13" x14ac:dyDescent="0.25">
      <c r="A52" s="2">
        <v>1994</v>
      </c>
      <c r="B52" s="3">
        <v>263125821</v>
      </c>
      <c r="C52" s="4"/>
      <c r="D52" s="3">
        <v>5619414012</v>
      </c>
      <c r="E52" s="7" t="s">
        <v>16</v>
      </c>
      <c r="F52" s="5">
        <v>4.7</v>
      </c>
      <c r="G52" s="4"/>
      <c r="H52" s="6">
        <v>7085.2</v>
      </c>
      <c r="I52" s="4"/>
      <c r="J52" s="6">
        <v>8870.7000000000007</v>
      </c>
      <c r="K52" s="4"/>
      <c r="L52" s="5">
        <v>0.79871999999999999</v>
      </c>
      <c r="M52" s="4"/>
    </row>
    <row r="53" spans="1:13" x14ac:dyDescent="0.25">
      <c r="A53" s="2">
        <v>1995</v>
      </c>
      <c r="B53" s="3">
        <v>266278393</v>
      </c>
      <c r="C53" s="4"/>
      <c r="D53" s="3">
        <v>5700328131</v>
      </c>
      <c r="E53" s="7" t="s">
        <v>16</v>
      </c>
      <c r="F53" s="5">
        <v>4.7</v>
      </c>
      <c r="G53" s="4"/>
      <c r="H53" s="6">
        <v>7414.7</v>
      </c>
      <c r="I53" s="4"/>
      <c r="J53" s="6">
        <v>9093.7000000000007</v>
      </c>
      <c r="K53" s="4"/>
      <c r="L53" s="5">
        <v>0.81535999999999997</v>
      </c>
      <c r="M53" s="4"/>
    </row>
    <row r="54" spans="1:13" x14ac:dyDescent="0.25">
      <c r="A54" s="8">
        <v>1996</v>
      </c>
      <c r="B54" s="9">
        <v>269394284</v>
      </c>
      <c r="C54" s="10"/>
      <c r="D54" s="9">
        <v>5780525477</v>
      </c>
      <c r="E54" s="11" t="s">
        <v>16</v>
      </c>
      <c r="F54" s="12">
        <v>4.7</v>
      </c>
      <c r="G54" s="10"/>
      <c r="H54" s="13">
        <v>7838.5</v>
      </c>
      <c r="I54" s="10"/>
      <c r="J54" s="13">
        <v>9433.9</v>
      </c>
      <c r="K54" s="10"/>
      <c r="L54" s="12">
        <v>0.83087999999999995</v>
      </c>
      <c r="M54" s="10"/>
    </row>
    <row r="55" spans="1:13" x14ac:dyDescent="0.25">
      <c r="A55" s="2">
        <v>1997</v>
      </c>
      <c r="B55" s="3">
        <v>272646925</v>
      </c>
      <c r="C55" s="4"/>
      <c r="D55" s="3">
        <v>5859076518</v>
      </c>
      <c r="E55" s="7" t="s">
        <v>16</v>
      </c>
      <c r="F55" s="5">
        <v>4.7</v>
      </c>
      <c r="G55" s="4"/>
      <c r="H55" s="6">
        <v>8332.4</v>
      </c>
      <c r="I55" s="4"/>
      <c r="J55" s="6">
        <v>9854.2999999999993</v>
      </c>
      <c r="K55" s="4"/>
      <c r="L55" s="5">
        <v>0.84555000000000002</v>
      </c>
      <c r="M55" s="4"/>
    </row>
    <row r="56" spans="1:13" x14ac:dyDescent="0.25">
      <c r="A56" s="2">
        <v>1998</v>
      </c>
      <c r="B56" s="3">
        <v>275854104</v>
      </c>
      <c r="C56" s="4"/>
      <c r="D56" s="3">
        <v>5936654189</v>
      </c>
      <c r="E56" s="7" t="s">
        <v>16</v>
      </c>
      <c r="F56" s="5">
        <v>4.5999999999999996</v>
      </c>
      <c r="G56" s="7" t="s">
        <v>16</v>
      </c>
      <c r="H56" s="6">
        <v>8793.5</v>
      </c>
      <c r="I56" s="4"/>
      <c r="J56" s="6">
        <v>10283.5</v>
      </c>
      <c r="K56" s="4"/>
      <c r="L56" s="5">
        <v>0.85511000000000004</v>
      </c>
      <c r="M56" s="4"/>
    </row>
    <row r="57" spans="1:13" x14ac:dyDescent="0.25">
      <c r="A57" s="8">
        <v>1999</v>
      </c>
      <c r="B57" s="9">
        <v>279040168</v>
      </c>
      <c r="C57" s="10"/>
      <c r="D57" s="9">
        <v>6013490977</v>
      </c>
      <c r="E57" s="11" t="s">
        <v>16</v>
      </c>
      <c r="F57" s="12">
        <v>4.5999999999999996</v>
      </c>
      <c r="G57" s="10"/>
      <c r="H57" s="13">
        <v>9353.5</v>
      </c>
      <c r="I57" s="10"/>
      <c r="J57" s="13">
        <v>10779.8</v>
      </c>
      <c r="K57" s="10"/>
      <c r="L57" s="12">
        <v>0.86768000000000001</v>
      </c>
      <c r="M57" s="10"/>
    </row>
    <row r="58" spans="1:13" x14ac:dyDescent="0.25">
      <c r="A58" s="2">
        <v>2000</v>
      </c>
      <c r="B58" s="3">
        <v>282165844</v>
      </c>
      <c r="C58" s="7" t="s">
        <v>16</v>
      </c>
      <c r="D58" s="3">
        <v>6089648784</v>
      </c>
      <c r="E58" s="7" t="s">
        <v>16</v>
      </c>
      <c r="F58" s="5">
        <v>4.5999999999999996</v>
      </c>
      <c r="G58" s="4"/>
      <c r="H58" s="6">
        <v>9951.5</v>
      </c>
      <c r="I58" s="4"/>
      <c r="J58" s="6">
        <v>11226</v>
      </c>
      <c r="K58" s="4"/>
      <c r="L58" s="5">
        <v>0.88646999999999998</v>
      </c>
      <c r="M58" s="4"/>
    </row>
    <row r="59" spans="1:13" x14ac:dyDescent="0.25">
      <c r="A59" s="2">
        <v>2001</v>
      </c>
      <c r="B59" s="3">
        <v>285049647</v>
      </c>
      <c r="C59" s="7" t="s">
        <v>16</v>
      </c>
      <c r="D59" s="3">
        <v>6166108367</v>
      </c>
      <c r="E59" s="7" t="s">
        <v>16</v>
      </c>
      <c r="F59" s="5">
        <v>4.5999999999999996</v>
      </c>
      <c r="G59" s="4"/>
      <c r="H59" s="6">
        <v>10286.200000000001</v>
      </c>
      <c r="I59" s="4"/>
      <c r="J59" s="6">
        <v>11347.2</v>
      </c>
      <c r="K59" s="4"/>
      <c r="L59" s="5">
        <v>0.90649999999999997</v>
      </c>
      <c r="M59" s="4"/>
    </row>
    <row r="60" spans="1:13" x14ac:dyDescent="0.25">
      <c r="A60" s="8">
        <v>2002</v>
      </c>
      <c r="B60" s="9">
        <v>287745630</v>
      </c>
      <c r="C60" s="11" t="s">
        <v>16</v>
      </c>
      <c r="D60" s="9">
        <v>6242347736</v>
      </c>
      <c r="E60" s="11" t="s">
        <v>16</v>
      </c>
      <c r="F60" s="12">
        <v>4.5999999999999996</v>
      </c>
      <c r="G60" s="10"/>
      <c r="H60" s="13">
        <v>10642.3</v>
      </c>
      <c r="I60" s="10"/>
      <c r="J60" s="13">
        <v>11553</v>
      </c>
      <c r="K60" s="10"/>
      <c r="L60" s="12">
        <v>0.92118</v>
      </c>
      <c r="M60" s="10"/>
    </row>
    <row r="61" spans="1:13" x14ac:dyDescent="0.25">
      <c r="A61" s="2">
        <v>2003</v>
      </c>
      <c r="B61" s="3">
        <v>290242027</v>
      </c>
      <c r="C61" s="7" t="s">
        <v>16</v>
      </c>
      <c r="D61" s="3">
        <v>6317998040</v>
      </c>
      <c r="E61" s="7" t="s">
        <v>16</v>
      </c>
      <c r="F61" s="5">
        <v>4.5999999999999996</v>
      </c>
      <c r="G61" s="4"/>
      <c r="H61" s="6">
        <v>11142.1</v>
      </c>
      <c r="I61" s="4"/>
      <c r="J61" s="6">
        <v>11840.7</v>
      </c>
      <c r="K61" s="4"/>
      <c r="L61" s="5">
        <v>0.94099999999999995</v>
      </c>
      <c r="M61" s="4"/>
    </row>
    <row r="62" spans="1:13" x14ac:dyDescent="0.25">
      <c r="A62" s="2">
        <v>2004</v>
      </c>
      <c r="B62" s="3">
        <v>292936109</v>
      </c>
      <c r="C62" s="7" t="s">
        <v>16</v>
      </c>
      <c r="D62" s="3">
        <v>6393741245</v>
      </c>
      <c r="E62" s="7" t="s">
        <v>16</v>
      </c>
      <c r="F62" s="5">
        <v>4.5999999999999996</v>
      </c>
      <c r="G62" s="4"/>
      <c r="H62" s="6">
        <v>11867.8</v>
      </c>
      <c r="I62" s="4"/>
      <c r="J62" s="6">
        <v>12263.8</v>
      </c>
      <c r="K62" s="4"/>
      <c r="L62" s="5">
        <v>0.9677</v>
      </c>
      <c r="M62" s="4"/>
    </row>
    <row r="63" spans="1:13" x14ac:dyDescent="0.25">
      <c r="A63" s="8">
        <v>2005</v>
      </c>
      <c r="B63" s="9">
        <v>295618454</v>
      </c>
      <c r="C63" s="11" t="s">
        <v>16</v>
      </c>
      <c r="D63" s="9">
        <v>6469688764</v>
      </c>
      <c r="E63" s="11" t="s">
        <v>16</v>
      </c>
      <c r="F63" s="12">
        <v>4.5999999999999996</v>
      </c>
      <c r="G63" s="10"/>
      <c r="H63" s="13">
        <v>12638.4</v>
      </c>
      <c r="I63" s="10"/>
      <c r="J63" s="13">
        <v>12638.4</v>
      </c>
      <c r="K63" s="10"/>
      <c r="L63" s="12">
        <v>1</v>
      </c>
      <c r="M63" s="10"/>
    </row>
    <row r="64" spans="1:13" x14ac:dyDescent="0.25">
      <c r="A64" s="2">
        <v>2006</v>
      </c>
      <c r="B64" s="3">
        <v>298431771</v>
      </c>
      <c r="C64" s="7" t="s">
        <v>16</v>
      </c>
      <c r="D64" s="3">
        <v>6546299902</v>
      </c>
      <c r="E64" s="7" t="s">
        <v>16</v>
      </c>
      <c r="F64" s="5">
        <v>4.5999999999999996</v>
      </c>
      <c r="G64" s="4"/>
      <c r="H64" s="6">
        <v>13398.9</v>
      </c>
      <c r="I64" s="4"/>
      <c r="J64" s="6">
        <v>12976.2</v>
      </c>
      <c r="K64" s="4"/>
      <c r="L64" s="5">
        <v>1.03257</v>
      </c>
      <c r="M64" s="4"/>
    </row>
    <row r="65" spans="1:13" x14ac:dyDescent="0.25">
      <c r="A65" s="2">
        <v>2007</v>
      </c>
      <c r="B65" s="3">
        <v>301393632</v>
      </c>
      <c r="C65" s="7" t="s">
        <v>16</v>
      </c>
      <c r="D65" s="3">
        <v>6623914961</v>
      </c>
      <c r="E65" s="7" t="s">
        <v>16</v>
      </c>
      <c r="F65" s="5">
        <v>4.5999999999999996</v>
      </c>
      <c r="G65" s="4"/>
      <c r="H65" s="6">
        <v>14061.8</v>
      </c>
      <c r="I65" s="7" t="s">
        <v>16</v>
      </c>
      <c r="J65" s="6">
        <v>13228.9</v>
      </c>
      <c r="K65" s="7" t="s">
        <v>16</v>
      </c>
      <c r="L65" s="5">
        <v>1.0629599999999999</v>
      </c>
      <c r="M65" s="7" t="s">
        <v>16</v>
      </c>
    </row>
    <row r="66" spans="1:13" x14ac:dyDescent="0.25">
      <c r="A66" s="8">
        <v>2008</v>
      </c>
      <c r="B66" s="9">
        <v>304177401</v>
      </c>
      <c r="C66" s="11" t="s">
        <v>16</v>
      </c>
      <c r="D66" s="9">
        <v>6700983106</v>
      </c>
      <c r="E66" s="11" t="s">
        <v>16</v>
      </c>
      <c r="F66" s="12">
        <v>4.5</v>
      </c>
      <c r="G66" s="11" t="s">
        <v>16</v>
      </c>
      <c r="H66" s="13">
        <v>14369.1</v>
      </c>
      <c r="I66" s="11" t="s">
        <v>16</v>
      </c>
      <c r="J66" s="13">
        <v>13228.8</v>
      </c>
      <c r="K66" s="11" t="s">
        <v>16</v>
      </c>
      <c r="L66" s="12">
        <v>1.08619</v>
      </c>
      <c r="M66" s="11" t="s">
        <v>16</v>
      </c>
    </row>
    <row r="67" spans="1:13" x14ac:dyDescent="0.25">
      <c r="A67" s="2">
        <v>2009</v>
      </c>
      <c r="B67" s="3">
        <v>306656290</v>
      </c>
      <c r="C67" s="7" t="s">
        <v>16</v>
      </c>
      <c r="D67" s="3">
        <v>6776763237</v>
      </c>
      <c r="E67" s="7" t="s">
        <v>16</v>
      </c>
      <c r="F67" s="5">
        <v>4.5</v>
      </c>
      <c r="G67" s="4"/>
      <c r="H67" s="6">
        <v>14119</v>
      </c>
      <c r="I67" s="7" t="s">
        <v>16</v>
      </c>
      <c r="J67" s="6">
        <v>12880.6</v>
      </c>
      <c r="K67" s="7" t="s">
        <v>16</v>
      </c>
      <c r="L67" s="5">
        <v>1.09615</v>
      </c>
      <c r="M67" s="7" t="s">
        <v>16</v>
      </c>
    </row>
    <row r="68" spans="1:13" x14ac:dyDescent="0.25">
      <c r="A68" s="2">
        <v>2010</v>
      </c>
      <c r="B68" s="3">
        <v>309050816</v>
      </c>
      <c r="C68" s="4"/>
      <c r="D68" s="3">
        <v>6852472823</v>
      </c>
      <c r="E68" s="4"/>
      <c r="F68" s="5">
        <v>4.5</v>
      </c>
      <c r="G68" s="4"/>
      <c r="H68" s="6">
        <v>14660.4</v>
      </c>
      <c r="I68" s="4"/>
      <c r="J68" s="6">
        <v>13248.2</v>
      </c>
      <c r="K68" s="4"/>
      <c r="L68" s="5">
        <v>1.10659</v>
      </c>
      <c r="M68" s="4"/>
    </row>
    <row r="69" spans="1:13" x14ac:dyDescent="0.25">
      <c r="A69" s="336" t="s">
        <v>17</v>
      </c>
      <c r="B69" s="337"/>
      <c r="C69" s="337"/>
      <c r="D69" s="337"/>
      <c r="E69" s="337"/>
      <c r="F69" s="337"/>
      <c r="G69" s="338" t="s">
        <v>18</v>
      </c>
      <c r="H69" s="338"/>
      <c r="I69" s="338"/>
      <c r="J69" s="338"/>
      <c r="K69" s="338"/>
      <c r="L69" s="338"/>
      <c r="M69" s="339"/>
    </row>
    <row r="70" spans="1:13" x14ac:dyDescent="0.25">
      <c r="A70" s="342" t="s">
        <v>19</v>
      </c>
      <c r="B70" s="343"/>
      <c r="C70" s="343"/>
      <c r="D70" s="343"/>
      <c r="E70" s="343"/>
      <c r="F70" s="343"/>
      <c r="G70" s="350" t="s">
        <v>20</v>
      </c>
      <c r="H70" s="350"/>
      <c r="I70" s="350"/>
      <c r="J70" s="350"/>
      <c r="K70" s="350"/>
      <c r="L70" s="350"/>
      <c r="M70" s="351"/>
    </row>
    <row r="71" spans="1:13" x14ac:dyDescent="0.25">
      <c r="A71" s="342" t="s">
        <v>21</v>
      </c>
      <c r="B71" s="343"/>
      <c r="C71" s="343"/>
      <c r="D71" s="343"/>
      <c r="E71" s="343"/>
      <c r="F71" s="343"/>
      <c r="G71" s="350" t="s">
        <v>22</v>
      </c>
      <c r="H71" s="350"/>
      <c r="I71" s="350"/>
      <c r="J71" s="350"/>
      <c r="K71" s="350"/>
      <c r="L71" s="350"/>
      <c r="M71" s="351"/>
    </row>
    <row r="72" spans="1:13" x14ac:dyDescent="0.25">
      <c r="A72" s="342"/>
      <c r="B72" s="343"/>
      <c r="C72" s="343"/>
      <c r="D72" s="343"/>
      <c r="E72" s="343"/>
      <c r="F72" s="343"/>
      <c r="G72" s="350" t="s">
        <v>23</v>
      </c>
      <c r="H72" s="350"/>
      <c r="I72" s="350"/>
      <c r="J72" s="350"/>
      <c r="K72" s="350"/>
      <c r="L72" s="350"/>
      <c r="M72" s="351"/>
    </row>
    <row r="73" spans="1:13" x14ac:dyDescent="0.25">
      <c r="A73" s="342"/>
      <c r="B73" s="343"/>
      <c r="C73" s="343"/>
      <c r="D73" s="343"/>
      <c r="E73" s="343"/>
      <c r="F73" s="343"/>
      <c r="G73" s="350" t="s">
        <v>24</v>
      </c>
      <c r="H73" s="350"/>
      <c r="I73" s="350"/>
      <c r="J73" s="350"/>
      <c r="K73" s="350"/>
      <c r="L73" s="350"/>
      <c r="M73" s="351"/>
    </row>
    <row r="74" spans="1:13" x14ac:dyDescent="0.25">
      <c r="A74" s="342"/>
      <c r="B74" s="343"/>
      <c r="C74" s="343"/>
      <c r="D74" s="343"/>
      <c r="E74" s="343"/>
      <c r="F74" s="343"/>
      <c r="G74" s="350" t="s">
        <v>25</v>
      </c>
      <c r="H74" s="350"/>
      <c r="I74" s="350"/>
      <c r="J74" s="350"/>
      <c r="K74" s="350"/>
      <c r="L74" s="350"/>
      <c r="M74" s="351"/>
    </row>
    <row r="75" spans="1:13" x14ac:dyDescent="0.25">
      <c r="A75" s="342"/>
      <c r="B75" s="343"/>
      <c r="C75" s="343"/>
      <c r="D75" s="343"/>
      <c r="E75" s="343"/>
      <c r="F75" s="343"/>
      <c r="G75" s="350" t="s">
        <v>26</v>
      </c>
      <c r="H75" s="350"/>
      <c r="I75" s="350"/>
      <c r="J75" s="350"/>
      <c r="K75" s="350"/>
      <c r="L75" s="350"/>
      <c r="M75" s="351"/>
    </row>
    <row r="76" spans="1:13" x14ac:dyDescent="0.25">
      <c r="A76" s="342"/>
      <c r="B76" s="343"/>
      <c r="C76" s="343"/>
      <c r="D76" s="343"/>
      <c r="E76" s="343"/>
      <c r="F76" s="343"/>
      <c r="G76" s="350" t="s">
        <v>27</v>
      </c>
      <c r="H76" s="350"/>
      <c r="I76" s="350"/>
      <c r="J76" s="350"/>
      <c r="K76" s="350"/>
      <c r="L76" s="350"/>
      <c r="M76" s="351"/>
    </row>
    <row r="77" spans="1:13" x14ac:dyDescent="0.25">
      <c r="A77" s="342"/>
      <c r="B77" s="343"/>
      <c r="C77" s="343"/>
      <c r="D77" s="343"/>
      <c r="E77" s="343"/>
      <c r="F77" s="343"/>
      <c r="G77" s="350" t="s">
        <v>28</v>
      </c>
      <c r="H77" s="350"/>
      <c r="I77" s="350"/>
      <c r="J77" s="350"/>
      <c r="K77" s="350"/>
      <c r="L77" s="350"/>
      <c r="M77" s="351"/>
    </row>
    <row r="78" spans="1:13" x14ac:dyDescent="0.25">
      <c r="A78" s="342" t="s">
        <v>29</v>
      </c>
      <c r="B78" s="343"/>
      <c r="C78" s="343"/>
      <c r="D78" s="343"/>
      <c r="E78" s="343"/>
      <c r="F78" s="343"/>
      <c r="G78" s="344"/>
      <c r="H78" s="344"/>
      <c r="I78" s="344"/>
      <c r="J78" s="344"/>
      <c r="K78" s="344"/>
      <c r="L78" s="344"/>
      <c r="M78" s="345"/>
    </row>
    <row r="79" spans="1:13" x14ac:dyDescent="0.25">
      <c r="A79" s="348" t="s">
        <v>30</v>
      </c>
      <c r="B79" s="349"/>
      <c r="C79" s="349"/>
      <c r="D79" s="349"/>
      <c r="E79" s="349"/>
      <c r="F79" s="349"/>
      <c r="G79" s="346"/>
      <c r="H79" s="346"/>
      <c r="I79" s="346"/>
      <c r="J79" s="346"/>
      <c r="K79" s="346"/>
      <c r="L79" s="346"/>
      <c r="M79" s="347"/>
    </row>
  </sheetData>
  <mergeCells count="38">
    <mergeCell ref="A78:F78"/>
    <mergeCell ref="G78:M79"/>
    <mergeCell ref="A79:F79"/>
    <mergeCell ref="A70:F70"/>
    <mergeCell ref="G70:M70"/>
    <mergeCell ref="A71:F77"/>
    <mergeCell ref="G71:M71"/>
    <mergeCell ref="G72:M72"/>
    <mergeCell ref="G73:M73"/>
    <mergeCell ref="G74:M74"/>
    <mergeCell ref="G75:M75"/>
    <mergeCell ref="G76:M76"/>
    <mergeCell ref="G77:M77"/>
    <mergeCell ref="A69:F69"/>
    <mergeCell ref="G69:M69"/>
    <mergeCell ref="F4:G4"/>
    <mergeCell ref="H4:I4"/>
    <mergeCell ref="J4:K4"/>
    <mergeCell ref="L4:M4"/>
    <mergeCell ref="F5:G5"/>
    <mergeCell ref="H5:I5"/>
    <mergeCell ref="J5:K5"/>
    <mergeCell ref="L5:M5"/>
    <mergeCell ref="B6:E6"/>
    <mergeCell ref="F6:G6"/>
    <mergeCell ref="H6:I6"/>
    <mergeCell ref="J6:K6"/>
    <mergeCell ref="L6:M6"/>
    <mergeCell ref="A1:M1"/>
    <mergeCell ref="A2:A6"/>
    <mergeCell ref="B2:G2"/>
    <mergeCell ref="H2:M2"/>
    <mergeCell ref="B3:C5"/>
    <mergeCell ref="D3:E5"/>
    <mergeCell ref="F3:G3"/>
    <mergeCell ref="H3:I3"/>
    <mergeCell ref="J3:K3"/>
    <mergeCell ref="L3:M3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84"/>
  <sheetViews>
    <sheetView showGridLines="0" topLeftCell="A43" workbookViewId="0">
      <selection activeCell="L39" sqref="L39"/>
    </sheetView>
  </sheetViews>
  <sheetFormatPr defaultRowHeight="12.75" x14ac:dyDescent="0.2"/>
  <cols>
    <col min="1" max="1" width="9.140625" customWidth="1"/>
    <col min="2" max="2" width="16.28515625" customWidth="1"/>
    <col min="3" max="3" width="4.5703125" customWidth="1"/>
    <col min="4" max="4" width="18.28515625" customWidth="1"/>
    <col min="5" max="5" width="4.5703125" customWidth="1"/>
    <col min="6" max="6" width="9.140625" customWidth="1"/>
    <col min="7" max="7" width="6.7109375" customWidth="1"/>
    <col min="8" max="8" width="13.140625" customWidth="1"/>
    <col min="9" max="9" width="4.5703125" customWidth="1"/>
    <col min="10" max="10" width="13.7109375" customWidth="1"/>
    <col min="11" max="11" width="4.7109375" customWidth="1"/>
    <col min="12" max="12" width="15.7109375" customWidth="1"/>
    <col min="13" max="13" width="5.7109375" customWidth="1"/>
  </cols>
  <sheetData>
    <row r="1" spans="1:13" ht="15.75" customHeight="1" x14ac:dyDescent="0.25">
      <c r="A1" s="363" t="s">
        <v>319</v>
      </c>
      <c r="B1" s="364"/>
      <c r="C1" s="364"/>
      <c r="D1" s="364"/>
      <c r="E1" s="364"/>
      <c r="F1" s="364"/>
      <c r="G1" s="364"/>
      <c r="H1" s="364"/>
      <c r="I1" s="364"/>
      <c r="J1" s="364"/>
      <c r="K1" s="364"/>
      <c r="L1" s="364"/>
      <c r="M1" s="365"/>
    </row>
    <row r="2" spans="1:13" x14ac:dyDescent="0.2">
      <c r="A2" s="305" t="s">
        <v>1</v>
      </c>
      <c r="B2" s="314" t="s">
        <v>2</v>
      </c>
      <c r="C2" s="315"/>
      <c r="D2" s="315"/>
      <c r="E2" s="315"/>
      <c r="F2" s="315"/>
      <c r="G2" s="316"/>
      <c r="H2" s="314" t="s">
        <v>3</v>
      </c>
      <c r="I2" s="315"/>
      <c r="J2" s="315"/>
      <c r="K2" s="315"/>
      <c r="L2" s="315"/>
      <c r="M2" s="316"/>
    </row>
    <row r="3" spans="1:13" x14ac:dyDescent="0.2">
      <c r="A3" s="306"/>
      <c r="B3" s="297" t="s">
        <v>320</v>
      </c>
      <c r="C3" s="298"/>
      <c r="D3" s="297" t="s">
        <v>5</v>
      </c>
      <c r="E3" s="298"/>
      <c r="F3" s="297" t="s">
        <v>6</v>
      </c>
      <c r="G3" s="298"/>
      <c r="H3" s="303"/>
      <c r="I3" s="304"/>
      <c r="J3" s="303"/>
      <c r="K3" s="304"/>
      <c r="L3" s="303"/>
      <c r="M3" s="304"/>
    </row>
    <row r="4" spans="1:13" x14ac:dyDescent="0.2">
      <c r="A4" s="306"/>
      <c r="B4" s="299"/>
      <c r="C4" s="300"/>
      <c r="D4" s="299"/>
      <c r="E4" s="300"/>
      <c r="F4" s="299" t="s">
        <v>7</v>
      </c>
      <c r="G4" s="300"/>
      <c r="H4" s="361"/>
      <c r="I4" s="362"/>
      <c r="J4" s="361"/>
      <c r="K4" s="362"/>
      <c r="L4" s="361"/>
      <c r="M4" s="362"/>
    </row>
    <row r="5" spans="1:13" x14ac:dyDescent="0.2">
      <c r="A5" s="306"/>
      <c r="B5" s="301"/>
      <c r="C5" s="302"/>
      <c r="D5" s="301"/>
      <c r="E5" s="302"/>
      <c r="F5" s="301"/>
      <c r="G5" s="302"/>
      <c r="H5" s="299" t="s">
        <v>8</v>
      </c>
      <c r="I5" s="300"/>
      <c r="J5" s="299" t="s">
        <v>8</v>
      </c>
      <c r="K5" s="300"/>
      <c r="L5" s="299" t="s">
        <v>321</v>
      </c>
      <c r="M5" s="300"/>
    </row>
    <row r="6" spans="1:13" x14ac:dyDescent="0.2">
      <c r="A6" s="307"/>
      <c r="B6" s="314" t="s">
        <v>10</v>
      </c>
      <c r="C6" s="315"/>
      <c r="D6" s="315"/>
      <c r="E6" s="316"/>
      <c r="F6" s="314" t="s">
        <v>11</v>
      </c>
      <c r="G6" s="316"/>
      <c r="H6" s="301" t="s">
        <v>322</v>
      </c>
      <c r="I6" s="302"/>
      <c r="J6" s="301" t="s">
        <v>323</v>
      </c>
      <c r="K6" s="302"/>
      <c r="L6" s="301" t="s">
        <v>14</v>
      </c>
      <c r="M6" s="302"/>
    </row>
    <row r="7" spans="1:13" x14ac:dyDescent="0.2">
      <c r="A7" s="144">
        <v>1949</v>
      </c>
      <c r="B7" s="152">
        <v>149188130</v>
      </c>
      <c r="C7" s="146"/>
      <c r="D7" s="145" t="s">
        <v>15</v>
      </c>
      <c r="E7" s="146"/>
      <c r="F7" s="145" t="s">
        <v>15</v>
      </c>
      <c r="G7" s="146"/>
      <c r="H7" s="145">
        <v>267.2</v>
      </c>
      <c r="I7" s="146"/>
      <c r="J7" s="153">
        <v>1843.1</v>
      </c>
      <c r="K7" s="147" t="s">
        <v>16</v>
      </c>
      <c r="L7" s="145">
        <v>0.14499000000000001</v>
      </c>
      <c r="M7" s="147" t="s">
        <v>16</v>
      </c>
    </row>
    <row r="8" spans="1:13" x14ac:dyDescent="0.2">
      <c r="A8" s="144">
        <v>1950</v>
      </c>
      <c r="B8" s="152">
        <v>152271417</v>
      </c>
      <c r="C8" s="146"/>
      <c r="D8" s="152">
        <v>2556506575</v>
      </c>
      <c r="E8" s="147" t="s">
        <v>16</v>
      </c>
      <c r="F8" s="145">
        <v>6</v>
      </c>
      <c r="G8" s="146"/>
      <c r="H8" s="145">
        <v>293.7</v>
      </c>
      <c r="I8" s="146"/>
      <c r="J8" s="153">
        <v>2004.2</v>
      </c>
      <c r="K8" s="147" t="s">
        <v>16</v>
      </c>
      <c r="L8" s="145">
        <v>0.14656</v>
      </c>
      <c r="M8" s="147" t="s">
        <v>16</v>
      </c>
    </row>
    <row r="9" spans="1:13" x14ac:dyDescent="0.2">
      <c r="A9" s="148">
        <v>1951</v>
      </c>
      <c r="B9" s="154">
        <v>154877889</v>
      </c>
      <c r="C9" s="150"/>
      <c r="D9" s="154">
        <v>2593857923</v>
      </c>
      <c r="E9" s="151" t="s">
        <v>16</v>
      </c>
      <c r="F9" s="149">
        <v>6</v>
      </c>
      <c r="G9" s="150"/>
      <c r="H9" s="149">
        <v>339.3</v>
      </c>
      <c r="I9" s="150"/>
      <c r="J9" s="155">
        <v>2159.3000000000002</v>
      </c>
      <c r="K9" s="151" t="s">
        <v>16</v>
      </c>
      <c r="L9" s="149">
        <v>0.15712000000000001</v>
      </c>
      <c r="M9" s="151" t="s">
        <v>16</v>
      </c>
    </row>
    <row r="10" spans="1:13" x14ac:dyDescent="0.2">
      <c r="A10" s="144">
        <v>1952</v>
      </c>
      <c r="B10" s="152">
        <v>157552740</v>
      </c>
      <c r="C10" s="146"/>
      <c r="D10" s="152">
        <v>2635733945</v>
      </c>
      <c r="E10" s="147" t="s">
        <v>16</v>
      </c>
      <c r="F10" s="145">
        <v>6</v>
      </c>
      <c r="G10" s="146"/>
      <c r="H10" s="145">
        <v>358.3</v>
      </c>
      <c r="I10" s="146"/>
      <c r="J10" s="153">
        <v>2242</v>
      </c>
      <c r="K10" s="147" t="s">
        <v>16</v>
      </c>
      <c r="L10" s="145">
        <v>0.15981999999999999</v>
      </c>
      <c r="M10" s="147" t="s">
        <v>16</v>
      </c>
    </row>
    <row r="11" spans="1:13" x14ac:dyDescent="0.2">
      <c r="A11" s="144">
        <v>1953</v>
      </c>
      <c r="B11" s="152">
        <v>160184192</v>
      </c>
      <c r="C11" s="146"/>
      <c r="D11" s="152">
        <v>2681061562</v>
      </c>
      <c r="E11" s="147" t="s">
        <v>16</v>
      </c>
      <c r="F11" s="145">
        <v>6</v>
      </c>
      <c r="G11" s="146"/>
      <c r="H11" s="145">
        <v>379.3</v>
      </c>
      <c r="I11" s="146"/>
      <c r="J11" s="153">
        <v>2345.1999999999998</v>
      </c>
      <c r="K11" s="147" t="s">
        <v>16</v>
      </c>
      <c r="L11" s="145">
        <v>0.16173999999999999</v>
      </c>
      <c r="M11" s="147" t="s">
        <v>16</v>
      </c>
    </row>
    <row r="12" spans="1:13" x14ac:dyDescent="0.2">
      <c r="A12" s="148">
        <v>1954</v>
      </c>
      <c r="B12" s="154">
        <v>163025854</v>
      </c>
      <c r="C12" s="150"/>
      <c r="D12" s="154">
        <v>2729285853</v>
      </c>
      <c r="E12" s="151" t="s">
        <v>16</v>
      </c>
      <c r="F12" s="149">
        <v>6</v>
      </c>
      <c r="G12" s="150"/>
      <c r="H12" s="149">
        <v>380.4</v>
      </c>
      <c r="I12" s="150"/>
      <c r="J12" s="155">
        <v>2330.4</v>
      </c>
      <c r="K12" s="151" t="s">
        <v>16</v>
      </c>
      <c r="L12" s="149">
        <v>0.16322</v>
      </c>
      <c r="M12" s="151" t="s">
        <v>16</v>
      </c>
    </row>
    <row r="13" spans="1:13" x14ac:dyDescent="0.2">
      <c r="A13" s="144">
        <v>1955</v>
      </c>
      <c r="B13" s="152">
        <v>165931202</v>
      </c>
      <c r="C13" s="146"/>
      <c r="D13" s="152">
        <v>2781208967</v>
      </c>
      <c r="E13" s="147" t="s">
        <v>16</v>
      </c>
      <c r="F13" s="145">
        <v>6</v>
      </c>
      <c r="G13" s="146"/>
      <c r="H13" s="145">
        <v>414.7</v>
      </c>
      <c r="I13" s="146"/>
      <c r="J13" s="153">
        <v>2498.1999999999998</v>
      </c>
      <c r="K13" s="147" t="s">
        <v>16</v>
      </c>
      <c r="L13" s="145">
        <v>0.16600999999999999</v>
      </c>
      <c r="M13" s="147" t="s">
        <v>16</v>
      </c>
    </row>
    <row r="14" spans="1:13" x14ac:dyDescent="0.2">
      <c r="A14" s="144">
        <v>1956</v>
      </c>
      <c r="B14" s="152">
        <v>168903031</v>
      </c>
      <c r="C14" s="146"/>
      <c r="D14" s="152">
        <v>2834465152</v>
      </c>
      <c r="E14" s="147" t="s">
        <v>16</v>
      </c>
      <c r="F14" s="145">
        <v>6</v>
      </c>
      <c r="G14" s="146"/>
      <c r="H14" s="145">
        <v>437.4</v>
      </c>
      <c r="I14" s="146"/>
      <c r="J14" s="153">
        <v>2547.6</v>
      </c>
      <c r="K14" s="147" t="s">
        <v>16</v>
      </c>
      <c r="L14" s="145">
        <v>0.17169999999999999</v>
      </c>
      <c r="M14" s="147" t="s">
        <v>16</v>
      </c>
    </row>
    <row r="15" spans="1:13" x14ac:dyDescent="0.2">
      <c r="A15" s="148">
        <v>1957</v>
      </c>
      <c r="B15" s="154">
        <v>171984130</v>
      </c>
      <c r="C15" s="150"/>
      <c r="D15" s="154">
        <v>2890573001</v>
      </c>
      <c r="E15" s="151" t="s">
        <v>16</v>
      </c>
      <c r="F15" s="149">
        <v>5.9</v>
      </c>
      <c r="G15" s="150"/>
      <c r="H15" s="149">
        <v>461.1</v>
      </c>
      <c r="I15" s="150"/>
      <c r="J15" s="155">
        <v>2598.8000000000002</v>
      </c>
      <c r="K15" s="151" t="s">
        <v>16</v>
      </c>
      <c r="L15" s="149">
        <v>0.17741000000000001</v>
      </c>
      <c r="M15" s="151" t="s">
        <v>16</v>
      </c>
    </row>
    <row r="16" spans="1:13" x14ac:dyDescent="0.2">
      <c r="A16" s="144">
        <v>1958</v>
      </c>
      <c r="B16" s="152">
        <v>174881904</v>
      </c>
      <c r="C16" s="146"/>
      <c r="D16" s="152">
        <v>2947422273</v>
      </c>
      <c r="E16" s="147" t="s">
        <v>16</v>
      </c>
      <c r="F16" s="145">
        <v>5.9</v>
      </c>
      <c r="G16" s="146"/>
      <c r="H16" s="145">
        <v>467.2</v>
      </c>
      <c r="I16" s="146"/>
      <c r="J16" s="153">
        <v>2575.4</v>
      </c>
      <c r="K16" s="147" t="s">
        <v>16</v>
      </c>
      <c r="L16" s="145">
        <v>0.18139</v>
      </c>
      <c r="M16" s="147" t="s">
        <v>16</v>
      </c>
    </row>
    <row r="17" spans="1:13" x14ac:dyDescent="0.2">
      <c r="A17" s="144">
        <v>1959</v>
      </c>
      <c r="B17" s="152">
        <v>177829628</v>
      </c>
      <c r="C17" s="146"/>
      <c r="D17" s="152">
        <v>3000072655</v>
      </c>
      <c r="E17" s="147" t="s">
        <v>16</v>
      </c>
      <c r="F17" s="145">
        <v>5.9</v>
      </c>
      <c r="G17" s="146"/>
      <c r="H17" s="145">
        <v>506.6</v>
      </c>
      <c r="I17" s="146"/>
      <c r="J17" s="153">
        <v>2760.1</v>
      </c>
      <c r="K17" s="147" t="s">
        <v>16</v>
      </c>
      <c r="L17" s="145">
        <v>0.18354999999999999</v>
      </c>
      <c r="M17" s="147" t="s">
        <v>16</v>
      </c>
    </row>
    <row r="18" spans="1:13" x14ac:dyDescent="0.2">
      <c r="A18" s="148">
        <v>1960</v>
      </c>
      <c r="B18" s="154">
        <v>180671158</v>
      </c>
      <c r="C18" s="150"/>
      <c r="D18" s="154">
        <v>3042445758</v>
      </c>
      <c r="E18" s="151" t="s">
        <v>16</v>
      </c>
      <c r="F18" s="149">
        <v>5.9</v>
      </c>
      <c r="G18" s="150"/>
      <c r="H18" s="149">
        <v>526.4</v>
      </c>
      <c r="I18" s="150"/>
      <c r="J18" s="155">
        <v>2828.5</v>
      </c>
      <c r="K18" s="151" t="s">
        <v>16</v>
      </c>
      <c r="L18" s="149">
        <v>0.18612000000000001</v>
      </c>
      <c r="M18" s="151" t="s">
        <v>16</v>
      </c>
    </row>
    <row r="19" spans="1:13" x14ac:dyDescent="0.2">
      <c r="A19" s="144">
        <v>1961</v>
      </c>
      <c r="B19" s="152">
        <v>183691481</v>
      </c>
      <c r="C19" s="146"/>
      <c r="D19" s="152">
        <v>3083508955</v>
      </c>
      <c r="E19" s="147" t="s">
        <v>16</v>
      </c>
      <c r="F19" s="145">
        <v>6</v>
      </c>
      <c r="G19" s="146"/>
      <c r="H19" s="145">
        <v>544.79999999999995</v>
      </c>
      <c r="I19" s="146"/>
      <c r="J19" s="153">
        <v>2894.4</v>
      </c>
      <c r="K19" s="147" t="s">
        <v>16</v>
      </c>
      <c r="L19" s="145">
        <v>0.18820999999999999</v>
      </c>
      <c r="M19" s="147" t="s">
        <v>16</v>
      </c>
    </row>
    <row r="20" spans="1:13" x14ac:dyDescent="0.2">
      <c r="A20" s="144">
        <v>1962</v>
      </c>
      <c r="B20" s="152">
        <v>186537737</v>
      </c>
      <c r="C20" s="146"/>
      <c r="D20" s="152">
        <v>3139723532</v>
      </c>
      <c r="E20" s="147" t="s">
        <v>16</v>
      </c>
      <c r="F20" s="145">
        <v>5.9</v>
      </c>
      <c r="G20" s="146"/>
      <c r="H20" s="145">
        <v>585.70000000000005</v>
      </c>
      <c r="I20" s="146"/>
      <c r="J20" s="153">
        <v>3069.8</v>
      </c>
      <c r="K20" s="147" t="s">
        <v>16</v>
      </c>
      <c r="L20" s="145">
        <v>0.19078000000000001</v>
      </c>
      <c r="M20" s="147" t="s">
        <v>16</v>
      </c>
    </row>
    <row r="21" spans="1:13" x14ac:dyDescent="0.2">
      <c r="A21" s="148">
        <v>1963</v>
      </c>
      <c r="B21" s="154">
        <v>189241798</v>
      </c>
      <c r="C21" s="150"/>
      <c r="D21" s="154">
        <v>3209535906</v>
      </c>
      <c r="E21" s="151" t="s">
        <v>16</v>
      </c>
      <c r="F21" s="149">
        <v>5.9</v>
      </c>
      <c r="G21" s="150"/>
      <c r="H21" s="149">
        <v>617.79999999999995</v>
      </c>
      <c r="I21" s="150"/>
      <c r="J21" s="155">
        <v>3204</v>
      </c>
      <c r="K21" s="151" t="s">
        <v>16</v>
      </c>
      <c r="L21" s="149">
        <v>0.19281000000000001</v>
      </c>
      <c r="M21" s="151" t="s">
        <v>16</v>
      </c>
    </row>
    <row r="22" spans="1:13" x14ac:dyDescent="0.2">
      <c r="A22" s="144">
        <v>1964</v>
      </c>
      <c r="B22" s="152">
        <v>191888791</v>
      </c>
      <c r="C22" s="146"/>
      <c r="D22" s="152">
        <v>3280979442</v>
      </c>
      <c r="E22" s="147" t="s">
        <v>16</v>
      </c>
      <c r="F22" s="145">
        <v>5.8</v>
      </c>
      <c r="G22" s="146"/>
      <c r="H22" s="145">
        <v>663.6</v>
      </c>
      <c r="I22" s="146"/>
      <c r="J22" s="153">
        <v>3389.4</v>
      </c>
      <c r="K22" s="147" t="s">
        <v>16</v>
      </c>
      <c r="L22" s="145">
        <v>0.1958</v>
      </c>
      <c r="M22" s="147" t="s">
        <v>16</v>
      </c>
    </row>
    <row r="23" spans="1:13" x14ac:dyDescent="0.2">
      <c r="A23" s="144">
        <v>1965</v>
      </c>
      <c r="B23" s="152">
        <v>194302963</v>
      </c>
      <c r="C23" s="146"/>
      <c r="D23" s="152">
        <v>3350250014</v>
      </c>
      <c r="E23" s="147" t="s">
        <v>16</v>
      </c>
      <c r="F23" s="145">
        <v>5.8</v>
      </c>
      <c r="G23" s="146"/>
      <c r="H23" s="145">
        <v>719.1</v>
      </c>
      <c r="I23" s="146"/>
      <c r="J23" s="153">
        <v>3607</v>
      </c>
      <c r="K23" s="147" t="s">
        <v>16</v>
      </c>
      <c r="L23" s="145">
        <v>0.19936000000000001</v>
      </c>
      <c r="M23" s="147" t="s">
        <v>16</v>
      </c>
    </row>
    <row r="24" spans="1:13" x14ac:dyDescent="0.2">
      <c r="A24" s="148">
        <v>1966</v>
      </c>
      <c r="B24" s="154">
        <v>196560338</v>
      </c>
      <c r="C24" s="150"/>
      <c r="D24" s="154">
        <v>3420547733</v>
      </c>
      <c r="E24" s="151" t="s">
        <v>16</v>
      </c>
      <c r="F24" s="149">
        <v>5.7</v>
      </c>
      <c r="G24" s="150"/>
      <c r="H24" s="149">
        <v>787.7</v>
      </c>
      <c r="I24" s="150"/>
      <c r="J24" s="155">
        <v>3842.1</v>
      </c>
      <c r="K24" s="151" t="s">
        <v>16</v>
      </c>
      <c r="L24" s="149">
        <v>0.20502000000000001</v>
      </c>
      <c r="M24" s="151" t="s">
        <v>16</v>
      </c>
    </row>
    <row r="25" spans="1:13" x14ac:dyDescent="0.2">
      <c r="A25" s="144">
        <v>1967</v>
      </c>
      <c r="B25" s="152">
        <v>198712056</v>
      </c>
      <c r="C25" s="146"/>
      <c r="D25" s="152">
        <v>3490293234</v>
      </c>
      <c r="E25" s="147" t="s">
        <v>16</v>
      </c>
      <c r="F25" s="145">
        <v>5.7</v>
      </c>
      <c r="G25" s="146"/>
      <c r="H25" s="145">
        <v>832.4</v>
      </c>
      <c r="I25" s="146"/>
      <c r="J25" s="153">
        <v>3939.2</v>
      </c>
      <c r="K25" s="147" t="s">
        <v>16</v>
      </c>
      <c r="L25" s="145">
        <v>0.21132999999999999</v>
      </c>
      <c r="M25" s="147" t="s">
        <v>16</v>
      </c>
    </row>
    <row r="26" spans="1:13" x14ac:dyDescent="0.2">
      <c r="A26" s="144">
        <v>1968</v>
      </c>
      <c r="B26" s="152">
        <v>200706052</v>
      </c>
      <c r="C26" s="146"/>
      <c r="D26" s="152">
        <v>3562358631</v>
      </c>
      <c r="E26" s="147" t="s">
        <v>16</v>
      </c>
      <c r="F26" s="145">
        <v>5.6</v>
      </c>
      <c r="G26" s="146"/>
      <c r="H26" s="145">
        <v>909.8</v>
      </c>
      <c r="I26" s="146"/>
      <c r="J26" s="153">
        <v>4129.8999999999996</v>
      </c>
      <c r="K26" s="147" t="s">
        <v>16</v>
      </c>
      <c r="L26" s="145">
        <v>0.22031000000000001</v>
      </c>
      <c r="M26" s="147" t="s">
        <v>16</v>
      </c>
    </row>
    <row r="27" spans="1:13" x14ac:dyDescent="0.2">
      <c r="A27" s="148">
        <v>1969</v>
      </c>
      <c r="B27" s="154">
        <v>202676946</v>
      </c>
      <c r="C27" s="150"/>
      <c r="D27" s="154">
        <v>3637281889</v>
      </c>
      <c r="E27" s="151" t="s">
        <v>16</v>
      </c>
      <c r="F27" s="149">
        <v>5.6</v>
      </c>
      <c r="G27" s="150"/>
      <c r="H27" s="149">
        <v>984.4</v>
      </c>
      <c r="I27" s="150"/>
      <c r="J27" s="155">
        <v>4258.2</v>
      </c>
      <c r="K27" s="151" t="s">
        <v>16</v>
      </c>
      <c r="L27" s="149">
        <v>0.23119000000000001</v>
      </c>
      <c r="M27" s="151" t="s">
        <v>16</v>
      </c>
    </row>
    <row r="28" spans="1:13" x14ac:dyDescent="0.2">
      <c r="A28" s="144">
        <v>1970</v>
      </c>
      <c r="B28" s="152">
        <v>205052174</v>
      </c>
      <c r="C28" s="146"/>
      <c r="D28" s="152">
        <v>3712969501</v>
      </c>
      <c r="E28" s="147" t="s">
        <v>16</v>
      </c>
      <c r="F28" s="145">
        <v>5.5</v>
      </c>
      <c r="G28" s="146"/>
      <c r="H28" s="153">
        <v>1038.3</v>
      </c>
      <c r="I28" s="146"/>
      <c r="J28" s="153">
        <v>4266.3</v>
      </c>
      <c r="K28" s="147" t="s">
        <v>16</v>
      </c>
      <c r="L28" s="208">
        <f>[22]Sheet1!J50</f>
        <v>0.2430514325307534</v>
      </c>
      <c r="M28" s="147" t="s">
        <v>16</v>
      </c>
    </row>
    <row r="29" spans="1:13" x14ac:dyDescent="0.2">
      <c r="A29" s="144">
        <v>1971</v>
      </c>
      <c r="B29" s="152">
        <v>207660677</v>
      </c>
      <c r="C29" s="146"/>
      <c r="D29" s="152">
        <v>3790862584</v>
      </c>
      <c r="E29" s="147" t="s">
        <v>16</v>
      </c>
      <c r="F29" s="145">
        <v>5.5</v>
      </c>
      <c r="G29" s="146"/>
      <c r="H29" s="153">
        <v>1126.8</v>
      </c>
      <c r="I29" s="146"/>
      <c r="J29" s="153">
        <v>4409.5</v>
      </c>
      <c r="K29" s="147" t="s">
        <v>16</v>
      </c>
      <c r="L29" s="208">
        <f>[22]Sheet1!J51</f>
        <v>0.25586413241194661</v>
      </c>
      <c r="M29" s="147" t="s">
        <v>16</v>
      </c>
    </row>
    <row r="30" spans="1:13" x14ac:dyDescent="0.2">
      <c r="A30" s="148">
        <v>1972</v>
      </c>
      <c r="B30" s="154">
        <v>209896021</v>
      </c>
      <c r="C30" s="150"/>
      <c r="D30" s="154">
        <v>3867398556</v>
      </c>
      <c r="E30" s="151" t="s">
        <v>16</v>
      </c>
      <c r="F30" s="149">
        <v>5.4</v>
      </c>
      <c r="G30" s="150"/>
      <c r="H30" s="155">
        <v>1237.9000000000001</v>
      </c>
      <c r="I30" s="150"/>
      <c r="J30" s="155">
        <v>4643.8</v>
      </c>
      <c r="K30" s="151" t="s">
        <v>16</v>
      </c>
      <c r="L30" s="208">
        <f>[22]Sheet1!J52</f>
        <v>0.2688684740323079</v>
      </c>
      <c r="M30" s="151" t="s">
        <v>16</v>
      </c>
    </row>
    <row r="31" spans="1:13" x14ac:dyDescent="0.2">
      <c r="A31" s="144">
        <v>1973</v>
      </c>
      <c r="B31" s="152">
        <v>211908788</v>
      </c>
      <c r="C31" s="146"/>
      <c r="D31" s="152">
        <v>3943271426</v>
      </c>
      <c r="E31" s="147" t="s">
        <v>16</v>
      </c>
      <c r="F31" s="145">
        <v>5.4</v>
      </c>
      <c r="G31" s="146"/>
      <c r="H31" s="153">
        <v>1382.3</v>
      </c>
      <c r="I31" s="146"/>
      <c r="J31" s="153">
        <v>4912.8</v>
      </c>
      <c r="K31" s="147" t="s">
        <v>16</v>
      </c>
      <c r="L31" s="208">
        <f>[22]Sheet1!J53</f>
        <v>0.28052758195761601</v>
      </c>
      <c r="M31" s="147" t="s">
        <v>16</v>
      </c>
    </row>
    <row r="32" spans="1:13" x14ac:dyDescent="0.2">
      <c r="A32" s="144">
        <v>1974</v>
      </c>
      <c r="B32" s="152">
        <v>213853928</v>
      </c>
      <c r="C32" s="146"/>
      <c r="D32" s="152">
        <v>4017944003</v>
      </c>
      <c r="E32" s="147" t="s">
        <v>16</v>
      </c>
      <c r="F32" s="145">
        <v>5.3</v>
      </c>
      <c r="G32" s="146"/>
      <c r="H32" s="153">
        <v>1499.5</v>
      </c>
      <c r="I32" s="146"/>
      <c r="J32" s="153">
        <v>4885.7</v>
      </c>
      <c r="K32" s="147" t="s">
        <v>16</v>
      </c>
      <c r="L32" s="208">
        <f>[22]Sheet1!J54</f>
        <v>0.29579650317539552</v>
      </c>
      <c r="M32" s="147" t="s">
        <v>16</v>
      </c>
    </row>
    <row r="33" spans="1:13" x14ac:dyDescent="0.2">
      <c r="A33" s="148">
        <v>1975</v>
      </c>
      <c r="B33" s="154">
        <v>215973199</v>
      </c>
      <c r="C33" s="150"/>
      <c r="D33" s="154">
        <v>4090586151</v>
      </c>
      <c r="E33" s="151" t="s">
        <v>16</v>
      </c>
      <c r="F33" s="149">
        <v>5.3</v>
      </c>
      <c r="G33" s="150"/>
      <c r="H33" s="155">
        <v>1637.7</v>
      </c>
      <c r="I33" s="150"/>
      <c r="J33" s="155">
        <v>4875.3999999999996</v>
      </c>
      <c r="K33" s="151" t="s">
        <v>16</v>
      </c>
      <c r="L33" s="208">
        <f>[22]Sheet1!J55</f>
        <v>0.32237271961136232</v>
      </c>
      <c r="M33" s="151" t="s">
        <v>16</v>
      </c>
    </row>
    <row r="34" spans="1:13" x14ac:dyDescent="0.2">
      <c r="A34" s="144">
        <v>1976</v>
      </c>
      <c r="B34" s="152">
        <v>218035164</v>
      </c>
      <c r="C34" s="146"/>
      <c r="D34" s="152">
        <v>4161861439</v>
      </c>
      <c r="E34" s="147" t="s">
        <v>16</v>
      </c>
      <c r="F34" s="145">
        <v>5.2</v>
      </c>
      <c r="G34" s="146"/>
      <c r="H34" s="153">
        <v>1824.6</v>
      </c>
      <c r="I34" s="146"/>
      <c r="J34" s="153">
        <v>5136.8999999999996</v>
      </c>
      <c r="K34" s="147" t="s">
        <v>16</v>
      </c>
      <c r="L34" s="208">
        <f>[22]Sheet1!J56</f>
        <v>0.35223284179803954</v>
      </c>
      <c r="M34" s="147" t="s">
        <v>16</v>
      </c>
    </row>
    <row r="35" spans="1:13" x14ac:dyDescent="0.2">
      <c r="A35" s="144">
        <v>1977</v>
      </c>
      <c r="B35" s="152">
        <v>220239425</v>
      </c>
      <c r="C35" s="146"/>
      <c r="D35" s="152">
        <v>4233919881</v>
      </c>
      <c r="E35" s="147" t="s">
        <v>16</v>
      </c>
      <c r="F35" s="145">
        <v>5.2</v>
      </c>
      <c r="G35" s="146"/>
      <c r="H35" s="153">
        <v>2030.1</v>
      </c>
      <c r="I35" s="146"/>
      <c r="J35" s="153">
        <v>5373.1</v>
      </c>
      <c r="K35" s="147" t="s">
        <v>16</v>
      </c>
      <c r="L35" s="208">
        <f>[22]Sheet1!J57</f>
        <v>0.3715706998236506</v>
      </c>
      <c r="M35" s="147" t="s">
        <v>16</v>
      </c>
    </row>
    <row r="36" spans="1:13" x14ac:dyDescent="0.2">
      <c r="A36" s="148">
        <v>1978</v>
      </c>
      <c r="B36" s="154">
        <v>222584545</v>
      </c>
      <c r="C36" s="150"/>
      <c r="D36" s="154">
        <v>4306068862</v>
      </c>
      <c r="E36" s="151" t="s">
        <v>16</v>
      </c>
      <c r="F36" s="149">
        <v>5.2</v>
      </c>
      <c r="G36" s="150"/>
      <c r="H36" s="155">
        <v>2293.8000000000002</v>
      </c>
      <c r="I36" s="150"/>
      <c r="J36" s="155">
        <v>5672.8</v>
      </c>
      <c r="K36" s="151" t="s">
        <v>16</v>
      </c>
      <c r="L36" s="208">
        <f>[22]Sheet1!J58</f>
        <v>0.39462399934145287</v>
      </c>
      <c r="M36" s="151" t="s">
        <v>16</v>
      </c>
    </row>
    <row r="37" spans="1:13" x14ac:dyDescent="0.2">
      <c r="A37" s="144">
        <v>1979</v>
      </c>
      <c r="B37" s="152">
        <v>225055487</v>
      </c>
      <c r="C37" s="146"/>
      <c r="D37" s="152">
        <v>4381075661</v>
      </c>
      <c r="E37" s="147" t="s">
        <v>16</v>
      </c>
      <c r="F37" s="145">
        <v>5.0999999999999996</v>
      </c>
      <c r="G37" s="146"/>
      <c r="H37" s="153">
        <v>2562.1999999999998</v>
      </c>
      <c r="I37" s="146"/>
      <c r="J37" s="153">
        <v>5850.1</v>
      </c>
      <c r="K37" s="147" t="s">
        <v>16</v>
      </c>
      <c r="L37" s="208">
        <f>[22]Sheet1!J59</f>
        <v>0.42232968975935847</v>
      </c>
      <c r="M37" s="147" t="s">
        <v>16</v>
      </c>
    </row>
    <row r="38" spans="1:13" x14ac:dyDescent="0.2">
      <c r="A38" s="144">
        <v>1980</v>
      </c>
      <c r="B38" s="152">
        <v>227224681</v>
      </c>
      <c r="C38" s="146"/>
      <c r="D38" s="152">
        <v>4453473910</v>
      </c>
      <c r="E38" s="147" t="s">
        <v>16</v>
      </c>
      <c r="F38" s="145">
        <v>5.0999999999999996</v>
      </c>
      <c r="G38" s="146"/>
      <c r="H38" s="153">
        <v>2788.1</v>
      </c>
      <c r="I38" s="146"/>
      <c r="J38" s="153">
        <v>5834</v>
      </c>
      <c r="K38" s="147" t="s">
        <v>16</v>
      </c>
      <c r="L38" s="208">
        <f>[22]Sheet1!J60</f>
        <v>0.45718447673752655</v>
      </c>
      <c r="M38" s="147" t="s">
        <v>16</v>
      </c>
    </row>
    <row r="39" spans="1:13" x14ac:dyDescent="0.2">
      <c r="A39" s="148">
        <v>1981</v>
      </c>
      <c r="B39" s="154">
        <v>229465714</v>
      </c>
      <c r="C39" s="150"/>
      <c r="D39" s="154">
        <v>4536343846</v>
      </c>
      <c r="E39" s="151" t="s">
        <v>16</v>
      </c>
      <c r="F39" s="149">
        <v>5.0999999999999996</v>
      </c>
      <c r="G39" s="150"/>
      <c r="H39" s="155">
        <v>3126.8</v>
      </c>
      <c r="I39" s="150"/>
      <c r="J39" s="155">
        <v>5982.1</v>
      </c>
      <c r="K39" s="151" t="s">
        <v>16</v>
      </c>
      <c r="L39" s="208">
        <f>[22]Sheet1!J61</f>
        <v>0.49842317275104209</v>
      </c>
      <c r="M39" s="151" t="s">
        <v>16</v>
      </c>
    </row>
    <row r="40" spans="1:13" x14ac:dyDescent="0.2">
      <c r="A40" s="144">
        <v>1982</v>
      </c>
      <c r="B40" s="152">
        <v>231664458</v>
      </c>
      <c r="C40" s="146"/>
      <c r="D40" s="152">
        <v>4616406697</v>
      </c>
      <c r="E40" s="147" t="s">
        <v>16</v>
      </c>
      <c r="F40" s="145">
        <v>5</v>
      </c>
      <c r="G40" s="146"/>
      <c r="H40" s="153">
        <v>3253.2</v>
      </c>
      <c r="I40" s="146"/>
      <c r="J40" s="153">
        <v>5865.9</v>
      </c>
      <c r="K40" s="147" t="s">
        <v>16</v>
      </c>
      <c r="L40" s="208">
        <f>[22]Sheet1!J62</f>
        <v>0.54494631938992355</v>
      </c>
      <c r="M40" s="147" t="s">
        <v>16</v>
      </c>
    </row>
    <row r="41" spans="1:13" x14ac:dyDescent="0.2">
      <c r="A41" s="144">
        <v>1983</v>
      </c>
      <c r="B41" s="152">
        <v>233791994</v>
      </c>
      <c r="C41" s="146"/>
      <c r="D41" s="152">
        <v>4697565583</v>
      </c>
      <c r="E41" s="147" t="s">
        <v>16</v>
      </c>
      <c r="F41" s="145">
        <v>5</v>
      </c>
      <c r="G41" s="146"/>
      <c r="H41" s="153">
        <v>3534.6</v>
      </c>
      <c r="I41" s="146"/>
      <c r="J41" s="153">
        <v>6130.9</v>
      </c>
      <c r="K41" s="147" t="s">
        <v>16</v>
      </c>
      <c r="L41" s="208">
        <f>[22]Sheet1!J63</f>
        <v>0.57876311493994714</v>
      </c>
      <c r="M41" s="147" t="s">
        <v>16</v>
      </c>
    </row>
    <row r="42" spans="1:13" x14ac:dyDescent="0.2">
      <c r="A42" s="148">
        <v>1984</v>
      </c>
      <c r="B42" s="154">
        <v>235824902</v>
      </c>
      <c r="C42" s="150"/>
      <c r="D42" s="154">
        <v>4777834524</v>
      </c>
      <c r="E42" s="151" t="s">
        <v>16</v>
      </c>
      <c r="F42" s="149">
        <v>4.9000000000000004</v>
      </c>
      <c r="G42" s="150"/>
      <c r="H42" s="155">
        <v>3930.9</v>
      </c>
      <c r="I42" s="150"/>
      <c r="J42" s="155">
        <v>6571.5</v>
      </c>
      <c r="K42" s="151" t="s">
        <v>16</v>
      </c>
      <c r="L42" s="208">
        <f>[22]Sheet1!J64</f>
        <v>0.60160551097618331</v>
      </c>
      <c r="M42" s="151" t="s">
        <v>16</v>
      </c>
    </row>
    <row r="43" spans="1:13" x14ac:dyDescent="0.2">
      <c r="A43" s="144">
        <v>1985</v>
      </c>
      <c r="B43" s="152">
        <v>237923795</v>
      </c>
      <c r="C43" s="146"/>
      <c r="D43" s="152">
        <v>4859510682</v>
      </c>
      <c r="E43" s="147" t="s">
        <v>16</v>
      </c>
      <c r="F43" s="145">
        <v>4.9000000000000004</v>
      </c>
      <c r="G43" s="146"/>
      <c r="H43" s="153">
        <v>4217.5</v>
      </c>
      <c r="I43" s="146"/>
      <c r="J43" s="153">
        <v>6843.4</v>
      </c>
      <c r="K43" s="147" t="s">
        <v>16</v>
      </c>
      <c r="L43" s="208">
        <f>[22]Sheet1!J65</f>
        <v>0.62295993962735485</v>
      </c>
      <c r="M43" s="147" t="s">
        <v>16</v>
      </c>
    </row>
    <row r="44" spans="1:13" x14ac:dyDescent="0.2">
      <c r="A44" s="144">
        <v>1986</v>
      </c>
      <c r="B44" s="152">
        <v>240132887</v>
      </c>
      <c r="C44" s="146"/>
      <c r="D44" s="152">
        <v>4943448890</v>
      </c>
      <c r="E44" s="147" t="s">
        <v>16</v>
      </c>
      <c r="F44" s="145">
        <v>4.9000000000000004</v>
      </c>
      <c r="G44" s="146"/>
      <c r="H44" s="153">
        <v>4460.1000000000004</v>
      </c>
      <c r="I44" s="146"/>
      <c r="J44" s="153">
        <v>7080.5</v>
      </c>
      <c r="K44" s="147" t="s">
        <v>16</v>
      </c>
      <c r="L44" s="208">
        <f>[22]Sheet1!J66</f>
        <v>0.64288282986137513</v>
      </c>
      <c r="M44" s="147" t="s">
        <v>16</v>
      </c>
    </row>
    <row r="45" spans="1:13" x14ac:dyDescent="0.2">
      <c r="A45" s="148">
        <v>1987</v>
      </c>
      <c r="B45" s="154">
        <v>242288918</v>
      </c>
      <c r="C45" s="150"/>
      <c r="D45" s="154">
        <v>5029883265</v>
      </c>
      <c r="E45" s="151" t="s">
        <v>16</v>
      </c>
      <c r="F45" s="149">
        <v>4.8</v>
      </c>
      <c r="G45" s="150"/>
      <c r="H45" s="155">
        <v>4736.3999999999996</v>
      </c>
      <c r="I45" s="150"/>
      <c r="J45" s="155">
        <v>7307</v>
      </c>
      <c r="K45" s="151" t="s">
        <v>16</v>
      </c>
      <c r="L45" s="208">
        <f>[22]Sheet1!J67</f>
        <v>0.65584943402164042</v>
      </c>
      <c r="M45" s="151" t="s">
        <v>16</v>
      </c>
    </row>
    <row r="46" spans="1:13" x14ac:dyDescent="0.2">
      <c r="A46" s="144">
        <v>1988</v>
      </c>
      <c r="B46" s="152">
        <v>244498982</v>
      </c>
      <c r="C46" s="146"/>
      <c r="D46" s="152">
        <v>5116984580</v>
      </c>
      <c r="E46" s="147" t="s">
        <v>16</v>
      </c>
      <c r="F46" s="145">
        <v>4.8</v>
      </c>
      <c r="G46" s="146"/>
      <c r="H46" s="153">
        <v>5100.3999999999996</v>
      </c>
      <c r="I46" s="146"/>
      <c r="J46" s="153">
        <v>7607.4</v>
      </c>
      <c r="K46" s="147" t="s">
        <v>16</v>
      </c>
      <c r="L46" s="208">
        <f>[22]Sheet1!J68</f>
        <v>0.67258944912609442</v>
      </c>
      <c r="M46" s="147" t="s">
        <v>16</v>
      </c>
    </row>
    <row r="47" spans="1:13" x14ac:dyDescent="0.2">
      <c r="A47" s="144">
        <v>1989</v>
      </c>
      <c r="B47" s="152">
        <v>246819230</v>
      </c>
      <c r="C47" s="146"/>
      <c r="D47" s="152">
        <v>5203738890</v>
      </c>
      <c r="E47" s="147" t="s">
        <v>16</v>
      </c>
      <c r="F47" s="145">
        <v>4.7</v>
      </c>
      <c r="G47" s="146"/>
      <c r="H47" s="153">
        <v>5482.1</v>
      </c>
      <c r="I47" s="146"/>
      <c r="J47" s="153">
        <v>7879.2</v>
      </c>
      <c r="K47" s="147" t="s">
        <v>16</v>
      </c>
      <c r="L47" s="208">
        <f>[22]Sheet1!J69</f>
        <v>0.69613692140972838</v>
      </c>
      <c r="M47" s="147" t="s">
        <v>16</v>
      </c>
    </row>
    <row r="48" spans="1:13" x14ac:dyDescent="0.2">
      <c r="A48" s="148">
        <v>1990</v>
      </c>
      <c r="B48" s="154">
        <v>249622814</v>
      </c>
      <c r="C48" s="150"/>
      <c r="D48" s="154">
        <v>5291102471</v>
      </c>
      <c r="E48" s="151" t="s">
        <v>16</v>
      </c>
      <c r="F48" s="149">
        <v>4.7</v>
      </c>
      <c r="G48" s="150"/>
      <c r="H48" s="155">
        <v>5800.5</v>
      </c>
      <c r="I48" s="150"/>
      <c r="J48" s="155">
        <v>8027.1</v>
      </c>
      <c r="K48" s="151" t="s">
        <v>16</v>
      </c>
      <c r="L48" s="208">
        <f>[22]Sheet1!J70</f>
        <v>0.72320536574610228</v>
      </c>
      <c r="M48" s="151" t="s">
        <v>16</v>
      </c>
    </row>
    <row r="49" spans="1:13" x14ac:dyDescent="0.2">
      <c r="A49" s="144">
        <v>1991</v>
      </c>
      <c r="B49" s="152">
        <v>252980941</v>
      </c>
      <c r="C49" s="146"/>
      <c r="D49" s="152">
        <v>5374112146</v>
      </c>
      <c r="E49" s="147" t="s">
        <v>16</v>
      </c>
      <c r="F49" s="145">
        <v>4.7</v>
      </c>
      <c r="G49" s="146"/>
      <c r="H49" s="153">
        <v>5992.1</v>
      </c>
      <c r="I49" s="146"/>
      <c r="J49" s="153">
        <v>8008.3</v>
      </c>
      <c r="K49" s="147" t="s">
        <v>16</v>
      </c>
      <c r="L49" s="208">
        <f>[22]Sheet1!J71</f>
        <v>0.74996360997425282</v>
      </c>
      <c r="M49" s="147" t="s">
        <v>16</v>
      </c>
    </row>
    <row r="50" spans="1:13" x14ac:dyDescent="0.2">
      <c r="A50" s="144">
        <v>1992</v>
      </c>
      <c r="B50" s="152">
        <v>256514224</v>
      </c>
      <c r="C50" s="146"/>
      <c r="D50" s="152">
        <v>5459044019</v>
      </c>
      <c r="E50" s="147" t="s">
        <v>16</v>
      </c>
      <c r="F50" s="145">
        <v>4.7</v>
      </c>
      <c r="G50" s="146"/>
      <c r="H50" s="153">
        <v>6342.3</v>
      </c>
      <c r="I50" s="146"/>
      <c r="J50" s="153">
        <v>8280</v>
      </c>
      <c r="K50" s="147" t="s">
        <v>16</v>
      </c>
      <c r="L50" s="208">
        <f>[22]Sheet1!J72</f>
        <v>0.77490840081898249</v>
      </c>
      <c r="M50" s="147" t="s">
        <v>16</v>
      </c>
    </row>
    <row r="51" spans="1:13" x14ac:dyDescent="0.2">
      <c r="A51" s="148">
        <v>1993</v>
      </c>
      <c r="B51" s="154">
        <v>259918588</v>
      </c>
      <c r="C51" s="150"/>
      <c r="D51" s="154">
        <v>5541441772</v>
      </c>
      <c r="E51" s="151" t="s">
        <v>16</v>
      </c>
      <c r="F51" s="149">
        <v>4.7</v>
      </c>
      <c r="G51" s="150"/>
      <c r="H51" s="155">
        <v>6667.4</v>
      </c>
      <c r="I51" s="150"/>
      <c r="J51" s="155">
        <v>8516.2000000000007</v>
      </c>
      <c r="K51" s="151" t="s">
        <v>16</v>
      </c>
      <c r="L51" s="208">
        <f>[22]Sheet1!J73</f>
        <v>0.79257961030916846</v>
      </c>
      <c r="M51" s="151" t="s">
        <v>16</v>
      </c>
    </row>
    <row r="52" spans="1:13" x14ac:dyDescent="0.2">
      <c r="A52" s="144">
        <v>1994</v>
      </c>
      <c r="B52" s="152">
        <v>263125821</v>
      </c>
      <c r="C52" s="146"/>
      <c r="D52" s="152">
        <v>5622359524</v>
      </c>
      <c r="E52" s="147" t="s">
        <v>16</v>
      </c>
      <c r="F52" s="145">
        <v>4.7</v>
      </c>
      <c r="G52" s="146"/>
      <c r="H52" s="153">
        <v>7085.2</v>
      </c>
      <c r="I52" s="146"/>
      <c r="J52" s="153">
        <v>8863.1</v>
      </c>
      <c r="K52" s="147" t="s">
        <v>16</v>
      </c>
      <c r="L52" s="208">
        <f>[22]Sheet1!J74</f>
        <v>0.81144136439288672</v>
      </c>
      <c r="M52" s="147" t="s">
        <v>16</v>
      </c>
    </row>
    <row r="53" spans="1:13" x14ac:dyDescent="0.2">
      <c r="A53" s="144">
        <v>1995</v>
      </c>
      <c r="B53" s="152">
        <v>266278393</v>
      </c>
      <c r="C53" s="146"/>
      <c r="D53" s="152">
        <v>5703456064</v>
      </c>
      <c r="E53" s="147" t="s">
        <v>16</v>
      </c>
      <c r="F53" s="145">
        <v>4.7</v>
      </c>
      <c r="G53" s="146"/>
      <c r="H53" s="153">
        <v>7414.7</v>
      </c>
      <c r="I53" s="146"/>
      <c r="J53" s="153">
        <v>9086</v>
      </c>
      <c r="K53" s="147" t="s">
        <v>16</v>
      </c>
      <c r="L53" s="208">
        <f>[22]Sheet1!J75</f>
        <v>0.82871524338710245</v>
      </c>
      <c r="M53" s="147" t="s">
        <v>16</v>
      </c>
    </row>
    <row r="54" spans="1:13" x14ac:dyDescent="0.2">
      <c r="A54" s="148">
        <v>1996</v>
      </c>
      <c r="B54" s="154">
        <v>269394284</v>
      </c>
      <c r="C54" s="150"/>
      <c r="D54" s="154">
        <v>5783846531</v>
      </c>
      <c r="E54" s="151" t="s">
        <v>16</v>
      </c>
      <c r="F54" s="149">
        <v>4.7</v>
      </c>
      <c r="G54" s="150"/>
      <c r="H54" s="155">
        <v>7838.5</v>
      </c>
      <c r="I54" s="150"/>
      <c r="J54" s="155">
        <v>9425.7999999999993</v>
      </c>
      <c r="K54" s="151" t="s">
        <v>16</v>
      </c>
      <c r="L54" s="208">
        <f>[22]Sheet1!J76</f>
        <v>0.84600217835515068</v>
      </c>
      <c r="M54" s="151" t="s">
        <v>16</v>
      </c>
    </row>
    <row r="55" spans="1:13" x14ac:dyDescent="0.2">
      <c r="A55" s="144">
        <v>1997</v>
      </c>
      <c r="B55" s="152">
        <v>272646925</v>
      </c>
      <c r="C55" s="146"/>
      <c r="D55" s="152">
        <v>5862652295</v>
      </c>
      <c r="E55" s="147" t="s">
        <v>16</v>
      </c>
      <c r="F55" s="145">
        <v>4.7</v>
      </c>
      <c r="G55" s="146"/>
      <c r="H55" s="153">
        <v>8332.4</v>
      </c>
      <c r="I55" s="146"/>
      <c r="J55" s="153">
        <v>9845.9</v>
      </c>
      <c r="K55" s="147" t="s">
        <v>16</v>
      </c>
      <c r="L55" s="208">
        <f>[22]Sheet1!J77</f>
        <v>0.86145319962512956</v>
      </c>
      <c r="M55" s="147" t="s">
        <v>16</v>
      </c>
    </row>
    <row r="56" spans="1:13" x14ac:dyDescent="0.2">
      <c r="A56" s="144">
        <v>1998</v>
      </c>
      <c r="B56" s="152">
        <v>275854104</v>
      </c>
      <c r="C56" s="146"/>
      <c r="D56" s="152">
        <v>5940580694</v>
      </c>
      <c r="E56" s="147" t="s">
        <v>16</v>
      </c>
      <c r="F56" s="145">
        <v>4.5999999999999996</v>
      </c>
      <c r="G56" s="146"/>
      <c r="H56" s="153">
        <v>8793.5</v>
      </c>
      <c r="I56" s="146"/>
      <c r="J56" s="153">
        <v>10274.700000000001</v>
      </c>
      <c r="K56" s="147" t="s">
        <v>16</v>
      </c>
      <c r="L56" s="208">
        <f>[22]Sheet1!J78</f>
        <v>0.87619231379789431</v>
      </c>
      <c r="M56" s="147" t="s">
        <v>16</v>
      </c>
    </row>
    <row r="57" spans="1:13" x14ac:dyDescent="0.2">
      <c r="A57" s="148">
        <v>1999</v>
      </c>
      <c r="B57" s="154">
        <v>279040168</v>
      </c>
      <c r="C57" s="150"/>
      <c r="D57" s="154">
        <v>6017912783</v>
      </c>
      <c r="E57" s="151" t="s">
        <v>16</v>
      </c>
      <c r="F57" s="149">
        <v>4.5999999999999996</v>
      </c>
      <c r="G57" s="150"/>
      <c r="H57" s="155">
        <v>9353.5</v>
      </c>
      <c r="I57" s="150"/>
      <c r="J57" s="155">
        <v>10770.7</v>
      </c>
      <c r="K57" s="151" t="s">
        <v>16</v>
      </c>
      <c r="L57" s="208">
        <f>[22]Sheet1!J79</f>
        <v>0.88569687264787345</v>
      </c>
      <c r="M57" s="151" t="s">
        <v>16</v>
      </c>
    </row>
    <row r="58" spans="1:13" x14ac:dyDescent="0.2">
      <c r="A58" s="144">
        <v>2000</v>
      </c>
      <c r="B58" s="152">
        <v>282162411</v>
      </c>
      <c r="C58" s="147" t="s">
        <v>16</v>
      </c>
      <c r="D58" s="152">
        <v>6094669571</v>
      </c>
      <c r="E58" s="147" t="s">
        <v>16</v>
      </c>
      <c r="F58" s="145">
        <v>4.5999999999999996</v>
      </c>
      <c r="G58" s="146"/>
      <c r="H58" s="153">
        <v>9951.5</v>
      </c>
      <c r="I58" s="146"/>
      <c r="J58" s="153">
        <v>11216.4</v>
      </c>
      <c r="K58" s="147" t="s">
        <v>16</v>
      </c>
      <c r="L58" s="208">
        <f>[22]Sheet1!J80</f>
        <v>0.89834569997202818</v>
      </c>
      <c r="M58" s="147" t="s">
        <v>16</v>
      </c>
    </row>
    <row r="59" spans="1:13" x14ac:dyDescent="0.2">
      <c r="A59" s="144">
        <v>2001</v>
      </c>
      <c r="B59" s="152">
        <v>284968955</v>
      </c>
      <c r="C59" s="147" t="s">
        <v>16</v>
      </c>
      <c r="D59" s="152">
        <v>6171904482</v>
      </c>
      <c r="E59" s="147" t="s">
        <v>16</v>
      </c>
      <c r="F59" s="145">
        <v>4.5999999999999996</v>
      </c>
      <c r="G59" s="146"/>
      <c r="H59" s="153">
        <v>10286.200000000001</v>
      </c>
      <c r="I59" s="146"/>
      <c r="J59" s="153">
        <v>11337.5</v>
      </c>
      <c r="K59" s="147" t="s">
        <v>16</v>
      </c>
      <c r="L59" s="208">
        <f>[22]Sheet1!J81</f>
        <v>0.91875799240787814</v>
      </c>
      <c r="M59" s="147" t="s">
        <v>16</v>
      </c>
    </row>
    <row r="60" spans="1:13" x14ac:dyDescent="0.2">
      <c r="A60" s="148">
        <v>2002</v>
      </c>
      <c r="B60" s="154">
        <v>287625193</v>
      </c>
      <c r="C60" s="151" t="s">
        <v>16</v>
      </c>
      <c r="D60" s="154">
        <v>6249053946</v>
      </c>
      <c r="E60" s="151" t="s">
        <v>16</v>
      </c>
      <c r="F60" s="149">
        <v>4.5999999999999996</v>
      </c>
      <c r="G60" s="150"/>
      <c r="H60" s="155">
        <v>10642.3</v>
      </c>
      <c r="I60" s="150"/>
      <c r="J60" s="155">
        <v>11543.1</v>
      </c>
      <c r="K60" s="151" t="s">
        <v>16</v>
      </c>
      <c r="L60" s="208">
        <f>[22]Sheet1!J82</f>
        <v>0.93980790748343013</v>
      </c>
      <c r="M60" s="151" t="s">
        <v>16</v>
      </c>
    </row>
    <row r="61" spans="1:13" x14ac:dyDescent="0.2">
      <c r="A61" s="144">
        <v>2003</v>
      </c>
      <c r="B61" s="152">
        <v>290107933</v>
      </c>
      <c r="C61" s="147" t="s">
        <v>16</v>
      </c>
      <c r="D61" s="152">
        <v>6325743111</v>
      </c>
      <c r="E61" s="147" t="s">
        <v>16</v>
      </c>
      <c r="F61" s="145">
        <v>4.5999999999999996</v>
      </c>
      <c r="G61" s="146"/>
      <c r="H61" s="153">
        <v>11142.2</v>
      </c>
      <c r="I61" s="147" t="s">
        <v>16</v>
      </c>
      <c r="J61" s="153">
        <v>11836.4</v>
      </c>
      <c r="K61" s="147" t="s">
        <v>16</v>
      </c>
      <c r="L61" s="208">
        <f>[22]Sheet1!J83</f>
        <v>0.95424946117711607</v>
      </c>
      <c r="M61" s="147" t="s">
        <v>16</v>
      </c>
    </row>
    <row r="62" spans="1:13" x14ac:dyDescent="0.2">
      <c r="A62" s="144">
        <v>2004</v>
      </c>
      <c r="B62" s="152">
        <v>292805298</v>
      </c>
      <c r="C62" s="147" t="s">
        <v>16</v>
      </c>
      <c r="D62" s="152">
        <v>6402717607</v>
      </c>
      <c r="E62" s="147" t="s">
        <v>16</v>
      </c>
      <c r="F62" s="145">
        <v>4.5999999999999996</v>
      </c>
      <c r="G62" s="146"/>
      <c r="H62" s="153">
        <v>11853.3</v>
      </c>
      <c r="I62" s="147" t="s">
        <v>16</v>
      </c>
      <c r="J62" s="153">
        <v>12246.9</v>
      </c>
      <c r="K62" s="147" t="s">
        <v>16</v>
      </c>
      <c r="L62" s="208">
        <f>[22]Sheet1!J84</f>
        <v>0.97331905520023576</v>
      </c>
      <c r="M62" s="147" t="s">
        <v>16</v>
      </c>
    </row>
    <row r="63" spans="1:13" x14ac:dyDescent="0.2">
      <c r="A63" s="148">
        <v>2005</v>
      </c>
      <c r="B63" s="154">
        <v>295516599</v>
      </c>
      <c r="C63" s="151" t="s">
        <v>16</v>
      </c>
      <c r="D63" s="154">
        <v>6479962284</v>
      </c>
      <c r="E63" s="151" t="s">
        <v>16</v>
      </c>
      <c r="F63" s="149">
        <v>4.5999999999999996</v>
      </c>
      <c r="G63" s="150"/>
      <c r="H63" s="155">
        <v>12623</v>
      </c>
      <c r="I63" s="151" t="s">
        <v>16</v>
      </c>
      <c r="J63" s="155">
        <v>12623</v>
      </c>
      <c r="K63" s="151" t="s">
        <v>16</v>
      </c>
      <c r="L63" s="208">
        <f>[22]Sheet1!J85</f>
        <v>1</v>
      </c>
      <c r="M63" s="150"/>
    </row>
    <row r="64" spans="1:13" x14ac:dyDescent="0.2">
      <c r="A64" s="144">
        <v>2006</v>
      </c>
      <c r="B64" s="152">
        <v>298379912</v>
      </c>
      <c r="C64" s="147" t="s">
        <v>16</v>
      </c>
      <c r="D64" s="152">
        <v>6558066329</v>
      </c>
      <c r="E64" s="147" t="s">
        <v>16</v>
      </c>
      <c r="F64" s="145">
        <v>4.5</v>
      </c>
      <c r="G64" s="147" t="s">
        <v>16</v>
      </c>
      <c r="H64" s="153">
        <v>13377.2</v>
      </c>
      <c r="I64" s="147" t="s">
        <v>16</v>
      </c>
      <c r="J64" s="153">
        <v>12958.5</v>
      </c>
      <c r="K64" s="147" t="s">
        <v>16</v>
      </c>
      <c r="L64" s="208">
        <f>[22]Sheet1!J86</f>
        <v>1.0320739463723518</v>
      </c>
      <c r="M64" s="147" t="s">
        <v>16</v>
      </c>
    </row>
    <row r="65" spans="1:13" x14ac:dyDescent="0.2">
      <c r="A65" s="144">
        <v>2007</v>
      </c>
      <c r="B65" s="152">
        <v>301231207</v>
      </c>
      <c r="C65" s="147" t="s">
        <v>16</v>
      </c>
      <c r="D65" s="152">
        <v>6636826517</v>
      </c>
      <c r="E65" s="147" t="s">
        <v>16</v>
      </c>
      <c r="F65" s="145">
        <v>4.5</v>
      </c>
      <c r="G65" s="147" t="s">
        <v>16</v>
      </c>
      <c r="H65" s="153">
        <v>14028.7</v>
      </c>
      <c r="I65" s="147" t="s">
        <v>16</v>
      </c>
      <c r="J65" s="153">
        <v>13206.4</v>
      </c>
      <c r="K65" s="147" t="s">
        <v>16</v>
      </c>
      <c r="L65" s="208">
        <f>[22]Sheet1!J87</f>
        <v>1.0638012177199641</v>
      </c>
      <c r="M65" s="147" t="s">
        <v>16</v>
      </c>
    </row>
    <row r="66" spans="1:13" x14ac:dyDescent="0.2">
      <c r="A66" s="148">
        <v>2008</v>
      </c>
      <c r="B66" s="154">
        <v>304093966</v>
      </c>
      <c r="C66" s="151" t="s">
        <v>16</v>
      </c>
      <c r="D66" s="154">
        <v>6715207267</v>
      </c>
      <c r="E66" s="151" t="s">
        <v>16</v>
      </c>
      <c r="F66" s="149">
        <v>4.5</v>
      </c>
      <c r="G66" s="150"/>
      <c r="H66" s="155">
        <v>14291.5</v>
      </c>
      <c r="I66" s="151" t="s">
        <v>16</v>
      </c>
      <c r="J66" s="155">
        <v>13161.9</v>
      </c>
      <c r="K66" s="151" t="s">
        <v>16</v>
      </c>
      <c r="L66" s="208">
        <f>[22]Sheet1!J88</f>
        <v>1.0920332399615509</v>
      </c>
      <c r="M66" s="151" t="s">
        <v>16</v>
      </c>
    </row>
    <row r="67" spans="1:13" x14ac:dyDescent="0.2">
      <c r="A67" s="144">
        <v>2009</v>
      </c>
      <c r="B67" s="152">
        <v>306771529</v>
      </c>
      <c r="C67" s="147" t="s">
        <v>16</v>
      </c>
      <c r="D67" s="152">
        <v>6792892971</v>
      </c>
      <c r="E67" s="147" t="s">
        <v>16</v>
      </c>
      <c r="F67" s="145">
        <v>4.5</v>
      </c>
      <c r="G67" s="146"/>
      <c r="H67" s="153">
        <v>13939</v>
      </c>
      <c r="I67" s="147" t="s">
        <v>16</v>
      </c>
      <c r="J67" s="153">
        <v>12703.1</v>
      </c>
      <c r="K67" s="147" t="s">
        <v>16</v>
      </c>
      <c r="L67" s="208">
        <f>[22]Sheet1!J89</f>
        <v>1.1133659113467222</v>
      </c>
      <c r="M67" s="147" t="s">
        <v>16</v>
      </c>
    </row>
    <row r="68" spans="1:13" x14ac:dyDescent="0.2">
      <c r="A68" s="144">
        <v>2010</v>
      </c>
      <c r="B68" s="152">
        <v>309330219</v>
      </c>
      <c r="C68" s="147" t="s">
        <v>16</v>
      </c>
      <c r="D68" s="152">
        <v>6868528206</v>
      </c>
      <c r="E68" s="147" t="s">
        <v>16</v>
      </c>
      <c r="F68" s="145">
        <v>4.5</v>
      </c>
      <c r="G68" s="146"/>
      <c r="H68" s="153">
        <v>14526.5</v>
      </c>
      <c r="I68" s="147" t="s">
        <v>16</v>
      </c>
      <c r="J68" s="153">
        <v>13088</v>
      </c>
      <c r="K68" s="147" t="s">
        <v>16</v>
      </c>
      <c r="L68" s="208">
        <f>[22]Sheet1!J90</f>
        <v>1.1219353262197604</v>
      </c>
      <c r="M68" s="147" t="s">
        <v>16</v>
      </c>
    </row>
    <row r="69" spans="1:13" x14ac:dyDescent="0.2">
      <c r="A69" s="148">
        <v>2011</v>
      </c>
      <c r="B69" s="154">
        <v>311591917</v>
      </c>
      <c r="C69" s="150"/>
      <c r="D69" s="154">
        <v>6946043989</v>
      </c>
      <c r="E69" s="150"/>
      <c r="F69" s="149">
        <v>4.5</v>
      </c>
      <c r="G69" s="150"/>
      <c r="H69" s="155">
        <v>15094</v>
      </c>
      <c r="I69" s="150"/>
      <c r="J69" s="155">
        <v>13315.1</v>
      </c>
      <c r="K69" s="150"/>
      <c r="L69" s="208">
        <f>[22]Sheet1!J91</f>
        <v>1.1355160013392318</v>
      </c>
      <c r="M69" s="150"/>
    </row>
    <row r="70" spans="1:13" x14ac:dyDescent="0.2">
      <c r="A70" s="148">
        <v>2012</v>
      </c>
      <c r="B70" s="154"/>
      <c r="C70" s="150"/>
      <c r="D70" s="154"/>
      <c r="E70" s="150"/>
      <c r="F70" s="149"/>
      <c r="G70" s="150"/>
      <c r="H70" s="155"/>
      <c r="I70" s="150"/>
      <c r="J70" s="155"/>
      <c r="K70" s="150"/>
      <c r="L70" s="208">
        <f>[22]Sheet1!J92</f>
        <v>1.1578166252845072</v>
      </c>
      <c r="M70" s="150"/>
    </row>
    <row r="71" spans="1:13" x14ac:dyDescent="0.2">
      <c r="A71" s="293" t="s">
        <v>324</v>
      </c>
      <c r="B71" s="294"/>
      <c r="C71" s="294"/>
      <c r="D71" s="294"/>
      <c r="E71" s="294"/>
      <c r="F71" s="294"/>
      <c r="G71" s="358" t="s">
        <v>18</v>
      </c>
      <c r="H71" s="358"/>
      <c r="I71" s="358"/>
      <c r="J71" s="358"/>
      <c r="K71" s="358"/>
      <c r="L71" s="359"/>
      <c r="M71" s="360"/>
    </row>
    <row r="72" spans="1:13" x14ac:dyDescent="0.2">
      <c r="A72" s="283" t="s">
        <v>325</v>
      </c>
      <c r="B72" s="284"/>
      <c r="C72" s="284"/>
      <c r="D72" s="284"/>
      <c r="E72" s="284"/>
      <c r="F72" s="284"/>
      <c r="G72" s="285" t="s">
        <v>20</v>
      </c>
      <c r="H72" s="285"/>
      <c r="I72" s="285"/>
      <c r="J72" s="285"/>
      <c r="K72" s="285"/>
      <c r="L72" s="285"/>
      <c r="M72" s="286"/>
    </row>
    <row r="73" spans="1:13" x14ac:dyDescent="0.2">
      <c r="A73" s="283" t="s">
        <v>326</v>
      </c>
      <c r="B73" s="284"/>
      <c r="C73" s="284"/>
      <c r="D73" s="284"/>
      <c r="E73" s="284"/>
      <c r="F73" s="284"/>
      <c r="G73" s="285" t="s">
        <v>327</v>
      </c>
      <c r="H73" s="285"/>
      <c r="I73" s="285"/>
      <c r="J73" s="285"/>
      <c r="K73" s="285"/>
      <c r="L73" s="285"/>
      <c r="M73" s="286"/>
    </row>
    <row r="74" spans="1:13" x14ac:dyDescent="0.2">
      <c r="A74" s="283"/>
      <c r="B74" s="284"/>
      <c r="C74" s="284"/>
      <c r="D74" s="284"/>
      <c r="E74" s="284"/>
      <c r="F74" s="284"/>
      <c r="G74" s="285" t="s">
        <v>328</v>
      </c>
      <c r="H74" s="285"/>
      <c r="I74" s="285"/>
      <c r="J74" s="285"/>
      <c r="K74" s="285"/>
      <c r="L74" s="285"/>
      <c r="M74" s="286"/>
    </row>
    <row r="75" spans="1:13" x14ac:dyDescent="0.2">
      <c r="A75" s="283"/>
      <c r="B75" s="284"/>
      <c r="C75" s="284"/>
      <c r="D75" s="284"/>
      <c r="E75" s="284"/>
      <c r="F75" s="284"/>
      <c r="G75" s="285" t="s">
        <v>329</v>
      </c>
      <c r="H75" s="285"/>
      <c r="I75" s="285"/>
      <c r="J75" s="285"/>
      <c r="K75" s="285"/>
      <c r="L75" s="285"/>
      <c r="M75" s="286"/>
    </row>
    <row r="76" spans="1:13" x14ac:dyDescent="0.2">
      <c r="A76" s="283"/>
      <c r="B76" s="284"/>
      <c r="C76" s="284"/>
      <c r="D76" s="284"/>
      <c r="E76" s="284"/>
      <c r="F76" s="284"/>
      <c r="G76" s="285" t="s">
        <v>330</v>
      </c>
      <c r="H76" s="285"/>
      <c r="I76" s="285"/>
      <c r="J76" s="285"/>
      <c r="K76" s="285"/>
      <c r="L76" s="285"/>
      <c r="M76" s="286"/>
    </row>
    <row r="77" spans="1:13" x14ac:dyDescent="0.2">
      <c r="A77" s="283"/>
      <c r="B77" s="284"/>
      <c r="C77" s="284"/>
      <c r="D77" s="284"/>
      <c r="E77" s="284"/>
      <c r="F77" s="284"/>
      <c r="G77" s="285" t="s">
        <v>331</v>
      </c>
      <c r="H77" s="285"/>
      <c r="I77" s="285"/>
      <c r="J77" s="285"/>
      <c r="K77" s="285"/>
      <c r="L77" s="285"/>
      <c r="M77" s="286"/>
    </row>
    <row r="78" spans="1:13" x14ac:dyDescent="0.2">
      <c r="A78" s="283"/>
      <c r="B78" s="284"/>
      <c r="C78" s="284"/>
      <c r="D78" s="284"/>
      <c r="E78" s="284"/>
      <c r="F78" s="284"/>
      <c r="G78" s="285" t="s">
        <v>332</v>
      </c>
      <c r="H78" s="285"/>
      <c r="I78" s="285"/>
      <c r="J78" s="285"/>
      <c r="K78" s="285"/>
      <c r="L78" s="285"/>
      <c r="M78" s="286"/>
    </row>
    <row r="79" spans="1:13" x14ac:dyDescent="0.2">
      <c r="A79" s="283"/>
      <c r="B79" s="284"/>
      <c r="C79" s="284"/>
      <c r="D79" s="284"/>
      <c r="E79" s="284"/>
      <c r="F79" s="284"/>
      <c r="G79" s="285" t="s">
        <v>333</v>
      </c>
      <c r="H79" s="285"/>
      <c r="I79" s="285"/>
      <c r="J79" s="285"/>
      <c r="K79" s="285"/>
      <c r="L79" s="285"/>
      <c r="M79" s="286"/>
    </row>
    <row r="80" spans="1:13" x14ac:dyDescent="0.2">
      <c r="A80" s="283"/>
      <c r="B80" s="284"/>
      <c r="C80" s="284"/>
      <c r="D80" s="284"/>
      <c r="E80" s="284"/>
      <c r="F80" s="284"/>
      <c r="G80" s="285" t="s">
        <v>334</v>
      </c>
      <c r="H80" s="285"/>
      <c r="I80" s="285"/>
      <c r="J80" s="285"/>
      <c r="K80" s="285"/>
      <c r="L80" s="285"/>
      <c r="M80" s="286"/>
    </row>
    <row r="81" spans="1:13" x14ac:dyDescent="0.2">
      <c r="A81" s="283"/>
      <c r="B81" s="284"/>
      <c r="C81" s="284"/>
      <c r="D81" s="284"/>
      <c r="E81" s="284"/>
      <c r="F81" s="284"/>
      <c r="G81" s="356" t="s">
        <v>335</v>
      </c>
      <c r="H81" s="356"/>
      <c r="I81" s="356"/>
      <c r="J81" s="356"/>
      <c r="K81" s="356"/>
      <c r="L81" s="356"/>
      <c r="M81" s="357"/>
    </row>
    <row r="82" spans="1:13" x14ac:dyDescent="0.2">
      <c r="A82" s="283"/>
      <c r="B82" s="284"/>
      <c r="C82" s="284"/>
      <c r="D82" s="284"/>
      <c r="E82" s="284"/>
      <c r="F82" s="284"/>
      <c r="G82" s="285" t="s">
        <v>336</v>
      </c>
      <c r="H82" s="285"/>
      <c r="I82" s="285"/>
      <c r="J82" s="285"/>
      <c r="K82" s="285"/>
      <c r="L82" s="285"/>
      <c r="M82" s="286"/>
    </row>
    <row r="83" spans="1:13" x14ac:dyDescent="0.2">
      <c r="A83" s="283" t="s">
        <v>337</v>
      </c>
      <c r="B83" s="284"/>
      <c r="C83" s="284"/>
      <c r="D83" s="284"/>
      <c r="E83" s="284"/>
      <c r="F83" s="284"/>
      <c r="G83" s="352"/>
      <c r="H83" s="352"/>
      <c r="I83" s="352"/>
      <c r="J83" s="352"/>
      <c r="K83" s="352"/>
      <c r="L83" s="352"/>
      <c r="M83" s="353"/>
    </row>
    <row r="84" spans="1:13" x14ac:dyDescent="0.2">
      <c r="A84" s="287" t="s">
        <v>30</v>
      </c>
      <c r="B84" s="288"/>
      <c r="C84" s="288"/>
      <c r="D84" s="288"/>
      <c r="E84" s="288"/>
      <c r="F84" s="288"/>
      <c r="G84" s="354"/>
      <c r="H84" s="354"/>
      <c r="I84" s="354"/>
      <c r="J84" s="354"/>
      <c r="K84" s="354"/>
      <c r="L84" s="354"/>
      <c r="M84" s="355"/>
    </row>
  </sheetData>
  <mergeCells count="41">
    <mergeCell ref="A1:M1"/>
    <mergeCell ref="A2:A6"/>
    <mergeCell ref="B2:G2"/>
    <mergeCell ref="H2:M2"/>
    <mergeCell ref="B3:C5"/>
    <mergeCell ref="D3:E5"/>
    <mergeCell ref="F3:G3"/>
    <mergeCell ref="H3:I3"/>
    <mergeCell ref="J3:K3"/>
    <mergeCell ref="L3:M3"/>
    <mergeCell ref="A71:F71"/>
    <mergeCell ref="G71:M71"/>
    <mergeCell ref="F4:G4"/>
    <mergeCell ref="H4:I4"/>
    <mergeCell ref="J4:K4"/>
    <mergeCell ref="L4:M4"/>
    <mergeCell ref="F5:G5"/>
    <mergeCell ref="H5:I5"/>
    <mergeCell ref="J5:K5"/>
    <mergeCell ref="L5:M5"/>
    <mergeCell ref="B6:E6"/>
    <mergeCell ref="F6:G6"/>
    <mergeCell ref="H6:I6"/>
    <mergeCell ref="J6:K6"/>
    <mergeCell ref="L6:M6"/>
    <mergeCell ref="A83:F83"/>
    <mergeCell ref="G83:M84"/>
    <mergeCell ref="A84:F84"/>
    <mergeCell ref="A72:F72"/>
    <mergeCell ref="G72:M72"/>
    <mergeCell ref="A73:F82"/>
    <mergeCell ref="G73:M73"/>
    <mergeCell ref="G74:M74"/>
    <mergeCell ref="G75:M75"/>
    <mergeCell ref="G76:M76"/>
    <mergeCell ref="G77:M77"/>
    <mergeCell ref="G78:M78"/>
    <mergeCell ref="G79:M79"/>
    <mergeCell ref="G80:M80"/>
    <mergeCell ref="G81:M81"/>
    <mergeCell ref="G82:M8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Y84"/>
  <sheetViews>
    <sheetView showGridLines="0" workbookViewId="0">
      <selection activeCell="J16" sqref="J16"/>
    </sheetView>
  </sheetViews>
  <sheetFormatPr defaultRowHeight="15" x14ac:dyDescent="0.25"/>
  <cols>
    <col min="1" max="1" width="5" style="14" customWidth="1"/>
    <col min="2" max="2" width="7" style="14" customWidth="1"/>
    <col min="3" max="3" width="2.42578125" style="14" customWidth="1"/>
    <col min="4" max="4" width="8.5703125" style="14" customWidth="1"/>
    <col min="5" max="5" width="2.85546875" style="14" customWidth="1"/>
    <col min="6" max="6" width="7.7109375" style="14" customWidth="1"/>
    <col min="7" max="7" width="2.5703125" style="14" customWidth="1"/>
    <col min="8" max="8" width="7.28515625" style="14" customWidth="1"/>
    <col min="9" max="9" width="2.42578125" style="14" customWidth="1"/>
    <col min="10" max="10" width="11.7109375" style="14" customWidth="1"/>
    <col min="11" max="11" width="6.28515625" style="14" customWidth="1"/>
    <col min="12" max="12" width="3" style="14" customWidth="1"/>
    <col min="13" max="13" width="9.7109375" style="14" customWidth="1"/>
    <col min="14" max="14" width="7.140625" style="14" customWidth="1"/>
    <col min="15" max="15" width="2.5703125" style="14" customWidth="1"/>
    <col min="16" max="16" width="7.42578125" style="14" customWidth="1"/>
    <col min="17" max="17" width="2.5703125" style="14" customWidth="1"/>
    <col min="18" max="18" width="7.42578125" style="14" customWidth="1"/>
    <col min="19" max="19" width="2.5703125" style="14" customWidth="1"/>
    <col min="20" max="20" width="7.85546875" style="14" customWidth="1"/>
    <col min="21" max="21" width="2.5703125" style="14" customWidth="1"/>
    <col min="22" max="22" width="8.28515625" style="14" customWidth="1"/>
    <col min="23" max="23" width="2.5703125" style="14" customWidth="1"/>
    <col min="24" max="256" width="9.140625" style="14"/>
    <col min="257" max="257" width="5" style="14" customWidth="1"/>
    <col min="258" max="258" width="7" style="14" customWidth="1"/>
    <col min="259" max="259" width="2.42578125" style="14" customWidth="1"/>
    <col min="260" max="260" width="8.5703125" style="14" customWidth="1"/>
    <col min="261" max="261" width="2.85546875" style="14" customWidth="1"/>
    <col min="262" max="262" width="7.7109375" style="14" customWidth="1"/>
    <col min="263" max="263" width="2.5703125" style="14" customWidth="1"/>
    <col min="264" max="264" width="7.28515625" style="14" customWidth="1"/>
    <col min="265" max="265" width="2.42578125" style="14" customWidth="1"/>
    <col min="266" max="266" width="11.7109375" style="14" customWidth="1"/>
    <col min="267" max="267" width="6.28515625" style="14" customWidth="1"/>
    <col min="268" max="268" width="3" style="14" customWidth="1"/>
    <col min="269" max="269" width="9.7109375" style="14" customWidth="1"/>
    <col min="270" max="270" width="7.140625" style="14" customWidth="1"/>
    <col min="271" max="271" width="2.5703125" style="14" customWidth="1"/>
    <col min="272" max="272" width="7.42578125" style="14" customWidth="1"/>
    <col min="273" max="273" width="2.5703125" style="14" customWidth="1"/>
    <col min="274" max="274" width="7.42578125" style="14" customWidth="1"/>
    <col min="275" max="275" width="2.5703125" style="14" customWidth="1"/>
    <col min="276" max="276" width="7.85546875" style="14" customWidth="1"/>
    <col min="277" max="277" width="2.5703125" style="14" customWidth="1"/>
    <col min="278" max="278" width="8.28515625" style="14" customWidth="1"/>
    <col min="279" max="279" width="2.5703125" style="14" customWidth="1"/>
    <col min="280" max="512" width="9.140625" style="14"/>
    <col min="513" max="513" width="5" style="14" customWidth="1"/>
    <col min="514" max="514" width="7" style="14" customWidth="1"/>
    <col min="515" max="515" width="2.42578125" style="14" customWidth="1"/>
    <col min="516" max="516" width="8.5703125" style="14" customWidth="1"/>
    <col min="517" max="517" width="2.85546875" style="14" customWidth="1"/>
    <col min="518" max="518" width="7.7109375" style="14" customWidth="1"/>
    <col min="519" max="519" width="2.5703125" style="14" customWidth="1"/>
    <col min="520" max="520" width="7.28515625" style="14" customWidth="1"/>
    <col min="521" max="521" width="2.42578125" style="14" customWidth="1"/>
    <col min="522" max="522" width="11.7109375" style="14" customWidth="1"/>
    <col min="523" max="523" width="6.28515625" style="14" customWidth="1"/>
    <col min="524" max="524" width="3" style="14" customWidth="1"/>
    <col min="525" max="525" width="9.7109375" style="14" customWidth="1"/>
    <col min="526" max="526" width="7.140625" style="14" customWidth="1"/>
    <col min="527" max="527" width="2.5703125" style="14" customWidth="1"/>
    <col min="528" max="528" width="7.42578125" style="14" customWidth="1"/>
    <col min="529" max="529" width="2.5703125" style="14" customWidth="1"/>
    <col min="530" max="530" width="7.42578125" style="14" customWidth="1"/>
    <col min="531" max="531" width="2.5703125" style="14" customWidth="1"/>
    <col min="532" max="532" width="7.85546875" style="14" customWidth="1"/>
    <col min="533" max="533" width="2.5703125" style="14" customWidth="1"/>
    <col min="534" max="534" width="8.28515625" style="14" customWidth="1"/>
    <col min="535" max="535" width="2.5703125" style="14" customWidth="1"/>
    <col min="536" max="768" width="9.140625" style="14"/>
    <col min="769" max="769" width="5" style="14" customWidth="1"/>
    <col min="770" max="770" width="7" style="14" customWidth="1"/>
    <col min="771" max="771" width="2.42578125" style="14" customWidth="1"/>
    <col min="772" max="772" width="8.5703125" style="14" customWidth="1"/>
    <col min="773" max="773" width="2.85546875" style="14" customWidth="1"/>
    <col min="774" max="774" width="7.7109375" style="14" customWidth="1"/>
    <col min="775" max="775" width="2.5703125" style="14" customWidth="1"/>
    <col min="776" max="776" width="7.28515625" style="14" customWidth="1"/>
    <col min="777" max="777" width="2.42578125" style="14" customWidth="1"/>
    <col min="778" max="778" width="11.7109375" style="14" customWidth="1"/>
    <col min="779" max="779" width="6.28515625" style="14" customWidth="1"/>
    <col min="780" max="780" width="3" style="14" customWidth="1"/>
    <col min="781" max="781" width="9.7109375" style="14" customWidth="1"/>
    <col min="782" max="782" width="7.140625" style="14" customWidth="1"/>
    <col min="783" max="783" width="2.5703125" style="14" customWidth="1"/>
    <col min="784" max="784" width="7.42578125" style="14" customWidth="1"/>
    <col min="785" max="785" width="2.5703125" style="14" customWidth="1"/>
    <col min="786" max="786" width="7.42578125" style="14" customWidth="1"/>
    <col min="787" max="787" width="2.5703125" style="14" customWidth="1"/>
    <col min="788" max="788" width="7.85546875" style="14" customWidth="1"/>
    <col min="789" max="789" width="2.5703125" style="14" customWidth="1"/>
    <col min="790" max="790" width="8.28515625" style="14" customWidth="1"/>
    <col min="791" max="791" width="2.5703125" style="14" customWidth="1"/>
    <col min="792" max="1024" width="9.140625" style="14"/>
    <col min="1025" max="1025" width="5" style="14" customWidth="1"/>
    <col min="1026" max="1026" width="7" style="14" customWidth="1"/>
    <col min="1027" max="1027" width="2.42578125" style="14" customWidth="1"/>
    <col min="1028" max="1028" width="8.5703125" style="14" customWidth="1"/>
    <col min="1029" max="1029" width="2.85546875" style="14" customWidth="1"/>
    <col min="1030" max="1030" width="7.7109375" style="14" customWidth="1"/>
    <col min="1031" max="1031" width="2.5703125" style="14" customWidth="1"/>
    <col min="1032" max="1032" width="7.28515625" style="14" customWidth="1"/>
    <col min="1033" max="1033" width="2.42578125" style="14" customWidth="1"/>
    <col min="1034" max="1034" width="11.7109375" style="14" customWidth="1"/>
    <col min="1035" max="1035" width="6.28515625" style="14" customWidth="1"/>
    <col min="1036" max="1036" width="3" style="14" customWidth="1"/>
    <col min="1037" max="1037" width="9.7109375" style="14" customWidth="1"/>
    <col min="1038" max="1038" width="7.140625" style="14" customWidth="1"/>
    <col min="1039" max="1039" width="2.5703125" style="14" customWidth="1"/>
    <col min="1040" max="1040" width="7.42578125" style="14" customWidth="1"/>
    <col min="1041" max="1041" width="2.5703125" style="14" customWidth="1"/>
    <col min="1042" max="1042" width="7.42578125" style="14" customWidth="1"/>
    <col min="1043" max="1043" width="2.5703125" style="14" customWidth="1"/>
    <col min="1044" max="1044" width="7.85546875" style="14" customWidth="1"/>
    <col min="1045" max="1045" width="2.5703125" style="14" customWidth="1"/>
    <col min="1046" max="1046" width="8.28515625" style="14" customWidth="1"/>
    <col min="1047" max="1047" width="2.5703125" style="14" customWidth="1"/>
    <col min="1048" max="1280" width="9.140625" style="14"/>
    <col min="1281" max="1281" width="5" style="14" customWidth="1"/>
    <col min="1282" max="1282" width="7" style="14" customWidth="1"/>
    <col min="1283" max="1283" width="2.42578125" style="14" customWidth="1"/>
    <col min="1284" max="1284" width="8.5703125" style="14" customWidth="1"/>
    <col min="1285" max="1285" width="2.85546875" style="14" customWidth="1"/>
    <col min="1286" max="1286" width="7.7109375" style="14" customWidth="1"/>
    <col min="1287" max="1287" width="2.5703125" style="14" customWidth="1"/>
    <col min="1288" max="1288" width="7.28515625" style="14" customWidth="1"/>
    <col min="1289" max="1289" width="2.42578125" style="14" customWidth="1"/>
    <col min="1290" max="1290" width="11.7109375" style="14" customWidth="1"/>
    <col min="1291" max="1291" width="6.28515625" style="14" customWidth="1"/>
    <col min="1292" max="1292" width="3" style="14" customWidth="1"/>
    <col min="1293" max="1293" width="9.7109375" style="14" customWidth="1"/>
    <col min="1294" max="1294" width="7.140625" style="14" customWidth="1"/>
    <col min="1295" max="1295" width="2.5703125" style="14" customWidth="1"/>
    <col min="1296" max="1296" width="7.42578125" style="14" customWidth="1"/>
    <col min="1297" max="1297" width="2.5703125" style="14" customWidth="1"/>
    <col min="1298" max="1298" width="7.42578125" style="14" customWidth="1"/>
    <col min="1299" max="1299" width="2.5703125" style="14" customWidth="1"/>
    <col min="1300" max="1300" width="7.85546875" style="14" customWidth="1"/>
    <col min="1301" max="1301" width="2.5703125" style="14" customWidth="1"/>
    <col min="1302" max="1302" width="8.28515625" style="14" customWidth="1"/>
    <col min="1303" max="1303" width="2.5703125" style="14" customWidth="1"/>
    <col min="1304" max="1536" width="9.140625" style="14"/>
    <col min="1537" max="1537" width="5" style="14" customWidth="1"/>
    <col min="1538" max="1538" width="7" style="14" customWidth="1"/>
    <col min="1539" max="1539" width="2.42578125" style="14" customWidth="1"/>
    <col min="1540" max="1540" width="8.5703125" style="14" customWidth="1"/>
    <col min="1541" max="1541" width="2.85546875" style="14" customWidth="1"/>
    <col min="1542" max="1542" width="7.7109375" style="14" customWidth="1"/>
    <col min="1543" max="1543" width="2.5703125" style="14" customWidth="1"/>
    <col min="1544" max="1544" width="7.28515625" style="14" customWidth="1"/>
    <col min="1545" max="1545" width="2.42578125" style="14" customWidth="1"/>
    <col min="1546" max="1546" width="11.7109375" style="14" customWidth="1"/>
    <col min="1547" max="1547" width="6.28515625" style="14" customWidth="1"/>
    <col min="1548" max="1548" width="3" style="14" customWidth="1"/>
    <col min="1549" max="1549" width="9.7109375" style="14" customWidth="1"/>
    <col min="1550" max="1550" width="7.140625" style="14" customWidth="1"/>
    <col min="1551" max="1551" width="2.5703125" style="14" customWidth="1"/>
    <col min="1552" max="1552" width="7.42578125" style="14" customWidth="1"/>
    <col min="1553" max="1553" width="2.5703125" style="14" customWidth="1"/>
    <col min="1554" max="1554" width="7.42578125" style="14" customWidth="1"/>
    <col min="1555" max="1555" width="2.5703125" style="14" customWidth="1"/>
    <col min="1556" max="1556" width="7.85546875" style="14" customWidth="1"/>
    <col min="1557" max="1557" width="2.5703125" style="14" customWidth="1"/>
    <col min="1558" max="1558" width="8.28515625" style="14" customWidth="1"/>
    <col min="1559" max="1559" width="2.5703125" style="14" customWidth="1"/>
    <col min="1560" max="1792" width="9.140625" style="14"/>
    <col min="1793" max="1793" width="5" style="14" customWidth="1"/>
    <col min="1794" max="1794" width="7" style="14" customWidth="1"/>
    <col min="1795" max="1795" width="2.42578125" style="14" customWidth="1"/>
    <col min="1796" max="1796" width="8.5703125" style="14" customWidth="1"/>
    <col min="1797" max="1797" width="2.85546875" style="14" customWidth="1"/>
    <col min="1798" max="1798" width="7.7109375" style="14" customWidth="1"/>
    <col min="1799" max="1799" width="2.5703125" style="14" customWidth="1"/>
    <col min="1800" max="1800" width="7.28515625" style="14" customWidth="1"/>
    <col min="1801" max="1801" width="2.42578125" style="14" customWidth="1"/>
    <col min="1802" max="1802" width="11.7109375" style="14" customWidth="1"/>
    <col min="1803" max="1803" width="6.28515625" style="14" customWidth="1"/>
    <col min="1804" max="1804" width="3" style="14" customWidth="1"/>
    <col min="1805" max="1805" width="9.7109375" style="14" customWidth="1"/>
    <col min="1806" max="1806" width="7.140625" style="14" customWidth="1"/>
    <col min="1807" max="1807" width="2.5703125" style="14" customWidth="1"/>
    <col min="1808" max="1808" width="7.42578125" style="14" customWidth="1"/>
    <col min="1809" max="1809" width="2.5703125" style="14" customWidth="1"/>
    <col min="1810" max="1810" width="7.42578125" style="14" customWidth="1"/>
    <col min="1811" max="1811" width="2.5703125" style="14" customWidth="1"/>
    <col min="1812" max="1812" width="7.85546875" style="14" customWidth="1"/>
    <col min="1813" max="1813" width="2.5703125" style="14" customWidth="1"/>
    <col min="1814" max="1814" width="8.28515625" style="14" customWidth="1"/>
    <col min="1815" max="1815" width="2.5703125" style="14" customWidth="1"/>
    <col min="1816" max="2048" width="9.140625" style="14"/>
    <col min="2049" max="2049" width="5" style="14" customWidth="1"/>
    <col min="2050" max="2050" width="7" style="14" customWidth="1"/>
    <col min="2051" max="2051" width="2.42578125" style="14" customWidth="1"/>
    <col min="2052" max="2052" width="8.5703125" style="14" customWidth="1"/>
    <col min="2053" max="2053" width="2.85546875" style="14" customWidth="1"/>
    <col min="2054" max="2054" width="7.7109375" style="14" customWidth="1"/>
    <col min="2055" max="2055" width="2.5703125" style="14" customWidth="1"/>
    <col min="2056" max="2056" width="7.28515625" style="14" customWidth="1"/>
    <col min="2057" max="2057" width="2.42578125" style="14" customWidth="1"/>
    <col min="2058" max="2058" width="11.7109375" style="14" customWidth="1"/>
    <col min="2059" max="2059" width="6.28515625" style="14" customWidth="1"/>
    <col min="2060" max="2060" width="3" style="14" customWidth="1"/>
    <col min="2061" max="2061" width="9.7109375" style="14" customWidth="1"/>
    <col min="2062" max="2062" width="7.140625" style="14" customWidth="1"/>
    <col min="2063" max="2063" width="2.5703125" style="14" customWidth="1"/>
    <col min="2064" max="2064" width="7.42578125" style="14" customWidth="1"/>
    <col min="2065" max="2065" width="2.5703125" style="14" customWidth="1"/>
    <col min="2066" max="2066" width="7.42578125" style="14" customWidth="1"/>
    <col min="2067" max="2067" width="2.5703125" style="14" customWidth="1"/>
    <col min="2068" max="2068" width="7.85546875" style="14" customWidth="1"/>
    <col min="2069" max="2069" width="2.5703125" style="14" customWidth="1"/>
    <col min="2070" max="2070" width="8.28515625" style="14" customWidth="1"/>
    <col min="2071" max="2071" width="2.5703125" style="14" customWidth="1"/>
    <col min="2072" max="2304" width="9.140625" style="14"/>
    <col min="2305" max="2305" width="5" style="14" customWidth="1"/>
    <col min="2306" max="2306" width="7" style="14" customWidth="1"/>
    <col min="2307" max="2307" width="2.42578125" style="14" customWidth="1"/>
    <col min="2308" max="2308" width="8.5703125" style="14" customWidth="1"/>
    <col min="2309" max="2309" width="2.85546875" style="14" customWidth="1"/>
    <col min="2310" max="2310" width="7.7109375" style="14" customWidth="1"/>
    <col min="2311" max="2311" width="2.5703125" style="14" customWidth="1"/>
    <col min="2312" max="2312" width="7.28515625" style="14" customWidth="1"/>
    <col min="2313" max="2313" width="2.42578125" style="14" customWidth="1"/>
    <col min="2314" max="2314" width="11.7109375" style="14" customWidth="1"/>
    <col min="2315" max="2315" width="6.28515625" style="14" customWidth="1"/>
    <col min="2316" max="2316" width="3" style="14" customWidth="1"/>
    <col min="2317" max="2317" width="9.7109375" style="14" customWidth="1"/>
    <col min="2318" max="2318" width="7.140625" style="14" customWidth="1"/>
    <col min="2319" max="2319" width="2.5703125" style="14" customWidth="1"/>
    <col min="2320" max="2320" width="7.42578125" style="14" customWidth="1"/>
    <col min="2321" max="2321" width="2.5703125" style="14" customWidth="1"/>
    <col min="2322" max="2322" width="7.42578125" style="14" customWidth="1"/>
    <col min="2323" max="2323" width="2.5703125" style="14" customWidth="1"/>
    <col min="2324" max="2324" width="7.85546875" style="14" customWidth="1"/>
    <col min="2325" max="2325" width="2.5703125" style="14" customWidth="1"/>
    <col min="2326" max="2326" width="8.28515625" style="14" customWidth="1"/>
    <col min="2327" max="2327" width="2.5703125" style="14" customWidth="1"/>
    <col min="2328" max="2560" width="9.140625" style="14"/>
    <col min="2561" max="2561" width="5" style="14" customWidth="1"/>
    <col min="2562" max="2562" width="7" style="14" customWidth="1"/>
    <col min="2563" max="2563" width="2.42578125" style="14" customWidth="1"/>
    <col min="2564" max="2564" width="8.5703125" style="14" customWidth="1"/>
    <col min="2565" max="2565" width="2.85546875" style="14" customWidth="1"/>
    <col min="2566" max="2566" width="7.7109375" style="14" customWidth="1"/>
    <col min="2567" max="2567" width="2.5703125" style="14" customWidth="1"/>
    <col min="2568" max="2568" width="7.28515625" style="14" customWidth="1"/>
    <col min="2569" max="2569" width="2.42578125" style="14" customWidth="1"/>
    <col min="2570" max="2570" width="11.7109375" style="14" customWidth="1"/>
    <col min="2571" max="2571" width="6.28515625" style="14" customWidth="1"/>
    <col min="2572" max="2572" width="3" style="14" customWidth="1"/>
    <col min="2573" max="2573" width="9.7109375" style="14" customWidth="1"/>
    <col min="2574" max="2574" width="7.140625" style="14" customWidth="1"/>
    <col min="2575" max="2575" width="2.5703125" style="14" customWidth="1"/>
    <col min="2576" max="2576" width="7.42578125" style="14" customWidth="1"/>
    <col min="2577" max="2577" width="2.5703125" style="14" customWidth="1"/>
    <col min="2578" max="2578" width="7.42578125" style="14" customWidth="1"/>
    <col min="2579" max="2579" width="2.5703125" style="14" customWidth="1"/>
    <col min="2580" max="2580" width="7.85546875" style="14" customWidth="1"/>
    <col min="2581" max="2581" width="2.5703125" style="14" customWidth="1"/>
    <col min="2582" max="2582" width="8.28515625" style="14" customWidth="1"/>
    <col min="2583" max="2583" width="2.5703125" style="14" customWidth="1"/>
    <col min="2584" max="2816" width="9.140625" style="14"/>
    <col min="2817" max="2817" width="5" style="14" customWidth="1"/>
    <col min="2818" max="2818" width="7" style="14" customWidth="1"/>
    <col min="2819" max="2819" width="2.42578125" style="14" customWidth="1"/>
    <col min="2820" max="2820" width="8.5703125" style="14" customWidth="1"/>
    <col min="2821" max="2821" width="2.85546875" style="14" customWidth="1"/>
    <col min="2822" max="2822" width="7.7109375" style="14" customWidth="1"/>
    <col min="2823" max="2823" width="2.5703125" style="14" customWidth="1"/>
    <col min="2824" max="2824" width="7.28515625" style="14" customWidth="1"/>
    <col min="2825" max="2825" width="2.42578125" style="14" customWidth="1"/>
    <col min="2826" max="2826" width="11.7109375" style="14" customWidth="1"/>
    <col min="2827" max="2827" width="6.28515625" style="14" customWidth="1"/>
    <col min="2828" max="2828" width="3" style="14" customWidth="1"/>
    <col min="2829" max="2829" width="9.7109375" style="14" customWidth="1"/>
    <col min="2830" max="2830" width="7.140625" style="14" customWidth="1"/>
    <col min="2831" max="2831" width="2.5703125" style="14" customWidth="1"/>
    <col min="2832" max="2832" width="7.42578125" style="14" customWidth="1"/>
    <col min="2833" max="2833" width="2.5703125" style="14" customWidth="1"/>
    <col min="2834" max="2834" width="7.42578125" style="14" customWidth="1"/>
    <col min="2835" max="2835" width="2.5703125" style="14" customWidth="1"/>
    <col min="2836" max="2836" width="7.85546875" style="14" customWidth="1"/>
    <col min="2837" max="2837" width="2.5703125" style="14" customWidth="1"/>
    <col min="2838" max="2838" width="8.28515625" style="14" customWidth="1"/>
    <col min="2839" max="2839" width="2.5703125" style="14" customWidth="1"/>
    <col min="2840" max="3072" width="9.140625" style="14"/>
    <col min="3073" max="3073" width="5" style="14" customWidth="1"/>
    <col min="3074" max="3074" width="7" style="14" customWidth="1"/>
    <col min="3075" max="3075" width="2.42578125" style="14" customWidth="1"/>
    <col min="3076" max="3076" width="8.5703125" style="14" customWidth="1"/>
    <col min="3077" max="3077" width="2.85546875" style="14" customWidth="1"/>
    <col min="3078" max="3078" width="7.7109375" style="14" customWidth="1"/>
    <col min="3079" max="3079" width="2.5703125" style="14" customWidth="1"/>
    <col min="3080" max="3080" width="7.28515625" style="14" customWidth="1"/>
    <col min="3081" max="3081" width="2.42578125" style="14" customWidth="1"/>
    <col min="3082" max="3082" width="11.7109375" style="14" customWidth="1"/>
    <col min="3083" max="3083" width="6.28515625" style="14" customWidth="1"/>
    <col min="3084" max="3084" width="3" style="14" customWidth="1"/>
    <col min="3085" max="3085" width="9.7109375" style="14" customWidth="1"/>
    <col min="3086" max="3086" width="7.140625" style="14" customWidth="1"/>
    <col min="3087" max="3087" width="2.5703125" style="14" customWidth="1"/>
    <col min="3088" max="3088" width="7.42578125" style="14" customWidth="1"/>
    <col min="3089" max="3089" width="2.5703125" style="14" customWidth="1"/>
    <col min="3090" max="3090" width="7.42578125" style="14" customWidth="1"/>
    <col min="3091" max="3091" width="2.5703125" style="14" customWidth="1"/>
    <col min="3092" max="3092" width="7.85546875" style="14" customWidth="1"/>
    <col min="3093" max="3093" width="2.5703125" style="14" customWidth="1"/>
    <col min="3094" max="3094" width="8.28515625" style="14" customWidth="1"/>
    <col min="3095" max="3095" width="2.5703125" style="14" customWidth="1"/>
    <col min="3096" max="3328" width="9.140625" style="14"/>
    <col min="3329" max="3329" width="5" style="14" customWidth="1"/>
    <col min="3330" max="3330" width="7" style="14" customWidth="1"/>
    <col min="3331" max="3331" width="2.42578125" style="14" customWidth="1"/>
    <col min="3332" max="3332" width="8.5703125" style="14" customWidth="1"/>
    <col min="3333" max="3333" width="2.85546875" style="14" customWidth="1"/>
    <col min="3334" max="3334" width="7.7109375" style="14" customWidth="1"/>
    <col min="3335" max="3335" width="2.5703125" style="14" customWidth="1"/>
    <col min="3336" max="3336" width="7.28515625" style="14" customWidth="1"/>
    <col min="3337" max="3337" width="2.42578125" style="14" customWidth="1"/>
    <col min="3338" max="3338" width="11.7109375" style="14" customWidth="1"/>
    <col min="3339" max="3339" width="6.28515625" style="14" customWidth="1"/>
    <col min="3340" max="3340" width="3" style="14" customWidth="1"/>
    <col min="3341" max="3341" width="9.7109375" style="14" customWidth="1"/>
    <col min="3342" max="3342" width="7.140625" style="14" customWidth="1"/>
    <col min="3343" max="3343" width="2.5703125" style="14" customWidth="1"/>
    <col min="3344" max="3344" width="7.42578125" style="14" customWidth="1"/>
    <col min="3345" max="3345" width="2.5703125" style="14" customWidth="1"/>
    <col min="3346" max="3346" width="7.42578125" style="14" customWidth="1"/>
    <col min="3347" max="3347" width="2.5703125" style="14" customWidth="1"/>
    <col min="3348" max="3348" width="7.85546875" style="14" customWidth="1"/>
    <col min="3349" max="3349" width="2.5703125" style="14" customWidth="1"/>
    <col min="3350" max="3350" width="8.28515625" style="14" customWidth="1"/>
    <col min="3351" max="3351" width="2.5703125" style="14" customWidth="1"/>
    <col min="3352" max="3584" width="9.140625" style="14"/>
    <col min="3585" max="3585" width="5" style="14" customWidth="1"/>
    <col min="3586" max="3586" width="7" style="14" customWidth="1"/>
    <col min="3587" max="3587" width="2.42578125" style="14" customWidth="1"/>
    <col min="3588" max="3588" width="8.5703125" style="14" customWidth="1"/>
    <col min="3589" max="3589" width="2.85546875" style="14" customWidth="1"/>
    <col min="3590" max="3590" width="7.7109375" style="14" customWidth="1"/>
    <col min="3591" max="3591" width="2.5703125" style="14" customWidth="1"/>
    <col min="3592" max="3592" width="7.28515625" style="14" customWidth="1"/>
    <col min="3593" max="3593" width="2.42578125" style="14" customWidth="1"/>
    <col min="3594" max="3594" width="11.7109375" style="14" customWidth="1"/>
    <col min="3595" max="3595" width="6.28515625" style="14" customWidth="1"/>
    <col min="3596" max="3596" width="3" style="14" customWidth="1"/>
    <col min="3597" max="3597" width="9.7109375" style="14" customWidth="1"/>
    <col min="3598" max="3598" width="7.140625" style="14" customWidth="1"/>
    <col min="3599" max="3599" width="2.5703125" style="14" customWidth="1"/>
    <col min="3600" max="3600" width="7.42578125" style="14" customWidth="1"/>
    <col min="3601" max="3601" width="2.5703125" style="14" customWidth="1"/>
    <col min="3602" max="3602" width="7.42578125" style="14" customWidth="1"/>
    <col min="3603" max="3603" width="2.5703125" style="14" customWidth="1"/>
    <col min="3604" max="3604" width="7.85546875" style="14" customWidth="1"/>
    <col min="3605" max="3605" width="2.5703125" style="14" customWidth="1"/>
    <col min="3606" max="3606" width="8.28515625" style="14" customWidth="1"/>
    <col min="3607" max="3607" width="2.5703125" style="14" customWidth="1"/>
    <col min="3608" max="3840" width="9.140625" style="14"/>
    <col min="3841" max="3841" width="5" style="14" customWidth="1"/>
    <col min="3842" max="3842" width="7" style="14" customWidth="1"/>
    <col min="3843" max="3843" width="2.42578125" style="14" customWidth="1"/>
    <col min="3844" max="3844" width="8.5703125" style="14" customWidth="1"/>
    <col min="3845" max="3845" width="2.85546875" style="14" customWidth="1"/>
    <col min="3846" max="3846" width="7.7109375" style="14" customWidth="1"/>
    <col min="3847" max="3847" width="2.5703125" style="14" customWidth="1"/>
    <col min="3848" max="3848" width="7.28515625" style="14" customWidth="1"/>
    <col min="3849" max="3849" width="2.42578125" style="14" customWidth="1"/>
    <col min="3850" max="3850" width="11.7109375" style="14" customWidth="1"/>
    <col min="3851" max="3851" width="6.28515625" style="14" customWidth="1"/>
    <col min="3852" max="3852" width="3" style="14" customWidth="1"/>
    <col min="3853" max="3853" width="9.7109375" style="14" customWidth="1"/>
    <col min="3854" max="3854" width="7.140625" style="14" customWidth="1"/>
    <col min="3855" max="3855" width="2.5703125" style="14" customWidth="1"/>
    <col min="3856" max="3856" width="7.42578125" style="14" customWidth="1"/>
    <col min="3857" max="3857" width="2.5703125" style="14" customWidth="1"/>
    <col min="3858" max="3858" width="7.42578125" style="14" customWidth="1"/>
    <col min="3859" max="3859" width="2.5703125" style="14" customWidth="1"/>
    <col min="3860" max="3860" width="7.85546875" style="14" customWidth="1"/>
    <col min="3861" max="3861" width="2.5703125" style="14" customWidth="1"/>
    <col min="3862" max="3862" width="8.28515625" style="14" customWidth="1"/>
    <col min="3863" max="3863" width="2.5703125" style="14" customWidth="1"/>
    <col min="3864" max="4096" width="9.140625" style="14"/>
    <col min="4097" max="4097" width="5" style="14" customWidth="1"/>
    <col min="4098" max="4098" width="7" style="14" customWidth="1"/>
    <col min="4099" max="4099" width="2.42578125" style="14" customWidth="1"/>
    <col min="4100" max="4100" width="8.5703125" style="14" customWidth="1"/>
    <col min="4101" max="4101" width="2.85546875" style="14" customWidth="1"/>
    <col min="4102" max="4102" width="7.7109375" style="14" customWidth="1"/>
    <col min="4103" max="4103" width="2.5703125" style="14" customWidth="1"/>
    <col min="4104" max="4104" width="7.28515625" style="14" customWidth="1"/>
    <col min="4105" max="4105" width="2.42578125" style="14" customWidth="1"/>
    <col min="4106" max="4106" width="11.7109375" style="14" customWidth="1"/>
    <col min="4107" max="4107" width="6.28515625" style="14" customWidth="1"/>
    <col min="4108" max="4108" width="3" style="14" customWidth="1"/>
    <col min="4109" max="4109" width="9.7109375" style="14" customWidth="1"/>
    <col min="4110" max="4110" width="7.140625" style="14" customWidth="1"/>
    <col min="4111" max="4111" width="2.5703125" style="14" customWidth="1"/>
    <col min="4112" max="4112" width="7.42578125" style="14" customWidth="1"/>
    <col min="4113" max="4113" width="2.5703125" style="14" customWidth="1"/>
    <col min="4114" max="4114" width="7.42578125" style="14" customWidth="1"/>
    <col min="4115" max="4115" width="2.5703125" style="14" customWidth="1"/>
    <col min="4116" max="4116" width="7.85546875" style="14" customWidth="1"/>
    <col min="4117" max="4117" width="2.5703125" style="14" customWidth="1"/>
    <col min="4118" max="4118" width="8.28515625" style="14" customWidth="1"/>
    <col min="4119" max="4119" width="2.5703125" style="14" customWidth="1"/>
    <col min="4120" max="4352" width="9.140625" style="14"/>
    <col min="4353" max="4353" width="5" style="14" customWidth="1"/>
    <col min="4354" max="4354" width="7" style="14" customWidth="1"/>
    <col min="4355" max="4355" width="2.42578125" style="14" customWidth="1"/>
    <col min="4356" max="4356" width="8.5703125" style="14" customWidth="1"/>
    <col min="4357" max="4357" width="2.85546875" style="14" customWidth="1"/>
    <col min="4358" max="4358" width="7.7109375" style="14" customWidth="1"/>
    <col min="4359" max="4359" width="2.5703125" style="14" customWidth="1"/>
    <col min="4360" max="4360" width="7.28515625" style="14" customWidth="1"/>
    <col min="4361" max="4361" width="2.42578125" style="14" customWidth="1"/>
    <col min="4362" max="4362" width="11.7109375" style="14" customWidth="1"/>
    <col min="4363" max="4363" width="6.28515625" style="14" customWidth="1"/>
    <col min="4364" max="4364" width="3" style="14" customWidth="1"/>
    <col min="4365" max="4365" width="9.7109375" style="14" customWidth="1"/>
    <col min="4366" max="4366" width="7.140625" style="14" customWidth="1"/>
    <col min="4367" max="4367" width="2.5703125" style="14" customWidth="1"/>
    <col min="4368" max="4368" width="7.42578125" style="14" customWidth="1"/>
    <col min="4369" max="4369" width="2.5703125" style="14" customWidth="1"/>
    <col min="4370" max="4370" width="7.42578125" style="14" customWidth="1"/>
    <col min="4371" max="4371" width="2.5703125" style="14" customWidth="1"/>
    <col min="4372" max="4372" width="7.85546875" style="14" customWidth="1"/>
    <col min="4373" max="4373" width="2.5703125" style="14" customWidth="1"/>
    <col min="4374" max="4374" width="8.28515625" style="14" customWidth="1"/>
    <col min="4375" max="4375" width="2.5703125" style="14" customWidth="1"/>
    <col min="4376" max="4608" width="9.140625" style="14"/>
    <col min="4609" max="4609" width="5" style="14" customWidth="1"/>
    <col min="4610" max="4610" width="7" style="14" customWidth="1"/>
    <col min="4611" max="4611" width="2.42578125" style="14" customWidth="1"/>
    <col min="4612" max="4612" width="8.5703125" style="14" customWidth="1"/>
    <col min="4613" max="4613" width="2.85546875" style="14" customWidth="1"/>
    <col min="4614" max="4614" width="7.7109375" style="14" customWidth="1"/>
    <col min="4615" max="4615" width="2.5703125" style="14" customWidth="1"/>
    <col min="4616" max="4616" width="7.28515625" style="14" customWidth="1"/>
    <col min="4617" max="4617" width="2.42578125" style="14" customWidth="1"/>
    <col min="4618" max="4618" width="11.7109375" style="14" customWidth="1"/>
    <col min="4619" max="4619" width="6.28515625" style="14" customWidth="1"/>
    <col min="4620" max="4620" width="3" style="14" customWidth="1"/>
    <col min="4621" max="4621" width="9.7109375" style="14" customWidth="1"/>
    <col min="4622" max="4622" width="7.140625" style="14" customWidth="1"/>
    <col min="4623" max="4623" width="2.5703125" style="14" customWidth="1"/>
    <col min="4624" max="4624" width="7.42578125" style="14" customWidth="1"/>
    <col min="4625" max="4625" width="2.5703125" style="14" customWidth="1"/>
    <col min="4626" max="4626" width="7.42578125" style="14" customWidth="1"/>
    <col min="4627" max="4627" width="2.5703125" style="14" customWidth="1"/>
    <col min="4628" max="4628" width="7.85546875" style="14" customWidth="1"/>
    <col min="4629" max="4629" width="2.5703125" style="14" customWidth="1"/>
    <col min="4630" max="4630" width="8.28515625" style="14" customWidth="1"/>
    <col min="4631" max="4631" width="2.5703125" style="14" customWidth="1"/>
    <col min="4632" max="4864" width="9.140625" style="14"/>
    <col min="4865" max="4865" width="5" style="14" customWidth="1"/>
    <col min="4866" max="4866" width="7" style="14" customWidth="1"/>
    <col min="4867" max="4867" width="2.42578125" style="14" customWidth="1"/>
    <col min="4868" max="4868" width="8.5703125" style="14" customWidth="1"/>
    <col min="4869" max="4869" width="2.85546875" style="14" customWidth="1"/>
    <col min="4870" max="4870" width="7.7109375" style="14" customWidth="1"/>
    <col min="4871" max="4871" width="2.5703125" style="14" customWidth="1"/>
    <col min="4872" max="4872" width="7.28515625" style="14" customWidth="1"/>
    <col min="4873" max="4873" width="2.42578125" style="14" customWidth="1"/>
    <col min="4874" max="4874" width="11.7109375" style="14" customWidth="1"/>
    <col min="4875" max="4875" width="6.28515625" style="14" customWidth="1"/>
    <col min="4876" max="4876" width="3" style="14" customWidth="1"/>
    <col min="4877" max="4877" width="9.7109375" style="14" customWidth="1"/>
    <col min="4878" max="4878" width="7.140625" style="14" customWidth="1"/>
    <col min="4879" max="4879" width="2.5703125" style="14" customWidth="1"/>
    <col min="4880" max="4880" width="7.42578125" style="14" customWidth="1"/>
    <col min="4881" max="4881" width="2.5703125" style="14" customWidth="1"/>
    <col min="4882" max="4882" width="7.42578125" style="14" customWidth="1"/>
    <col min="4883" max="4883" width="2.5703125" style="14" customWidth="1"/>
    <col min="4884" max="4884" width="7.85546875" style="14" customWidth="1"/>
    <col min="4885" max="4885" width="2.5703125" style="14" customWidth="1"/>
    <col min="4886" max="4886" width="8.28515625" style="14" customWidth="1"/>
    <col min="4887" max="4887" width="2.5703125" style="14" customWidth="1"/>
    <col min="4888" max="5120" width="9.140625" style="14"/>
    <col min="5121" max="5121" width="5" style="14" customWidth="1"/>
    <col min="5122" max="5122" width="7" style="14" customWidth="1"/>
    <col min="5123" max="5123" width="2.42578125" style="14" customWidth="1"/>
    <col min="5124" max="5124" width="8.5703125" style="14" customWidth="1"/>
    <col min="5125" max="5125" width="2.85546875" style="14" customWidth="1"/>
    <col min="5126" max="5126" width="7.7109375" style="14" customWidth="1"/>
    <col min="5127" max="5127" width="2.5703125" style="14" customWidth="1"/>
    <col min="5128" max="5128" width="7.28515625" style="14" customWidth="1"/>
    <col min="5129" max="5129" width="2.42578125" style="14" customWidth="1"/>
    <col min="5130" max="5130" width="11.7109375" style="14" customWidth="1"/>
    <col min="5131" max="5131" width="6.28515625" style="14" customWidth="1"/>
    <col min="5132" max="5132" width="3" style="14" customWidth="1"/>
    <col min="5133" max="5133" width="9.7109375" style="14" customWidth="1"/>
    <col min="5134" max="5134" width="7.140625" style="14" customWidth="1"/>
    <col min="5135" max="5135" width="2.5703125" style="14" customWidth="1"/>
    <col min="5136" max="5136" width="7.42578125" style="14" customWidth="1"/>
    <col min="5137" max="5137" width="2.5703125" style="14" customWidth="1"/>
    <col min="5138" max="5138" width="7.42578125" style="14" customWidth="1"/>
    <col min="5139" max="5139" width="2.5703125" style="14" customWidth="1"/>
    <col min="5140" max="5140" width="7.85546875" style="14" customWidth="1"/>
    <col min="5141" max="5141" width="2.5703125" style="14" customWidth="1"/>
    <col min="5142" max="5142" width="8.28515625" style="14" customWidth="1"/>
    <col min="5143" max="5143" width="2.5703125" style="14" customWidth="1"/>
    <col min="5144" max="5376" width="9.140625" style="14"/>
    <col min="5377" max="5377" width="5" style="14" customWidth="1"/>
    <col min="5378" max="5378" width="7" style="14" customWidth="1"/>
    <col min="5379" max="5379" width="2.42578125" style="14" customWidth="1"/>
    <col min="5380" max="5380" width="8.5703125" style="14" customWidth="1"/>
    <col min="5381" max="5381" width="2.85546875" style="14" customWidth="1"/>
    <col min="5382" max="5382" width="7.7109375" style="14" customWidth="1"/>
    <col min="5383" max="5383" width="2.5703125" style="14" customWidth="1"/>
    <col min="5384" max="5384" width="7.28515625" style="14" customWidth="1"/>
    <col min="5385" max="5385" width="2.42578125" style="14" customWidth="1"/>
    <col min="5386" max="5386" width="11.7109375" style="14" customWidth="1"/>
    <col min="5387" max="5387" width="6.28515625" style="14" customWidth="1"/>
    <col min="5388" max="5388" width="3" style="14" customWidth="1"/>
    <col min="5389" max="5389" width="9.7109375" style="14" customWidth="1"/>
    <col min="5390" max="5390" width="7.140625" style="14" customWidth="1"/>
    <col min="5391" max="5391" width="2.5703125" style="14" customWidth="1"/>
    <col min="5392" max="5392" width="7.42578125" style="14" customWidth="1"/>
    <col min="5393" max="5393" width="2.5703125" style="14" customWidth="1"/>
    <col min="5394" max="5394" width="7.42578125" style="14" customWidth="1"/>
    <col min="5395" max="5395" width="2.5703125" style="14" customWidth="1"/>
    <col min="5396" max="5396" width="7.85546875" style="14" customWidth="1"/>
    <col min="5397" max="5397" width="2.5703125" style="14" customWidth="1"/>
    <col min="5398" max="5398" width="8.28515625" style="14" customWidth="1"/>
    <col min="5399" max="5399" width="2.5703125" style="14" customWidth="1"/>
    <col min="5400" max="5632" width="9.140625" style="14"/>
    <col min="5633" max="5633" width="5" style="14" customWidth="1"/>
    <col min="5634" max="5634" width="7" style="14" customWidth="1"/>
    <col min="5635" max="5635" width="2.42578125" style="14" customWidth="1"/>
    <col min="5636" max="5636" width="8.5703125" style="14" customWidth="1"/>
    <col min="5637" max="5637" width="2.85546875" style="14" customWidth="1"/>
    <col min="5638" max="5638" width="7.7109375" style="14" customWidth="1"/>
    <col min="5639" max="5639" width="2.5703125" style="14" customWidth="1"/>
    <col min="5640" max="5640" width="7.28515625" style="14" customWidth="1"/>
    <col min="5641" max="5641" width="2.42578125" style="14" customWidth="1"/>
    <col min="5642" max="5642" width="11.7109375" style="14" customWidth="1"/>
    <col min="5643" max="5643" width="6.28515625" style="14" customWidth="1"/>
    <col min="5644" max="5644" width="3" style="14" customWidth="1"/>
    <col min="5645" max="5645" width="9.7109375" style="14" customWidth="1"/>
    <col min="5646" max="5646" width="7.140625" style="14" customWidth="1"/>
    <col min="5647" max="5647" width="2.5703125" style="14" customWidth="1"/>
    <col min="5648" max="5648" width="7.42578125" style="14" customWidth="1"/>
    <col min="5649" max="5649" width="2.5703125" style="14" customWidth="1"/>
    <col min="5650" max="5650" width="7.42578125" style="14" customWidth="1"/>
    <col min="5651" max="5651" width="2.5703125" style="14" customWidth="1"/>
    <col min="5652" max="5652" width="7.85546875" style="14" customWidth="1"/>
    <col min="5653" max="5653" width="2.5703125" style="14" customWidth="1"/>
    <col min="5654" max="5654" width="8.28515625" style="14" customWidth="1"/>
    <col min="5655" max="5655" width="2.5703125" style="14" customWidth="1"/>
    <col min="5656" max="5888" width="9.140625" style="14"/>
    <col min="5889" max="5889" width="5" style="14" customWidth="1"/>
    <col min="5890" max="5890" width="7" style="14" customWidth="1"/>
    <col min="5891" max="5891" width="2.42578125" style="14" customWidth="1"/>
    <col min="5892" max="5892" width="8.5703125" style="14" customWidth="1"/>
    <col min="5893" max="5893" width="2.85546875" style="14" customWidth="1"/>
    <col min="5894" max="5894" width="7.7109375" style="14" customWidth="1"/>
    <col min="5895" max="5895" width="2.5703125" style="14" customWidth="1"/>
    <col min="5896" max="5896" width="7.28515625" style="14" customWidth="1"/>
    <col min="5897" max="5897" width="2.42578125" style="14" customWidth="1"/>
    <col min="5898" max="5898" width="11.7109375" style="14" customWidth="1"/>
    <col min="5899" max="5899" width="6.28515625" style="14" customWidth="1"/>
    <col min="5900" max="5900" width="3" style="14" customWidth="1"/>
    <col min="5901" max="5901" width="9.7109375" style="14" customWidth="1"/>
    <col min="5902" max="5902" width="7.140625" style="14" customWidth="1"/>
    <col min="5903" max="5903" width="2.5703125" style="14" customWidth="1"/>
    <col min="5904" max="5904" width="7.42578125" style="14" customWidth="1"/>
    <col min="5905" max="5905" width="2.5703125" style="14" customWidth="1"/>
    <col min="5906" max="5906" width="7.42578125" style="14" customWidth="1"/>
    <col min="5907" max="5907" width="2.5703125" style="14" customWidth="1"/>
    <col min="5908" max="5908" width="7.85546875" style="14" customWidth="1"/>
    <col min="5909" max="5909" width="2.5703125" style="14" customWidth="1"/>
    <col min="5910" max="5910" width="8.28515625" style="14" customWidth="1"/>
    <col min="5911" max="5911" width="2.5703125" style="14" customWidth="1"/>
    <col min="5912" max="6144" width="9.140625" style="14"/>
    <col min="6145" max="6145" width="5" style="14" customWidth="1"/>
    <col min="6146" max="6146" width="7" style="14" customWidth="1"/>
    <col min="6147" max="6147" width="2.42578125" style="14" customWidth="1"/>
    <col min="6148" max="6148" width="8.5703125" style="14" customWidth="1"/>
    <col min="6149" max="6149" width="2.85546875" style="14" customWidth="1"/>
    <col min="6150" max="6150" width="7.7109375" style="14" customWidth="1"/>
    <col min="6151" max="6151" width="2.5703125" style="14" customWidth="1"/>
    <col min="6152" max="6152" width="7.28515625" style="14" customWidth="1"/>
    <col min="6153" max="6153" width="2.42578125" style="14" customWidth="1"/>
    <col min="6154" max="6154" width="11.7109375" style="14" customWidth="1"/>
    <col min="6155" max="6155" width="6.28515625" style="14" customWidth="1"/>
    <col min="6156" max="6156" width="3" style="14" customWidth="1"/>
    <col min="6157" max="6157" width="9.7109375" style="14" customWidth="1"/>
    <col min="6158" max="6158" width="7.140625" style="14" customWidth="1"/>
    <col min="6159" max="6159" width="2.5703125" style="14" customWidth="1"/>
    <col min="6160" max="6160" width="7.42578125" style="14" customWidth="1"/>
    <col min="6161" max="6161" width="2.5703125" style="14" customWidth="1"/>
    <col min="6162" max="6162" width="7.42578125" style="14" customWidth="1"/>
    <col min="6163" max="6163" width="2.5703125" style="14" customWidth="1"/>
    <col min="6164" max="6164" width="7.85546875" style="14" customWidth="1"/>
    <col min="6165" max="6165" width="2.5703125" style="14" customWidth="1"/>
    <col min="6166" max="6166" width="8.28515625" style="14" customWidth="1"/>
    <col min="6167" max="6167" width="2.5703125" style="14" customWidth="1"/>
    <col min="6168" max="6400" width="9.140625" style="14"/>
    <col min="6401" max="6401" width="5" style="14" customWidth="1"/>
    <col min="6402" max="6402" width="7" style="14" customWidth="1"/>
    <col min="6403" max="6403" width="2.42578125" style="14" customWidth="1"/>
    <col min="6404" max="6404" width="8.5703125" style="14" customWidth="1"/>
    <col min="6405" max="6405" width="2.85546875" style="14" customWidth="1"/>
    <col min="6406" max="6406" width="7.7109375" style="14" customWidth="1"/>
    <col min="6407" max="6407" width="2.5703125" style="14" customWidth="1"/>
    <col min="6408" max="6408" width="7.28515625" style="14" customWidth="1"/>
    <col min="6409" max="6409" width="2.42578125" style="14" customWidth="1"/>
    <col min="6410" max="6410" width="11.7109375" style="14" customWidth="1"/>
    <col min="6411" max="6411" width="6.28515625" style="14" customWidth="1"/>
    <col min="6412" max="6412" width="3" style="14" customWidth="1"/>
    <col min="6413" max="6413" width="9.7109375" style="14" customWidth="1"/>
    <col min="6414" max="6414" width="7.140625" style="14" customWidth="1"/>
    <col min="6415" max="6415" width="2.5703125" style="14" customWidth="1"/>
    <col min="6416" max="6416" width="7.42578125" style="14" customWidth="1"/>
    <col min="6417" max="6417" width="2.5703125" style="14" customWidth="1"/>
    <col min="6418" max="6418" width="7.42578125" style="14" customWidth="1"/>
    <col min="6419" max="6419" width="2.5703125" style="14" customWidth="1"/>
    <col min="6420" max="6420" width="7.85546875" style="14" customWidth="1"/>
    <col min="6421" max="6421" width="2.5703125" style="14" customWidth="1"/>
    <col min="6422" max="6422" width="8.28515625" style="14" customWidth="1"/>
    <col min="6423" max="6423" width="2.5703125" style="14" customWidth="1"/>
    <col min="6424" max="6656" width="9.140625" style="14"/>
    <col min="6657" max="6657" width="5" style="14" customWidth="1"/>
    <col min="6658" max="6658" width="7" style="14" customWidth="1"/>
    <col min="6659" max="6659" width="2.42578125" style="14" customWidth="1"/>
    <col min="6660" max="6660" width="8.5703125" style="14" customWidth="1"/>
    <col min="6661" max="6661" width="2.85546875" style="14" customWidth="1"/>
    <col min="6662" max="6662" width="7.7109375" style="14" customWidth="1"/>
    <col min="6663" max="6663" width="2.5703125" style="14" customWidth="1"/>
    <col min="6664" max="6664" width="7.28515625" style="14" customWidth="1"/>
    <col min="6665" max="6665" width="2.42578125" style="14" customWidth="1"/>
    <col min="6666" max="6666" width="11.7109375" style="14" customWidth="1"/>
    <col min="6667" max="6667" width="6.28515625" style="14" customWidth="1"/>
    <col min="6668" max="6668" width="3" style="14" customWidth="1"/>
    <col min="6669" max="6669" width="9.7109375" style="14" customWidth="1"/>
    <col min="6670" max="6670" width="7.140625" style="14" customWidth="1"/>
    <col min="6671" max="6671" width="2.5703125" style="14" customWidth="1"/>
    <col min="6672" max="6672" width="7.42578125" style="14" customWidth="1"/>
    <col min="6673" max="6673" width="2.5703125" style="14" customWidth="1"/>
    <col min="6674" max="6674" width="7.42578125" style="14" customWidth="1"/>
    <col min="6675" max="6675" width="2.5703125" style="14" customWidth="1"/>
    <col min="6676" max="6676" width="7.85546875" style="14" customWidth="1"/>
    <col min="6677" max="6677" width="2.5703125" style="14" customWidth="1"/>
    <col min="6678" max="6678" width="8.28515625" style="14" customWidth="1"/>
    <col min="6679" max="6679" width="2.5703125" style="14" customWidth="1"/>
    <col min="6680" max="6912" width="9.140625" style="14"/>
    <col min="6913" max="6913" width="5" style="14" customWidth="1"/>
    <col min="6914" max="6914" width="7" style="14" customWidth="1"/>
    <col min="6915" max="6915" width="2.42578125" style="14" customWidth="1"/>
    <col min="6916" max="6916" width="8.5703125" style="14" customWidth="1"/>
    <col min="6917" max="6917" width="2.85546875" style="14" customWidth="1"/>
    <col min="6918" max="6918" width="7.7109375" style="14" customWidth="1"/>
    <col min="6919" max="6919" width="2.5703125" style="14" customWidth="1"/>
    <col min="6920" max="6920" width="7.28515625" style="14" customWidth="1"/>
    <col min="6921" max="6921" width="2.42578125" style="14" customWidth="1"/>
    <col min="6922" max="6922" width="11.7109375" style="14" customWidth="1"/>
    <col min="6923" max="6923" width="6.28515625" style="14" customWidth="1"/>
    <col min="6924" max="6924" width="3" style="14" customWidth="1"/>
    <col min="6925" max="6925" width="9.7109375" style="14" customWidth="1"/>
    <col min="6926" max="6926" width="7.140625" style="14" customWidth="1"/>
    <col min="6927" max="6927" width="2.5703125" style="14" customWidth="1"/>
    <col min="6928" max="6928" width="7.42578125" style="14" customWidth="1"/>
    <col min="6929" max="6929" width="2.5703125" style="14" customWidth="1"/>
    <col min="6930" max="6930" width="7.42578125" style="14" customWidth="1"/>
    <col min="6931" max="6931" width="2.5703125" style="14" customWidth="1"/>
    <col min="6932" max="6932" width="7.85546875" style="14" customWidth="1"/>
    <col min="6933" max="6933" width="2.5703125" style="14" customWidth="1"/>
    <col min="6934" max="6934" width="8.28515625" style="14" customWidth="1"/>
    <col min="6935" max="6935" width="2.5703125" style="14" customWidth="1"/>
    <col min="6936" max="7168" width="9.140625" style="14"/>
    <col min="7169" max="7169" width="5" style="14" customWidth="1"/>
    <col min="7170" max="7170" width="7" style="14" customWidth="1"/>
    <col min="7171" max="7171" width="2.42578125" style="14" customWidth="1"/>
    <col min="7172" max="7172" width="8.5703125" style="14" customWidth="1"/>
    <col min="7173" max="7173" width="2.85546875" style="14" customWidth="1"/>
    <col min="7174" max="7174" width="7.7109375" style="14" customWidth="1"/>
    <col min="7175" max="7175" width="2.5703125" style="14" customWidth="1"/>
    <col min="7176" max="7176" width="7.28515625" style="14" customWidth="1"/>
    <col min="7177" max="7177" width="2.42578125" style="14" customWidth="1"/>
    <col min="7178" max="7178" width="11.7109375" style="14" customWidth="1"/>
    <col min="7179" max="7179" width="6.28515625" style="14" customWidth="1"/>
    <col min="7180" max="7180" width="3" style="14" customWidth="1"/>
    <col min="7181" max="7181" width="9.7109375" style="14" customWidth="1"/>
    <col min="7182" max="7182" width="7.140625" style="14" customWidth="1"/>
    <col min="7183" max="7183" width="2.5703125" style="14" customWidth="1"/>
    <col min="7184" max="7184" width="7.42578125" style="14" customWidth="1"/>
    <col min="7185" max="7185" width="2.5703125" style="14" customWidth="1"/>
    <col min="7186" max="7186" width="7.42578125" style="14" customWidth="1"/>
    <col min="7187" max="7187" width="2.5703125" style="14" customWidth="1"/>
    <col min="7188" max="7188" width="7.85546875" style="14" customWidth="1"/>
    <col min="7189" max="7189" width="2.5703125" style="14" customWidth="1"/>
    <col min="7190" max="7190" width="8.28515625" style="14" customWidth="1"/>
    <col min="7191" max="7191" width="2.5703125" style="14" customWidth="1"/>
    <col min="7192" max="7424" width="9.140625" style="14"/>
    <col min="7425" max="7425" width="5" style="14" customWidth="1"/>
    <col min="7426" max="7426" width="7" style="14" customWidth="1"/>
    <col min="7427" max="7427" width="2.42578125" style="14" customWidth="1"/>
    <col min="7428" max="7428" width="8.5703125" style="14" customWidth="1"/>
    <col min="7429" max="7429" width="2.85546875" style="14" customWidth="1"/>
    <col min="7430" max="7430" width="7.7109375" style="14" customWidth="1"/>
    <col min="7431" max="7431" width="2.5703125" style="14" customWidth="1"/>
    <col min="7432" max="7432" width="7.28515625" style="14" customWidth="1"/>
    <col min="7433" max="7433" width="2.42578125" style="14" customWidth="1"/>
    <col min="7434" max="7434" width="11.7109375" style="14" customWidth="1"/>
    <col min="7435" max="7435" width="6.28515625" style="14" customWidth="1"/>
    <col min="7436" max="7436" width="3" style="14" customWidth="1"/>
    <col min="7437" max="7437" width="9.7109375" style="14" customWidth="1"/>
    <col min="7438" max="7438" width="7.140625" style="14" customWidth="1"/>
    <col min="7439" max="7439" width="2.5703125" style="14" customWidth="1"/>
    <col min="7440" max="7440" width="7.42578125" style="14" customWidth="1"/>
    <col min="7441" max="7441" width="2.5703125" style="14" customWidth="1"/>
    <col min="7442" max="7442" width="7.42578125" style="14" customWidth="1"/>
    <col min="7443" max="7443" width="2.5703125" style="14" customWidth="1"/>
    <col min="7444" max="7444" width="7.85546875" style="14" customWidth="1"/>
    <col min="7445" max="7445" width="2.5703125" style="14" customWidth="1"/>
    <col min="7446" max="7446" width="8.28515625" style="14" customWidth="1"/>
    <col min="7447" max="7447" width="2.5703125" style="14" customWidth="1"/>
    <col min="7448" max="7680" width="9.140625" style="14"/>
    <col min="7681" max="7681" width="5" style="14" customWidth="1"/>
    <col min="7682" max="7682" width="7" style="14" customWidth="1"/>
    <col min="7683" max="7683" width="2.42578125" style="14" customWidth="1"/>
    <col min="7684" max="7684" width="8.5703125" style="14" customWidth="1"/>
    <col min="7685" max="7685" width="2.85546875" style="14" customWidth="1"/>
    <col min="7686" max="7686" width="7.7109375" style="14" customWidth="1"/>
    <col min="7687" max="7687" width="2.5703125" style="14" customWidth="1"/>
    <col min="7688" max="7688" width="7.28515625" style="14" customWidth="1"/>
    <col min="7689" max="7689" width="2.42578125" style="14" customWidth="1"/>
    <col min="7690" max="7690" width="11.7109375" style="14" customWidth="1"/>
    <col min="7691" max="7691" width="6.28515625" style="14" customWidth="1"/>
    <col min="7692" max="7692" width="3" style="14" customWidth="1"/>
    <col min="7693" max="7693" width="9.7109375" style="14" customWidth="1"/>
    <col min="7694" max="7694" width="7.140625" style="14" customWidth="1"/>
    <col min="7695" max="7695" width="2.5703125" style="14" customWidth="1"/>
    <col min="7696" max="7696" width="7.42578125" style="14" customWidth="1"/>
    <col min="7697" max="7697" width="2.5703125" style="14" customWidth="1"/>
    <col min="7698" max="7698" width="7.42578125" style="14" customWidth="1"/>
    <col min="7699" max="7699" width="2.5703125" style="14" customWidth="1"/>
    <col min="7700" max="7700" width="7.85546875" style="14" customWidth="1"/>
    <col min="7701" max="7701" width="2.5703125" style="14" customWidth="1"/>
    <col min="7702" max="7702" width="8.28515625" style="14" customWidth="1"/>
    <col min="7703" max="7703" width="2.5703125" style="14" customWidth="1"/>
    <col min="7704" max="7936" width="9.140625" style="14"/>
    <col min="7937" max="7937" width="5" style="14" customWidth="1"/>
    <col min="7938" max="7938" width="7" style="14" customWidth="1"/>
    <col min="7939" max="7939" width="2.42578125" style="14" customWidth="1"/>
    <col min="7940" max="7940" width="8.5703125" style="14" customWidth="1"/>
    <col min="7941" max="7941" width="2.85546875" style="14" customWidth="1"/>
    <col min="7942" max="7942" width="7.7109375" style="14" customWidth="1"/>
    <col min="7943" max="7943" width="2.5703125" style="14" customWidth="1"/>
    <col min="7944" max="7944" width="7.28515625" style="14" customWidth="1"/>
    <col min="7945" max="7945" width="2.42578125" style="14" customWidth="1"/>
    <col min="7946" max="7946" width="11.7109375" style="14" customWidth="1"/>
    <col min="7947" max="7947" width="6.28515625" style="14" customWidth="1"/>
    <col min="7948" max="7948" width="3" style="14" customWidth="1"/>
    <col min="7949" max="7949" width="9.7109375" style="14" customWidth="1"/>
    <col min="7950" max="7950" width="7.140625" style="14" customWidth="1"/>
    <col min="7951" max="7951" width="2.5703125" style="14" customWidth="1"/>
    <col min="7952" max="7952" width="7.42578125" style="14" customWidth="1"/>
    <col min="7953" max="7953" width="2.5703125" style="14" customWidth="1"/>
    <col min="7954" max="7954" width="7.42578125" style="14" customWidth="1"/>
    <col min="7955" max="7955" width="2.5703125" style="14" customWidth="1"/>
    <col min="7956" max="7956" width="7.85546875" style="14" customWidth="1"/>
    <col min="7957" max="7957" width="2.5703125" style="14" customWidth="1"/>
    <col min="7958" max="7958" width="8.28515625" style="14" customWidth="1"/>
    <col min="7959" max="7959" width="2.5703125" style="14" customWidth="1"/>
    <col min="7960" max="8192" width="9.140625" style="14"/>
    <col min="8193" max="8193" width="5" style="14" customWidth="1"/>
    <col min="8194" max="8194" width="7" style="14" customWidth="1"/>
    <col min="8195" max="8195" width="2.42578125" style="14" customWidth="1"/>
    <col min="8196" max="8196" width="8.5703125" style="14" customWidth="1"/>
    <col min="8197" max="8197" width="2.85546875" style="14" customWidth="1"/>
    <col min="8198" max="8198" width="7.7109375" style="14" customWidth="1"/>
    <col min="8199" max="8199" width="2.5703125" style="14" customWidth="1"/>
    <col min="8200" max="8200" width="7.28515625" style="14" customWidth="1"/>
    <col min="8201" max="8201" width="2.42578125" style="14" customWidth="1"/>
    <col min="8202" max="8202" width="11.7109375" style="14" customWidth="1"/>
    <col min="8203" max="8203" width="6.28515625" style="14" customWidth="1"/>
    <col min="8204" max="8204" width="3" style="14" customWidth="1"/>
    <col min="8205" max="8205" width="9.7109375" style="14" customWidth="1"/>
    <col min="8206" max="8206" width="7.140625" style="14" customWidth="1"/>
    <col min="8207" max="8207" width="2.5703125" style="14" customWidth="1"/>
    <col min="8208" max="8208" width="7.42578125" style="14" customWidth="1"/>
    <col min="8209" max="8209" width="2.5703125" style="14" customWidth="1"/>
    <col min="8210" max="8210" width="7.42578125" style="14" customWidth="1"/>
    <col min="8211" max="8211" width="2.5703125" style="14" customWidth="1"/>
    <col min="8212" max="8212" width="7.85546875" style="14" customWidth="1"/>
    <col min="8213" max="8213" width="2.5703125" style="14" customWidth="1"/>
    <col min="8214" max="8214" width="8.28515625" style="14" customWidth="1"/>
    <col min="8215" max="8215" width="2.5703125" style="14" customWidth="1"/>
    <col min="8216" max="8448" width="9.140625" style="14"/>
    <col min="8449" max="8449" width="5" style="14" customWidth="1"/>
    <col min="8450" max="8450" width="7" style="14" customWidth="1"/>
    <col min="8451" max="8451" width="2.42578125" style="14" customWidth="1"/>
    <col min="8452" max="8452" width="8.5703125" style="14" customWidth="1"/>
    <col min="8453" max="8453" width="2.85546875" style="14" customWidth="1"/>
    <col min="8454" max="8454" width="7.7109375" style="14" customWidth="1"/>
    <col min="8455" max="8455" width="2.5703125" style="14" customWidth="1"/>
    <col min="8456" max="8456" width="7.28515625" style="14" customWidth="1"/>
    <col min="8457" max="8457" width="2.42578125" style="14" customWidth="1"/>
    <col min="8458" max="8458" width="11.7109375" style="14" customWidth="1"/>
    <col min="8459" max="8459" width="6.28515625" style="14" customWidth="1"/>
    <col min="8460" max="8460" width="3" style="14" customWidth="1"/>
    <col min="8461" max="8461" width="9.7109375" style="14" customWidth="1"/>
    <col min="8462" max="8462" width="7.140625" style="14" customWidth="1"/>
    <col min="8463" max="8463" width="2.5703125" style="14" customWidth="1"/>
    <col min="8464" max="8464" width="7.42578125" style="14" customWidth="1"/>
    <col min="8465" max="8465" width="2.5703125" style="14" customWidth="1"/>
    <col min="8466" max="8466" width="7.42578125" style="14" customWidth="1"/>
    <col min="8467" max="8467" width="2.5703125" style="14" customWidth="1"/>
    <col min="8468" max="8468" width="7.85546875" style="14" customWidth="1"/>
    <col min="8469" max="8469" width="2.5703125" style="14" customWidth="1"/>
    <col min="8470" max="8470" width="8.28515625" style="14" customWidth="1"/>
    <col min="8471" max="8471" width="2.5703125" style="14" customWidth="1"/>
    <col min="8472" max="8704" width="9.140625" style="14"/>
    <col min="8705" max="8705" width="5" style="14" customWidth="1"/>
    <col min="8706" max="8706" width="7" style="14" customWidth="1"/>
    <col min="8707" max="8707" width="2.42578125" style="14" customWidth="1"/>
    <col min="8708" max="8708" width="8.5703125" style="14" customWidth="1"/>
    <col min="8709" max="8709" width="2.85546875" style="14" customWidth="1"/>
    <col min="8710" max="8710" width="7.7109375" style="14" customWidth="1"/>
    <col min="8711" max="8711" width="2.5703125" style="14" customWidth="1"/>
    <col min="8712" max="8712" width="7.28515625" style="14" customWidth="1"/>
    <col min="8713" max="8713" width="2.42578125" style="14" customWidth="1"/>
    <col min="8714" max="8714" width="11.7109375" style="14" customWidth="1"/>
    <col min="8715" max="8715" width="6.28515625" style="14" customWidth="1"/>
    <col min="8716" max="8716" width="3" style="14" customWidth="1"/>
    <col min="8717" max="8717" width="9.7109375" style="14" customWidth="1"/>
    <col min="8718" max="8718" width="7.140625" style="14" customWidth="1"/>
    <col min="8719" max="8719" width="2.5703125" style="14" customWidth="1"/>
    <col min="8720" max="8720" width="7.42578125" style="14" customWidth="1"/>
    <col min="8721" max="8721" width="2.5703125" style="14" customWidth="1"/>
    <col min="8722" max="8722" width="7.42578125" style="14" customWidth="1"/>
    <col min="8723" max="8723" width="2.5703125" style="14" customWidth="1"/>
    <col min="8724" max="8724" width="7.85546875" style="14" customWidth="1"/>
    <col min="8725" max="8725" width="2.5703125" style="14" customWidth="1"/>
    <col min="8726" max="8726" width="8.28515625" style="14" customWidth="1"/>
    <col min="8727" max="8727" width="2.5703125" style="14" customWidth="1"/>
    <col min="8728" max="8960" width="9.140625" style="14"/>
    <col min="8961" max="8961" width="5" style="14" customWidth="1"/>
    <col min="8962" max="8962" width="7" style="14" customWidth="1"/>
    <col min="8963" max="8963" width="2.42578125" style="14" customWidth="1"/>
    <col min="8964" max="8964" width="8.5703125" style="14" customWidth="1"/>
    <col min="8965" max="8965" width="2.85546875" style="14" customWidth="1"/>
    <col min="8966" max="8966" width="7.7109375" style="14" customWidth="1"/>
    <col min="8967" max="8967" width="2.5703125" style="14" customWidth="1"/>
    <col min="8968" max="8968" width="7.28515625" style="14" customWidth="1"/>
    <col min="8969" max="8969" width="2.42578125" style="14" customWidth="1"/>
    <col min="8970" max="8970" width="11.7109375" style="14" customWidth="1"/>
    <col min="8971" max="8971" width="6.28515625" style="14" customWidth="1"/>
    <col min="8972" max="8972" width="3" style="14" customWidth="1"/>
    <col min="8973" max="8973" width="9.7109375" style="14" customWidth="1"/>
    <col min="8974" max="8974" width="7.140625" style="14" customWidth="1"/>
    <col min="8975" max="8975" width="2.5703125" style="14" customWidth="1"/>
    <col min="8976" max="8976" width="7.42578125" style="14" customWidth="1"/>
    <col min="8977" max="8977" width="2.5703125" style="14" customWidth="1"/>
    <col min="8978" max="8978" width="7.42578125" style="14" customWidth="1"/>
    <col min="8979" max="8979" width="2.5703125" style="14" customWidth="1"/>
    <col min="8980" max="8980" width="7.85546875" style="14" customWidth="1"/>
    <col min="8981" max="8981" width="2.5703125" style="14" customWidth="1"/>
    <col min="8982" max="8982" width="8.28515625" style="14" customWidth="1"/>
    <col min="8983" max="8983" width="2.5703125" style="14" customWidth="1"/>
    <col min="8984" max="9216" width="9.140625" style="14"/>
    <col min="9217" max="9217" width="5" style="14" customWidth="1"/>
    <col min="9218" max="9218" width="7" style="14" customWidth="1"/>
    <col min="9219" max="9219" width="2.42578125" style="14" customWidth="1"/>
    <col min="9220" max="9220" width="8.5703125" style="14" customWidth="1"/>
    <col min="9221" max="9221" width="2.85546875" style="14" customWidth="1"/>
    <col min="9222" max="9222" width="7.7109375" style="14" customWidth="1"/>
    <col min="9223" max="9223" width="2.5703125" style="14" customWidth="1"/>
    <col min="9224" max="9224" width="7.28515625" style="14" customWidth="1"/>
    <col min="9225" max="9225" width="2.42578125" style="14" customWidth="1"/>
    <col min="9226" max="9226" width="11.7109375" style="14" customWidth="1"/>
    <col min="9227" max="9227" width="6.28515625" style="14" customWidth="1"/>
    <col min="9228" max="9228" width="3" style="14" customWidth="1"/>
    <col min="9229" max="9229" width="9.7109375" style="14" customWidth="1"/>
    <col min="9230" max="9230" width="7.140625" style="14" customWidth="1"/>
    <col min="9231" max="9231" width="2.5703125" style="14" customWidth="1"/>
    <col min="9232" max="9232" width="7.42578125" style="14" customWidth="1"/>
    <col min="9233" max="9233" width="2.5703125" style="14" customWidth="1"/>
    <col min="9234" max="9234" width="7.42578125" style="14" customWidth="1"/>
    <col min="9235" max="9235" width="2.5703125" style="14" customWidth="1"/>
    <col min="9236" max="9236" width="7.85546875" style="14" customWidth="1"/>
    <col min="9237" max="9237" width="2.5703125" style="14" customWidth="1"/>
    <col min="9238" max="9238" width="8.28515625" style="14" customWidth="1"/>
    <col min="9239" max="9239" width="2.5703125" style="14" customWidth="1"/>
    <col min="9240" max="9472" width="9.140625" style="14"/>
    <col min="9473" max="9473" width="5" style="14" customWidth="1"/>
    <col min="9474" max="9474" width="7" style="14" customWidth="1"/>
    <col min="9475" max="9475" width="2.42578125" style="14" customWidth="1"/>
    <col min="9476" max="9476" width="8.5703125" style="14" customWidth="1"/>
    <col min="9477" max="9477" width="2.85546875" style="14" customWidth="1"/>
    <col min="9478" max="9478" width="7.7109375" style="14" customWidth="1"/>
    <col min="9479" max="9479" width="2.5703125" style="14" customWidth="1"/>
    <col min="9480" max="9480" width="7.28515625" style="14" customWidth="1"/>
    <col min="9481" max="9481" width="2.42578125" style="14" customWidth="1"/>
    <col min="9482" max="9482" width="11.7109375" style="14" customWidth="1"/>
    <col min="9483" max="9483" width="6.28515625" style="14" customWidth="1"/>
    <col min="9484" max="9484" width="3" style="14" customWidth="1"/>
    <col min="9485" max="9485" width="9.7109375" style="14" customWidth="1"/>
    <col min="9486" max="9486" width="7.140625" style="14" customWidth="1"/>
    <col min="9487" max="9487" width="2.5703125" style="14" customWidth="1"/>
    <col min="9488" max="9488" width="7.42578125" style="14" customWidth="1"/>
    <col min="9489" max="9489" width="2.5703125" style="14" customWidth="1"/>
    <col min="9490" max="9490" width="7.42578125" style="14" customWidth="1"/>
    <col min="9491" max="9491" width="2.5703125" style="14" customWidth="1"/>
    <col min="9492" max="9492" width="7.85546875" style="14" customWidth="1"/>
    <col min="9493" max="9493" width="2.5703125" style="14" customWidth="1"/>
    <col min="9494" max="9494" width="8.28515625" style="14" customWidth="1"/>
    <col min="9495" max="9495" width="2.5703125" style="14" customWidth="1"/>
    <col min="9496" max="9728" width="9.140625" style="14"/>
    <col min="9729" max="9729" width="5" style="14" customWidth="1"/>
    <col min="9730" max="9730" width="7" style="14" customWidth="1"/>
    <col min="9731" max="9731" width="2.42578125" style="14" customWidth="1"/>
    <col min="9732" max="9732" width="8.5703125" style="14" customWidth="1"/>
    <col min="9733" max="9733" width="2.85546875" style="14" customWidth="1"/>
    <col min="9734" max="9734" width="7.7109375" style="14" customWidth="1"/>
    <col min="9735" max="9735" width="2.5703125" style="14" customWidth="1"/>
    <col min="9736" max="9736" width="7.28515625" style="14" customWidth="1"/>
    <col min="9737" max="9737" width="2.42578125" style="14" customWidth="1"/>
    <col min="9738" max="9738" width="11.7109375" style="14" customWidth="1"/>
    <col min="9739" max="9739" width="6.28515625" style="14" customWidth="1"/>
    <col min="9740" max="9740" width="3" style="14" customWidth="1"/>
    <col min="9741" max="9741" width="9.7109375" style="14" customWidth="1"/>
    <col min="9742" max="9742" width="7.140625" style="14" customWidth="1"/>
    <col min="9743" max="9743" width="2.5703125" style="14" customWidth="1"/>
    <col min="9744" max="9744" width="7.42578125" style="14" customWidth="1"/>
    <col min="9745" max="9745" width="2.5703125" style="14" customWidth="1"/>
    <col min="9746" max="9746" width="7.42578125" style="14" customWidth="1"/>
    <col min="9747" max="9747" width="2.5703125" style="14" customWidth="1"/>
    <col min="9748" max="9748" width="7.85546875" style="14" customWidth="1"/>
    <col min="9749" max="9749" width="2.5703125" style="14" customWidth="1"/>
    <col min="9750" max="9750" width="8.28515625" style="14" customWidth="1"/>
    <col min="9751" max="9751" width="2.5703125" style="14" customWidth="1"/>
    <col min="9752" max="9984" width="9.140625" style="14"/>
    <col min="9985" max="9985" width="5" style="14" customWidth="1"/>
    <col min="9986" max="9986" width="7" style="14" customWidth="1"/>
    <col min="9987" max="9987" width="2.42578125" style="14" customWidth="1"/>
    <col min="9988" max="9988" width="8.5703125" style="14" customWidth="1"/>
    <col min="9989" max="9989" width="2.85546875" style="14" customWidth="1"/>
    <col min="9990" max="9990" width="7.7109375" style="14" customWidth="1"/>
    <col min="9991" max="9991" width="2.5703125" style="14" customWidth="1"/>
    <col min="9992" max="9992" width="7.28515625" style="14" customWidth="1"/>
    <col min="9993" max="9993" width="2.42578125" style="14" customWidth="1"/>
    <col min="9994" max="9994" width="11.7109375" style="14" customWidth="1"/>
    <col min="9995" max="9995" width="6.28515625" style="14" customWidth="1"/>
    <col min="9996" max="9996" width="3" style="14" customWidth="1"/>
    <col min="9997" max="9997" width="9.7109375" style="14" customWidth="1"/>
    <col min="9998" max="9998" width="7.140625" style="14" customWidth="1"/>
    <col min="9999" max="9999" width="2.5703125" style="14" customWidth="1"/>
    <col min="10000" max="10000" width="7.42578125" style="14" customWidth="1"/>
    <col min="10001" max="10001" width="2.5703125" style="14" customWidth="1"/>
    <col min="10002" max="10002" width="7.42578125" style="14" customWidth="1"/>
    <col min="10003" max="10003" width="2.5703125" style="14" customWidth="1"/>
    <col min="10004" max="10004" width="7.85546875" style="14" customWidth="1"/>
    <col min="10005" max="10005" width="2.5703125" style="14" customWidth="1"/>
    <col min="10006" max="10006" width="8.28515625" style="14" customWidth="1"/>
    <col min="10007" max="10007" width="2.5703125" style="14" customWidth="1"/>
    <col min="10008" max="10240" width="9.140625" style="14"/>
    <col min="10241" max="10241" width="5" style="14" customWidth="1"/>
    <col min="10242" max="10242" width="7" style="14" customWidth="1"/>
    <col min="10243" max="10243" width="2.42578125" style="14" customWidth="1"/>
    <col min="10244" max="10244" width="8.5703125" style="14" customWidth="1"/>
    <col min="10245" max="10245" width="2.85546875" style="14" customWidth="1"/>
    <col min="10246" max="10246" width="7.7109375" style="14" customWidth="1"/>
    <col min="10247" max="10247" width="2.5703125" style="14" customWidth="1"/>
    <col min="10248" max="10248" width="7.28515625" style="14" customWidth="1"/>
    <col min="10249" max="10249" width="2.42578125" style="14" customWidth="1"/>
    <col min="10250" max="10250" width="11.7109375" style="14" customWidth="1"/>
    <col min="10251" max="10251" width="6.28515625" style="14" customWidth="1"/>
    <col min="10252" max="10252" width="3" style="14" customWidth="1"/>
    <col min="10253" max="10253" width="9.7109375" style="14" customWidth="1"/>
    <col min="10254" max="10254" width="7.140625" style="14" customWidth="1"/>
    <col min="10255" max="10255" width="2.5703125" style="14" customWidth="1"/>
    <col min="10256" max="10256" width="7.42578125" style="14" customWidth="1"/>
    <col min="10257" max="10257" width="2.5703125" style="14" customWidth="1"/>
    <col min="10258" max="10258" width="7.42578125" style="14" customWidth="1"/>
    <col min="10259" max="10259" width="2.5703125" style="14" customWidth="1"/>
    <col min="10260" max="10260" width="7.85546875" style="14" customWidth="1"/>
    <col min="10261" max="10261" width="2.5703125" style="14" customWidth="1"/>
    <col min="10262" max="10262" width="8.28515625" style="14" customWidth="1"/>
    <col min="10263" max="10263" width="2.5703125" style="14" customWidth="1"/>
    <col min="10264" max="10496" width="9.140625" style="14"/>
    <col min="10497" max="10497" width="5" style="14" customWidth="1"/>
    <col min="10498" max="10498" width="7" style="14" customWidth="1"/>
    <col min="10499" max="10499" width="2.42578125" style="14" customWidth="1"/>
    <col min="10500" max="10500" width="8.5703125" style="14" customWidth="1"/>
    <col min="10501" max="10501" width="2.85546875" style="14" customWidth="1"/>
    <col min="10502" max="10502" width="7.7109375" style="14" customWidth="1"/>
    <col min="10503" max="10503" width="2.5703125" style="14" customWidth="1"/>
    <col min="10504" max="10504" width="7.28515625" style="14" customWidth="1"/>
    <col min="10505" max="10505" width="2.42578125" style="14" customWidth="1"/>
    <col min="10506" max="10506" width="11.7109375" style="14" customWidth="1"/>
    <col min="10507" max="10507" width="6.28515625" style="14" customWidth="1"/>
    <col min="10508" max="10508" width="3" style="14" customWidth="1"/>
    <col min="10509" max="10509" width="9.7109375" style="14" customWidth="1"/>
    <col min="10510" max="10510" width="7.140625" style="14" customWidth="1"/>
    <col min="10511" max="10511" width="2.5703125" style="14" customWidth="1"/>
    <col min="10512" max="10512" width="7.42578125" style="14" customWidth="1"/>
    <col min="10513" max="10513" width="2.5703125" style="14" customWidth="1"/>
    <col min="10514" max="10514" width="7.42578125" style="14" customWidth="1"/>
    <col min="10515" max="10515" width="2.5703125" style="14" customWidth="1"/>
    <col min="10516" max="10516" width="7.85546875" style="14" customWidth="1"/>
    <col min="10517" max="10517" width="2.5703125" style="14" customWidth="1"/>
    <col min="10518" max="10518" width="8.28515625" style="14" customWidth="1"/>
    <col min="10519" max="10519" width="2.5703125" style="14" customWidth="1"/>
    <col min="10520" max="10752" width="9.140625" style="14"/>
    <col min="10753" max="10753" width="5" style="14" customWidth="1"/>
    <col min="10754" max="10754" width="7" style="14" customWidth="1"/>
    <col min="10755" max="10755" width="2.42578125" style="14" customWidth="1"/>
    <col min="10756" max="10756" width="8.5703125" style="14" customWidth="1"/>
    <col min="10757" max="10757" width="2.85546875" style="14" customWidth="1"/>
    <col min="10758" max="10758" width="7.7109375" style="14" customWidth="1"/>
    <col min="10759" max="10759" width="2.5703125" style="14" customWidth="1"/>
    <col min="10760" max="10760" width="7.28515625" style="14" customWidth="1"/>
    <col min="10761" max="10761" width="2.42578125" style="14" customWidth="1"/>
    <col min="10762" max="10762" width="11.7109375" style="14" customWidth="1"/>
    <col min="10763" max="10763" width="6.28515625" style="14" customWidth="1"/>
    <col min="10764" max="10764" width="3" style="14" customWidth="1"/>
    <col min="10765" max="10765" width="9.7109375" style="14" customWidth="1"/>
    <col min="10766" max="10766" width="7.140625" style="14" customWidth="1"/>
    <col min="10767" max="10767" width="2.5703125" style="14" customWidth="1"/>
    <col min="10768" max="10768" width="7.42578125" style="14" customWidth="1"/>
    <col min="10769" max="10769" width="2.5703125" style="14" customWidth="1"/>
    <col min="10770" max="10770" width="7.42578125" style="14" customWidth="1"/>
    <col min="10771" max="10771" width="2.5703125" style="14" customWidth="1"/>
    <col min="10772" max="10772" width="7.85546875" style="14" customWidth="1"/>
    <col min="10773" max="10773" width="2.5703125" style="14" customWidth="1"/>
    <col min="10774" max="10774" width="8.28515625" style="14" customWidth="1"/>
    <col min="10775" max="10775" width="2.5703125" style="14" customWidth="1"/>
    <col min="10776" max="11008" width="9.140625" style="14"/>
    <col min="11009" max="11009" width="5" style="14" customWidth="1"/>
    <col min="11010" max="11010" width="7" style="14" customWidth="1"/>
    <col min="11011" max="11011" width="2.42578125" style="14" customWidth="1"/>
    <col min="11012" max="11012" width="8.5703125" style="14" customWidth="1"/>
    <col min="11013" max="11013" width="2.85546875" style="14" customWidth="1"/>
    <col min="11014" max="11014" width="7.7109375" style="14" customWidth="1"/>
    <col min="11015" max="11015" width="2.5703125" style="14" customWidth="1"/>
    <col min="11016" max="11016" width="7.28515625" style="14" customWidth="1"/>
    <col min="11017" max="11017" width="2.42578125" style="14" customWidth="1"/>
    <col min="11018" max="11018" width="11.7109375" style="14" customWidth="1"/>
    <col min="11019" max="11019" width="6.28515625" style="14" customWidth="1"/>
    <col min="11020" max="11020" width="3" style="14" customWidth="1"/>
    <col min="11021" max="11021" width="9.7109375" style="14" customWidth="1"/>
    <col min="11022" max="11022" width="7.140625" style="14" customWidth="1"/>
    <col min="11023" max="11023" width="2.5703125" style="14" customWidth="1"/>
    <col min="11024" max="11024" width="7.42578125" style="14" customWidth="1"/>
    <col min="11025" max="11025" width="2.5703125" style="14" customWidth="1"/>
    <col min="11026" max="11026" width="7.42578125" style="14" customWidth="1"/>
    <col min="11027" max="11027" width="2.5703125" style="14" customWidth="1"/>
    <col min="11028" max="11028" width="7.85546875" style="14" customWidth="1"/>
    <col min="11029" max="11029" width="2.5703125" style="14" customWidth="1"/>
    <col min="11030" max="11030" width="8.28515625" style="14" customWidth="1"/>
    <col min="11031" max="11031" width="2.5703125" style="14" customWidth="1"/>
    <col min="11032" max="11264" width="9.140625" style="14"/>
    <col min="11265" max="11265" width="5" style="14" customWidth="1"/>
    <col min="11266" max="11266" width="7" style="14" customWidth="1"/>
    <col min="11267" max="11267" width="2.42578125" style="14" customWidth="1"/>
    <col min="11268" max="11268" width="8.5703125" style="14" customWidth="1"/>
    <col min="11269" max="11269" width="2.85546875" style="14" customWidth="1"/>
    <col min="11270" max="11270" width="7.7109375" style="14" customWidth="1"/>
    <col min="11271" max="11271" width="2.5703125" style="14" customWidth="1"/>
    <col min="11272" max="11272" width="7.28515625" style="14" customWidth="1"/>
    <col min="11273" max="11273" width="2.42578125" style="14" customWidth="1"/>
    <col min="11274" max="11274" width="11.7109375" style="14" customWidth="1"/>
    <col min="11275" max="11275" width="6.28515625" style="14" customWidth="1"/>
    <col min="11276" max="11276" width="3" style="14" customWidth="1"/>
    <col min="11277" max="11277" width="9.7109375" style="14" customWidth="1"/>
    <col min="11278" max="11278" width="7.140625" style="14" customWidth="1"/>
    <col min="11279" max="11279" width="2.5703125" style="14" customWidth="1"/>
    <col min="11280" max="11280" width="7.42578125" style="14" customWidth="1"/>
    <col min="11281" max="11281" width="2.5703125" style="14" customWidth="1"/>
    <col min="11282" max="11282" width="7.42578125" style="14" customWidth="1"/>
    <col min="11283" max="11283" width="2.5703125" style="14" customWidth="1"/>
    <col min="11284" max="11284" width="7.85546875" style="14" customWidth="1"/>
    <col min="11285" max="11285" width="2.5703125" style="14" customWidth="1"/>
    <col min="11286" max="11286" width="8.28515625" style="14" customWidth="1"/>
    <col min="11287" max="11287" width="2.5703125" style="14" customWidth="1"/>
    <col min="11288" max="11520" width="9.140625" style="14"/>
    <col min="11521" max="11521" width="5" style="14" customWidth="1"/>
    <col min="11522" max="11522" width="7" style="14" customWidth="1"/>
    <col min="11523" max="11523" width="2.42578125" style="14" customWidth="1"/>
    <col min="11524" max="11524" width="8.5703125" style="14" customWidth="1"/>
    <col min="11525" max="11525" width="2.85546875" style="14" customWidth="1"/>
    <col min="11526" max="11526" width="7.7109375" style="14" customWidth="1"/>
    <col min="11527" max="11527" width="2.5703125" style="14" customWidth="1"/>
    <col min="11528" max="11528" width="7.28515625" style="14" customWidth="1"/>
    <col min="11529" max="11529" width="2.42578125" style="14" customWidth="1"/>
    <col min="11530" max="11530" width="11.7109375" style="14" customWidth="1"/>
    <col min="11531" max="11531" width="6.28515625" style="14" customWidth="1"/>
    <col min="11532" max="11532" width="3" style="14" customWidth="1"/>
    <col min="11533" max="11533" width="9.7109375" style="14" customWidth="1"/>
    <col min="11534" max="11534" width="7.140625" style="14" customWidth="1"/>
    <col min="11535" max="11535" width="2.5703125" style="14" customWidth="1"/>
    <col min="11536" max="11536" width="7.42578125" style="14" customWidth="1"/>
    <col min="11537" max="11537" width="2.5703125" style="14" customWidth="1"/>
    <col min="11538" max="11538" width="7.42578125" style="14" customWidth="1"/>
    <col min="11539" max="11539" width="2.5703125" style="14" customWidth="1"/>
    <col min="11540" max="11540" width="7.85546875" style="14" customWidth="1"/>
    <col min="11541" max="11541" width="2.5703125" style="14" customWidth="1"/>
    <col min="11542" max="11542" width="8.28515625" style="14" customWidth="1"/>
    <col min="11543" max="11543" width="2.5703125" style="14" customWidth="1"/>
    <col min="11544" max="11776" width="9.140625" style="14"/>
    <col min="11777" max="11777" width="5" style="14" customWidth="1"/>
    <col min="11778" max="11778" width="7" style="14" customWidth="1"/>
    <col min="11779" max="11779" width="2.42578125" style="14" customWidth="1"/>
    <col min="11780" max="11780" width="8.5703125" style="14" customWidth="1"/>
    <col min="11781" max="11781" width="2.85546875" style="14" customWidth="1"/>
    <col min="11782" max="11782" width="7.7109375" style="14" customWidth="1"/>
    <col min="11783" max="11783" width="2.5703125" style="14" customWidth="1"/>
    <col min="11784" max="11784" width="7.28515625" style="14" customWidth="1"/>
    <col min="11785" max="11785" width="2.42578125" style="14" customWidth="1"/>
    <col min="11786" max="11786" width="11.7109375" style="14" customWidth="1"/>
    <col min="11787" max="11787" width="6.28515625" style="14" customWidth="1"/>
    <col min="11788" max="11788" width="3" style="14" customWidth="1"/>
    <col min="11789" max="11789" width="9.7109375" style="14" customWidth="1"/>
    <col min="11790" max="11790" width="7.140625" style="14" customWidth="1"/>
    <col min="11791" max="11791" width="2.5703125" style="14" customWidth="1"/>
    <col min="11792" max="11792" width="7.42578125" style="14" customWidth="1"/>
    <col min="11793" max="11793" width="2.5703125" style="14" customWidth="1"/>
    <col min="11794" max="11794" width="7.42578125" style="14" customWidth="1"/>
    <col min="11795" max="11795" width="2.5703125" style="14" customWidth="1"/>
    <col min="11796" max="11796" width="7.85546875" style="14" customWidth="1"/>
    <col min="11797" max="11797" width="2.5703125" style="14" customWidth="1"/>
    <col min="11798" max="11798" width="8.28515625" style="14" customWidth="1"/>
    <col min="11799" max="11799" width="2.5703125" style="14" customWidth="1"/>
    <col min="11800" max="12032" width="9.140625" style="14"/>
    <col min="12033" max="12033" width="5" style="14" customWidth="1"/>
    <col min="12034" max="12034" width="7" style="14" customWidth="1"/>
    <col min="12035" max="12035" width="2.42578125" style="14" customWidth="1"/>
    <col min="12036" max="12036" width="8.5703125" style="14" customWidth="1"/>
    <col min="12037" max="12037" width="2.85546875" style="14" customWidth="1"/>
    <col min="12038" max="12038" width="7.7109375" style="14" customWidth="1"/>
    <col min="12039" max="12039" width="2.5703125" style="14" customWidth="1"/>
    <col min="12040" max="12040" width="7.28515625" style="14" customWidth="1"/>
    <col min="12041" max="12041" width="2.42578125" style="14" customWidth="1"/>
    <col min="12042" max="12042" width="11.7109375" style="14" customWidth="1"/>
    <col min="12043" max="12043" width="6.28515625" style="14" customWidth="1"/>
    <col min="12044" max="12044" width="3" style="14" customWidth="1"/>
    <col min="12045" max="12045" width="9.7109375" style="14" customWidth="1"/>
    <col min="12046" max="12046" width="7.140625" style="14" customWidth="1"/>
    <col min="12047" max="12047" width="2.5703125" style="14" customWidth="1"/>
    <col min="12048" max="12048" width="7.42578125" style="14" customWidth="1"/>
    <col min="12049" max="12049" width="2.5703125" style="14" customWidth="1"/>
    <col min="12050" max="12050" width="7.42578125" style="14" customWidth="1"/>
    <col min="12051" max="12051" width="2.5703125" style="14" customWidth="1"/>
    <col min="12052" max="12052" width="7.85546875" style="14" customWidth="1"/>
    <col min="12053" max="12053" width="2.5703125" style="14" customWidth="1"/>
    <col min="12054" max="12054" width="8.28515625" style="14" customWidth="1"/>
    <col min="12055" max="12055" width="2.5703125" style="14" customWidth="1"/>
    <col min="12056" max="12288" width="9.140625" style="14"/>
    <col min="12289" max="12289" width="5" style="14" customWidth="1"/>
    <col min="12290" max="12290" width="7" style="14" customWidth="1"/>
    <col min="12291" max="12291" width="2.42578125" style="14" customWidth="1"/>
    <col min="12292" max="12292" width="8.5703125" style="14" customWidth="1"/>
    <col min="12293" max="12293" width="2.85546875" style="14" customWidth="1"/>
    <col min="12294" max="12294" width="7.7109375" style="14" customWidth="1"/>
    <col min="12295" max="12295" width="2.5703125" style="14" customWidth="1"/>
    <col min="12296" max="12296" width="7.28515625" style="14" customWidth="1"/>
    <col min="12297" max="12297" width="2.42578125" style="14" customWidth="1"/>
    <col min="12298" max="12298" width="11.7109375" style="14" customWidth="1"/>
    <col min="12299" max="12299" width="6.28515625" style="14" customWidth="1"/>
    <col min="12300" max="12300" width="3" style="14" customWidth="1"/>
    <col min="12301" max="12301" width="9.7109375" style="14" customWidth="1"/>
    <col min="12302" max="12302" width="7.140625" style="14" customWidth="1"/>
    <col min="12303" max="12303" width="2.5703125" style="14" customWidth="1"/>
    <col min="12304" max="12304" width="7.42578125" style="14" customWidth="1"/>
    <col min="12305" max="12305" width="2.5703125" style="14" customWidth="1"/>
    <col min="12306" max="12306" width="7.42578125" style="14" customWidth="1"/>
    <col min="12307" max="12307" width="2.5703125" style="14" customWidth="1"/>
    <col min="12308" max="12308" width="7.85546875" style="14" customWidth="1"/>
    <col min="12309" max="12309" width="2.5703125" style="14" customWidth="1"/>
    <col min="12310" max="12310" width="8.28515625" style="14" customWidth="1"/>
    <col min="12311" max="12311" width="2.5703125" style="14" customWidth="1"/>
    <col min="12312" max="12544" width="9.140625" style="14"/>
    <col min="12545" max="12545" width="5" style="14" customWidth="1"/>
    <col min="12546" max="12546" width="7" style="14" customWidth="1"/>
    <col min="12547" max="12547" width="2.42578125" style="14" customWidth="1"/>
    <col min="12548" max="12548" width="8.5703125" style="14" customWidth="1"/>
    <col min="12549" max="12549" width="2.85546875" style="14" customWidth="1"/>
    <col min="12550" max="12550" width="7.7109375" style="14" customWidth="1"/>
    <col min="12551" max="12551" width="2.5703125" style="14" customWidth="1"/>
    <col min="12552" max="12552" width="7.28515625" style="14" customWidth="1"/>
    <col min="12553" max="12553" width="2.42578125" style="14" customWidth="1"/>
    <col min="12554" max="12554" width="11.7109375" style="14" customWidth="1"/>
    <col min="12555" max="12555" width="6.28515625" style="14" customWidth="1"/>
    <col min="12556" max="12556" width="3" style="14" customWidth="1"/>
    <col min="12557" max="12557" width="9.7109375" style="14" customWidth="1"/>
    <col min="12558" max="12558" width="7.140625" style="14" customWidth="1"/>
    <col min="12559" max="12559" width="2.5703125" style="14" customWidth="1"/>
    <col min="12560" max="12560" width="7.42578125" style="14" customWidth="1"/>
    <col min="12561" max="12561" width="2.5703125" style="14" customWidth="1"/>
    <col min="12562" max="12562" width="7.42578125" style="14" customWidth="1"/>
    <col min="12563" max="12563" width="2.5703125" style="14" customWidth="1"/>
    <col min="12564" max="12564" width="7.85546875" style="14" customWidth="1"/>
    <col min="12565" max="12565" width="2.5703125" style="14" customWidth="1"/>
    <col min="12566" max="12566" width="8.28515625" style="14" customWidth="1"/>
    <col min="12567" max="12567" width="2.5703125" style="14" customWidth="1"/>
    <col min="12568" max="12800" width="9.140625" style="14"/>
    <col min="12801" max="12801" width="5" style="14" customWidth="1"/>
    <col min="12802" max="12802" width="7" style="14" customWidth="1"/>
    <col min="12803" max="12803" width="2.42578125" style="14" customWidth="1"/>
    <col min="12804" max="12804" width="8.5703125" style="14" customWidth="1"/>
    <col min="12805" max="12805" width="2.85546875" style="14" customWidth="1"/>
    <col min="12806" max="12806" width="7.7109375" style="14" customWidth="1"/>
    <col min="12807" max="12807" width="2.5703125" style="14" customWidth="1"/>
    <col min="12808" max="12808" width="7.28515625" style="14" customWidth="1"/>
    <col min="12809" max="12809" width="2.42578125" style="14" customWidth="1"/>
    <col min="12810" max="12810" width="11.7109375" style="14" customWidth="1"/>
    <col min="12811" max="12811" width="6.28515625" style="14" customWidth="1"/>
    <col min="12812" max="12812" width="3" style="14" customWidth="1"/>
    <col min="12813" max="12813" width="9.7109375" style="14" customWidth="1"/>
    <col min="12814" max="12814" width="7.140625" style="14" customWidth="1"/>
    <col min="12815" max="12815" width="2.5703125" style="14" customWidth="1"/>
    <col min="12816" max="12816" width="7.42578125" style="14" customWidth="1"/>
    <col min="12817" max="12817" width="2.5703125" style="14" customWidth="1"/>
    <col min="12818" max="12818" width="7.42578125" style="14" customWidth="1"/>
    <col min="12819" max="12819" width="2.5703125" style="14" customWidth="1"/>
    <col min="12820" max="12820" width="7.85546875" style="14" customWidth="1"/>
    <col min="12821" max="12821" width="2.5703125" style="14" customWidth="1"/>
    <col min="12822" max="12822" width="8.28515625" style="14" customWidth="1"/>
    <col min="12823" max="12823" width="2.5703125" style="14" customWidth="1"/>
    <col min="12824" max="13056" width="9.140625" style="14"/>
    <col min="13057" max="13057" width="5" style="14" customWidth="1"/>
    <col min="13058" max="13058" width="7" style="14" customWidth="1"/>
    <col min="13059" max="13059" width="2.42578125" style="14" customWidth="1"/>
    <col min="13060" max="13060" width="8.5703125" style="14" customWidth="1"/>
    <col min="13061" max="13061" width="2.85546875" style="14" customWidth="1"/>
    <col min="13062" max="13062" width="7.7109375" style="14" customWidth="1"/>
    <col min="13063" max="13063" width="2.5703125" style="14" customWidth="1"/>
    <col min="13064" max="13064" width="7.28515625" style="14" customWidth="1"/>
    <col min="13065" max="13065" width="2.42578125" style="14" customWidth="1"/>
    <col min="13066" max="13066" width="11.7109375" style="14" customWidth="1"/>
    <col min="13067" max="13067" width="6.28515625" style="14" customWidth="1"/>
    <col min="13068" max="13068" width="3" style="14" customWidth="1"/>
    <col min="13069" max="13069" width="9.7109375" style="14" customWidth="1"/>
    <col min="13070" max="13070" width="7.140625" style="14" customWidth="1"/>
    <col min="13071" max="13071" width="2.5703125" style="14" customWidth="1"/>
    <col min="13072" max="13072" width="7.42578125" style="14" customWidth="1"/>
    <col min="13073" max="13073" width="2.5703125" style="14" customWidth="1"/>
    <col min="13074" max="13074" width="7.42578125" style="14" customWidth="1"/>
    <col min="13075" max="13075" width="2.5703125" style="14" customWidth="1"/>
    <col min="13076" max="13076" width="7.85546875" style="14" customWidth="1"/>
    <col min="13077" max="13077" width="2.5703125" style="14" customWidth="1"/>
    <col min="13078" max="13078" width="8.28515625" style="14" customWidth="1"/>
    <col min="13079" max="13079" width="2.5703125" style="14" customWidth="1"/>
    <col min="13080" max="13312" width="9.140625" style="14"/>
    <col min="13313" max="13313" width="5" style="14" customWidth="1"/>
    <col min="13314" max="13314" width="7" style="14" customWidth="1"/>
    <col min="13315" max="13315" width="2.42578125" style="14" customWidth="1"/>
    <col min="13316" max="13316" width="8.5703125" style="14" customWidth="1"/>
    <col min="13317" max="13317" width="2.85546875" style="14" customWidth="1"/>
    <col min="13318" max="13318" width="7.7109375" style="14" customWidth="1"/>
    <col min="13319" max="13319" width="2.5703125" style="14" customWidth="1"/>
    <col min="13320" max="13320" width="7.28515625" style="14" customWidth="1"/>
    <col min="13321" max="13321" width="2.42578125" style="14" customWidth="1"/>
    <col min="13322" max="13322" width="11.7109375" style="14" customWidth="1"/>
    <col min="13323" max="13323" width="6.28515625" style="14" customWidth="1"/>
    <col min="13324" max="13324" width="3" style="14" customWidth="1"/>
    <col min="13325" max="13325" width="9.7109375" style="14" customWidth="1"/>
    <col min="13326" max="13326" width="7.140625" style="14" customWidth="1"/>
    <col min="13327" max="13327" width="2.5703125" style="14" customWidth="1"/>
    <col min="13328" max="13328" width="7.42578125" style="14" customWidth="1"/>
    <col min="13329" max="13329" width="2.5703125" style="14" customWidth="1"/>
    <col min="13330" max="13330" width="7.42578125" style="14" customWidth="1"/>
    <col min="13331" max="13331" width="2.5703125" style="14" customWidth="1"/>
    <col min="13332" max="13332" width="7.85546875" style="14" customWidth="1"/>
    <col min="13333" max="13333" width="2.5703125" style="14" customWidth="1"/>
    <col min="13334" max="13334" width="8.28515625" style="14" customWidth="1"/>
    <col min="13335" max="13335" width="2.5703125" style="14" customWidth="1"/>
    <col min="13336" max="13568" width="9.140625" style="14"/>
    <col min="13569" max="13569" width="5" style="14" customWidth="1"/>
    <col min="13570" max="13570" width="7" style="14" customWidth="1"/>
    <col min="13571" max="13571" width="2.42578125" style="14" customWidth="1"/>
    <col min="13572" max="13572" width="8.5703125" style="14" customWidth="1"/>
    <col min="13573" max="13573" width="2.85546875" style="14" customWidth="1"/>
    <col min="13574" max="13574" width="7.7109375" style="14" customWidth="1"/>
    <col min="13575" max="13575" width="2.5703125" style="14" customWidth="1"/>
    <col min="13576" max="13576" width="7.28515625" style="14" customWidth="1"/>
    <col min="13577" max="13577" width="2.42578125" style="14" customWidth="1"/>
    <col min="13578" max="13578" width="11.7109375" style="14" customWidth="1"/>
    <col min="13579" max="13579" width="6.28515625" style="14" customWidth="1"/>
    <col min="13580" max="13580" width="3" style="14" customWidth="1"/>
    <col min="13581" max="13581" width="9.7109375" style="14" customWidth="1"/>
    <col min="13582" max="13582" width="7.140625" style="14" customWidth="1"/>
    <col min="13583" max="13583" width="2.5703125" style="14" customWidth="1"/>
    <col min="13584" max="13584" width="7.42578125" style="14" customWidth="1"/>
    <col min="13585" max="13585" width="2.5703125" style="14" customWidth="1"/>
    <col min="13586" max="13586" width="7.42578125" style="14" customWidth="1"/>
    <col min="13587" max="13587" width="2.5703125" style="14" customWidth="1"/>
    <col min="13588" max="13588" width="7.85546875" style="14" customWidth="1"/>
    <col min="13589" max="13589" width="2.5703125" style="14" customWidth="1"/>
    <col min="13590" max="13590" width="8.28515625" style="14" customWidth="1"/>
    <col min="13591" max="13591" width="2.5703125" style="14" customWidth="1"/>
    <col min="13592" max="13824" width="9.140625" style="14"/>
    <col min="13825" max="13825" width="5" style="14" customWidth="1"/>
    <col min="13826" max="13826" width="7" style="14" customWidth="1"/>
    <col min="13827" max="13827" width="2.42578125" style="14" customWidth="1"/>
    <col min="13828" max="13828" width="8.5703125" style="14" customWidth="1"/>
    <col min="13829" max="13829" width="2.85546875" style="14" customWidth="1"/>
    <col min="13830" max="13830" width="7.7109375" style="14" customWidth="1"/>
    <col min="13831" max="13831" width="2.5703125" style="14" customWidth="1"/>
    <col min="13832" max="13832" width="7.28515625" style="14" customWidth="1"/>
    <col min="13833" max="13833" width="2.42578125" style="14" customWidth="1"/>
    <col min="13834" max="13834" width="11.7109375" style="14" customWidth="1"/>
    <col min="13835" max="13835" width="6.28515625" style="14" customWidth="1"/>
    <col min="13836" max="13836" width="3" style="14" customWidth="1"/>
    <col min="13837" max="13837" width="9.7109375" style="14" customWidth="1"/>
    <col min="13838" max="13838" width="7.140625" style="14" customWidth="1"/>
    <col min="13839" max="13839" width="2.5703125" style="14" customWidth="1"/>
    <col min="13840" max="13840" width="7.42578125" style="14" customWidth="1"/>
    <col min="13841" max="13841" width="2.5703125" style="14" customWidth="1"/>
    <col min="13842" max="13842" width="7.42578125" style="14" customWidth="1"/>
    <col min="13843" max="13843" width="2.5703125" style="14" customWidth="1"/>
    <col min="13844" max="13844" width="7.85546875" style="14" customWidth="1"/>
    <col min="13845" max="13845" width="2.5703125" style="14" customWidth="1"/>
    <col min="13846" max="13846" width="8.28515625" style="14" customWidth="1"/>
    <col min="13847" max="13847" width="2.5703125" style="14" customWidth="1"/>
    <col min="13848" max="14080" width="9.140625" style="14"/>
    <col min="14081" max="14081" width="5" style="14" customWidth="1"/>
    <col min="14082" max="14082" width="7" style="14" customWidth="1"/>
    <col min="14083" max="14083" width="2.42578125" style="14" customWidth="1"/>
    <col min="14084" max="14084" width="8.5703125" style="14" customWidth="1"/>
    <col min="14085" max="14085" width="2.85546875" style="14" customWidth="1"/>
    <col min="14086" max="14086" width="7.7109375" style="14" customWidth="1"/>
    <col min="14087" max="14087" width="2.5703125" style="14" customWidth="1"/>
    <col min="14088" max="14088" width="7.28515625" style="14" customWidth="1"/>
    <col min="14089" max="14089" width="2.42578125" style="14" customWidth="1"/>
    <col min="14090" max="14090" width="11.7109375" style="14" customWidth="1"/>
    <col min="14091" max="14091" width="6.28515625" style="14" customWidth="1"/>
    <col min="14092" max="14092" width="3" style="14" customWidth="1"/>
    <col min="14093" max="14093" width="9.7109375" style="14" customWidth="1"/>
    <col min="14094" max="14094" width="7.140625" style="14" customWidth="1"/>
    <col min="14095" max="14095" width="2.5703125" style="14" customWidth="1"/>
    <col min="14096" max="14096" width="7.42578125" style="14" customWidth="1"/>
    <col min="14097" max="14097" width="2.5703125" style="14" customWidth="1"/>
    <col min="14098" max="14098" width="7.42578125" style="14" customWidth="1"/>
    <col min="14099" max="14099" width="2.5703125" style="14" customWidth="1"/>
    <col min="14100" max="14100" width="7.85546875" style="14" customWidth="1"/>
    <col min="14101" max="14101" width="2.5703125" style="14" customWidth="1"/>
    <col min="14102" max="14102" width="8.28515625" style="14" customWidth="1"/>
    <col min="14103" max="14103" width="2.5703125" style="14" customWidth="1"/>
    <col min="14104" max="14336" width="9.140625" style="14"/>
    <col min="14337" max="14337" width="5" style="14" customWidth="1"/>
    <col min="14338" max="14338" width="7" style="14" customWidth="1"/>
    <col min="14339" max="14339" width="2.42578125" style="14" customWidth="1"/>
    <col min="14340" max="14340" width="8.5703125" style="14" customWidth="1"/>
    <col min="14341" max="14341" width="2.85546875" style="14" customWidth="1"/>
    <col min="14342" max="14342" width="7.7109375" style="14" customWidth="1"/>
    <col min="14343" max="14343" width="2.5703125" style="14" customWidth="1"/>
    <col min="14344" max="14344" width="7.28515625" style="14" customWidth="1"/>
    <col min="14345" max="14345" width="2.42578125" style="14" customWidth="1"/>
    <col min="14346" max="14346" width="11.7109375" style="14" customWidth="1"/>
    <col min="14347" max="14347" width="6.28515625" style="14" customWidth="1"/>
    <col min="14348" max="14348" width="3" style="14" customWidth="1"/>
    <col min="14349" max="14349" width="9.7109375" style="14" customWidth="1"/>
    <col min="14350" max="14350" width="7.140625" style="14" customWidth="1"/>
    <col min="14351" max="14351" width="2.5703125" style="14" customWidth="1"/>
    <col min="14352" max="14352" width="7.42578125" style="14" customWidth="1"/>
    <col min="14353" max="14353" width="2.5703125" style="14" customWidth="1"/>
    <col min="14354" max="14354" width="7.42578125" style="14" customWidth="1"/>
    <col min="14355" max="14355" width="2.5703125" style="14" customWidth="1"/>
    <col min="14356" max="14356" width="7.85546875" style="14" customWidth="1"/>
    <col min="14357" max="14357" width="2.5703125" style="14" customWidth="1"/>
    <col min="14358" max="14358" width="8.28515625" style="14" customWidth="1"/>
    <col min="14359" max="14359" width="2.5703125" style="14" customWidth="1"/>
    <col min="14360" max="14592" width="9.140625" style="14"/>
    <col min="14593" max="14593" width="5" style="14" customWidth="1"/>
    <col min="14594" max="14594" width="7" style="14" customWidth="1"/>
    <col min="14595" max="14595" width="2.42578125" style="14" customWidth="1"/>
    <col min="14596" max="14596" width="8.5703125" style="14" customWidth="1"/>
    <col min="14597" max="14597" width="2.85546875" style="14" customWidth="1"/>
    <col min="14598" max="14598" width="7.7109375" style="14" customWidth="1"/>
    <col min="14599" max="14599" width="2.5703125" style="14" customWidth="1"/>
    <col min="14600" max="14600" width="7.28515625" style="14" customWidth="1"/>
    <col min="14601" max="14601" width="2.42578125" style="14" customWidth="1"/>
    <col min="14602" max="14602" width="11.7109375" style="14" customWidth="1"/>
    <col min="14603" max="14603" width="6.28515625" style="14" customWidth="1"/>
    <col min="14604" max="14604" width="3" style="14" customWidth="1"/>
    <col min="14605" max="14605" width="9.7109375" style="14" customWidth="1"/>
    <col min="14606" max="14606" width="7.140625" style="14" customWidth="1"/>
    <col min="14607" max="14607" width="2.5703125" style="14" customWidth="1"/>
    <col min="14608" max="14608" width="7.42578125" style="14" customWidth="1"/>
    <col min="14609" max="14609" width="2.5703125" style="14" customWidth="1"/>
    <col min="14610" max="14610" width="7.42578125" style="14" customWidth="1"/>
    <col min="14611" max="14611" width="2.5703125" style="14" customWidth="1"/>
    <col min="14612" max="14612" width="7.85546875" style="14" customWidth="1"/>
    <col min="14613" max="14613" width="2.5703125" style="14" customWidth="1"/>
    <col min="14614" max="14614" width="8.28515625" style="14" customWidth="1"/>
    <col min="14615" max="14615" width="2.5703125" style="14" customWidth="1"/>
    <col min="14616" max="14848" width="9.140625" style="14"/>
    <col min="14849" max="14849" width="5" style="14" customWidth="1"/>
    <col min="14850" max="14850" width="7" style="14" customWidth="1"/>
    <col min="14851" max="14851" width="2.42578125" style="14" customWidth="1"/>
    <col min="14852" max="14852" width="8.5703125" style="14" customWidth="1"/>
    <col min="14853" max="14853" width="2.85546875" style="14" customWidth="1"/>
    <col min="14854" max="14854" width="7.7109375" style="14" customWidth="1"/>
    <col min="14855" max="14855" width="2.5703125" style="14" customWidth="1"/>
    <col min="14856" max="14856" width="7.28515625" style="14" customWidth="1"/>
    <col min="14857" max="14857" width="2.42578125" style="14" customWidth="1"/>
    <col min="14858" max="14858" width="11.7109375" style="14" customWidth="1"/>
    <col min="14859" max="14859" width="6.28515625" style="14" customWidth="1"/>
    <col min="14860" max="14860" width="3" style="14" customWidth="1"/>
    <col min="14861" max="14861" width="9.7109375" style="14" customWidth="1"/>
    <col min="14862" max="14862" width="7.140625" style="14" customWidth="1"/>
    <col min="14863" max="14863" width="2.5703125" style="14" customWidth="1"/>
    <col min="14864" max="14864" width="7.42578125" style="14" customWidth="1"/>
    <col min="14865" max="14865" width="2.5703125" style="14" customWidth="1"/>
    <col min="14866" max="14866" width="7.42578125" style="14" customWidth="1"/>
    <col min="14867" max="14867" width="2.5703125" style="14" customWidth="1"/>
    <col min="14868" max="14868" width="7.85546875" style="14" customWidth="1"/>
    <col min="14869" max="14869" width="2.5703125" style="14" customWidth="1"/>
    <col min="14870" max="14870" width="8.28515625" style="14" customWidth="1"/>
    <col min="14871" max="14871" width="2.5703125" style="14" customWidth="1"/>
    <col min="14872" max="15104" width="9.140625" style="14"/>
    <col min="15105" max="15105" width="5" style="14" customWidth="1"/>
    <col min="15106" max="15106" width="7" style="14" customWidth="1"/>
    <col min="15107" max="15107" width="2.42578125" style="14" customWidth="1"/>
    <col min="15108" max="15108" width="8.5703125" style="14" customWidth="1"/>
    <col min="15109" max="15109" width="2.85546875" style="14" customWidth="1"/>
    <col min="15110" max="15110" width="7.7109375" style="14" customWidth="1"/>
    <col min="15111" max="15111" width="2.5703125" style="14" customWidth="1"/>
    <col min="15112" max="15112" width="7.28515625" style="14" customWidth="1"/>
    <col min="15113" max="15113" width="2.42578125" style="14" customWidth="1"/>
    <col min="15114" max="15114" width="11.7109375" style="14" customWidth="1"/>
    <col min="15115" max="15115" width="6.28515625" style="14" customWidth="1"/>
    <col min="15116" max="15116" width="3" style="14" customWidth="1"/>
    <col min="15117" max="15117" width="9.7109375" style="14" customWidth="1"/>
    <col min="15118" max="15118" width="7.140625" style="14" customWidth="1"/>
    <col min="15119" max="15119" width="2.5703125" style="14" customWidth="1"/>
    <col min="15120" max="15120" width="7.42578125" style="14" customWidth="1"/>
    <col min="15121" max="15121" width="2.5703125" style="14" customWidth="1"/>
    <col min="15122" max="15122" width="7.42578125" style="14" customWidth="1"/>
    <col min="15123" max="15123" width="2.5703125" style="14" customWidth="1"/>
    <col min="15124" max="15124" width="7.85546875" style="14" customWidth="1"/>
    <col min="15125" max="15125" width="2.5703125" style="14" customWidth="1"/>
    <col min="15126" max="15126" width="8.28515625" style="14" customWidth="1"/>
    <col min="15127" max="15127" width="2.5703125" style="14" customWidth="1"/>
    <col min="15128" max="15360" width="9.140625" style="14"/>
    <col min="15361" max="15361" width="5" style="14" customWidth="1"/>
    <col min="15362" max="15362" width="7" style="14" customWidth="1"/>
    <col min="15363" max="15363" width="2.42578125" style="14" customWidth="1"/>
    <col min="15364" max="15364" width="8.5703125" style="14" customWidth="1"/>
    <col min="15365" max="15365" width="2.85546875" style="14" customWidth="1"/>
    <col min="15366" max="15366" width="7.7109375" style="14" customWidth="1"/>
    <col min="15367" max="15367" width="2.5703125" style="14" customWidth="1"/>
    <col min="15368" max="15368" width="7.28515625" style="14" customWidth="1"/>
    <col min="15369" max="15369" width="2.42578125" style="14" customWidth="1"/>
    <col min="15370" max="15370" width="11.7109375" style="14" customWidth="1"/>
    <col min="15371" max="15371" width="6.28515625" style="14" customWidth="1"/>
    <col min="15372" max="15372" width="3" style="14" customWidth="1"/>
    <col min="15373" max="15373" width="9.7109375" style="14" customWidth="1"/>
    <col min="15374" max="15374" width="7.140625" style="14" customWidth="1"/>
    <col min="15375" max="15375" width="2.5703125" style="14" customWidth="1"/>
    <col min="15376" max="15376" width="7.42578125" style="14" customWidth="1"/>
    <col min="15377" max="15377" width="2.5703125" style="14" customWidth="1"/>
    <col min="15378" max="15378" width="7.42578125" style="14" customWidth="1"/>
    <col min="15379" max="15379" width="2.5703125" style="14" customWidth="1"/>
    <col min="15380" max="15380" width="7.85546875" style="14" customWidth="1"/>
    <col min="15381" max="15381" width="2.5703125" style="14" customWidth="1"/>
    <col min="15382" max="15382" width="8.28515625" style="14" customWidth="1"/>
    <col min="15383" max="15383" width="2.5703125" style="14" customWidth="1"/>
    <col min="15384" max="15616" width="9.140625" style="14"/>
    <col min="15617" max="15617" width="5" style="14" customWidth="1"/>
    <col min="15618" max="15618" width="7" style="14" customWidth="1"/>
    <col min="15619" max="15619" width="2.42578125" style="14" customWidth="1"/>
    <col min="15620" max="15620" width="8.5703125" style="14" customWidth="1"/>
    <col min="15621" max="15621" width="2.85546875" style="14" customWidth="1"/>
    <col min="15622" max="15622" width="7.7109375" style="14" customWidth="1"/>
    <col min="15623" max="15623" width="2.5703125" style="14" customWidth="1"/>
    <col min="15624" max="15624" width="7.28515625" style="14" customWidth="1"/>
    <col min="15625" max="15625" width="2.42578125" style="14" customWidth="1"/>
    <col min="15626" max="15626" width="11.7109375" style="14" customWidth="1"/>
    <col min="15627" max="15627" width="6.28515625" style="14" customWidth="1"/>
    <col min="15628" max="15628" width="3" style="14" customWidth="1"/>
    <col min="15629" max="15629" width="9.7109375" style="14" customWidth="1"/>
    <col min="15630" max="15630" width="7.140625" style="14" customWidth="1"/>
    <col min="15631" max="15631" width="2.5703125" style="14" customWidth="1"/>
    <col min="15632" max="15632" width="7.42578125" style="14" customWidth="1"/>
    <col min="15633" max="15633" width="2.5703125" style="14" customWidth="1"/>
    <col min="15634" max="15634" width="7.42578125" style="14" customWidth="1"/>
    <col min="15635" max="15635" width="2.5703125" style="14" customWidth="1"/>
    <col min="15636" max="15636" width="7.85546875" style="14" customWidth="1"/>
    <col min="15637" max="15637" width="2.5703125" style="14" customWidth="1"/>
    <col min="15638" max="15638" width="8.28515625" style="14" customWidth="1"/>
    <col min="15639" max="15639" width="2.5703125" style="14" customWidth="1"/>
    <col min="15640" max="15872" width="9.140625" style="14"/>
    <col min="15873" max="15873" width="5" style="14" customWidth="1"/>
    <col min="15874" max="15874" width="7" style="14" customWidth="1"/>
    <col min="15875" max="15875" width="2.42578125" style="14" customWidth="1"/>
    <col min="15876" max="15876" width="8.5703125" style="14" customWidth="1"/>
    <col min="15877" max="15877" width="2.85546875" style="14" customWidth="1"/>
    <col min="15878" max="15878" width="7.7109375" style="14" customWidth="1"/>
    <col min="15879" max="15879" width="2.5703125" style="14" customWidth="1"/>
    <col min="15880" max="15880" width="7.28515625" style="14" customWidth="1"/>
    <col min="15881" max="15881" width="2.42578125" style="14" customWidth="1"/>
    <col min="15882" max="15882" width="11.7109375" style="14" customWidth="1"/>
    <col min="15883" max="15883" width="6.28515625" style="14" customWidth="1"/>
    <col min="15884" max="15884" width="3" style="14" customWidth="1"/>
    <col min="15885" max="15885" width="9.7109375" style="14" customWidth="1"/>
    <col min="15886" max="15886" width="7.140625" style="14" customWidth="1"/>
    <col min="15887" max="15887" width="2.5703125" style="14" customWidth="1"/>
    <col min="15888" max="15888" width="7.42578125" style="14" customWidth="1"/>
    <col min="15889" max="15889" width="2.5703125" style="14" customWidth="1"/>
    <col min="15890" max="15890" width="7.42578125" style="14" customWidth="1"/>
    <col min="15891" max="15891" width="2.5703125" style="14" customWidth="1"/>
    <col min="15892" max="15892" width="7.85546875" style="14" customWidth="1"/>
    <col min="15893" max="15893" width="2.5703125" style="14" customWidth="1"/>
    <col min="15894" max="15894" width="8.28515625" style="14" customWidth="1"/>
    <col min="15895" max="15895" width="2.5703125" style="14" customWidth="1"/>
    <col min="15896" max="16128" width="9.140625" style="14"/>
    <col min="16129" max="16129" width="5" style="14" customWidth="1"/>
    <col min="16130" max="16130" width="7" style="14" customWidth="1"/>
    <col min="16131" max="16131" width="2.42578125" style="14" customWidth="1"/>
    <col min="16132" max="16132" width="8.5703125" style="14" customWidth="1"/>
    <col min="16133" max="16133" width="2.85546875" style="14" customWidth="1"/>
    <col min="16134" max="16134" width="7.7109375" style="14" customWidth="1"/>
    <col min="16135" max="16135" width="2.5703125" style="14" customWidth="1"/>
    <col min="16136" max="16136" width="7.28515625" style="14" customWidth="1"/>
    <col min="16137" max="16137" width="2.42578125" style="14" customWidth="1"/>
    <col min="16138" max="16138" width="11.7109375" style="14" customWidth="1"/>
    <col min="16139" max="16139" width="6.28515625" style="14" customWidth="1"/>
    <col min="16140" max="16140" width="3" style="14" customWidth="1"/>
    <col min="16141" max="16141" width="9.7109375" style="14" customWidth="1"/>
    <col min="16142" max="16142" width="7.140625" style="14" customWidth="1"/>
    <col min="16143" max="16143" width="2.5703125" style="14" customWidth="1"/>
    <col min="16144" max="16144" width="7.42578125" style="14" customWidth="1"/>
    <col min="16145" max="16145" width="2.5703125" style="14" customWidth="1"/>
    <col min="16146" max="16146" width="7.42578125" style="14" customWidth="1"/>
    <col min="16147" max="16147" width="2.5703125" style="14" customWidth="1"/>
    <col min="16148" max="16148" width="7.85546875" style="14" customWidth="1"/>
    <col min="16149" max="16149" width="2.5703125" style="14" customWidth="1"/>
    <col min="16150" max="16150" width="8.28515625" style="14" customWidth="1"/>
    <col min="16151" max="16151" width="2.5703125" style="14" customWidth="1"/>
    <col min="16152" max="16384" width="9.140625" style="14"/>
  </cols>
  <sheetData>
    <row r="1" spans="1:25" ht="15.75" customHeight="1" x14ac:dyDescent="0.25">
      <c r="A1" s="255" t="s">
        <v>257</v>
      </c>
      <c r="B1" s="256"/>
      <c r="C1" s="256"/>
      <c r="D1" s="256"/>
      <c r="E1" s="256"/>
      <c r="F1" s="256"/>
      <c r="G1" s="256"/>
      <c r="H1" s="256"/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7"/>
    </row>
    <row r="2" spans="1:25" x14ac:dyDescent="0.25">
      <c r="A2" s="258" t="s">
        <v>76</v>
      </c>
      <c r="B2" s="259"/>
      <c r="C2" s="259"/>
      <c r="D2" s="259"/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  <c r="P2" s="259"/>
      <c r="Q2" s="259"/>
      <c r="R2" s="259"/>
      <c r="S2" s="259"/>
      <c r="T2" s="259"/>
      <c r="U2" s="259"/>
      <c r="V2" s="259"/>
      <c r="W2" s="260"/>
    </row>
    <row r="3" spans="1:25" x14ac:dyDescent="0.25">
      <c r="A3" s="261" t="s">
        <v>1</v>
      </c>
      <c r="B3" s="247" t="s">
        <v>77</v>
      </c>
      <c r="C3" s="366"/>
      <c r="D3" s="366"/>
      <c r="E3" s="366"/>
      <c r="F3" s="366"/>
      <c r="G3" s="366"/>
      <c r="H3" s="366"/>
      <c r="I3" s="366"/>
      <c r="J3" s="366"/>
      <c r="K3" s="366"/>
      <c r="L3" s="366"/>
      <c r="M3" s="366"/>
      <c r="N3" s="366"/>
      <c r="O3" s="366"/>
      <c r="P3" s="366"/>
      <c r="Q3" s="248"/>
      <c r="R3" s="253"/>
      <c r="S3" s="254"/>
      <c r="T3" s="253"/>
      <c r="U3" s="254"/>
      <c r="V3" s="247" t="s">
        <v>78</v>
      </c>
      <c r="W3" s="248"/>
    </row>
    <row r="4" spans="1:25" x14ac:dyDescent="0.25">
      <c r="A4" s="262"/>
      <c r="B4" s="249"/>
      <c r="C4" s="367"/>
      <c r="D4" s="367"/>
      <c r="E4" s="367"/>
      <c r="F4" s="367"/>
      <c r="G4" s="367"/>
      <c r="H4" s="367"/>
      <c r="I4" s="367"/>
      <c r="J4" s="367"/>
      <c r="K4" s="367"/>
      <c r="L4" s="367"/>
      <c r="M4" s="367"/>
      <c r="N4" s="367"/>
      <c r="O4" s="367"/>
      <c r="P4" s="367"/>
      <c r="Q4" s="250"/>
      <c r="R4" s="369"/>
      <c r="S4" s="370"/>
      <c r="T4" s="249" t="s">
        <v>79</v>
      </c>
      <c r="U4" s="250"/>
      <c r="V4" s="249"/>
      <c r="W4" s="250"/>
    </row>
    <row r="5" spans="1:25" x14ac:dyDescent="0.25">
      <c r="A5" s="262"/>
      <c r="B5" s="251"/>
      <c r="C5" s="368"/>
      <c r="D5" s="368"/>
      <c r="E5" s="368"/>
      <c r="F5" s="368"/>
      <c r="G5" s="368"/>
      <c r="H5" s="368"/>
      <c r="I5" s="368"/>
      <c r="J5" s="368"/>
      <c r="K5" s="368"/>
      <c r="L5" s="368"/>
      <c r="M5" s="368"/>
      <c r="N5" s="368"/>
      <c r="O5" s="368"/>
      <c r="P5" s="368"/>
      <c r="Q5" s="252"/>
      <c r="R5" s="249" t="s">
        <v>80</v>
      </c>
      <c r="S5" s="250"/>
      <c r="T5" s="249" t="s">
        <v>81</v>
      </c>
      <c r="U5" s="250"/>
      <c r="V5" s="249"/>
      <c r="W5" s="250"/>
    </row>
    <row r="6" spans="1:25" x14ac:dyDescent="0.25">
      <c r="A6" s="262"/>
      <c r="B6" s="247" t="s">
        <v>82</v>
      </c>
      <c r="C6" s="366"/>
      <c r="D6" s="366"/>
      <c r="E6" s="366"/>
      <c r="F6" s="366"/>
      <c r="G6" s="366"/>
      <c r="H6" s="366"/>
      <c r="I6" s="248"/>
      <c r="J6" s="247" t="s">
        <v>83</v>
      </c>
      <c r="K6" s="366"/>
      <c r="L6" s="366"/>
      <c r="M6" s="366"/>
      <c r="N6" s="366"/>
      <c r="O6" s="248"/>
      <c r="P6" s="253"/>
      <c r="Q6" s="254"/>
      <c r="R6" s="249" t="s">
        <v>50</v>
      </c>
      <c r="S6" s="250"/>
      <c r="T6" s="249" t="s">
        <v>84</v>
      </c>
      <c r="U6" s="250"/>
      <c r="V6" s="249"/>
      <c r="W6" s="250"/>
    </row>
    <row r="7" spans="1:25" x14ac:dyDescent="0.25">
      <c r="A7" s="262"/>
      <c r="B7" s="251"/>
      <c r="C7" s="368"/>
      <c r="D7" s="368"/>
      <c r="E7" s="368"/>
      <c r="F7" s="368"/>
      <c r="G7" s="368"/>
      <c r="H7" s="368"/>
      <c r="I7" s="252"/>
      <c r="J7" s="251"/>
      <c r="K7" s="368"/>
      <c r="L7" s="368"/>
      <c r="M7" s="368"/>
      <c r="N7" s="368"/>
      <c r="O7" s="252"/>
      <c r="P7" s="249" t="s">
        <v>78</v>
      </c>
      <c r="Q7" s="250"/>
      <c r="R7" s="249" t="s">
        <v>258</v>
      </c>
      <c r="S7" s="250"/>
      <c r="T7" s="249" t="s">
        <v>259</v>
      </c>
      <c r="U7" s="250"/>
      <c r="V7" s="249"/>
      <c r="W7" s="250"/>
    </row>
    <row r="8" spans="1:25" x14ac:dyDescent="0.25">
      <c r="A8" s="263"/>
      <c r="B8" s="264" t="s">
        <v>44</v>
      </c>
      <c r="C8" s="266"/>
      <c r="D8" s="264" t="s">
        <v>87</v>
      </c>
      <c r="E8" s="266"/>
      <c r="F8" s="264" t="s">
        <v>260</v>
      </c>
      <c r="G8" s="266"/>
      <c r="H8" s="264" t="s">
        <v>78</v>
      </c>
      <c r="I8" s="266"/>
      <c r="J8" s="17" t="s">
        <v>261</v>
      </c>
      <c r="K8" s="264" t="s">
        <v>262</v>
      </c>
      <c r="L8" s="266"/>
      <c r="M8" s="17" t="s">
        <v>263</v>
      </c>
      <c r="N8" s="264" t="s">
        <v>78</v>
      </c>
      <c r="O8" s="266"/>
      <c r="P8" s="251" t="s">
        <v>94</v>
      </c>
      <c r="Q8" s="252"/>
      <c r="R8" s="251"/>
      <c r="S8" s="252"/>
      <c r="T8" s="251"/>
      <c r="U8" s="252"/>
      <c r="V8" s="251"/>
      <c r="W8" s="252"/>
    </row>
    <row r="9" spans="1:25" x14ac:dyDescent="0.25">
      <c r="A9" s="18">
        <v>1949</v>
      </c>
      <c r="B9" s="28">
        <v>1271551</v>
      </c>
      <c r="C9" s="20"/>
      <c r="D9" s="28">
        <v>1027283</v>
      </c>
      <c r="E9" s="20"/>
      <c r="F9" s="28">
        <v>1106414</v>
      </c>
      <c r="G9" s="21" t="s">
        <v>16</v>
      </c>
      <c r="H9" s="28">
        <v>3405248</v>
      </c>
      <c r="I9" s="21" t="s">
        <v>16</v>
      </c>
      <c r="J9" s="19" t="s">
        <v>15</v>
      </c>
      <c r="K9" s="19" t="s">
        <v>15</v>
      </c>
      <c r="L9" s="20"/>
      <c r="M9" s="28">
        <v>1055186</v>
      </c>
      <c r="N9" s="28">
        <v>1055186</v>
      </c>
      <c r="O9" s="20"/>
      <c r="P9" s="28">
        <v>4460434</v>
      </c>
      <c r="Q9" s="21" t="s">
        <v>16</v>
      </c>
      <c r="R9" s="28">
        <v>227894</v>
      </c>
      <c r="S9" s="20"/>
      <c r="T9" s="28">
        <v>910922</v>
      </c>
      <c r="U9" s="20"/>
      <c r="V9" s="28">
        <v>5599250</v>
      </c>
      <c r="W9" s="21" t="s">
        <v>16</v>
      </c>
      <c r="Y9" s="14">
        <f>(P9+$X$45*R9)*0.001</f>
        <v>5208.5923127813412</v>
      </c>
    </row>
    <row r="10" spans="1:25" x14ac:dyDescent="0.25">
      <c r="A10" s="18">
        <v>1950</v>
      </c>
      <c r="B10" s="28">
        <v>1261267</v>
      </c>
      <c r="C10" s="20"/>
      <c r="D10" s="28">
        <v>1240312</v>
      </c>
      <c r="E10" s="20"/>
      <c r="F10" s="28">
        <v>1322229</v>
      </c>
      <c r="G10" s="21" t="s">
        <v>16</v>
      </c>
      <c r="H10" s="28">
        <v>3823808</v>
      </c>
      <c r="I10" s="21" t="s">
        <v>16</v>
      </c>
      <c r="J10" s="19" t="s">
        <v>15</v>
      </c>
      <c r="K10" s="19" t="s">
        <v>15</v>
      </c>
      <c r="L10" s="20"/>
      <c r="M10" s="28">
        <v>1005529</v>
      </c>
      <c r="N10" s="28">
        <v>1005529</v>
      </c>
      <c r="O10" s="20"/>
      <c r="P10" s="28">
        <v>4829337</v>
      </c>
      <c r="Q10" s="21" t="s">
        <v>16</v>
      </c>
      <c r="R10" s="28">
        <v>246348</v>
      </c>
      <c r="S10" s="20"/>
      <c r="T10" s="28">
        <v>912869</v>
      </c>
      <c r="U10" s="20"/>
      <c r="V10" s="28">
        <v>5988553</v>
      </c>
      <c r="W10" s="21" t="s">
        <v>16</v>
      </c>
      <c r="Y10" s="14">
        <f t="shared" ref="Y10:Y70" si="0">(P10+$X$45*R10)*0.001</f>
        <v>5638.0783623748666</v>
      </c>
    </row>
    <row r="11" spans="1:25" x14ac:dyDescent="0.25">
      <c r="A11" s="24">
        <v>1951</v>
      </c>
      <c r="B11" s="29">
        <v>1158679</v>
      </c>
      <c r="C11" s="26"/>
      <c r="D11" s="29">
        <v>1526340</v>
      </c>
      <c r="E11" s="26"/>
      <c r="F11" s="29">
        <v>1461245</v>
      </c>
      <c r="G11" s="27" t="s">
        <v>16</v>
      </c>
      <c r="H11" s="29">
        <v>4146264</v>
      </c>
      <c r="I11" s="27" t="s">
        <v>16</v>
      </c>
      <c r="J11" s="25" t="s">
        <v>15</v>
      </c>
      <c r="K11" s="25" t="s">
        <v>15</v>
      </c>
      <c r="L11" s="26"/>
      <c r="M11" s="29">
        <v>958212</v>
      </c>
      <c r="N11" s="29">
        <v>958212</v>
      </c>
      <c r="O11" s="26"/>
      <c r="P11" s="29">
        <v>5104476</v>
      </c>
      <c r="Q11" s="27" t="s">
        <v>16</v>
      </c>
      <c r="R11" s="29">
        <v>283513</v>
      </c>
      <c r="S11" s="26"/>
      <c r="T11" s="29">
        <v>992204</v>
      </c>
      <c r="U11" s="26"/>
      <c r="V11" s="29">
        <v>6380193</v>
      </c>
      <c r="W11" s="27" t="s">
        <v>16</v>
      </c>
      <c r="Y11" s="14">
        <f t="shared" si="0"/>
        <v>6035.2271726134795</v>
      </c>
    </row>
    <row r="12" spans="1:25" x14ac:dyDescent="0.25">
      <c r="A12" s="18">
        <v>1952</v>
      </c>
      <c r="B12" s="28">
        <v>1079206</v>
      </c>
      <c r="C12" s="20"/>
      <c r="D12" s="28">
        <v>1678735</v>
      </c>
      <c r="E12" s="20"/>
      <c r="F12" s="28">
        <v>1501088</v>
      </c>
      <c r="G12" s="21" t="s">
        <v>16</v>
      </c>
      <c r="H12" s="28">
        <v>4259029</v>
      </c>
      <c r="I12" s="21" t="s">
        <v>16</v>
      </c>
      <c r="J12" s="19" t="s">
        <v>15</v>
      </c>
      <c r="K12" s="19" t="s">
        <v>15</v>
      </c>
      <c r="L12" s="20"/>
      <c r="M12" s="28">
        <v>899164</v>
      </c>
      <c r="N12" s="28">
        <v>899164</v>
      </c>
      <c r="O12" s="20"/>
      <c r="P12" s="28">
        <v>5158193</v>
      </c>
      <c r="Q12" s="21" t="s">
        <v>16</v>
      </c>
      <c r="R12" s="28">
        <v>319175</v>
      </c>
      <c r="S12" s="20"/>
      <c r="T12" s="28">
        <v>1082875</v>
      </c>
      <c r="U12" s="20"/>
      <c r="V12" s="28">
        <v>6560243</v>
      </c>
      <c r="W12" s="21" t="s">
        <v>16</v>
      </c>
      <c r="Y12" s="14">
        <f t="shared" si="0"/>
        <v>6206.0197505155229</v>
      </c>
    </row>
    <row r="13" spans="1:25" x14ac:dyDescent="0.25">
      <c r="A13" s="18">
        <v>1953</v>
      </c>
      <c r="B13" s="28">
        <v>965664</v>
      </c>
      <c r="C13" s="20"/>
      <c r="D13" s="28">
        <v>1744496</v>
      </c>
      <c r="E13" s="20"/>
      <c r="F13" s="28">
        <v>1510408</v>
      </c>
      <c r="G13" s="21" t="s">
        <v>16</v>
      </c>
      <c r="H13" s="28">
        <v>4220568</v>
      </c>
      <c r="I13" s="21" t="s">
        <v>16</v>
      </c>
      <c r="J13" s="19" t="s">
        <v>15</v>
      </c>
      <c r="K13" s="19" t="s">
        <v>15</v>
      </c>
      <c r="L13" s="20"/>
      <c r="M13" s="28">
        <v>831947</v>
      </c>
      <c r="N13" s="28">
        <v>831947</v>
      </c>
      <c r="O13" s="20"/>
      <c r="P13" s="28">
        <v>5052515</v>
      </c>
      <c r="Q13" s="21" t="s">
        <v>16</v>
      </c>
      <c r="R13" s="28">
        <v>355347</v>
      </c>
      <c r="S13" s="20"/>
      <c r="T13" s="28">
        <v>1150886</v>
      </c>
      <c r="U13" s="20"/>
      <c r="V13" s="28">
        <v>6558748</v>
      </c>
      <c r="W13" s="21" t="s">
        <v>16</v>
      </c>
      <c r="Y13" s="14">
        <f t="shared" si="0"/>
        <v>6219.091618831173</v>
      </c>
    </row>
    <row r="14" spans="1:25" x14ac:dyDescent="0.25">
      <c r="A14" s="24">
        <v>1954</v>
      </c>
      <c r="B14" s="29">
        <v>858255</v>
      </c>
      <c r="C14" s="26"/>
      <c r="D14" s="29">
        <v>1960547</v>
      </c>
      <c r="E14" s="26"/>
      <c r="F14" s="29">
        <v>1643757</v>
      </c>
      <c r="G14" s="27" t="s">
        <v>16</v>
      </c>
      <c r="H14" s="29">
        <v>4462559</v>
      </c>
      <c r="I14" s="27" t="s">
        <v>16</v>
      </c>
      <c r="J14" s="25" t="s">
        <v>15</v>
      </c>
      <c r="K14" s="25" t="s">
        <v>15</v>
      </c>
      <c r="L14" s="26"/>
      <c r="M14" s="29">
        <v>799748</v>
      </c>
      <c r="N14" s="29">
        <v>799748</v>
      </c>
      <c r="O14" s="26"/>
      <c r="P14" s="29">
        <v>5262307</v>
      </c>
      <c r="Q14" s="27" t="s">
        <v>16</v>
      </c>
      <c r="R14" s="29">
        <v>396571</v>
      </c>
      <c r="S14" s="26"/>
      <c r="T14" s="29">
        <v>1187180</v>
      </c>
      <c r="U14" s="26"/>
      <c r="V14" s="29">
        <v>6846058</v>
      </c>
      <c r="W14" s="27" t="s">
        <v>16</v>
      </c>
      <c r="Y14" s="14">
        <f t="shared" si="0"/>
        <v>6564.2188110086672</v>
      </c>
    </row>
    <row r="15" spans="1:25" x14ac:dyDescent="0.25">
      <c r="A15" s="18">
        <v>1955</v>
      </c>
      <c r="B15" s="28">
        <v>867431</v>
      </c>
      <c r="C15" s="20"/>
      <c r="D15" s="28">
        <v>2198290</v>
      </c>
      <c r="E15" s="20"/>
      <c r="F15" s="28">
        <v>1767024</v>
      </c>
      <c r="G15" s="21" t="s">
        <v>16</v>
      </c>
      <c r="H15" s="28">
        <v>4832746</v>
      </c>
      <c r="I15" s="21" t="s">
        <v>16</v>
      </c>
      <c r="J15" s="19" t="s">
        <v>15</v>
      </c>
      <c r="K15" s="19" t="s">
        <v>15</v>
      </c>
      <c r="L15" s="20"/>
      <c r="M15" s="28">
        <v>775066</v>
      </c>
      <c r="N15" s="28">
        <v>775066</v>
      </c>
      <c r="O15" s="20"/>
      <c r="P15" s="28">
        <v>5607812</v>
      </c>
      <c r="Q15" s="21" t="s">
        <v>16</v>
      </c>
      <c r="R15" s="28">
        <v>438103</v>
      </c>
      <c r="S15" s="20"/>
      <c r="T15" s="28">
        <v>1232073</v>
      </c>
      <c r="U15" s="20"/>
      <c r="V15" s="28">
        <v>7277988</v>
      </c>
      <c r="W15" s="21" t="s">
        <v>16</v>
      </c>
      <c r="Y15" s="14">
        <f t="shared" si="0"/>
        <v>7046.0701432790847</v>
      </c>
    </row>
    <row r="16" spans="1:25" x14ac:dyDescent="0.25">
      <c r="A16" s="18">
        <v>1956</v>
      </c>
      <c r="B16" s="28">
        <v>838910</v>
      </c>
      <c r="C16" s="20"/>
      <c r="D16" s="28">
        <v>2409029</v>
      </c>
      <c r="E16" s="20"/>
      <c r="F16" s="28">
        <v>1852738</v>
      </c>
      <c r="G16" s="21" t="s">
        <v>16</v>
      </c>
      <c r="H16" s="28">
        <v>5100677</v>
      </c>
      <c r="I16" s="21" t="s">
        <v>16</v>
      </c>
      <c r="J16" s="19" t="s">
        <v>15</v>
      </c>
      <c r="K16" s="19" t="s">
        <v>15</v>
      </c>
      <c r="L16" s="20"/>
      <c r="M16" s="28">
        <v>738706</v>
      </c>
      <c r="N16" s="28">
        <v>738706</v>
      </c>
      <c r="O16" s="20"/>
      <c r="P16" s="28">
        <v>5839383</v>
      </c>
      <c r="Q16" s="21" t="s">
        <v>16</v>
      </c>
      <c r="R16" s="28">
        <v>489542</v>
      </c>
      <c r="S16" s="20"/>
      <c r="T16" s="28">
        <v>1333800</v>
      </c>
      <c r="U16" s="20"/>
      <c r="V16" s="28">
        <v>7662725</v>
      </c>
      <c r="W16" s="21" t="s">
        <v>16</v>
      </c>
      <c r="Y16" s="14">
        <f t="shared" si="0"/>
        <v>7446.5113875644074</v>
      </c>
    </row>
    <row r="17" spans="1:25" x14ac:dyDescent="0.25">
      <c r="A17" s="24">
        <v>1957</v>
      </c>
      <c r="B17" s="29">
        <v>653734</v>
      </c>
      <c r="C17" s="26"/>
      <c r="D17" s="29">
        <v>2587778</v>
      </c>
      <c r="E17" s="26"/>
      <c r="F17" s="29">
        <v>1800576</v>
      </c>
      <c r="G17" s="27" t="s">
        <v>16</v>
      </c>
      <c r="H17" s="29">
        <v>5042088</v>
      </c>
      <c r="I17" s="27" t="s">
        <v>16</v>
      </c>
      <c r="J17" s="25" t="s">
        <v>15</v>
      </c>
      <c r="K17" s="25" t="s">
        <v>15</v>
      </c>
      <c r="L17" s="26"/>
      <c r="M17" s="29">
        <v>701812</v>
      </c>
      <c r="N17" s="29">
        <v>701812</v>
      </c>
      <c r="O17" s="26"/>
      <c r="P17" s="29">
        <v>5743900</v>
      </c>
      <c r="Q17" s="27" t="s">
        <v>16</v>
      </c>
      <c r="R17" s="29">
        <v>534740</v>
      </c>
      <c r="S17" s="26"/>
      <c r="T17" s="29">
        <v>1433360</v>
      </c>
      <c r="U17" s="26"/>
      <c r="V17" s="29">
        <v>7712000</v>
      </c>
      <c r="W17" s="27" t="s">
        <v>16</v>
      </c>
      <c r="Y17" s="14">
        <f t="shared" si="0"/>
        <v>7499.4099132785168</v>
      </c>
    </row>
    <row r="18" spans="1:25" x14ac:dyDescent="0.25">
      <c r="A18" s="18">
        <v>1958</v>
      </c>
      <c r="B18" s="28">
        <v>663496</v>
      </c>
      <c r="C18" s="20"/>
      <c r="D18" s="28">
        <v>2809250</v>
      </c>
      <c r="E18" s="20"/>
      <c r="F18" s="28">
        <v>1964177</v>
      </c>
      <c r="G18" s="21" t="s">
        <v>16</v>
      </c>
      <c r="H18" s="28">
        <v>5436923</v>
      </c>
      <c r="I18" s="21" t="s">
        <v>16</v>
      </c>
      <c r="J18" s="19" t="s">
        <v>15</v>
      </c>
      <c r="K18" s="19" t="s">
        <v>15</v>
      </c>
      <c r="L18" s="20"/>
      <c r="M18" s="28">
        <v>688447</v>
      </c>
      <c r="N18" s="28">
        <v>688447</v>
      </c>
      <c r="O18" s="20"/>
      <c r="P18" s="28">
        <v>6125370</v>
      </c>
      <c r="Q18" s="21" t="s">
        <v>16</v>
      </c>
      <c r="R18" s="28">
        <v>578308</v>
      </c>
      <c r="S18" s="20"/>
      <c r="T18" s="28">
        <v>1496996</v>
      </c>
      <c r="U18" s="20"/>
      <c r="V18" s="28">
        <v>8200674</v>
      </c>
      <c r="W18" s="21" t="s">
        <v>16</v>
      </c>
      <c r="Y18" s="14">
        <f t="shared" si="0"/>
        <v>8023.9102755138429</v>
      </c>
    </row>
    <row r="19" spans="1:25" x14ac:dyDescent="0.25">
      <c r="A19" s="18">
        <v>1959</v>
      </c>
      <c r="B19" s="28">
        <v>573321</v>
      </c>
      <c r="C19" s="20"/>
      <c r="D19" s="28">
        <v>3014542</v>
      </c>
      <c r="E19" s="20"/>
      <c r="F19" s="28">
        <v>1953522</v>
      </c>
      <c r="G19" s="21" t="s">
        <v>16</v>
      </c>
      <c r="H19" s="28">
        <v>5541385</v>
      </c>
      <c r="I19" s="21" t="s">
        <v>16</v>
      </c>
      <c r="J19" s="19" t="s">
        <v>15</v>
      </c>
      <c r="K19" s="19" t="s">
        <v>15</v>
      </c>
      <c r="L19" s="20"/>
      <c r="M19" s="28">
        <v>646926</v>
      </c>
      <c r="N19" s="28">
        <v>646926</v>
      </c>
      <c r="O19" s="20"/>
      <c r="P19" s="28">
        <v>6188311</v>
      </c>
      <c r="Q19" s="21" t="s">
        <v>16</v>
      </c>
      <c r="R19" s="28">
        <v>629664</v>
      </c>
      <c r="S19" s="20"/>
      <c r="T19" s="28">
        <v>1593891</v>
      </c>
      <c r="U19" s="20"/>
      <c r="V19" s="28">
        <v>8411866</v>
      </c>
      <c r="W19" s="21" t="s">
        <v>16</v>
      </c>
      <c r="Y19" s="14">
        <f t="shared" si="0"/>
        <v>8255.4490372416567</v>
      </c>
    </row>
    <row r="20" spans="1:25" x14ac:dyDescent="0.25">
      <c r="A20" s="24">
        <v>1960</v>
      </c>
      <c r="B20" s="29">
        <v>585284</v>
      </c>
      <c r="C20" s="26"/>
      <c r="D20" s="29">
        <v>3211778</v>
      </c>
      <c r="E20" s="26"/>
      <c r="F20" s="29">
        <v>2227143</v>
      </c>
      <c r="G20" s="27" t="s">
        <v>16</v>
      </c>
      <c r="H20" s="29">
        <v>6024205</v>
      </c>
      <c r="I20" s="27" t="s">
        <v>16</v>
      </c>
      <c r="J20" s="25" t="s">
        <v>15</v>
      </c>
      <c r="K20" s="25" t="s">
        <v>15</v>
      </c>
      <c r="L20" s="26"/>
      <c r="M20" s="29">
        <v>626630</v>
      </c>
      <c r="N20" s="29">
        <v>626630</v>
      </c>
      <c r="O20" s="26"/>
      <c r="P20" s="29">
        <v>6650835</v>
      </c>
      <c r="Q20" s="27" t="s">
        <v>16</v>
      </c>
      <c r="R20" s="29">
        <v>687393</v>
      </c>
      <c r="S20" s="26"/>
      <c r="T20" s="29">
        <v>1701190</v>
      </c>
      <c r="U20" s="27" t="s">
        <v>16</v>
      </c>
      <c r="V20" s="29">
        <v>9039418</v>
      </c>
      <c r="W20" s="27" t="s">
        <v>16</v>
      </c>
      <c r="Y20" s="14">
        <f t="shared" si="0"/>
        <v>8907.4928632947958</v>
      </c>
    </row>
    <row r="21" spans="1:25" x14ac:dyDescent="0.25">
      <c r="A21" s="18">
        <v>1961</v>
      </c>
      <c r="B21" s="28">
        <v>533611</v>
      </c>
      <c r="C21" s="20"/>
      <c r="D21" s="28">
        <v>3362278</v>
      </c>
      <c r="E21" s="20"/>
      <c r="F21" s="28">
        <v>2292856</v>
      </c>
      <c r="G21" s="21" t="s">
        <v>16</v>
      </c>
      <c r="H21" s="28">
        <v>6188746</v>
      </c>
      <c r="I21" s="21" t="s">
        <v>16</v>
      </c>
      <c r="J21" s="19" t="s">
        <v>15</v>
      </c>
      <c r="K21" s="19" t="s">
        <v>15</v>
      </c>
      <c r="L21" s="20"/>
      <c r="M21" s="28">
        <v>586864</v>
      </c>
      <c r="N21" s="28">
        <v>586864</v>
      </c>
      <c r="O21" s="20"/>
      <c r="P21" s="28">
        <v>6775610</v>
      </c>
      <c r="Q21" s="21" t="s">
        <v>16</v>
      </c>
      <c r="R21" s="28">
        <v>731686</v>
      </c>
      <c r="S21" s="20"/>
      <c r="T21" s="28">
        <v>1778728</v>
      </c>
      <c r="U21" s="21" t="s">
        <v>16</v>
      </c>
      <c r="V21" s="28">
        <v>9286024</v>
      </c>
      <c r="W21" s="21" t="s">
        <v>16</v>
      </c>
      <c r="Y21" s="14">
        <f t="shared" si="0"/>
        <v>9177.6783442553478</v>
      </c>
    </row>
    <row r="22" spans="1:25" x14ac:dyDescent="0.25">
      <c r="A22" s="18">
        <v>1962</v>
      </c>
      <c r="B22" s="28">
        <v>520794</v>
      </c>
      <c r="C22" s="20"/>
      <c r="D22" s="28">
        <v>3600313</v>
      </c>
      <c r="E22" s="20"/>
      <c r="F22" s="28">
        <v>2398521</v>
      </c>
      <c r="G22" s="21" t="s">
        <v>16</v>
      </c>
      <c r="H22" s="28">
        <v>6519627</v>
      </c>
      <c r="I22" s="21" t="s">
        <v>16</v>
      </c>
      <c r="J22" s="19" t="s">
        <v>15</v>
      </c>
      <c r="K22" s="19" t="s">
        <v>15</v>
      </c>
      <c r="L22" s="20"/>
      <c r="M22" s="28">
        <v>560084</v>
      </c>
      <c r="N22" s="28">
        <v>560084</v>
      </c>
      <c r="O22" s="20"/>
      <c r="P22" s="28">
        <v>7079711</v>
      </c>
      <c r="Q22" s="21" t="s">
        <v>16</v>
      </c>
      <c r="R22" s="28">
        <v>794320</v>
      </c>
      <c r="S22" s="20"/>
      <c r="T22" s="28">
        <v>1908389</v>
      </c>
      <c r="U22" s="21" t="s">
        <v>16</v>
      </c>
      <c r="V22" s="28">
        <v>9782420</v>
      </c>
      <c r="W22" s="21" t="s">
        <v>16</v>
      </c>
      <c r="Y22" s="14">
        <f t="shared" si="0"/>
        <v>9687.4019045805289</v>
      </c>
    </row>
    <row r="23" spans="1:25" x14ac:dyDescent="0.25">
      <c r="A23" s="24">
        <v>1963</v>
      </c>
      <c r="B23" s="29">
        <v>438442</v>
      </c>
      <c r="C23" s="26"/>
      <c r="D23" s="29">
        <v>3700281</v>
      </c>
      <c r="E23" s="26"/>
      <c r="F23" s="29">
        <v>2414123</v>
      </c>
      <c r="G23" s="27" t="s">
        <v>16</v>
      </c>
      <c r="H23" s="29">
        <v>6552846</v>
      </c>
      <c r="I23" s="27" t="s">
        <v>16</v>
      </c>
      <c r="J23" s="25" t="s">
        <v>15</v>
      </c>
      <c r="K23" s="25" t="s">
        <v>15</v>
      </c>
      <c r="L23" s="26"/>
      <c r="M23" s="29">
        <v>536967</v>
      </c>
      <c r="N23" s="29">
        <v>536967</v>
      </c>
      <c r="O23" s="26"/>
      <c r="P23" s="29">
        <v>7089813</v>
      </c>
      <c r="Q23" s="27" t="s">
        <v>16</v>
      </c>
      <c r="R23" s="29">
        <v>855568</v>
      </c>
      <c r="S23" s="26"/>
      <c r="T23" s="29">
        <v>2043099</v>
      </c>
      <c r="U23" s="27" t="s">
        <v>16</v>
      </c>
      <c r="V23" s="29">
        <v>9988479</v>
      </c>
      <c r="W23" s="27" t="s">
        <v>16</v>
      </c>
      <c r="Y23" s="14">
        <f t="shared" si="0"/>
        <v>9898.5763344875522</v>
      </c>
    </row>
    <row r="24" spans="1:25" x14ac:dyDescent="0.25">
      <c r="A24" s="18">
        <v>1964</v>
      </c>
      <c r="B24" s="28">
        <v>378720</v>
      </c>
      <c r="C24" s="20"/>
      <c r="D24" s="28">
        <v>3908485</v>
      </c>
      <c r="E24" s="20"/>
      <c r="F24" s="28">
        <v>2325488</v>
      </c>
      <c r="G24" s="21" t="s">
        <v>16</v>
      </c>
      <c r="H24" s="28">
        <v>6612693</v>
      </c>
      <c r="I24" s="21" t="s">
        <v>16</v>
      </c>
      <c r="J24" s="19" t="s">
        <v>15</v>
      </c>
      <c r="K24" s="19" t="s">
        <v>15</v>
      </c>
      <c r="L24" s="20"/>
      <c r="M24" s="28">
        <v>499058</v>
      </c>
      <c r="N24" s="28">
        <v>499058</v>
      </c>
      <c r="O24" s="20"/>
      <c r="P24" s="28">
        <v>7111751</v>
      </c>
      <c r="Q24" s="21" t="s">
        <v>16</v>
      </c>
      <c r="R24" s="28">
        <v>927525</v>
      </c>
      <c r="S24" s="20"/>
      <c r="T24" s="28">
        <v>2201298</v>
      </c>
      <c r="U24" s="21" t="s">
        <v>16</v>
      </c>
      <c r="V24" s="28">
        <v>10240574</v>
      </c>
      <c r="W24" s="21" t="s">
        <v>16</v>
      </c>
      <c r="Y24" s="14">
        <f t="shared" si="0"/>
        <v>10156.74358015794</v>
      </c>
    </row>
    <row r="25" spans="1:25" x14ac:dyDescent="0.25">
      <c r="A25" s="18">
        <v>1965</v>
      </c>
      <c r="B25" s="28">
        <v>351657</v>
      </c>
      <c r="C25" s="20"/>
      <c r="D25" s="28">
        <v>4027692</v>
      </c>
      <c r="E25" s="20"/>
      <c r="F25" s="28">
        <v>2431923</v>
      </c>
      <c r="G25" s="21" t="s">
        <v>16</v>
      </c>
      <c r="H25" s="28">
        <v>6811272</v>
      </c>
      <c r="I25" s="21" t="s">
        <v>16</v>
      </c>
      <c r="J25" s="19" t="s">
        <v>15</v>
      </c>
      <c r="K25" s="19" t="s">
        <v>15</v>
      </c>
      <c r="L25" s="20"/>
      <c r="M25" s="28">
        <v>468150</v>
      </c>
      <c r="N25" s="28">
        <v>468150</v>
      </c>
      <c r="O25" s="20"/>
      <c r="P25" s="28">
        <v>7279422</v>
      </c>
      <c r="Q25" s="21" t="s">
        <v>16</v>
      </c>
      <c r="R25" s="28">
        <v>992935</v>
      </c>
      <c r="S25" s="20"/>
      <c r="T25" s="28">
        <v>2367029</v>
      </c>
      <c r="U25" s="21" t="s">
        <v>16</v>
      </c>
      <c r="V25" s="28">
        <v>10639387</v>
      </c>
      <c r="W25" s="21" t="s">
        <v>16</v>
      </c>
      <c r="Y25" s="14">
        <f t="shared" si="0"/>
        <v>10539.150533008946</v>
      </c>
    </row>
    <row r="26" spans="1:25" x14ac:dyDescent="0.25">
      <c r="A26" s="24">
        <v>1966</v>
      </c>
      <c r="B26" s="29">
        <v>348790</v>
      </c>
      <c r="C26" s="26"/>
      <c r="D26" s="29">
        <v>4274822</v>
      </c>
      <c r="E26" s="26"/>
      <c r="F26" s="29">
        <v>2421800</v>
      </c>
      <c r="G26" s="27" t="s">
        <v>16</v>
      </c>
      <c r="H26" s="29">
        <v>7045412</v>
      </c>
      <c r="I26" s="27" t="s">
        <v>16</v>
      </c>
      <c r="J26" s="25" t="s">
        <v>15</v>
      </c>
      <c r="K26" s="25" t="s">
        <v>15</v>
      </c>
      <c r="L26" s="26"/>
      <c r="M26" s="29">
        <v>454974</v>
      </c>
      <c r="N26" s="29">
        <v>454974</v>
      </c>
      <c r="O26" s="26"/>
      <c r="P26" s="29">
        <v>7500386</v>
      </c>
      <c r="Q26" s="27" t="s">
        <v>16</v>
      </c>
      <c r="R26" s="29">
        <v>1081223</v>
      </c>
      <c r="S26" s="26"/>
      <c r="T26" s="29">
        <v>2587021</v>
      </c>
      <c r="U26" s="27" t="s">
        <v>16</v>
      </c>
      <c r="V26" s="29">
        <v>11168630</v>
      </c>
      <c r="W26" s="27" t="s">
        <v>16</v>
      </c>
      <c r="Y26" s="14">
        <f t="shared" si="0"/>
        <v>11049.957184060922</v>
      </c>
    </row>
    <row r="27" spans="1:25" x14ac:dyDescent="0.25">
      <c r="A27" s="18">
        <v>1967</v>
      </c>
      <c r="B27" s="28">
        <v>298819</v>
      </c>
      <c r="C27" s="20"/>
      <c r="D27" s="28">
        <v>4451330</v>
      </c>
      <c r="E27" s="20"/>
      <c r="F27" s="28">
        <v>2527239</v>
      </c>
      <c r="G27" s="21" t="s">
        <v>16</v>
      </c>
      <c r="H27" s="28">
        <v>7277387</v>
      </c>
      <c r="I27" s="21" t="s">
        <v>16</v>
      </c>
      <c r="J27" s="19" t="s">
        <v>15</v>
      </c>
      <c r="K27" s="19" t="s">
        <v>15</v>
      </c>
      <c r="L27" s="20"/>
      <c r="M27" s="28">
        <v>433973</v>
      </c>
      <c r="N27" s="28">
        <v>433973</v>
      </c>
      <c r="O27" s="20"/>
      <c r="P27" s="28">
        <v>7711360</v>
      </c>
      <c r="Q27" s="21" t="s">
        <v>16</v>
      </c>
      <c r="R27" s="28">
        <v>1160469</v>
      </c>
      <c r="S27" s="20"/>
      <c r="T27" s="28">
        <v>2767446</v>
      </c>
      <c r="U27" s="21" t="s">
        <v>16</v>
      </c>
      <c r="V27" s="28">
        <v>11639275</v>
      </c>
      <c r="W27" s="21" t="s">
        <v>16</v>
      </c>
      <c r="Y27" s="14">
        <f t="shared" si="0"/>
        <v>11521.089650956366</v>
      </c>
    </row>
    <row r="28" spans="1:25" x14ac:dyDescent="0.25">
      <c r="A28" s="18">
        <v>1968</v>
      </c>
      <c r="B28" s="28">
        <v>264330</v>
      </c>
      <c r="C28" s="20"/>
      <c r="D28" s="28">
        <v>4588315</v>
      </c>
      <c r="E28" s="20"/>
      <c r="F28" s="28">
        <v>2654589</v>
      </c>
      <c r="G28" s="21" t="s">
        <v>16</v>
      </c>
      <c r="H28" s="28">
        <v>7507234</v>
      </c>
      <c r="I28" s="21" t="s">
        <v>16</v>
      </c>
      <c r="J28" s="19" t="s">
        <v>15</v>
      </c>
      <c r="K28" s="19" t="s">
        <v>15</v>
      </c>
      <c r="L28" s="20"/>
      <c r="M28" s="28">
        <v>425511</v>
      </c>
      <c r="N28" s="28">
        <v>425511</v>
      </c>
      <c r="O28" s="20"/>
      <c r="P28" s="28">
        <v>7932745</v>
      </c>
      <c r="Q28" s="21" t="s">
        <v>16</v>
      </c>
      <c r="R28" s="28">
        <v>1301916</v>
      </c>
      <c r="S28" s="20"/>
      <c r="T28" s="28">
        <v>3101629</v>
      </c>
      <c r="U28" s="21" t="s">
        <v>16</v>
      </c>
      <c r="V28" s="28">
        <v>12336290</v>
      </c>
      <c r="W28" s="21" t="s">
        <v>16</v>
      </c>
      <c r="Y28" s="14">
        <f t="shared" si="0"/>
        <v>12206.834172786612</v>
      </c>
    </row>
    <row r="29" spans="1:25" x14ac:dyDescent="0.25">
      <c r="A29" s="24">
        <v>1969</v>
      </c>
      <c r="B29" s="29">
        <v>248107</v>
      </c>
      <c r="C29" s="26"/>
      <c r="D29" s="29">
        <v>4874858</v>
      </c>
      <c r="E29" s="26"/>
      <c r="F29" s="29">
        <v>2704779</v>
      </c>
      <c r="G29" s="27" t="s">
        <v>16</v>
      </c>
      <c r="H29" s="29">
        <v>7827744</v>
      </c>
      <c r="I29" s="27" t="s">
        <v>16</v>
      </c>
      <c r="J29" s="25" t="s">
        <v>15</v>
      </c>
      <c r="K29" s="25" t="s">
        <v>15</v>
      </c>
      <c r="L29" s="26"/>
      <c r="M29" s="29">
        <v>415053</v>
      </c>
      <c r="N29" s="29">
        <v>415053</v>
      </c>
      <c r="O29" s="26"/>
      <c r="P29" s="29">
        <v>8242797</v>
      </c>
      <c r="Q29" s="27" t="s">
        <v>16</v>
      </c>
      <c r="R29" s="29">
        <v>1456024</v>
      </c>
      <c r="S29" s="26"/>
      <c r="T29" s="29">
        <v>3470335</v>
      </c>
      <c r="U29" s="27" t="s">
        <v>16</v>
      </c>
      <c r="V29" s="29">
        <v>13169156</v>
      </c>
      <c r="W29" s="27" t="s">
        <v>16</v>
      </c>
      <c r="Y29" s="14">
        <f t="shared" si="0"/>
        <v>13022.81077486524</v>
      </c>
    </row>
    <row r="30" spans="1:25" x14ac:dyDescent="0.25">
      <c r="A30" s="18">
        <v>1970</v>
      </c>
      <c r="B30" s="28">
        <v>209380</v>
      </c>
      <c r="C30" s="20"/>
      <c r="D30" s="28">
        <v>4987392</v>
      </c>
      <c r="E30" s="20"/>
      <c r="F30" s="28">
        <v>2724856</v>
      </c>
      <c r="G30" s="21" t="s">
        <v>16</v>
      </c>
      <c r="H30" s="28">
        <v>7921629</v>
      </c>
      <c r="I30" s="21" t="s">
        <v>16</v>
      </c>
      <c r="J30" s="19" t="s">
        <v>15</v>
      </c>
      <c r="K30" s="19" t="s">
        <v>15</v>
      </c>
      <c r="L30" s="20"/>
      <c r="M30" s="28">
        <v>400777</v>
      </c>
      <c r="N30" s="28">
        <v>400777</v>
      </c>
      <c r="O30" s="20"/>
      <c r="P30" s="28">
        <v>8322406</v>
      </c>
      <c r="Q30" s="21" t="s">
        <v>16</v>
      </c>
      <c r="R30" s="28">
        <v>1590983</v>
      </c>
      <c r="S30" s="20"/>
      <c r="T30" s="28">
        <v>3852369</v>
      </c>
      <c r="U30" s="21" t="s">
        <v>16</v>
      </c>
      <c r="V30" s="28">
        <v>13765758</v>
      </c>
      <c r="W30" s="21" t="s">
        <v>16</v>
      </c>
      <c r="Y30" s="14">
        <f t="shared" si="0"/>
        <v>13545.479696296507</v>
      </c>
    </row>
    <row r="31" spans="1:25" x14ac:dyDescent="0.25">
      <c r="A31" s="18">
        <v>1971</v>
      </c>
      <c r="B31" s="28">
        <v>171986</v>
      </c>
      <c r="C31" s="20"/>
      <c r="D31" s="28">
        <v>5125812</v>
      </c>
      <c r="E31" s="20"/>
      <c r="F31" s="28">
        <v>2747779</v>
      </c>
      <c r="G31" s="21" t="s">
        <v>16</v>
      </c>
      <c r="H31" s="28">
        <v>8045577</v>
      </c>
      <c r="I31" s="21" t="s">
        <v>16</v>
      </c>
      <c r="J31" s="19" t="s">
        <v>15</v>
      </c>
      <c r="K31" s="19" t="s">
        <v>15</v>
      </c>
      <c r="L31" s="20"/>
      <c r="M31" s="28">
        <v>381874</v>
      </c>
      <c r="N31" s="28">
        <v>381874</v>
      </c>
      <c r="O31" s="20"/>
      <c r="P31" s="28">
        <v>8427451</v>
      </c>
      <c r="Q31" s="21" t="s">
        <v>16</v>
      </c>
      <c r="R31" s="28">
        <v>1704403</v>
      </c>
      <c r="S31" s="20"/>
      <c r="T31" s="28">
        <v>4114346</v>
      </c>
      <c r="U31" s="21" t="s">
        <v>16</v>
      </c>
      <c r="V31" s="28">
        <v>14246200</v>
      </c>
      <c r="W31" s="21" t="s">
        <v>16</v>
      </c>
      <c r="Y31" s="14">
        <f t="shared" si="0"/>
        <v>14022.873752593117</v>
      </c>
    </row>
    <row r="32" spans="1:25" x14ac:dyDescent="0.25">
      <c r="A32" s="24">
        <v>1972</v>
      </c>
      <c r="B32" s="29">
        <v>115782</v>
      </c>
      <c r="C32" s="26"/>
      <c r="D32" s="29">
        <v>5264384</v>
      </c>
      <c r="E32" s="26"/>
      <c r="F32" s="29">
        <v>2867438</v>
      </c>
      <c r="G32" s="27" t="s">
        <v>16</v>
      </c>
      <c r="H32" s="29">
        <v>8247603</v>
      </c>
      <c r="I32" s="27" t="s">
        <v>16</v>
      </c>
      <c r="J32" s="25" t="s">
        <v>15</v>
      </c>
      <c r="K32" s="25" t="s">
        <v>15</v>
      </c>
      <c r="L32" s="26"/>
      <c r="M32" s="29">
        <v>379776</v>
      </c>
      <c r="N32" s="29">
        <v>379776</v>
      </c>
      <c r="O32" s="26"/>
      <c r="P32" s="29">
        <v>8627379</v>
      </c>
      <c r="Q32" s="27" t="s">
        <v>16</v>
      </c>
      <c r="R32" s="29">
        <v>1837735</v>
      </c>
      <c r="S32" s="26"/>
      <c r="T32" s="29">
        <v>4391932</v>
      </c>
      <c r="U32" s="27" t="s">
        <v>16</v>
      </c>
      <c r="V32" s="29">
        <v>14857045</v>
      </c>
      <c r="W32" s="27" t="s">
        <v>16</v>
      </c>
      <c r="Y32" s="14">
        <f t="shared" si="0"/>
        <v>14660.520359312739</v>
      </c>
    </row>
    <row r="33" spans="1:25" x14ac:dyDescent="0.25">
      <c r="A33" s="18">
        <v>1973</v>
      </c>
      <c r="B33" s="28">
        <v>93911</v>
      </c>
      <c r="C33" s="20"/>
      <c r="D33" s="28">
        <v>4976975</v>
      </c>
      <c r="E33" s="20"/>
      <c r="F33" s="28">
        <v>2800327</v>
      </c>
      <c r="G33" s="21" t="s">
        <v>16</v>
      </c>
      <c r="H33" s="28">
        <v>7871212</v>
      </c>
      <c r="I33" s="21" t="s">
        <v>16</v>
      </c>
      <c r="J33" s="19" t="s">
        <v>15</v>
      </c>
      <c r="K33" s="19" t="s">
        <v>15</v>
      </c>
      <c r="L33" s="20"/>
      <c r="M33" s="28">
        <v>354096</v>
      </c>
      <c r="N33" s="28">
        <v>354096</v>
      </c>
      <c r="O33" s="20"/>
      <c r="P33" s="28">
        <v>8225308</v>
      </c>
      <c r="Q33" s="21" t="s">
        <v>16</v>
      </c>
      <c r="R33" s="28">
        <v>1976337</v>
      </c>
      <c r="S33" s="20"/>
      <c r="T33" s="28">
        <v>4695706</v>
      </c>
      <c r="U33" s="21" t="s">
        <v>16</v>
      </c>
      <c r="V33" s="28">
        <v>14897351</v>
      </c>
      <c r="W33" s="21" t="s">
        <v>16</v>
      </c>
      <c r="Y33" s="14">
        <f t="shared" si="0"/>
        <v>14713.468966972967</v>
      </c>
    </row>
    <row r="34" spans="1:25" x14ac:dyDescent="0.25">
      <c r="A34" s="18">
        <v>1974</v>
      </c>
      <c r="B34" s="28">
        <v>82126</v>
      </c>
      <c r="C34" s="20"/>
      <c r="D34" s="28">
        <v>4900995</v>
      </c>
      <c r="E34" s="20"/>
      <c r="F34" s="28">
        <v>2553838</v>
      </c>
      <c r="G34" s="21" t="s">
        <v>16</v>
      </c>
      <c r="H34" s="28">
        <v>7536958</v>
      </c>
      <c r="I34" s="21" t="s">
        <v>16</v>
      </c>
      <c r="J34" s="19" t="s">
        <v>15</v>
      </c>
      <c r="K34" s="19" t="s">
        <v>15</v>
      </c>
      <c r="L34" s="20"/>
      <c r="M34" s="28">
        <v>370952</v>
      </c>
      <c r="N34" s="28">
        <v>370952</v>
      </c>
      <c r="O34" s="20"/>
      <c r="P34" s="28">
        <v>7907910</v>
      </c>
      <c r="Q34" s="21" t="s">
        <v>16</v>
      </c>
      <c r="R34" s="28">
        <v>1972763</v>
      </c>
      <c r="S34" s="20"/>
      <c r="T34" s="28">
        <v>4773662</v>
      </c>
      <c r="U34" s="21" t="s">
        <v>16</v>
      </c>
      <c r="V34" s="28">
        <v>14654335</v>
      </c>
      <c r="W34" s="21" t="s">
        <v>16</v>
      </c>
      <c r="Y34" s="14">
        <f t="shared" si="0"/>
        <v>14384.3378023882</v>
      </c>
    </row>
    <row r="35" spans="1:25" x14ac:dyDescent="0.25">
      <c r="A35" s="24">
        <v>1975</v>
      </c>
      <c r="B35" s="29">
        <v>62843</v>
      </c>
      <c r="C35" s="26"/>
      <c r="D35" s="29">
        <v>5022606</v>
      </c>
      <c r="E35" s="26"/>
      <c r="F35" s="29">
        <v>2478772</v>
      </c>
      <c r="G35" s="27" t="s">
        <v>16</v>
      </c>
      <c r="H35" s="29">
        <v>7564221</v>
      </c>
      <c r="I35" s="27" t="s">
        <v>16</v>
      </c>
      <c r="J35" s="25" t="s">
        <v>15</v>
      </c>
      <c r="K35" s="25" t="s">
        <v>15</v>
      </c>
      <c r="L35" s="26"/>
      <c r="M35" s="29">
        <v>425408</v>
      </c>
      <c r="N35" s="29">
        <v>425408</v>
      </c>
      <c r="O35" s="26"/>
      <c r="P35" s="29">
        <v>7989629</v>
      </c>
      <c r="Q35" s="27" t="s">
        <v>16</v>
      </c>
      <c r="R35" s="29">
        <v>2006735</v>
      </c>
      <c r="S35" s="26"/>
      <c r="T35" s="29">
        <v>4817036</v>
      </c>
      <c r="U35" s="27" t="s">
        <v>16</v>
      </c>
      <c r="V35" s="29">
        <v>14813400</v>
      </c>
      <c r="W35" s="27" t="s">
        <v>16</v>
      </c>
      <c r="Y35" s="14">
        <f t="shared" si="0"/>
        <v>14577.584241468683</v>
      </c>
    </row>
    <row r="36" spans="1:25" x14ac:dyDescent="0.25">
      <c r="A36" s="18">
        <v>1976</v>
      </c>
      <c r="B36" s="28">
        <v>58885</v>
      </c>
      <c r="C36" s="20"/>
      <c r="D36" s="28">
        <v>5147336</v>
      </c>
      <c r="E36" s="20"/>
      <c r="F36" s="28">
        <v>2703280</v>
      </c>
      <c r="G36" s="21" t="s">
        <v>16</v>
      </c>
      <c r="H36" s="28">
        <v>7909501</v>
      </c>
      <c r="I36" s="21" t="s">
        <v>16</v>
      </c>
      <c r="J36" s="19" t="s">
        <v>15</v>
      </c>
      <c r="K36" s="19" t="s">
        <v>15</v>
      </c>
      <c r="L36" s="20"/>
      <c r="M36" s="28">
        <v>481634</v>
      </c>
      <c r="N36" s="28">
        <v>481634</v>
      </c>
      <c r="O36" s="20"/>
      <c r="P36" s="28">
        <v>8391135</v>
      </c>
      <c r="Q36" s="21" t="s">
        <v>16</v>
      </c>
      <c r="R36" s="28">
        <v>2069215</v>
      </c>
      <c r="S36" s="20"/>
      <c r="T36" s="28">
        <v>4949910</v>
      </c>
      <c r="U36" s="21" t="s">
        <v>16</v>
      </c>
      <c r="V36" s="28">
        <v>15410259</v>
      </c>
      <c r="W36" s="21" t="s">
        <v>16</v>
      </c>
      <c r="Y36" s="14">
        <f t="shared" si="0"/>
        <v>15184.207231747403</v>
      </c>
    </row>
    <row r="37" spans="1:25" x14ac:dyDescent="0.25">
      <c r="A37" s="18">
        <v>1977</v>
      </c>
      <c r="B37" s="28">
        <v>57461</v>
      </c>
      <c r="C37" s="20"/>
      <c r="D37" s="28">
        <v>4913093</v>
      </c>
      <c r="E37" s="20"/>
      <c r="F37" s="28">
        <v>2681282</v>
      </c>
      <c r="G37" s="21" t="s">
        <v>16</v>
      </c>
      <c r="H37" s="28">
        <v>7651836</v>
      </c>
      <c r="I37" s="21" t="s">
        <v>16</v>
      </c>
      <c r="J37" s="19" t="s">
        <v>15</v>
      </c>
      <c r="K37" s="19" t="s">
        <v>15</v>
      </c>
      <c r="L37" s="20"/>
      <c r="M37" s="28">
        <v>541783</v>
      </c>
      <c r="N37" s="28">
        <v>541783</v>
      </c>
      <c r="O37" s="20"/>
      <c r="P37" s="28">
        <v>8193619</v>
      </c>
      <c r="Q37" s="21" t="s">
        <v>16</v>
      </c>
      <c r="R37" s="28">
        <v>2201555</v>
      </c>
      <c r="S37" s="20"/>
      <c r="T37" s="28">
        <v>5266539</v>
      </c>
      <c r="U37" s="21" t="s">
        <v>16</v>
      </c>
      <c r="V37" s="28">
        <v>15661713</v>
      </c>
      <c r="W37" s="21" t="s">
        <v>16</v>
      </c>
      <c r="Y37" s="14">
        <f t="shared" si="0"/>
        <v>15421.153179466442</v>
      </c>
    </row>
    <row r="38" spans="1:25" x14ac:dyDescent="0.25">
      <c r="A38" s="24">
        <v>1978</v>
      </c>
      <c r="B38" s="29">
        <v>49145</v>
      </c>
      <c r="C38" s="26"/>
      <c r="D38" s="29">
        <v>4981454</v>
      </c>
      <c r="E38" s="26"/>
      <c r="F38" s="29">
        <v>2607495</v>
      </c>
      <c r="G38" s="27" t="s">
        <v>16</v>
      </c>
      <c r="H38" s="29">
        <v>7638094</v>
      </c>
      <c r="I38" s="27" t="s">
        <v>16</v>
      </c>
      <c r="J38" s="25" t="s">
        <v>15</v>
      </c>
      <c r="K38" s="25" t="s">
        <v>15</v>
      </c>
      <c r="L38" s="26"/>
      <c r="M38" s="29">
        <v>621849</v>
      </c>
      <c r="N38" s="29">
        <v>621849</v>
      </c>
      <c r="O38" s="26"/>
      <c r="P38" s="29">
        <v>8259943</v>
      </c>
      <c r="Q38" s="27" t="s">
        <v>16</v>
      </c>
      <c r="R38" s="29">
        <v>2301278</v>
      </c>
      <c r="S38" s="26"/>
      <c r="T38" s="29">
        <v>5571065</v>
      </c>
      <c r="U38" s="27" t="s">
        <v>16</v>
      </c>
      <c r="V38" s="29">
        <v>16132287</v>
      </c>
      <c r="W38" s="27" t="s">
        <v>16</v>
      </c>
      <c r="Y38" s="14">
        <f t="shared" si="0"/>
        <v>15814.860047929382</v>
      </c>
    </row>
    <row r="39" spans="1:25" x14ac:dyDescent="0.25">
      <c r="A39" s="18">
        <v>1979</v>
      </c>
      <c r="B39" s="28">
        <v>37313</v>
      </c>
      <c r="C39" s="20"/>
      <c r="D39" s="28">
        <v>5054742</v>
      </c>
      <c r="E39" s="20"/>
      <c r="F39" s="28">
        <v>2098779</v>
      </c>
      <c r="G39" s="21" t="s">
        <v>16</v>
      </c>
      <c r="H39" s="28">
        <v>7190834</v>
      </c>
      <c r="I39" s="21" t="s">
        <v>16</v>
      </c>
      <c r="J39" s="19" t="s">
        <v>15</v>
      </c>
      <c r="K39" s="19" t="s">
        <v>15</v>
      </c>
      <c r="L39" s="20"/>
      <c r="M39" s="28">
        <v>728076</v>
      </c>
      <c r="N39" s="28">
        <v>728076</v>
      </c>
      <c r="O39" s="20"/>
      <c r="P39" s="28">
        <v>7918910</v>
      </c>
      <c r="Q39" s="21" t="s">
        <v>16</v>
      </c>
      <c r="R39" s="28">
        <v>2329778</v>
      </c>
      <c r="S39" s="20"/>
      <c r="T39" s="28">
        <v>5564036</v>
      </c>
      <c r="U39" s="21" t="s">
        <v>16</v>
      </c>
      <c r="V39" s="28">
        <v>15812724</v>
      </c>
      <c r="W39" s="21" t="s">
        <v>16</v>
      </c>
      <c r="Y39" s="14">
        <f t="shared" si="0"/>
        <v>15567.39033574858</v>
      </c>
    </row>
    <row r="40" spans="1:25" x14ac:dyDescent="0.25">
      <c r="A40" s="18">
        <v>1980</v>
      </c>
      <c r="B40" s="28">
        <v>30544</v>
      </c>
      <c r="C40" s="20"/>
      <c r="D40" s="28">
        <v>4824836</v>
      </c>
      <c r="E40" s="20"/>
      <c r="F40" s="28">
        <v>1734025</v>
      </c>
      <c r="G40" s="21" t="s">
        <v>16</v>
      </c>
      <c r="H40" s="28">
        <v>6589405</v>
      </c>
      <c r="I40" s="21" t="s">
        <v>16</v>
      </c>
      <c r="J40" s="19" t="s">
        <v>15</v>
      </c>
      <c r="K40" s="19" t="s">
        <v>15</v>
      </c>
      <c r="L40" s="20"/>
      <c r="M40" s="28">
        <v>850000</v>
      </c>
      <c r="N40" s="28">
        <v>850000</v>
      </c>
      <c r="O40" s="20"/>
      <c r="P40" s="28">
        <v>7439405</v>
      </c>
      <c r="Q40" s="21" t="s">
        <v>16</v>
      </c>
      <c r="R40" s="28">
        <v>2448093</v>
      </c>
      <c r="S40" s="20"/>
      <c r="T40" s="28">
        <v>5865882</v>
      </c>
      <c r="U40" s="21" t="s">
        <v>16</v>
      </c>
      <c r="V40" s="28">
        <v>15753380</v>
      </c>
      <c r="W40" s="21" t="s">
        <v>16</v>
      </c>
      <c r="Y40" s="14">
        <f t="shared" si="0"/>
        <v>15476.304297093435</v>
      </c>
    </row>
    <row r="41" spans="1:25" x14ac:dyDescent="0.25">
      <c r="A41" s="24">
        <v>1981</v>
      </c>
      <c r="B41" s="29">
        <v>30020</v>
      </c>
      <c r="C41" s="26"/>
      <c r="D41" s="29">
        <v>4614199</v>
      </c>
      <c r="E41" s="26"/>
      <c r="F41" s="29">
        <v>1531065</v>
      </c>
      <c r="G41" s="27" t="s">
        <v>16</v>
      </c>
      <c r="H41" s="29">
        <v>6175285</v>
      </c>
      <c r="I41" s="27" t="s">
        <v>16</v>
      </c>
      <c r="J41" s="25" t="s">
        <v>15</v>
      </c>
      <c r="K41" s="25" t="s">
        <v>15</v>
      </c>
      <c r="L41" s="26"/>
      <c r="M41" s="29">
        <v>870000</v>
      </c>
      <c r="N41" s="29">
        <v>870000</v>
      </c>
      <c r="O41" s="26"/>
      <c r="P41" s="29">
        <v>7045285</v>
      </c>
      <c r="Q41" s="27" t="s">
        <v>16</v>
      </c>
      <c r="R41" s="29">
        <v>2464368</v>
      </c>
      <c r="S41" s="26"/>
      <c r="T41" s="29">
        <v>5751892</v>
      </c>
      <c r="U41" s="27" t="s">
        <v>16</v>
      </c>
      <c r="V41" s="29">
        <v>15261544</v>
      </c>
      <c r="W41" s="27" t="s">
        <v>16</v>
      </c>
      <c r="Y41" s="14">
        <f t="shared" si="0"/>
        <v>15135.613858821765</v>
      </c>
    </row>
    <row r="42" spans="1:25" x14ac:dyDescent="0.25">
      <c r="A42" s="18">
        <v>1982</v>
      </c>
      <c r="B42" s="28">
        <v>31791</v>
      </c>
      <c r="C42" s="20"/>
      <c r="D42" s="28">
        <v>4711251</v>
      </c>
      <c r="E42" s="20"/>
      <c r="F42" s="28">
        <v>1433545</v>
      </c>
      <c r="G42" s="21" t="s">
        <v>16</v>
      </c>
      <c r="H42" s="28">
        <v>6176587</v>
      </c>
      <c r="I42" s="21" t="s">
        <v>16</v>
      </c>
      <c r="J42" s="19" t="s">
        <v>15</v>
      </c>
      <c r="K42" s="19" t="s">
        <v>15</v>
      </c>
      <c r="L42" s="20"/>
      <c r="M42" s="28">
        <v>970000</v>
      </c>
      <c r="N42" s="28">
        <v>970000</v>
      </c>
      <c r="O42" s="20"/>
      <c r="P42" s="28">
        <v>7146587</v>
      </c>
      <c r="Q42" s="21" t="s">
        <v>16</v>
      </c>
      <c r="R42" s="28">
        <v>2489121</v>
      </c>
      <c r="S42" s="20"/>
      <c r="T42" s="28">
        <v>5895229</v>
      </c>
      <c r="U42" s="21" t="s">
        <v>16</v>
      </c>
      <c r="V42" s="28">
        <v>15530937</v>
      </c>
      <c r="W42" s="21" t="s">
        <v>16</v>
      </c>
      <c r="Y42" s="14">
        <f t="shared" si="0"/>
        <v>15318.178036484525</v>
      </c>
    </row>
    <row r="43" spans="1:25" x14ac:dyDescent="0.25">
      <c r="A43" s="18">
        <v>1983</v>
      </c>
      <c r="B43" s="28">
        <v>30785</v>
      </c>
      <c r="C43" s="20"/>
      <c r="D43" s="28">
        <v>4477633</v>
      </c>
      <c r="E43" s="20"/>
      <c r="F43" s="28">
        <v>1353406</v>
      </c>
      <c r="G43" s="21" t="s">
        <v>16</v>
      </c>
      <c r="H43" s="28">
        <v>5861823</v>
      </c>
      <c r="I43" s="21" t="s">
        <v>16</v>
      </c>
      <c r="J43" s="19" t="s">
        <v>15</v>
      </c>
      <c r="K43" s="19" t="s">
        <v>15</v>
      </c>
      <c r="L43" s="20"/>
      <c r="M43" s="28">
        <v>970000</v>
      </c>
      <c r="N43" s="28">
        <v>970000</v>
      </c>
      <c r="O43" s="20"/>
      <c r="P43" s="28">
        <v>6831823</v>
      </c>
      <c r="Q43" s="21" t="s">
        <v>16</v>
      </c>
      <c r="R43" s="28">
        <v>2562235</v>
      </c>
      <c r="S43" s="20"/>
      <c r="T43" s="28">
        <v>6030963</v>
      </c>
      <c r="U43" s="21" t="s">
        <v>16</v>
      </c>
      <c r="V43" s="28">
        <v>15425021</v>
      </c>
      <c r="W43" s="21" t="s">
        <v>16</v>
      </c>
      <c r="Y43" s="14">
        <f t="shared" si="0"/>
        <v>15243.441623348132</v>
      </c>
    </row>
    <row r="44" spans="1:25" x14ac:dyDescent="0.25">
      <c r="A44" s="24">
        <v>1984</v>
      </c>
      <c r="B44" s="29">
        <v>39627</v>
      </c>
      <c r="C44" s="26"/>
      <c r="D44" s="29">
        <v>4660558</v>
      </c>
      <c r="E44" s="26"/>
      <c r="F44" s="29">
        <v>1530714</v>
      </c>
      <c r="G44" s="27" t="s">
        <v>16</v>
      </c>
      <c r="H44" s="29">
        <v>6230899</v>
      </c>
      <c r="I44" s="27" t="s">
        <v>16</v>
      </c>
      <c r="J44" s="25" t="s">
        <v>15</v>
      </c>
      <c r="K44" s="25" t="s">
        <v>15</v>
      </c>
      <c r="L44" s="26"/>
      <c r="M44" s="29">
        <v>980000</v>
      </c>
      <c r="N44" s="29">
        <v>980000</v>
      </c>
      <c r="O44" s="26"/>
      <c r="P44" s="29">
        <v>7210899</v>
      </c>
      <c r="Q44" s="27" t="s">
        <v>16</v>
      </c>
      <c r="R44" s="29">
        <v>2661673</v>
      </c>
      <c r="S44" s="26"/>
      <c r="T44" s="29">
        <v>6086991</v>
      </c>
      <c r="U44" s="27" t="s">
        <v>16</v>
      </c>
      <c r="V44" s="29">
        <v>15959563</v>
      </c>
      <c r="W44" s="27" t="s">
        <v>16</v>
      </c>
      <c r="Y44" s="14">
        <f t="shared" si="0"/>
        <v>15948.964858932881</v>
      </c>
    </row>
    <row r="45" spans="1:25" x14ac:dyDescent="0.25">
      <c r="A45" s="18">
        <v>1985</v>
      </c>
      <c r="B45" s="28">
        <v>38757</v>
      </c>
      <c r="C45" s="20"/>
      <c r="D45" s="28">
        <v>4534282</v>
      </c>
      <c r="E45" s="20"/>
      <c r="F45" s="28">
        <v>1565180</v>
      </c>
      <c r="G45" s="21" t="s">
        <v>16</v>
      </c>
      <c r="H45" s="28">
        <v>6138219</v>
      </c>
      <c r="I45" s="21" t="s">
        <v>16</v>
      </c>
      <c r="J45" s="19" t="s">
        <v>15</v>
      </c>
      <c r="K45" s="19" t="s">
        <v>15</v>
      </c>
      <c r="L45" s="20"/>
      <c r="M45" s="28">
        <v>1010000</v>
      </c>
      <c r="N45" s="28">
        <v>1010000</v>
      </c>
      <c r="O45" s="20"/>
      <c r="P45" s="28">
        <v>7148219</v>
      </c>
      <c r="Q45" s="21" t="s">
        <v>16</v>
      </c>
      <c r="R45" s="28">
        <v>2708902</v>
      </c>
      <c r="S45" s="20"/>
      <c r="T45" s="28">
        <v>6184213</v>
      </c>
      <c r="U45" s="21" t="s">
        <v>16</v>
      </c>
      <c r="V45" s="28">
        <v>16041334</v>
      </c>
      <c r="W45" s="21" t="s">
        <v>16</v>
      </c>
      <c r="X45" s="14">
        <f>(T45/R45)+1</f>
        <v>3.2829223796209681</v>
      </c>
      <c r="Y45" s="14">
        <f t="shared" si="0"/>
        <v>16041.334000000001</v>
      </c>
    </row>
    <row r="46" spans="1:25" x14ac:dyDescent="0.25">
      <c r="A46" s="18">
        <v>1986</v>
      </c>
      <c r="B46" s="28">
        <v>40467</v>
      </c>
      <c r="C46" s="20"/>
      <c r="D46" s="28">
        <v>4405156</v>
      </c>
      <c r="E46" s="20"/>
      <c r="F46" s="28">
        <v>1540567</v>
      </c>
      <c r="G46" s="21" t="s">
        <v>16</v>
      </c>
      <c r="H46" s="28">
        <v>5986190</v>
      </c>
      <c r="I46" s="21" t="s">
        <v>16</v>
      </c>
      <c r="J46" s="19" t="s">
        <v>15</v>
      </c>
      <c r="K46" s="19" t="s">
        <v>15</v>
      </c>
      <c r="L46" s="20"/>
      <c r="M46" s="28">
        <v>920000</v>
      </c>
      <c r="N46" s="28">
        <v>920000</v>
      </c>
      <c r="O46" s="20"/>
      <c r="P46" s="28">
        <v>6906190</v>
      </c>
      <c r="Q46" s="21" t="s">
        <v>16</v>
      </c>
      <c r="R46" s="28">
        <v>2794729</v>
      </c>
      <c r="S46" s="20"/>
      <c r="T46" s="28">
        <v>6274189</v>
      </c>
      <c r="U46" s="21" t="s">
        <v>16</v>
      </c>
      <c r="V46" s="28">
        <v>15975109</v>
      </c>
      <c r="W46" s="21" t="s">
        <v>16</v>
      </c>
      <c r="Y46" s="14">
        <f t="shared" si="0"/>
        <v>16081.068379075728</v>
      </c>
    </row>
    <row r="47" spans="1:25" x14ac:dyDescent="0.25">
      <c r="A47" s="24">
        <v>1987</v>
      </c>
      <c r="B47" s="29">
        <v>37218</v>
      </c>
      <c r="C47" s="26"/>
      <c r="D47" s="29">
        <v>4419575</v>
      </c>
      <c r="E47" s="26"/>
      <c r="F47" s="29">
        <v>1616581</v>
      </c>
      <c r="G47" s="27" t="s">
        <v>16</v>
      </c>
      <c r="H47" s="29">
        <v>6073374</v>
      </c>
      <c r="I47" s="27" t="s">
        <v>16</v>
      </c>
      <c r="J47" s="25" t="s">
        <v>15</v>
      </c>
      <c r="K47" s="25" t="s">
        <v>15</v>
      </c>
      <c r="L47" s="26"/>
      <c r="M47" s="29">
        <v>850000</v>
      </c>
      <c r="N47" s="29">
        <v>850000</v>
      </c>
      <c r="O47" s="26"/>
      <c r="P47" s="29">
        <v>6923374</v>
      </c>
      <c r="Q47" s="27" t="s">
        <v>16</v>
      </c>
      <c r="R47" s="29">
        <v>2901600</v>
      </c>
      <c r="S47" s="26"/>
      <c r="T47" s="29">
        <v>6438240</v>
      </c>
      <c r="U47" s="27" t="s">
        <v>16</v>
      </c>
      <c r="V47" s="29">
        <v>16263213</v>
      </c>
      <c r="W47" s="27" t="s">
        <v>16</v>
      </c>
      <c r="Y47" s="14">
        <f t="shared" si="0"/>
        <v>16449.101576708203</v>
      </c>
    </row>
    <row r="48" spans="1:25" x14ac:dyDescent="0.25">
      <c r="A48" s="18">
        <v>1988</v>
      </c>
      <c r="B48" s="28">
        <v>36973</v>
      </c>
      <c r="C48" s="20"/>
      <c r="D48" s="28">
        <v>4735083</v>
      </c>
      <c r="E48" s="20"/>
      <c r="F48" s="28">
        <v>1674729</v>
      </c>
      <c r="G48" s="21" t="s">
        <v>16</v>
      </c>
      <c r="H48" s="28">
        <v>6446785</v>
      </c>
      <c r="I48" s="21" t="s">
        <v>16</v>
      </c>
      <c r="J48" s="19" t="s">
        <v>15</v>
      </c>
      <c r="K48" s="19" t="s">
        <v>15</v>
      </c>
      <c r="L48" s="20"/>
      <c r="M48" s="28">
        <v>910000</v>
      </c>
      <c r="N48" s="28">
        <v>910000</v>
      </c>
      <c r="O48" s="20"/>
      <c r="P48" s="28">
        <v>7356785</v>
      </c>
      <c r="Q48" s="21" t="s">
        <v>16</v>
      </c>
      <c r="R48" s="28">
        <v>3046459</v>
      </c>
      <c r="S48" s="20"/>
      <c r="T48" s="28">
        <v>6729369</v>
      </c>
      <c r="U48" s="21" t="s">
        <v>16</v>
      </c>
      <c r="V48" s="28">
        <v>17132613</v>
      </c>
      <c r="W48" s="21" t="s">
        <v>16</v>
      </c>
      <c r="Y48" s="14">
        <f t="shared" si="0"/>
        <v>17358.073429697713</v>
      </c>
    </row>
    <row r="49" spans="1:25" x14ac:dyDescent="0.25">
      <c r="A49" s="18">
        <v>1989</v>
      </c>
      <c r="B49" s="28">
        <v>30630</v>
      </c>
      <c r="C49" s="20"/>
      <c r="D49" s="28">
        <v>4898635</v>
      </c>
      <c r="E49" s="20"/>
      <c r="F49" s="28">
        <v>1660251</v>
      </c>
      <c r="G49" s="21" t="s">
        <v>16</v>
      </c>
      <c r="H49" s="28">
        <v>6589516</v>
      </c>
      <c r="I49" s="21" t="s">
        <v>16</v>
      </c>
      <c r="J49" s="28">
        <v>5000</v>
      </c>
      <c r="K49" s="28">
        <v>52417</v>
      </c>
      <c r="L49" s="21" t="s">
        <v>16</v>
      </c>
      <c r="M49" s="28">
        <v>920000</v>
      </c>
      <c r="N49" s="28">
        <v>977417</v>
      </c>
      <c r="O49" s="21" t="s">
        <v>16</v>
      </c>
      <c r="P49" s="28">
        <v>7566933</v>
      </c>
      <c r="Q49" s="21" t="s">
        <v>16</v>
      </c>
      <c r="R49" s="28">
        <v>3089650</v>
      </c>
      <c r="S49" s="20"/>
      <c r="T49" s="28">
        <v>7129142</v>
      </c>
      <c r="U49" s="21" t="s">
        <v>16</v>
      </c>
      <c r="V49" s="28">
        <v>17785725</v>
      </c>
      <c r="W49" s="21" t="s">
        <v>16</v>
      </c>
      <c r="Y49" s="14">
        <f t="shared" si="0"/>
        <v>17710.014130195923</v>
      </c>
    </row>
    <row r="50" spans="1:25" x14ac:dyDescent="0.25">
      <c r="A50" s="24">
        <v>1990</v>
      </c>
      <c r="B50" s="29">
        <v>31114</v>
      </c>
      <c r="C50" s="26"/>
      <c r="D50" s="29">
        <v>4490914</v>
      </c>
      <c r="E50" s="26"/>
      <c r="F50" s="29">
        <v>1394175</v>
      </c>
      <c r="G50" s="27" t="s">
        <v>16</v>
      </c>
      <c r="H50" s="29">
        <v>5916203</v>
      </c>
      <c r="I50" s="27" t="s">
        <v>16</v>
      </c>
      <c r="J50" s="29">
        <v>5500</v>
      </c>
      <c r="K50" s="29">
        <v>55601</v>
      </c>
      <c r="L50" s="27" t="s">
        <v>16</v>
      </c>
      <c r="M50" s="29">
        <v>580000</v>
      </c>
      <c r="N50" s="29">
        <v>641101</v>
      </c>
      <c r="O50" s="27" t="s">
        <v>16</v>
      </c>
      <c r="P50" s="29">
        <v>6557304</v>
      </c>
      <c r="Q50" s="27" t="s">
        <v>16</v>
      </c>
      <c r="R50" s="29">
        <v>3152752</v>
      </c>
      <c r="S50" s="26"/>
      <c r="T50" s="29">
        <v>7235241</v>
      </c>
      <c r="U50" s="27" t="s">
        <v>16</v>
      </c>
      <c r="V50" s="29">
        <v>16945297</v>
      </c>
      <c r="W50" s="27" t="s">
        <v>16</v>
      </c>
      <c r="Y50" s="14">
        <f t="shared" si="0"/>
        <v>16907.544098194769</v>
      </c>
    </row>
    <row r="51" spans="1:25" x14ac:dyDescent="0.25">
      <c r="A51" s="18">
        <v>1991</v>
      </c>
      <c r="B51" s="28">
        <v>25355</v>
      </c>
      <c r="C51" s="20"/>
      <c r="D51" s="28">
        <v>4667223</v>
      </c>
      <c r="E51" s="20"/>
      <c r="F51" s="28">
        <v>1380852</v>
      </c>
      <c r="G51" s="21" t="s">
        <v>16</v>
      </c>
      <c r="H51" s="28">
        <v>6073429</v>
      </c>
      <c r="I51" s="21" t="s">
        <v>16</v>
      </c>
      <c r="J51" s="28">
        <v>5900</v>
      </c>
      <c r="K51" s="28">
        <v>57430</v>
      </c>
      <c r="L51" s="21" t="s">
        <v>16</v>
      </c>
      <c r="M51" s="28">
        <v>610000</v>
      </c>
      <c r="N51" s="28">
        <v>673330</v>
      </c>
      <c r="O51" s="21" t="s">
        <v>16</v>
      </c>
      <c r="P51" s="28">
        <v>6746760</v>
      </c>
      <c r="Q51" s="21" t="s">
        <v>16</v>
      </c>
      <c r="R51" s="28">
        <v>3259884</v>
      </c>
      <c r="S51" s="20"/>
      <c r="T51" s="28">
        <v>7413667</v>
      </c>
      <c r="U51" s="21" t="s">
        <v>16</v>
      </c>
      <c r="V51" s="28">
        <v>17420310</v>
      </c>
      <c r="W51" s="21" t="s">
        <v>16</v>
      </c>
      <c r="Y51" s="14">
        <f t="shared" si="0"/>
        <v>17448.706138568319</v>
      </c>
    </row>
    <row r="52" spans="1:25" x14ac:dyDescent="0.25">
      <c r="A52" s="18">
        <v>1992</v>
      </c>
      <c r="B52" s="28">
        <v>25589</v>
      </c>
      <c r="C52" s="20"/>
      <c r="D52" s="28">
        <v>4804582</v>
      </c>
      <c r="E52" s="20"/>
      <c r="F52" s="28">
        <v>1414075</v>
      </c>
      <c r="G52" s="21" t="s">
        <v>16</v>
      </c>
      <c r="H52" s="28">
        <v>6244246</v>
      </c>
      <c r="I52" s="21" t="s">
        <v>16</v>
      </c>
      <c r="J52" s="28">
        <v>6400</v>
      </c>
      <c r="K52" s="28">
        <v>59387</v>
      </c>
      <c r="L52" s="21" t="s">
        <v>16</v>
      </c>
      <c r="M52" s="28">
        <v>640000</v>
      </c>
      <c r="N52" s="28">
        <v>705787</v>
      </c>
      <c r="O52" s="21" t="s">
        <v>16</v>
      </c>
      <c r="P52" s="28">
        <v>6950033</v>
      </c>
      <c r="Q52" s="21" t="s">
        <v>16</v>
      </c>
      <c r="R52" s="28">
        <v>3193423</v>
      </c>
      <c r="S52" s="20"/>
      <c r="T52" s="28">
        <v>7212229</v>
      </c>
      <c r="U52" s="21" t="s">
        <v>16</v>
      </c>
      <c r="V52" s="28">
        <v>17355685</v>
      </c>
      <c r="W52" s="21" t="s">
        <v>16</v>
      </c>
      <c r="Y52" s="14">
        <f t="shared" si="0"/>
        <v>17433.792834296331</v>
      </c>
    </row>
    <row r="53" spans="1:25" x14ac:dyDescent="0.25">
      <c r="A53" s="24">
        <v>1993</v>
      </c>
      <c r="B53" s="29">
        <v>25749</v>
      </c>
      <c r="C53" s="26"/>
      <c r="D53" s="29">
        <v>5063298</v>
      </c>
      <c r="E53" s="26"/>
      <c r="F53" s="29">
        <v>1438989</v>
      </c>
      <c r="G53" s="27" t="s">
        <v>16</v>
      </c>
      <c r="H53" s="29">
        <v>6528036</v>
      </c>
      <c r="I53" s="27" t="s">
        <v>16</v>
      </c>
      <c r="J53" s="29">
        <v>6800</v>
      </c>
      <c r="K53" s="29">
        <v>61292</v>
      </c>
      <c r="L53" s="27" t="s">
        <v>16</v>
      </c>
      <c r="M53" s="29">
        <v>550000</v>
      </c>
      <c r="N53" s="29">
        <v>618092</v>
      </c>
      <c r="O53" s="27" t="s">
        <v>16</v>
      </c>
      <c r="P53" s="29">
        <v>7146128</v>
      </c>
      <c r="Q53" s="27" t="s">
        <v>16</v>
      </c>
      <c r="R53" s="29">
        <v>3394192</v>
      </c>
      <c r="S53" s="26"/>
      <c r="T53" s="29">
        <v>7677367</v>
      </c>
      <c r="U53" s="27" t="s">
        <v>16</v>
      </c>
      <c r="V53" s="29">
        <v>18217687</v>
      </c>
      <c r="W53" s="27" t="s">
        <v>16</v>
      </c>
      <c r="Y53" s="14">
        <f t="shared" si="0"/>
        <v>18288.996877530455</v>
      </c>
    </row>
    <row r="54" spans="1:25" x14ac:dyDescent="0.25">
      <c r="A54" s="18">
        <v>1994</v>
      </c>
      <c r="B54" s="28">
        <v>20845</v>
      </c>
      <c r="C54" s="20"/>
      <c r="D54" s="28">
        <v>4959839</v>
      </c>
      <c r="E54" s="20"/>
      <c r="F54" s="28">
        <v>1408401</v>
      </c>
      <c r="G54" s="21" t="s">
        <v>16</v>
      </c>
      <c r="H54" s="28">
        <v>6389084</v>
      </c>
      <c r="I54" s="21" t="s">
        <v>16</v>
      </c>
      <c r="J54" s="28">
        <v>6200</v>
      </c>
      <c r="K54" s="28">
        <v>63082</v>
      </c>
      <c r="L54" s="21" t="s">
        <v>16</v>
      </c>
      <c r="M54" s="28">
        <v>520000</v>
      </c>
      <c r="N54" s="28">
        <v>589282</v>
      </c>
      <c r="O54" s="21" t="s">
        <v>16</v>
      </c>
      <c r="P54" s="28">
        <v>6978366</v>
      </c>
      <c r="Q54" s="21" t="s">
        <v>16</v>
      </c>
      <c r="R54" s="28">
        <v>3440939</v>
      </c>
      <c r="S54" s="20"/>
      <c r="T54" s="28">
        <v>7693126</v>
      </c>
      <c r="U54" s="21" t="s">
        <v>16</v>
      </c>
      <c r="V54" s="28">
        <v>18112431</v>
      </c>
      <c r="W54" s="21" t="s">
        <v>16</v>
      </c>
      <c r="Y54" s="14">
        <f t="shared" si="0"/>
        <v>18274.701650010593</v>
      </c>
    </row>
    <row r="55" spans="1:25" x14ac:dyDescent="0.25">
      <c r="A55" s="18">
        <v>1995</v>
      </c>
      <c r="B55" s="28">
        <v>17451</v>
      </c>
      <c r="C55" s="20"/>
      <c r="D55" s="28">
        <v>4954189</v>
      </c>
      <c r="E55" s="20"/>
      <c r="F55" s="28">
        <v>1373859</v>
      </c>
      <c r="G55" s="21" t="s">
        <v>16</v>
      </c>
      <c r="H55" s="28">
        <v>6345499</v>
      </c>
      <c r="I55" s="21" t="s">
        <v>16</v>
      </c>
      <c r="J55" s="28">
        <v>6600</v>
      </c>
      <c r="K55" s="28">
        <v>64224</v>
      </c>
      <c r="L55" s="21" t="s">
        <v>16</v>
      </c>
      <c r="M55" s="28">
        <v>520000</v>
      </c>
      <c r="N55" s="28">
        <v>590824</v>
      </c>
      <c r="O55" s="21" t="s">
        <v>16</v>
      </c>
      <c r="P55" s="28">
        <v>6936323</v>
      </c>
      <c r="Q55" s="21" t="s">
        <v>16</v>
      </c>
      <c r="R55" s="28">
        <v>3557015</v>
      </c>
      <c r="S55" s="20"/>
      <c r="T55" s="28">
        <v>8025625</v>
      </c>
      <c r="U55" s="21" t="s">
        <v>16</v>
      </c>
      <c r="V55" s="28">
        <v>18518963</v>
      </c>
      <c r="W55" s="21" t="s">
        <v>16</v>
      </c>
      <c r="Y55" s="14">
        <f t="shared" si="0"/>
        <v>18613.727148147478</v>
      </c>
    </row>
    <row r="56" spans="1:25" x14ac:dyDescent="0.25">
      <c r="A56" s="24">
        <v>1996</v>
      </c>
      <c r="B56" s="29">
        <v>16584</v>
      </c>
      <c r="C56" s="26"/>
      <c r="D56" s="29">
        <v>5354389</v>
      </c>
      <c r="E56" s="26"/>
      <c r="F56" s="29">
        <v>1483523</v>
      </c>
      <c r="G56" s="27" t="s">
        <v>16</v>
      </c>
      <c r="H56" s="29">
        <v>6854495</v>
      </c>
      <c r="I56" s="27" t="s">
        <v>16</v>
      </c>
      <c r="J56" s="29">
        <v>7000</v>
      </c>
      <c r="K56" s="29">
        <v>64856</v>
      </c>
      <c r="L56" s="27" t="s">
        <v>16</v>
      </c>
      <c r="M56" s="29">
        <v>540000</v>
      </c>
      <c r="N56" s="29">
        <v>611856</v>
      </c>
      <c r="O56" s="27" t="s">
        <v>16</v>
      </c>
      <c r="P56" s="29">
        <v>7466351</v>
      </c>
      <c r="Q56" s="27" t="s">
        <v>16</v>
      </c>
      <c r="R56" s="29">
        <v>3693530</v>
      </c>
      <c r="S56" s="26"/>
      <c r="T56" s="29">
        <v>8344336</v>
      </c>
      <c r="U56" s="27" t="s">
        <v>16</v>
      </c>
      <c r="V56" s="29">
        <v>19504218</v>
      </c>
      <c r="W56" s="27" t="s">
        <v>16</v>
      </c>
      <c r="Y56" s="14">
        <f t="shared" si="0"/>
        <v>19591.923296801433</v>
      </c>
    </row>
    <row r="57" spans="1:25" x14ac:dyDescent="0.25">
      <c r="A57" s="18">
        <v>1997</v>
      </c>
      <c r="B57" s="28">
        <v>15992</v>
      </c>
      <c r="C57" s="20"/>
      <c r="D57" s="28">
        <v>5092919</v>
      </c>
      <c r="E57" s="20"/>
      <c r="F57" s="28">
        <v>1422124</v>
      </c>
      <c r="G57" s="21" t="s">
        <v>16</v>
      </c>
      <c r="H57" s="28">
        <v>6531036</v>
      </c>
      <c r="I57" s="21" t="s">
        <v>16</v>
      </c>
      <c r="J57" s="28">
        <v>7500</v>
      </c>
      <c r="K57" s="28">
        <v>64366</v>
      </c>
      <c r="L57" s="21" t="s">
        <v>16</v>
      </c>
      <c r="M57" s="28">
        <v>430000</v>
      </c>
      <c r="N57" s="28">
        <v>501866</v>
      </c>
      <c r="O57" s="21" t="s">
        <v>16</v>
      </c>
      <c r="P57" s="28">
        <v>7032901</v>
      </c>
      <c r="Q57" s="21" t="s">
        <v>16</v>
      </c>
      <c r="R57" s="28">
        <v>3670903</v>
      </c>
      <c r="S57" s="20"/>
      <c r="T57" s="28">
        <v>8261143</v>
      </c>
      <c r="U57" s="21" t="s">
        <v>16</v>
      </c>
      <c r="V57" s="28">
        <v>18964947</v>
      </c>
      <c r="W57" s="21" t="s">
        <v>16</v>
      </c>
      <c r="Y57" s="14">
        <f t="shared" si="0"/>
        <v>19084.190612117753</v>
      </c>
    </row>
    <row r="58" spans="1:25" x14ac:dyDescent="0.25">
      <c r="A58" s="18">
        <v>1998</v>
      </c>
      <c r="B58" s="28">
        <v>11548</v>
      </c>
      <c r="C58" s="20"/>
      <c r="D58" s="28">
        <v>4646087</v>
      </c>
      <c r="E58" s="20"/>
      <c r="F58" s="28">
        <v>1304110</v>
      </c>
      <c r="G58" s="21" t="s">
        <v>16</v>
      </c>
      <c r="H58" s="28">
        <v>5961746</v>
      </c>
      <c r="I58" s="21" t="s">
        <v>16</v>
      </c>
      <c r="J58" s="28">
        <v>7700</v>
      </c>
      <c r="K58" s="28">
        <v>63929</v>
      </c>
      <c r="L58" s="21" t="s">
        <v>16</v>
      </c>
      <c r="M58" s="28">
        <v>380000</v>
      </c>
      <c r="N58" s="28">
        <v>451629</v>
      </c>
      <c r="O58" s="21" t="s">
        <v>16</v>
      </c>
      <c r="P58" s="28">
        <v>6413374</v>
      </c>
      <c r="Q58" s="21" t="s">
        <v>16</v>
      </c>
      <c r="R58" s="28">
        <v>3855932</v>
      </c>
      <c r="S58" s="20"/>
      <c r="T58" s="28">
        <v>8685611</v>
      </c>
      <c r="U58" s="21" t="s">
        <v>16</v>
      </c>
      <c r="V58" s="28">
        <v>18954918</v>
      </c>
      <c r="W58" s="21" t="s">
        <v>16</v>
      </c>
      <c r="Y58" s="14">
        <f t="shared" si="0"/>
        <v>19072.099457096636</v>
      </c>
    </row>
    <row r="59" spans="1:25" x14ac:dyDescent="0.25">
      <c r="A59" s="24">
        <v>1999</v>
      </c>
      <c r="B59" s="29">
        <v>13981</v>
      </c>
      <c r="C59" s="26"/>
      <c r="D59" s="29">
        <v>4834899</v>
      </c>
      <c r="E59" s="26"/>
      <c r="F59" s="29">
        <v>1464903</v>
      </c>
      <c r="G59" s="27" t="s">
        <v>16</v>
      </c>
      <c r="H59" s="29">
        <v>6313783</v>
      </c>
      <c r="I59" s="27" t="s">
        <v>16</v>
      </c>
      <c r="J59" s="29">
        <v>8500</v>
      </c>
      <c r="K59" s="29">
        <v>62874</v>
      </c>
      <c r="L59" s="27" t="s">
        <v>16</v>
      </c>
      <c r="M59" s="29">
        <v>390000</v>
      </c>
      <c r="N59" s="29">
        <v>461374</v>
      </c>
      <c r="O59" s="27" t="s">
        <v>16</v>
      </c>
      <c r="P59" s="29">
        <v>6775157</v>
      </c>
      <c r="Q59" s="27" t="s">
        <v>16</v>
      </c>
      <c r="R59" s="29">
        <v>3906478</v>
      </c>
      <c r="S59" s="26"/>
      <c r="T59" s="29">
        <v>8875295</v>
      </c>
      <c r="U59" s="27" t="s">
        <v>16</v>
      </c>
      <c r="V59" s="29">
        <v>19556929</v>
      </c>
      <c r="W59" s="27" t="s">
        <v>16</v>
      </c>
      <c r="Y59" s="14">
        <f t="shared" si="0"/>
        <v>19599.821051696959</v>
      </c>
    </row>
    <row r="60" spans="1:25" x14ac:dyDescent="0.25">
      <c r="A60" s="18">
        <v>2000</v>
      </c>
      <c r="B60" s="28">
        <v>11358</v>
      </c>
      <c r="C60" s="20"/>
      <c r="D60" s="28">
        <v>5104649</v>
      </c>
      <c r="E60" s="20"/>
      <c r="F60" s="28">
        <v>1554263</v>
      </c>
      <c r="G60" s="21" t="s">
        <v>16</v>
      </c>
      <c r="H60" s="28">
        <v>6670269</v>
      </c>
      <c r="I60" s="21" t="s">
        <v>16</v>
      </c>
      <c r="J60" s="28">
        <v>8600</v>
      </c>
      <c r="K60" s="28">
        <v>60388</v>
      </c>
      <c r="L60" s="21" t="s">
        <v>16</v>
      </c>
      <c r="M60" s="28">
        <v>420000</v>
      </c>
      <c r="N60" s="28">
        <v>488988</v>
      </c>
      <c r="O60" s="21" t="s">
        <v>16</v>
      </c>
      <c r="P60" s="28">
        <v>7159258</v>
      </c>
      <c r="Q60" s="21" t="s">
        <v>16</v>
      </c>
      <c r="R60" s="28">
        <v>4068627</v>
      </c>
      <c r="S60" s="20"/>
      <c r="T60" s="28">
        <v>9196909</v>
      </c>
      <c r="U60" s="21" t="s">
        <v>16</v>
      </c>
      <c r="V60" s="28">
        <v>20424794</v>
      </c>
      <c r="W60" s="21" t="s">
        <v>16</v>
      </c>
      <c r="Y60" s="14">
        <f t="shared" si="0"/>
        <v>20516.244632630121</v>
      </c>
    </row>
    <row r="61" spans="1:25" x14ac:dyDescent="0.25">
      <c r="A61" s="18">
        <v>2001</v>
      </c>
      <c r="B61" s="28">
        <v>11971</v>
      </c>
      <c r="C61" s="20"/>
      <c r="D61" s="28">
        <v>4889018</v>
      </c>
      <c r="E61" s="20"/>
      <c r="F61" s="28">
        <v>1529091</v>
      </c>
      <c r="G61" s="21" t="s">
        <v>16</v>
      </c>
      <c r="H61" s="28">
        <v>6430080</v>
      </c>
      <c r="I61" s="21" t="s">
        <v>16</v>
      </c>
      <c r="J61" s="28">
        <v>9450</v>
      </c>
      <c r="K61" s="28">
        <v>58659</v>
      </c>
      <c r="L61" s="21" t="s">
        <v>16</v>
      </c>
      <c r="M61" s="28">
        <v>370000</v>
      </c>
      <c r="N61" s="28">
        <v>438109</v>
      </c>
      <c r="O61" s="21" t="s">
        <v>16</v>
      </c>
      <c r="P61" s="28">
        <v>6868189</v>
      </c>
      <c r="Q61" s="21" t="s">
        <v>16</v>
      </c>
      <c r="R61" s="28">
        <v>4099882</v>
      </c>
      <c r="S61" s="20"/>
      <c r="T61" s="28">
        <v>9074005</v>
      </c>
      <c r="U61" s="21" t="s">
        <v>16</v>
      </c>
      <c r="V61" s="28">
        <v>20042076</v>
      </c>
      <c r="W61" s="21" t="s">
        <v>16</v>
      </c>
      <c r="Y61" s="14">
        <f t="shared" si="0"/>
        <v>20327.783371605172</v>
      </c>
    </row>
    <row r="62" spans="1:25" x14ac:dyDescent="0.25">
      <c r="A62" s="24">
        <v>2002</v>
      </c>
      <c r="B62" s="29">
        <v>12248</v>
      </c>
      <c r="C62" s="26"/>
      <c r="D62" s="29">
        <v>5014472</v>
      </c>
      <c r="E62" s="26"/>
      <c r="F62" s="29">
        <v>1456920</v>
      </c>
      <c r="G62" s="27" t="s">
        <v>16</v>
      </c>
      <c r="H62" s="29">
        <v>6483640</v>
      </c>
      <c r="I62" s="27" t="s">
        <v>16</v>
      </c>
      <c r="J62" s="29">
        <v>10204</v>
      </c>
      <c r="K62" s="29">
        <v>57362</v>
      </c>
      <c r="L62" s="27" t="s">
        <v>16</v>
      </c>
      <c r="M62" s="29">
        <v>380000</v>
      </c>
      <c r="N62" s="29">
        <v>447566</v>
      </c>
      <c r="O62" s="27" t="s">
        <v>16</v>
      </c>
      <c r="P62" s="29">
        <v>6931205</v>
      </c>
      <c r="Q62" s="27" t="s">
        <v>16</v>
      </c>
      <c r="R62" s="29">
        <v>4316794</v>
      </c>
      <c r="S62" s="26"/>
      <c r="T62" s="29">
        <v>9562266</v>
      </c>
      <c r="U62" s="27" t="s">
        <v>16</v>
      </c>
      <c r="V62" s="29">
        <v>20810265</v>
      </c>
      <c r="W62" s="27" t="s">
        <v>16</v>
      </c>
      <c r="Y62" s="14">
        <f t="shared" si="0"/>
        <v>21102.904630813518</v>
      </c>
    </row>
    <row r="63" spans="1:25" x14ac:dyDescent="0.25">
      <c r="A63" s="18">
        <v>2003</v>
      </c>
      <c r="B63" s="28">
        <v>12247</v>
      </c>
      <c r="C63" s="20"/>
      <c r="D63" s="28">
        <v>5209427</v>
      </c>
      <c r="E63" s="20"/>
      <c r="F63" s="28">
        <v>1519335</v>
      </c>
      <c r="G63" s="21" t="s">
        <v>16</v>
      </c>
      <c r="H63" s="28">
        <v>6741010</v>
      </c>
      <c r="I63" s="21" t="s">
        <v>16</v>
      </c>
      <c r="J63" s="28">
        <v>13000</v>
      </c>
      <c r="K63" s="28">
        <v>56541</v>
      </c>
      <c r="L63" s="21" t="s">
        <v>16</v>
      </c>
      <c r="M63" s="28">
        <v>400000</v>
      </c>
      <c r="N63" s="28">
        <v>469541</v>
      </c>
      <c r="O63" s="21" t="s">
        <v>16</v>
      </c>
      <c r="P63" s="28">
        <v>7210551</v>
      </c>
      <c r="Q63" s="21" t="s">
        <v>16</v>
      </c>
      <c r="R63" s="28">
        <v>4353111</v>
      </c>
      <c r="S63" s="20"/>
      <c r="T63" s="28">
        <v>9546253</v>
      </c>
      <c r="U63" s="21" t="s">
        <v>16</v>
      </c>
      <c r="V63" s="28">
        <v>21109915</v>
      </c>
      <c r="W63" s="21" t="s">
        <v>16</v>
      </c>
      <c r="Y63" s="14">
        <f t="shared" si="0"/>
        <v>21501.476522874214</v>
      </c>
    </row>
    <row r="64" spans="1:25" x14ac:dyDescent="0.25">
      <c r="A64" s="18">
        <v>2004</v>
      </c>
      <c r="B64" s="28">
        <v>11434</v>
      </c>
      <c r="C64" s="20"/>
      <c r="D64" s="28">
        <v>4980821</v>
      </c>
      <c r="E64" s="20"/>
      <c r="F64" s="28">
        <v>1520293</v>
      </c>
      <c r="G64" s="21" t="s">
        <v>16</v>
      </c>
      <c r="H64" s="28">
        <v>6512548</v>
      </c>
      <c r="I64" s="21" t="s">
        <v>16</v>
      </c>
      <c r="J64" s="28">
        <v>14000</v>
      </c>
      <c r="K64" s="28">
        <v>56769</v>
      </c>
      <c r="L64" s="21" t="s">
        <v>16</v>
      </c>
      <c r="M64" s="28">
        <v>410000</v>
      </c>
      <c r="N64" s="28">
        <v>480769</v>
      </c>
      <c r="O64" s="21" t="s">
        <v>16</v>
      </c>
      <c r="P64" s="28">
        <v>6993317</v>
      </c>
      <c r="Q64" s="21" t="s">
        <v>16</v>
      </c>
      <c r="R64" s="28">
        <v>4408241</v>
      </c>
      <c r="S64" s="20"/>
      <c r="T64" s="28">
        <v>9691065</v>
      </c>
      <c r="U64" s="21" t="s">
        <v>16</v>
      </c>
      <c r="V64" s="28">
        <v>21092623</v>
      </c>
      <c r="W64" s="21" t="s">
        <v>16</v>
      </c>
      <c r="Y64" s="14">
        <f t="shared" si="0"/>
        <v>21465.230033662716</v>
      </c>
    </row>
    <row r="65" spans="1:25" x14ac:dyDescent="0.25">
      <c r="A65" s="24">
        <v>2005</v>
      </c>
      <c r="B65" s="29">
        <v>8435</v>
      </c>
      <c r="C65" s="26"/>
      <c r="D65" s="29">
        <v>4946351</v>
      </c>
      <c r="E65" s="26"/>
      <c r="F65" s="29">
        <v>1450839</v>
      </c>
      <c r="G65" s="27" t="s">
        <v>16</v>
      </c>
      <c r="H65" s="29">
        <v>6405625</v>
      </c>
      <c r="I65" s="27" t="s">
        <v>16</v>
      </c>
      <c r="J65" s="29">
        <v>15900</v>
      </c>
      <c r="K65" s="29">
        <v>57943</v>
      </c>
      <c r="L65" s="27" t="s">
        <v>16</v>
      </c>
      <c r="M65" s="29">
        <v>430000</v>
      </c>
      <c r="N65" s="29">
        <v>503843</v>
      </c>
      <c r="O65" s="27" t="s">
        <v>16</v>
      </c>
      <c r="P65" s="29">
        <v>6909468</v>
      </c>
      <c r="Q65" s="27" t="s">
        <v>16</v>
      </c>
      <c r="R65" s="29">
        <v>4637683</v>
      </c>
      <c r="S65" s="26"/>
      <c r="T65" s="29">
        <v>10078922</v>
      </c>
      <c r="U65" s="27" t="s">
        <v>16</v>
      </c>
      <c r="V65" s="29">
        <v>21626073</v>
      </c>
      <c r="W65" s="27" t="s">
        <v>16</v>
      </c>
      <c r="Y65" s="14">
        <f t="shared" si="0"/>
        <v>22134.621310287712</v>
      </c>
    </row>
    <row r="66" spans="1:25" x14ac:dyDescent="0.25">
      <c r="A66" s="18">
        <v>2006</v>
      </c>
      <c r="B66" s="28">
        <v>6408</v>
      </c>
      <c r="C66" s="20"/>
      <c r="D66" s="28">
        <v>4475902</v>
      </c>
      <c r="E66" s="20"/>
      <c r="F66" s="28">
        <v>1223961</v>
      </c>
      <c r="G66" s="21" t="s">
        <v>16</v>
      </c>
      <c r="H66" s="28">
        <v>5706271</v>
      </c>
      <c r="I66" s="21" t="s">
        <v>16</v>
      </c>
      <c r="J66" s="28">
        <v>18300</v>
      </c>
      <c r="K66" s="28">
        <v>63405</v>
      </c>
      <c r="L66" s="21" t="s">
        <v>16</v>
      </c>
      <c r="M66" s="28">
        <v>390000</v>
      </c>
      <c r="N66" s="28">
        <v>471705</v>
      </c>
      <c r="O66" s="21" t="s">
        <v>16</v>
      </c>
      <c r="P66" s="28">
        <v>6177976</v>
      </c>
      <c r="Q66" s="21" t="s">
        <v>16</v>
      </c>
      <c r="R66" s="28">
        <v>4611386</v>
      </c>
      <c r="S66" s="20"/>
      <c r="T66" s="28">
        <v>9908916</v>
      </c>
      <c r="U66" s="21" t="s">
        <v>16</v>
      </c>
      <c r="V66" s="28">
        <v>20698278</v>
      </c>
      <c r="W66" s="21" t="s">
        <v>16</v>
      </c>
      <c r="Y66" s="14">
        <f t="shared" si="0"/>
        <v>21316.798300470819</v>
      </c>
    </row>
    <row r="67" spans="1:25" x14ac:dyDescent="0.25">
      <c r="A67" s="18">
        <v>2007</v>
      </c>
      <c r="B67" s="28">
        <v>7782</v>
      </c>
      <c r="C67" s="20"/>
      <c r="D67" s="28">
        <v>4849561</v>
      </c>
      <c r="E67" s="20"/>
      <c r="F67" s="28">
        <v>1253650</v>
      </c>
      <c r="G67" s="21" t="s">
        <v>16</v>
      </c>
      <c r="H67" s="28">
        <v>6110992</v>
      </c>
      <c r="I67" s="21" t="s">
        <v>16</v>
      </c>
      <c r="J67" s="28">
        <v>22000</v>
      </c>
      <c r="K67" s="28">
        <v>69610</v>
      </c>
      <c r="L67" s="21" t="s">
        <v>16</v>
      </c>
      <c r="M67" s="28">
        <v>430000</v>
      </c>
      <c r="N67" s="28">
        <v>521610</v>
      </c>
      <c r="O67" s="21" t="s">
        <v>16</v>
      </c>
      <c r="P67" s="28">
        <v>6632602</v>
      </c>
      <c r="Q67" s="21" t="s">
        <v>16</v>
      </c>
      <c r="R67" s="28">
        <v>4750326</v>
      </c>
      <c r="S67" s="20"/>
      <c r="T67" s="28">
        <v>10182102</v>
      </c>
      <c r="U67" s="21" t="s">
        <v>16</v>
      </c>
      <c r="V67" s="28">
        <v>21565031</v>
      </c>
      <c r="W67" s="21" t="s">
        <v>16</v>
      </c>
      <c r="Y67" s="14">
        <f t="shared" si="0"/>
        <v>22227.553535895357</v>
      </c>
    </row>
    <row r="68" spans="1:25" x14ac:dyDescent="0.25">
      <c r="A68" s="24">
        <v>2008</v>
      </c>
      <c r="B68" s="29">
        <v>7673</v>
      </c>
      <c r="C68" s="26"/>
      <c r="D68" s="29">
        <v>5010055</v>
      </c>
      <c r="E68" s="27" t="s">
        <v>16</v>
      </c>
      <c r="F68" s="29">
        <v>1243075</v>
      </c>
      <c r="G68" s="27" t="s">
        <v>16</v>
      </c>
      <c r="H68" s="29">
        <v>6260804</v>
      </c>
      <c r="I68" s="27" t="s">
        <v>16</v>
      </c>
      <c r="J68" s="29">
        <v>26400</v>
      </c>
      <c r="K68" s="29">
        <v>80031</v>
      </c>
      <c r="L68" s="27" t="s">
        <v>16</v>
      </c>
      <c r="M68" s="29">
        <v>450000</v>
      </c>
      <c r="N68" s="29">
        <v>556431</v>
      </c>
      <c r="O68" s="27" t="s">
        <v>16</v>
      </c>
      <c r="P68" s="29">
        <v>6817234</v>
      </c>
      <c r="Q68" s="27" t="s">
        <v>16</v>
      </c>
      <c r="R68" s="29">
        <v>4708496</v>
      </c>
      <c r="S68" s="26"/>
      <c r="T68" s="29">
        <v>10070515</v>
      </c>
      <c r="U68" s="27" t="s">
        <v>16</v>
      </c>
      <c r="V68" s="29">
        <v>21596245</v>
      </c>
      <c r="W68" s="27" t="s">
        <v>16</v>
      </c>
      <c r="Y68" s="14">
        <f t="shared" si="0"/>
        <v>22274.860892755809</v>
      </c>
    </row>
    <row r="69" spans="1:25" x14ac:dyDescent="0.25">
      <c r="A69" s="18">
        <v>2009</v>
      </c>
      <c r="B69" s="28">
        <v>7789</v>
      </c>
      <c r="C69" s="21" t="s">
        <v>16</v>
      </c>
      <c r="D69" s="28">
        <v>4882697</v>
      </c>
      <c r="E69" s="21" t="s">
        <v>16</v>
      </c>
      <c r="F69" s="28">
        <v>1176320</v>
      </c>
      <c r="G69" s="21" t="s">
        <v>16</v>
      </c>
      <c r="H69" s="28">
        <v>6066806</v>
      </c>
      <c r="I69" s="21" t="s">
        <v>16</v>
      </c>
      <c r="J69" s="28">
        <v>32800</v>
      </c>
      <c r="K69" s="28">
        <v>89068</v>
      </c>
      <c r="L69" s="21" t="s">
        <v>16</v>
      </c>
      <c r="M69" s="28">
        <v>430000</v>
      </c>
      <c r="N69" s="28">
        <v>551868</v>
      </c>
      <c r="O69" s="21" t="s">
        <v>16</v>
      </c>
      <c r="P69" s="28">
        <v>6618673</v>
      </c>
      <c r="Q69" s="21" t="s">
        <v>16</v>
      </c>
      <c r="R69" s="28">
        <v>4655587</v>
      </c>
      <c r="S69" s="21" t="s">
        <v>16</v>
      </c>
      <c r="T69" s="28">
        <v>9789005</v>
      </c>
      <c r="U69" s="21" t="s">
        <v>16</v>
      </c>
      <c r="V69" s="28">
        <v>21063265</v>
      </c>
      <c r="W69" s="21" t="s">
        <v>16</v>
      </c>
      <c r="Y69" s="14">
        <f t="shared" si="0"/>
        <v>21902.603752572442</v>
      </c>
    </row>
    <row r="70" spans="1:25" x14ac:dyDescent="0.25">
      <c r="A70" s="18" t="s">
        <v>98</v>
      </c>
      <c r="B70" s="28">
        <v>7200</v>
      </c>
      <c r="C70" s="20"/>
      <c r="D70" s="28">
        <v>5060644</v>
      </c>
      <c r="E70" s="20"/>
      <c r="F70" s="28">
        <v>1220073</v>
      </c>
      <c r="G70" s="20"/>
      <c r="H70" s="28">
        <v>6287918</v>
      </c>
      <c r="I70" s="20"/>
      <c r="J70" s="28">
        <v>36800</v>
      </c>
      <c r="K70" s="28">
        <v>96724</v>
      </c>
      <c r="L70" s="20"/>
      <c r="M70" s="28">
        <v>420000</v>
      </c>
      <c r="N70" s="28">
        <v>553524</v>
      </c>
      <c r="O70" s="20"/>
      <c r="P70" s="28">
        <v>6841442</v>
      </c>
      <c r="Q70" s="20"/>
      <c r="R70" s="28">
        <v>4949986</v>
      </c>
      <c r="S70" s="20"/>
      <c r="T70" s="28">
        <v>10362023</v>
      </c>
      <c r="U70" s="20"/>
      <c r="V70" s="28">
        <v>22153450</v>
      </c>
      <c r="W70" s="20"/>
      <c r="Y70" s="14">
        <f t="shared" si="0"/>
        <v>23091.861818210476</v>
      </c>
    </row>
    <row r="71" spans="1:25" x14ac:dyDescent="0.25">
      <c r="A71" s="273" t="s">
        <v>99</v>
      </c>
      <c r="B71" s="274"/>
      <c r="C71" s="274"/>
      <c r="D71" s="274"/>
      <c r="E71" s="274"/>
      <c r="F71" s="274"/>
      <c r="G71" s="274"/>
      <c r="H71" s="274"/>
      <c r="I71" s="274"/>
      <c r="J71" s="274"/>
      <c r="K71" s="274"/>
      <c r="L71" s="274" t="s">
        <v>264</v>
      </c>
      <c r="M71" s="274"/>
      <c r="N71" s="274"/>
      <c r="O71" s="274"/>
      <c r="P71" s="274"/>
      <c r="Q71" s="274"/>
      <c r="R71" s="274"/>
      <c r="S71" s="274"/>
      <c r="T71" s="274"/>
      <c r="U71" s="274"/>
      <c r="V71" s="274"/>
      <c r="W71" s="275"/>
    </row>
    <row r="72" spans="1:25" x14ac:dyDescent="0.25">
      <c r="A72" s="267" t="s">
        <v>265</v>
      </c>
      <c r="B72" s="268"/>
      <c r="C72" s="268"/>
      <c r="D72" s="268"/>
      <c r="E72" s="268"/>
      <c r="F72" s="268"/>
      <c r="G72" s="268"/>
      <c r="H72" s="268"/>
      <c r="I72" s="268"/>
      <c r="J72" s="268"/>
      <c r="K72" s="268"/>
      <c r="L72" s="269" t="s">
        <v>266</v>
      </c>
      <c r="M72" s="269"/>
      <c r="N72" s="269"/>
      <c r="O72" s="269"/>
      <c r="P72" s="269"/>
      <c r="Q72" s="269"/>
      <c r="R72" s="269"/>
      <c r="S72" s="269"/>
      <c r="T72" s="269"/>
      <c r="U72" s="269"/>
      <c r="V72" s="269"/>
      <c r="W72" s="270"/>
    </row>
    <row r="73" spans="1:25" x14ac:dyDescent="0.25">
      <c r="A73" s="267"/>
      <c r="B73" s="268"/>
      <c r="C73" s="268"/>
      <c r="D73" s="268"/>
      <c r="E73" s="268"/>
      <c r="F73" s="268"/>
      <c r="G73" s="268"/>
      <c r="H73" s="268"/>
      <c r="I73" s="268"/>
      <c r="J73" s="268"/>
      <c r="K73" s="268"/>
      <c r="L73" s="276" t="s">
        <v>108</v>
      </c>
      <c r="M73" s="276"/>
      <c r="N73" s="276"/>
      <c r="O73" s="276"/>
      <c r="P73" s="276"/>
      <c r="Q73" s="276"/>
      <c r="R73" s="276"/>
      <c r="S73" s="276"/>
      <c r="T73" s="276"/>
      <c r="U73" s="276"/>
      <c r="V73" s="276"/>
      <c r="W73" s="277"/>
    </row>
    <row r="74" spans="1:25" x14ac:dyDescent="0.25">
      <c r="A74" s="267" t="s">
        <v>105</v>
      </c>
      <c r="B74" s="268"/>
      <c r="C74" s="268"/>
      <c r="D74" s="268"/>
      <c r="E74" s="268"/>
      <c r="F74" s="268"/>
      <c r="G74" s="268"/>
      <c r="H74" s="268"/>
      <c r="I74" s="268"/>
      <c r="J74" s="268"/>
      <c r="K74" s="268"/>
      <c r="L74" s="269" t="s">
        <v>267</v>
      </c>
      <c r="M74" s="269"/>
      <c r="N74" s="269"/>
      <c r="O74" s="269"/>
      <c r="P74" s="269"/>
      <c r="Q74" s="269"/>
      <c r="R74" s="269"/>
      <c r="S74" s="269"/>
      <c r="T74" s="269"/>
      <c r="U74" s="269"/>
      <c r="V74" s="269"/>
      <c r="W74" s="270"/>
    </row>
    <row r="75" spans="1:25" x14ac:dyDescent="0.25">
      <c r="A75" s="271" t="s">
        <v>107</v>
      </c>
      <c r="B75" s="272"/>
      <c r="C75" s="272"/>
      <c r="D75" s="272"/>
      <c r="E75" s="272"/>
      <c r="F75" s="272"/>
      <c r="G75" s="272"/>
      <c r="H75" s="272"/>
      <c r="I75" s="272"/>
      <c r="J75" s="272"/>
      <c r="K75" s="272"/>
      <c r="L75" s="276" t="s">
        <v>112</v>
      </c>
      <c r="M75" s="276"/>
      <c r="N75" s="276"/>
      <c r="O75" s="276"/>
      <c r="P75" s="276"/>
      <c r="Q75" s="276"/>
      <c r="R75" s="276"/>
      <c r="S75" s="276"/>
      <c r="T75" s="276"/>
      <c r="U75" s="276"/>
      <c r="V75" s="276"/>
      <c r="W75" s="277"/>
    </row>
    <row r="76" spans="1:25" x14ac:dyDescent="0.25">
      <c r="A76" s="271"/>
      <c r="B76" s="272"/>
      <c r="C76" s="272"/>
      <c r="D76" s="272"/>
      <c r="E76" s="272"/>
      <c r="F76" s="272"/>
      <c r="G76" s="272"/>
      <c r="H76" s="272"/>
      <c r="I76" s="272"/>
      <c r="J76" s="272"/>
      <c r="K76" s="272"/>
      <c r="L76" s="276" t="s">
        <v>114</v>
      </c>
      <c r="M76" s="276"/>
      <c r="N76" s="276"/>
      <c r="O76" s="276"/>
      <c r="P76" s="276"/>
      <c r="Q76" s="276"/>
      <c r="R76" s="276"/>
      <c r="S76" s="276"/>
      <c r="T76" s="276"/>
      <c r="U76" s="276"/>
      <c r="V76" s="276"/>
      <c r="W76" s="277"/>
    </row>
    <row r="77" spans="1:25" x14ac:dyDescent="0.25">
      <c r="A77" s="271"/>
      <c r="B77" s="272"/>
      <c r="C77" s="272"/>
      <c r="D77" s="272"/>
      <c r="E77" s="272"/>
      <c r="F77" s="272"/>
      <c r="G77" s="272"/>
      <c r="H77" s="272"/>
      <c r="I77" s="272"/>
      <c r="J77" s="272"/>
      <c r="K77" s="272"/>
      <c r="L77" s="276" t="s">
        <v>115</v>
      </c>
      <c r="M77" s="276"/>
      <c r="N77" s="276"/>
      <c r="O77" s="276"/>
      <c r="P77" s="276"/>
      <c r="Q77" s="276"/>
      <c r="R77" s="276"/>
      <c r="S77" s="276"/>
      <c r="T77" s="276"/>
      <c r="U77" s="276"/>
      <c r="V77" s="276"/>
      <c r="W77" s="277"/>
    </row>
    <row r="78" spans="1:25" x14ac:dyDescent="0.25">
      <c r="A78" s="267" t="s">
        <v>109</v>
      </c>
      <c r="B78" s="268"/>
      <c r="C78" s="268"/>
      <c r="D78" s="268"/>
      <c r="E78" s="268"/>
      <c r="F78" s="268"/>
      <c r="G78" s="268"/>
      <c r="H78" s="268"/>
      <c r="I78" s="268"/>
      <c r="J78" s="268"/>
      <c r="K78" s="268"/>
      <c r="L78" s="276" t="s">
        <v>268</v>
      </c>
      <c r="M78" s="276"/>
      <c r="N78" s="276"/>
      <c r="O78" s="276"/>
      <c r="P78" s="276"/>
      <c r="Q78" s="276"/>
      <c r="R78" s="276"/>
      <c r="S78" s="276"/>
      <c r="T78" s="276"/>
      <c r="U78" s="276"/>
      <c r="V78" s="276"/>
      <c r="W78" s="277"/>
    </row>
    <row r="79" spans="1:25" x14ac:dyDescent="0.25">
      <c r="A79" s="271" t="s">
        <v>111</v>
      </c>
      <c r="B79" s="272"/>
      <c r="C79" s="272"/>
      <c r="D79" s="272"/>
      <c r="E79" s="272"/>
      <c r="F79" s="272"/>
      <c r="G79" s="272"/>
      <c r="H79" s="272"/>
      <c r="I79" s="272"/>
      <c r="J79" s="272"/>
      <c r="K79" s="272"/>
      <c r="L79" s="276"/>
      <c r="M79" s="276"/>
      <c r="N79" s="276"/>
      <c r="O79" s="276"/>
      <c r="P79" s="276"/>
      <c r="Q79" s="276"/>
      <c r="R79" s="276"/>
      <c r="S79" s="276"/>
      <c r="T79" s="276"/>
      <c r="U79" s="276"/>
      <c r="V79" s="276"/>
      <c r="W79" s="277"/>
    </row>
    <row r="80" spans="1:25" x14ac:dyDescent="0.25">
      <c r="A80" s="271" t="s">
        <v>113</v>
      </c>
      <c r="B80" s="272"/>
      <c r="C80" s="272"/>
      <c r="D80" s="272"/>
      <c r="E80" s="272"/>
      <c r="F80" s="272"/>
      <c r="G80" s="272"/>
      <c r="H80" s="272"/>
      <c r="I80" s="272"/>
      <c r="J80" s="272"/>
      <c r="K80" s="272"/>
      <c r="L80" s="276"/>
      <c r="M80" s="276"/>
      <c r="N80" s="276"/>
      <c r="O80" s="276"/>
      <c r="P80" s="276"/>
      <c r="Q80" s="276"/>
      <c r="R80" s="276"/>
      <c r="S80" s="276"/>
      <c r="T80" s="276"/>
      <c r="U80" s="276"/>
      <c r="V80" s="276"/>
      <c r="W80" s="277"/>
    </row>
    <row r="81" spans="1:23" x14ac:dyDescent="0.25">
      <c r="A81" s="267" t="s">
        <v>269</v>
      </c>
      <c r="B81" s="268"/>
      <c r="C81" s="268"/>
      <c r="D81" s="268"/>
      <c r="E81" s="268"/>
      <c r="F81" s="268"/>
      <c r="G81" s="268"/>
      <c r="H81" s="268"/>
      <c r="I81" s="268"/>
      <c r="J81" s="268"/>
      <c r="K81" s="268"/>
      <c r="L81" s="276" t="s">
        <v>270</v>
      </c>
      <c r="M81" s="276"/>
      <c r="N81" s="276"/>
      <c r="O81" s="276"/>
      <c r="P81" s="276"/>
      <c r="Q81" s="276"/>
      <c r="R81" s="276"/>
      <c r="S81" s="276"/>
      <c r="T81" s="276"/>
      <c r="U81" s="276"/>
      <c r="V81" s="276"/>
      <c r="W81" s="277"/>
    </row>
    <row r="82" spans="1:23" x14ac:dyDescent="0.25">
      <c r="A82" s="267" t="s">
        <v>271</v>
      </c>
      <c r="B82" s="268"/>
      <c r="C82" s="268"/>
      <c r="D82" s="268"/>
      <c r="E82" s="268"/>
      <c r="F82" s="268"/>
      <c r="G82" s="268"/>
      <c r="H82" s="268"/>
      <c r="I82" s="268"/>
      <c r="J82" s="268"/>
      <c r="K82" s="268"/>
      <c r="L82" s="276" t="s">
        <v>124</v>
      </c>
      <c r="M82" s="276"/>
      <c r="N82" s="276"/>
      <c r="O82" s="276"/>
      <c r="P82" s="276"/>
      <c r="Q82" s="276"/>
      <c r="R82" s="276"/>
      <c r="S82" s="276"/>
      <c r="T82" s="276"/>
      <c r="U82" s="276"/>
      <c r="V82" s="276"/>
      <c r="W82" s="277"/>
    </row>
    <row r="83" spans="1:23" x14ac:dyDescent="0.25">
      <c r="A83" s="271" t="s">
        <v>272</v>
      </c>
      <c r="B83" s="272"/>
      <c r="C83" s="272"/>
      <c r="D83" s="272"/>
      <c r="E83" s="272"/>
      <c r="F83" s="272"/>
      <c r="G83" s="272"/>
      <c r="H83" s="272"/>
      <c r="I83" s="272"/>
      <c r="J83" s="272"/>
      <c r="K83" s="272"/>
      <c r="L83" s="276"/>
      <c r="M83" s="276"/>
      <c r="N83" s="276"/>
      <c r="O83" s="276"/>
      <c r="P83" s="276"/>
      <c r="Q83" s="276"/>
      <c r="R83" s="276"/>
      <c r="S83" s="276"/>
      <c r="T83" s="276"/>
      <c r="U83" s="276"/>
      <c r="V83" s="276"/>
      <c r="W83" s="277"/>
    </row>
    <row r="84" spans="1:23" x14ac:dyDescent="0.25">
      <c r="A84" s="278" t="s">
        <v>273</v>
      </c>
      <c r="B84" s="279"/>
      <c r="C84" s="279"/>
      <c r="D84" s="279"/>
      <c r="E84" s="279"/>
      <c r="F84" s="279"/>
      <c r="G84" s="279"/>
      <c r="H84" s="279"/>
      <c r="I84" s="279"/>
      <c r="J84" s="279"/>
      <c r="K84" s="279"/>
      <c r="L84" s="279"/>
      <c r="M84" s="279"/>
      <c r="N84" s="279"/>
      <c r="O84" s="279"/>
      <c r="P84" s="279"/>
      <c r="Q84" s="279"/>
      <c r="R84" s="279"/>
      <c r="S84" s="279"/>
      <c r="T84" s="279"/>
      <c r="U84" s="279"/>
      <c r="V84" s="279"/>
      <c r="W84" s="280"/>
    </row>
  </sheetData>
  <mergeCells count="51">
    <mergeCell ref="A1:W1"/>
    <mergeCell ref="A2:W2"/>
    <mergeCell ref="A3:A8"/>
    <mergeCell ref="B3:Q5"/>
    <mergeCell ref="R3:S3"/>
    <mergeCell ref="T3:U3"/>
    <mergeCell ref="V3:W8"/>
    <mergeCell ref="R4:S4"/>
    <mergeCell ref="T4:U4"/>
    <mergeCell ref="R5:S5"/>
    <mergeCell ref="T5:U5"/>
    <mergeCell ref="B6:I7"/>
    <mergeCell ref="J6:O7"/>
    <mergeCell ref="P6:Q6"/>
    <mergeCell ref="R6:S6"/>
    <mergeCell ref="T6:U6"/>
    <mergeCell ref="P7:Q7"/>
    <mergeCell ref="R7:S7"/>
    <mergeCell ref="T7:U7"/>
    <mergeCell ref="A72:K73"/>
    <mergeCell ref="L72:W72"/>
    <mergeCell ref="L73:W73"/>
    <mergeCell ref="B8:C8"/>
    <mergeCell ref="D8:E8"/>
    <mergeCell ref="F8:G8"/>
    <mergeCell ref="H8:I8"/>
    <mergeCell ref="K8:L8"/>
    <mergeCell ref="N8:O8"/>
    <mergeCell ref="P8:Q8"/>
    <mergeCell ref="R8:S8"/>
    <mergeCell ref="T8:U8"/>
    <mergeCell ref="A71:K71"/>
    <mergeCell ref="L71:W71"/>
    <mergeCell ref="A74:K74"/>
    <mergeCell ref="L74:W74"/>
    <mergeCell ref="A75:K75"/>
    <mergeCell ref="L75:W75"/>
    <mergeCell ref="A76:K76"/>
    <mergeCell ref="L76:W76"/>
    <mergeCell ref="A77:K77"/>
    <mergeCell ref="L77:W77"/>
    <mergeCell ref="A78:K78"/>
    <mergeCell ref="L78:W80"/>
    <mergeCell ref="A79:K79"/>
    <mergeCell ref="A80:K80"/>
    <mergeCell ref="A81:K81"/>
    <mergeCell ref="L81:W81"/>
    <mergeCell ref="A82:K82"/>
    <mergeCell ref="L82:W84"/>
    <mergeCell ref="A83:K83"/>
    <mergeCell ref="A84:K84"/>
  </mergeCells>
  <pageMargins left="0.75" right="0.75" top="1" bottom="1" header="0.5" footer="0.5"/>
  <pageSetup scale="53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90"/>
  <sheetViews>
    <sheetView showGridLines="0" topLeftCell="A25" workbookViewId="0">
      <selection activeCell="D33" sqref="D33"/>
    </sheetView>
  </sheetViews>
  <sheetFormatPr defaultRowHeight="15" x14ac:dyDescent="0.25"/>
  <cols>
    <col min="1" max="1" width="4.5703125" style="14" customWidth="1"/>
    <col min="2" max="2" width="6.28515625" style="14" customWidth="1"/>
    <col min="3" max="3" width="2.28515625" style="14" customWidth="1"/>
    <col min="4" max="4" width="7.7109375" style="14" customWidth="1"/>
    <col min="5" max="5" width="2.7109375" style="14" customWidth="1"/>
    <col min="6" max="6" width="7.42578125" style="14" customWidth="1"/>
    <col min="7" max="7" width="2.7109375" style="14" customWidth="1"/>
    <col min="8" max="8" width="6.5703125" style="14" customWidth="1"/>
    <col min="9" max="9" width="2.28515625" style="14" customWidth="1"/>
    <col min="10" max="10" width="6.7109375" style="14" customWidth="1"/>
    <col min="11" max="11" width="4" style="14" customWidth="1"/>
    <col min="12" max="12" width="10.5703125" style="14" customWidth="1"/>
    <col min="13" max="13" width="8.7109375" style="14" customWidth="1"/>
    <col min="14" max="14" width="6.28515625" style="14" customWidth="1"/>
    <col min="15" max="15" width="6.85546875" style="14" customWidth="1"/>
    <col min="16" max="16" width="2.7109375" style="14" customWidth="1"/>
    <col min="17" max="17" width="6" style="14" customWidth="1"/>
    <col min="18" max="18" width="2.42578125" style="14" customWidth="1"/>
    <col min="19" max="19" width="7.28515625" style="14" customWidth="1"/>
    <col min="20" max="20" width="2.42578125" style="14" customWidth="1"/>
    <col min="21" max="21" width="7.28515625" style="14" customWidth="1"/>
    <col min="22" max="22" width="2.42578125" style="14" customWidth="1"/>
    <col min="23" max="23" width="7.28515625" style="14" customWidth="1"/>
    <col min="24" max="24" width="2.42578125" style="14" customWidth="1"/>
    <col min="25" max="25" width="7.85546875" style="14" customWidth="1"/>
    <col min="26" max="26" width="2.42578125" style="14" customWidth="1"/>
    <col min="27" max="256" width="9.140625" style="14"/>
    <col min="257" max="257" width="4.5703125" style="14" customWidth="1"/>
    <col min="258" max="258" width="6.28515625" style="14" customWidth="1"/>
    <col min="259" max="259" width="2.28515625" style="14" customWidth="1"/>
    <col min="260" max="260" width="7.7109375" style="14" customWidth="1"/>
    <col min="261" max="261" width="2.7109375" style="14" customWidth="1"/>
    <col min="262" max="262" width="7.42578125" style="14" customWidth="1"/>
    <col min="263" max="263" width="2.7109375" style="14" customWidth="1"/>
    <col min="264" max="264" width="6.5703125" style="14" customWidth="1"/>
    <col min="265" max="265" width="2.28515625" style="14" customWidth="1"/>
    <col min="266" max="266" width="6.7109375" style="14" customWidth="1"/>
    <col min="267" max="267" width="4" style="14" customWidth="1"/>
    <col min="268" max="268" width="10.5703125" style="14" customWidth="1"/>
    <col min="269" max="269" width="8.7109375" style="14" customWidth="1"/>
    <col min="270" max="270" width="6.28515625" style="14" customWidth="1"/>
    <col min="271" max="271" width="6.85546875" style="14" customWidth="1"/>
    <col min="272" max="272" width="2.7109375" style="14" customWidth="1"/>
    <col min="273" max="273" width="6" style="14" customWidth="1"/>
    <col min="274" max="274" width="2.42578125" style="14" customWidth="1"/>
    <col min="275" max="275" width="7.28515625" style="14" customWidth="1"/>
    <col min="276" max="276" width="2.42578125" style="14" customWidth="1"/>
    <col min="277" max="277" width="7.28515625" style="14" customWidth="1"/>
    <col min="278" max="278" width="2.42578125" style="14" customWidth="1"/>
    <col min="279" max="279" width="7.28515625" style="14" customWidth="1"/>
    <col min="280" max="280" width="2.42578125" style="14" customWidth="1"/>
    <col min="281" max="281" width="7.85546875" style="14" customWidth="1"/>
    <col min="282" max="282" width="2.42578125" style="14" customWidth="1"/>
    <col min="283" max="512" width="9.140625" style="14"/>
    <col min="513" max="513" width="4.5703125" style="14" customWidth="1"/>
    <col min="514" max="514" width="6.28515625" style="14" customWidth="1"/>
    <col min="515" max="515" width="2.28515625" style="14" customWidth="1"/>
    <col min="516" max="516" width="7.7109375" style="14" customWidth="1"/>
    <col min="517" max="517" width="2.7109375" style="14" customWidth="1"/>
    <col min="518" max="518" width="7.42578125" style="14" customWidth="1"/>
    <col min="519" max="519" width="2.7109375" style="14" customWidth="1"/>
    <col min="520" max="520" width="6.5703125" style="14" customWidth="1"/>
    <col min="521" max="521" width="2.28515625" style="14" customWidth="1"/>
    <col min="522" max="522" width="6.7109375" style="14" customWidth="1"/>
    <col min="523" max="523" width="4" style="14" customWidth="1"/>
    <col min="524" max="524" width="10.5703125" style="14" customWidth="1"/>
    <col min="525" max="525" width="8.7109375" style="14" customWidth="1"/>
    <col min="526" max="526" width="6.28515625" style="14" customWidth="1"/>
    <col min="527" max="527" width="6.85546875" style="14" customWidth="1"/>
    <col min="528" max="528" width="2.7109375" style="14" customWidth="1"/>
    <col min="529" max="529" width="6" style="14" customWidth="1"/>
    <col min="530" max="530" width="2.42578125" style="14" customWidth="1"/>
    <col min="531" max="531" width="7.28515625" style="14" customWidth="1"/>
    <col min="532" max="532" width="2.42578125" style="14" customWidth="1"/>
    <col min="533" max="533" width="7.28515625" style="14" customWidth="1"/>
    <col min="534" max="534" width="2.42578125" style="14" customWidth="1"/>
    <col min="535" max="535" width="7.28515625" style="14" customWidth="1"/>
    <col min="536" max="536" width="2.42578125" style="14" customWidth="1"/>
    <col min="537" max="537" width="7.85546875" style="14" customWidth="1"/>
    <col min="538" max="538" width="2.42578125" style="14" customWidth="1"/>
    <col min="539" max="768" width="9.140625" style="14"/>
    <col min="769" max="769" width="4.5703125" style="14" customWidth="1"/>
    <col min="770" max="770" width="6.28515625" style="14" customWidth="1"/>
    <col min="771" max="771" width="2.28515625" style="14" customWidth="1"/>
    <col min="772" max="772" width="7.7109375" style="14" customWidth="1"/>
    <col min="773" max="773" width="2.7109375" style="14" customWidth="1"/>
    <col min="774" max="774" width="7.42578125" style="14" customWidth="1"/>
    <col min="775" max="775" width="2.7109375" style="14" customWidth="1"/>
    <col min="776" max="776" width="6.5703125" style="14" customWidth="1"/>
    <col min="777" max="777" width="2.28515625" style="14" customWidth="1"/>
    <col min="778" max="778" width="6.7109375" style="14" customWidth="1"/>
    <col min="779" max="779" width="4" style="14" customWidth="1"/>
    <col min="780" max="780" width="10.5703125" style="14" customWidth="1"/>
    <col min="781" max="781" width="8.7109375" style="14" customWidth="1"/>
    <col min="782" max="782" width="6.28515625" style="14" customWidth="1"/>
    <col min="783" max="783" width="6.85546875" style="14" customWidth="1"/>
    <col min="784" max="784" width="2.7109375" style="14" customWidth="1"/>
    <col min="785" max="785" width="6" style="14" customWidth="1"/>
    <col min="786" max="786" width="2.42578125" style="14" customWidth="1"/>
    <col min="787" max="787" width="7.28515625" style="14" customWidth="1"/>
    <col min="788" max="788" width="2.42578125" style="14" customWidth="1"/>
    <col min="789" max="789" width="7.28515625" style="14" customWidth="1"/>
    <col min="790" max="790" width="2.42578125" style="14" customWidth="1"/>
    <col min="791" max="791" width="7.28515625" style="14" customWidth="1"/>
    <col min="792" max="792" width="2.42578125" style="14" customWidth="1"/>
    <col min="793" max="793" width="7.85546875" style="14" customWidth="1"/>
    <col min="794" max="794" width="2.42578125" style="14" customWidth="1"/>
    <col min="795" max="1024" width="9.140625" style="14"/>
    <col min="1025" max="1025" width="4.5703125" style="14" customWidth="1"/>
    <col min="1026" max="1026" width="6.28515625" style="14" customWidth="1"/>
    <col min="1027" max="1027" width="2.28515625" style="14" customWidth="1"/>
    <col min="1028" max="1028" width="7.7109375" style="14" customWidth="1"/>
    <col min="1029" max="1029" width="2.7109375" style="14" customWidth="1"/>
    <col min="1030" max="1030" width="7.42578125" style="14" customWidth="1"/>
    <col min="1031" max="1031" width="2.7109375" style="14" customWidth="1"/>
    <col min="1032" max="1032" width="6.5703125" style="14" customWidth="1"/>
    <col min="1033" max="1033" width="2.28515625" style="14" customWidth="1"/>
    <col min="1034" max="1034" width="6.7109375" style="14" customWidth="1"/>
    <col min="1035" max="1035" width="4" style="14" customWidth="1"/>
    <col min="1036" max="1036" width="10.5703125" style="14" customWidth="1"/>
    <col min="1037" max="1037" width="8.7109375" style="14" customWidth="1"/>
    <col min="1038" max="1038" width="6.28515625" style="14" customWidth="1"/>
    <col min="1039" max="1039" width="6.85546875" style="14" customWidth="1"/>
    <col min="1040" max="1040" width="2.7109375" style="14" customWidth="1"/>
    <col min="1041" max="1041" width="6" style="14" customWidth="1"/>
    <col min="1042" max="1042" width="2.42578125" style="14" customWidth="1"/>
    <col min="1043" max="1043" width="7.28515625" style="14" customWidth="1"/>
    <col min="1044" max="1044" width="2.42578125" style="14" customWidth="1"/>
    <col min="1045" max="1045" width="7.28515625" style="14" customWidth="1"/>
    <col min="1046" max="1046" width="2.42578125" style="14" customWidth="1"/>
    <col min="1047" max="1047" width="7.28515625" style="14" customWidth="1"/>
    <col min="1048" max="1048" width="2.42578125" style="14" customWidth="1"/>
    <col min="1049" max="1049" width="7.85546875" style="14" customWidth="1"/>
    <col min="1050" max="1050" width="2.42578125" style="14" customWidth="1"/>
    <col min="1051" max="1280" width="9.140625" style="14"/>
    <col min="1281" max="1281" width="4.5703125" style="14" customWidth="1"/>
    <col min="1282" max="1282" width="6.28515625" style="14" customWidth="1"/>
    <col min="1283" max="1283" width="2.28515625" style="14" customWidth="1"/>
    <col min="1284" max="1284" width="7.7109375" style="14" customWidth="1"/>
    <col min="1285" max="1285" width="2.7109375" style="14" customWidth="1"/>
    <col min="1286" max="1286" width="7.42578125" style="14" customWidth="1"/>
    <col min="1287" max="1287" width="2.7109375" style="14" customWidth="1"/>
    <col min="1288" max="1288" width="6.5703125" style="14" customWidth="1"/>
    <col min="1289" max="1289" width="2.28515625" style="14" customWidth="1"/>
    <col min="1290" max="1290" width="6.7109375" style="14" customWidth="1"/>
    <col min="1291" max="1291" width="4" style="14" customWidth="1"/>
    <col min="1292" max="1292" width="10.5703125" style="14" customWidth="1"/>
    <col min="1293" max="1293" width="8.7109375" style="14" customWidth="1"/>
    <col min="1294" max="1294" width="6.28515625" style="14" customWidth="1"/>
    <col min="1295" max="1295" width="6.85546875" style="14" customWidth="1"/>
    <col min="1296" max="1296" width="2.7109375" style="14" customWidth="1"/>
    <col min="1297" max="1297" width="6" style="14" customWidth="1"/>
    <col min="1298" max="1298" width="2.42578125" style="14" customWidth="1"/>
    <col min="1299" max="1299" width="7.28515625" style="14" customWidth="1"/>
    <col min="1300" max="1300" width="2.42578125" style="14" customWidth="1"/>
    <col min="1301" max="1301" width="7.28515625" style="14" customWidth="1"/>
    <col min="1302" max="1302" width="2.42578125" style="14" customWidth="1"/>
    <col min="1303" max="1303" width="7.28515625" style="14" customWidth="1"/>
    <col min="1304" max="1304" width="2.42578125" style="14" customWidth="1"/>
    <col min="1305" max="1305" width="7.85546875" style="14" customWidth="1"/>
    <col min="1306" max="1306" width="2.42578125" style="14" customWidth="1"/>
    <col min="1307" max="1536" width="9.140625" style="14"/>
    <col min="1537" max="1537" width="4.5703125" style="14" customWidth="1"/>
    <col min="1538" max="1538" width="6.28515625" style="14" customWidth="1"/>
    <col min="1539" max="1539" width="2.28515625" style="14" customWidth="1"/>
    <col min="1540" max="1540" width="7.7109375" style="14" customWidth="1"/>
    <col min="1541" max="1541" width="2.7109375" style="14" customWidth="1"/>
    <col min="1542" max="1542" width="7.42578125" style="14" customWidth="1"/>
    <col min="1543" max="1543" width="2.7109375" style="14" customWidth="1"/>
    <col min="1544" max="1544" width="6.5703125" style="14" customWidth="1"/>
    <col min="1545" max="1545" width="2.28515625" style="14" customWidth="1"/>
    <col min="1546" max="1546" width="6.7109375" style="14" customWidth="1"/>
    <col min="1547" max="1547" width="4" style="14" customWidth="1"/>
    <col min="1548" max="1548" width="10.5703125" style="14" customWidth="1"/>
    <col min="1549" max="1549" width="8.7109375" style="14" customWidth="1"/>
    <col min="1550" max="1550" width="6.28515625" style="14" customWidth="1"/>
    <col min="1551" max="1551" width="6.85546875" style="14" customWidth="1"/>
    <col min="1552" max="1552" width="2.7109375" style="14" customWidth="1"/>
    <col min="1553" max="1553" width="6" style="14" customWidth="1"/>
    <col min="1554" max="1554" width="2.42578125" style="14" customWidth="1"/>
    <col min="1555" max="1555" width="7.28515625" style="14" customWidth="1"/>
    <col min="1556" max="1556" width="2.42578125" style="14" customWidth="1"/>
    <col min="1557" max="1557" width="7.28515625" style="14" customWidth="1"/>
    <col min="1558" max="1558" width="2.42578125" style="14" customWidth="1"/>
    <col min="1559" max="1559" width="7.28515625" style="14" customWidth="1"/>
    <col min="1560" max="1560" width="2.42578125" style="14" customWidth="1"/>
    <col min="1561" max="1561" width="7.85546875" style="14" customWidth="1"/>
    <col min="1562" max="1562" width="2.42578125" style="14" customWidth="1"/>
    <col min="1563" max="1792" width="9.140625" style="14"/>
    <col min="1793" max="1793" width="4.5703125" style="14" customWidth="1"/>
    <col min="1794" max="1794" width="6.28515625" style="14" customWidth="1"/>
    <col min="1795" max="1795" width="2.28515625" style="14" customWidth="1"/>
    <col min="1796" max="1796" width="7.7109375" style="14" customWidth="1"/>
    <col min="1797" max="1797" width="2.7109375" style="14" customWidth="1"/>
    <col min="1798" max="1798" width="7.42578125" style="14" customWidth="1"/>
    <col min="1799" max="1799" width="2.7109375" style="14" customWidth="1"/>
    <col min="1800" max="1800" width="6.5703125" style="14" customWidth="1"/>
    <col min="1801" max="1801" width="2.28515625" style="14" customWidth="1"/>
    <col min="1802" max="1802" width="6.7109375" style="14" customWidth="1"/>
    <col min="1803" max="1803" width="4" style="14" customWidth="1"/>
    <col min="1804" max="1804" width="10.5703125" style="14" customWidth="1"/>
    <col min="1805" max="1805" width="8.7109375" style="14" customWidth="1"/>
    <col min="1806" max="1806" width="6.28515625" style="14" customWidth="1"/>
    <col min="1807" max="1807" width="6.85546875" style="14" customWidth="1"/>
    <col min="1808" max="1808" width="2.7109375" style="14" customWidth="1"/>
    <col min="1809" max="1809" width="6" style="14" customWidth="1"/>
    <col min="1810" max="1810" width="2.42578125" style="14" customWidth="1"/>
    <col min="1811" max="1811" width="7.28515625" style="14" customWidth="1"/>
    <col min="1812" max="1812" width="2.42578125" style="14" customWidth="1"/>
    <col min="1813" max="1813" width="7.28515625" style="14" customWidth="1"/>
    <col min="1814" max="1814" width="2.42578125" style="14" customWidth="1"/>
    <col min="1815" max="1815" width="7.28515625" style="14" customWidth="1"/>
    <col min="1816" max="1816" width="2.42578125" style="14" customWidth="1"/>
    <col min="1817" max="1817" width="7.85546875" style="14" customWidth="1"/>
    <col min="1818" max="1818" width="2.42578125" style="14" customWidth="1"/>
    <col min="1819" max="2048" width="9.140625" style="14"/>
    <col min="2049" max="2049" width="4.5703125" style="14" customWidth="1"/>
    <col min="2050" max="2050" width="6.28515625" style="14" customWidth="1"/>
    <col min="2051" max="2051" width="2.28515625" style="14" customWidth="1"/>
    <col min="2052" max="2052" width="7.7109375" style="14" customWidth="1"/>
    <col min="2053" max="2053" width="2.7109375" style="14" customWidth="1"/>
    <col min="2054" max="2054" width="7.42578125" style="14" customWidth="1"/>
    <col min="2055" max="2055" width="2.7109375" style="14" customWidth="1"/>
    <col min="2056" max="2056" width="6.5703125" style="14" customWidth="1"/>
    <col min="2057" max="2057" width="2.28515625" style="14" customWidth="1"/>
    <col min="2058" max="2058" width="6.7109375" style="14" customWidth="1"/>
    <col min="2059" max="2059" width="4" style="14" customWidth="1"/>
    <col min="2060" max="2060" width="10.5703125" style="14" customWidth="1"/>
    <col min="2061" max="2061" width="8.7109375" style="14" customWidth="1"/>
    <col min="2062" max="2062" width="6.28515625" style="14" customWidth="1"/>
    <col min="2063" max="2063" width="6.85546875" style="14" customWidth="1"/>
    <col min="2064" max="2064" width="2.7109375" style="14" customWidth="1"/>
    <col min="2065" max="2065" width="6" style="14" customWidth="1"/>
    <col min="2066" max="2066" width="2.42578125" style="14" customWidth="1"/>
    <col min="2067" max="2067" width="7.28515625" style="14" customWidth="1"/>
    <col min="2068" max="2068" width="2.42578125" style="14" customWidth="1"/>
    <col min="2069" max="2069" width="7.28515625" style="14" customWidth="1"/>
    <col min="2070" max="2070" width="2.42578125" style="14" customWidth="1"/>
    <col min="2071" max="2071" width="7.28515625" style="14" customWidth="1"/>
    <col min="2072" max="2072" width="2.42578125" style="14" customWidth="1"/>
    <col min="2073" max="2073" width="7.85546875" style="14" customWidth="1"/>
    <col min="2074" max="2074" width="2.42578125" style="14" customWidth="1"/>
    <col min="2075" max="2304" width="9.140625" style="14"/>
    <col min="2305" max="2305" width="4.5703125" style="14" customWidth="1"/>
    <col min="2306" max="2306" width="6.28515625" style="14" customWidth="1"/>
    <col min="2307" max="2307" width="2.28515625" style="14" customWidth="1"/>
    <col min="2308" max="2308" width="7.7109375" style="14" customWidth="1"/>
    <col min="2309" max="2309" width="2.7109375" style="14" customWidth="1"/>
    <col min="2310" max="2310" width="7.42578125" style="14" customWidth="1"/>
    <col min="2311" max="2311" width="2.7109375" style="14" customWidth="1"/>
    <col min="2312" max="2312" width="6.5703125" style="14" customWidth="1"/>
    <col min="2313" max="2313" width="2.28515625" style="14" customWidth="1"/>
    <col min="2314" max="2314" width="6.7109375" style="14" customWidth="1"/>
    <col min="2315" max="2315" width="4" style="14" customWidth="1"/>
    <col min="2316" max="2316" width="10.5703125" style="14" customWidth="1"/>
    <col min="2317" max="2317" width="8.7109375" style="14" customWidth="1"/>
    <col min="2318" max="2318" width="6.28515625" style="14" customWidth="1"/>
    <col min="2319" max="2319" width="6.85546875" style="14" customWidth="1"/>
    <col min="2320" max="2320" width="2.7109375" style="14" customWidth="1"/>
    <col min="2321" max="2321" width="6" style="14" customWidth="1"/>
    <col min="2322" max="2322" width="2.42578125" style="14" customWidth="1"/>
    <col min="2323" max="2323" width="7.28515625" style="14" customWidth="1"/>
    <col min="2324" max="2324" width="2.42578125" style="14" customWidth="1"/>
    <col min="2325" max="2325" width="7.28515625" style="14" customWidth="1"/>
    <col min="2326" max="2326" width="2.42578125" style="14" customWidth="1"/>
    <col min="2327" max="2327" width="7.28515625" style="14" customWidth="1"/>
    <col min="2328" max="2328" width="2.42578125" style="14" customWidth="1"/>
    <col min="2329" max="2329" width="7.85546875" style="14" customWidth="1"/>
    <col min="2330" max="2330" width="2.42578125" style="14" customWidth="1"/>
    <col min="2331" max="2560" width="9.140625" style="14"/>
    <col min="2561" max="2561" width="4.5703125" style="14" customWidth="1"/>
    <col min="2562" max="2562" width="6.28515625" style="14" customWidth="1"/>
    <col min="2563" max="2563" width="2.28515625" style="14" customWidth="1"/>
    <col min="2564" max="2564" width="7.7109375" style="14" customWidth="1"/>
    <col min="2565" max="2565" width="2.7109375" style="14" customWidth="1"/>
    <col min="2566" max="2566" width="7.42578125" style="14" customWidth="1"/>
    <col min="2567" max="2567" width="2.7109375" style="14" customWidth="1"/>
    <col min="2568" max="2568" width="6.5703125" style="14" customWidth="1"/>
    <col min="2569" max="2569" width="2.28515625" style="14" customWidth="1"/>
    <col min="2570" max="2570" width="6.7109375" style="14" customWidth="1"/>
    <col min="2571" max="2571" width="4" style="14" customWidth="1"/>
    <col min="2572" max="2572" width="10.5703125" style="14" customWidth="1"/>
    <col min="2573" max="2573" width="8.7109375" style="14" customWidth="1"/>
    <col min="2574" max="2574" width="6.28515625" style="14" customWidth="1"/>
    <col min="2575" max="2575" width="6.85546875" style="14" customWidth="1"/>
    <col min="2576" max="2576" width="2.7109375" style="14" customWidth="1"/>
    <col min="2577" max="2577" width="6" style="14" customWidth="1"/>
    <col min="2578" max="2578" width="2.42578125" style="14" customWidth="1"/>
    <col min="2579" max="2579" width="7.28515625" style="14" customWidth="1"/>
    <col min="2580" max="2580" width="2.42578125" style="14" customWidth="1"/>
    <col min="2581" max="2581" width="7.28515625" style="14" customWidth="1"/>
    <col min="2582" max="2582" width="2.42578125" style="14" customWidth="1"/>
    <col min="2583" max="2583" width="7.28515625" style="14" customWidth="1"/>
    <col min="2584" max="2584" width="2.42578125" style="14" customWidth="1"/>
    <col min="2585" max="2585" width="7.85546875" style="14" customWidth="1"/>
    <col min="2586" max="2586" width="2.42578125" style="14" customWidth="1"/>
    <col min="2587" max="2816" width="9.140625" style="14"/>
    <col min="2817" max="2817" width="4.5703125" style="14" customWidth="1"/>
    <col min="2818" max="2818" width="6.28515625" style="14" customWidth="1"/>
    <col min="2819" max="2819" width="2.28515625" style="14" customWidth="1"/>
    <col min="2820" max="2820" width="7.7109375" style="14" customWidth="1"/>
    <col min="2821" max="2821" width="2.7109375" style="14" customWidth="1"/>
    <col min="2822" max="2822" width="7.42578125" style="14" customWidth="1"/>
    <col min="2823" max="2823" width="2.7109375" style="14" customWidth="1"/>
    <col min="2824" max="2824" width="6.5703125" style="14" customWidth="1"/>
    <col min="2825" max="2825" width="2.28515625" style="14" customWidth="1"/>
    <col min="2826" max="2826" width="6.7109375" style="14" customWidth="1"/>
    <col min="2827" max="2827" width="4" style="14" customWidth="1"/>
    <col min="2828" max="2828" width="10.5703125" style="14" customWidth="1"/>
    <col min="2829" max="2829" width="8.7109375" style="14" customWidth="1"/>
    <col min="2830" max="2830" width="6.28515625" style="14" customWidth="1"/>
    <col min="2831" max="2831" width="6.85546875" style="14" customWidth="1"/>
    <col min="2832" max="2832" width="2.7109375" style="14" customWidth="1"/>
    <col min="2833" max="2833" width="6" style="14" customWidth="1"/>
    <col min="2834" max="2834" width="2.42578125" style="14" customWidth="1"/>
    <col min="2835" max="2835" width="7.28515625" style="14" customWidth="1"/>
    <col min="2836" max="2836" width="2.42578125" style="14" customWidth="1"/>
    <col min="2837" max="2837" width="7.28515625" style="14" customWidth="1"/>
    <col min="2838" max="2838" width="2.42578125" style="14" customWidth="1"/>
    <col min="2839" max="2839" width="7.28515625" style="14" customWidth="1"/>
    <col min="2840" max="2840" width="2.42578125" style="14" customWidth="1"/>
    <col min="2841" max="2841" width="7.85546875" style="14" customWidth="1"/>
    <col min="2842" max="2842" width="2.42578125" style="14" customWidth="1"/>
    <col min="2843" max="3072" width="9.140625" style="14"/>
    <col min="3073" max="3073" width="4.5703125" style="14" customWidth="1"/>
    <col min="3074" max="3074" width="6.28515625" style="14" customWidth="1"/>
    <col min="3075" max="3075" width="2.28515625" style="14" customWidth="1"/>
    <col min="3076" max="3076" width="7.7109375" style="14" customWidth="1"/>
    <col min="3077" max="3077" width="2.7109375" style="14" customWidth="1"/>
    <col min="3078" max="3078" width="7.42578125" style="14" customWidth="1"/>
    <col min="3079" max="3079" width="2.7109375" style="14" customWidth="1"/>
    <col min="3080" max="3080" width="6.5703125" style="14" customWidth="1"/>
    <col min="3081" max="3081" width="2.28515625" style="14" customWidth="1"/>
    <col min="3082" max="3082" width="6.7109375" style="14" customWidth="1"/>
    <col min="3083" max="3083" width="4" style="14" customWidth="1"/>
    <col min="3084" max="3084" width="10.5703125" style="14" customWidth="1"/>
    <col min="3085" max="3085" width="8.7109375" style="14" customWidth="1"/>
    <col min="3086" max="3086" width="6.28515625" style="14" customWidth="1"/>
    <col min="3087" max="3087" width="6.85546875" style="14" customWidth="1"/>
    <col min="3088" max="3088" width="2.7109375" style="14" customWidth="1"/>
    <col min="3089" max="3089" width="6" style="14" customWidth="1"/>
    <col min="3090" max="3090" width="2.42578125" style="14" customWidth="1"/>
    <col min="3091" max="3091" width="7.28515625" style="14" customWidth="1"/>
    <col min="3092" max="3092" width="2.42578125" style="14" customWidth="1"/>
    <col min="3093" max="3093" width="7.28515625" style="14" customWidth="1"/>
    <col min="3094" max="3094" width="2.42578125" style="14" customWidth="1"/>
    <col min="3095" max="3095" width="7.28515625" style="14" customWidth="1"/>
    <col min="3096" max="3096" width="2.42578125" style="14" customWidth="1"/>
    <col min="3097" max="3097" width="7.85546875" style="14" customWidth="1"/>
    <col min="3098" max="3098" width="2.42578125" style="14" customWidth="1"/>
    <col min="3099" max="3328" width="9.140625" style="14"/>
    <col min="3329" max="3329" width="4.5703125" style="14" customWidth="1"/>
    <col min="3330" max="3330" width="6.28515625" style="14" customWidth="1"/>
    <col min="3331" max="3331" width="2.28515625" style="14" customWidth="1"/>
    <col min="3332" max="3332" width="7.7109375" style="14" customWidth="1"/>
    <col min="3333" max="3333" width="2.7109375" style="14" customWidth="1"/>
    <col min="3334" max="3334" width="7.42578125" style="14" customWidth="1"/>
    <col min="3335" max="3335" width="2.7109375" style="14" customWidth="1"/>
    <col min="3336" max="3336" width="6.5703125" style="14" customWidth="1"/>
    <col min="3337" max="3337" width="2.28515625" style="14" customWidth="1"/>
    <col min="3338" max="3338" width="6.7109375" style="14" customWidth="1"/>
    <col min="3339" max="3339" width="4" style="14" customWidth="1"/>
    <col min="3340" max="3340" width="10.5703125" style="14" customWidth="1"/>
    <col min="3341" max="3341" width="8.7109375" style="14" customWidth="1"/>
    <col min="3342" max="3342" width="6.28515625" style="14" customWidth="1"/>
    <col min="3343" max="3343" width="6.85546875" style="14" customWidth="1"/>
    <col min="3344" max="3344" width="2.7109375" style="14" customWidth="1"/>
    <col min="3345" max="3345" width="6" style="14" customWidth="1"/>
    <col min="3346" max="3346" width="2.42578125" style="14" customWidth="1"/>
    <col min="3347" max="3347" width="7.28515625" style="14" customWidth="1"/>
    <col min="3348" max="3348" width="2.42578125" style="14" customWidth="1"/>
    <col min="3349" max="3349" width="7.28515625" style="14" customWidth="1"/>
    <col min="3350" max="3350" width="2.42578125" style="14" customWidth="1"/>
    <col min="3351" max="3351" width="7.28515625" style="14" customWidth="1"/>
    <col min="3352" max="3352" width="2.42578125" style="14" customWidth="1"/>
    <col min="3353" max="3353" width="7.85546875" style="14" customWidth="1"/>
    <col min="3354" max="3354" width="2.42578125" style="14" customWidth="1"/>
    <col min="3355" max="3584" width="9.140625" style="14"/>
    <col min="3585" max="3585" width="4.5703125" style="14" customWidth="1"/>
    <col min="3586" max="3586" width="6.28515625" style="14" customWidth="1"/>
    <col min="3587" max="3587" width="2.28515625" style="14" customWidth="1"/>
    <col min="3588" max="3588" width="7.7109375" style="14" customWidth="1"/>
    <col min="3589" max="3589" width="2.7109375" style="14" customWidth="1"/>
    <col min="3590" max="3590" width="7.42578125" style="14" customWidth="1"/>
    <col min="3591" max="3591" width="2.7109375" style="14" customWidth="1"/>
    <col min="3592" max="3592" width="6.5703125" style="14" customWidth="1"/>
    <col min="3593" max="3593" width="2.28515625" style="14" customWidth="1"/>
    <col min="3594" max="3594" width="6.7109375" style="14" customWidth="1"/>
    <col min="3595" max="3595" width="4" style="14" customWidth="1"/>
    <col min="3596" max="3596" width="10.5703125" style="14" customWidth="1"/>
    <col min="3597" max="3597" width="8.7109375" style="14" customWidth="1"/>
    <col min="3598" max="3598" width="6.28515625" style="14" customWidth="1"/>
    <col min="3599" max="3599" width="6.85546875" style="14" customWidth="1"/>
    <col min="3600" max="3600" width="2.7109375" style="14" customWidth="1"/>
    <col min="3601" max="3601" width="6" style="14" customWidth="1"/>
    <col min="3602" max="3602" width="2.42578125" style="14" customWidth="1"/>
    <col min="3603" max="3603" width="7.28515625" style="14" customWidth="1"/>
    <col min="3604" max="3604" width="2.42578125" style="14" customWidth="1"/>
    <col min="3605" max="3605" width="7.28515625" style="14" customWidth="1"/>
    <col min="3606" max="3606" width="2.42578125" style="14" customWidth="1"/>
    <col min="3607" max="3607" width="7.28515625" style="14" customWidth="1"/>
    <col min="3608" max="3608" width="2.42578125" style="14" customWidth="1"/>
    <col min="3609" max="3609" width="7.85546875" style="14" customWidth="1"/>
    <col min="3610" max="3610" width="2.42578125" style="14" customWidth="1"/>
    <col min="3611" max="3840" width="9.140625" style="14"/>
    <col min="3841" max="3841" width="4.5703125" style="14" customWidth="1"/>
    <col min="3842" max="3842" width="6.28515625" style="14" customWidth="1"/>
    <col min="3843" max="3843" width="2.28515625" style="14" customWidth="1"/>
    <col min="3844" max="3844" width="7.7109375" style="14" customWidth="1"/>
    <col min="3845" max="3845" width="2.7109375" style="14" customWidth="1"/>
    <col min="3846" max="3846" width="7.42578125" style="14" customWidth="1"/>
    <col min="3847" max="3847" width="2.7109375" style="14" customWidth="1"/>
    <col min="3848" max="3848" width="6.5703125" style="14" customWidth="1"/>
    <col min="3849" max="3849" width="2.28515625" style="14" customWidth="1"/>
    <col min="3850" max="3850" width="6.7109375" style="14" customWidth="1"/>
    <col min="3851" max="3851" width="4" style="14" customWidth="1"/>
    <col min="3852" max="3852" width="10.5703125" style="14" customWidth="1"/>
    <col min="3853" max="3853" width="8.7109375" style="14" customWidth="1"/>
    <col min="3854" max="3854" width="6.28515625" style="14" customWidth="1"/>
    <col min="3855" max="3855" width="6.85546875" style="14" customWidth="1"/>
    <col min="3856" max="3856" width="2.7109375" style="14" customWidth="1"/>
    <col min="3857" max="3857" width="6" style="14" customWidth="1"/>
    <col min="3858" max="3858" width="2.42578125" style="14" customWidth="1"/>
    <col min="3859" max="3859" width="7.28515625" style="14" customWidth="1"/>
    <col min="3860" max="3860" width="2.42578125" style="14" customWidth="1"/>
    <col min="3861" max="3861" width="7.28515625" style="14" customWidth="1"/>
    <col min="3862" max="3862" width="2.42578125" style="14" customWidth="1"/>
    <col min="3863" max="3863" width="7.28515625" style="14" customWidth="1"/>
    <col min="3864" max="3864" width="2.42578125" style="14" customWidth="1"/>
    <col min="3865" max="3865" width="7.85546875" style="14" customWidth="1"/>
    <col min="3866" max="3866" width="2.42578125" style="14" customWidth="1"/>
    <col min="3867" max="4096" width="9.140625" style="14"/>
    <col min="4097" max="4097" width="4.5703125" style="14" customWidth="1"/>
    <col min="4098" max="4098" width="6.28515625" style="14" customWidth="1"/>
    <col min="4099" max="4099" width="2.28515625" style="14" customWidth="1"/>
    <col min="4100" max="4100" width="7.7109375" style="14" customWidth="1"/>
    <col min="4101" max="4101" width="2.7109375" style="14" customWidth="1"/>
    <col min="4102" max="4102" width="7.42578125" style="14" customWidth="1"/>
    <col min="4103" max="4103" width="2.7109375" style="14" customWidth="1"/>
    <col min="4104" max="4104" width="6.5703125" style="14" customWidth="1"/>
    <col min="4105" max="4105" width="2.28515625" style="14" customWidth="1"/>
    <col min="4106" max="4106" width="6.7109375" style="14" customWidth="1"/>
    <col min="4107" max="4107" width="4" style="14" customWidth="1"/>
    <col min="4108" max="4108" width="10.5703125" style="14" customWidth="1"/>
    <col min="4109" max="4109" width="8.7109375" style="14" customWidth="1"/>
    <col min="4110" max="4110" width="6.28515625" style="14" customWidth="1"/>
    <col min="4111" max="4111" width="6.85546875" style="14" customWidth="1"/>
    <col min="4112" max="4112" width="2.7109375" style="14" customWidth="1"/>
    <col min="4113" max="4113" width="6" style="14" customWidth="1"/>
    <col min="4114" max="4114" width="2.42578125" style="14" customWidth="1"/>
    <col min="4115" max="4115" width="7.28515625" style="14" customWidth="1"/>
    <col min="4116" max="4116" width="2.42578125" style="14" customWidth="1"/>
    <col min="4117" max="4117" width="7.28515625" style="14" customWidth="1"/>
    <col min="4118" max="4118" width="2.42578125" style="14" customWidth="1"/>
    <col min="4119" max="4119" width="7.28515625" style="14" customWidth="1"/>
    <col min="4120" max="4120" width="2.42578125" style="14" customWidth="1"/>
    <col min="4121" max="4121" width="7.85546875" style="14" customWidth="1"/>
    <col min="4122" max="4122" width="2.42578125" style="14" customWidth="1"/>
    <col min="4123" max="4352" width="9.140625" style="14"/>
    <col min="4353" max="4353" width="4.5703125" style="14" customWidth="1"/>
    <col min="4354" max="4354" width="6.28515625" style="14" customWidth="1"/>
    <col min="4355" max="4355" width="2.28515625" style="14" customWidth="1"/>
    <col min="4356" max="4356" width="7.7109375" style="14" customWidth="1"/>
    <col min="4357" max="4357" width="2.7109375" style="14" customWidth="1"/>
    <col min="4358" max="4358" width="7.42578125" style="14" customWidth="1"/>
    <col min="4359" max="4359" width="2.7109375" style="14" customWidth="1"/>
    <col min="4360" max="4360" width="6.5703125" style="14" customWidth="1"/>
    <col min="4361" max="4361" width="2.28515625" style="14" customWidth="1"/>
    <col min="4362" max="4362" width="6.7109375" style="14" customWidth="1"/>
    <col min="4363" max="4363" width="4" style="14" customWidth="1"/>
    <col min="4364" max="4364" width="10.5703125" style="14" customWidth="1"/>
    <col min="4365" max="4365" width="8.7109375" style="14" customWidth="1"/>
    <col min="4366" max="4366" width="6.28515625" style="14" customWidth="1"/>
    <col min="4367" max="4367" width="6.85546875" style="14" customWidth="1"/>
    <col min="4368" max="4368" width="2.7109375" style="14" customWidth="1"/>
    <col min="4369" max="4369" width="6" style="14" customWidth="1"/>
    <col min="4370" max="4370" width="2.42578125" style="14" customWidth="1"/>
    <col min="4371" max="4371" width="7.28515625" style="14" customWidth="1"/>
    <col min="4372" max="4372" width="2.42578125" style="14" customWidth="1"/>
    <col min="4373" max="4373" width="7.28515625" style="14" customWidth="1"/>
    <col min="4374" max="4374" width="2.42578125" style="14" customWidth="1"/>
    <col min="4375" max="4375" width="7.28515625" style="14" customWidth="1"/>
    <col min="4376" max="4376" width="2.42578125" style="14" customWidth="1"/>
    <col min="4377" max="4377" width="7.85546875" style="14" customWidth="1"/>
    <col min="4378" max="4378" width="2.42578125" style="14" customWidth="1"/>
    <col min="4379" max="4608" width="9.140625" style="14"/>
    <col min="4609" max="4609" width="4.5703125" style="14" customWidth="1"/>
    <col min="4610" max="4610" width="6.28515625" style="14" customWidth="1"/>
    <col min="4611" max="4611" width="2.28515625" style="14" customWidth="1"/>
    <col min="4612" max="4612" width="7.7109375" style="14" customWidth="1"/>
    <col min="4613" max="4613" width="2.7109375" style="14" customWidth="1"/>
    <col min="4614" max="4614" width="7.42578125" style="14" customWidth="1"/>
    <col min="4615" max="4615" width="2.7109375" style="14" customWidth="1"/>
    <col min="4616" max="4616" width="6.5703125" style="14" customWidth="1"/>
    <col min="4617" max="4617" width="2.28515625" style="14" customWidth="1"/>
    <col min="4618" max="4618" width="6.7109375" style="14" customWidth="1"/>
    <col min="4619" max="4619" width="4" style="14" customWidth="1"/>
    <col min="4620" max="4620" width="10.5703125" style="14" customWidth="1"/>
    <col min="4621" max="4621" width="8.7109375" style="14" customWidth="1"/>
    <col min="4622" max="4622" width="6.28515625" style="14" customWidth="1"/>
    <col min="4623" max="4623" width="6.85546875" style="14" customWidth="1"/>
    <col min="4624" max="4624" width="2.7109375" style="14" customWidth="1"/>
    <col min="4625" max="4625" width="6" style="14" customWidth="1"/>
    <col min="4626" max="4626" width="2.42578125" style="14" customWidth="1"/>
    <col min="4627" max="4627" width="7.28515625" style="14" customWidth="1"/>
    <col min="4628" max="4628" width="2.42578125" style="14" customWidth="1"/>
    <col min="4629" max="4629" width="7.28515625" style="14" customWidth="1"/>
    <col min="4630" max="4630" width="2.42578125" style="14" customWidth="1"/>
    <col min="4631" max="4631" width="7.28515625" style="14" customWidth="1"/>
    <col min="4632" max="4632" width="2.42578125" style="14" customWidth="1"/>
    <col min="4633" max="4633" width="7.85546875" style="14" customWidth="1"/>
    <col min="4634" max="4634" width="2.42578125" style="14" customWidth="1"/>
    <col min="4635" max="4864" width="9.140625" style="14"/>
    <col min="4865" max="4865" width="4.5703125" style="14" customWidth="1"/>
    <col min="4866" max="4866" width="6.28515625" style="14" customWidth="1"/>
    <col min="4867" max="4867" width="2.28515625" style="14" customWidth="1"/>
    <col min="4868" max="4868" width="7.7109375" style="14" customWidth="1"/>
    <col min="4869" max="4869" width="2.7109375" style="14" customWidth="1"/>
    <col min="4870" max="4870" width="7.42578125" style="14" customWidth="1"/>
    <col min="4871" max="4871" width="2.7109375" style="14" customWidth="1"/>
    <col min="4872" max="4872" width="6.5703125" style="14" customWidth="1"/>
    <col min="4873" max="4873" width="2.28515625" style="14" customWidth="1"/>
    <col min="4874" max="4874" width="6.7109375" style="14" customWidth="1"/>
    <col min="4875" max="4875" width="4" style="14" customWidth="1"/>
    <col min="4876" max="4876" width="10.5703125" style="14" customWidth="1"/>
    <col min="4877" max="4877" width="8.7109375" style="14" customWidth="1"/>
    <col min="4878" max="4878" width="6.28515625" style="14" customWidth="1"/>
    <col min="4879" max="4879" width="6.85546875" style="14" customWidth="1"/>
    <col min="4880" max="4880" width="2.7109375" style="14" customWidth="1"/>
    <col min="4881" max="4881" width="6" style="14" customWidth="1"/>
    <col min="4882" max="4882" width="2.42578125" style="14" customWidth="1"/>
    <col min="4883" max="4883" width="7.28515625" style="14" customWidth="1"/>
    <col min="4884" max="4884" width="2.42578125" style="14" customWidth="1"/>
    <col min="4885" max="4885" width="7.28515625" style="14" customWidth="1"/>
    <col min="4886" max="4886" width="2.42578125" style="14" customWidth="1"/>
    <col min="4887" max="4887" width="7.28515625" style="14" customWidth="1"/>
    <col min="4888" max="4888" width="2.42578125" style="14" customWidth="1"/>
    <col min="4889" max="4889" width="7.85546875" style="14" customWidth="1"/>
    <col min="4890" max="4890" width="2.42578125" style="14" customWidth="1"/>
    <col min="4891" max="5120" width="9.140625" style="14"/>
    <col min="5121" max="5121" width="4.5703125" style="14" customWidth="1"/>
    <col min="5122" max="5122" width="6.28515625" style="14" customWidth="1"/>
    <col min="5123" max="5123" width="2.28515625" style="14" customWidth="1"/>
    <col min="5124" max="5124" width="7.7109375" style="14" customWidth="1"/>
    <col min="5125" max="5125" width="2.7109375" style="14" customWidth="1"/>
    <col min="5126" max="5126" width="7.42578125" style="14" customWidth="1"/>
    <col min="5127" max="5127" width="2.7109375" style="14" customWidth="1"/>
    <col min="5128" max="5128" width="6.5703125" style="14" customWidth="1"/>
    <col min="5129" max="5129" width="2.28515625" style="14" customWidth="1"/>
    <col min="5130" max="5130" width="6.7109375" style="14" customWidth="1"/>
    <col min="5131" max="5131" width="4" style="14" customWidth="1"/>
    <col min="5132" max="5132" width="10.5703125" style="14" customWidth="1"/>
    <col min="5133" max="5133" width="8.7109375" style="14" customWidth="1"/>
    <col min="5134" max="5134" width="6.28515625" style="14" customWidth="1"/>
    <col min="5135" max="5135" width="6.85546875" style="14" customWidth="1"/>
    <col min="5136" max="5136" width="2.7109375" style="14" customWidth="1"/>
    <col min="5137" max="5137" width="6" style="14" customWidth="1"/>
    <col min="5138" max="5138" width="2.42578125" style="14" customWidth="1"/>
    <col min="5139" max="5139" width="7.28515625" style="14" customWidth="1"/>
    <col min="5140" max="5140" width="2.42578125" style="14" customWidth="1"/>
    <col min="5141" max="5141" width="7.28515625" style="14" customWidth="1"/>
    <col min="5142" max="5142" width="2.42578125" style="14" customWidth="1"/>
    <col min="5143" max="5143" width="7.28515625" style="14" customWidth="1"/>
    <col min="5144" max="5144" width="2.42578125" style="14" customWidth="1"/>
    <col min="5145" max="5145" width="7.85546875" style="14" customWidth="1"/>
    <col min="5146" max="5146" width="2.42578125" style="14" customWidth="1"/>
    <col min="5147" max="5376" width="9.140625" style="14"/>
    <col min="5377" max="5377" width="4.5703125" style="14" customWidth="1"/>
    <col min="5378" max="5378" width="6.28515625" style="14" customWidth="1"/>
    <col min="5379" max="5379" width="2.28515625" style="14" customWidth="1"/>
    <col min="5380" max="5380" width="7.7109375" style="14" customWidth="1"/>
    <col min="5381" max="5381" width="2.7109375" style="14" customWidth="1"/>
    <col min="5382" max="5382" width="7.42578125" style="14" customWidth="1"/>
    <col min="5383" max="5383" width="2.7109375" style="14" customWidth="1"/>
    <col min="5384" max="5384" width="6.5703125" style="14" customWidth="1"/>
    <col min="5385" max="5385" width="2.28515625" style="14" customWidth="1"/>
    <col min="5386" max="5386" width="6.7109375" style="14" customWidth="1"/>
    <col min="5387" max="5387" width="4" style="14" customWidth="1"/>
    <col min="5388" max="5388" width="10.5703125" style="14" customWidth="1"/>
    <col min="5389" max="5389" width="8.7109375" style="14" customWidth="1"/>
    <col min="5390" max="5390" width="6.28515625" style="14" customWidth="1"/>
    <col min="5391" max="5391" width="6.85546875" style="14" customWidth="1"/>
    <col min="5392" max="5392" width="2.7109375" style="14" customWidth="1"/>
    <col min="5393" max="5393" width="6" style="14" customWidth="1"/>
    <col min="5394" max="5394" width="2.42578125" style="14" customWidth="1"/>
    <col min="5395" max="5395" width="7.28515625" style="14" customWidth="1"/>
    <col min="5396" max="5396" width="2.42578125" style="14" customWidth="1"/>
    <col min="5397" max="5397" width="7.28515625" style="14" customWidth="1"/>
    <col min="5398" max="5398" width="2.42578125" style="14" customWidth="1"/>
    <col min="5399" max="5399" width="7.28515625" style="14" customWidth="1"/>
    <col min="5400" max="5400" width="2.42578125" style="14" customWidth="1"/>
    <col min="5401" max="5401" width="7.85546875" style="14" customWidth="1"/>
    <col min="5402" max="5402" width="2.42578125" style="14" customWidth="1"/>
    <col min="5403" max="5632" width="9.140625" style="14"/>
    <col min="5633" max="5633" width="4.5703125" style="14" customWidth="1"/>
    <col min="5634" max="5634" width="6.28515625" style="14" customWidth="1"/>
    <col min="5635" max="5635" width="2.28515625" style="14" customWidth="1"/>
    <col min="5636" max="5636" width="7.7109375" style="14" customWidth="1"/>
    <col min="5637" max="5637" width="2.7109375" style="14" customWidth="1"/>
    <col min="5638" max="5638" width="7.42578125" style="14" customWidth="1"/>
    <col min="5639" max="5639" width="2.7109375" style="14" customWidth="1"/>
    <col min="5640" max="5640" width="6.5703125" style="14" customWidth="1"/>
    <col min="5641" max="5641" width="2.28515625" style="14" customWidth="1"/>
    <col min="5642" max="5642" width="6.7109375" style="14" customWidth="1"/>
    <col min="5643" max="5643" width="4" style="14" customWidth="1"/>
    <col min="5644" max="5644" width="10.5703125" style="14" customWidth="1"/>
    <col min="5645" max="5645" width="8.7109375" style="14" customWidth="1"/>
    <col min="5646" max="5646" width="6.28515625" style="14" customWidth="1"/>
    <col min="5647" max="5647" width="6.85546875" style="14" customWidth="1"/>
    <col min="5648" max="5648" width="2.7109375" style="14" customWidth="1"/>
    <col min="5649" max="5649" width="6" style="14" customWidth="1"/>
    <col min="5650" max="5650" width="2.42578125" style="14" customWidth="1"/>
    <col min="5651" max="5651" width="7.28515625" style="14" customWidth="1"/>
    <col min="5652" max="5652" width="2.42578125" style="14" customWidth="1"/>
    <col min="5653" max="5653" width="7.28515625" style="14" customWidth="1"/>
    <col min="5654" max="5654" width="2.42578125" style="14" customWidth="1"/>
    <col min="5655" max="5655" width="7.28515625" style="14" customWidth="1"/>
    <col min="5656" max="5656" width="2.42578125" style="14" customWidth="1"/>
    <col min="5657" max="5657" width="7.85546875" style="14" customWidth="1"/>
    <col min="5658" max="5658" width="2.42578125" style="14" customWidth="1"/>
    <col min="5659" max="5888" width="9.140625" style="14"/>
    <col min="5889" max="5889" width="4.5703125" style="14" customWidth="1"/>
    <col min="5890" max="5890" width="6.28515625" style="14" customWidth="1"/>
    <col min="5891" max="5891" width="2.28515625" style="14" customWidth="1"/>
    <col min="5892" max="5892" width="7.7109375" style="14" customWidth="1"/>
    <col min="5893" max="5893" width="2.7109375" style="14" customWidth="1"/>
    <col min="5894" max="5894" width="7.42578125" style="14" customWidth="1"/>
    <col min="5895" max="5895" width="2.7109375" style="14" customWidth="1"/>
    <col min="5896" max="5896" width="6.5703125" style="14" customWidth="1"/>
    <col min="5897" max="5897" width="2.28515625" style="14" customWidth="1"/>
    <col min="5898" max="5898" width="6.7109375" style="14" customWidth="1"/>
    <col min="5899" max="5899" width="4" style="14" customWidth="1"/>
    <col min="5900" max="5900" width="10.5703125" style="14" customWidth="1"/>
    <col min="5901" max="5901" width="8.7109375" style="14" customWidth="1"/>
    <col min="5902" max="5902" width="6.28515625" style="14" customWidth="1"/>
    <col min="5903" max="5903" width="6.85546875" style="14" customWidth="1"/>
    <col min="5904" max="5904" width="2.7109375" style="14" customWidth="1"/>
    <col min="5905" max="5905" width="6" style="14" customWidth="1"/>
    <col min="5906" max="5906" width="2.42578125" style="14" customWidth="1"/>
    <col min="5907" max="5907" width="7.28515625" style="14" customWidth="1"/>
    <col min="5908" max="5908" width="2.42578125" style="14" customWidth="1"/>
    <col min="5909" max="5909" width="7.28515625" style="14" customWidth="1"/>
    <col min="5910" max="5910" width="2.42578125" style="14" customWidth="1"/>
    <col min="5911" max="5911" width="7.28515625" style="14" customWidth="1"/>
    <col min="5912" max="5912" width="2.42578125" style="14" customWidth="1"/>
    <col min="5913" max="5913" width="7.85546875" style="14" customWidth="1"/>
    <col min="5914" max="5914" width="2.42578125" style="14" customWidth="1"/>
    <col min="5915" max="6144" width="9.140625" style="14"/>
    <col min="6145" max="6145" width="4.5703125" style="14" customWidth="1"/>
    <col min="6146" max="6146" width="6.28515625" style="14" customWidth="1"/>
    <col min="6147" max="6147" width="2.28515625" style="14" customWidth="1"/>
    <col min="6148" max="6148" width="7.7109375" style="14" customWidth="1"/>
    <col min="6149" max="6149" width="2.7109375" style="14" customWidth="1"/>
    <col min="6150" max="6150" width="7.42578125" style="14" customWidth="1"/>
    <col min="6151" max="6151" width="2.7109375" style="14" customWidth="1"/>
    <col min="6152" max="6152" width="6.5703125" style="14" customWidth="1"/>
    <col min="6153" max="6153" width="2.28515625" style="14" customWidth="1"/>
    <col min="6154" max="6154" width="6.7109375" style="14" customWidth="1"/>
    <col min="6155" max="6155" width="4" style="14" customWidth="1"/>
    <col min="6156" max="6156" width="10.5703125" style="14" customWidth="1"/>
    <col min="6157" max="6157" width="8.7109375" style="14" customWidth="1"/>
    <col min="6158" max="6158" width="6.28515625" style="14" customWidth="1"/>
    <col min="6159" max="6159" width="6.85546875" style="14" customWidth="1"/>
    <col min="6160" max="6160" width="2.7109375" style="14" customWidth="1"/>
    <col min="6161" max="6161" width="6" style="14" customWidth="1"/>
    <col min="6162" max="6162" width="2.42578125" style="14" customWidth="1"/>
    <col min="6163" max="6163" width="7.28515625" style="14" customWidth="1"/>
    <col min="6164" max="6164" width="2.42578125" style="14" customWidth="1"/>
    <col min="6165" max="6165" width="7.28515625" style="14" customWidth="1"/>
    <col min="6166" max="6166" width="2.42578125" style="14" customWidth="1"/>
    <col min="6167" max="6167" width="7.28515625" style="14" customWidth="1"/>
    <col min="6168" max="6168" width="2.42578125" style="14" customWidth="1"/>
    <col min="6169" max="6169" width="7.85546875" style="14" customWidth="1"/>
    <col min="6170" max="6170" width="2.42578125" style="14" customWidth="1"/>
    <col min="6171" max="6400" width="9.140625" style="14"/>
    <col min="6401" max="6401" width="4.5703125" style="14" customWidth="1"/>
    <col min="6402" max="6402" width="6.28515625" style="14" customWidth="1"/>
    <col min="6403" max="6403" width="2.28515625" style="14" customWidth="1"/>
    <col min="6404" max="6404" width="7.7109375" style="14" customWidth="1"/>
    <col min="6405" max="6405" width="2.7109375" style="14" customWidth="1"/>
    <col min="6406" max="6406" width="7.42578125" style="14" customWidth="1"/>
    <col min="6407" max="6407" width="2.7109375" style="14" customWidth="1"/>
    <col min="6408" max="6408" width="6.5703125" style="14" customWidth="1"/>
    <col min="6409" max="6409" width="2.28515625" style="14" customWidth="1"/>
    <col min="6410" max="6410" width="6.7109375" style="14" customWidth="1"/>
    <col min="6411" max="6411" width="4" style="14" customWidth="1"/>
    <col min="6412" max="6412" width="10.5703125" style="14" customWidth="1"/>
    <col min="6413" max="6413" width="8.7109375" style="14" customWidth="1"/>
    <col min="6414" max="6414" width="6.28515625" style="14" customWidth="1"/>
    <col min="6415" max="6415" width="6.85546875" style="14" customWidth="1"/>
    <col min="6416" max="6416" width="2.7109375" style="14" customWidth="1"/>
    <col min="6417" max="6417" width="6" style="14" customWidth="1"/>
    <col min="6418" max="6418" width="2.42578125" style="14" customWidth="1"/>
    <col min="6419" max="6419" width="7.28515625" style="14" customWidth="1"/>
    <col min="6420" max="6420" width="2.42578125" style="14" customWidth="1"/>
    <col min="6421" max="6421" width="7.28515625" style="14" customWidth="1"/>
    <col min="6422" max="6422" width="2.42578125" style="14" customWidth="1"/>
    <col min="6423" max="6423" width="7.28515625" style="14" customWidth="1"/>
    <col min="6424" max="6424" width="2.42578125" style="14" customWidth="1"/>
    <col min="6425" max="6425" width="7.85546875" style="14" customWidth="1"/>
    <col min="6426" max="6426" width="2.42578125" style="14" customWidth="1"/>
    <col min="6427" max="6656" width="9.140625" style="14"/>
    <col min="6657" max="6657" width="4.5703125" style="14" customWidth="1"/>
    <col min="6658" max="6658" width="6.28515625" style="14" customWidth="1"/>
    <col min="6659" max="6659" width="2.28515625" style="14" customWidth="1"/>
    <col min="6660" max="6660" width="7.7109375" style="14" customWidth="1"/>
    <col min="6661" max="6661" width="2.7109375" style="14" customWidth="1"/>
    <col min="6662" max="6662" width="7.42578125" style="14" customWidth="1"/>
    <col min="6663" max="6663" width="2.7109375" style="14" customWidth="1"/>
    <col min="6664" max="6664" width="6.5703125" style="14" customWidth="1"/>
    <col min="6665" max="6665" width="2.28515625" style="14" customWidth="1"/>
    <col min="6666" max="6666" width="6.7109375" style="14" customWidth="1"/>
    <col min="6667" max="6667" width="4" style="14" customWidth="1"/>
    <col min="6668" max="6668" width="10.5703125" style="14" customWidth="1"/>
    <col min="6669" max="6669" width="8.7109375" style="14" customWidth="1"/>
    <col min="6670" max="6670" width="6.28515625" style="14" customWidth="1"/>
    <col min="6671" max="6671" width="6.85546875" style="14" customWidth="1"/>
    <col min="6672" max="6672" width="2.7109375" style="14" customWidth="1"/>
    <col min="6673" max="6673" width="6" style="14" customWidth="1"/>
    <col min="6674" max="6674" width="2.42578125" style="14" customWidth="1"/>
    <col min="6675" max="6675" width="7.28515625" style="14" customWidth="1"/>
    <col min="6676" max="6676" width="2.42578125" style="14" customWidth="1"/>
    <col min="6677" max="6677" width="7.28515625" style="14" customWidth="1"/>
    <col min="6678" max="6678" width="2.42578125" style="14" customWidth="1"/>
    <col min="6679" max="6679" width="7.28515625" style="14" customWidth="1"/>
    <col min="6680" max="6680" width="2.42578125" style="14" customWidth="1"/>
    <col min="6681" max="6681" width="7.85546875" style="14" customWidth="1"/>
    <col min="6682" max="6682" width="2.42578125" style="14" customWidth="1"/>
    <col min="6683" max="6912" width="9.140625" style="14"/>
    <col min="6913" max="6913" width="4.5703125" style="14" customWidth="1"/>
    <col min="6914" max="6914" width="6.28515625" style="14" customWidth="1"/>
    <col min="6915" max="6915" width="2.28515625" style="14" customWidth="1"/>
    <col min="6916" max="6916" width="7.7109375" style="14" customWidth="1"/>
    <col min="6917" max="6917" width="2.7109375" style="14" customWidth="1"/>
    <col min="6918" max="6918" width="7.42578125" style="14" customWidth="1"/>
    <col min="6919" max="6919" width="2.7109375" style="14" customWidth="1"/>
    <col min="6920" max="6920" width="6.5703125" style="14" customWidth="1"/>
    <col min="6921" max="6921" width="2.28515625" style="14" customWidth="1"/>
    <col min="6922" max="6922" width="6.7109375" style="14" customWidth="1"/>
    <col min="6923" max="6923" width="4" style="14" customWidth="1"/>
    <col min="6924" max="6924" width="10.5703125" style="14" customWidth="1"/>
    <col min="6925" max="6925" width="8.7109375" style="14" customWidth="1"/>
    <col min="6926" max="6926" width="6.28515625" style="14" customWidth="1"/>
    <col min="6927" max="6927" width="6.85546875" style="14" customWidth="1"/>
    <col min="6928" max="6928" width="2.7109375" style="14" customWidth="1"/>
    <col min="6929" max="6929" width="6" style="14" customWidth="1"/>
    <col min="6930" max="6930" width="2.42578125" style="14" customWidth="1"/>
    <col min="6931" max="6931" width="7.28515625" style="14" customWidth="1"/>
    <col min="6932" max="6932" width="2.42578125" style="14" customWidth="1"/>
    <col min="6933" max="6933" width="7.28515625" style="14" customWidth="1"/>
    <col min="6934" max="6934" width="2.42578125" style="14" customWidth="1"/>
    <col min="6935" max="6935" width="7.28515625" style="14" customWidth="1"/>
    <col min="6936" max="6936" width="2.42578125" style="14" customWidth="1"/>
    <col min="6937" max="6937" width="7.85546875" style="14" customWidth="1"/>
    <col min="6938" max="6938" width="2.42578125" style="14" customWidth="1"/>
    <col min="6939" max="7168" width="9.140625" style="14"/>
    <col min="7169" max="7169" width="4.5703125" style="14" customWidth="1"/>
    <col min="7170" max="7170" width="6.28515625" style="14" customWidth="1"/>
    <col min="7171" max="7171" width="2.28515625" style="14" customWidth="1"/>
    <col min="7172" max="7172" width="7.7109375" style="14" customWidth="1"/>
    <col min="7173" max="7173" width="2.7109375" style="14" customWidth="1"/>
    <col min="7174" max="7174" width="7.42578125" style="14" customWidth="1"/>
    <col min="7175" max="7175" width="2.7109375" style="14" customWidth="1"/>
    <col min="7176" max="7176" width="6.5703125" style="14" customWidth="1"/>
    <col min="7177" max="7177" width="2.28515625" style="14" customWidth="1"/>
    <col min="7178" max="7178" width="6.7109375" style="14" customWidth="1"/>
    <col min="7179" max="7179" width="4" style="14" customWidth="1"/>
    <col min="7180" max="7180" width="10.5703125" style="14" customWidth="1"/>
    <col min="7181" max="7181" width="8.7109375" style="14" customWidth="1"/>
    <col min="7182" max="7182" width="6.28515625" style="14" customWidth="1"/>
    <col min="7183" max="7183" width="6.85546875" style="14" customWidth="1"/>
    <col min="7184" max="7184" width="2.7109375" style="14" customWidth="1"/>
    <col min="7185" max="7185" width="6" style="14" customWidth="1"/>
    <col min="7186" max="7186" width="2.42578125" style="14" customWidth="1"/>
    <col min="7187" max="7187" width="7.28515625" style="14" customWidth="1"/>
    <col min="7188" max="7188" width="2.42578125" style="14" customWidth="1"/>
    <col min="7189" max="7189" width="7.28515625" style="14" customWidth="1"/>
    <col min="7190" max="7190" width="2.42578125" style="14" customWidth="1"/>
    <col min="7191" max="7191" width="7.28515625" style="14" customWidth="1"/>
    <col min="7192" max="7192" width="2.42578125" style="14" customWidth="1"/>
    <col min="7193" max="7193" width="7.85546875" style="14" customWidth="1"/>
    <col min="7194" max="7194" width="2.42578125" style="14" customWidth="1"/>
    <col min="7195" max="7424" width="9.140625" style="14"/>
    <col min="7425" max="7425" width="4.5703125" style="14" customWidth="1"/>
    <col min="7426" max="7426" width="6.28515625" style="14" customWidth="1"/>
    <col min="7427" max="7427" width="2.28515625" style="14" customWidth="1"/>
    <col min="7428" max="7428" width="7.7109375" style="14" customWidth="1"/>
    <col min="7429" max="7429" width="2.7109375" style="14" customWidth="1"/>
    <col min="7430" max="7430" width="7.42578125" style="14" customWidth="1"/>
    <col min="7431" max="7431" width="2.7109375" style="14" customWidth="1"/>
    <col min="7432" max="7432" width="6.5703125" style="14" customWidth="1"/>
    <col min="7433" max="7433" width="2.28515625" style="14" customWidth="1"/>
    <col min="7434" max="7434" width="6.7109375" style="14" customWidth="1"/>
    <col min="7435" max="7435" width="4" style="14" customWidth="1"/>
    <col min="7436" max="7436" width="10.5703125" style="14" customWidth="1"/>
    <col min="7437" max="7437" width="8.7109375" style="14" customWidth="1"/>
    <col min="7438" max="7438" width="6.28515625" style="14" customWidth="1"/>
    <col min="7439" max="7439" width="6.85546875" style="14" customWidth="1"/>
    <col min="7440" max="7440" width="2.7109375" style="14" customWidth="1"/>
    <col min="7441" max="7441" width="6" style="14" customWidth="1"/>
    <col min="7442" max="7442" width="2.42578125" style="14" customWidth="1"/>
    <col min="7443" max="7443" width="7.28515625" style="14" customWidth="1"/>
    <col min="7444" max="7444" width="2.42578125" style="14" customWidth="1"/>
    <col min="7445" max="7445" width="7.28515625" style="14" customWidth="1"/>
    <col min="7446" max="7446" width="2.42578125" style="14" customWidth="1"/>
    <col min="7447" max="7447" width="7.28515625" style="14" customWidth="1"/>
    <col min="7448" max="7448" width="2.42578125" style="14" customWidth="1"/>
    <col min="7449" max="7449" width="7.85546875" style="14" customWidth="1"/>
    <col min="7450" max="7450" width="2.42578125" style="14" customWidth="1"/>
    <col min="7451" max="7680" width="9.140625" style="14"/>
    <col min="7681" max="7681" width="4.5703125" style="14" customWidth="1"/>
    <col min="7682" max="7682" width="6.28515625" style="14" customWidth="1"/>
    <col min="7683" max="7683" width="2.28515625" style="14" customWidth="1"/>
    <col min="7684" max="7684" width="7.7109375" style="14" customWidth="1"/>
    <col min="7685" max="7685" width="2.7109375" style="14" customWidth="1"/>
    <col min="7686" max="7686" width="7.42578125" style="14" customWidth="1"/>
    <col min="7687" max="7687" width="2.7109375" style="14" customWidth="1"/>
    <col min="7688" max="7688" width="6.5703125" style="14" customWidth="1"/>
    <col min="7689" max="7689" width="2.28515625" style="14" customWidth="1"/>
    <col min="7690" max="7690" width="6.7109375" style="14" customWidth="1"/>
    <col min="7691" max="7691" width="4" style="14" customWidth="1"/>
    <col min="7692" max="7692" width="10.5703125" style="14" customWidth="1"/>
    <col min="7693" max="7693" width="8.7109375" style="14" customWidth="1"/>
    <col min="7694" max="7694" width="6.28515625" style="14" customWidth="1"/>
    <col min="7695" max="7695" width="6.85546875" style="14" customWidth="1"/>
    <col min="7696" max="7696" width="2.7109375" style="14" customWidth="1"/>
    <col min="7697" max="7697" width="6" style="14" customWidth="1"/>
    <col min="7698" max="7698" width="2.42578125" style="14" customWidth="1"/>
    <col min="7699" max="7699" width="7.28515625" style="14" customWidth="1"/>
    <col min="7700" max="7700" width="2.42578125" style="14" customWidth="1"/>
    <col min="7701" max="7701" width="7.28515625" style="14" customWidth="1"/>
    <col min="7702" max="7702" width="2.42578125" style="14" customWidth="1"/>
    <col min="7703" max="7703" width="7.28515625" style="14" customWidth="1"/>
    <col min="7704" max="7704" width="2.42578125" style="14" customWidth="1"/>
    <col min="7705" max="7705" width="7.85546875" style="14" customWidth="1"/>
    <col min="7706" max="7706" width="2.42578125" style="14" customWidth="1"/>
    <col min="7707" max="7936" width="9.140625" style="14"/>
    <col min="7937" max="7937" width="4.5703125" style="14" customWidth="1"/>
    <col min="7938" max="7938" width="6.28515625" style="14" customWidth="1"/>
    <col min="7939" max="7939" width="2.28515625" style="14" customWidth="1"/>
    <col min="7940" max="7940" width="7.7109375" style="14" customWidth="1"/>
    <col min="7941" max="7941" width="2.7109375" style="14" customWidth="1"/>
    <col min="7942" max="7942" width="7.42578125" style="14" customWidth="1"/>
    <col min="7943" max="7943" width="2.7109375" style="14" customWidth="1"/>
    <col min="7944" max="7944" width="6.5703125" style="14" customWidth="1"/>
    <col min="7945" max="7945" width="2.28515625" style="14" customWidth="1"/>
    <col min="7946" max="7946" width="6.7109375" style="14" customWidth="1"/>
    <col min="7947" max="7947" width="4" style="14" customWidth="1"/>
    <col min="7948" max="7948" width="10.5703125" style="14" customWidth="1"/>
    <col min="7949" max="7949" width="8.7109375" style="14" customWidth="1"/>
    <col min="7950" max="7950" width="6.28515625" style="14" customWidth="1"/>
    <col min="7951" max="7951" width="6.85546875" style="14" customWidth="1"/>
    <col min="7952" max="7952" width="2.7109375" style="14" customWidth="1"/>
    <col min="7953" max="7953" width="6" style="14" customWidth="1"/>
    <col min="7954" max="7954" width="2.42578125" style="14" customWidth="1"/>
    <col min="7955" max="7955" width="7.28515625" style="14" customWidth="1"/>
    <col min="7956" max="7956" width="2.42578125" style="14" customWidth="1"/>
    <col min="7957" max="7957" width="7.28515625" style="14" customWidth="1"/>
    <col min="7958" max="7958" width="2.42578125" style="14" customWidth="1"/>
    <col min="7959" max="7959" width="7.28515625" style="14" customWidth="1"/>
    <col min="7960" max="7960" width="2.42578125" style="14" customWidth="1"/>
    <col min="7961" max="7961" width="7.85546875" style="14" customWidth="1"/>
    <col min="7962" max="7962" width="2.42578125" style="14" customWidth="1"/>
    <col min="7963" max="8192" width="9.140625" style="14"/>
    <col min="8193" max="8193" width="4.5703125" style="14" customWidth="1"/>
    <col min="8194" max="8194" width="6.28515625" style="14" customWidth="1"/>
    <col min="8195" max="8195" width="2.28515625" style="14" customWidth="1"/>
    <col min="8196" max="8196" width="7.7109375" style="14" customWidth="1"/>
    <col min="8197" max="8197" width="2.7109375" style="14" customWidth="1"/>
    <col min="8198" max="8198" width="7.42578125" style="14" customWidth="1"/>
    <col min="8199" max="8199" width="2.7109375" style="14" customWidth="1"/>
    <col min="8200" max="8200" width="6.5703125" style="14" customWidth="1"/>
    <col min="8201" max="8201" width="2.28515625" style="14" customWidth="1"/>
    <col min="8202" max="8202" width="6.7109375" style="14" customWidth="1"/>
    <col min="8203" max="8203" width="4" style="14" customWidth="1"/>
    <col min="8204" max="8204" width="10.5703125" style="14" customWidth="1"/>
    <col min="8205" max="8205" width="8.7109375" style="14" customWidth="1"/>
    <col min="8206" max="8206" width="6.28515625" style="14" customWidth="1"/>
    <col min="8207" max="8207" width="6.85546875" style="14" customWidth="1"/>
    <col min="8208" max="8208" width="2.7109375" style="14" customWidth="1"/>
    <col min="8209" max="8209" width="6" style="14" customWidth="1"/>
    <col min="8210" max="8210" width="2.42578125" style="14" customWidth="1"/>
    <col min="8211" max="8211" width="7.28515625" style="14" customWidth="1"/>
    <col min="8212" max="8212" width="2.42578125" style="14" customWidth="1"/>
    <col min="8213" max="8213" width="7.28515625" style="14" customWidth="1"/>
    <col min="8214" max="8214" width="2.42578125" style="14" customWidth="1"/>
    <col min="8215" max="8215" width="7.28515625" style="14" customWidth="1"/>
    <col min="8216" max="8216" width="2.42578125" style="14" customWidth="1"/>
    <col min="8217" max="8217" width="7.85546875" style="14" customWidth="1"/>
    <col min="8218" max="8218" width="2.42578125" style="14" customWidth="1"/>
    <col min="8219" max="8448" width="9.140625" style="14"/>
    <col min="8449" max="8449" width="4.5703125" style="14" customWidth="1"/>
    <col min="8450" max="8450" width="6.28515625" style="14" customWidth="1"/>
    <col min="8451" max="8451" width="2.28515625" style="14" customWidth="1"/>
    <col min="8452" max="8452" width="7.7109375" style="14" customWidth="1"/>
    <col min="8453" max="8453" width="2.7109375" style="14" customWidth="1"/>
    <col min="8454" max="8454" width="7.42578125" style="14" customWidth="1"/>
    <col min="8455" max="8455" width="2.7109375" style="14" customWidth="1"/>
    <col min="8456" max="8456" width="6.5703125" style="14" customWidth="1"/>
    <col min="8457" max="8457" width="2.28515625" style="14" customWidth="1"/>
    <col min="8458" max="8458" width="6.7109375" style="14" customWidth="1"/>
    <col min="8459" max="8459" width="4" style="14" customWidth="1"/>
    <col min="8460" max="8460" width="10.5703125" style="14" customWidth="1"/>
    <col min="8461" max="8461" width="8.7109375" style="14" customWidth="1"/>
    <col min="8462" max="8462" width="6.28515625" style="14" customWidth="1"/>
    <col min="8463" max="8463" width="6.85546875" style="14" customWidth="1"/>
    <col min="8464" max="8464" width="2.7109375" style="14" customWidth="1"/>
    <col min="8465" max="8465" width="6" style="14" customWidth="1"/>
    <col min="8466" max="8466" width="2.42578125" style="14" customWidth="1"/>
    <col min="8467" max="8467" width="7.28515625" style="14" customWidth="1"/>
    <col min="8468" max="8468" width="2.42578125" style="14" customWidth="1"/>
    <col min="8469" max="8469" width="7.28515625" style="14" customWidth="1"/>
    <col min="8470" max="8470" width="2.42578125" style="14" customWidth="1"/>
    <col min="8471" max="8471" width="7.28515625" style="14" customWidth="1"/>
    <col min="8472" max="8472" width="2.42578125" style="14" customWidth="1"/>
    <col min="8473" max="8473" width="7.85546875" style="14" customWidth="1"/>
    <col min="8474" max="8474" width="2.42578125" style="14" customWidth="1"/>
    <col min="8475" max="8704" width="9.140625" style="14"/>
    <col min="8705" max="8705" width="4.5703125" style="14" customWidth="1"/>
    <col min="8706" max="8706" width="6.28515625" style="14" customWidth="1"/>
    <col min="8707" max="8707" width="2.28515625" style="14" customWidth="1"/>
    <col min="8708" max="8708" width="7.7109375" style="14" customWidth="1"/>
    <col min="8709" max="8709" width="2.7109375" style="14" customWidth="1"/>
    <col min="8710" max="8710" width="7.42578125" style="14" customWidth="1"/>
    <col min="8711" max="8711" width="2.7109375" style="14" customWidth="1"/>
    <col min="8712" max="8712" width="6.5703125" style="14" customWidth="1"/>
    <col min="8713" max="8713" width="2.28515625" style="14" customWidth="1"/>
    <col min="8714" max="8714" width="6.7109375" style="14" customWidth="1"/>
    <col min="8715" max="8715" width="4" style="14" customWidth="1"/>
    <col min="8716" max="8716" width="10.5703125" style="14" customWidth="1"/>
    <col min="8717" max="8717" width="8.7109375" style="14" customWidth="1"/>
    <col min="8718" max="8718" width="6.28515625" style="14" customWidth="1"/>
    <col min="8719" max="8719" width="6.85546875" style="14" customWidth="1"/>
    <col min="8720" max="8720" width="2.7109375" style="14" customWidth="1"/>
    <col min="8721" max="8721" width="6" style="14" customWidth="1"/>
    <col min="8722" max="8722" width="2.42578125" style="14" customWidth="1"/>
    <col min="8723" max="8723" width="7.28515625" style="14" customWidth="1"/>
    <col min="8724" max="8724" width="2.42578125" style="14" customWidth="1"/>
    <col min="8725" max="8725" width="7.28515625" style="14" customWidth="1"/>
    <col min="8726" max="8726" width="2.42578125" style="14" customWidth="1"/>
    <col min="8727" max="8727" width="7.28515625" style="14" customWidth="1"/>
    <col min="8728" max="8728" width="2.42578125" style="14" customWidth="1"/>
    <col min="8729" max="8729" width="7.85546875" style="14" customWidth="1"/>
    <col min="8730" max="8730" width="2.42578125" style="14" customWidth="1"/>
    <col min="8731" max="8960" width="9.140625" style="14"/>
    <col min="8961" max="8961" width="4.5703125" style="14" customWidth="1"/>
    <col min="8962" max="8962" width="6.28515625" style="14" customWidth="1"/>
    <col min="8963" max="8963" width="2.28515625" style="14" customWidth="1"/>
    <col min="8964" max="8964" width="7.7109375" style="14" customWidth="1"/>
    <col min="8965" max="8965" width="2.7109375" style="14" customWidth="1"/>
    <col min="8966" max="8966" width="7.42578125" style="14" customWidth="1"/>
    <col min="8967" max="8967" width="2.7109375" style="14" customWidth="1"/>
    <col min="8968" max="8968" width="6.5703125" style="14" customWidth="1"/>
    <col min="8969" max="8969" width="2.28515625" style="14" customWidth="1"/>
    <col min="8970" max="8970" width="6.7109375" style="14" customWidth="1"/>
    <col min="8971" max="8971" width="4" style="14" customWidth="1"/>
    <col min="8972" max="8972" width="10.5703125" style="14" customWidth="1"/>
    <col min="8973" max="8973" width="8.7109375" style="14" customWidth="1"/>
    <col min="8974" max="8974" width="6.28515625" style="14" customWidth="1"/>
    <col min="8975" max="8975" width="6.85546875" style="14" customWidth="1"/>
    <col min="8976" max="8976" width="2.7109375" style="14" customWidth="1"/>
    <col min="8977" max="8977" width="6" style="14" customWidth="1"/>
    <col min="8978" max="8978" width="2.42578125" style="14" customWidth="1"/>
    <col min="8979" max="8979" width="7.28515625" style="14" customWidth="1"/>
    <col min="8980" max="8980" width="2.42578125" style="14" customWidth="1"/>
    <col min="8981" max="8981" width="7.28515625" style="14" customWidth="1"/>
    <col min="8982" max="8982" width="2.42578125" style="14" customWidth="1"/>
    <col min="8983" max="8983" width="7.28515625" style="14" customWidth="1"/>
    <col min="8984" max="8984" width="2.42578125" style="14" customWidth="1"/>
    <col min="8985" max="8985" width="7.85546875" style="14" customWidth="1"/>
    <col min="8986" max="8986" width="2.42578125" style="14" customWidth="1"/>
    <col min="8987" max="9216" width="9.140625" style="14"/>
    <col min="9217" max="9217" width="4.5703125" style="14" customWidth="1"/>
    <col min="9218" max="9218" width="6.28515625" style="14" customWidth="1"/>
    <col min="9219" max="9219" width="2.28515625" style="14" customWidth="1"/>
    <col min="9220" max="9220" width="7.7109375" style="14" customWidth="1"/>
    <col min="9221" max="9221" width="2.7109375" style="14" customWidth="1"/>
    <col min="9222" max="9222" width="7.42578125" style="14" customWidth="1"/>
    <col min="9223" max="9223" width="2.7109375" style="14" customWidth="1"/>
    <col min="9224" max="9224" width="6.5703125" style="14" customWidth="1"/>
    <col min="9225" max="9225" width="2.28515625" style="14" customWidth="1"/>
    <col min="9226" max="9226" width="6.7109375" style="14" customWidth="1"/>
    <col min="9227" max="9227" width="4" style="14" customWidth="1"/>
    <col min="9228" max="9228" width="10.5703125" style="14" customWidth="1"/>
    <col min="9229" max="9229" width="8.7109375" style="14" customWidth="1"/>
    <col min="9230" max="9230" width="6.28515625" style="14" customWidth="1"/>
    <col min="9231" max="9231" width="6.85546875" style="14" customWidth="1"/>
    <col min="9232" max="9232" width="2.7109375" style="14" customWidth="1"/>
    <col min="9233" max="9233" width="6" style="14" customWidth="1"/>
    <col min="9234" max="9234" width="2.42578125" style="14" customWidth="1"/>
    <col min="9235" max="9235" width="7.28515625" style="14" customWidth="1"/>
    <col min="9236" max="9236" width="2.42578125" style="14" customWidth="1"/>
    <col min="9237" max="9237" width="7.28515625" style="14" customWidth="1"/>
    <col min="9238" max="9238" width="2.42578125" style="14" customWidth="1"/>
    <col min="9239" max="9239" width="7.28515625" style="14" customWidth="1"/>
    <col min="9240" max="9240" width="2.42578125" style="14" customWidth="1"/>
    <col min="9241" max="9241" width="7.85546875" style="14" customWidth="1"/>
    <col min="9242" max="9242" width="2.42578125" style="14" customWidth="1"/>
    <col min="9243" max="9472" width="9.140625" style="14"/>
    <col min="9473" max="9473" width="4.5703125" style="14" customWidth="1"/>
    <col min="9474" max="9474" width="6.28515625" style="14" customWidth="1"/>
    <col min="9475" max="9475" width="2.28515625" style="14" customWidth="1"/>
    <col min="9476" max="9476" width="7.7109375" style="14" customWidth="1"/>
    <col min="9477" max="9477" width="2.7109375" style="14" customWidth="1"/>
    <col min="9478" max="9478" width="7.42578125" style="14" customWidth="1"/>
    <col min="9479" max="9479" width="2.7109375" style="14" customWidth="1"/>
    <col min="9480" max="9480" width="6.5703125" style="14" customWidth="1"/>
    <col min="9481" max="9481" width="2.28515625" style="14" customWidth="1"/>
    <col min="9482" max="9482" width="6.7109375" style="14" customWidth="1"/>
    <col min="9483" max="9483" width="4" style="14" customWidth="1"/>
    <col min="9484" max="9484" width="10.5703125" style="14" customWidth="1"/>
    <col min="9485" max="9485" width="8.7109375" style="14" customWidth="1"/>
    <col min="9486" max="9486" width="6.28515625" style="14" customWidth="1"/>
    <col min="9487" max="9487" width="6.85546875" style="14" customWidth="1"/>
    <col min="9488" max="9488" width="2.7109375" style="14" customWidth="1"/>
    <col min="9489" max="9489" width="6" style="14" customWidth="1"/>
    <col min="9490" max="9490" width="2.42578125" style="14" customWidth="1"/>
    <col min="9491" max="9491" width="7.28515625" style="14" customWidth="1"/>
    <col min="9492" max="9492" width="2.42578125" style="14" customWidth="1"/>
    <col min="9493" max="9493" width="7.28515625" style="14" customWidth="1"/>
    <col min="9494" max="9494" width="2.42578125" style="14" customWidth="1"/>
    <col min="9495" max="9495" width="7.28515625" style="14" customWidth="1"/>
    <col min="9496" max="9496" width="2.42578125" style="14" customWidth="1"/>
    <col min="9497" max="9497" width="7.85546875" style="14" customWidth="1"/>
    <col min="9498" max="9498" width="2.42578125" style="14" customWidth="1"/>
    <col min="9499" max="9728" width="9.140625" style="14"/>
    <col min="9729" max="9729" width="4.5703125" style="14" customWidth="1"/>
    <col min="9730" max="9730" width="6.28515625" style="14" customWidth="1"/>
    <col min="9731" max="9731" width="2.28515625" style="14" customWidth="1"/>
    <col min="9732" max="9732" width="7.7109375" style="14" customWidth="1"/>
    <col min="9733" max="9733" width="2.7109375" style="14" customWidth="1"/>
    <col min="9734" max="9734" width="7.42578125" style="14" customWidth="1"/>
    <col min="9735" max="9735" width="2.7109375" style="14" customWidth="1"/>
    <col min="9736" max="9736" width="6.5703125" style="14" customWidth="1"/>
    <col min="9737" max="9737" width="2.28515625" style="14" customWidth="1"/>
    <col min="9738" max="9738" width="6.7109375" style="14" customWidth="1"/>
    <col min="9739" max="9739" width="4" style="14" customWidth="1"/>
    <col min="9740" max="9740" width="10.5703125" style="14" customWidth="1"/>
    <col min="9741" max="9741" width="8.7109375" style="14" customWidth="1"/>
    <col min="9742" max="9742" width="6.28515625" style="14" customWidth="1"/>
    <col min="9743" max="9743" width="6.85546875" style="14" customWidth="1"/>
    <col min="9744" max="9744" width="2.7109375" style="14" customWidth="1"/>
    <col min="9745" max="9745" width="6" style="14" customWidth="1"/>
    <col min="9746" max="9746" width="2.42578125" style="14" customWidth="1"/>
    <col min="9747" max="9747" width="7.28515625" style="14" customWidth="1"/>
    <col min="9748" max="9748" width="2.42578125" style="14" customWidth="1"/>
    <col min="9749" max="9749" width="7.28515625" style="14" customWidth="1"/>
    <col min="9750" max="9750" width="2.42578125" style="14" customWidth="1"/>
    <col min="9751" max="9751" width="7.28515625" style="14" customWidth="1"/>
    <col min="9752" max="9752" width="2.42578125" style="14" customWidth="1"/>
    <col min="9753" max="9753" width="7.85546875" style="14" customWidth="1"/>
    <col min="9754" max="9754" width="2.42578125" style="14" customWidth="1"/>
    <col min="9755" max="9984" width="9.140625" style="14"/>
    <col min="9985" max="9985" width="4.5703125" style="14" customWidth="1"/>
    <col min="9986" max="9986" width="6.28515625" style="14" customWidth="1"/>
    <col min="9987" max="9987" width="2.28515625" style="14" customWidth="1"/>
    <col min="9988" max="9988" width="7.7109375" style="14" customWidth="1"/>
    <col min="9989" max="9989" width="2.7109375" style="14" customWidth="1"/>
    <col min="9990" max="9990" width="7.42578125" style="14" customWidth="1"/>
    <col min="9991" max="9991" width="2.7109375" style="14" customWidth="1"/>
    <col min="9992" max="9992" width="6.5703125" style="14" customWidth="1"/>
    <col min="9993" max="9993" width="2.28515625" style="14" customWidth="1"/>
    <col min="9994" max="9994" width="6.7109375" style="14" customWidth="1"/>
    <col min="9995" max="9995" width="4" style="14" customWidth="1"/>
    <col min="9996" max="9996" width="10.5703125" style="14" customWidth="1"/>
    <col min="9997" max="9997" width="8.7109375" style="14" customWidth="1"/>
    <col min="9998" max="9998" width="6.28515625" style="14" customWidth="1"/>
    <col min="9999" max="9999" width="6.85546875" style="14" customWidth="1"/>
    <col min="10000" max="10000" width="2.7109375" style="14" customWidth="1"/>
    <col min="10001" max="10001" width="6" style="14" customWidth="1"/>
    <col min="10002" max="10002" width="2.42578125" style="14" customWidth="1"/>
    <col min="10003" max="10003" width="7.28515625" style="14" customWidth="1"/>
    <col min="10004" max="10004" width="2.42578125" style="14" customWidth="1"/>
    <col min="10005" max="10005" width="7.28515625" style="14" customWidth="1"/>
    <col min="10006" max="10006" width="2.42578125" style="14" customWidth="1"/>
    <col min="10007" max="10007" width="7.28515625" style="14" customWidth="1"/>
    <col min="10008" max="10008" width="2.42578125" style="14" customWidth="1"/>
    <col min="10009" max="10009" width="7.85546875" style="14" customWidth="1"/>
    <col min="10010" max="10010" width="2.42578125" style="14" customWidth="1"/>
    <col min="10011" max="10240" width="9.140625" style="14"/>
    <col min="10241" max="10241" width="4.5703125" style="14" customWidth="1"/>
    <col min="10242" max="10242" width="6.28515625" style="14" customWidth="1"/>
    <col min="10243" max="10243" width="2.28515625" style="14" customWidth="1"/>
    <col min="10244" max="10244" width="7.7109375" style="14" customWidth="1"/>
    <col min="10245" max="10245" width="2.7109375" style="14" customWidth="1"/>
    <col min="10246" max="10246" width="7.42578125" style="14" customWidth="1"/>
    <col min="10247" max="10247" width="2.7109375" style="14" customWidth="1"/>
    <col min="10248" max="10248" width="6.5703125" style="14" customWidth="1"/>
    <col min="10249" max="10249" width="2.28515625" style="14" customWidth="1"/>
    <col min="10250" max="10250" width="6.7109375" style="14" customWidth="1"/>
    <col min="10251" max="10251" width="4" style="14" customWidth="1"/>
    <col min="10252" max="10252" width="10.5703125" style="14" customWidth="1"/>
    <col min="10253" max="10253" width="8.7109375" style="14" customWidth="1"/>
    <col min="10254" max="10254" width="6.28515625" style="14" customWidth="1"/>
    <col min="10255" max="10255" width="6.85546875" style="14" customWidth="1"/>
    <col min="10256" max="10256" width="2.7109375" style="14" customWidth="1"/>
    <col min="10257" max="10257" width="6" style="14" customWidth="1"/>
    <col min="10258" max="10258" width="2.42578125" style="14" customWidth="1"/>
    <col min="10259" max="10259" width="7.28515625" style="14" customWidth="1"/>
    <col min="10260" max="10260" width="2.42578125" style="14" customWidth="1"/>
    <col min="10261" max="10261" width="7.28515625" style="14" customWidth="1"/>
    <col min="10262" max="10262" width="2.42578125" style="14" customWidth="1"/>
    <col min="10263" max="10263" width="7.28515625" style="14" customWidth="1"/>
    <col min="10264" max="10264" width="2.42578125" style="14" customWidth="1"/>
    <col min="10265" max="10265" width="7.85546875" style="14" customWidth="1"/>
    <col min="10266" max="10266" width="2.42578125" style="14" customWidth="1"/>
    <col min="10267" max="10496" width="9.140625" style="14"/>
    <col min="10497" max="10497" width="4.5703125" style="14" customWidth="1"/>
    <col min="10498" max="10498" width="6.28515625" style="14" customWidth="1"/>
    <col min="10499" max="10499" width="2.28515625" style="14" customWidth="1"/>
    <col min="10500" max="10500" width="7.7109375" style="14" customWidth="1"/>
    <col min="10501" max="10501" width="2.7109375" style="14" customWidth="1"/>
    <col min="10502" max="10502" width="7.42578125" style="14" customWidth="1"/>
    <col min="10503" max="10503" width="2.7109375" style="14" customWidth="1"/>
    <col min="10504" max="10504" width="6.5703125" style="14" customWidth="1"/>
    <col min="10505" max="10505" width="2.28515625" style="14" customWidth="1"/>
    <col min="10506" max="10506" width="6.7109375" style="14" customWidth="1"/>
    <col min="10507" max="10507" width="4" style="14" customWidth="1"/>
    <col min="10508" max="10508" width="10.5703125" style="14" customWidth="1"/>
    <col min="10509" max="10509" width="8.7109375" style="14" customWidth="1"/>
    <col min="10510" max="10510" width="6.28515625" style="14" customWidth="1"/>
    <col min="10511" max="10511" width="6.85546875" style="14" customWidth="1"/>
    <col min="10512" max="10512" width="2.7109375" style="14" customWidth="1"/>
    <col min="10513" max="10513" width="6" style="14" customWidth="1"/>
    <col min="10514" max="10514" width="2.42578125" style="14" customWidth="1"/>
    <col min="10515" max="10515" width="7.28515625" style="14" customWidth="1"/>
    <col min="10516" max="10516" width="2.42578125" style="14" customWidth="1"/>
    <col min="10517" max="10517" width="7.28515625" style="14" customWidth="1"/>
    <col min="10518" max="10518" width="2.42578125" style="14" customWidth="1"/>
    <col min="10519" max="10519" width="7.28515625" style="14" customWidth="1"/>
    <col min="10520" max="10520" width="2.42578125" style="14" customWidth="1"/>
    <col min="10521" max="10521" width="7.85546875" style="14" customWidth="1"/>
    <col min="10522" max="10522" width="2.42578125" style="14" customWidth="1"/>
    <col min="10523" max="10752" width="9.140625" style="14"/>
    <col min="10753" max="10753" width="4.5703125" style="14" customWidth="1"/>
    <col min="10754" max="10754" width="6.28515625" style="14" customWidth="1"/>
    <col min="10755" max="10755" width="2.28515625" style="14" customWidth="1"/>
    <col min="10756" max="10756" width="7.7109375" style="14" customWidth="1"/>
    <col min="10757" max="10757" width="2.7109375" style="14" customWidth="1"/>
    <col min="10758" max="10758" width="7.42578125" style="14" customWidth="1"/>
    <col min="10759" max="10759" width="2.7109375" style="14" customWidth="1"/>
    <col min="10760" max="10760" width="6.5703125" style="14" customWidth="1"/>
    <col min="10761" max="10761" width="2.28515625" style="14" customWidth="1"/>
    <col min="10762" max="10762" width="6.7109375" style="14" customWidth="1"/>
    <col min="10763" max="10763" width="4" style="14" customWidth="1"/>
    <col min="10764" max="10764" width="10.5703125" style="14" customWidth="1"/>
    <col min="10765" max="10765" width="8.7109375" style="14" customWidth="1"/>
    <col min="10766" max="10766" width="6.28515625" style="14" customWidth="1"/>
    <col min="10767" max="10767" width="6.85546875" style="14" customWidth="1"/>
    <col min="10768" max="10768" width="2.7109375" style="14" customWidth="1"/>
    <col min="10769" max="10769" width="6" style="14" customWidth="1"/>
    <col min="10770" max="10770" width="2.42578125" style="14" customWidth="1"/>
    <col min="10771" max="10771" width="7.28515625" style="14" customWidth="1"/>
    <col min="10772" max="10772" width="2.42578125" style="14" customWidth="1"/>
    <col min="10773" max="10773" width="7.28515625" style="14" customWidth="1"/>
    <col min="10774" max="10774" width="2.42578125" style="14" customWidth="1"/>
    <col min="10775" max="10775" width="7.28515625" style="14" customWidth="1"/>
    <col min="10776" max="10776" width="2.42578125" style="14" customWidth="1"/>
    <col min="10777" max="10777" width="7.85546875" style="14" customWidth="1"/>
    <col min="10778" max="10778" width="2.42578125" style="14" customWidth="1"/>
    <col min="10779" max="11008" width="9.140625" style="14"/>
    <col min="11009" max="11009" width="4.5703125" style="14" customWidth="1"/>
    <col min="11010" max="11010" width="6.28515625" style="14" customWidth="1"/>
    <col min="11011" max="11011" width="2.28515625" style="14" customWidth="1"/>
    <col min="11012" max="11012" width="7.7109375" style="14" customWidth="1"/>
    <col min="11013" max="11013" width="2.7109375" style="14" customWidth="1"/>
    <col min="11014" max="11014" width="7.42578125" style="14" customWidth="1"/>
    <col min="11015" max="11015" width="2.7109375" style="14" customWidth="1"/>
    <col min="11016" max="11016" width="6.5703125" style="14" customWidth="1"/>
    <col min="11017" max="11017" width="2.28515625" style="14" customWidth="1"/>
    <col min="11018" max="11018" width="6.7109375" style="14" customWidth="1"/>
    <col min="11019" max="11019" width="4" style="14" customWidth="1"/>
    <col min="11020" max="11020" width="10.5703125" style="14" customWidth="1"/>
    <col min="11021" max="11021" width="8.7109375" style="14" customWidth="1"/>
    <col min="11022" max="11022" width="6.28515625" style="14" customWidth="1"/>
    <col min="11023" max="11023" width="6.85546875" style="14" customWidth="1"/>
    <col min="11024" max="11024" width="2.7109375" style="14" customWidth="1"/>
    <col min="11025" max="11025" width="6" style="14" customWidth="1"/>
    <col min="11026" max="11026" width="2.42578125" style="14" customWidth="1"/>
    <col min="11027" max="11027" width="7.28515625" style="14" customWidth="1"/>
    <col min="11028" max="11028" width="2.42578125" style="14" customWidth="1"/>
    <col min="11029" max="11029" width="7.28515625" style="14" customWidth="1"/>
    <col min="11030" max="11030" width="2.42578125" style="14" customWidth="1"/>
    <col min="11031" max="11031" width="7.28515625" style="14" customWidth="1"/>
    <col min="11032" max="11032" width="2.42578125" style="14" customWidth="1"/>
    <col min="11033" max="11033" width="7.85546875" style="14" customWidth="1"/>
    <col min="11034" max="11034" width="2.42578125" style="14" customWidth="1"/>
    <col min="11035" max="11264" width="9.140625" style="14"/>
    <col min="11265" max="11265" width="4.5703125" style="14" customWidth="1"/>
    <col min="11266" max="11266" width="6.28515625" style="14" customWidth="1"/>
    <col min="11267" max="11267" width="2.28515625" style="14" customWidth="1"/>
    <col min="11268" max="11268" width="7.7109375" style="14" customWidth="1"/>
    <col min="11269" max="11269" width="2.7109375" style="14" customWidth="1"/>
    <col min="11270" max="11270" width="7.42578125" style="14" customWidth="1"/>
    <col min="11271" max="11271" width="2.7109375" style="14" customWidth="1"/>
    <col min="11272" max="11272" width="6.5703125" style="14" customWidth="1"/>
    <col min="11273" max="11273" width="2.28515625" style="14" customWidth="1"/>
    <col min="11274" max="11274" width="6.7109375" style="14" customWidth="1"/>
    <col min="11275" max="11275" width="4" style="14" customWidth="1"/>
    <col min="11276" max="11276" width="10.5703125" style="14" customWidth="1"/>
    <col min="11277" max="11277" width="8.7109375" style="14" customWidth="1"/>
    <col min="11278" max="11278" width="6.28515625" style="14" customWidth="1"/>
    <col min="11279" max="11279" width="6.85546875" style="14" customWidth="1"/>
    <col min="11280" max="11280" width="2.7109375" style="14" customWidth="1"/>
    <col min="11281" max="11281" width="6" style="14" customWidth="1"/>
    <col min="11282" max="11282" width="2.42578125" style="14" customWidth="1"/>
    <col min="11283" max="11283" width="7.28515625" style="14" customWidth="1"/>
    <col min="11284" max="11284" width="2.42578125" style="14" customWidth="1"/>
    <col min="11285" max="11285" width="7.28515625" style="14" customWidth="1"/>
    <col min="11286" max="11286" width="2.42578125" style="14" customWidth="1"/>
    <col min="11287" max="11287" width="7.28515625" style="14" customWidth="1"/>
    <col min="11288" max="11288" width="2.42578125" style="14" customWidth="1"/>
    <col min="11289" max="11289" width="7.85546875" style="14" customWidth="1"/>
    <col min="11290" max="11290" width="2.42578125" style="14" customWidth="1"/>
    <col min="11291" max="11520" width="9.140625" style="14"/>
    <col min="11521" max="11521" width="4.5703125" style="14" customWidth="1"/>
    <col min="11522" max="11522" width="6.28515625" style="14" customWidth="1"/>
    <col min="11523" max="11523" width="2.28515625" style="14" customWidth="1"/>
    <col min="11524" max="11524" width="7.7109375" style="14" customWidth="1"/>
    <col min="11525" max="11525" width="2.7109375" style="14" customWidth="1"/>
    <col min="11526" max="11526" width="7.42578125" style="14" customWidth="1"/>
    <col min="11527" max="11527" width="2.7109375" style="14" customWidth="1"/>
    <col min="11528" max="11528" width="6.5703125" style="14" customWidth="1"/>
    <col min="11529" max="11529" width="2.28515625" style="14" customWidth="1"/>
    <col min="11530" max="11530" width="6.7109375" style="14" customWidth="1"/>
    <col min="11531" max="11531" width="4" style="14" customWidth="1"/>
    <col min="11532" max="11532" width="10.5703125" style="14" customWidth="1"/>
    <col min="11533" max="11533" width="8.7109375" style="14" customWidth="1"/>
    <col min="11534" max="11534" width="6.28515625" style="14" customWidth="1"/>
    <col min="11535" max="11535" width="6.85546875" style="14" customWidth="1"/>
    <col min="11536" max="11536" width="2.7109375" style="14" customWidth="1"/>
    <col min="11537" max="11537" width="6" style="14" customWidth="1"/>
    <col min="11538" max="11538" width="2.42578125" style="14" customWidth="1"/>
    <col min="11539" max="11539" width="7.28515625" style="14" customWidth="1"/>
    <col min="11540" max="11540" width="2.42578125" style="14" customWidth="1"/>
    <col min="11541" max="11541" width="7.28515625" style="14" customWidth="1"/>
    <col min="11542" max="11542" width="2.42578125" style="14" customWidth="1"/>
    <col min="11543" max="11543" width="7.28515625" style="14" customWidth="1"/>
    <col min="11544" max="11544" width="2.42578125" style="14" customWidth="1"/>
    <col min="11545" max="11545" width="7.85546875" style="14" customWidth="1"/>
    <col min="11546" max="11546" width="2.42578125" style="14" customWidth="1"/>
    <col min="11547" max="11776" width="9.140625" style="14"/>
    <col min="11777" max="11777" width="4.5703125" style="14" customWidth="1"/>
    <col min="11778" max="11778" width="6.28515625" style="14" customWidth="1"/>
    <col min="11779" max="11779" width="2.28515625" style="14" customWidth="1"/>
    <col min="11780" max="11780" width="7.7109375" style="14" customWidth="1"/>
    <col min="11781" max="11781" width="2.7109375" style="14" customWidth="1"/>
    <col min="11782" max="11782" width="7.42578125" style="14" customWidth="1"/>
    <col min="11783" max="11783" width="2.7109375" style="14" customWidth="1"/>
    <col min="11784" max="11784" width="6.5703125" style="14" customWidth="1"/>
    <col min="11785" max="11785" width="2.28515625" style="14" customWidth="1"/>
    <col min="11786" max="11786" width="6.7109375" style="14" customWidth="1"/>
    <col min="11787" max="11787" width="4" style="14" customWidth="1"/>
    <col min="11788" max="11788" width="10.5703125" style="14" customWidth="1"/>
    <col min="11789" max="11789" width="8.7109375" style="14" customWidth="1"/>
    <col min="11790" max="11790" width="6.28515625" style="14" customWidth="1"/>
    <col min="11791" max="11791" width="6.85546875" style="14" customWidth="1"/>
    <col min="11792" max="11792" width="2.7109375" style="14" customWidth="1"/>
    <col min="11793" max="11793" width="6" style="14" customWidth="1"/>
    <col min="11794" max="11794" width="2.42578125" style="14" customWidth="1"/>
    <col min="11795" max="11795" width="7.28515625" style="14" customWidth="1"/>
    <col min="11796" max="11796" width="2.42578125" style="14" customWidth="1"/>
    <col min="11797" max="11797" width="7.28515625" style="14" customWidth="1"/>
    <col min="11798" max="11798" width="2.42578125" style="14" customWidth="1"/>
    <col min="11799" max="11799" width="7.28515625" style="14" customWidth="1"/>
    <col min="11800" max="11800" width="2.42578125" style="14" customWidth="1"/>
    <col min="11801" max="11801" width="7.85546875" style="14" customWidth="1"/>
    <col min="11802" max="11802" width="2.42578125" style="14" customWidth="1"/>
    <col min="11803" max="12032" width="9.140625" style="14"/>
    <col min="12033" max="12033" width="4.5703125" style="14" customWidth="1"/>
    <col min="12034" max="12034" width="6.28515625" style="14" customWidth="1"/>
    <col min="12035" max="12035" width="2.28515625" style="14" customWidth="1"/>
    <col min="12036" max="12036" width="7.7109375" style="14" customWidth="1"/>
    <col min="12037" max="12037" width="2.7109375" style="14" customWidth="1"/>
    <col min="12038" max="12038" width="7.42578125" style="14" customWidth="1"/>
    <col min="12039" max="12039" width="2.7109375" style="14" customWidth="1"/>
    <col min="12040" max="12040" width="6.5703125" style="14" customWidth="1"/>
    <col min="12041" max="12041" width="2.28515625" style="14" customWidth="1"/>
    <col min="12042" max="12042" width="6.7109375" style="14" customWidth="1"/>
    <col min="12043" max="12043" width="4" style="14" customWidth="1"/>
    <col min="12044" max="12044" width="10.5703125" style="14" customWidth="1"/>
    <col min="12045" max="12045" width="8.7109375" style="14" customWidth="1"/>
    <col min="12046" max="12046" width="6.28515625" style="14" customWidth="1"/>
    <col min="12047" max="12047" width="6.85546875" style="14" customWidth="1"/>
    <col min="12048" max="12048" width="2.7109375" style="14" customWidth="1"/>
    <col min="12049" max="12049" width="6" style="14" customWidth="1"/>
    <col min="12050" max="12050" width="2.42578125" style="14" customWidth="1"/>
    <col min="12051" max="12051" width="7.28515625" style="14" customWidth="1"/>
    <col min="12052" max="12052" width="2.42578125" style="14" customWidth="1"/>
    <col min="12053" max="12053" width="7.28515625" style="14" customWidth="1"/>
    <col min="12054" max="12054" width="2.42578125" style="14" customWidth="1"/>
    <col min="12055" max="12055" width="7.28515625" style="14" customWidth="1"/>
    <col min="12056" max="12056" width="2.42578125" style="14" customWidth="1"/>
    <col min="12057" max="12057" width="7.85546875" style="14" customWidth="1"/>
    <col min="12058" max="12058" width="2.42578125" style="14" customWidth="1"/>
    <col min="12059" max="12288" width="9.140625" style="14"/>
    <col min="12289" max="12289" width="4.5703125" style="14" customWidth="1"/>
    <col min="12290" max="12290" width="6.28515625" style="14" customWidth="1"/>
    <col min="12291" max="12291" width="2.28515625" style="14" customWidth="1"/>
    <col min="12292" max="12292" width="7.7109375" style="14" customWidth="1"/>
    <col min="12293" max="12293" width="2.7109375" style="14" customWidth="1"/>
    <col min="12294" max="12294" width="7.42578125" style="14" customWidth="1"/>
    <col min="12295" max="12295" width="2.7109375" style="14" customWidth="1"/>
    <col min="12296" max="12296" width="6.5703125" style="14" customWidth="1"/>
    <col min="12297" max="12297" width="2.28515625" style="14" customWidth="1"/>
    <col min="12298" max="12298" width="6.7109375" style="14" customWidth="1"/>
    <col min="12299" max="12299" width="4" style="14" customWidth="1"/>
    <col min="12300" max="12300" width="10.5703125" style="14" customWidth="1"/>
    <col min="12301" max="12301" width="8.7109375" style="14" customWidth="1"/>
    <col min="12302" max="12302" width="6.28515625" style="14" customWidth="1"/>
    <col min="12303" max="12303" width="6.85546875" style="14" customWidth="1"/>
    <col min="12304" max="12304" width="2.7109375" style="14" customWidth="1"/>
    <col min="12305" max="12305" width="6" style="14" customWidth="1"/>
    <col min="12306" max="12306" width="2.42578125" style="14" customWidth="1"/>
    <col min="12307" max="12307" width="7.28515625" style="14" customWidth="1"/>
    <col min="12308" max="12308" width="2.42578125" style="14" customWidth="1"/>
    <col min="12309" max="12309" width="7.28515625" style="14" customWidth="1"/>
    <col min="12310" max="12310" width="2.42578125" style="14" customWidth="1"/>
    <col min="12311" max="12311" width="7.28515625" style="14" customWidth="1"/>
    <col min="12312" max="12312" width="2.42578125" style="14" customWidth="1"/>
    <col min="12313" max="12313" width="7.85546875" style="14" customWidth="1"/>
    <col min="12314" max="12314" width="2.42578125" style="14" customWidth="1"/>
    <col min="12315" max="12544" width="9.140625" style="14"/>
    <col min="12545" max="12545" width="4.5703125" style="14" customWidth="1"/>
    <col min="12546" max="12546" width="6.28515625" style="14" customWidth="1"/>
    <col min="12547" max="12547" width="2.28515625" style="14" customWidth="1"/>
    <col min="12548" max="12548" width="7.7109375" style="14" customWidth="1"/>
    <col min="12549" max="12549" width="2.7109375" style="14" customWidth="1"/>
    <col min="12550" max="12550" width="7.42578125" style="14" customWidth="1"/>
    <col min="12551" max="12551" width="2.7109375" style="14" customWidth="1"/>
    <col min="12552" max="12552" width="6.5703125" style="14" customWidth="1"/>
    <col min="12553" max="12553" width="2.28515625" style="14" customWidth="1"/>
    <col min="12554" max="12554" width="6.7109375" style="14" customWidth="1"/>
    <col min="12555" max="12555" width="4" style="14" customWidth="1"/>
    <col min="12556" max="12556" width="10.5703125" style="14" customWidth="1"/>
    <col min="12557" max="12557" width="8.7109375" style="14" customWidth="1"/>
    <col min="12558" max="12558" width="6.28515625" style="14" customWidth="1"/>
    <col min="12559" max="12559" width="6.85546875" style="14" customWidth="1"/>
    <col min="12560" max="12560" width="2.7109375" style="14" customWidth="1"/>
    <col min="12561" max="12561" width="6" style="14" customWidth="1"/>
    <col min="12562" max="12562" width="2.42578125" style="14" customWidth="1"/>
    <col min="12563" max="12563" width="7.28515625" style="14" customWidth="1"/>
    <col min="12564" max="12564" width="2.42578125" style="14" customWidth="1"/>
    <col min="12565" max="12565" width="7.28515625" style="14" customWidth="1"/>
    <col min="12566" max="12566" width="2.42578125" style="14" customWidth="1"/>
    <col min="12567" max="12567" width="7.28515625" style="14" customWidth="1"/>
    <col min="12568" max="12568" width="2.42578125" style="14" customWidth="1"/>
    <col min="12569" max="12569" width="7.85546875" style="14" customWidth="1"/>
    <col min="12570" max="12570" width="2.42578125" style="14" customWidth="1"/>
    <col min="12571" max="12800" width="9.140625" style="14"/>
    <col min="12801" max="12801" width="4.5703125" style="14" customWidth="1"/>
    <col min="12802" max="12802" width="6.28515625" style="14" customWidth="1"/>
    <col min="12803" max="12803" width="2.28515625" style="14" customWidth="1"/>
    <col min="12804" max="12804" width="7.7109375" style="14" customWidth="1"/>
    <col min="12805" max="12805" width="2.7109375" style="14" customWidth="1"/>
    <col min="12806" max="12806" width="7.42578125" style="14" customWidth="1"/>
    <col min="12807" max="12807" width="2.7109375" style="14" customWidth="1"/>
    <col min="12808" max="12808" width="6.5703125" style="14" customWidth="1"/>
    <col min="12809" max="12809" width="2.28515625" style="14" customWidth="1"/>
    <col min="12810" max="12810" width="6.7109375" style="14" customWidth="1"/>
    <col min="12811" max="12811" width="4" style="14" customWidth="1"/>
    <col min="12812" max="12812" width="10.5703125" style="14" customWidth="1"/>
    <col min="12813" max="12813" width="8.7109375" style="14" customWidth="1"/>
    <col min="12814" max="12814" width="6.28515625" style="14" customWidth="1"/>
    <col min="12815" max="12815" width="6.85546875" style="14" customWidth="1"/>
    <col min="12816" max="12816" width="2.7109375" style="14" customWidth="1"/>
    <col min="12817" max="12817" width="6" style="14" customWidth="1"/>
    <col min="12818" max="12818" width="2.42578125" style="14" customWidth="1"/>
    <col min="12819" max="12819" width="7.28515625" style="14" customWidth="1"/>
    <col min="12820" max="12820" width="2.42578125" style="14" customWidth="1"/>
    <col min="12821" max="12821" width="7.28515625" style="14" customWidth="1"/>
    <col min="12822" max="12822" width="2.42578125" style="14" customWidth="1"/>
    <col min="12823" max="12823" width="7.28515625" style="14" customWidth="1"/>
    <col min="12824" max="12824" width="2.42578125" style="14" customWidth="1"/>
    <col min="12825" max="12825" width="7.85546875" style="14" customWidth="1"/>
    <col min="12826" max="12826" width="2.42578125" style="14" customWidth="1"/>
    <col min="12827" max="13056" width="9.140625" style="14"/>
    <col min="13057" max="13057" width="4.5703125" style="14" customWidth="1"/>
    <col min="13058" max="13058" width="6.28515625" style="14" customWidth="1"/>
    <col min="13059" max="13059" width="2.28515625" style="14" customWidth="1"/>
    <col min="13060" max="13060" width="7.7109375" style="14" customWidth="1"/>
    <col min="13061" max="13061" width="2.7109375" style="14" customWidth="1"/>
    <col min="13062" max="13062" width="7.42578125" style="14" customWidth="1"/>
    <col min="13063" max="13063" width="2.7109375" style="14" customWidth="1"/>
    <col min="13064" max="13064" width="6.5703125" style="14" customWidth="1"/>
    <col min="13065" max="13065" width="2.28515625" style="14" customWidth="1"/>
    <col min="13066" max="13066" width="6.7109375" style="14" customWidth="1"/>
    <col min="13067" max="13067" width="4" style="14" customWidth="1"/>
    <col min="13068" max="13068" width="10.5703125" style="14" customWidth="1"/>
    <col min="13069" max="13069" width="8.7109375" style="14" customWidth="1"/>
    <col min="13070" max="13070" width="6.28515625" style="14" customWidth="1"/>
    <col min="13071" max="13071" width="6.85546875" style="14" customWidth="1"/>
    <col min="13072" max="13072" width="2.7109375" style="14" customWidth="1"/>
    <col min="13073" max="13073" width="6" style="14" customWidth="1"/>
    <col min="13074" max="13074" width="2.42578125" style="14" customWidth="1"/>
    <col min="13075" max="13075" width="7.28515625" style="14" customWidth="1"/>
    <col min="13076" max="13076" width="2.42578125" style="14" customWidth="1"/>
    <col min="13077" max="13077" width="7.28515625" style="14" customWidth="1"/>
    <col min="13078" max="13078" width="2.42578125" style="14" customWidth="1"/>
    <col min="13079" max="13079" width="7.28515625" style="14" customWidth="1"/>
    <col min="13080" max="13080" width="2.42578125" style="14" customWidth="1"/>
    <col min="13081" max="13081" width="7.85546875" style="14" customWidth="1"/>
    <col min="13082" max="13082" width="2.42578125" style="14" customWidth="1"/>
    <col min="13083" max="13312" width="9.140625" style="14"/>
    <col min="13313" max="13313" width="4.5703125" style="14" customWidth="1"/>
    <col min="13314" max="13314" width="6.28515625" style="14" customWidth="1"/>
    <col min="13315" max="13315" width="2.28515625" style="14" customWidth="1"/>
    <col min="13316" max="13316" width="7.7109375" style="14" customWidth="1"/>
    <col min="13317" max="13317" width="2.7109375" style="14" customWidth="1"/>
    <col min="13318" max="13318" width="7.42578125" style="14" customWidth="1"/>
    <col min="13319" max="13319" width="2.7109375" style="14" customWidth="1"/>
    <col min="13320" max="13320" width="6.5703125" style="14" customWidth="1"/>
    <col min="13321" max="13321" width="2.28515625" style="14" customWidth="1"/>
    <col min="13322" max="13322" width="6.7109375" style="14" customWidth="1"/>
    <col min="13323" max="13323" width="4" style="14" customWidth="1"/>
    <col min="13324" max="13324" width="10.5703125" style="14" customWidth="1"/>
    <col min="13325" max="13325" width="8.7109375" style="14" customWidth="1"/>
    <col min="13326" max="13326" width="6.28515625" style="14" customWidth="1"/>
    <col min="13327" max="13327" width="6.85546875" style="14" customWidth="1"/>
    <col min="13328" max="13328" width="2.7109375" style="14" customWidth="1"/>
    <col min="13329" max="13329" width="6" style="14" customWidth="1"/>
    <col min="13330" max="13330" width="2.42578125" style="14" customWidth="1"/>
    <col min="13331" max="13331" width="7.28515625" style="14" customWidth="1"/>
    <col min="13332" max="13332" width="2.42578125" style="14" customWidth="1"/>
    <col min="13333" max="13333" width="7.28515625" style="14" customWidth="1"/>
    <col min="13334" max="13334" width="2.42578125" style="14" customWidth="1"/>
    <col min="13335" max="13335" width="7.28515625" style="14" customWidth="1"/>
    <col min="13336" max="13336" width="2.42578125" style="14" customWidth="1"/>
    <col min="13337" max="13337" width="7.85546875" style="14" customWidth="1"/>
    <col min="13338" max="13338" width="2.42578125" style="14" customWidth="1"/>
    <col min="13339" max="13568" width="9.140625" style="14"/>
    <col min="13569" max="13569" width="4.5703125" style="14" customWidth="1"/>
    <col min="13570" max="13570" width="6.28515625" style="14" customWidth="1"/>
    <col min="13571" max="13571" width="2.28515625" style="14" customWidth="1"/>
    <col min="13572" max="13572" width="7.7109375" style="14" customWidth="1"/>
    <col min="13573" max="13573" width="2.7109375" style="14" customWidth="1"/>
    <col min="13574" max="13574" width="7.42578125" style="14" customWidth="1"/>
    <col min="13575" max="13575" width="2.7109375" style="14" customWidth="1"/>
    <col min="13576" max="13576" width="6.5703125" style="14" customWidth="1"/>
    <col min="13577" max="13577" width="2.28515625" style="14" customWidth="1"/>
    <col min="13578" max="13578" width="6.7109375" style="14" customWidth="1"/>
    <col min="13579" max="13579" width="4" style="14" customWidth="1"/>
    <col min="13580" max="13580" width="10.5703125" style="14" customWidth="1"/>
    <col min="13581" max="13581" width="8.7109375" style="14" customWidth="1"/>
    <col min="13582" max="13582" width="6.28515625" style="14" customWidth="1"/>
    <col min="13583" max="13583" width="6.85546875" style="14" customWidth="1"/>
    <col min="13584" max="13584" width="2.7109375" style="14" customWidth="1"/>
    <col min="13585" max="13585" width="6" style="14" customWidth="1"/>
    <col min="13586" max="13586" width="2.42578125" style="14" customWidth="1"/>
    <col min="13587" max="13587" width="7.28515625" style="14" customWidth="1"/>
    <col min="13588" max="13588" width="2.42578125" style="14" customWidth="1"/>
    <col min="13589" max="13589" width="7.28515625" style="14" customWidth="1"/>
    <col min="13590" max="13590" width="2.42578125" style="14" customWidth="1"/>
    <col min="13591" max="13591" width="7.28515625" style="14" customWidth="1"/>
    <col min="13592" max="13592" width="2.42578125" style="14" customWidth="1"/>
    <col min="13593" max="13593" width="7.85546875" style="14" customWidth="1"/>
    <col min="13594" max="13594" width="2.42578125" style="14" customWidth="1"/>
    <col min="13595" max="13824" width="9.140625" style="14"/>
    <col min="13825" max="13825" width="4.5703125" style="14" customWidth="1"/>
    <col min="13826" max="13826" width="6.28515625" style="14" customWidth="1"/>
    <col min="13827" max="13827" width="2.28515625" style="14" customWidth="1"/>
    <col min="13828" max="13828" width="7.7109375" style="14" customWidth="1"/>
    <col min="13829" max="13829" width="2.7109375" style="14" customWidth="1"/>
    <col min="13830" max="13830" width="7.42578125" style="14" customWidth="1"/>
    <col min="13831" max="13831" width="2.7109375" style="14" customWidth="1"/>
    <col min="13832" max="13832" width="6.5703125" style="14" customWidth="1"/>
    <col min="13833" max="13833" width="2.28515625" style="14" customWidth="1"/>
    <col min="13834" max="13834" width="6.7109375" style="14" customWidth="1"/>
    <col min="13835" max="13835" width="4" style="14" customWidth="1"/>
    <col min="13836" max="13836" width="10.5703125" style="14" customWidth="1"/>
    <col min="13837" max="13837" width="8.7109375" style="14" customWidth="1"/>
    <col min="13838" max="13838" width="6.28515625" style="14" customWidth="1"/>
    <col min="13839" max="13839" width="6.85546875" style="14" customWidth="1"/>
    <col min="13840" max="13840" width="2.7109375" style="14" customWidth="1"/>
    <col min="13841" max="13841" width="6" style="14" customWidth="1"/>
    <col min="13842" max="13842" width="2.42578125" style="14" customWidth="1"/>
    <col min="13843" max="13843" width="7.28515625" style="14" customWidth="1"/>
    <col min="13844" max="13844" width="2.42578125" style="14" customWidth="1"/>
    <col min="13845" max="13845" width="7.28515625" style="14" customWidth="1"/>
    <col min="13846" max="13846" width="2.42578125" style="14" customWidth="1"/>
    <col min="13847" max="13847" width="7.28515625" style="14" customWidth="1"/>
    <col min="13848" max="13848" width="2.42578125" style="14" customWidth="1"/>
    <col min="13849" max="13849" width="7.85546875" style="14" customWidth="1"/>
    <col min="13850" max="13850" width="2.42578125" style="14" customWidth="1"/>
    <col min="13851" max="14080" width="9.140625" style="14"/>
    <col min="14081" max="14081" width="4.5703125" style="14" customWidth="1"/>
    <col min="14082" max="14082" width="6.28515625" style="14" customWidth="1"/>
    <col min="14083" max="14083" width="2.28515625" style="14" customWidth="1"/>
    <col min="14084" max="14084" width="7.7109375" style="14" customWidth="1"/>
    <col min="14085" max="14085" width="2.7109375" style="14" customWidth="1"/>
    <col min="14086" max="14086" width="7.42578125" style="14" customWidth="1"/>
    <col min="14087" max="14087" width="2.7109375" style="14" customWidth="1"/>
    <col min="14088" max="14088" width="6.5703125" style="14" customWidth="1"/>
    <col min="14089" max="14089" width="2.28515625" style="14" customWidth="1"/>
    <col min="14090" max="14090" width="6.7109375" style="14" customWidth="1"/>
    <col min="14091" max="14091" width="4" style="14" customWidth="1"/>
    <col min="14092" max="14092" width="10.5703125" style="14" customWidth="1"/>
    <col min="14093" max="14093" width="8.7109375" style="14" customWidth="1"/>
    <col min="14094" max="14094" width="6.28515625" style="14" customWidth="1"/>
    <col min="14095" max="14095" width="6.85546875" style="14" customWidth="1"/>
    <col min="14096" max="14096" width="2.7109375" style="14" customWidth="1"/>
    <col min="14097" max="14097" width="6" style="14" customWidth="1"/>
    <col min="14098" max="14098" width="2.42578125" style="14" customWidth="1"/>
    <col min="14099" max="14099" width="7.28515625" style="14" customWidth="1"/>
    <col min="14100" max="14100" width="2.42578125" style="14" customWidth="1"/>
    <col min="14101" max="14101" width="7.28515625" style="14" customWidth="1"/>
    <col min="14102" max="14102" width="2.42578125" style="14" customWidth="1"/>
    <col min="14103" max="14103" width="7.28515625" style="14" customWidth="1"/>
    <col min="14104" max="14104" width="2.42578125" style="14" customWidth="1"/>
    <col min="14105" max="14105" width="7.85546875" style="14" customWidth="1"/>
    <col min="14106" max="14106" width="2.42578125" style="14" customWidth="1"/>
    <col min="14107" max="14336" width="9.140625" style="14"/>
    <col min="14337" max="14337" width="4.5703125" style="14" customWidth="1"/>
    <col min="14338" max="14338" width="6.28515625" style="14" customWidth="1"/>
    <col min="14339" max="14339" width="2.28515625" style="14" customWidth="1"/>
    <col min="14340" max="14340" width="7.7109375" style="14" customWidth="1"/>
    <col min="14341" max="14341" width="2.7109375" style="14" customWidth="1"/>
    <col min="14342" max="14342" width="7.42578125" style="14" customWidth="1"/>
    <col min="14343" max="14343" width="2.7109375" style="14" customWidth="1"/>
    <col min="14344" max="14344" width="6.5703125" style="14" customWidth="1"/>
    <col min="14345" max="14345" width="2.28515625" style="14" customWidth="1"/>
    <col min="14346" max="14346" width="6.7109375" style="14" customWidth="1"/>
    <col min="14347" max="14347" width="4" style="14" customWidth="1"/>
    <col min="14348" max="14348" width="10.5703125" style="14" customWidth="1"/>
    <col min="14349" max="14349" width="8.7109375" style="14" customWidth="1"/>
    <col min="14350" max="14350" width="6.28515625" style="14" customWidth="1"/>
    <col min="14351" max="14351" width="6.85546875" style="14" customWidth="1"/>
    <col min="14352" max="14352" width="2.7109375" style="14" customWidth="1"/>
    <col min="14353" max="14353" width="6" style="14" customWidth="1"/>
    <col min="14354" max="14354" width="2.42578125" style="14" customWidth="1"/>
    <col min="14355" max="14355" width="7.28515625" style="14" customWidth="1"/>
    <col min="14356" max="14356" width="2.42578125" style="14" customWidth="1"/>
    <col min="14357" max="14357" width="7.28515625" style="14" customWidth="1"/>
    <col min="14358" max="14358" width="2.42578125" style="14" customWidth="1"/>
    <col min="14359" max="14359" width="7.28515625" style="14" customWidth="1"/>
    <col min="14360" max="14360" width="2.42578125" style="14" customWidth="1"/>
    <col min="14361" max="14361" width="7.85546875" style="14" customWidth="1"/>
    <col min="14362" max="14362" width="2.42578125" style="14" customWidth="1"/>
    <col min="14363" max="14592" width="9.140625" style="14"/>
    <col min="14593" max="14593" width="4.5703125" style="14" customWidth="1"/>
    <col min="14594" max="14594" width="6.28515625" style="14" customWidth="1"/>
    <col min="14595" max="14595" width="2.28515625" style="14" customWidth="1"/>
    <col min="14596" max="14596" width="7.7109375" style="14" customWidth="1"/>
    <col min="14597" max="14597" width="2.7109375" style="14" customWidth="1"/>
    <col min="14598" max="14598" width="7.42578125" style="14" customWidth="1"/>
    <col min="14599" max="14599" width="2.7109375" style="14" customWidth="1"/>
    <col min="14600" max="14600" width="6.5703125" style="14" customWidth="1"/>
    <col min="14601" max="14601" width="2.28515625" style="14" customWidth="1"/>
    <col min="14602" max="14602" width="6.7109375" style="14" customWidth="1"/>
    <col min="14603" max="14603" width="4" style="14" customWidth="1"/>
    <col min="14604" max="14604" width="10.5703125" style="14" customWidth="1"/>
    <col min="14605" max="14605" width="8.7109375" style="14" customWidth="1"/>
    <col min="14606" max="14606" width="6.28515625" style="14" customWidth="1"/>
    <col min="14607" max="14607" width="6.85546875" style="14" customWidth="1"/>
    <col min="14608" max="14608" width="2.7109375" style="14" customWidth="1"/>
    <col min="14609" max="14609" width="6" style="14" customWidth="1"/>
    <col min="14610" max="14610" width="2.42578125" style="14" customWidth="1"/>
    <col min="14611" max="14611" width="7.28515625" style="14" customWidth="1"/>
    <col min="14612" max="14612" width="2.42578125" style="14" customWidth="1"/>
    <col min="14613" max="14613" width="7.28515625" style="14" customWidth="1"/>
    <col min="14614" max="14614" width="2.42578125" style="14" customWidth="1"/>
    <col min="14615" max="14615" width="7.28515625" style="14" customWidth="1"/>
    <col min="14616" max="14616" width="2.42578125" style="14" customWidth="1"/>
    <col min="14617" max="14617" width="7.85546875" style="14" customWidth="1"/>
    <col min="14618" max="14618" width="2.42578125" style="14" customWidth="1"/>
    <col min="14619" max="14848" width="9.140625" style="14"/>
    <col min="14849" max="14849" width="4.5703125" style="14" customWidth="1"/>
    <col min="14850" max="14850" width="6.28515625" style="14" customWidth="1"/>
    <col min="14851" max="14851" width="2.28515625" style="14" customWidth="1"/>
    <col min="14852" max="14852" width="7.7109375" style="14" customWidth="1"/>
    <col min="14853" max="14853" width="2.7109375" style="14" customWidth="1"/>
    <col min="14854" max="14854" width="7.42578125" style="14" customWidth="1"/>
    <col min="14855" max="14855" width="2.7109375" style="14" customWidth="1"/>
    <col min="14856" max="14856" width="6.5703125" style="14" customWidth="1"/>
    <col min="14857" max="14857" width="2.28515625" style="14" customWidth="1"/>
    <col min="14858" max="14858" width="6.7109375" style="14" customWidth="1"/>
    <col min="14859" max="14859" width="4" style="14" customWidth="1"/>
    <col min="14860" max="14860" width="10.5703125" style="14" customWidth="1"/>
    <col min="14861" max="14861" width="8.7109375" style="14" customWidth="1"/>
    <col min="14862" max="14862" width="6.28515625" style="14" customWidth="1"/>
    <col min="14863" max="14863" width="6.85546875" style="14" customWidth="1"/>
    <col min="14864" max="14864" width="2.7109375" style="14" customWidth="1"/>
    <col min="14865" max="14865" width="6" style="14" customWidth="1"/>
    <col min="14866" max="14866" width="2.42578125" style="14" customWidth="1"/>
    <col min="14867" max="14867" width="7.28515625" style="14" customWidth="1"/>
    <col min="14868" max="14868" width="2.42578125" style="14" customWidth="1"/>
    <col min="14869" max="14869" width="7.28515625" style="14" customWidth="1"/>
    <col min="14870" max="14870" width="2.42578125" style="14" customWidth="1"/>
    <col min="14871" max="14871" width="7.28515625" style="14" customWidth="1"/>
    <col min="14872" max="14872" width="2.42578125" style="14" customWidth="1"/>
    <col min="14873" max="14873" width="7.85546875" style="14" customWidth="1"/>
    <col min="14874" max="14874" width="2.42578125" style="14" customWidth="1"/>
    <col min="14875" max="15104" width="9.140625" style="14"/>
    <col min="15105" max="15105" width="4.5703125" style="14" customWidth="1"/>
    <col min="15106" max="15106" width="6.28515625" style="14" customWidth="1"/>
    <col min="15107" max="15107" width="2.28515625" style="14" customWidth="1"/>
    <col min="15108" max="15108" width="7.7109375" style="14" customWidth="1"/>
    <col min="15109" max="15109" width="2.7109375" style="14" customWidth="1"/>
    <col min="15110" max="15110" width="7.42578125" style="14" customWidth="1"/>
    <col min="15111" max="15111" width="2.7109375" style="14" customWidth="1"/>
    <col min="15112" max="15112" width="6.5703125" style="14" customWidth="1"/>
    <col min="15113" max="15113" width="2.28515625" style="14" customWidth="1"/>
    <col min="15114" max="15114" width="6.7109375" style="14" customWidth="1"/>
    <col min="15115" max="15115" width="4" style="14" customWidth="1"/>
    <col min="15116" max="15116" width="10.5703125" style="14" customWidth="1"/>
    <col min="15117" max="15117" width="8.7109375" style="14" customWidth="1"/>
    <col min="15118" max="15118" width="6.28515625" style="14" customWidth="1"/>
    <col min="15119" max="15119" width="6.85546875" style="14" customWidth="1"/>
    <col min="15120" max="15120" width="2.7109375" style="14" customWidth="1"/>
    <col min="15121" max="15121" width="6" style="14" customWidth="1"/>
    <col min="15122" max="15122" width="2.42578125" style="14" customWidth="1"/>
    <col min="15123" max="15123" width="7.28515625" style="14" customWidth="1"/>
    <col min="15124" max="15124" width="2.42578125" style="14" customWidth="1"/>
    <col min="15125" max="15125" width="7.28515625" style="14" customWidth="1"/>
    <col min="15126" max="15126" width="2.42578125" style="14" customWidth="1"/>
    <col min="15127" max="15127" width="7.28515625" style="14" customWidth="1"/>
    <col min="15128" max="15128" width="2.42578125" style="14" customWidth="1"/>
    <col min="15129" max="15129" width="7.85546875" style="14" customWidth="1"/>
    <col min="15130" max="15130" width="2.42578125" style="14" customWidth="1"/>
    <col min="15131" max="15360" width="9.140625" style="14"/>
    <col min="15361" max="15361" width="4.5703125" style="14" customWidth="1"/>
    <col min="15362" max="15362" width="6.28515625" style="14" customWidth="1"/>
    <col min="15363" max="15363" width="2.28515625" style="14" customWidth="1"/>
    <col min="15364" max="15364" width="7.7109375" style="14" customWidth="1"/>
    <col min="15365" max="15365" width="2.7109375" style="14" customWidth="1"/>
    <col min="15366" max="15366" width="7.42578125" style="14" customWidth="1"/>
    <col min="15367" max="15367" width="2.7109375" style="14" customWidth="1"/>
    <col min="15368" max="15368" width="6.5703125" style="14" customWidth="1"/>
    <col min="15369" max="15369" width="2.28515625" style="14" customWidth="1"/>
    <col min="15370" max="15370" width="6.7109375" style="14" customWidth="1"/>
    <col min="15371" max="15371" width="4" style="14" customWidth="1"/>
    <col min="15372" max="15372" width="10.5703125" style="14" customWidth="1"/>
    <col min="15373" max="15373" width="8.7109375" style="14" customWidth="1"/>
    <col min="15374" max="15374" width="6.28515625" style="14" customWidth="1"/>
    <col min="15375" max="15375" width="6.85546875" style="14" customWidth="1"/>
    <col min="15376" max="15376" width="2.7109375" style="14" customWidth="1"/>
    <col min="15377" max="15377" width="6" style="14" customWidth="1"/>
    <col min="15378" max="15378" width="2.42578125" style="14" customWidth="1"/>
    <col min="15379" max="15379" width="7.28515625" style="14" customWidth="1"/>
    <col min="15380" max="15380" width="2.42578125" style="14" customWidth="1"/>
    <col min="15381" max="15381" width="7.28515625" style="14" customWidth="1"/>
    <col min="15382" max="15382" width="2.42578125" style="14" customWidth="1"/>
    <col min="15383" max="15383" width="7.28515625" style="14" customWidth="1"/>
    <col min="15384" max="15384" width="2.42578125" style="14" customWidth="1"/>
    <col min="15385" max="15385" width="7.85546875" style="14" customWidth="1"/>
    <col min="15386" max="15386" width="2.42578125" style="14" customWidth="1"/>
    <col min="15387" max="15616" width="9.140625" style="14"/>
    <col min="15617" max="15617" width="4.5703125" style="14" customWidth="1"/>
    <col min="15618" max="15618" width="6.28515625" style="14" customWidth="1"/>
    <col min="15619" max="15619" width="2.28515625" style="14" customWidth="1"/>
    <col min="15620" max="15620" width="7.7109375" style="14" customWidth="1"/>
    <col min="15621" max="15621" width="2.7109375" style="14" customWidth="1"/>
    <col min="15622" max="15622" width="7.42578125" style="14" customWidth="1"/>
    <col min="15623" max="15623" width="2.7109375" style="14" customWidth="1"/>
    <col min="15624" max="15624" width="6.5703125" style="14" customWidth="1"/>
    <col min="15625" max="15625" width="2.28515625" style="14" customWidth="1"/>
    <col min="15626" max="15626" width="6.7109375" style="14" customWidth="1"/>
    <col min="15627" max="15627" width="4" style="14" customWidth="1"/>
    <col min="15628" max="15628" width="10.5703125" style="14" customWidth="1"/>
    <col min="15629" max="15629" width="8.7109375" style="14" customWidth="1"/>
    <col min="15630" max="15630" width="6.28515625" style="14" customWidth="1"/>
    <col min="15631" max="15631" width="6.85546875" style="14" customWidth="1"/>
    <col min="15632" max="15632" width="2.7109375" style="14" customWidth="1"/>
    <col min="15633" max="15633" width="6" style="14" customWidth="1"/>
    <col min="15634" max="15634" width="2.42578125" style="14" customWidth="1"/>
    <col min="15635" max="15635" width="7.28515625" style="14" customWidth="1"/>
    <col min="15636" max="15636" width="2.42578125" style="14" customWidth="1"/>
    <col min="15637" max="15637" width="7.28515625" style="14" customWidth="1"/>
    <col min="15638" max="15638" width="2.42578125" style="14" customWidth="1"/>
    <col min="15639" max="15639" width="7.28515625" style="14" customWidth="1"/>
    <col min="15640" max="15640" width="2.42578125" style="14" customWidth="1"/>
    <col min="15641" max="15641" width="7.85546875" style="14" customWidth="1"/>
    <col min="15642" max="15642" width="2.42578125" style="14" customWidth="1"/>
    <col min="15643" max="15872" width="9.140625" style="14"/>
    <col min="15873" max="15873" width="4.5703125" style="14" customWidth="1"/>
    <col min="15874" max="15874" width="6.28515625" style="14" customWidth="1"/>
    <col min="15875" max="15875" width="2.28515625" style="14" customWidth="1"/>
    <col min="15876" max="15876" width="7.7109375" style="14" customWidth="1"/>
    <col min="15877" max="15877" width="2.7109375" style="14" customWidth="1"/>
    <col min="15878" max="15878" width="7.42578125" style="14" customWidth="1"/>
    <col min="15879" max="15879" width="2.7109375" style="14" customWidth="1"/>
    <col min="15880" max="15880" width="6.5703125" style="14" customWidth="1"/>
    <col min="15881" max="15881" width="2.28515625" style="14" customWidth="1"/>
    <col min="15882" max="15882" width="6.7109375" style="14" customWidth="1"/>
    <col min="15883" max="15883" width="4" style="14" customWidth="1"/>
    <col min="15884" max="15884" width="10.5703125" style="14" customWidth="1"/>
    <col min="15885" max="15885" width="8.7109375" style="14" customWidth="1"/>
    <col min="15886" max="15886" width="6.28515625" style="14" customWidth="1"/>
    <col min="15887" max="15887" width="6.85546875" style="14" customWidth="1"/>
    <col min="15888" max="15888" width="2.7109375" style="14" customWidth="1"/>
    <col min="15889" max="15889" width="6" style="14" customWidth="1"/>
    <col min="15890" max="15890" width="2.42578125" style="14" customWidth="1"/>
    <col min="15891" max="15891" width="7.28515625" style="14" customWidth="1"/>
    <col min="15892" max="15892" width="2.42578125" style="14" customWidth="1"/>
    <col min="15893" max="15893" width="7.28515625" style="14" customWidth="1"/>
    <col min="15894" max="15894" width="2.42578125" style="14" customWidth="1"/>
    <col min="15895" max="15895" width="7.28515625" style="14" customWidth="1"/>
    <col min="15896" max="15896" width="2.42578125" style="14" customWidth="1"/>
    <col min="15897" max="15897" width="7.85546875" style="14" customWidth="1"/>
    <col min="15898" max="15898" width="2.42578125" style="14" customWidth="1"/>
    <col min="15899" max="16128" width="9.140625" style="14"/>
    <col min="16129" max="16129" width="4.5703125" style="14" customWidth="1"/>
    <col min="16130" max="16130" width="6.28515625" style="14" customWidth="1"/>
    <col min="16131" max="16131" width="2.28515625" style="14" customWidth="1"/>
    <col min="16132" max="16132" width="7.7109375" style="14" customWidth="1"/>
    <col min="16133" max="16133" width="2.7109375" style="14" customWidth="1"/>
    <col min="16134" max="16134" width="7.42578125" style="14" customWidth="1"/>
    <col min="16135" max="16135" width="2.7109375" style="14" customWidth="1"/>
    <col min="16136" max="16136" width="6.5703125" style="14" customWidth="1"/>
    <col min="16137" max="16137" width="2.28515625" style="14" customWidth="1"/>
    <col min="16138" max="16138" width="6.7109375" style="14" customWidth="1"/>
    <col min="16139" max="16139" width="4" style="14" customWidth="1"/>
    <col min="16140" max="16140" width="10.5703125" style="14" customWidth="1"/>
    <col min="16141" max="16141" width="8.7109375" style="14" customWidth="1"/>
    <col min="16142" max="16142" width="6.28515625" style="14" customWidth="1"/>
    <col min="16143" max="16143" width="6.85546875" style="14" customWidth="1"/>
    <col min="16144" max="16144" width="2.7109375" style="14" customWidth="1"/>
    <col min="16145" max="16145" width="6" style="14" customWidth="1"/>
    <col min="16146" max="16146" width="2.42578125" style="14" customWidth="1"/>
    <col min="16147" max="16147" width="7.28515625" style="14" customWidth="1"/>
    <col min="16148" max="16148" width="2.42578125" style="14" customWidth="1"/>
    <col min="16149" max="16149" width="7.28515625" style="14" customWidth="1"/>
    <col min="16150" max="16150" width="2.42578125" style="14" customWidth="1"/>
    <col min="16151" max="16151" width="7.28515625" style="14" customWidth="1"/>
    <col min="16152" max="16152" width="2.42578125" style="14" customWidth="1"/>
    <col min="16153" max="16153" width="7.85546875" style="14" customWidth="1"/>
    <col min="16154" max="16154" width="2.42578125" style="14" customWidth="1"/>
    <col min="16155" max="16384" width="9.140625" style="14"/>
  </cols>
  <sheetData>
    <row r="1" spans="1:26" ht="15.75" customHeight="1" x14ac:dyDescent="0.25">
      <c r="A1" s="255" t="s">
        <v>75</v>
      </c>
      <c r="B1" s="256"/>
      <c r="C1" s="256"/>
      <c r="D1" s="256"/>
      <c r="E1" s="256"/>
      <c r="F1" s="256"/>
      <c r="G1" s="256"/>
      <c r="H1" s="256"/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7"/>
    </row>
    <row r="2" spans="1:26" x14ac:dyDescent="0.25">
      <c r="A2" s="258" t="s">
        <v>76</v>
      </c>
      <c r="B2" s="259"/>
      <c r="C2" s="259"/>
      <c r="D2" s="259"/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  <c r="P2" s="259"/>
      <c r="Q2" s="259"/>
      <c r="R2" s="259"/>
      <c r="S2" s="259"/>
      <c r="T2" s="259"/>
      <c r="U2" s="259"/>
      <c r="V2" s="259"/>
      <c r="W2" s="259"/>
      <c r="X2" s="259"/>
      <c r="Y2" s="259"/>
      <c r="Z2" s="260"/>
    </row>
    <row r="3" spans="1:26" x14ac:dyDescent="0.25">
      <c r="A3" s="261" t="s">
        <v>1</v>
      </c>
      <c r="B3" s="247" t="s">
        <v>77</v>
      </c>
      <c r="C3" s="366"/>
      <c r="D3" s="366"/>
      <c r="E3" s="366"/>
      <c r="F3" s="366"/>
      <c r="G3" s="366"/>
      <c r="H3" s="366"/>
      <c r="I3" s="366"/>
      <c r="J3" s="366"/>
      <c r="K3" s="366"/>
      <c r="L3" s="366"/>
      <c r="M3" s="366"/>
      <c r="N3" s="366"/>
      <c r="O3" s="366"/>
      <c r="P3" s="366"/>
      <c r="Q3" s="366"/>
      <c r="R3" s="366"/>
      <c r="S3" s="366"/>
      <c r="T3" s="248"/>
      <c r="U3" s="253"/>
      <c r="V3" s="254"/>
      <c r="W3" s="253"/>
      <c r="X3" s="254"/>
      <c r="Y3" s="247" t="s">
        <v>78</v>
      </c>
      <c r="Z3" s="248"/>
    </row>
    <row r="4" spans="1:26" x14ac:dyDescent="0.25">
      <c r="A4" s="262"/>
      <c r="B4" s="249"/>
      <c r="C4" s="367"/>
      <c r="D4" s="367"/>
      <c r="E4" s="367"/>
      <c r="F4" s="367"/>
      <c r="G4" s="367"/>
      <c r="H4" s="367"/>
      <c r="I4" s="367"/>
      <c r="J4" s="367"/>
      <c r="K4" s="367"/>
      <c r="L4" s="367"/>
      <c r="M4" s="367"/>
      <c r="N4" s="367"/>
      <c r="O4" s="367"/>
      <c r="P4" s="367"/>
      <c r="Q4" s="367"/>
      <c r="R4" s="367"/>
      <c r="S4" s="367"/>
      <c r="T4" s="250"/>
      <c r="U4" s="369"/>
      <c r="V4" s="370"/>
      <c r="W4" s="369"/>
      <c r="X4" s="370"/>
      <c r="Y4" s="249"/>
      <c r="Z4" s="250"/>
    </row>
    <row r="5" spans="1:26" x14ac:dyDescent="0.25">
      <c r="A5" s="262"/>
      <c r="B5" s="249"/>
      <c r="C5" s="367"/>
      <c r="D5" s="367"/>
      <c r="E5" s="367"/>
      <c r="F5" s="367"/>
      <c r="G5" s="367"/>
      <c r="H5" s="367"/>
      <c r="I5" s="367"/>
      <c r="J5" s="367"/>
      <c r="K5" s="367"/>
      <c r="L5" s="367"/>
      <c r="M5" s="367"/>
      <c r="N5" s="367"/>
      <c r="O5" s="367"/>
      <c r="P5" s="367"/>
      <c r="Q5" s="367"/>
      <c r="R5" s="367"/>
      <c r="S5" s="367"/>
      <c r="T5" s="250"/>
      <c r="U5" s="369"/>
      <c r="V5" s="370"/>
      <c r="W5" s="249" t="s">
        <v>79</v>
      </c>
      <c r="X5" s="250"/>
      <c r="Y5" s="249"/>
      <c r="Z5" s="250"/>
    </row>
    <row r="6" spans="1:26" x14ac:dyDescent="0.25">
      <c r="A6" s="262"/>
      <c r="B6" s="251"/>
      <c r="C6" s="368"/>
      <c r="D6" s="368"/>
      <c r="E6" s="368"/>
      <c r="F6" s="368"/>
      <c r="G6" s="368"/>
      <c r="H6" s="368"/>
      <c r="I6" s="368"/>
      <c r="J6" s="368"/>
      <c r="K6" s="368"/>
      <c r="L6" s="368"/>
      <c r="M6" s="368"/>
      <c r="N6" s="368"/>
      <c r="O6" s="368"/>
      <c r="P6" s="368"/>
      <c r="Q6" s="368"/>
      <c r="R6" s="368"/>
      <c r="S6" s="368"/>
      <c r="T6" s="252"/>
      <c r="U6" s="249" t="s">
        <v>80</v>
      </c>
      <c r="V6" s="250"/>
      <c r="W6" s="249" t="s">
        <v>81</v>
      </c>
      <c r="X6" s="250"/>
      <c r="Y6" s="249"/>
      <c r="Z6" s="250"/>
    </row>
    <row r="7" spans="1:26" x14ac:dyDescent="0.25">
      <c r="A7" s="262"/>
      <c r="B7" s="247" t="s">
        <v>82</v>
      </c>
      <c r="C7" s="366"/>
      <c r="D7" s="366"/>
      <c r="E7" s="366"/>
      <c r="F7" s="366"/>
      <c r="G7" s="366"/>
      <c r="H7" s="366"/>
      <c r="I7" s="248"/>
      <c r="J7" s="247" t="s">
        <v>83</v>
      </c>
      <c r="K7" s="366"/>
      <c r="L7" s="366"/>
      <c r="M7" s="366"/>
      <c r="N7" s="366"/>
      <c r="O7" s="366"/>
      <c r="P7" s="366"/>
      <c r="Q7" s="366"/>
      <c r="R7" s="248"/>
      <c r="S7" s="253"/>
      <c r="T7" s="254"/>
      <c r="U7" s="249" t="s">
        <v>50</v>
      </c>
      <c r="V7" s="250"/>
      <c r="W7" s="249" t="s">
        <v>84</v>
      </c>
      <c r="X7" s="250"/>
      <c r="Y7" s="249"/>
      <c r="Z7" s="250"/>
    </row>
    <row r="8" spans="1:26" x14ac:dyDescent="0.25">
      <c r="A8" s="262"/>
      <c r="B8" s="249"/>
      <c r="C8" s="367"/>
      <c r="D8" s="367"/>
      <c r="E8" s="367"/>
      <c r="F8" s="367"/>
      <c r="G8" s="367"/>
      <c r="H8" s="367"/>
      <c r="I8" s="250"/>
      <c r="J8" s="249"/>
      <c r="K8" s="367"/>
      <c r="L8" s="367"/>
      <c r="M8" s="367"/>
      <c r="N8" s="367"/>
      <c r="O8" s="367"/>
      <c r="P8" s="367"/>
      <c r="Q8" s="367"/>
      <c r="R8" s="250"/>
      <c r="S8" s="369"/>
      <c r="T8" s="370"/>
      <c r="U8" s="249" t="s">
        <v>85</v>
      </c>
      <c r="V8" s="250"/>
      <c r="W8" s="249" t="s">
        <v>86</v>
      </c>
      <c r="X8" s="250"/>
      <c r="Y8" s="249"/>
      <c r="Z8" s="250"/>
    </row>
    <row r="9" spans="1:26" x14ac:dyDescent="0.25">
      <c r="A9" s="262"/>
      <c r="B9" s="251"/>
      <c r="C9" s="368"/>
      <c r="D9" s="368"/>
      <c r="E9" s="368"/>
      <c r="F9" s="368"/>
      <c r="G9" s="368"/>
      <c r="H9" s="368"/>
      <c r="I9" s="252"/>
      <c r="J9" s="251"/>
      <c r="K9" s="368"/>
      <c r="L9" s="368"/>
      <c r="M9" s="368"/>
      <c r="N9" s="368"/>
      <c r="O9" s="368"/>
      <c r="P9" s="368"/>
      <c r="Q9" s="368"/>
      <c r="R9" s="252"/>
      <c r="S9" s="249" t="s">
        <v>78</v>
      </c>
      <c r="T9" s="250"/>
      <c r="U9" s="249"/>
      <c r="V9" s="250"/>
      <c r="W9" s="249"/>
      <c r="X9" s="250"/>
      <c r="Y9" s="249"/>
      <c r="Z9" s="250"/>
    </row>
    <row r="10" spans="1:26" x14ac:dyDescent="0.25">
      <c r="A10" s="262"/>
      <c r="B10" s="247" t="s">
        <v>44</v>
      </c>
      <c r="C10" s="248"/>
      <c r="D10" s="247" t="s">
        <v>87</v>
      </c>
      <c r="E10" s="248"/>
      <c r="F10" s="247" t="s">
        <v>88</v>
      </c>
      <c r="G10" s="248"/>
      <c r="H10" s="247" t="s">
        <v>78</v>
      </c>
      <c r="I10" s="248"/>
      <c r="J10" s="247" t="s">
        <v>89</v>
      </c>
      <c r="K10" s="248"/>
      <c r="L10" s="261" t="s">
        <v>90</v>
      </c>
      <c r="M10" s="261" t="s">
        <v>91</v>
      </c>
      <c r="N10" s="261" t="s">
        <v>92</v>
      </c>
      <c r="O10" s="247" t="s">
        <v>93</v>
      </c>
      <c r="P10" s="248"/>
      <c r="Q10" s="247" t="s">
        <v>78</v>
      </c>
      <c r="R10" s="248"/>
      <c r="S10" s="249" t="s">
        <v>94</v>
      </c>
      <c r="T10" s="250"/>
      <c r="U10" s="249"/>
      <c r="V10" s="250"/>
      <c r="W10" s="249"/>
      <c r="X10" s="250"/>
      <c r="Y10" s="249"/>
      <c r="Z10" s="250"/>
    </row>
    <row r="11" spans="1:26" x14ac:dyDescent="0.25">
      <c r="A11" s="263"/>
      <c r="B11" s="251"/>
      <c r="C11" s="252"/>
      <c r="D11" s="251"/>
      <c r="E11" s="252"/>
      <c r="F11" s="251"/>
      <c r="G11" s="252"/>
      <c r="H11" s="251"/>
      <c r="I11" s="252"/>
      <c r="J11" s="251" t="s">
        <v>95</v>
      </c>
      <c r="K11" s="252"/>
      <c r="L11" s="263"/>
      <c r="M11" s="263"/>
      <c r="N11" s="263"/>
      <c r="O11" s="251"/>
      <c r="P11" s="252"/>
      <c r="Q11" s="251"/>
      <c r="R11" s="252"/>
      <c r="S11" s="251"/>
      <c r="T11" s="252"/>
      <c r="U11" s="251"/>
      <c r="V11" s="252"/>
      <c r="W11" s="251"/>
      <c r="X11" s="252"/>
      <c r="Y11" s="251"/>
      <c r="Z11" s="252"/>
    </row>
    <row r="12" spans="1:26" x14ac:dyDescent="0.25">
      <c r="A12" s="18">
        <v>1949</v>
      </c>
      <c r="B12" s="28">
        <v>1554118</v>
      </c>
      <c r="C12" s="20"/>
      <c r="D12" s="28">
        <v>359992</v>
      </c>
      <c r="E12" s="20"/>
      <c r="F12" s="28">
        <v>734774</v>
      </c>
      <c r="G12" s="21" t="s">
        <v>16</v>
      </c>
      <c r="H12" s="28">
        <v>2648883</v>
      </c>
      <c r="I12" s="21" t="s">
        <v>16</v>
      </c>
      <c r="J12" s="19" t="s">
        <v>15</v>
      </c>
      <c r="K12" s="20"/>
      <c r="L12" s="19" t="s">
        <v>15</v>
      </c>
      <c r="M12" s="19" t="s">
        <v>15</v>
      </c>
      <c r="N12" s="19" t="s">
        <v>15</v>
      </c>
      <c r="O12" s="28">
        <v>19986</v>
      </c>
      <c r="P12" s="20"/>
      <c r="Q12" s="28">
        <v>19986</v>
      </c>
      <c r="R12" s="20"/>
      <c r="S12" s="28">
        <v>2668869</v>
      </c>
      <c r="T12" s="21" t="s">
        <v>16</v>
      </c>
      <c r="U12" s="28">
        <v>200104</v>
      </c>
      <c r="V12" s="20"/>
      <c r="W12" s="28">
        <v>799843</v>
      </c>
      <c r="X12" s="20"/>
      <c r="Y12" s="28">
        <v>3668816</v>
      </c>
      <c r="Z12" s="21" t="s">
        <v>16</v>
      </c>
    </row>
    <row r="13" spans="1:26" x14ac:dyDescent="0.25">
      <c r="A13" s="18">
        <v>1950</v>
      </c>
      <c r="B13" s="28">
        <v>1541548</v>
      </c>
      <c r="C13" s="20"/>
      <c r="D13" s="28">
        <v>401412</v>
      </c>
      <c r="E13" s="20"/>
      <c r="F13" s="28">
        <v>872058</v>
      </c>
      <c r="G13" s="21" t="s">
        <v>16</v>
      </c>
      <c r="H13" s="28">
        <v>2815019</v>
      </c>
      <c r="I13" s="21" t="s">
        <v>16</v>
      </c>
      <c r="J13" s="19" t="s">
        <v>15</v>
      </c>
      <c r="K13" s="20"/>
      <c r="L13" s="19" t="s">
        <v>15</v>
      </c>
      <c r="M13" s="19" t="s">
        <v>15</v>
      </c>
      <c r="N13" s="19" t="s">
        <v>15</v>
      </c>
      <c r="O13" s="28">
        <v>19075</v>
      </c>
      <c r="P13" s="20"/>
      <c r="Q13" s="28">
        <v>19075</v>
      </c>
      <c r="R13" s="20"/>
      <c r="S13" s="28">
        <v>2834094</v>
      </c>
      <c r="T13" s="21" t="s">
        <v>16</v>
      </c>
      <c r="U13" s="28">
        <v>225094</v>
      </c>
      <c r="V13" s="20"/>
      <c r="W13" s="28">
        <v>834110</v>
      </c>
      <c r="X13" s="20"/>
      <c r="Y13" s="28">
        <v>3893298</v>
      </c>
      <c r="Z13" s="21" t="s">
        <v>16</v>
      </c>
    </row>
    <row r="14" spans="1:26" x14ac:dyDescent="0.25">
      <c r="A14" s="24">
        <v>1951</v>
      </c>
      <c r="B14" s="29">
        <v>1306595</v>
      </c>
      <c r="C14" s="26"/>
      <c r="D14" s="29">
        <v>480560</v>
      </c>
      <c r="E14" s="26"/>
      <c r="F14" s="29">
        <v>932331</v>
      </c>
      <c r="G14" s="27" t="s">
        <v>16</v>
      </c>
      <c r="H14" s="29">
        <v>2719486</v>
      </c>
      <c r="I14" s="27" t="s">
        <v>16</v>
      </c>
      <c r="J14" s="25" t="s">
        <v>15</v>
      </c>
      <c r="K14" s="26"/>
      <c r="L14" s="25" t="s">
        <v>15</v>
      </c>
      <c r="M14" s="25" t="s">
        <v>15</v>
      </c>
      <c r="N14" s="25" t="s">
        <v>15</v>
      </c>
      <c r="O14" s="29">
        <v>18198</v>
      </c>
      <c r="P14" s="26"/>
      <c r="Q14" s="29">
        <v>18198</v>
      </c>
      <c r="R14" s="26"/>
      <c r="S14" s="29">
        <v>2737684</v>
      </c>
      <c r="T14" s="27" t="s">
        <v>16</v>
      </c>
      <c r="U14" s="29">
        <v>252360</v>
      </c>
      <c r="V14" s="26"/>
      <c r="W14" s="29">
        <v>883181</v>
      </c>
      <c r="X14" s="26"/>
      <c r="Y14" s="29">
        <v>3873226</v>
      </c>
      <c r="Z14" s="27" t="s">
        <v>16</v>
      </c>
    </row>
    <row r="15" spans="1:26" x14ac:dyDescent="0.25">
      <c r="A15" s="18">
        <v>1952</v>
      </c>
      <c r="B15" s="28">
        <v>1169140</v>
      </c>
      <c r="C15" s="20"/>
      <c r="D15" s="28">
        <v>533717</v>
      </c>
      <c r="E15" s="20"/>
      <c r="F15" s="28">
        <v>952939</v>
      </c>
      <c r="G15" s="21" t="s">
        <v>16</v>
      </c>
      <c r="H15" s="28">
        <v>2655797</v>
      </c>
      <c r="I15" s="21" t="s">
        <v>16</v>
      </c>
      <c r="J15" s="19" t="s">
        <v>15</v>
      </c>
      <c r="K15" s="20"/>
      <c r="L15" s="19" t="s">
        <v>15</v>
      </c>
      <c r="M15" s="19" t="s">
        <v>15</v>
      </c>
      <c r="N15" s="19" t="s">
        <v>15</v>
      </c>
      <c r="O15" s="28">
        <v>17114</v>
      </c>
      <c r="P15" s="20"/>
      <c r="Q15" s="28">
        <v>17114</v>
      </c>
      <c r="R15" s="20"/>
      <c r="S15" s="28">
        <v>2672911</v>
      </c>
      <c r="T15" s="21" t="s">
        <v>16</v>
      </c>
      <c r="U15" s="28">
        <v>273287</v>
      </c>
      <c r="V15" s="20"/>
      <c r="W15" s="28">
        <v>927188</v>
      </c>
      <c r="X15" s="20"/>
      <c r="Y15" s="28">
        <v>3873385</v>
      </c>
      <c r="Z15" s="21" t="s">
        <v>16</v>
      </c>
    </row>
    <row r="16" spans="1:26" x14ac:dyDescent="0.25">
      <c r="A16" s="18">
        <v>1953</v>
      </c>
      <c r="B16" s="28">
        <v>965664</v>
      </c>
      <c r="C16" s="20"/>
      <c r="D16" s="28">
        <v>549223</v>
      </c>
      <c r="E16" s="20"/>
      <c r="F16" s="28">
        <v>981751</v>
      </c>
      <c r="G16" s="21" t="s">
        <v>16</v>
      </c>
      <c r="H16" s="28">
        <v>2496638</v>
      </c>
      <c r="I16" s="21" t="s">
        <v>16</v>
      </c>
      <c r="J16" s="19" t="s">
        <v>15</v>
      </c>
      <c r="K16" s="20"/>
      <c r="L16" s="19" t="s">
        <v>15</v>
      </c>
      <c r="M16" s="19" t="s">
        <v>15</v>
      </c>
      <c r="N16" s="19" t="s">
        <v>15</v>
      </c>
      <c r="O16" s="28">
        <v>15738</v>
      </c>
      <c r="P16" s="20"/>
      <c r="Q16" s="28">
        <v>15738</v>
      </c>
      <c r="R16" s="20"/>
      <c r="S16" s="28">
        <v>2512376</v>
      </c>
      <c r="T16" s="21" t="s">
        <v>16</v>
      </c>
      <c r="U16" s="28">
        <v>296928</v>
      </c>
      <c r="V16" s="20"/>
      <c r="W16" s="28">
        <v>961679</v>
      </c>
      <c r="X16" s="20"/>
      <c r="Y16" s="28">
        <v>3770982</v>
      </c>
      <c r="Z16" s="21" t="s">
        <v>16</v>
      </c>
    </row>
    <row r="17" spans="1:26" x14ac:dyDescent="0.25">
      <c r="A17" s="24">
        <v>1954</v>
      </c>
      <c r="B17" s="29">
        <v>824598</v>
      </c>
      <c r="C17" s="26"/>
      <c r="D17" s="29">
        <v>605430</v>
      </c>
      <c r="E17" s="26"/>
      <c r="F17" s="29">
        <v>1012379</v>
      </c>
      <c r="G17" s="27" t="s">
        <v>16</v>
      </c>
      <c r="H17" s="29">
        <v>2442408</v>
      </c>
      <c r="I17" s="27" t="s">
        <v>16</v>
      </c>
      <c r="J17" s="25" t="s">
        <v>15</v>
      </c>
      <c r="K17" s="26"/>
      <c r="L17" s="25" t="s">
        <v>15</v>
      </c>
      <c r="M17" s="25" t="s">
        <v>15</v>
      </c>
      <c r="N17" s="25" t="s">
        <v>15</v>
      </c>
      <c r="O17" s="29">
        <v>15170</v>
      </c>
      <c r="P17" s="26"/>
      <c r="Q17" s="29">
        <v>15170</v>
      </c>
      <c r="R17" s="26"/>
      <c r="S17" s="29">
        <v>2457578</v>
      </c>
      <c r="T17" s="27" t="s">
        <v>16</v>
      </c>
      <c r="U17" s="29">
        <v>319346</v>
      </c>
      <c r="V17" s="26"/>
      <c r="W17" s="29">
        <v>955998</v>
      </c>
      <c r="X17" s="26"/>
      <c r="Y17" s="29">
        <v>3732921</v>
      </c>
      <c r="Z17" s="27" t="s">
        <v>16</v>
      </c>
    </row>
    <row r="18" spans="1:26" x14ac:dyDescent="0.25">
      <c r="A18" s="18">
        <v>1955</v>
      </c>
      <c r="B18" s="28">
        <v>800706</v>
      </c>
      <c r="C18" s="20"/>
      <c r="D18" s="28">
        <v>651242</v>
      </c>
      <c r="E18" s="20"/>
      <c r="F18" s="28">
        <v>1094598</v>
      </c>
      <c r="G18" s="21" t="s">
        <v>16</v>
      </c>
      <c r="H18" s="28">
        <v>2546546</v>
      </c>
      <c r="I18" s="21" t="s">
        <v>16</v>
      </c>
      <c r="J18" s="19" t="s">
        <v>15</v>
      </c>
      <c r="K18" s="20"/>
      <c r="L18" s="19" t="s">
        <v>15</v>
      </c>
      <c r="M18" s="19" t="s">
        <v>15</v>
      </c>
      <c r="N18" s="19" t="s">
        <v>15</v>
      </c>
      <c r="O18" s="28">
        <v>14706</v>
      </c>
      <c r="P18" s="20"/>
      <c r="Q18" s="28">
        <v>14706</v>
      </c>
      <c r="R18" s="20"/>
      <c r="S18" s="28">
        <v>2561252</v>
      </c>
      <c r="T18" s="21" t="s">
        <v>16</v>
      </c>
      <c r="U18" s="28">
        <v>349891</v>
      </c>
      <c r="V18" s="20"/>
      <c r="W18" s="28">
        <v>983997</v>
      </c>
      <c r="X18" s="20"/>
      <c r="Y18" s="28">
        <v>3895140</v>
      </c>
      <c r="Z18" s="21" t="s">
        <v>16</v>
      </c>
    </row>
    <row r="19" spans="1:26" x14ac:dyDescent="0.25">
      <c r="A19" s="18">
        <v>1956</v>
      </c>
      <c r="B19" s="28">
        <v>714627</v>
      </c>
      <c r="C19" s="20"/>
      <c r="D19" s="28">
        <v>741961</v>
      </c>
      <c r="E19" s="20"/>
      <c r="F19" s="28">
        <v>1136248</v>
      </c>
      <c r="G19" s="21" t="s">
        <v>16</v>
      </c>
      <c r="H19" s="28">
        <v>2592836</v>
      </c>
      <c r="I19" s="21" t="s">
        <v>16</v>
      </c>
      <c r="J19" s="19" t="s">
        <v>15</v>
      </c>
      <c r="K19" s="20"/>
      <c r="L19" s="19" t="s">
        <v>15</v>
      </c>
      <c r="M19" s="19" t="s">
        <v>15</v>
      </c>
      <c r="N19" s="19" t="s">
        <v>15</v>
      </c>
      <c r="O19" s="28">
        <v>14018</v>
      </c>
      <c r="P19" s="20"/>
      <c r="Q19" s="28">
        <v>14018</v>
      </c>
      <c r="R19" s="20"/>
      <c r="S19" s="28">
        <v>2606854</v>
      </c>
      <c r="T19" s="21" t="s">
        <v>16</v>
      </c>
      <c r="U19" s="28">
        <v>380177</v>
      </c>
      <c r="V19" s="20"/>
      <c r="W19" s="28">
        <v>1035828</v>
      </c>
      <c r="X19" s="20"/>
      <c r="Y19" s="28">
        <v>4022859</v>
      </c>
      <c r="Z19" s="21" t="s">
        <v>16</v>
      </c>
    </row>
    <row r="20" spans="1:26" x14ac:dyDescent="0.25">
      <c r="A20" s="24">
        <v>1957</v>
      </c>
      <c r="B20" s="29">
        <v>534873</v>
      </c>
      <c r="C20" s="26"/>
      <c r="D20" s="29">
        <v>803073</v>
      </c>
      <c r="E20" s="26"/>
      <c r="F20" s="29">
        <v>1098015</v>
      </c>
      <c r="G20" s="27" t="s">
        <v>16</v>
      </c>
      <c r="H20" s="29">
        <v>2435961</v>
      </c>
      <c r="I20" s="27" t="s">
        <v>16</v>
      </c>
      <c r="J20" s="25" t="s">
        <v>15</v>
      </c>
      <c r="K20" s="26"/>
      <c r="L20" s="25" t="s">
        <v>15</v>
      </c>
      <c r="M20" s="25" t="s">
        <v>15</v>
      </c>
      <c r="N20" s="25" t="s">
        <v>15</v>
      </c>
      <c r="O20" s="29">
        <v>13330</v>
      </c>
      <c r="P20" s="26"/>
      <c r="Q20" s="29">
        <v>13330</v>
      </c>
      <c r="R20" s="26"/>
      <c r="S20" s="29">
        <v>2449291</v>
      </c>
      <c r="T20" s="27" t="s">
        <v>16</v>
      </c>
      <c r="U20" s="29">
        <v>410679</v>
      </c>
      <c r="V20" s="26"/>
      <c r="W20" s="29">
        <v>1100817</v>
      </c>
      <c r="X20" s="26"/>
      <c r="Y20" s="29">
        <v>3960787</v>
      </c>
      <c r="Z20" s="27" t="s">
        <v>16</v>
      </c>
    </row>
    <row r="21" spans="1:26" x14ac:dyDescent="0.25">
      <c r="A21" s="18">
        <v>1958</v>
      </c>
      <c r="B21" s="28">
        <v>500532</v>
      </c>
      <c r="C21" s="20"/>
      <c r="D21" s="28">
        <v>902286</v>
      </c>
      <c r="E21" s="20"/>
      <c r="F21" s="28">
        <v>1141298</v>
      </c>
      <c r="G21" s="21" t="s">
        <v>16</v>
      </c>
      <c r="H21" s="28">
        <v>2544116</v>
      </c>
      <c r="I21" s="21" t="s">
        <v>16</v>
      </c>
      <c r="J21" s="19" t="s">
        <v>15</v>
      </c>
      <c r="K21" s="20"/>
      <c r="L21" s="19" t="s">
        <v>15</v>
      </c>
      <c r="M21" s="19" t="s">
        <v>15</v>
      </c>
      <c r="N21" s="19" t="s">
        <v>15</v>
      </c>
      <c r="O21" s="28">
        <v>13089</v>
      </c>
      <c r="P21" s="20"/>
      <c r="Q21" s="28">
        <v>13089</v>
      </c>
      <c r="R21" s="20"/>
      <c r="S21" s="28">
        <v>2557205</v>
      </c>
      <c r="T21" s="21" t="s">
        <v>16</v>
      </c>
      <c r="U21" s="28">
        <v>435256</v>
      </c>
      <c r="V21" s="20"/>
      <c r="W21" s="28">
        <v>1126695</v>
      </c>
      <c r="X21" s="20"/>
      <c r="Y21" s="28">
        <v>4119156</v>
      </c>
      <c r="Z21" s="21" t="s">
        <v>16</v>
      </c>
    </row>
    <row r="22" spans="1:26" x14ac:dyDescent="0.25">
      <c r="A22" s="18">
        <v>1959</v>
      </c>
      <c r="B22" s="28">
        <v>415164</v>
      </c>
      <c r="C22" s="20"/>
      <c r="D22" s="28">
        <v>1009236</v>
      </c>
      <c r="E22" s="20"/>
      <c r="F22" s="28">
        <v>1212693</v>
      </c>
      <c r="G22" s="21" t="s">
        <v>16</v>
      </c>
      <c r="H22" s="28">
        <v>2637092</v>
      </c>
      <c r="I22" s="21" t="s">
        <v>16</v>
      </c>
      <c r="J22" s="19" t="s">
        <v>15</v>
      </c>
      <c r="K22" s="20"/>
      <c r="L22" s="19" t="s">
        <v>15</v>
      </c>
      <c r="M22" s="19" t="s">
        <v>15</v>
      </c>
      <c r="N22" s="19" t="s">
        <v>15</v>
      </c>
      <c r="O22" s="28">
        <v>12298</v>
      </c>
      <c r="P22" s="20"/>
      <c r="Q22" s="28">
        <v>12298</v>
      </c>
      <c r="R22" s="20"/>
      <c r="S22" s="28">
        <v>2649390</v>
      </c>
      <c r="T22" s="21" t="s">
        <v>16</v>
      </c>
      <c r="U22" s="28">
        <v>487860</v>
      </c>
      <c r="V22" s="20"/>
      <c r="W22" s="28">
        <v>1234936</v>
      </c>
      <c r="X22" s="20"/>
      <c r="Y22" s="28">
        <v>4372186</v>
      </c>
      <c r="Z22" s="21" t="s">
        <v>16</v>
      </c>
    </row>
    <row r="23" spans="1:26" x14ac:dyDescent="0.25">
      <c r="A23" s="24">
        <v>1960</v>
      </c>
      <c r="B23" s="29">
        <v>406723</v>
      </c>
      <c r="C23" s="26"/>
      <c r="D23" s="29">
        <v>1055930</v>
      </c>
      <c r="E23" s="26"/>
      <c r="F23" s="29">
        <v>1248045</v>
      </c>
      <c r="G23" s="27" t="s">
        <v>16</v>
      </c>
      <c r="H23" s="29">
        <v>2710697</v>
      </c>
      <c r="I23" s="27" t="s">
        <v>16</v>
      </c>
      <c r="J23" s="25" t="s">
        <v>15</v>
      </c>
      <c r="K23" s="26"/>
      <c r="L23" s="25" t="s">
        <v>15</v>
      </c>
      <c r="M23" s="25" t="s">
        <v>15</v>
      </c>
      <c r="N23" s="25" t="s">
        <v>15</v>
      </c>
      <c r="O23" s="29">
        <v>11868</v>
      </c>
      <c r="P23" s="26"/>
      <c r="Q23" s="29">
        <v>11868</v>
      </c>
      <c r="R23" s="26"/>
      <c r="S23" s="29">
        <v>2722565</v>
      </c>
      <c r="T23" s="27" t="s">
        <v>16</v>
      </c>
      <c r="U23" s="29">
        <v>542999</v>
      </c>
      <c r="V23" s="26"/>
      <c r="W23" s="29">
        <v>1343837</v>
      </c>
      <c r="X23" s="27" t="s">
        <v>16</v>
      </c>
      <c r="Y23" s="29">
        <v>4609400</v>
      </c>
      <c r="Z23" s="27" t="s">
        <v>16</v>
      </c>
    </row>
    <row r="24" spans="1:26" x14ac:dyDescent="0.25">
      <c r="A24" s="18">
        <v>1961</v>
      </c>
      <c r="B24" s="28">
        <v>370815</v>
      </c>
      <c r="C24" s="20"/>
      <c r="D24" s="28">
        <v>1114539</v>
      </c>
      <c r="E24" s="20"/>
      <c r="F24" s="28">
        <v>1268486</v>
      </c>
      <c r="G24" s="21" t="s">
        <v>16</v>
      </c>
      <c r="H24" s="28">
        <v>2753840</v>
      </c>
      <c r="I24" s="21" t="s">
        <v>16</v>
      </c>
      <c r="J24" s="19" t="s">
        <v>15</v>
      </c>
      <c r="K24" s="20"/>
      <c r="L24" s="19" t="s">
        <v>15</v>
      </c>
      <c r="M24" s="19" t="s">
        <v>15</v>
      </c>
      <c r="N24" s="19" t="s">
        <v>15</v>
      </c>
      <c r="O24" s="28">
        <v>11146</v>
      </c>
      <c r="P24" s="20"/>
      <c r="Q24" s="28">
        <v>11146</v>
      </c>
      <c r="R24" s="20"/>
      <c r="S24" s="28">
        <v>2764986</v>
      </c>
      <c r="T24" s="21" t="s">
        <v>16</v>
      </c>
      <c r="U24" s="28">
        <v>572042</v>
      </c>
      <c r="V24" s="20"/>
      <c r="W24" s="28">
        <v>1390635</v>
      </c>
      <c r="X24" s="21" t="s">
        <v>16</v>
      </c>
      <c r="Y24" s="28">
        <v>4727663</v>
      </c>
      <c r="Z24" s="21" t="s">
        <v>16</v>
      </c>
    </row>
    <row r="25" spans="1:26" x14ac:dyDescent="0.25">
      <c r="A25" s="18">
        <v>1962</v>
      </c>
      <c r="B25" s="28">
        <v>361908</v>
      </c>
      <c r="C25" s="20"/>
      <c r="D25" s="28">
        <v>1248901</v>
      </c>
      <c r="E25" s="20"/>
      <c r="F25" s="28">
        <v>1302434</v>
      </c>
      <c r="G25" s="21" t="s">
        <v>16</v>
      </c>
      <c r="H25" s="28">
        <v>2913243</v>
      </c>
      <c r="I25" s="21" t="s">
        <v>16</v>
      </c>
      <c r="J25" s="19" t="s">
        <v>15</v>
      </c>
      <c r="K25" s="20"/>
      <c r="L25" s="19" t="s">
        <v>15</v>
      </c>
      <c r="M25" s="19" t="s">
        <v>15</v>
      </c>
      <c r="N25" s="19" t="s">
        <v>15</v>
      </c>
      <c r="O25" s="28">
        <v>10630</v>
      </c>
      <c r="P25" s="20"/>
      <c r="Q25" s="28">
        <v>10630</v>
      </c>
      <c r="R25" s="20"/>
      <c r="S25" s="28">
        <v>2923873</v>
      </c>
      <c r="T25" s="21" t="s">
        <v>16</v>
      </c>
      <c r="U25" s="28">
        <v>620863</v>
      </c>
      <c r="V25" s="20"/>
      <c r="W25" s="28">
        <v>1491650</v>
      </c>
      <c r="X25" s="21" t="s">
        <v>16</v>
      </c>
      <c r="Y25" s="28">
        <v>5036386</v>
      </c>
      <c r="Z25" s="21" t="s">
        <v>16</v>
      </c>
    </row>
    <row r="26" spans="1:26" x14ac:dyDescent="0.25">
      <c r="A26" s="24">
        <v>1963</v>
      </c>
      <c r="B26" s="29">
        <v>317492</v>
      </c>
      <c r="C26" s="26"/>
      <c r="D26" s="29">
        <v>1307084</v>
      </c>
      <c r="E26" s="26"/>
      <c r="F26" s="29">
        <v>1286438</v>
      </c>
      <c r="G26" s="27" t="s">
        <v>16</v>
      </c>
      <c r="H26" s="29">
        <v>2911015</v>
      </c>
      <c r="I26" s="27" t="s">
        <v>16</v>
      </c>
      <c r="J26" s="25" t="s">
        <v>15</v>
      </c>
      <c r="K26" s="26"/>
      <c r="L26" s="25" t="s">
        <v>15</v>
      </c>
      <c r="M26" s="25" t="s">
        <v>15</v>
      </c>
      <c r="N26" s="25" t="s">
        <v>15</v>
      </c>
      <c r="O26" s="29">
        <v>10165</v>
      </c>
      <c r="P26" s="26"/>
      <c r="Q26" s="29">
        <v>10165</v>
      </c>
      <c r="R26" s="26"/>
      <c r="S26" s="29">
        <v>2921180</v>
      </c>
      <c r="T26" s="27" t="s">
        <v>16</v>
      </c>
      <c r="U26" s="29">
        <v>687563</v>
      </c>
      <c r="V26" s="26"/>
      <c r="W26" s="29">
        <v>1641903</v>
      </c>
      <c r="X26" s="27" t="s">
        <v>16</v>
      </c>
      <c r="Y26" s="29">
        <v>5250646</v>
      </c>
      <c r="Z26" s="27" t="s">
        <v>16</v>
      </c>
    </row>
    <row r="27" spans="1:26" x14ac:dyDescent="0.25">
      <c r="A27" s="18">
        <v>1964</v>
      </c>
      <c r="B27" s="28">
        <v>274245</v>
      </c>
      <c r="C27" s="20"/>
      <c r="D27" s="28">
        <v>1418708</v>
      </c>
      <c r="E27" s="20"/>
      <c r="F27" s="28">
        <v>1274790</v>
      </c>
      <c r="G27" s="21" t="s">
        <v>16</v>
      </c>
      <c r="H27" s="28">
        <v>2967744</v>
      </c>
      <c r="I27" s="21" t="s">
        <v>16</v>
      </c>
      <c r="J27" s="19" t="s">
        <v>15</v>
      </c>
      <c r="K27" s="20"/>
      <c r="L27" s="19" t="s">
        <v>15</v>
      </c>
      <c r="M27" s="19" t="s">
        <v>15</v>
      </c>
      <c r="N27" s="19" t="s">
        <v>15</v>
      </c>
      <c r="O27" s="28">
        <v>9460</v>
      </c>
      <c r="P27" s="20"/>
      <c r="Q27" s="28">
        <v>9460</v>
      </c>
      <c r="R27" s="20"/>
      <c r="S27" s="28">
        <v>2977204</v>
      </c>
      <c r="T27" s="21" t="s">
        <v>16</v>
      </c>
      <c r="U27" s="28">
        <v>737790</v>
      </c>
      <c r="V27" s="20"/>
      <c r="W27" s="28">
        <v>1750999</v>
      </c>
      <c r="X27" s="21" t="s">
        <v>16</v>
      </c>
      <c r="Y27" s="28">
        <v>5465993</v>
      </c>
      <c r="Z27" s="21" t="s">
        <v>16</v>
      </c>
    </row>
    <row r="28" spans="1:26" x14ac:dyDescent="0.25">
      <c r="A28" s="18">
        <v>1965</v>
      </c>
      <c r="B28" s="28">
        <v>265285</v>
      </c>
      <c r="C28" s="20"/>
      <c r="D28" s="28">
        <v>1489845</v>
      </c>
      <c r="E28" s="20"/>
      <c r="F28" s="28">
        <v>1412905</v>
      </c>
      <c r="G28" s="21" t="s">
        <v>16</v>
      </c>
      <c r="H28" s="28">
        <v>3168035</v>
      </c>
      <c r="I28" s="21" t="s">
        <v>16</v>
      </c>
      <c r="J28" s="19" t="s">
        <v>15</v>
      </c>
      <c r="K28" s="20"/>
      <c r="L28" s="19" t="s">
        <v>15</v>
      </c>
      <c r="M28" s="19" t="s">
        <v>15</v>
      </c>
      <c r="N28" s="19" t="s">
        <v>15</v>
      </c>
      <c r="O28" s="28">
        <v>8858</v>
      </c>
      <c r="P28" s="20"/>
      <c r="Q28" s="28">
        <v>8858</v>
      </c>
      <c r="R28" s="20"/>
      <c r="S28" s="28">
        <v>3176893</v>
      </c>
      <c r="T28" s="21" t="s">
        <v>16</v>
      </c>
      <c r="U28" s="28">
        <v>788603</v>
      </c>
      <c r="V28" s="20"/>
      <c r="W28" s="28">
        <v>1879927</v>
      </c>
      <c r="X28" s="21" t="s">
        <v>16</v>
      </c>
      <c r="Y28" s="28">
        <v>5845423</v>
      </c>
      <c r="Z28" s="21" t="s">
        <v>16</v>
      </c>
    </row>
    <row r="29" spans="1:26" x14ac:dyDescent="0.25">
      <c r="A29" s="24">
        <v>1966</v>
      </c>
      <c r="B29" s="29">
        <v>263123</v>
      </c>
      <c r="C29" s="26"/>
      <c r="D29" s="29">
        <v>1676290</v>
      </c>
      <c r="E29" s="26"/>
      <c r="F29" s="29">
        <v>1460914</v>
      </c>
      <c r="G29" s="27" t="s">
        <v>16</v>
      </c>
      <c r="H29" s="29">
        <v>3400327</v>
      </c>
      <c r="I29" s="27" t="s">
        <v>16</v>
      </c>
      <c r="J29" s="25" t="s">
        <v>15</v>
      </c>
      <c r="K29" s="26"/>
      <c r="L29" s="25" t="s">
        <v>15</v>
      </c>
      <c r="M29" s="25" t="s">
        <v>15</v>
      </c>
      <c r="N29" s="25" t="s">
        <v>15</v>
      </c>
      <c r="O29" s="29">
        <v>8617</v>
      </c>
      <c r="P29" s="26"/>
      <c r="Q29" s="29">
        <v>8617</v>
      </c>
      <c r="R29" s="26"/>
      <c r="S29" s="29">
        <v>3408944</v>
      </c>
      <c r="T29" s="27" t="s">
        <v>16</v>
      </c>
      <c r="U29" s="29">
        <v>859233</v>
      </c>
      <c r="V29" s="26"/>
      <c r="W29" s="29">
        <v>2055870</v>
      </c>
      <c r="X29" s="27" t="s">
        <v>16</v>
      </c>
      <c r="Y29" s="29">
        <v>6324047</v>
      </c>
      <c r="Z29" s="27" t="s">
        <v>16</v>
      </c>
    </row>
    <row r="30" spans="1:26" x14ac:dyDescent="0.25">
      <c r="A30" s="18">
        <v>1967</v>
      </c>
      <c r="B30" s="28">
        <v>225425</v>
      </c>
      <c r="C30" s="20"/>
      <c r="D30" s="28">
        <v>2021657</v>
      </c>
      <c r="E30" s="20"/>
      <c r="F30" s="28">
        <v>1512286</v>
      </c>
      <c r="G30" s="21" t="s">
        <v>16</v>
      </c>
      <c r="H30" s="28">
        <v>3759368</v>
      </c>
      <c r="I30" s="21" t="s">
        <v>16</v>
      </c>
      <c r="J30" s="19" t="s">
        <v>15</v>
      </c>
      <c r="K30" s="20"/>
      <c r="L30" s="19" t="s">
        <v>15</v>
      </c>
      <c r="M30" s="19" t="s">
        <v>15</v>
      </c>
      <c r="N30" s="19" t="s">
        <v>15</v>
      </c>
      <c r="O30" s="28">
        <v>8325</v>
      </c>
      <c r="P30" s="20"/>
      <c r="Q30" s="28">
        <v>8325</v>
      </c>
      <c r="R30" s="20"/>
      <c r="S30" s="28">
        <v>3767693</v>
      </c>
      <c r="T30" s="21" t="s">
        <v>16</v>
      </c>
      <c r="U30" s="28">
        <v>925178</v>
      </c>
      <c r="V30" s="20"/>
      <c r="W30" s="28">
        <v>2206334</v>
      </c>
      <c r="X30" s="21" t="s">
        <v>16</v>
      </c>
      <c r="Y30" s="28">
        <v>6899205</v>
      </c>
      <c r="Z30" s="21" t="s">
        <v>16</v>
      </c>
    </row>
    <row r="31" spans="1:26" x14ac:dyDescent="0.25">
      <c r="A31" s="18">
        <v>1968</v>
      </c>
      <c r="B31" s="28">
        <v>207688</v>
      </c>
      <c r="C31" s="20"/>
      <c r="D31" s="28">
        <v>2140084</v>
      </c>
      <c r="E31" s="20"/>
      <c r="F31" s="28">
        <v>1543552</v>
      </c>
      <c r="G31" s="21" t="s">
        <v>16</v>
      </c>
      <c r="H31" s="28">
        <v>3891324</v>
      </c>
      <c r="I31" s="21" t="s">
        <v>16</v>
      </c>
      <c r="J31" s="19" t="s">
        <v>15</v>
      </c>
      <c r="K31" s="20"/>
      <c r="L31" s="19" t="s">
        <v>15</v>
      </c>
      <c r="M31" s="19" t="s">
        <v>15</v>
      </c>
      <c r="N31" s="19" t="s">
        <v>15</v>
      </c>
      <c r="O31" s="28">
        <v>8136</v>
      </c>
      <c r="P31" s="20"/>
      <c r="Q31" s="28">
        <v>8136</v>
      </c>
      <c r="R31" s="20"/>
      <c r="S31" s="28">
        <v>3899460</v>
      </c>
      <c r="T31" s="21" t="s">
        <v>16</v>
      </c>
      <c r="U31" s="28">
        <v>1013959</v>
      </c>
      <c r="V31" s="20"/>
      <c r="W31" s="28">
        <v>2415612</v>
      </c>
      <c r="X31" s="21" t="s">
        <v>16</v>
      </c>
      <c r="Y31" s="28">
        <v>7329032</v>
      </c>
      <c r="Z31" s="21" t="s">
        <v>16</v>
      </c>
    </row>
    <row r="32" spans="1:26" x14ac:dyDescent="0.25">
      <c r="A32" s="24">
        <v>1969</v>
      </c>
      <c r="B32" s="29">
        <v>194941</v>
      </c>
      <c r="C32" s="26"/>
      <c r="D32" s="29">
        <v>2323055</v>
      </c>
      <c r="E32" s="26"/>
      <c r="F32" s="29">
        <v>1559422</v>
      </c>
      <c r="G32" s="27" t="s">
        <v>16</v>
      </c>
      <c r="H32" s="29">
        <v>4077419</v>
      </c>
      <c r="I32" s="27" t="s">
        <v>16</v>
      </c>
      <c r="J32" s="25" t="s">
        <v>15</v>
      </c>
      <c r="K32" s="26"/>
      <c r="L32" s="25" t="s">
        <v>15</v>
      </c>
      <c r="M32" s="25" t="s">
        <v>15</v>
      </c>
      <c r="N32" s="25" t="s">
        <v>15</v>
      </c>
      <c r="O32" s="29">
        <v>7860</v>
      </c>
      <c r="P32" s="26"/>
      <c r="Q32" s="29">
        <v>7860</v>
      </c>
      <c r="R32" s="26"/>
      <c r="S32" s="29">
        <v>4085279</v>
      </c>
      <c r="T32" s="27" t="s">
        <v>16</v>
      </c>
      <c r="U32" s="29">
        <v>1107733</v>
      </c>
      <c r="V32" s="26"/>
      <c r="W32" s="29">
        <v>2640207</v>
      </c>
      <c r="X32" s="27" t="s">
        <v>16</v>
      </c>
      <c r="Y32" s="29">
        <v>7833219</v>
      </c>
      <c r="Z32" s="27" t="s">
        <v>16</v>
      </c>
    </row>
    <row r="33" spans="1:26" x14ac:dyDescent="0.25">
      <c r="A33" s="18">
        <v>1970</v>
      </c>
      <c r="B33" s="28">
        <v>164513</v>
      </c>
      <c r="C33" s="20"/>
      <c r="D33" s="28">
        <v>2472864</v>
      </c>
      <c r="E33" s="20"/>
      <c r="F33" s="28">
        <v>1591756</v>
      </c>
      <c r="G33" s="21" t="s">
        <v>16</v>
      </c>
      <c r="H33" s="28">
        <v>4229132</v>
      </c>
      <c r="I33" s="21" t="s">
        <v>16</v>
      </c>
      <c r="J33" s="19" t="s">
        <v>15</v>
      </c>
      <c r="K33" s="20"/>
      <c r="L33" s="19" t="s">
        <v>15</v>
      </c>
      <c r="M33" s="19" t="s">
        <v>15</v>
      </c>
      <c r="N33" s="19" t="s">
        <v>15</v>
      </c>
      <c r="O33" s="28">
        <v>7534</v>
      </c>
      <c r="P33" s="20"/>
      <c r="Q33" s="28">
        <v>7534</v>
      </c>
      <c r="R33" s="20"/>
      <c r="S33" s="28">
        <v>4236666</v>
      </c>
      <c r="T33" s="21" t="s">
        <v>16</v>
      </c>
      <c r="U33" s="28">
        <v>1201163</v>
      </c>
      <c r="V33" s="20"/>
      <c r="W33" s="28">
        <v>2908466</v>
      </c>
      <c r="X33" s="21" t="s">
        <v>16</v>
      </c>
      <c r="Y33" s="28">
        <v>8346295</v>
      </c>
      <c r="Z33" s="21" t="s">
        <v>16</v>
      </c>
    </row>
    <row r="34" spans="1:26" x14ac:dyDescent="0.25">
      <c r="A34" s="18">
        <v>1971</v>
      </c>
      <c r="B34" s="28">
        <v>179005</v>
      </c>
      <c r="C34" s="20"/>
      <c r="D34" s="28">
        <v>2586755</v>
      </c>
      <c r="E34" s="20"/>
      <c r="F34" s="28">
        <v>1550802</v>
      </c>
      <c r="G34" s="21" t="s">
        <v>16</v>
      </c>
      <c r="H34" s="28">
        <v>4316563</v>
      </c>
      <c r="I34" s="21" t="s">
        <v>16</v>
      </c>
      <c r="J34" s="19" t="s">
        <v>15</v>
      </c>
      <c r="K34" s="20"/>
      <c r="L34" s="19" t="s">
        <v>15</v>
      </c>
      <c r="M34" s="19" t="s">
        <v>15</v>
      </c>
      <c r="N34" s="19" t="s">
        <v>15</v>
      </c>
      <c r="O34" s="28">
        <v>7190</v>
      </c>
      <c r="P34" s="20"/>
      <c r="Q34" s="28">
        <v>7190</v>
      </c>
      <c r="R34" s="20"/>
      <c r="S34" s="28">
        <v>4323753</v>
      </c>
      <c r="T34" s="21" t="s">
        <v>16</v>
      </c>
      <c r="U34" s="28">
        <v>1288009</v>
      </c>
      <c r="V34" s="20"/>
      <c r="W34" s="28">
        <v>3109191</v>
      </c>
      <c r="X34" s="21" t="s">
        <v>16</v>
      </c>
      <c r="Y34" s="28">
        <v>8720954</v>
      </c>
      <c r="Z34" s="21" t="s">
        <v>16</v>
      </c>
    </row>
    <row r="35" spans="1:26" x14ac:dyDescent="0.25">
      <c r="A35" s="24">
        <v>1972</v>
      </c>
      <c r="B35" s="29">
        <v>153479</v>
      </c>
      <c r="C35" s="26"/>
      <c r="D35" s="29">
        <v>2678398</v>
      </c>
      <c r="E35" s="26"/>
      <c r="F35" s="29">
        <v>1572895</v>
      </c>
      <c r="G35" s="27" t="s">
        <v>16</v>
      </c>
      <c r="H35" s="29">
        <v>4404771</v>
      </c>
      <c r="I35" s="27" t="s">
        <v>16</v>
      </c>
      <c r="J35" s="25" t="s">
        <v>15</v>
      </c>
      <c r="K35" s="26"/>
      <c r="L35" s="25" t="s">
        <v>15</v>
      </c>
      <c r="M35" s="25" t="s">
        <v>15</v>
      </c>
      <c r="N35" s="25" t="s">
        <v>15</v>
      </c>
      <c r="O35" s="29">
        <v>7190</v>
      </c>
      <c r="P35" s="26"/>
      <c r="Q35" s="29">
        <v>7190</v>
      </c>
      <c r="R35" s="26"/>
      <c r="S35" s="29">
        <v>4411961</v>
      </c>
      <c r="T35" s="27" t="s">
        <v>16</v>
      </c>
      <c r="U35" s="29">
        <v>1407566</v>
      </c>
      <c r="V35" s="26"/>
      <c r="W35" s="29">
        <v>3363889</v>
      </c>
      <c r="X35" s="27" t="s">
        <v>16</v>
      </c>
      <c r="Y35" s="29">
        <v>9183416</v>
      </c>
      <c r="Z35" s="27" t="s">
        <v>16</v>
      </c>
    </row>
    <row r="36" spans="1:26" x14ac:dyDescent="0.25">
      <c r="A36" s="18">
        <v>1973</v>
      </c>
      <c r="B36" s="28">
        <v>159902</v>
      </c>
      <c r="C36" s="20"/>
      <c r="D36" s="28">
        <v>2648978</v>
      </c>
      <c r="E36" s="20"/>
      <c r="F36" s="28">
        <v>1607206</v>
      </c>
      <c r="G36" s="21" t="s">
        <v>16</v>
      </c>
      <c r="H36" s="28">
        <v>4416085</v>
      </c>
      <c r="I36" s="21" t="s">
        <v>16</v>
      </c>
      <c r="J36" s="19" t="s">
        <v>15</v>
      </c>
      <c r="K36" s="20"/>
      <c r="L36" s="19" t="s">
        <v>15</v>
      </c>
      <c r="M36" s="19" t="s">
        <v>15</v>
      </c>
      <c r="N36" s="19" t="s">
        <v>15</v>
      </c>
      <c r="O36" s="28">
        <v>6708</v>
      </c>
      <c r="P36" s="20"/>
      <c r="Q36" s="28">
        <v>6708</v>
      </c>
      <c r="R36" s="20"/>
      <c r="S36" s="28">
        <v>4422793</v>
      </c>
      <c r="T36" s="21" t="s">
        <v>16</v>
      </c>
      <c r="U36" s="28">
        <v>1516653</v>
      </c>
      <c r="V36" s="20"/>
      <c r="W36" s="28">
        <v>3603511</v>
      </c>
      <c r="X36" s="21" t="s">
        <v>16</v>
      </c>
      <c r="Y36" s="28">
        <v>9542957</v>
      </c>
      <c r="Z36" s="21" t="s">
        <v>16</v>
      </c>
    </row>
    <row r="37" spans="1:26" x14ac:dyDescent="0.25">
      <c r="A37" s="18">
        <v>1974</v>
      </c>
      <c r="B37" s="28">
        <v>174517</v>
      </c>
      <c r="C37" s="20"/>
      <c r="D37" s="28">
        <v>2616952</v>
      </c>
      <c r="E37" s="20"/>
      <c r="F37" s="28">
        <v>1460597</v>
      </c>
      <c r="G37" s="21" t="s">
        <v>16</v>
      </c>
      <c r="H37" s="28">
        <v>4252066</v>
      </c>
      <c r="I37" s="21" t="s">
        <v>16</v>
      </c>
      <c r="J37" s="19" t="s">
        <v>15</v>
      </c>
      <c r="K37" s="20"/>
      <c r="L37" s="19" t="s">
        <v>15</v>
      </c>
      <c r="M37" s="19" t="s">
        <v>15</v>
      </c>
      <c r="N37" s="19" t="s">
        <v>15</v>
      </c>
      <c r="O37" s="28">
        <v>7018</v>
      </c>
      <c r="P37" s="20"/>
      <c r="Q37" s="28">
        <v>7018</v>
      </c>
      <c r="R37" s="20"/>
      <c r="S37" s="28">
        <v>4259084</v>
      </c>
      <c r="T37" s="21" t="s">
        <v>16</v>
      </c>
      <c r="U37" s="28">
        <v>1501334</v>
      </c>
      <c r="V37" s="20"/>
      <c r="W37" s="28">
        <v>3632905</v>
      </c>
      <c r="X37" s="21" t="s">
        <v>16</v>
      </c>
      <c r="Y37" s="28">
        <v>9393323</v>
      </c>
      <c r="Z37" s="21" t="s">
        <v>16</v>
      </c>
    </row>
    <row r="38" spans="1:26" x14ac:dyDescent="0.25">
      <c r="A38" s="24">
        <v>1975</v>
      </c>
      <c r="B38" s="29">
        <v>146633</v>
      </c>
      <c r="C38" s="26"/>
      <c r="D38" s="29">
        <v>2558459</v>
      </c>
      <c r="E38" s="26"/>
      <c r="F38" s="29">
        <v>1346029</v>
      </c>
      <c r="G38" s="27" t="s">
        <v>16</v>
      </c>
      <c r="H38" s="29">
        <v>4051121</v>
      </c>
      <c r="I38" s="27" t="s">
        <v>16</v>
      </c>
      <c r="J38" s="25" t="s">
        <v>15</v>
      </c>
      <c r="K38" s="26"/>
      <c r="L38" s="25" t="s">
        <v>15</v>
      </c>
      <c r="M38" s="25" t="s">
        <v>15</v>
      </c>
      <c r="N38" s="25" t="s">
        <v>15</v>
      </c>
      <c r="O38" s="29">
        <v>8067</v>
      </c>
      <c r="P38" s="26"/>
      <c r="Q38" s="29">
        <v>8067</v>
      </c>
      <c r="R38" s="26"/>
      <c r="S38" s="29">
        <v>4059188</v>
      </c>
      <c r="T38" s="27" t="s">
        <v>16</v>
      </c>
      <c r="U38" s="29">
        <v>1597826</v>
      </c>
      <c r="V38" s="26"/>
      <c r="W38" s="29">
        <v>3835477</v>
      </c>
      <c r="X38" s="27" t="s">
        <v>16</v>
      </c>
      <c r="Y38" s="29">
        <v>9492492</v>
      </c>
      <c r="Z38" s="27" t="s">
        <v>16</v>
      </c>
    </row>
    <row r="39" spans="1:26" x14ac:dyDescent="0.25">
      <c r="A39" s="18">
        <v>1976</v>
      </c>
      <c r="B39" s="28">
        <v>144168</v>
      </c>
      <c r="C39" s="20"/>
      <c r="D39" s="28">
        <v>2718427</v>
      </c>
      <c r="E39" s="20"/>
      <c r="F39" s="28">
        <v>1499775</v>
      </c>
      <c r="G39" s="21" t="s">
        <v>16</v>
      </c>
      <c r="H39" s="28">
        <v>4362370</v>
      </c>
      <c r="I39" s="21" t="s">
        <v>16</v>
      </c>
      <c r="J39" s="19" t="s">
        <v>15</v>
      </c>
      <c r="K39" s="20"/>
      <c r="L39" s="19" t="s">
        <v>15</v>
      </c>
      <c r="M39" s="19" t="s">
        <v>15</v>
      </c>
      <c r="N39" s="19" t="s">
        <v>15</v>
      </c>
      <c r="O39" s="28">
        <v>9099</v>
      </c>
      <c r="P39" s="20"/>
      <c r="Q39" s="28">
        <v>9099</v>
      </c>
      <c r="R39" s="20"/>
      <c r="S39" s="28">
        <v>4371469</v>
      </c>
      <c r="T39" s="21" t="s">
        <v>16</v>
      </c>
      <c r="U39" s="28">
        <v>1677943</v>
      </c>
      <c r="V39" s="20"/>
      <c r="W39" s="28">
        <v>4013922</v>
      </c>
      <c r="X39" s="21" t="s">
        <v>16</v>
      </c>
      <c r="Y39" s="28">
        <v>10063334</v>
      </c>
      <c r="Z39" s="21" t="s">
        <v>16</v>
      </c>
    </row>
    <row r="40" spans="1:26" x14ac:dyDescent="0.25">
      <c r="A40" s="18">
        <v>1977</v>
      </c>
      <c r="B40" s="28">
        <v>147756</v>
      </c>
      <c r="C40" s="20"/>
      <c r="D40" s="28">
        <v>2548308</v>
      </c>
      <c r="E40" s="20"/>
      <c r="F40" s="28">
        <v>1551802</v>
      </c>
      <c r="G40" s="21" t="s">
        <v>16</v>
      </c>
      <c r="H40" s="28">
        <v>4247866</v>
      </c>
      <c r="I40" s="21" t="s">
        <v>16</v>
      </c>
      <c r="J40" s="19" t="s">
        <v>15</v>
      </c>
      <c r="K40" s="20"/>
      <c r="L40" s="19" t="s">
        <v>15</v>
      </c>
      <c r="M40" s="19" t="s">
        <v>15</v>
      </c>
      <c r="N40" s="19" t="s">
        <v>15</v>
      </c>
      <c r="O40" s="28">
        <v>10286</v>
      </c>
      <c r="P40" s="20"/>
      <c r="Q40" s="28">
        <v>10286</v>
      </c>
      <c r="R40" s="20"/>
      <c r="S40" s="28">
        <v>4258152</v>
      </c>
      <c r="T40" s="21" t="s">
        <v>16</v>
      </c>
      <c r="U40" s="28">
        <v>1753866</v>
      </c>
      <c r="V40" s="20"/>
      <c r="W40" s="28">
        <v>4195580</v>
      </c>
      <c r="X40" s="21" t="s">
        <v>16</v>
      </c>
      <c r="Y40" s="28">
        <v>10207599</v>
      </c>
      <c r="Z40" s="21" t="s">
        <v>16</v>
      </c>
    </row>
    <row r="41" spans="1:26" x14ac:dyDescent="0.25">
      <c r="A41" s="24">
        <v>1978</v>
      </c>
      <c r="B41" s="29">
        <v>164529</v>
      </c>
      <c r="C41" s="26"/>
      <c r="D41" s="29">
        <v>2642724</v>
      </c>
      <c r="E41" s="26"/>
      <c r="F41" s="29">
        <v>1489854</v>
      </c>
      <c r="G41" s="27" t="s">
        <v>16</v>
      </c>
      <c r="H41" s="29">
        <v>4297107</v>
      </c>
      <c r="I41" s="27" t="s">
        <v>16</v>
      </c>
      <c r="J41" s="25" t="s">
        <v>15</v>
      </c>
      <c r="K41" s="26"/>
      <c r="L41" s="25" t="s">
        <v>15</v>
      </c>
      <c r="M41" s="25" t="s">
        <v>15</v>
      </c>
      <c r="N41" s="25" t="s">
        <v>15</v>
      </c>
      <c r="O41" s="29">
        <v>11834</v>
      </c>
      <c r="P41" s="26"/>
      <c r="Q41" s="29">
        <v>11834</v>
      </c>
      <c r="R41" s="26"/>
      <c r="S41" s="29">
        <v>4308941</v>
      </c>
      <c r="T41" s="27" t="s">
        <v>16</v>
      </c>
      <c r="U41" s="29">
        <v>1813270</v>
      </c>
      <c r="V41" s="26"/>
      <c r="W41" s="29">
        <v>4389669</v>
      </c>
      <c r="X41" s="27" t="s">
        <v>16</v>
      </c>
      <c r="Y41" s="29">
        <v>10511880</v>
      </c>
      <c r="Z41" s="27" t="s">
        <v>16</v>
      </c>
    </row>
    <row r="42" spans="1:26" x14ac:dyDescent="0.25">
      <c r="A42" s="18">
        <v>1979</v>
      </c>
      <c r="B42" s="28">
        <v>149253</v>
      </c>
      <c r="C42" s="20"/>
      <c r="D42" s="28">
        <v>2836108</v>
      </c>
      <c r="E42" s="20"/>
      <c r="F42" s="28">
        <v>1366671</v>
      </c>
      <c r="G42" s="21" t="s">
        <v>16</v>
      </c>
      <c r="H42" s="28">
        <v>4352032</v>
      </c>
      <c r="I42" s="21" t="s">
        <v>16</v>
      </c>
      <c r="J42" s="19" t="s">
        <v>15</v>
      </c>
      <c r="K42" s="20"/>
      <c r="L42" s="19" t="s">
        <v>15</v>
      </c>
      <c r="M42" s="19" t="s">
        <v>15</v>
      </c>
      <c r="N42" s="19" t="s">
        <v>15</v>
      </c>
      <c r="O42" s="28">
        <v>13812</v>
      </c>
      <c r="P42" s="20"/>
      <c r="Q42" s="28">
        <v>13812</v>
      </c>
      <c r="R42" s="20"/>
      <c r="S42" s="28">
        <v>4365844</v>
      </c>
      <c r="T42" s="21" t="s">
        <v>16</v>
      </c>
      <c r="U42" s="28">
        <v>1854121</v>
      </c>
      <c r="V42" s="20"/>
      <c r="W42" s="28">
        <v>4428059</v>
      </c>
      <c r="X42" s="21" t="s">
        <v>16</v>
      </c>
      <c r="Y42" s="28">
        <v>10648024</v>
      </c>
      <c r="Z42" s="21" t="s">
        <v>16</v>
      </c>
    </row>
    <row r="43" spans="1:26" x14ac:dyDescent="0.25">
      <c r="A43" s="18">
        <v>1980</v>
      </c>
      <c r="B43" s="28">
        <v>114903</v>
      </c>
      <c r="C43" s="20"/>
      <c r="D43" s="28">
        <v>2650868</v>
      </c>
      <c r="E43" s="20"/>
      <c r="F43" s="28">
        <v>1318213</v>
      </c>
      <c r="G43" s="21" t="s">
        <v>16</v>
      </c>
      <c r="H43" s="28">
        <v>4083984</v>
      </c>
      <c r="I43" s="21" t="s">
        <v>16</v>
      </c>
      <c r="J43" s="19" t="s">
        <v>15</v>
      </c>
      <c r="K43" s="20"/>
      <c r="L43" s="19" t="s">
        <v>15</v>
      </c>
      <c r="M43" s="19" t="s">
        <v>15</v>
      </c>
      <c r="N43" s="19" t="s">
        <v>15</v>
      </c>
      <c r="O43" s="28">
        <v>21000</v>
      </c>
      <c r="P43" s="20"/>
      <c r="Q43" s="28">
        <v>21000</v>
      </c>
      <c r="R43" s="20"/>
      <c r="S43" s="28">
        <v>4104984</v>
      </c>
      <c r="T43" s="21" t="s">
        <v>16</v>
      </c>
      <c r="U43" s="28">
        <v>1906089</v>
      </c>
      <c r="V43" s="20"/>
      <c r="W43" s="28">
        <v>4567185</v>
      </c>
      <c r="X43" s="21" t="s">
        <v>16</v>
      </c>
      <c r="Y43" s="28">
        <v>10578258</v>
      </c>
      <c r="Z43" s="21" t="s">
        <v>16</v>
      </c>
    </row>
    <row r="44" spans="1:26" x14ac:dyDescent="0.25">
      <c r="A44" s="24">
        <v>1981</v>
      </c>
      <c r="B44" s="29">
        <v>136759</v>
      </c>
      <c r="C44" s="26"/>
      <c r="D44" s="29">
        <v>2557340</v>
      </c>
      <c r="E44" s="26"/>
      <c r="F44" s="29">
        <v>1121876</v>
      </c>
      <c r="G44" s="27" t="s">
        <v>16</v>
      </c>
      <c r="H44" s="29">
        <v>3815975</v>
      </c>
      <c r="I44" s="27" t="s">
        <v>16</v>
      </c>
      <c r="J44" s="25" t="s">
        <v>15</v>
      </c>
      <c r="K44" s="26"/>
      <c r="L44" s="25" t="s">
        <v>15</v>
      </c>
      <c r="M44" s="25" t="s">
        <v>15</v>
      </c>
      <c r="N44" s="25" t="s">
        <v>15</v>
      </c>
      <c r="O44" s="29">
        <v>21050</v>
      </c>
      <c r="P44" s="26"/>
      <c r="Q44" s="29">
        <v>21050</v>
      </c>
      <c r="R44" s="26"/>
      <c r="S44" s="29">
        <v>3837025</v>
      </c>
      <c r="T44" s="27" t="s">
        <v>16</v>
      </c>
      <c r="U44" s="29">
        <v>2033239</v>
      </c>
      <c r="V44" s="26"/>
      <c r="W44" s="29">
        <v>4745627</v>
      </c>
      <c r="X44" s="27" t="s">
        <v>16</v>
      </c>
      <c r="Y44" s="29">
        <v>10615891</v>
      </c>
      <c r="Z44" s="27" t="s">
        <v>16</v>
      </c>
    </row>
    <row r="45" spans="1:26" x14ac:dyDescent="0.25">
      <c r="A45" s="18">
        <v>1982</v>
      </c>
      <c r="B45" s="28">
        <v>155216</v>
      </c>
      <c r="C45" s="20"/>
      <c r="D45" s="28">
        <v>2649510</v>
      </c>
      <c r="E45" s="20"/>
      <c r="F45" s="28">
        <v>1037157</v>
      </c>
      <c r="G45" s="21" t="s">
        <v>16</v>
      </c>
      <c r="H45" s="28">
        <v>3841883</v>
      </c>
      <c r="I45" s="21" t="s">
        <v>16</v>
      </c>
      <c r="J45" s="19" t="s">
        <v>15</v>
      </c>
      <c r="K45" s="20"/>
      <c r="L45" s="19" t="s">
        <v>15</v>
      </c>
      <c r="M45" s="19" t="s">
        <v>15</v>
      </c>
      <c r="N45" s="19" t="s">
        <v>15</v>
      </c>
      <c r="O45" s="28">
        <v>22130</v>
      </c>
      <c r="P45" s="20"/>
      <c r="Q45" s="28">
        <v>22130</v>
      </c>
      <c r="R45" s="20"/>
      <c r="S45" s="28">
        <v>3864013</v>
      </c>
      <c r="T45" s="21" t="s">
        <v>16</v>
      </c>
      <c r="U45" s="28">
        <v>2077048</v>
      </c>
      <c r="V45" s="20"/>
      <c r="W45" s="28">
        <v>4919275</v>
      </c>
      <c r="X45" s="21" t="s">
        <v>16</v>
      </c>
      <c r="Y45" s="28">
        <v>10860337</v>
      </c>
      <c r="Z45" s="21" t="s">
        <v>16</v>
      </c>
    </row>
    <row r="46" spans="1:26" x14ac:dyDescent="0.25">
      <c r="A46" s="18">
        <v>1983</v>
      </c>
      <c r="B46" s="28">
        <v>161619</v>
      </c>
      <c r="C46" s="20"/>
      <c r="D46" s="28">
        <v>2486430</v>
      </c>
      <c r="E46" s="20"/>
      <c r="F46" s="28">
        <v>1169968</v>
      </c>
      <c r="G46" s="21" t="s">
        <v>16</v>
      </c>
      <c r="H46" s="28">
        <v>3818016</v>
      </c>
      <c r="I46" s="21" t="s">
        <v>16</v>
      </c>
      <c r="J46" s="19" t="s">
        <v>15</v>
      </c>
      <c r="K46" s="20"/>
      <c r="L46" s="19" t="s">
        <v>15</v>
      </c>
      <c r="M46" s="19" t="s">
        <v>15</v>
      </c>
      <c r="N46" s="19" t="s">
        <v>15</v>
      </c>
      <c r="O46" s="28">
        <v>22276</v>
      </c>
      <c r="P46" s="21" t="s">
        <v>16</v>
      </c>
      <c r="Q46" s="28">
        <v>22276</v>
      </c>
      <c r="R46" s="21" t="s">
        <v>16</v>
      </c>
      <c r="S46" s="28">
        <v>3840293</v>
      </c>
      <c r="T46" s="21" t="s">
        <v>16</v>
      </c>
      <c r="U46" s="28">
        <v>2116437</v>
      </c>
      <c r="V46" s="20"/>
      <c r="W46" s="28">
        <v>4981646</v>
      </c>
      <c r="X46" s="21" t="s">
        <v>16</v>
      </c>
      <c r="Y46" s="28">
        <v>10938376</v>
      </c>
      <c r="Z46" s="21" t="s">
        <v>16</v>
      </c>
    </row>
    <row r="47" spans="1:26" x14ac:dyDescent="0.25">
      <c r="A47" s="24">
        <v>1984</v>
      </c>
      <c r="B47" s="29">
        <v>168936</v>
      </c>
      <c r="C47" s="26"/>
      <c r="D47" s="29">
        <v>2582477</v>
      </c>
      <c r="E47" s="26"/>
      <c r="F47" s="29">
        <v>1227015</v>
      </c>
      <c r="G47" s="27" t="s">
        <v>16</v>
      </c>
      <c r="H47" s="29">
        <v>3978428</v>
      </c>
      <c r="I47" s="27" t="s">
        <v>16</v>
      </c>
      <c r="J47" s="25" t="s">
        <v>15</v>
      </c>
      <c r="K47" s="26"/>
      <c r="L47" s="25" t="s">
        <v>15</v>
      </c>
      <c r="M47" s="25" t="s">
        <v>15</v>
      </c>
      <c r="N47" s="25" t="s">
        <v>15</v>
      </c>
      <c r="O47" s="29">
        <v>22351</v>
      </c>
      <c r="P47" s="26"/>
      <c r="Q47" s="29">
        <v>22351</v>
      </c>
      <c r="R47" s="26"/>
      <c r="S47" s="29">
        <v>4000779</v>
      </c>
      <c r="T47" s="27" t="s">
        <v>16</v>
      </c>
      <c r="U47" s="29">
        <v>2264475</v>
      </c>
      <c r="V47" s="26"/>
      <c r="W47" s="29">
        <v>5178636</v>
      </c>
      <c r="X47" s="27" t="s">
        <v>16</v>
      </c>
      <c r="Y47" s="29">
        <v>11443890</v>
      </c>
      <c r="Z47" s="27" t="s">
        <v>16</v>
      </c>
    </row>
    <row r="48" spans="1:26" x14ac:dyDescent="0.25">
      <c r="A48" s="18">
        <v>1985</v>
      </c>
      <c r="B48" s="28">
        <v>137411</v>
      </c>
      <c r="C48" s="20"/>
      <c r="D48" s="28">
        <v>2487744</v>
      </c>
      <c r="E48" s="20"/>
      <c r="F48" s="28">
        <v>1082627</v>
      </c>
      <c r="G48" s="21" t="s">
        <v>16</v>
      </c>
      <c r="H48" s="28">
        <v>3707782</v>
      </c>
      <c r="I48" s="21" t="s">
        <v>16</v>
      </c>
      <c r="J48" s="19" t="s">
        <v>15</v>
      </c>
      <c r="K48" s="20"/>
      <c r="L48" s="19" t="s">
        <v>15</v>
      </c>
      <c r="M48" s="19" t="s">
        <v>15</v>
      </c>
      <c r="N48" s="19" t="s">
        <v>15</v>
      </c>
      <c r="O48" s="28">
        <v>24374</v>
      </c>
      <c r="P48" s="20"/>
      <c r="Q48" s="28">
        <v>24374</v>
      </c>
      <c r="R48" s="20"/>
      <c r="S48" s="28">
        <v>3732156</v>
      </c>
      <c r="T48" s="21" t="s">
        <v>16</v>
      </c>
      <c r="U48" s="28">
        <v>2351282</v>
      </c>
      <c r="V48" s="20"/>
      <c r="W48" s="28">
        <v>5367794</v>
      </c>
      <c r="X48" s="21" t="s">
        <v>16</v>
      </c>
      <c r="Y48" s="28">
        <v>11451231</v>
      </c>
      <c r="Z48" s="21" t="s">
        <v>16</v>
      </c>
    </row>
    <row r="49" spans="1:26" x14ac:dyDescent="0.25">
      <c r="A49" s="18">
        <v>1986</v>
      </c>
      <c r="B49" s="28">
        <v>135475</v>
      </c>
      <c r="C49" s="20"/>
      <c r="D49" s="28">
        <v>2367339</v>
      </c>
      <c r="E49" s="20"/>
      <c r="F49" s="28">
        <v>1162458</v>
      </c>
      <c r="G49" s="21" t="s">
        <v>16</v>
      </c>
      <c r="H49" s="28">
        <v>3665272</v>
      </c>
      <c r="I49" s="21" t="s">
        <v>16</v>
      </c>
      <c r="J49" s="19" t="s">
        <v>15</v>
      </c>
      <c r="K49" s="20"/>
      <c r="L49" s="19" t="s">
        <v>15</v>
      </c>
      <c r="M49" s="19" t="s">
        <v>15</v>
      </c>
      <c r="N49" s="19" t="s">
        <v>15</v>
      </c>
      <c r="O49" s="28">
        <v>27464</v>
      </c>
      <c r="P49" s="20"/>
      <c r="Q49" s="28">
        <v>27464</v>
      </c>
      <c r="R49" s="20"/>
      <c r="S49" s="28">
        <v>3692736</v>
      </c>
      <c r="T49" s="21" t="s">
        <v>16</v>
      </c>
      <c r="U49" s="28">
        <v>2438629</v>
      </c>
      <c r="V49" s="20"/>
      <c r="W49" s="28">
        <v>5474741</v>
      </c>
      <c r="X49" s="21" t="s">
        <v>16</v>
      </c>
      <c r="Y49" s="28">
        <v>11606106</v>
      </c>
      <c r="Z49" s="21" t="s">
        <v>16</v>
      </c>
    </row>
    <row r="50" spans="1:26" x14ac:dyDescent="0.25">
      <c r="A50" s="24">
        <v>1987</v>
      </c>
      <c r="B50" s="29">
        <v>124600</v>
      </c>
      <c r="C50" s="26"/>
      <c r="D50" s="29">
        <v>2489053</v>
      </c>
      <c r="E50" s="26"/>
      <c r="F50" s="29">
        <v>1130918</v>
      </c>
      <c r="G50" s="27" t="s">
        <v>16</v>
      </c>
      <c r="H50" s="29">
        <v>3744571</v>
      </c>
      <c r="I50" s="27" t="s">
        <v>16</v>
      </c>
      <c r="J50" s="25" t="s">
        <v>15</v>
      </c>
      <c r="K50" s="26"/>
      <c r="L50" s="25" t="s">
        <v>15</v>
      </c>
      <c r="M50" s="25" t="s">
        <v>15</v>
      </c>
      <c r="N50" s="25" t="s">
        <v>15</v>
      </c>
      <c r="O50" s="29">
        <v>29542</v>
      </c>
      <c r="P50" s="26"/>
      <c r="Q50" s="29">
        <v>29542</v>
      </c>
      <c r="R50" s="26"/>
      <c r="S50" s="29">
        <v>3774113</v>
      </c>
      <c r="T50" s="27" t="s">
        <v>16</v>
      </c>
      <c r="U50" s="29">
        <v>2538756</v>
      </c>
      <c r="V50" s="26"/>
      <c r="W50" s="29">
        <v>5633140</v>
      </c>
      <c r="X50" s="27" t="s">
        <v>16</v>
      </c>
      <c r="Y50" s="29">
        <v>11946009</v>
      </c>
      <c r="Z50" s="27" t="s">
        <v>16</v>
      </c>
    </row>
    <row r="51" spans="1:26" x14ac:dyDescent="0.25">
      <c r="A51" s="18">
        <v>1988</v>
      </c>
      <c r="B51" s="28">
        <v>131088</v>
      </c>
      <c r="C51" s="20"/>
      <c r="D51" s="28">
        <v>2730880</v>
      </c>
      <c r="E51" s="20"/>
      <c r="F51" s="28">
        <v>1099394</v>
      </c>
      <c r="G51" s="21" t="s">
        <v>16</v>
      </c>
      <c r="H51" s="28">
        <v>3961361</v>
      </c>
      <c r="I51" s="21" t="s">
        <v>16</v>
      </c>
      <c r="J51" s="19" t="s">
        <v>15</v>
      </c>
      <c r="K51" s="20"/>
      <c r="L51" s="19" t="s">
        <v>15</v>
      </c>
      <c r="M51" s="19" t="s">
        <v>15</v>
      </c>
      <c r="N51" s="19" t="s">
        <v>15</v>
      </c>
      <c r="O51" s="28">
        <v>32537</v>
      </c>
      <c r="P51" s="20"/>
      <c r="Q51" s="28">
        <v>32537</v>
      </c>
      <c r="R51" s="20"/>
      <c r="S51" s="28">
        <v>3993898</v>
      </c>
      <c r="T51" s="21" t="s">
        <v>16</v>
      </c>
      <c r="U51" s="28">
        <v>2675108</v>
      </c>
      <c r="V51" s="20"/>
      <c r="W51" s="28">
        <v>5909085</v>
      </c>
      <c r="X51" s="21" t="s">
        <v>16</v>
      </c>
      <c r="Y51" s="28">
        <v>12578091</v>
      </c>
      <c r="Z51" s="21" t="s">
        <v>16</v>
      </c>
    </row>
    <row r="52" spans="1:26" x14ac:dyDescent="0.25">
      <c r="A52" s="18">
        <v>1989</v>
      </c>
      <c r="B52" s="28">
        <v>115227</v>
      </c>
      <c r="C52" s="20"/>
      <c r="D52" s="28">
        <v>2784801</v>
      </c>
      <c r="E52" s="20"/>
      <c r="F52" s="28">
        <v>1040769</v>
      </c>
      <c r="G52" s="21" t="s">
        <v>16</v>
      </c>
      <c r="H52" s="28">
        <v>3940798</v>
      </c>
      <c r="I52" s="21" t="s">
        <v>16</v>
      </c>
      <c r="J52" s="19">
        <v>685</v>
      </c>
      <c r="K52" s="20"/>
      <c r="L52" s="28">
        <v>2500</v>
      </c>
      <c r="M52" s="30" t="s">
        <v>96</v>
      </c>
      <c r="N52" s="30" t="s">
        <v>96</v>
      </c>
      <c r="O52" s="28">
        <v>98986</v>
      </c>
      <c r="P52" s="20"/>
      <c r="Q52" s="28">
        <v>102172</v>
      </c>
      <c r="R52" s="20"/>
      <c r="S52" s="28">
        <v>4042969</v>
      </c>
      <c r="T52" s="21" t="s">
        <v>16</v>
      </c>
      <c r="U52" s="28">
        <v>2766640</v>
      </c>
      <c r="V52" s="20"/>
      <c r="W52" s="28">
        <v>6383821</v>
      </c>
      <c r="X52" s="21" t="s">
        <v>16</v>
      </c>
      <c r="Y52" s="28">
        <v>13193431</v>
      </c>
      <c r="Z52" s="21" t="s">
        <v>16</v>
      </c>
    </row>
    <row r="53" spans="1:26" x14ac:dyDescent="0.25">
      <c r="A53" s="24">
        <v>1990</v>
      </c>
      <c r="B53" s="29">
        <v>124456</v>
      </c>
      <c r="C53" s="26"/>
      <c r="D53" s="29">
        <v>2682201</v>
      </c>
      <c r="E53" s="26"/>
      <c r="F53" s="29">
        <v>990966</v>
      </c>
      <c r="G53" s="27" t="s">
        <v>16</v>
      </c>
      <c r="H53" s="29">
        <v>3797624</v>
      </c>
      <c r="I53" s="27" t="s">
        <v>16</v>
      </c>
      <c r="J53" s="29">
        <v>1432</v>
      </c>
      <c r="K53" s="26"/>
      <c r="L53" s="29">
        <v>2800</v>
      </c>
      <c r="M53" s="30" t="s">
        <v>96</v>
      </c>
      <c r="N53" s="30" t="s">
        <v>96</v>
      </c>
      <c r="O53" s="29">
        <v>93997</v>
      </c>
      <c r="P53" s="26"/>
      <c r="Q53" s="29">
        <v>98229</v>
      </c>
      <c r="R53" s="26"/>
      <c r="S53" s="29">
        <v>3895852</v>
      </c>
      <c r="T53" s="27" t="s">
        <v>16</v>
      </c>
      <c r="U53" s="29">
        <v>2860154</v>
      </c>
      <c r="V53" s="26"/>
      <c r="W53" s="29">
        <v>6563759</v>
      </c>
      <c r="X53" s="27" t="s">
        <v>16</v>
      </c>
      <c r="Y53" s="29">
        <v>13319765</v>
      </c>
      <c r="Z53" s="27" t="s">
        <v>16</v>
      </c>
    </row>
    <row r="54" spans="1:26" x14ac:dyDescent="0.25">
      <c r="A54" s="18">
        <v>1991</v>
      </c>
      <c r="B54" s="28">
        <v>115505</v>
      </c>
      <c r="C54" s="20"/>
      <c r="D54" s="28">
        <v>2795401</v>
      </c>
      <c r="E54" s="20"/>
      <c r="F54" s="28">
        <v>934681</v>
      </c>
      <c r="G54" s="21" t="s">
        <v>16</v>
      </c>
      <c r="H54" s="28">
        <v>3845587</v>
      </c>
      <c r="I54" s="21" t="s">
        <v>16</v>
      </c>
      <c r="J54" s="28">
        <v>1369</v>
      </c>
      <c r="K54" s="20"/>
      <c r="L54" s="28">
        <v>3000</v>
      </c>
      <c r="M54" s="30" t="s">
        <v>96</v>
      </c>
      <c r="N54" s="30" t="s">
        <v>96</v>
      </c>
      <c r="O54" s="28">
        <v>95365</v>
      </c>
      <c r="P54" s="21" t="s">
        <v>16</v>
      </c>
      <c r="Q54" s="28">
        <v>99734</v>
      </c>
      <c r="R54" s="21" t="s">
        <v>16</v>
      </c>
      <c r="S54" s="28">
        <v>3945322</v>
      </c>
      <c r="T54" s="21" t="s">
        <v>16</v>
      </c>
      <c r="U54" s="28">
        <v>2918092</v>
      </c>
      <c r="V54" s="20"/>
      <c r="W54" s="28">
        <v>6636360</v>
      </c>
      <c r="X54" s="21" t="s">
        <v>16</v>
      </c>
      <c r="Y54" s="28">
        <v>13499773</v>
      </c>
      <c r="Z54" s="21" t="s">
        <v>16</v>
      </c>
    </row>
    <row r="55" spans="1:26" x14ac:dyDescent="0.25">
      <c r="A55" s="18">
        <v>1992</v>
      </c>
      <c r="B55" s="28">
        <v>116570</v>
      </c>
      <c r="C55" s="20"/>
      <c r="D55" s="28">
        <v>2871185</v>
      </c>
      <c r="E55" s="20"/>
      <c r="F55" s="28">
        <v>893434</v>
      </c>
      <c r="G55" s="21" t="s">
        <v>16</v>
      </c>
      <c r="H55" s="28">
        <v>3881190</v>
      </c>
      <c r="I55" s="21" t="s">
        <v>16</v>
      </c>
      <c r="J55" s="28">
        <v>1266</v>
      </c>
      <c r="K55" s="20"/>
      <c r="L55" s="28">
        <v>3200</v>
      </c>
      <c r="M55" s="30" t="s">
        <v>96</v>
      </c>
      <c r="N55" s="30" t="s">
        <v>96</v>
      </c>
      <c r="O55" s="28">
        <v>104942</v>
      </c>
      <c r="P55" s="20"/>
      <c r="Q55" s="28">
        <v>109408</v>
      </c>
      <c r="R55" s="20"/>
      <c r="S55" s="28">
        <v>3990598</v>
      </c>
      <c r="T55" s="21" t="s">
        <v>16</v>
      </c>
      <c r="U55" s="28">
        <v>2900224</v>
      </c>
      <c r="V55" s="20"/>
      <c r="W55" s="28">
        <v>6550049</v>
      </c>
      <c r="X55" s="21" t="s">
        <v>16</v>
      </c>
      <c r="Y55" s="28">
        <v>13440870</v>
      </c>
      <c r="Z55" s="21" t="s">
        <v>16</v>
      </c>
    </row>
    <row r="56" spans="1:26" x14ac:dyDescent="0.25">
      <c r="A56" s="24">
        <v>1993</v>
      </c>
      <c r="B56" s="29">
        <v>117302</v>
      </c>
      <c r="C56" s="26"/>
      <c r="D56" s="29">
        <v>2923260</v>
      </c>
      <c r="E56" s="26"/>
      <c r="F56" s="29">
        <v>818589</v>
      </c>
      <c r="G56" s="27" t="s">
        <v>16</v>
      </c>
      <c r="H56" s="29">
        <v>3859151</v>
      </c>
      <c r="I56" s="27" t="s">
        <v>16</v>
      </c>
      <c r="J56" s="29">
        <v>1028</v>
      </c>
      <c r="K56" s="26"/>
      <c r="L56" s="29">
        <v>3400</v>
      </c>
      <c r="M56" s="30" t="s">
        <v>96</v>
      </c>
      <c r="N56" s="30" t="s">
        <v>96</v>
      </c>
      <c r="O56" s="29">
        <v>109185</v>
      </c>
      <c r="P56" s="26"/>
      <c r="Q56" s="29">
        <v>113613</v>
      </c>
      <c r="R56" s="26"/>
      <c r="S56" s="29">
        <v>3972764</v>
      </c>
      <c r="T56" s="27" t="s">
        <v>16</v>
      </c>
      <c r="U56" s="29">
        <v>3018755</v>
      </c>
      <c r="V56" s="26"/>
      <c r="W56" s="29">
        <v>6828160</v>
      </c>
      <c r="X56" s="27" t="s">
        <v>16</v>
      </c>
      <c r="Y56" s="29">
        <v>13819678</v>
      </c>
      <c r="Z56" s="27" t="s">
        <v>16</v>
      </c>
    </row>
    <row r="57" spans="1:26" x14ac:dyDescent="0.25">
      <c r="A57" s="18">
        <v>1994</v>
      </c>
      <c r="B57" s="28">
        <v>118119</v>
      </c>
      <c r="C57" s="20"/>
      <c r="D57" s="28">
        <v>2961981</v>
      </c>
      <c r="E57" s="20"/>
      <c r="F57" s="28">
        <v>824776</v>
      </c>
      <c r="G57" s="21" t="s">
        <v>16</v>
      </c>
      <c r="H57" s="28">
        <v>3904876</v>
      </c>
      <c r="I57" s="21" t="s">
        <v>16</v>
      </c>
      <c r="J57" s="19">
        <v>957</v>
      </c>
      <c r="K57" s="20"/>
      <c r="L57" s="28">
        <v>4200</v>
      </c>
      <c r="M57" s="30" t="s">
        <v>96</v>
      </c>
      <c r="N57" s="30" t="s">
        <v>96</v>
      </c>
      <c r="O57" s="28">
        <v>106422</v>
      </c>
      <c r="P57" s="20"/>
      <c r="Q57" s="28">
        <v>111579</v>
      </c>
      <c r="R57" s="20"/>
      <c r="S57" s="28">
        <v>4016455</v>
      </c>
      <c r="T57" s="21" t="s">
        <v>16</v>
      </c>
      <c r="U57" s="28">
        <v>3115517</v>
      </c>
      <c r="V57" s="20"/>
      <c r="W57" s="28">
        <v>6965557</v>
      </c>
      <c r="X57" s="21" t="s">
        <v>16</v>
      </c>
      <c r="Y57" s="28">
        <v>14097529</v>
      </c>
      <c r="Z57" s="21" t="s">
        <v>16</v>
      </c>
    </row>
    <row r="58" spans="1:26" x14ac:dyDescent="0.25">
      <c r="A58" s="18">
        <v>1995</v>
      </c>
      <c r="B58" s="28">
        <v>116788</v>
      </c>
      <c r="C58" s="20"/>
      <c r="D58" s="28">
        <v>3095988</v>
      </c>
      <c r="E58" s="20"/>
      <c r="F58" s="28">
        <v>769296</v>
      </c>
      <c r="G58" s="21" t="s">
        <v>16</v>
      </c>
      <c r="H58" s="28">
        <v>3982073</v>
      </c>
      <c r="I58" s="21" t="s">
        <v>16</v>
      </c>
      <c r="J58" s="28">
        <v>1220</v>
      </c>
      <c r="K58" s="20"/>
      <c r="L58" s="28">
        <v>4500</v>
      </c>
      <c r="M58" s="30" t="s">
        <v>96</v>
      </c>
      <c r="N58" s="30" t="s">
        <v>96</v>
      </c>
      <c r="O58" s="28">
        <v>112717</v>
      </c>
      <c r="P58" s="20"/>
      <c r="Q58" s="28">
        <v>118437</v>
      </c>
      <c r="R58" s="20"/>
      <c r="S58" s="28">
        <v>4100510</v>
      </c>
      <c r="T58" s="21" t="s">
        <v>16</v>
      </c>
      <c r="U58" s="28">
        <v>3252036</v>
      </c>
      <c r="V58" s="20"/>
      <c r="W58" s="28">
        <v>7337507</v>
      </c>
      <c r="X58" s="21" t="s">
        <v>16</v>
      </c>
      <c r="Y58" s="28">
        <v>14690052</v>
      </c>
      <c r="Z58" s="21" t="s">
        <v>16</v>
      </c>
    </row>
    <row r="59" spans="1:26" x14ac:dyDescent="0.25">
      <c r="A59" s="24">
        <v>1996</v>
      </c>
      <c r="B59" s="29">
        <v>121613</v>
      </c>
      <c r="C59" s="26"/>
      <c r="D59" s="29">
        <v>3226318</v>
      </c>
      <c r="E59" s="26"/>
      <c r="F59" s="29">
        <v>790037</v>
      </c>
      <c r="G59" s="27" t="s">
        <v>16</v>
      </c>
      <c r="H59" s="29">
        <v>4137967</v>
      </c>
      <c r="I59" s="27" t="s">
        <v>16</v>
      </c>
      <c r="J59" s="29">
        <v>1300</v>
      </c>
      <c r="K59" s="26"/>
      <c r="L59" s="29">
        <v>5300</v>
      </c>
      <c r="M59" s="30" t="s">
        <v>96</v>
      </c>
      <c r="N59" s="30" t="s">
        <v>96</v>
      </c>
      <c r="O59" s="29">
        <v>128840</v>
      </c>
      <c r="P59" s="26"/>
      <c r="Q59" s="29">
        <v>135440</v>
      </c>
      <c r="R59" s="26"/>
      <c r="S59" s="29">
        <v>4273407</v>
      </c>
      <c r="T59" s="27" t="s">
        <v>16</v>
      </c>
      <c r="U59" s="29">
        <v>3343969</v>
      </c>
      <c r="V59" s="26"/>
      <c r="W59" s="29">
        <v>7554615</v>
      </c>
      <c r="X59" s="27" t="s">
        <v>16</v>
      </c>
      <c r="Y59" s="29">
        <v>15171991</v>
      </c>
      <c r="Z59" s="27" t="s">
        <v>16</v>
      </c>
    </row>
    <row r="60" spans="1:26" x14ac:dyDescent="0.25">
      <c r="A60" s="18">
        <v>1997</v>
      </c>
      <c r="B60" s="28">
        <v>129391</v>
      </c>
      <c r="C60" s="20"/>
      <c r="D60" s="28">
        <v>3285320</v>
      </c>
      <c r="E60" s="20"/>
      <c r="F60" s="28">
        <v>742508</v>
      </c>
      <c r="G60" s="21" t="s">
        <v>16</v>
      </c>
      <c r="H60" s="28">
        <v>4157219</v>
      </c>
      <c r="I60" s="21" t="s">
        <v>16</v>
      </c>
      <c r="J60" s="28">
        <v>1228</v>
      </c>
      <c r="K60" s="20"/>
      <c r="L60" s="28">
        <v>5700</v>
      </c>
      <c r="M60" s="30" t="s">
        <v>96</v>
      </c>
      <c r="N60" s="30" t="s">
        <v>96</v>
      </c>
      <c r="O60" s="28">
        <v>131283</v>
      </c>
      <c r="P60" s="21" t="s">
        <v>16</v>
      </c>
      <c r="Q60" s="28">
        <v>138211</v>
      </c>
      <c r="R60" s="20"/>
      <c r="S60" s="28">
        <v>4295430</v>
      </c>
      <c r="T60" s="21" t="s">
        <v>16</v>
      </c>
      <c r="U60" s="28">
        <v>3502848</v>
      </c>
      <c r="V60" s="20"/>
      <c r="W60" s="28">
        <v>7882946</v>
      </c>
      <c r="X60" s="21" t="s">
        <v>16</v>
      </c>
      <c r="Y60" s="28">
        <v>15681225</v>
      </c>
      <c r="Z60" s="21" t="s">
        <v>16</v>
      </c>
    </row>
    <row r="61" spans="1:26" x14ac:dyDescent="0.25">
      <c r="A61" s="18">
        <v>1998</v>
      </c>
      <c r="B61" s="28">
        <v>93436</v>
      </c>
      <c r="C61" s="20"/>
      <c r="D61" s="28">
        <v>3082975</v>
      </c>
      <c r="E61" s="20"/>
      <c r="F61" s="28">
        <v>701574</v>
      </c>
      <c r="G61" s="21" t="s">
        <v>16</v>
      </c>
      <c r="H61" s="28">
        <v>3877984</v>
      </c>
      <c r="I61" s="21" t="s">
        <v>16</v>
      </c>
      <c r="J61" s="28">
        <v>1228</v>
      </c>
      <c r="K61" s="20"/>
      <c r="L61" s="28">
        <v>7100</v>
      </c>
      <c r="M61" s="30" t="s">
        <v>96</v>
      </c>
      <c r="N61" s="30" t="s">
        <v>96</v>
      </c>
      <c r="O61" s="28">
        <v>118461</v>
      </c>
      <c r="P61" s="20"/>
      <c r="Q61" s="28">
        <v>126789</v>
      </c>
      <c r="R61" s="20"/>
      <c r="S61" s="28">
        <v>4004773</v>
      </c>
      <c r="T61" s="21" t="s">
        <v>16</v>
      </c>
      <c r="U61" s="28">
        <v>3677989</v>
      </c>
      <c r="V61" s="20"/>
      <c r="W61" s="28">
        <v>8284788</v>
      </c>
      <c r="X61" s="21" t="s">
        <v>16</v>
      </c>
      <c r="Y61" s="28">
        <v>15967551</v>
      </c>
      <c r="Z61" s="21" t="s">
        <v>16</v>
      </c>
    </row>
    <row r="62" spans="1:26" x14ac:dyDescent="0.25">
      <c r="A62" s="24">
        <v>1999</v>
      </c>
      <c r="B62" s="29">
        <v>102524</v>
      </c>
      <c r="C62" s="26"/>
      <c r="D62" s="29">
        <v>3115031</v>
      </c>
      <c r="E62" s="26"/>
      <c r="F62" s="29">
        <v>707167</v>
      </c>
      <c r="G62" s="27" t="s">
        <v>16</v>
      </c>
      <c r="H62" s="29">
        <v>3924722</v>
      </c>
      <c r="I62" s="27" t="s">
        <v>16</v>
      </c>
      <c r="J62" s="29">
        <v>1173</v>
      </c>
      <c r="K62" s="26"/>
      <c r="L62" s="29">
        <v>6700</v>
      </c>
      <c r="M62" s="30" t="s">
        <v>96</v>
      </c>
      <c r="N62" s="30" t="s">
        <v>96</v>
      </c>
      <c r="O62" s="29">
        <v>120748</v>
      </c>
      <c r="P62" s="26"/>
      <c r="Q62" s="29">
        <v>128621</v>
      </c>
      <c r="R62" s="26"/>
      <c r="S62" s="29">
        <v>4053343</v>
      </c>
      <c r="T62" s="27" t="s">
        <v>16</v>
      </c>
      <c r="U62" s="29">
        <v>3766238</v>
      </c>
      <c r="V62" s="26"/>
      <c r="W62" s="29">
        <v>8556679</v>
      </c>
      <c r="X62" s="27" t="s">
        <v>16</v>
      </c>
      <c r="Y62" s="29">
        <v>16376260</v>
      </c>
      <c r="Z62" s="27" t="s">
        <v>16</v>
      </c>
    </row>
    <row r="63" spans="1:26" x14ac:dyDescent="0.25">
      <c r="A63" s="18">
        <v>2000</v>
      </c>
      <c r="B63" s="28">
        <v>91895</v>
      </c>
      <c r="C63" s="20"/>
      <c r="D63" s="28">
        <v>3251562</v>
      </c>
      <c r="E63" s="20"/>
      <c r="F63" s="28">
        <v>806907</v>
      </c>
      <c r="G63" s="21" t="s">
        <v>16</v>
      </c>
      <c r="H63" s="28">
        <v>4150364</v>
      </c>
      <c r="I63" s="21" t="s">
        <v>16</v>
      </c>
      <c r="J63" s="28">
        <v>1018</v>
      </c>
      <c r="K63" s="20"/>
      <c r="L63" s="28">
        <v>7600</v>
      </c>
      <c r="M63" s="30" t="s">
        <v>96</v>
      </c>
      <c r="N63" s="30" t="s">
        <v>96</v>
      </c>
      <c r="O63" s="28">
        <v>119102</v>
      </c>
      <c r="P63" s="20"/>
      <c r="Q63" s="28">
        <v>127719</v>
      </c>
      <c r="R63" s="20"/>
      <c r="S63" s="28">
        <v>4278083</v>
      </c>
      <c r="T63" s="21" t="s">
        <v>16</v>
      </c>
      <c r="U63" s="28">
        <v>3955691</v>
      </c>
      <c r="V63" s="20"/>
      <c r="W63" s="28">
        <v>8941622</v>
      </c>
      <c r="X63" s="21" t="s">
        <v>16</v>
      </c>
      <c r="Y63" s="28">
        <v>17175396</v>
      </c>
      <c r="Z63" s="21" t="s">
        <v>16</v>
      </c>
    </row>
    <row r="64" spans="1:26" x14ac:dyDescent="0.25">
      <c r="A64" s="18">
        <v>2001</v>
      </c>
      <c r="B64" s="28">
        <v>96858</v>
      </c>
      <c r="C64" s="20"/>
      <c r="D64" s="28">
        <v>3097263</v>
      </c>
      <c r="E64" s="20"/>
      <c r="F64" s="28">
        <v>789588</v>
      </c>
      <c r="G64" s="21" t="s">
        <v>16</v>
      </c>
      <c r="H64" s="28">
        <v>3983708</v>
      </c>
      <c r="I64" s="21" t="s">
        <v>16</v>
      </c>
      <c r="J64" s="19">
        <v>687</v>
      </c>
      <c r="K64" s="20"/>
      <c r="L64" s="28">
        <v>8270</v>
      </c>
      <c r="M64" s="30" t="s">
        <v>96</v>
      </c>
      <c r="N64" s="30" t="s">
        <v>96</v>
      </c>
      <c r="O64" s="28">
        <v>91661</v>
      </c>
      <c r="P64" s="20"/>
      <c r="Q64" s="28">
        <v>100618</v>
      </c>
      <c r="R64" s="20"/>
      <c r="S64" s="28">
        <v>4084326</v>
      </c>
      <c r="T64" s="21" t="s">
        <v>16</v>
      </c>
      <c r="U64" s="28">
        <v>4062047</v>
      </c>
      <c r="V64" s="20"/>
      <c r="W64" s="28">
        <v>8990268</v>
      </c>
      <c r="X64" s="21" t="s">
        <v>16</v>
      </c>
      <c r="Y64" s="28">
        <v>17136641</v>
      </c>
      <c r="Z64" s="21" t="s">
        <v>16</v>
      </c>
    </row>
    <row r="65" spans="1:26" x14ac:dyDescent="0.25">
      <c r="A65" s="24">
        <v>2002</v>
      </c>
      <c r="B65" s="29">
        <v>89820</v>
      </c>
      <c r="C65" s="26"/>
      <c r="D65" s="29">
        <v>3224982</v>
      </c>
      <c r="E65" s="26"/>
      <c r="F65" s="29">
        <v>725515</v>
      </c>
      <c r="G65" s="27" t="s">
        <v>16</v>
      </c>
      <c r="H65" s="29">
        <v>4040318</v>
      </c>
      <c r="I65" s="27" t="s">
        <v>16</v>
      </c>
      <c r="J65" s="25">
        <v>130</v>
      </c>
      <c r="K65" s="26"/>
      <c r="L65" s="29">
        <v>8753</v>
      </c>
      <c r="M65" s="30" t="s">
        <v>96</v>
      </c>
      <c r="N65" s="30" t="s">
        <v>96</v>
      </c>
      <c r="O65" s="29">
        <v>94996</v>
      </c>
      <c r="P65" s="26"/>
      <c r="Q65" s="29">
        <v>103879</v>
      </c>
      <c r="R65" s="26"/>
      <c r="S65" s="29">
        <v>4144197</v>
      </c>
      <c r="T65" s="27" t="s">
        <v>16</v>
      </c>
      <c r="U65" s="29">
        <v>4109861</v>
      </c>
      <c r="V65" s="26"/>
      <c r="W65" s="29">
        <v>9103883</v>
      </c>
      <c r="X65" s="27" t="s">
        <v>16</v>
      </c>
      <c r="Y65" s="29">
        <v>17357940</v>
      </c>
      <c r="Z65" s="27" t="s">
        <v>16</v>
      </c>
    </row>
    <row r="66" spans="1:26" x14ac:dyDescent="0.25">
      <c r="A66" s="18">
        <v>2003</v>
      </c>
      <c r="B66" s="28">
        <v>81963</v>
      </c>
      <c r="C66" s="20"/>
      <c r="D66" s="28">
        <v>3260916</v>
      </c>
      <c r="E66" s="20"/>
      <c r="F66" s="28">
        <v>827398</v>
      </c>
      <c r="G66" s="21" t="s">
        <v>16</v>
      </c>
      <c r="H66" s="28">
        <v>4170277</v>
      </c>
      <c r="I66" s="21" t="s">
        <v>16</v>
      </c>
      <c r="J66" s="19">
        <v>740</v>
      </c>
      <c r="K66" s="20"/>
      <c r="L66" s="28">
        <v>11000</v>
      </c>
      <c r="M66" s="30" t="s">
        <v>96</v>
      </c>
      <c r="N66" s="30" t="s">
        <v>96</v>
      </c>
      <c r="O66" s="28">
        <v>101286</v>
      </c>
      <c r="P66" s="21" t="s">
        <v>16</v>
      </c>
      <c r="Q66" s="28">
        <v>113026</v>
      </c>
      <c r="R66" s="20"/>
      <c r="S66" s="28">
        <v>4283303</v>
      </c>
      <c r="T66" s="21" t="s">
        <v>16</v>
      </c>
      <c r="U66" s="28">
        <v>4090059</v>
      </c>
      <c r="V66" s="20"/>
      <c r="W66" s="28">
        <v>8969386</v>
      </c>
      <c r="X66" s="21" t="s">
        <v>16</v>
      </c>
      <c r="Y66" s="28">
        <v>17342748</v>
      </c>
      <c r="Z66" s="21" t="s">
        <v>16</v>
      </c>
    </row>
    <row r="67" spans="1:26" x14ac:dyDescent="0.25">
      <c r="A67" s="18">
        <v>2004</v>
      </c>
      <c r="B67" s="28">
        <v>102904</v>
      </c>
      <c r="C67" s="20"/>
      <c r="D67" s="28">
        <v>3200965</v>
      </c>
      <c r="E67" s="20"/>
      <c r="F67" s="28">
        <v>809482</v>
      </c>
      <c r="G67" s="21" t="s">
        <v>16</v>
      </c>
      <c r="H67" s="28">
        <v>4113352</v>
      </c>
      <c r="I67" s="21" t="s">
        <v>16</v>
      </c>
      <c r="J67" s="28">
        <v>1052</v>
      </c>
      <c r="K67" s="20"/>
      <c r="L67" s="28">
        <v>12000</v>
      </c>
      <c r="M67" s="30" t="s">
        <v>96</v>
      </c>
      <c r="N67" s="30" t="s">
        <v>96</v>
      </c>
      <c r="O67" s="28">
        <v>105319</v>
      </c>
      <c r="P67" s="20"/>
      <c r="Q67" s="28">
        <v>118371</v>
      </c>
      <c r="R67" s="20"/>
      <c r="S67" s="28">
        <v>4231723</v>
      </c>
      <c r="T67" s="21" t="s">
        <v>16</v>
      </c>
      <c r="U67" s="28">
        <v>4198209</v>
      </c>
      <c r="V67" s="20"/>
      <c r="W67" s="28">
        <v>9229331</v>
      </c>
      <c r="X67" s="21" t="s">
        <v>16</v>
      </c>
      <c r="Y67" s="28">
        <v>17659264</v>
      </c>
      <c r="Z67" s="21" t="s">
        <v>16</v>
      </c>
    </row>
    <row r="68" spans="1:26" x14ac:dyDescent="0.25">
      <c r="A68" s="24">
        <v>2005</v>
      </c>
      <c r="B68" s="29">
        <v>96999</v>
      </c>
      <c r="C68" s="26"/>
      <c r="D68" s="29">
        <v>3073213</v>
      </c>
      <c r="E68" s="26"/>
      <c r="F68" s="29">
        <v>761428</v>
      </c>
      <c r="G68" s="27" t="s">
        <v>16</v>
      </c>
      <c r="H68" s="29">
        <v>3931641</v>
      </c>
      <c r="I68" s="27" t="s">
        <v>16</v>
      </c>
      <c r="J68" s="25">
        <v>860</v>
      </c>
      <c r="K68" s="26"/>
      <c r="L68" s="29">
        <v>13600</v>
      </c>
      <c r="M68" s="30" t="s">
        <v>96</v>
      </c>
      <c r="N68" s="30" t="s">
        <v>96</v>
      </c>
      <c r="O68" s="29">
        <v>104777</v>
      </c>
      <c r="P68" s="27" t="s">
        <v>16</v>
      </c>
      <c r="Q68" s="29">
        <v>119237</v>
      </c>
      <c r="R68" s="27" t="s">
        <v>16</v>
      </c>
      <c r="S68" s="29">
        <v>4050879</v>
      </c>
      <c r="T68" s="27" t="s">
        <v>16</v>
      </c>
      <c r="U68" s="29">
        <v>4350570</v>
      </c>
      <c r="V68" s="26"/>
      <c r="W68" s="29">
        <v>9454948</v>
      </c>
      <c r="X68" s="27" t="s">
        <v>16</v>
      </c>
      <c r="Y68" s="29">
        <v>17856396</v>
      </c>
      <c r="Z68" s="27" t="s">
        <v>16</v>
      </c>
    </row>
    <row r="69" spans="1:26" x14ac:dyDescent="0.25">
      <c r="A69" s="18">
        <v>2006</v>
      </c>
      <c r="B69" s="28">
        <v>64789</v>
      </c>
      <c r="C69" s="20"/>
      <c r="D69" s="28">
        <v>2901680</v>
      </c>
      <c r="E69" s="20"/>
      <c r="F69" s="28">
        <v>662543</v>
      </c>
      <c r="G69" s="21" t="s">
        <v>16</v>
      </c>
      <c r="H69" s="28">
        <v>3629013</v>
      </c>
      <c r="I69" s="21" t="s">
        <v>16</v>
      </c>
      <c r="J69" s="19">
        <v>927</v>
      </c>
      <c r="K69" s="20"/>
      <c r="L69" s="28">
        <v>14000</v>
      </c>
      <c r="M69" s="30" t="s">
        <v>96</v>
      </c>
      <c r="N69" s="30" t="s">
        <v>96</v>
      </c>
      <c r="O69" s="28">
        <v>102289</v>
      </c>
      <c r="P69" s="21" t="s">
        <v>16</v>
      </c>
      <c r="Q69" s="28">
        <v>117216</v>
      </c>
      <c r="R69" s="20"/>
      <c r="S69" s="28">
        <v>3746228</v>
      </c>
      <c r="T69" s="21" t="s">
        <v>16</v>
      </c>
      <c r="U69" s="28">
        <v>4434725</v>
      </c>
      <c r="V69" s="20"/>
      <c r="W69" s="28">
        <v>9529308</v>
      </c>
      <c r="X69" s="21" t="s">
        <v>16</v>
      </c>
      <c r="Y69" s="28">
        <v>17710262</v>
      </c>
      <c r="Z69" s="21" t="s">
        <v>16</v>
      </c>
    </row>
    <row r="70" spans="1:26" x14ac:dyDescent="0.25">
      <c r="A70" s="18">
        <v>2007</v>
      </c>
      <c r="B70" s="28">
        <v>70035</v>
      </c>
      <c r="C70" s="20"/>
      <c r="D70" s="28">
        <v>3094061</v>
      </c>
      <c r="E70" s="20"/>
      <c r="F70" s="28">
        <v>649416</v>
      </c>
      <c r="G70" s="21" t="s">
        <v>16</v>
      </c>
      <c r="H70" s="28">
        <v>3813512</v>
      </c>
      <c r="I70" s="21" t="s">
        <v>16</v>
      </c>
      <c r="J70" s="19">
        <v>764</v>
      </c>
      <c r="K70" s="20"/>
      <c r="L70" s="28">
        <v>14400</v>
      </c>
      <c r="M70" s="30" t="s">
        <v>96</v>
      </c>
      <c r="N70" s="30" t="s">
        <v>96</v>
      </c>
      <c r="O70" s="28">
        <v>102354</v>
      </c>
      <c r="P70" s="21" t="s">
        <v>16</v>
      </c>
      <c r="Q70" s="28">
        <v>117518</v>
      </c>
      <c r="R70" s="21" t="s">
        <v>16</v>
      </c>
      <c r="S70" s="28">
        <v>3931030</v>
      </c>
      <c r="T70" s="21" t="s">
        <v>16</v>
      </c>
      <c r="U70" s="28">
        <v>4559507</v>
      </c>
      <c r="V70" s="20"/>
      <c r="W70" s="28">
        <v>9773091</v>
      </c>
      <c r="X70" s="21" t="s">
        <v>16</v>
      </c>
      <c r="Y70" s="28">
        <v>18263629</v>
      </c>
      <c r="Z70" s="21" t="s">
        <v>16</v>
      </c>
    </row>
    <row r="71" spans="1:26" x14ac:dyDescent="0.25">
      <c r="A71" s="24">
        <v>2008</v>
      </c>
      <c r="B71" s="29">
        <v>69059</v>
      </c>
      <c r="C71" s="26"/>
      <c r="D71" s="29">
        <v>3228425</v>
      </c>
      <c r="E71" s="27" t="s">
        <v>16</v>
      </c>
      <c r="F71" s="29">
        <v>650859</v>
      </c>
      <c r="G71" s="27" t="s">
        <v>16</v>
      </c>
      <c r="H71" s="29">
        <v>3948342</v>
      </c>
      <c r="I71" s="27" t="s">
        <v>16</v>
      </c>
      <c r="J71" s="25">
        <v>591</v>
      </c>
      <c r="K71" s="26"/>
      <c r="L71" s="29">
        <v>14800</v>
      </c>
      <c r="M71" s="25">
        <v>1</v>
      </c>
      <c r="N71" s="30" t="s">
        <v>96</v>
      </c>
      <c r="O71" s="29">
        <v>109327</v>
      </c>
      <c r="P71" s="27" t="s">
        <v>16</v>
      </c>
      <c r="Q71" s="29">
        <v>124719</v>
      </c>
      <c r="R71" s="27" t="s">
        <v>16</v>
      </c>
      <c r="S71" s="29">
        <v>4073061</v>
      </c>
      <c r="T71" s="27" t="s">
        <v>16</v>
      </c>
      <c r="U71" s="29">
        <v>4558368</v>
      </c>
      <c r="V71" s="26"/>
      <c r="W71" s="29">
        <v>9749422</v>
      </c>
      <c r="X71" s="27" t="s">
        <v>16</v>
      </c>
      <c r="Y71" s="29">
        <v>18380850</v>
      </c>
      <c r="Z71" s="27" t="s">
        <v>16</v>
      </c>
    </row>
    <row r="72" spans="1:26" x14ac:dyDescent="0.25">
      <c r="A72" s="18">
        <v>2009</v>
      </c>
      <c r="B72" s="28">
        <v>63019</v>
      </c>
      <c r="C72" s="21" t="s">
        <v>16</v>
      </c>
      <c r="D72" s="28">
        <v>3186855</v>
      </c>
      <c r="E72" s="21" t="s">
        <v>16</v>
      </c>
      <c r="F72" s="28">
        <v>682486</v>
      </c>
      <c r="G72" s="21" t="s">
        <v>16</v>
      </c>
      <c r="H72" s="28">
        <v>3932360</v>
      </c>
      <c r="I72" s="21" t="s">
        <v>16</v>
      </c>
      <c r="J72" s="19">
        <v>692</v>
      </c>
      <c r="K72" s="21" t="s">
        <v>16</v>
      </c>
      <c r="L72" s="28">
        <v>16700</v>
      </c>
      <c r="M72" s="19" t="s">
        <v>97</v>
      </c>
      <c r="N72" s="19">
        <v>2</v>
      </c>
      <c r="O72" s="28">
        <v>111624</v>
      </c>
      <c r="P72" s="21" t="s">
        <v>16</v>
      </c>
      <c r="Q72" s="28">
        <v>129018</v>
      </c>
      <c r="R72" s="21" t="s">
        <v>16</v>
      </c>
      <c r="S72" s="28">
        <v>4061378</v>
      </c>
      <c r="T72" s="21" t="s">
        <v>16</v>
      </c>
      <c r="U72" s="28">
        <v>4460057</v>
      </c>
      <c r="V72" s="21" t="s">
        <v>16</v>
      </c>
      <c r="W72" s="28">
        <v>9377876</v>
      </c>
      <c r="X72" s="21" t="s">
        <v>16</v>
      </c>
      <c r="Y72" s="28">
        <v>17899311</v>
      </c>
      <c r="Z72" s="21" t="s">
        <v>16</v>
      </c>
    </row>
    <row r="73" spans="1:26" x14ac:dyDescent="0.25">
      <c r="A73" s="18" t="s">
        <v>98</v>
      </c>
      <c r="B73" s="28">
        <v>58255</v>
      </c>
      <c r="C73" s="20"/>
      <c r="D73" s="28">
        <v>3276151</v>
      </c>
      <c r="E73" s="20"/>
      <c r="F73" s="28">
        <v>713259</v>
      </c>
      <c r="G73" s="20"/>
      <c r="H73" s="28">
        <v>4047665</v>
      </c>
      <c r="I73" s="20"/>
      <c r="J73" s="19">
        <v>902</v>
      </c>
      <c r="K73" s="20"/>
      <c r="L73" s="28">
        <v>18500</v>
      </c>
      <c r="M73" s="19">
        <v>15</v>
      </c>
      <c r="N73" s="19">
        <v>7</v>
      </c>
      <c r="O73" s="28">
        <v>107758</v>
      </c>
      <c r="P73" s="20"/>
      <c r="Q73" s="28">
        <v>127182</v>
      </c>
      <c r="R73" s="20"/>
      <c r="S73" s="28">
        <v>4174847</v>
      </c>
      <c r="T73" s="20"/>
      <c r="U73" s="28">
        <v>4535647</v>
      </c>
      <c r="V73" s="20"/>
      <c r="W73" s="28">
        <v>9494669</v>
      </c>
      <c r="X73" s="20"/>
      <c r="Y73" s="28">
        <v>18205163</v>
      </c>
      <c r="Z73" s="20"/>
    </row>
    <row r="74" spans="1:26" x14ac:dyDescent="0.25">
      <c r="A74" s="273" t="s">
        <v>99</v>
      </c>
      <c r="B74" s="274"/>
      <c r="C74" s="274"/>
      <c r="D74" s="274"/>
      <c r="E74" s="274"/>
      <c r="F74" s="274"/>
      <c r="G74" s="274"/>
      <c r="H74" s="274"/>
      <c r="I74" s="274"/>
      <c r="J74" s="274"/>
      <c r="K74" s="274"/>
      <c r="L74" s="274"/>
      <c r="M74" s="274"/>
      <c r="N74" s="274" t="s">
        <v>100</v>
      </c>
      <c r="O74" s="274"/>
      <c r="P74" s="274"/>
      <c r="Q74" s="274"/>
      <c r="R74" s="274"/>
      <c r="S74" s="274"/>
      <c r="T74" s="274"/>
      <c r="U74" s="274"/>
      <c r="V74" s="274"/>
      <c r="W74" s="274"/>
      <c r="X74" s="274"/>
      <c r="Y74" s="274"/>
      <c r="Z74" s="275"/>
    </row>
    <row r="75" spans="1:26" x14ac:dyDescent="0.25">
      <c r="A75" s="267" t="s">
        <v>101</v>
      </c>
      <c r="B75" s="268"/>
      <c r="C75" s="268"/>
      <c r="D75" s="268"/>
      <c r="E75" s="268"/>
      <c r="F75" s="268"/>
      <c r="G75" s="268"/>
      <c r="H75" s="268"/>
      <c r="I75" s="268"/>
      <c r="J75" s="268"/>
      <c r="K75" s="268"/>
      <c r="L75" s="268"/>
      <c r="M75" s="268"/>
      <c r="N75" s="269" t="s">
        <v>102</v>
      </c>
      <c r="O75" s="269"/>
      <c r="P75" s="269"/>
      <c r="Q75" s="269"/>
      <c r="R75" s="269"/>
      <c r="S75" s="269"/>
      <c r="T75" s="269"/>
      <c r="U75" s="269"/>
      <c r="V75" s="269"/>
      <c r="W75" s="269"/>
      <c r="X75" s="269"/>
      <c r="Y75" s="269"/>
      <c r="Z75" s="270"/>
    </row>
    <row r="76" spans="1:26" x14ac:dyDescent="0.25">
      <c r="A76" s="267"/>
      <c r="B76" s="268"/>
      <c r="C76" s="268"/>
      <c r="D76" s="268"/>
      <c r="E76" s="268"/>
      <c r="F76" s="268"/>
      <c r="G76" s="268"/>
      <c r="H76" s="268"/>
      <c r="I76" s="268"/>
      <c r="J76" s="268"/>
      <c r="K76" s="268"/>
      <c r="L76" s="268"/>
      <c r="M76" s="268"/>
      <c r="N76" s="276" t="s">
        <v>103</v>
      </c>
      <c r="O76" s="276"/>
      <c r="P76" s="276"/>
      <c r="Q76" s="276"/>
      <c r="R76" s="276"/>
      <c r="S76" s="276"/>
      <c r="T76" s="276"/>
      <c r="U76" s="276"/>
      <c r="V76" s="276"/>
      <c r="W76" s="276"/>
      <c r="X76" s="276"/>
      <c r="Y76" s="276"/>
      <c r="Z76" s="277"/>
    </row>
    <row r="77" spans="1:26" x14ac:dyDescent="0.25">
      <c r="A77" s="267"/>
      <c r="B77" s="268"/>
      <c r="C77" s="268"/>
      <c r="D77" s="268"/>
      <c r="E77" s="268"/>
      <c r="F77" s="268"/>
      <c r="G77" s="268"/>
      <c r="H77" s="268"/>
      <c r="I77" s="268"/>
      <c r="J77" s="268"/>
      <c r="K77" s="268"/>
      <c r="L77" s="268"/>
      <c r="M77" s="268"/>
      <c r="N77" s="276" t="s">
        <v>104</v>
      </c>
      <c r="O77" s="276"/>
      <c r="P77" s="276"/>
      <c r="Q77" s="276"/>
      <c r="R77" s="276"/>
      <c r="S77" s="276"/>
      <c r="T77" s="276"/>
      <c r="U77" s="276"/>
      <c r="V77" s="276"/>
      <c r="W77" s="276"/>
      <c r="X77" s="276"/>
      <c r="Y77" s="276"/>
      <c r="Z77" s="277"/>
    </row>
    <row r="78" spans="1:26" x14ac:dyDescent="0.25">
      <c r="A78" s="267" t="s">
        <v>105</v>
      </c>
      <c r="B78" s="268"/>
      <c r="C78" s="268"/>
      <c r="D78" s="268"/>
      <c r="E78" s="268"/>
      <c r="F78" s="268"/>
      <c r="G78" s="268"/>
      <c r="H78" s="268"/>
      <c r="I78" s="268"/>
      <c r="J78" s="268"/>
      <c r="K78" s="268"/>
      <c r="L78" s="268"/>
      <c r="M78" s="268"/>
      <c r="N78" s="269" t="s">
        <v>106</v>
      </c>
      <c r="O78" s="269"/>
      <c r="P78" s="269"/>
      <c r="Q78" s="269"/>
      <c r="R78" s="269"/>
      <c r="S78" s="269"/>
      <c r="T78" s="269"/>
      <c r="U78" s="269"/>
      <c r="V78" s="269"/>
      <c r="W78" s="269"/>
      <c r="X78" s="269"/>
      <c r="Y78" s="269"/>
      <c r="Z78" s="270"/>
    </row>
    <row r="79" spans="1:26" x14ac:dyDescent="0.25">
      <c r="A79" s="271" t="s">
        <v>107</v>
      </c>
      <c r="B79" s="272"/>
      <c r="C79" s="272"/>
      <c r="D79" s="272"/>
      <c r="E79" s="272"/>
      <c r="F79" s="272"/>
      <c r="G79" s="272"/>
      <c r="H79" s="272"/>
      <c r="I79" s="272"/>
      <c r="J79" s="272"/>
      <c r="K79" s="272"/>
      <c r="L79" s="272"/>
      <c r="M79" s="272"/>
      <c r="N79" s="276" t="s">
        <v>108</v>
      </c>
      <c r="O79" s="276"/>
      <c r="P79" s="276"/>
      <c r="Q79" s="276"/>
      <c r="R79" s="276"/>
      <c r="S79" s="276"/>
      <c r="T79" s="276"/>
      <c r="U79" s="276"/>
      <c r="V79" s="276"/>
      <c r="W79" s="276"/>
      <c r="X79" s="276"/>
      <c r="Y79" s="276"/>
      <c r="Z79" s="277"/>
    </row>
    <row r="80" spans="1:26" x14ac:dyDescent="0.25">
      <c r="A80" s="267" t="s">
        <v>109</v>
      </c>
      <c r="B80" s="268"/>
      <c r="C80" s="268"/>
      <c r="D80" s="268"/>
      <c r="E80" s="268"/>
      <c r="F80" s="268"/>
      <c r="G80" s="268"/>
      <c r="H80" s="268"/>
      <c r="I80" s="268"/>
      <c r="J80" s="268"/>
      <c r="K80" s="268"/>
      <c r="L80" s="268"/>
      <c r="M80" s="268"/>
      <c r="N80" s="269" t="s">
        <v>110</v>
      </c>
      <c r="O80" s="269"/>
      <c r="P80" s="269"/>
      <c r="Q80" s="269"/>
      <c r="R80" s="269"/>
      <c r="S80" s="269"/>
      <c r="T80" s="269"/>
      <c r="U80" s="269"/>
      <c r="V80" s="269"/>
      <c r="W80" s="269"/>
      <c r="X80" s="269"/>
      <c r="Y80" s="269"/>
      <c r="Z80" s="270"/>
    </row>
    <row r="81" spans="1:26" x14ac:dyDescent="0.25">
      <c r="A81" s="271" t="s">
        <v>111</v>
      </c>
      <c r="B81" s="272"/>
      <c r="C81" s="272"/>
      <c r="D81" s="272"/>
      <c r="E81" s="272"/>
      <c r="F81" s="272"/>
      <c r="G81" s="272"/>
      <c r="H81" s="272"/>
      <c r="I81" s="272"/>
      <c r="J81" s="272"/>
      <c r="K81" s="272"/>
      <c r="L81" s="272"/>
      <c r="M81" s="272"/>
      <c r="N81" s="276" t="s">
        <v>112</v>
      </c>
      <c r="O81" s="276"/>
      <c r="P81" s="276"/>
      <c r="Q81" s="276"/>
      <c r="R81" s="276"/>
      <c r="S81" s="276"/>
      <c r="T81" s="276"/>
      <c r="U81" s="276"/>
      <c r="V81" s="276"/>
      <c r="W81" s="276"/>
      <c r="X81" s="276"/>
      <c r="Y81" s="276"/>
      <c r="Z81" s="277"/>
    </row>
    <row r="82" spans="1:26" x14ac:dyDescent="0.25">
      <c r="A82" s="271" t="s">
        <v>113</v>
      </c>
      <c r="B82" s="272"/>
      <c r="C82" s="272"/>
      <c r="D82" s="272"/>
      <c r="E82" s="272"/>
      <c r="F82" s="272"/>
      <c r="G82" s="272"/>
      <c r="H82" s="272"/>
      <c r="I82" s="272"/>
      <c r="J82" s="272"/>
      <c r="K82" s="272"/>
      <c r="L82" s="272"/>
      <c r="M82" s="272"/>
      <c r="N82" s="276" t="s">
        <v>114</v>
      </c>
      <c r="O82" s="276"/>
      <c r="P82" s="276"/>
      <c r="Q82" s="276"/>
      <c r="R82" s="276"/>
      <c r="S82" s="276"/>
      <c r="T82" s="276"/>
      <c r="U82" s="276"/>
      <c r="V82" s="276"/>
      <c r="W82" s="276"/>
      <c r="X82" s="276"/>
      <c r="Y82" s="276"/>
      <c r="Z82" s="277"/>
    </row>
    <row r="83" spans="1:26" x14ac:dyDescent="0.25">
      <c r="A83" s="271"/>
      <c r="B83" s="272"/>
      <c r="C83" s="272"/>
      <c r="D83" s="272"/>
      <c r="E83" s="272"/>
      <c r="F83" s="272"/>
      <c r="G83" s="272"/>
      <c r="H83" s="272"/>
      <c r="I83" s="272"/>
      <c r="J83" s="272"/>
      <c r="K83" s="272"/>
      <c r="L83" s="272"/>
      <c r="M83" s="272"/>
      <c r="N83" s="276" t="s">
        <v>115</v>
      </c>
      <c r="O83" s="276"/>
      <c r="P83" s="276"/>
      <c r="Q83" s="276"/>
      <c r="R83" s="276"/>
      <c r="S83" s="276"/>
      <c r="T83" s="276"/>
      <c r="U83" s="276"/>
      <c r="V83" s="276"/>
      <c r="W83" s="276"/>
      <c r="X83" s="276"/>
      <c r="Y83" s="276"/>
      <c r="Z83" s="277"/>
    </row>
    <row r="84" spans="1:26" x14ac:dyDescent="0.25">
      <c r="A84" s="267" t="s">
        <v>116</v>
      </c>
      <c r="B84" s="268"/>
      <c r="C84" s="268"/>
      <c r="D84" s="268"/>
      <c r="E84" s="268"/>
      <c r="F84" s="268"/>
      <c r="G84" s="268"/>
      <c r="H84" s="268"/>
      <c r="I84" s="268"/>
      <c r="J84" s="268"/>
      <c r="K84" s="268"/>
      <c r="L84" s="268"/>
      <c r="M84" s="268"/>
      <c r="N84" s="276" t="s">
        <v>117</v>
      </c>
      <c r="O84" s="276"/>
      <c r="P84" s="276"/>
      <c r="Q84" s="276"/>
      <c r="R84" s="276"/>
      <c r="S84" s="276"/>
      <c r="T84" s="276"/>
      <c r="U84" s="276"/>
      <c r="V84" s="276"/>
      <c r="W84" s="276"/>
      <c r="X84" s="276"/>
      <c r="Y84" s="276"/>
      <c r="Z84" s="277"/>
    </row>
    <row r="85" spans="1:26" x14ac:dyDescent="0.25">
      <c r="A85" s="267" t="s">
        <v>118</v>
      </c>
      <c r="B85" s="268"/>
      <c r="C85" s="268"/>
      <c r="D85" s="268"/>
      <c r="E85" s="268"/>
      <c r="F85" s="268"/>
      <c r="G85" s="268"/>
      <c r="H85" s="268"/>
      <c r="I85" s="268"/>
      <c r="J85" s="268"/>
      <c r="K85" s="268"/>
      <c r="L85" s="268"/>
      <c r="M85" s="268"/>
      <c r="N85" s="276" t="s">
        <v>119</v>
      </c>
      <c r="O85" s="276"/>
      <c r="P85" s="276"/>
      <c r="Q85" s="276"/>
      <c r="R85" s="276"/>
      <c r="S85" s="276"/>
      <c r="T85" s="276"/>
      <c r="U85" s="276"/>
      <c r="V85" s="276"/>
      <c r="W85" s="276"/>
      <c r="X85" s="276"/>
      <c r="Y85" s="276"/>
      <c r="Z85" s="277"/>
    </row>
    <row r="86" spans="1:26" x14ac:dyDescent="0.25">
      <c r="A86" s="271" t="s">
        <v>120</v>
      </c>
      <c r="B86" s="272"/>
      <c r="C86" s="272"/>
      <c r="D86" s="272"/>
      <c r="E86" s="272"/>
      <c r="F86" s="272"/>
      <c r="G86" s="272"/>
      <c r="H86" s="272"/>
      <c r="I86" s="272"/>
      <c r="J86" s="272"/>
      <c r="K86" s="272"/>
      <c r="L86" s="272"/>
      <c r="M86" s="272"/>
      <c r="N86" s="276" t="s">
        <v>121</v>
      </c>
      <c r="O86" s="276"/>
      <c r="P86" s="276"/>
      <c r="Q86" s="276"/>
      <c r="R86" s="276"/>
      <c r="S86" s="276"/>
      <c r="T86" s="276"/>
      <c r="U86" s="276"/>
      <c r="V86" s="276"/>
      <c r="W86" s="276"/>
      <c r="X86" s="276"/>
      <c r="Y86" s="276"/>
      <c r="Z86" s="277"/>
    </row>
    <row r="87" spans="1:26" x14ac:dyDescent="0.25">
      <c r="A87" s="271"/>
      <c r="B87" s="272"/>
      <c r="C87" s="272"/>
      <c r="D87" s="272"/>
      <c r="E87" s="272"/>
      <c r="F87" s="272"/>
      <c r="G87" s="272"/>
      <c r="H87" s="272"/>
      <c r="I87" s="272"/>
      <c r="J87" s="272"/>
      <c r="K87" s="272"/>
      <c r="L87" s="272"/>
      <c r="M87" s="272"/>
      <c r="N87" s="276" t="s">
        <v>122</v>
      </c>
      <c r="O87" s="276"/>
      <c r="P87" s="276"/>
      <c r="Q87" s="276"/>
      <c r="R87" s="276"/>
      <c r="S87" s="276"/>
      <c r="T87" s="276"/>
      <c r="U87" s="276"/>
      <c r="V87" s="276"/>
      <c r="W87" s="276"/>
      <c r="X87" s="276"/>
      <c r="Y87" s="276"/>
      <c r="Z87" s="277"/>
    </row>
    <row r="88" spans="1:26" x14ac:dyDescent="0.25">
      <c r="A88" s="267" t="s">
        <v>123</v>
      </c>
      <c r="B88" s="268"/>
      <c r="C88" s="268"/>
      <c r="D88" s="268"/>
      <c r="E88" s="268"/>
      <c r="F88" s="268"/>
      <c r="G88" s="268"/>
      <c r="H88" s="268"/>
      <c r="I88" s="268"/>
      <c r="J88" s="268"/>
      <c r="K88" s="268"/>
      <c r="L88" s="268"/>
      <c r="M88" s="268"/>
      <c r="N88" s="276" t="s">
        <v>124</v>
      </c>
      <c r="O88" s="276"/>
      <c r="P88" s="276"/>
      <c r="Q88" s="276"/>
      <c r="R88" s="276"/>
      <c r="S88" s="276"/>
      <c r="T88" s="276"/>
      <c r="U88" s="276"/>
      <c r="V88" s="276"/>
      <c r="W88" s="276"/>
      <c r="X88" s="276"/>
      <c r="Y88" s="276"/>
      <c r="Z88" s="277"/>
    </row>
    <row r="89" spans="1:26" x14ac:dyDescent="0.25">
      <c r="A89" s="267" t="s">
        <v>125</v>
      </c>
      <c r="B89" s="268"/>
      <c r="C89" s="268"/>
      <c r="D89" s="268"/>
      <c r="E89" s="268"/>
      <c r="F89" s="268"/>
      <c r="G89" s="268"/>
      <c r="H89" s="268"/>
      <c r="I89" s="268"/>
      <c r="J89" s="268"/>
      <c r="K89" s="268"/>
      <c r="L89" s="268"/>
      <c r="M89" s="268"/>
      <c r="N89" s="371"/>
      <c r="O89" s="371"/>
      <c r="P89" s="371"/>
      <c r="Q89" s="371"/>
      <c r="R89" s="371"/>
      <c r="S89" s="371"/>
      <c r="T89" s="371"/>
      <c r="U89" s="371"/>
      <c r="V89" s="371"/>
      <c r="W89" s="371"/>
      <c r="X89" s="371"/>
      <c r="Y89" s="371"/>
      <c r="Z89" s="372"/>
    </row>
    <row r="90" spans="1:26" x14ac:dyDescent="0.25">
      <c r="A90" s="278" t="s">
        <v>126</v>
      </c>
      <c r="B90" s="279"/>
      <c r="C90" s="279"/>
      <c r="D90" s="279"/>
      <c r="E90" s="279"/>
      <c r="F90" s="279"/>
      <c r="G90" s="279"/>
      <c r="H90" s="279"/>
      <c r="I90" s="279"/>
      <c r="J90" s="279"/>
      <c r="K90" s="279"/>
      <c r="L90" s="279"/>
      <c r="M90" s="279"/>
      <c r="N90" s="373"/>
      <c r="O90" s="373"/>
      <c r="P90" s="373"/>
      <c r="Q90" s="373"/>
      <c r="R90" s="373"/>
      <c r="S90" s="373"/>
      <c r="T90" s="373"/>
      <c r="U90" s="373"/>
      <c r="V90" s="373"/>
      <c r="W90" s="373"/>
      <c r="X90" s="373"/>
      <c r="Y90" s="373"/>
      <c r="Z90" s="374"/>
    </row>
  </sheetData>
  <mergeCells count="72">
    <mergeCell ref="A88:M88"/>
    <mergeCell ref="N88:Z88"/>
    <mergeCell ref="A89:M89"/>
    <mergeCell ref="N89:Z90"/>
    <mergeCell ref="A90:M90"/>
    <mergeCell ref="A85:M85"/>
    <mergeCell ref="N85:Z85"/>
    <mergeCell ref="A86:M86"/>
    <mergeCell ref="N86:Z86"/>
    <mergeCell ref="A87:M87"/>
    <mergeCell ref="N87:Z87"/>
    <mergeCell ref="A82:M82"/>
    <mergeCell ref="N82:Z82"/>
    <mergeCell ref="A83:M83"/>
    <mergeCell ref="N83:Z83"/>
    <mergeCell ref="A84:M84"/>
    <mergeCell ref="N84:Z84"/>
    <mergeCell ref="A79:M79"/>
    <mergeCell ref="N79:Z79"/>
    <mergeCell ref="A80:M80"/>
    <mergeCell ref="N80:Z80"/>
    <mergeCell ref="A81:M81"/>
    <mergeCell ref="N81:Z81"/>
    <mergeCell ref="A75:M77"/>
    <mergeCell ref="N75:Z75"/>
    <mergeCell ref="N76:Z76"/>
    <mergeCell ref="N77:Z77"/>
    <mergeCell ref="A78:M78"/>
    <mergeCell ref="N78:Z78"/>
    <mergeCell ref="A74:M74"/>
    <mergeCell ref="N74:Z74"/>
    <mergeCell ref="M10:M11"/>
    <mergeCell ref="N10:N11"/>
    <mergeCell ref="O10:P11"/>
    <mergeCell ref="Q10:R11"/>
    <mergeCell ref="S10:T10"/>
    <mergeCell ref="U10:V10"/>
    <mergeCell ref="W10:X10"/>
    <mergeCell ref="J11:K11"/>
    <mergeCell ref="S11:T11"/>
    <mergeCell ref="U11:V11"/>
    <mergeCell ref="W11:X11"/>
    <mergeCell ref="S9:T9"/>
    <mergeCell ref="U9:V9"/>
    <mergeCell ref="W9:X9"/>
    <mergeCell ref="B10:C11"/>
    <mergeCell ref="D10:E11"/>
    <mergeCell ref="F10:G11"/>
    <mergeCell ref="H10:I11"/>
    <mergeCell ref="J10:K10"/>
    <mergeCell ref="L10:L11"/>
    <mergeCell ref="U7:V7"/>
    <mergeCell ref="W7:X7"/>
    <mergeCell ref="S8:T8"/>
    <mergeCell ref="U8:V8"/>
    <mergeCell ref="W8:X8"/>
    <mergeCell ref="A1:Z1"/>
    <mergeCell ref="A2:Z2"/>
    <mergeCell ref="A3:A11"/>
    <mergeCell ref="B3:T6"/>
    <mergeCell ref="U3:V3"/>
    <mergeCell ref="W3:X3"/>
    <mergeCell ref="Y3:Z11"/>
    <mergeCell ref="U4:V4"/>
    <mergeCell ref="W4:X4"/>
    <mergeCell ref="U5:V5"/>
    <mergeCell ref="W5:X5"/>
    <mergeCell ref="U6:V6"/>
    <mergeCell ref="W6:X6"/>
    <mergeCell ref="B7:I9"/>
    <mergeCell ref="J7:R9"/>
    <mergeCell ref="S7:T7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X88"/>
  <sheetViews>
    <sheetView showGridLines="0" workbookViewId="0">
      <selection activeCell="J6" sqref="J6:P7"/>
    </sheetView>
  </sheetViews>
  <sheetFormatPr defaultColWidth="9.140625" defaultRowHeight="12.75" x14ac:dyDescent="0.2"/>
  <cols>
    <col min="1" max="1" width="4.85546875" style="129" customWidth="1"/>
    <col min="2" max="2" width="6.7109375" style="129" customWidth="1"/>
    <col min="3" max="3" width="2.28515625" style="129" customWidth="1"/>
    <col min="4" max="4" width="8.28515625" style="129" customWidth="1"/>
    <col min="5" max="5" width="2.5703125" style="129" customWidth="1"/>
    <col min="6" max="6" width="7.28515625" style="129" customWidth="1"/>
    <col min="7" max="7" width="2.42578125" style="129" customWidth="1"/>
    <col min="8" max="8" width="7" style="129" customWidth="1"/>
    <col min="9" max="9" width="2.28515625" style="129" customWidth="1"/>
    <col min="10" max="10" width="11.140625" style="129" customWidth="1"/>
    <col min="11" max="11" width="6.28515625" style="129" customWidth="1"/>
    <col min="12" max="12" width="2.42578125" style="129" customWidth="1"/>
    <col min="13" max="13" width="10.140625" style="129" customWidth="1"/>
    <col min="14" max="14" width="3.7109375" style="129" customWidth="1"/>
    <col min="15" max="15" width="10.140625" style="129" customWidth="1"/>
    <col min="16" max="16" width="3.7109375" style="129" customWidth="1"/>
    <col min="17" max="17" width="10.5703125" style="129" customWidth="1"/>
    <col min="18" max="18" width="3.7109375" style="129" customWidth="1"/>
    <col min="19" max="19" width="10.5703125" style="129" customWidth="1"/>
    <col min="20" max="20" width="3.7109375" style="129" customWidth="1"/>
    <col min="21" max="21" width="11.5703125" style="129" customWidth="1"/>
    <col min="22" max="22" width="3.7109375" style="129" customWidth="1"/>
    <col min="23" max="23" width="11.85546875" style="129" customWidth="1"/>
    <col min="24" max="24" width="3.7109375" style="129" customWidth="1"/>
    <col min="25" max="16384" width="9.140625" style="129"/>
  </cols>
  <sheetData>
    <row r="1" spans="1:24" ht="15.75" customHeight="1" x14ac:dyDescent="0.25">
      <c r="A1" s="398" t="s">
        <v>274</v>
      </c>
      <c r="B1" s="399"/>
      <c r="C1" s="399"/>
      <c r="D1" s="399"/>
      <c r="E1" s="399"/>
      <c r="F1" s="399"/>
      <c r="G1" s="399"/>
      <c r="H1" s="399"/>
      <c r="I1" s="399"/>
      <c r="J1" s="399"/>
      <c r="K1" s="399"/>
      <c r="L1" s="399"/>
      <c r="M1" s="399"/>
      <c r="N1" s="399"/>
      <c r="O1" s="399"/>
      <c r="P1" s="399"/>
      <c r="Q1" s="399"/>
      <c r="R1" s="399"/>
      <c r="S1" s="399"/>
      <c r="T1" s="399"/>
      <c r="U1" s="399"/>
      <c r="V1" s="399"/>
      <c r="W1" s="399"/>
      <c r="X1" s="400"/>
    </row>
    <row r="2" spans="1:24" ht="12.75" customHeight="1" x14ac:dyDescent="0.2">
      <c r="A2" s="401" t="s">
        <v>76</v>
      </c>
      <c r="B2" s="402"/>
      <c r="C2" s="402"/>
      <c r="D2" s="402"/>
      <c r="E2" s="402"/>
      <c r="F2" s="402"/>
      <c r="G2" s="402"/>
      <c r="H2" s="402"/>
      <c r="I2" s="402"/>
      <c r="J2" s="402"/>
      <c r="K2" s="402"/>
      <c r="L2" s="402"/>
      <c r="M2" s="402"/>
      <c r="N2" s="402"/>
      <c r="O2" s="402"/>
      <c r="P2" s="402"/>
      <c r="Q2" s="402"/>
      <c r="R2" s="402"/>
      <c r="S2" s="402"/>
      <c r="T2" s="402"/>
      <c r="U2" s="402"/>
      <c r="V2" s="402"/>
      <c r="W2" s="402"/>
      <c r="X2" s="403"/>
    </row>
    <row r="3" spans="1:24" x14ac:dyDescent="0.2">
      <c r="A3" s="404" t="s">
        <v>1</v>
      </c>
      <c r="B3" s="407" t="s">
        <v>275</v>
      </c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9"/>
      <c r="S3" s="412"/>
      <c r="T3" s="413"/>
      <c r="U3" s="412"/>
      <c r="V3" s="413"/>
      <c r="W3" s="407" t="s">
        <v>78</v>
      </c>
      <c r="X3" s="409"/>
    </row>
    <row r="4" spans="1:24" x14ac:dyDescent="0.2">
      <c r="A4" s="405"/>
      <c r="B4" s="391"/>
      <c r="C4" s="410"/>
      <c r="D4" s="410"/>
      <c r="E4" s="410"/>
      <c r="F4" s="410"/>
      <c r="G4" s="410"/>
      <c r="H4" s="410"/>
      <c r="I4" s="410"/>
      <c r="J4" s="410"/>
      <c r="K4" s="410"/>
      <c r="L4" s="410"/>
      <c r="M4" s="410"/>
      <c r="N4" s="410"/>
      <c r="O4" s="410"/>
      <c r="P4" s="410"/>
      <c r="Q4" s="410"/>
      <c r="R4" s="392"/>
      <c r="S4" s="414"/>
      <c r="T4" s="415"/>
      <c r="U4" s="391" t="s">
        <v>79</v>
      </c>
      <c r="V4" s="392"/>
      <c r="W4" s="391"/>
      <c r="X4" s="392"/>
    </row>
    <row r="5" spans="1:24" x14ac:dyDescent="0.2">
      <c r="A5" s="405"/>
      <c r="B5" s="393"/>
      <c r="C5" s="411"/>
      <c r="D5" s="411"/>
      <c r="E5" s="411"/>
      <c r="F5" s="411"/>
      <c r="G5" s="411"/>
      <c r="H5" s="411"/>
      <c r="I5" s="411"/>
      <c r="J5" s="411"/>
      <c r="K5" s="411"/>
      <c r="L5" s="411"/>
      <c r="M5" s="411"/>
      <c r="N5" s="411"/>
      <c r="O5" s="411"/>
      <c r="P5" s="411"/>
      <c r="Q5" s="411"/>
      <c r="R5" s="394"/>
      <c r="S5" s="391" t="s">
        <v>80</v>
      </c>
      <c r="T5" s="392"/>
      <c r="U5" s="391" t="s">
        <v>81</v>
      </c>
      <c r="V5" s="392"/>
      <c r="W5" s="391"/>
      <c r="X5" s="392"/>
    </row>
    <row r="6" spans="1:24" x14ac:dyDescent="0.2">
      <c r="A6" s="405"/>
      <c r="B6" s="407" t="s">
        <v>82</v>
      </c>
      <c r="C6" s="408"/>
      <c r="D6" s="408"/>
      <c r="E6" s="408"/>
      <c r="F6" s="408"/>
      <c r="G6" s="408"/>
      <c r="H6" s="408"/>
      <c r="I6" s="409"/>
      <c r="J6" s="407" t="s">
        <v>276</v>
      </c>
      <c r="K6" s="408"/>
      <c r="L6" s="408"/>
      <c r="M6" s="408"/>
      <c r="N6" s="408"/>
      <c r="O6" s="408"/>
      <c r="P6" s="409"/>
      <c r="Q6" s="412"/>
      <c r="R6" s="413"/>
      <c r="S6" s="391" t="s">
        <v>50</v>
      </c>
      <c r="T6" s="392"/>
      <c r="U6" s="391" t="s">
        <v>84</v>
      </c>
      <c r="V6" s="392"/>
      <c r="W6" s="391"/>
      <c r="X6" s="392"/>
    </row>
    <row r="7" spans="1:24" x14ac:dyDescent="0.2">
      <c r="A7" s="405"/>
      <c r="B7" s="393"/>
      <c r="C7" s="411"/>
      <c r="D7" s="411"/>
      <c r="E7" s="411"/>
      <c r="F7" s="411"/>
      <c r="G7" s="411"/>
      <c r="H7" s="411"/>
      <c r="I7" s="394"/>
      <c r="J7" s="393"/>
      <c r="K7" s="411"/>
      <c r="L7" s="411"/>
      <c r="M7" s="411"/>
      <c r="N7" s="411"/>
      <c r="O7" s="411"/>
      <c r="P7" s="394"/>
      <c r="Q7" s="391" t="s">
        <v>78</v>
      </c>
      <c r="R7" s="392"/>
      <c r="S7" s="391" t="s">
        <v>277</v>
      </c>
      <c r="T7" s="392"/>
      <c r="U7" s="391" t="s">
        <v>278</v>
      </c>
      <c r="V7" s="392"/>
      <c r="W7" s="391"/>
      <c r="X7" s="392"/>
    </row>
    <row r="8" spans="1:24" x14ac:dyDescent="0.2">
      <c r="A8" s="406"/>
      <c r="B8" s="387" t="s">
        <v>44</v>
      </c>
      <c r="C8" s="388"/>
      <c r="D8" s="387" t="s">
        <v>279</v>
      </c>
      <c r="E8" s="388"/>
      <c r="F8" s="387" t="s">
        <v>280</v>
      </c>
      <c r="G8" s="388"/>
      <c r="H8" s="387" t="s">
        <v>78</v>
      </c>
      <c r="I8" s="388"/>
      <c r="J8" s="130" t="s">
        <v>281</v>
      </c>
      <c r="K8" s="387" t="s">
        <v>282</v>
      </c>
      <c r="L8" s="388"/>
      <c r="M8" s="387" t="s">
        <v>283</v>
      </c>
      <c r="N8" s="388"/>
      <c r="O8" s="387" t="s">
        <v>78</v>
      </c>
      <c r="P8" s="388"/>
      <c r="Q8" s="393" t="s">
        <v>94</v>
      </c>
      <c r="R8" s="394"/>
      <c r="S8" s="393"/>
      <c r="T8" s="394"/>
      <c r="U8" s="393"/>
      <c r="V8" s="394"/>
      <c r="W8" s="393"/>
      <c r="X8" s="394"/>
    </row>
    <row r="9" spans="1:24" x14ac:dyDescent="0.2">
      <c r="A9" s="131">
        <v>1949</v>
      </c>
      <c r="B9" s="132">
        <v>1271551</v>
      </c>
      <c r="C9" s="133"/>
      <c r="D9" s="132">
        <v>1027283</v>
      </c>
      <c r="E9" s="133"/>
      <c r="F9" s="132">
        <v>1106414</v>
      </c>
      <c r="G9" s="133"/>
      <c r="H9" s="132">
        <v>3405248</v>
      </c>
      <c r="I9" s="133"/>
      <c r="J9" s="134" t="s">
        <v>15</v>
      </c>
      <c r="K9" s="134" t="s">
        <v>15</v>
      </c>
      <c r="L9" s="133"/>
      <c r="M9" s="132">
        <v>1055186</v>
      </c>
      <c r="N9" s="133"/>
      <c r="O9" s="132">
        <v>1055186</v>
      </c>
      <c r="P9" s="133"/>
      <c r="Q9" s="132">
        <v>4460434</v>
      </c>
      <c r="R9" s="133"/>
      <c r="S9" s="132">
        <v>227894</v>
      </c>
      <c r="T9" s="133"/>
      <c r="U9" s="132">
        <v>910922</v>
      </c>
      <c r="V9" s="133"/>
      <c r="W9" s="132">
        <v>5599250</v>
      </c>
      <c r="X9" s="133"/>
    </row>
    <row r="10" spans="1:24" x14ac:dyDescent="0.2">
      <c r="A10" s="131">
        <v>1950</v>
      </c>
      <c r="B10" s="132">
        <v>1261267</v>
      </c>
      <c r="C10" s="133"/>
      <c r="D10" s="132">
        <v>1240312</v>
      </c>
      <c r="E10" s="133"/>
      <c r="F10" s="132">
        <v>1322229</v>
      </c>
      <c r="G10" s="133"/>
      <c r="H10" s="132">
        <v>3823808</v>
      </c>
      <c r="I10" s="133"/>
      <c r="J10" s="134" t="s">
        <v>15</v>
      </c>
      <c r="K10" s="134" t="s">
        <v>15</v>
      </c>
      <c r="L10" s="133"/>
      <c r="M10" s="132">
        <v>1005529</v>
      </c>
      <c r="N10" s="133"/>
      <c r="O10" s="132">
        <v>1005529</v>
      </c>
      <c r="P10" s="133"/>
      <c r="Q10" s="132">
        <v>4829337</v>
      </c>
      <c r="R10" s="133"/>
      <c r="S10" s="132">
        <v>246348</v>
      </c>
      <c r="T10" s="133"/>
      <c r="U10" s="132">
        <v>912869</v>
      </c>
      <c r="V10" s="133"/>
      <c r="W10" s="132">
        <v>5988553</v>
      </c>
      <c r="X10" s="133"/>
    </row>
    <row r="11" spans="1:24" x14ac:dyDescent="0.2">
      <c r="A11" s="135">
        <v>1951</v>
      </c>
      <c r="B11" s="136">
        <v>1158679</v>
      </c>
      <c r="C11" s="137"/>
      <c r="D11" s="136">
        <v>1526340</v>
      </c>
      <c r="E11" s="137"/>
      <c r="F11" s="136">
        <v>1461245</v>
      </c>
      <c r="G11" s="137"/>
      <c r="H11" s="136">
        <v>4146264</v>
      </c>
      <c r="I11" s="137"/>
      <c r="J11" s="138" t="s">
        <v>15</v>
      </c>
      <c r="K11" s="138" t="s">
        <v>15</v>
      </c>
      <c r="L11" s="137"/>
      <c r="M11" s="136">
        <v>958212</v>
      </c>
      <c r="N11" s="137"/>
      <c r="O11" s="136">
        <v>958212</v>
      </c>
      <c r="P11" s="137"/>
      <c r="Q11" s="136">
        <v>5104476</v>
      </c>
      <c r="R11" s="137"/>
      <c r="S11" s="136">
        <v>283513</v>
      </c>
      <c r="T11" s="137"/>
      <c r="U11" s="136">
        <v>992204</v>
      </c>
      <c r="V11" s="137"/>
      <c r="W11" s="136">
        <v>6380193</v>
      </c>
      <c r="X11" s="137"/>
    </row>
    <row r="12" spans="1:24" x14ac:dyDescent="0.2">
      <c r="A12" s="131">
        <v>1952</v>
      </c>
      <c r="B12" s="132">
        <v>1079206</v>
      </c>
      <c r="C12" s="133"/>
      <c r="D12" s="132">
        <v>1678735</v>
      </c>
      <c r="E12" s="133"/>
      <c r="F12" s="132">
        <v>1501088</v>
      </c>
      <c r="G12" s="133"/>
      <c r="H12" s="132">
        <v>4259029</v>
      </c>
      <c r="I12" s="133"/>
      <c r="J12" s="134" t="s">
        <v>15</v>
      </c>
      <c r="K12" s="134" t="s">
        <v>15</v>
      </c>
      <c r="L12" s="133"/>
      <c r="M12" s="132">
        <v>899164</v>
      </c>
      <c r="N12" s="133"/>
      <c r="O12" s="132">
        <v>899164</v>
      </c>
      <c r="P12" s="133"/>
      <c r="Q12" s="132">
        <v>5158193</v>
      </c>
      <c r="R12" s="133"/>
      <c r="S12" s="132">
        <v>319175</v>
      </c>
      <c r="T12" s="133"/>
      <c r="U12" s="132">
        <v>1082875</v>
      </c>
      <c r="V12" s="133"/>
      <c r="W12" s="132">
        <v>6560243</v>
      </c>
      <c r="X12" s="133"/>
    </row>
    <row r="13" spans="1:24" x14ac:dyDescent="0.2">
      <c r="A13" s="131">
        <v>1953</v>
      </c>
      <c r="B13" s="132">
        <v>965664</v>
      </c>
      <c r="C13" s="133"/>
      <c r="D13" s="132">
        <v>1744496</v>
      </c>
      <c r="E13" s="133"/>
      <c r="F13" s="132">
        <v>1510408</v>
      </c>
      <c r="G13" s="133"/>
      <c r="H13" s="132">
        <v>4220568</v>
      </c>
      <c r="I13" s="133"/>
      <c r="J13" s="134" t="s">
        <v>15</v>
      </c>
      <c r="K13" s="134" t="s">
        <v>15</v>
      </c>
      <c r="L13" s="133"/>
      <c r="M13" s="132">
        <v>831947</v>
      </c>
      <c r="N13" s="133"/>
      <c r="O13" s="132">
        <v>831947</v>
      </c>
      <c r="P13" s="133"/>
      <c r="Q13" s="132">
        <v>5052515</v>
      </c>
      <c r="R13" s="133"/>
      <c r="S13" s="132">
        <v>355347</v>
      </c>
      <c r="T13" s="133"/>
      <c r="U13" s="132">
        <v>1150886</v>
      </c>
      <c r="V13" s="133"/>
      <c r="W13" s="132">
        <v>6558748</v>
      </c>
      <c r="X13" s="133"/>
    </row>
    <row r="14" spans="1:24" x14ac:dyDescent="0.2">
      <c r="A14" s="135">
        <v>1954</v>
      </c>
      <c r="B14" s="136">
        <v>858255</v>
      </c>
      <c r="C14" s="137"/>
      <c r="D14" s="136">
        <v>1960547</v>
      </c>
      <c r="E14" s="137"/>
      <c r="F14" s="136">
        <v>1643757</v>
      </c>
      <c r="G14" s="137"/>
      <c r="H14" s="136">
        <v>4462559</v>
      </c>
      <c r="I14" s="137"/>
      <c r="J14" s="138" t="s">
        <v>15</v>
      </c>
      <c r="K14" s="138" t="s">
        <v>15</v>
      </c>
      <c r="L14" s="137"/>
      <c r="M14" s="136">
        <v>799748</v>
      </c>
      <c r="N14" s="137"/>
      <c r="O14" s="136">
        <v>799748</v>
      </c>
      <c r="P14" s="137"/>
      <c r="Q14" s="136">
        <v>5262307</v>
      </c>
      <c r="R14" s="137"/>
      <c r="S14" s="136">
        <v>396571</v>
      </c>
      <c r="T14" s="137"/>
      <c r="U14" s="136">
        <v>1187180</v>
      </c>
      <c r="V14" s="137"/>
      <c r="W14" s="136">
        <v>6846058</v>
      </c>
      <c r="X14" s="137"/>
    </row>
    <row r="15" spans="1:24" x14ac:dyDescent="0.2">
      <c r="A15" s="131">
        <v>1955</v>
      </c>
      <c r="B15" s="132">
        <v>867431</v>
      </c>
      <c r="C15" s="133"/>
      <c r="D15" s="132">
        <v>2198290</v>
      </c>
      <c r="E15" s="133"/>
      <c r="F15" s="132">
        <v>1767024</v>
      </c>
      <c r="G15" s="133"/>
      <c r="H15" s="132">
        <v>4832746</v>
      </c>
      <c r="I15" s="133"/>
      <c r="J15" s="134" t="s">
        <v>15</v>
      </c>
      <c r="K15" s="134" t="s">
        <v>15</v>
      </c>
      <c r="L15" s="133"/>
      <c r="M15" s="132">
        <v>775066</v>
      </c>
      <c r="N15" s="133"/>
      <c r="O15" s="132">
        <v>775066</v>
      </c>
      <c r="P15" s="133"/>
      <c r="Q15" s="132">
        <v>5607812</v>
      </c>
      <c r="R15" s="133"/>
      <c r="S15" s="132">
        <v>438103</v>
      </c>
      <c r="T15" s="133"/>
      <c r="U15" s="132">
        <v>1232073</v>
      </c>
      <c r="V15" s="133"/>
      <c r="W15" s="132">
        <v>7277988</v>
      </c>
      <c r="X15" s="133"/>
    </row>
    <row r="16" spans="1:24" x14ac:dyDescent="0.2">
      <c r="A16" s="131">
        <v>1956</v>
      </c>
      <c r="B16" s="132">
        <v>838910</v>
      </c>
      <c r="C16" s="133"/>
      <c r="D16" s="132">
        <v>2409029</v>
      </c>
      <c r="E16" s="133"/>
      <c r="F16" s="132">
        <v>1852738</v>
      </c>
      <c r="G16" s="133"/>
      <c r="H16" s="132">
        <v>5100677</v>
      </c>
      <c r="I16" s="133"/>
      <c r="J16" s="134" t="s">
        <v>15</v>
      </c>
      <c r="K16" s="134" t="s">
        <v>15</v>
      </c>
      <c r="L16" s="133"/>
      <c r="M16" s="132">
        <v>738706</v>
      </c>
      <c r="N16" s="133"/>
      <c r="O16" s="132">
        <v>738706</v>
      </c>
      <c r="P16" s="133"/>
      <c r="Q16" s="132">
        <v>5839383</v>
      </c>
      <c r="R16" s="133"/>
      <c r="S16" s="132">
        <v>489542</v>
      </c>
      <c r="T16" s="133"/>
      <c r="U16" s="132">
        <v>1333800</v>
      </c>
      <c r="V16" s="133"/>
      <c r="W16" s="132">
        <v>7662725</v>
      </c>
      <c r="X16" s="133"/>
    </row>
    <row r="17" spans="1:24" x14ac:dyDescent="0.2">
      <c r="A17" s="135">
        <v>1957</v>
      </c>
      <c r="B17" s="136">
        <v>653734</v>
      </c>
      <c r="C17" s="137"/>
      <c r="D17" s="136">
        <v>2587778</v>
      </c>
      <c r="E17" s="137"/>
      <c r="F17" s="136">
        <v>1800576</v>
      </c>
      <c r="G17" s="137"/>
      <c r="H17" s="136">
        <v>5042088</v>
      </c>
      <c r="I17" s="137"/>
      <c r="J17" s="138" t="s">
        <v>15</v>
      </c>
      <c r="K17" s="138" t="s">
        <v>15</v>
      </c>
      <c r="L17" s="137"/>
      <c r="M17" s="136">
        <v>701812</v>
      </c>
      <c r="N17" s="137"/>
      <c r="O17" s="136">
        <v>701812</v>
      </c>
      <c r="P17" s="137"/>
      <c r="Q17" s="136">
        <v>5743900</v>
      </c>
      <c r="R17" s="137"/>
      <c r="S17" s="136">
        <v>534740</v>
      </c>
      <c r="T17" s="137"/>
      <c r="U17" s="136">
        <v>1433360</v>
      </c>
      <c r="V17" s="137"/>
      <c r="W17" s="136">
        <v>7712000</v>
      </c>
      <c r="X17" s="137"/>
    </row>
    <row r="18" spans="1:24" x14ac:dyDescent="0.2">
      <c r="A18" s="131">
        <v>1958</v>
      </c>
      <c r="B18" s="132">
        <v>663496</v>
      </c>
      <c r="C18" s="133"/>
      <c r="D18" s="132">
        <v>2809250</v>
      </c>
      <c r="E18" s="133"/>
      <c r="F18" s="132">
        <v>1964177</v>
      </c>
      <c r="G18" s="133"/>
      <c r="H18" s="132">
        <v>5436923</v>
      </c>
      <c r="I18" s="133"/>
      <c r="J18" s="134" t="s">
        <v>15</v>
      </c>
      <c r="K18" s="134" t="s">
        <v>15</v>
      </c>
      <c r="L18" s="133"/>
      <c r="M18" s="132">
        <v>688447</v>
      </c>
      <c r="N18" s="133"/>
      <c r="O18" s="132">
        <v>688447</v>
      </c>
      <c r="P18" s="133"/>
      <c r="Q18" s="132">
        <v>6125370</v>
      </c>
      <c r="R18" s="133"/>
      <c r="S18" s="132">
        <v>578308</v>
      </c>
      <c r="T18" s="133"/>
      <c r="U18" s="132">
        <v>1496996</v>
      </c>
      <c r="V18" s="133"/>
      <c r="W18" s="132">
        <v>8200674</v>
      </c>
      <c r="X18" s="133"/>
    </row>
    <row r="19" spans="1:24" x14ac:dyDescent="0.2">
      <c r="A19" s="131">
        <v>1959</v>
      </c>
      <c r="B19" s="132">
        <v>573321</v>
      </c>
      <c r="C19" s="133"/>
      <c r="D19" s="132">
        <v>3014542</v>
      </c>
      <c r="E19" s="133"/>
      <c r="F19" s="132">
        <v>1953522</v>
      </c>
      <c r="G19" s="133"/>
      <c r="H19" s="132">
        <v>5541385</v>
      </c>
      <c r="I19" s="133"/>
      <c r="J19" s="134" t="s">
        <v>15</v>
      </c>
      <c r="K19" s="134" t="s">
        <v>15</v>
      </c>
      <c r="L19" s="133"/>
      <c r="M19" s="132">
        <v>646926</v>
      </c>
      <c r="N19" s="133"/>
      <c r="O19" s="132">
        <v>646926</v>
      </c>
      <c r="P19" s="133"/>
      <c r="Q19" s="132">
        <v>6188311</v>
      </c>
      <c r="R19" s="133"/>
      <c r="S19" s="132">
        <v>629664</v>
      </c>
      <c r="T19" s="133"/>
      <c r="U19" s="132">
        <v>1593891</v>
      </c>
      <c r="V19" s="133"/>
      <c r="W19" s="132">
        <v>8411866</v>
      </c>
      <c r="X19" s="133"/>
    </row>
    <row r="20" spans="1:24" x14ac:dyDescent="0.2">
      <c r="A20" s="135">
        <v>1960</v>
      </c>
      <c r="B20" s="136">
        <v>585284</v>
      </c>
      <c r="C20" s="137"/>
      <c r="D20" s="136">
        <v>3211778</v>
      </c>
      <c r="E20" s="137"/>
      <c r="F20" s="136">
        <v>2227143</v>
      </c>
      <c r="G20" s="137"/>
      <c r="H20" s="136">
        <v>6024205</v>
      </c>
      <c r="I20" s="137"/>
      <c r="J20" s="138" t="s">
        <v>15</v>
      </c>
      <c r="K20" s="138" t="s">
        <v>15</v>
      </c>
      <c r="L20" s="137"/>
      <c r="M20" s="136">
        <v>626630</v>
      </c>
      <c r="N20" s="137"/>
      <c r="O20" s="136">
        <v>626630</v>
      </c>
      <c r="P20" s="137"/>
      <c r="Q20" s="136">
        <v>6650835</v>
      </c>
      <c r="R20" s="137"/>
      <c r="S20" s="136">
        <v>687393</v>
      </c>
      <c r="T20" s="137"/>
      <c r="U20" s="136">
        <v>1701190</v>
      </c>
      <c r="V20" s="137"/>
      <c r="W20" s="136">
        <v>9039418</v>
      </c>
      <c r="X20" s="137"/>
    </row>
    <row r="21" spans="1:24" x14ac:dyDescent="0.2">
      <c r="A21" s="131">
        <v>1961</v>
      </c>
      <c r="B21" s="132">
        <v>533611</v>
      </c>
      <c r="C21" s="133"/>
      <c r="D21" s="132">
        <v>3362278</v>
      </c>
      <c r="E21" s="133"/>
      <c r="F21" s="132">
        <v>2292856</v>
      </c>
      <c r="G21" s="133"/>
      <c r="H21" s="132">
        <v>6188746</v>
      </c>
      <c r="I21" s="133"/>
      <c r="J21" s="134" t="s">
        <v>15</v>
      </c>
      <c r="K21" s="134" t="s">
        <v>15</v>
      </c>
      <c r="L21" s="133"/>
      <c r="M21" s="132">
        <v>586864</v>
      </c>
      <c r="N21" s="133"/>
      <c r="O21" s="132">
        <v>586864</v>
      </c>
      <c r="P21" s="133"/>
      <c r="Q21" s="132">
        <v>6775610</v>
      </c>
      <c r="R21" s="133"/>
      <c r="S21" s="132">
        <v>731686</v>
      </c>
      <c r="T21" s="133"/>
      <c r="U21" s="132">
        <v>1778728</v>
      </c>
      <c r="V21" s="133"/>
      <c r="W21" s="132">
        <v>9286024</v>
      </c>
      <c r="X21" s="133"/>
    </row>
    <row r="22" spans="1:24" x14ac:dyDescent="0.2">
      <c r="A22" s="131">
        <v>1962</v>
      </c>
      <c r="B22" s="132">
        <v>520794</v>
      </c>
      <c r="C22" s="133"/>
      <c r="D22" s="132">
        <v>3600313</v>
      </c>
      <c r="E22" s="133"/>
      <c r="F22" s="132">
        <v>2398521</v>
      </c>
      <c r="G22" s="133"/>
      <c r="H22" s="132">
        <v>6519627</v>
      </c>
      <c r="I22" s="133"/>
      <c r="J22" s="134" t="s">
        <v>15</v>
      </c>
      <c r="K22" s="134" t="s">
        <v>15</v>
      </c>
      <c r="L22" s="133"/>
      <c r="M22" s="132">
        <v>560084</v>
      </c>
      <c r="N22" s="133"/>
      <c r="O22" s="132">
        <v>560084</v>
      </c>
      <c r="P22" s="133"/>
      <c r="Q22" s="132">
        <v>7079711</v>
      </c>
      <c r="R22" s="133"/>
      <c r="S22" s="132">
        <v>794320</v>
      </c>
      <c r="T22" s="133"/>
      <c r="U22" s="132">
        <v>1908389</v>
      </c>
      <c r="V22" s="133"/>
      <c r="W22" s="132">
        <v>9782420</v>
      </c>
      <c r="X22" s="133"/>
    </row>
    <row r="23" spans="1:24" x14ac:dyDescent="0.2">
      <c r="A23" s="135">
        <v>1963</v>
      </c>
      <c r="B23" s="136">
        <v>438442</v>
      </c>
      <c r="C23" s="137"/>
      <c r="D23" s="136">
        <v>3700281</v>
      </c>
      <c r="E23" s="137"/>
      <c r="F23" s="136">
        <v>2414123</v>
      </c>
      <c r="G23" s="137"/>
      <c r="H23" s="136">
        <v>6552846</v>
      </c>
      <c r="I23" s="137"/>
      <c r="J23" s="138" t="s">
        <v>15</v>
      </c>
      <c r="K23" s="138" t="s">
        <v>15</v>
      </c>
      <c r="L23" s="137"/>
      <c r="M23" s="136">
        <v>536967</v>
      </c>
      <c r="N23" s="137"/>
      <c r="O23" s="136">
        <v>536967</v>
      </c>
      <c r="P23" s="137"/>
      <c r="Q23" s="136">
        <v>7089813</v>
      </c>
      <c r="R23" s="137"/>
      <c r="S23" s="136">
        <v>855568</v>
      </c>
      <c r="T23" s="137"/>
      <c r="U23" s="136">
        <v>2043099</v>
      </c>
      <c r="V23" s="137"/>
      <c r="W23" s="136">
        <v>9988479</v>
      </c>
      <c r="X23" s="137"/>
    </row>
    <row r="24" spans="1:24" x14ac:dyDescent="0.2">
      <c r="A24" s="131">
        <v>1964</v>
      </c>
      <c r="B24" s="132">
        <v>378720</v>
      </c>
      <c r="C24" s="133"/>
      <c r="D24" s="132">
        <v>3908485</v>
      </c>
      <c r="E24" s="133"/>
      <c r="F24" s="132">
        <v>2325488</v>
      </c>
      <c r="G24" s="133"/>
      <c r="H24" s="132">
        <v>6612693</v>
      </c>
      <c r="I24" s="133"/>
      <c r="J24" s="134" t="s">
        <v>15</v>
      </c>
      <c r="K24" s="134" t="s">
        <v>15</v>
      </c>
      <c r="L24" s="133"/>
      <c r="M24" s="132">
        <v>499058</v>
      </c>
      <c r="N24" s="133"/>
      <c r="O24" s="132">
        <v>499058</v>
      </c>
      <c r="P24" s="133"/>
      <c r="Q24" s="132">
        <v>7111751</v>
      </c>
      <c r="R24" s="133"/>
      <c r="S24" s="132">
        <v>927525</v>
      </c>
      <c r="T24" s="133"/>
      <c r="U24" s="132">
        <v>2201298</v>
      </c>
      <c r="V24" s="133"/>
      <c r="W24" s="132">
        <v>10240574</v>
      </c>
      <c r="X24" s="133"/>
    </row>
    <row r="25" spans="1:24" x14ac:dyDescent="0.2">
      <c r="A25" s="131">
        <v>1965</v>
      </c>
      <c r="B25" s="132">
        <v>351657</v>
      </c>
      <c r="C25" s="133"/>
      <c r="D25" s="132">
        <v>4027692</v>
      </c>
      <c r="E25" s="133"/>
      <c r="F25" s="132">
        <v>2431923</v>
      </c>
      <c r="G25" s="133"/>
      <c r="H25" s="132">
        <v>6811272</v>
      </c>
      <c r="I25" s="133"/>
      <c r="J25" s="134" t="s">
        <v>15</v>
      </c>
      <c r="K25" s="134" t="s">
        <v>15</v>
      </c>
      <c r="L25" s="133"/>
      <c r="M25" s="132">
        <v>468150</v>
      </c>
      <c r="N25" s="133"/>
      <c r="O25" s="132">
        <v>468150</v>
      </c>
      <c r="P25" s="133"/>
      <c r="Q25" s="132">
        <v>7279422</v>
      </c>
      <c r="R25" s="133"/>
      <c r="S25" s="132">
        <v>992935</v>
      </c>
      <c r="T25" s="133"/>
      <c r="U25" s="132">
        <v>2367029</v>
      </c>
      <c r="V25" s="133"/>
      <c r="W25" s="132">
        <v>10639387</v>
      </c>
      <c r="X25" s="133"/>
    </row>
    <row r="26" spans="1:24" x14ac:dyDescent="0.2">
      <c r="A26" s="135">
        <v>1966</v>
      </c>
      <c r="B26" s="136">
        <v>348790</v>
      </c>
      <c r="C26" s="137"/>
      <c r="D26" s="136">
        <v>4274822</v>
      </c>
      <c r="E26" s="137"/>
      <c r="F26" s="136">
        <v>2421800</v>
      </c>
      <c r="G26" s="137"/>
      <c r="H26" s="136">
        <v>7045412</v>
      </c>
      <c r="I26" s="137"/>
      <c r="J26" s="138" t="s">
        <v>15</v>
      </c>
      <c r="K26" s="138" t="s">
        <v>15</v>
      </c>
      <c r="L26" s="137"/>
      <c r="M26" s="136">
        <v>454974</v>
      </c>
      <c r="N26" s="137"/>
      <c r="O26" s="136">
        <v>454974</v>
      </c>
      <c r="P26" s="137"/>
      <c r="Q26" s="136">
        <v>7500386</v>
      </c>
      <c r="R26" s="137"/>
      <c r="S26" s="136">
        <v>1081223</v>
      </c>
      <c r="T26" s="137"/>
      <c r="U26" s="136">
        <v>2587021</v>
      </c>
      <c r="V26" s="137"/>
      <c r="W26" s="136">
        <v>11168630</v>
      </c>
      <c r="X26" s="137"/>
    </row>
    <row r="27" spans="1:24" x14ac:dyDescent="0.2">
      <c r="A27" s="131">
        <v>1967</v>
      </c>
      <c r="B27" s="132">
        <v>298819</v>
      </c>
      <c r="C27" s="133"/>
      <c r="D27" s="132">
        <v>4451330</v>
      </c>
      <c r="E27" s="133"/>
      <c r="F27" s="132">
        <v>2527239</v>
      </c>
      <c r="G27" s="133"/>
      <c r="H27" s="132">
        <v>7277387</v>
      </c>
      <c r="I27" s="133"/>
      <c r="J27" s="134" t="s">
        <v>15</v>
      </c>
      <c r="K27" s="134" t="s">
        <v>15</v>
      </c>
      <c r="L27" s="133"/>
      <c r="M27" s="132">
        <v>433973</v>
      </c>
      <c r="N27" s="133"/>
      <c r="O27" s="132">
        <v>433973</v>
      </c>
      <c r="P27" s="133"/>
      <c r="Q27" s="132">
        <v>7711360</v>
      </c>
      <c r="R27" s="133"/>
      <c r="S27" s="132">
        <v>1160469</v>
      </c>
      <c r="T27" s="133"/>
      <c r="U27" s="132">
        <v>2767446</v>
      </c>
      <c r="V27" s="133"/>
      <c r="W27" s="132">
        <v>11639275</v>
      </c>
      <c r="X27" s="133"/>
    </row>
    <row r="28" spans="1:24" x14ac:dyDescent="0.2">
      <c r="A28" s="131">
        <v>1968</v>
      </c>
      <c r="B28" s="132">
        <v>264330</v>
      </c>
      <c r="C28" s="133"/>
      <c r="D28" s="132">
        <v>4588315</v>
      </c>
      <c r="E28" s="133"/>
      <c r="F28" s="132">
        <v>2654589</v>
      </c>
      <c r="G28" s="133"/>
      <c r="H28" s="132">
        <v>7507234</v>
      </c>
      <c r="I28" s="133"/>
      <c r="J28" s="134" t="s">
        <v>15</v>
      </c>
      <c r="K28" s="134" t="s">
        <v>15</v>
      </c>
      <c r="L28" s="133"/>
      <c r="M28" s="132">
        <v>425511</v>
      </c>
      <c r="N28" s="133"/>
      <c r="O28" s="132">
        <v>425511</v>
      </c>
      <c r="P28" s="133"/>
      <c r="Q28" s="132">
        <v>7932745</v>
      </c>
      <c r="R28" s="133"/>
      <c r="S28" s="132">
        <v>1301916</v>
      </c>
      <c r="T28" s="133"/>
      <c r="U28" s="132">
        <v>3101629</v>
      </c>
      <c r="V28" s="133"/>
      <c r="W28" s="132">
        <v>12336290</v>
      </c>
      <c r="X28" s="133"/>
    </row>
    <row r="29" spans="1:24" x14ac:dyDescent="0.2">
      <c r="A29" s="135">
        <v>1969</v>
      </c>
      <c r="B29" s="136">
        <v>248107</v>
      </c>
      <c r="C29" s="137"/>
      <c r="D29" s="136">
        <v>4874858</v>
      </c>
      <c r="E29" s="137"/>
      <c r="F29" s="136">
        <v>2704779</v>
      </c>
      <c r="G29" s="137"/>
      <c r="H29" s="136">
        <v>7827744</v>
      </c>
      <c r="I29" s="137"/>
      <c r="J29" s="138" t="s">
        <v>15</v>
      </c>
      <c r="K29" s="138" t="s">
        <v>15</v>
      </c>
      <c r="L29" s="137"/>
      <c r="M29" s="136">
        <v>415053</v>
      </c>
      <c r="N29" s="137"/>
      <c r="O29" s="136">
        <v>415053</v>
      </c>
      <c r="P29" s="137"/>
      <c r="Q29" s="136">
        <v>8242797</v>
      </c>
      <c r="R29" s="137"/>
      <c r="S29" s="136">
        <v>1456024</v>
      </c>
      <c r="T29" s="137"/>
      <c r="U29" s="136">
        <v>3470335</v>
      </c>
      <c r="V29" s="137"/>
      <c r="W29" s="136">
        <v>13169156</v>
      </c>
      <c r="X29" s="137"/>
    </row>
    <row r="30" spans="1:24" x14ac:dyDescent="0.2">
      <c r="A30" s="131">
        <v>1970</v>
      </c>
      <c r="B30" s="132">
        <v>209380</v>
      </c>
      <c r="C30" s="133"/>
      <c r="D30" s="132">
        <v>4987392</v>
      </c>
      <c r="E30" s="133"/>
      <c r="F30" s="132">
        <v>2724856</v>
      </c>
      <c r="G30" s="133"/>
      <c r="H30" s="132">
        <v>7921629</v>
      </c>
      <c r="I30" s="133"/>
      <c r="J30" s="134" t="s">
        <v>15</v>
      </c>
      <c r="K30" s="134" t="s">
        <v>15</v>
      </c>
      <c r="L30" s="133"/>
      <c r="M30" s="132">
        <v>400777</v>
      </c>
      <c r="N30" s="133"/>
      <c r="O30" s="132">
        <v>400777</v>
      </c>
      <c r="P30" s="133"/>
      <c r="Q30" s="132">
        <v>8322406</v>
      </c>
      <c r="R30" s="133"/>
      <c r="S30" s="132">
        <v>1590983</v>
      </c>
      <c r="T30" s="133"/>
      <c r="U30" s="132">
        <v>3852369</v>
      </c>
      <c r="V30" s="133"/>
      <c r="W30" s="132">
        <v>13765758</v>
      </c>
      <c r="X30" s="133"/>
    </row>
    <row r="31" spans="1:24" x14ac:dyDescent="0.2">
      <c r="A31" s="131">
        <v>1971</v>
      </c>
      <c r="B31" s="132">
        <v>171986</v>
      </c>
      <c r="C31" s="133"/>
      <c r="D31" s="132">
        <v>5125812</v>
      </c>
      <c r="E31" s="133"/>
      <c r="F31" s="132">
        <v>2747779</v>
      </c>
      <c r="G31" s="133"/>
      <c r="H31" s="132">
        <v>8045577</v>
      </c>
      <c r="I31" s="133"/>
      <c r="J31" s="134" t="s">
        <v>15</v>
      </c>
      <c r="K31" s="134" t="s">
        <v>15</v>
      </c>
      <c r="L31" s="133"/>
      <c r="M31" s="132">
        <v>381874</v>
      </c>
      <c r="N31" s="133"/>
      <c r="O31" s="132">
        <v>381874</v>
      </c>
      <c r="P31" s="133"/>
      <c r="Q31" s="132">
        <v>8427451</v>
      </c>
      <c r="R31" s="133"/>
      <c r="S31" s="132">
        <v>1704403</v>
      </c>
      <c r="T31" s="133"/>
      <c r="U31" s="132">
        <v>4114346</v>
      </c>
      <c r="V31" s="133"/>
      <c r="W31" s="132">
        <v>14246200</v>
      </c>
      <c r="X31" s="133"/>
    </row>
    <row r="32" spans="1:24" x14ac:dyDescent="0.2">
      <c r="A32" s="135">
        <v>1972</v>
      </c>
      <c r="B32" s="136">
        <v>115782</v>
      </c>
      <c r="C32" s="137"/>
      <c r="D32" s="136">
        <v>5264384</v>
      </c>
      <c r="E32" s="137"/>
      <c r="F32" s="136">
        <v>2867438</v>
      </c>
      <c r="G32" s="137"/>
      <c r="H32" s="136">
        <v>8247603</v>
      </c>
      <c r="I32" s="137"/>
      <c r="J32" s="138" t="s">
        <v>15</v>
      </c>
      <c r="K32" s="138" t="s">
        <v>15</v>
      </c>
      <c r="L32" s="137"/>
      <c r="M32" s="136">
        <v>379776</v>
      </c>
      <c r="N32" s="137"/>
      <c r="O32" s="136">
        <v>379776</v>
      </c>
      <c r="P32" s="137"/>
      <c r="Q32" s="136">
        <v>8627379</v>
      </c>
      <c r="R32" s="137"/>
      <c r="S32" s="136">
        <v>1837735</v>
      </c>
      <c r="T32" s="137"/>
      <c r="U32" s="136">
        <v>4391932</v>
      </c>
      <c r="V32" s="137"/>
      <c r="W32" s="136">
        <v>14857045</v>
      </c>
      <c r="X32" s="137"/>
    </row>
    <row r="33" spans="1:24" x14ac:dyDescent="0.2">
      <c r="A33" s="131">
        <v>1973</v>
      </c>
      <c r="B33" s="132">
        <v>93911</v>
      </c>
      <c r="C33" s="133"/>
      <c r="D33" s="132">
        <v>4976975</v>
      </c>
      <c r="E33" s="133"/>
      <c r="F33" s="132">
        <v>2800327</v>
      </c>
      <c r="G33" s="133"/>
      <c r="H33" s="132">
        <v>7871212</v>
      </c>
      <c r="I33" s="133"/>
      <c r="J33" s="134" t="s">
        <v>15</v>
      </c>
      <c r="K33" s="134" t="s">
        <v>15</v>
      </c>
      <c r="L33" s="133"/>
      <c r="M33" s="132">
        <v>354096</v>
      </c>
      <c r="N33" s="133"/>
      <c r="O33" s="132">
        <v>354096</v>
      </c>
      <c r="P33" s="133"/>
      <c r="Q33" s="132">
        <v>8225308</v>
      </c>
      <c r="R33" s="133"/>
      <c r="S33" s="132">
        <v>1976337</v>
      </c>
      <c r="T33" s="133"/>
      <c r="U33" s="132">
        <v>4695706</v>
      </c>
      <c r="V33" s="133"/>
      <c r="W33" s="132">
        <v>14897351</v>
      </c>
      <c r="X33" s="133"/>
    </row>
    <row r="34" spans="1:24" x14ac:dyDescent="0.2">
      <c r="A34" s="131">
        <v>1974</v>
      </c>
      <c r="B34" s="132">
        <v>82126</v>
      </c>
      <c r="C34" s="133"/>
      <c r="D34" s="132">
        <v>4900995</v>
      </c>
      <c r="E34" s="133"/>
      <c r="F34" s="132">
        <v>2553838</v>
      </c>
      <c r="G34" s="133"/>
      <c r="H34" s="132">
        <v>7536958</v>
      </c>
      <c r="I34" s="133"/>
      <c r="J34" s="134" t="s">
        <v>15</v>
      </c>
      <c r="K34" s="134" t="s">
        <v>15</v>
      </c>
      <c r="L34" s="133"/>
      <c r="M34" s="132">
        <v>370952</v>
      </c>
      <c r="N34" s="133"/>
      <c r="O34" s="132">
        <v>370952</v>
      </c>
      <c r="P34" s="133"/>
      <c r="Q34" s="132">
        <v>7907910</v>
      </c>
      <c r="R34" s="133"/>
      <c r="S34" s="132">
        <v>1972763</v>
      </c>
      <c r="T34" s="133"/>
      <c r="U34" s="132">
        <v>4773662</v>
      </c>
      <c r="V34" s="133"/>
      <c r="W34" s="132">
        <v>14654335</v>
      </c>
      <c r="X34" s="133"/>
    </row>
    <row r="35" spans="1:24" x14ac:dyDescent="0.2">
      <c r="A35" s="135">
        <v>1975</v>
      </c>
      <c r="B35" s="136">
        <v>62843</v>
      </c>
      <c r="C35" s="137"/>
      <c r="D35" s="136">
        <v>5022606</v>
      </c>
      <c r="E35" s="137"/>
      <c r="F35" s="136">
        <v>2478772</v>
      </c>
      <c r="G35" s="137"/>
      <c r="H35" s="136">
        <v>7564221</v>
      </c>
      <c r="I35" s="137"/>
      <c r="J35" s="138" t="s">
        <v>15</v>
      </c>
      <c r="K35" s="138" t="s">
        <v>15</v>
      </c>
      <c r="L35" s="137"/>
      <c r="M35" s="136">
        <v>425408</v>
      </c>
      <c r="N35" s="137"/>
      <c r="O35" s="136">
        <v>425408</v>
      </c>
      <c r="P35" s="137"/>
      <c r="Q35" s="136">
        <v>7989629</v>
      </c>
      <c r="R35" s="137"/>
      <c r="S35" s="136">
        <v>2006735</v>
      </c>
      <c r="T35" s="137"/>
      <c r="U35" s="136">
        <v>4817036</v>
      </c>
      <c r="V35" s="137"/>
      <c r="W35" s="136">
        <v>14813400</v>
      </c>
      <c r="X35" s="137"/>
    </row>
    <row r="36" spans="1:24" x14ac:dyDescent="0.2">
      <c r="A36" s="131">
        <v>1976</v>
      </c>
      <c r="B36" s="132">
        <v>58885</v>
      </c>
      <c r="C36" s="133"/>
      <c r="D36" s="132">
        <v>5147336</v>
      </c>
      <c r="E36" s="133"/>
      <c r="F36" s="132">
        <v>2703280</v>
      </c>
      <c r="G36" s="133"/>
      <c r="H36" s="132">
        <v>7909501</v>
      </c>
      <c r="I36" s="133"/>
      <c r="J36" s="134" t="s">
        <v>15</v>
      </c>
      <c r="K36" s="134" t="s">
        <v>15</v>
      </c>
      <c r="L36" s="133"/>
      <c r="M36" s="132">
        <v>481634</v>
      </c>
      <c r="N36" s="133"/>
      <c r="O36" s="132">
        <v>481634</v>
      </c>
      <c r="P36" s="133"/>
      <c r="Q36" s="132">
        <v>8391135</v>
      </c>
      <c r="R36" s="133"/>
      <c r="S36" s="132">
        <v>2069215</v>
      </c>
      <c r="T36" s="133"/>
      <c r="U36" s="132">
        <v>4949910</v>
      </c>
      <c r="V36" s="133"/>
      <c r="W36" s="132">
        <v>15410259</v>
      </c>
      <c r="X36" s="133"/>
    </row>
    <row r="37" spans="1:24" x14ac:dyDescent="0.2">
      <c r="A37" s="131">
        <v>1977</v>
      </c>
      <c r="B37" s="132">
        <v>57461</v>
      </c>
      <c r="C37" s="133"/>
      <c r="D37" s="132">
        <v>4913093</v>
      </c>
      <c r="E37" s="133"/>
      <c r="F37" s="132">
        <v>2681282</v>
      </c>
      <c r="G37" s="133"/>
      <c r="H37" s="132">
        <v>7651836</v>
      </c>
      <c r="I37" s="133"/>
      <c r="J37" s="134" t="s">
        <v>15</v>
      </c>
      <c r="K37" s="134" t="s">
        <v>15</v>
      </c>
      <c r="L37" s="133"/>
      <c r="M37" s="132">
        <v>541783</v>
      </c>
      <c r="N37" s="133"/>
      <c r="O37" s="132">
        <v>541783</v>
      </c>
      <c r="P37" s="133"/>
      <c r="Q37" s="132">
        <v>8193619</v>
      </c>
      <c r="R37" s="133"/>
      <c r="S37" s="132">
        <v>2201555</v>
      </c>
      <c r="T37" s="133"/>
      <c r="U37" s="132">
        <v>5266539</v>
      </c>
      <c r="V37" s="133"/>
      <c r="W37" s="132">
        <v>15661713</v>
      </c>
      <c r="X37" s="133"/>
    </row>
    <row r="38" spans="1:24" x14ac:dyDescent="0.2">
      <c r="A38" s="135">
        <v>1978</v>
      </c>
      <c r="B38" s="136">
        <v>49145</v>
      </c>
      <c r="C38" s="137"/>
      <c r="D38" s="136">
        <v>4981454</v>
      </c>
      <c r="E38" s="137"/>
      <c r="F38" s="136">
        <v>2607495</v>
      </c>
      <c r="G38" s="137"/>
      <c r="H38" s="136">
        <v>7638094</v>
      </c>
      <c r="I38" s="137"/>
      <c r="J38" s="138" t="s">
        <v>15</v>
      </c>
      <c r="K38" s="138" t="s">
        <v>15</v>
      </c>
      <c r="L38" s="137"/>
      <c r="M38" s="136">
        <v>621849</v>
      </c>
      <c r="N38" s="137"/>
      <c r="O38" s="136">
        <v>621849</v>
      </c>
      <c r="P38" s="137"/>
      <c r="Q38" s="136">
        <v>8259943</v>
      </c>
      <c r="R38" s="137"/>
      <c r="S38" s="136">
        <v>2301278</v>
      </c>
      <c r="T38" s="137"/>
      <c r="U38" s="136">
        <v>5571065</v>
      </c>
      <c r="V38" s="137"/>
      <c r="W38" s="136">
        <v>16132287</v>
      </c>
      <c r="X38" s="137"/>
    </row>
    <row r="39" spans="1:24" x14ac:dyDescent="0.2">
      <c r="A39" s="131">
        <v>1979</v>
      </c>
      <c r="B39" s="132">
        <v>37313</v>
      </c>
      <c r="C39" s="133"/>
      <c r="D39" s="132">
        <v>5054742</v>
      </c>
      <c r="E39" s="133"/>
      <c r="F39" s="132">
        <v>2098779</v>
      </c>
      <c r="G39" s="133"/>
      <c r="H39" s="132">
        <v>7190834</v>
      </c>
      <c r="I39" s="133"/>
      <c r="J39" s="134" t="s">
        <v>15</v>
      </c>
      <c r="K39" s="134" t="s">
        <v>15</v>
      </c>
      <c r="L39" s="133"/>
      <c r="M39" s="132">
        <v>728076</v>
      </c>
      <c r="N39" s="133"/>
      <c r="O39" s="132">
        <v>728076</v>
      </c>
      <c r="P39" s="133"/>
      <c r="Q39" s="132">
        <v>7918910</v>
      </c>
      <c r="R39" s="133"/>
      <c r="S39" s="132">
        <v>2329778</v>
      </c>
      <c r="T39" s="133"/>
      <c r="U39" s="132">
        <v>5564036</v>
      </c>
      <c r="V39" s="133"/>
      <c r="W39" s="132">
        <v>15812724</v>
      </c>
      <c r="X39" s="133"/>
    </row>
    <row r="40" spans="1:24" x14ac:dyDescent="0.2">
      <c r="A40" s="131">
        <v>1980</v>
      </c>
      <c r="B40" s="132">
        <v>30544</v>
      </c>
      <c r="C40" s="133"/>
      <c r="D40" s="132">
        <v>4824836</v>
      </c>
      <c r="E40" s="133"/>
      <c r="F40" s="132">
        <v>1734025</v>
      </c>
      <c r="G40" s="133"/>
      <c r="H40" s="132">
        <v>6589405</v>
      </c>
      <c r="I40" s="133"/>
      <c r="J40" s="134" t="s">
        <v>15</v>
      </c>
      <c r="K40" s="134" t="s">
        <v>15</v>
      </c>
      <c r="L40" s="133"/>
      <c r="M40" s="132">
        <v>850000</v>
      </c>
      <c r="N40" s="133"/>
      <c r="O40" s="132">
        <v>850000</v>
      </c>
      <c r="P40" s="133"/>
      <c r="Q40" s="132">
        <v>7439405</v>
      </c>
      <c r="R40" s="133"/>
      <c r="S40" s="132">
        <v>2448093</v>
      </c>
      <c r="T40" s="133"/>
      <c r="U40" s="132">
        <v>5865882</v>
      </c>
      <c r="V40" s="133"/>
      <c r="W40" s="132">
        <v>15753380</v>
      </c>
      <c r="X40" s="133"/>
    </row>
    <row r="41" spans="1:24" x14ac:dyDescent="0.2">
      <c r="A41" s="135">
        <v>1981</v>
      </c>
      <c r="B41" s="136">
        <v>30020</v>
      </c>
      <c r="C41" s="137"/>
      <c r="D41" s="136">
        <v>4614199</v>
      </c>
      <c r="E41" s="137"/>
      <c r="F41" s="136">
        <v>1531065</v>
      </c>
      <c r="G41" s="137"/>
      <c r="H41" s="136">
        <v>6175285</v>
      </c>
      <c r="I41" s="137"/>
      <c r="J41" s="138" t="s">
        <v>15</v>
      </c>
      <c r="K41" s="138" t="s">
        <v>15</v>
      </c>
      <c r="L41" s="137"/>
      <c r="M41" s="136">
        <v>870000</v>
      </c>
      <c r="N41" s="137"/>
      <c r="O41" s="136">
        <v>870000</v>
      </c>
      <c r="P41" s="137"/>
      <c r="Q41" s="136">
        <v>7045285</v>
      </c>
      <c r="R41" s="137"/>
      <c r="S41" s="136">
        <v>2464368</v>
      </c>
      <c r="T41" s="137"/>
      <c r="U41" s="136">
        <v>5751892</v>
      </c>
      <c r="V41" s="137"/>
      <c r="W41" s="136">
        <v>15261544</v>
      </c>
      <c r="X41" s="137"/>
    </row>
    <row r="42" spans="1:24" x14ac:dyDescent="0.2">
      <c r="A42" s="131">
        <v>1982</v>
      </c>
      <c r="B42" s="132">
        <v>31791</v>
      </c>
      <c r="C42" s="133"/>
      <c r="D42" s="132">
        <v>4711251</v>
      </c>
      <c r="E42" s="133"/>
      <c r="F42" s="132">
        <v>1433545</v>
      </c>
      <c r="G42" s="133"/>
      <c r="H42" s="132">
        <v>6176587</v>
      </c>
      <c r="I42" s="133"/>
      <c r="J42" s="134" t="s">
        <v>15</v>
      </c>
      <c r="K42" s="134" t="s">
        <v>15</v>
      </c>
      <c r="L42" s="133"/>
      <c r="M42" s="132">
        <v>970000</v>
      </c>
      <c r="N42" s="133"/>
      <c r="O42" s="132">
        <v>970000</v>
      </c>
      <c r="P42" s="133"/>
      <c r="Q42" s="132">
        <v>7146587</v>
      </c>
      <c r="R42" s="133"/>
      <c r="S42" s="132">
        <v>2489121</v>
      </c>
      <c r="T42" s="133"/>
      <c r="U42" s="132">
        <v>5895229</v>
      </c>
      <c r="V42" s="133"/>
      <c r="W42" s="132">
        <v>15530937</v>
      </c>
      <c r="X42" s="133"/>
    </row>
    <row r="43" spans="1:24" x14ac:dyDescent="0.2">
      <c r="A43" s="131">
        <v>1983</v>
      </c>
      <c r="B43" s="132">
        <v>30785</v>
      </c>
      <c r="C43" s="133"/>
      <c r="D43" s="132">
        <v>4477633</v>
      </c>
      <c r="E43" s="133"/>
      <c r="F43" s="132">
        <v>1353406</v>
      </c>
      <c r="G43" s="133"/>
      <c r="H43" s="132">
        <v>5861823</v>
      </c>
      <c r="I43" s="133"/>
      <c r="J43" s="134" t="s">
        <v>15</v>
      </c>
      <c r="K43" s="134" t="s">
        <v>15</v>
      </c>
      <c r="L43" s="133"/>
      <c r="M43" s="132">
        <v>970000</v>
      </c>
      <c r="N43" s="133"/>
      <c r="O43" s="132">
        <v>970000</v>
      </c>
      <c r="P43" s="133"/>
      <c r="Q43" s="132">
        <v>6831823</v>
      </c>
      <c r="R43" s="133"/>
      <c r="S43" s="132">
        <v>2562235</v>
      </c>
      <c r="T43" s="133"/>
      <c r="U43" s="132">
        <v>6030963</v>
      </c>
      <c r="V43" s="133"/>
      <c r="W43" s="132">
        <v>15425021</v>
      </c>
      <c r="X43" s="133"/>
    </row>
    <row r="44" spans="1:24" x14ac:dyDescent="0.2">
      <c r="A44" s="135">
        <v>1984</v>
      </c>
      <c r="B44" s="136">
        <v>39627</v>
      </c>
      <c r="C44" s="137"/>
      <c r="D44" s="136">
        <v>4660558</v>
      </c>
      <c r="E44" s="137"/>
      <c r="F44" s="136">
        <v>1530714</v>
      </c>
      <c r="G44" s="137"/>
      <c r="H44" s="136">
        <v>6230899</v>
      </c>
      <c r="I44" s="137"/>
      <c r="J44" s="138" t="s">
        <v>15</v>
      </c>
      <c r="K44" s="138" t="s">
        <v>15</v>
      </c>
      <c r="L44" s="137"/>
      <c r="M44" s="136">
        <v>980000</v>
      </c>
      <c r="N44" s="137"/>
      <c r="O44" s="136">
        <v>980000</v>
      </c>
      <c r="P44" s="137"/>
      <c r="Q44" s="136">
        <v>7210899</v>
      </c>
      <c r="R44" s="137"/>
      <c r="S44" s="136">
        <v>2661673</v>
      </c>
      <c r="T44" s="137"/>
      <c r="U44" s="136">
        <v>6086991</v>
      </c>
      <c r="V44" s="137"/>
      <c r="W44" s="136">
        <v>15959563</v>
      </c>
      <c r="X44" s="137"/>
    </row>
    <row r="45" spans="1:24" x14ac:dyDescent="0.2">
      <c r="A45" s="131">
        <v>1985</v>
      </c>
      <c r="B45" s="132">
        <v>38757</v>
      </c>
      <c r="C45" s="133"/>
      <c r="D45" s="132">
        <v>4534282</v>
      </c>
      <c r="E45" s="133"/>
      <c r="F45" s="132">
        <v>1565180</v>
      </c>
      <c r="G45" s="133"/>
      <c r="H45" s="132">
        <v>6138219</v>
      </c>
      <c r="I45" s="133"/>
      <c r="J45" s="134" t="s">
        <v>15</v>
      </c>
      <c r="K45" s="134" t="s">
        <v>15</v>
      </c>
      <c r="L45" s="133"/>
      <c r="M45" s="132">
        <v>1010000</v>
      </c>
      <c r="N45" s="133"/>
      <c r="O45" s="132">
        <v>1010000</v>
      </c>
      <c r="P45" s="133"/>
      <c r="Q45" s="132">
        <v>7148219</v>
      </c>
      <c r="R45" s="133"/>
      <c r="S45" s="132">
        <v>2708902</v>
      </c>
      <c r="T45" s="133"/>
      <c r="U45" s="132">
        <v>6184213</v>
      </c>
      <c r="V45" s="133"/>
      <c r="W45" s="132">
        <v>16041334</v>
      </c>
      <c r="X45" s="133"/>
    </row>
    <row r="46" spans="1:24" x14ac:dyDescent="0.2">
      <c r="A46" s="131">
        <v>1986</v>
      </c>
      <c r="B46" s="132">
        <v>40467</v>
      </c>
      <c r="C46" s="133"/>
      <c r="D46" s="132">
        <v>4405156</v>
      </c>
      <c r="E46" s="133"/>
      <c r="F46" s="132">
        <v>1540567</v>
      </c>
      <c r="G46" s="133"/>
      <c r="H46" s="132">
        <v>5986190</v>
      </c>
      <c r="I46" s="133"/>
      <c r="J46" s="134" t="s">
        <v>15</v>
      </c>
      <c r="K46" s="134" t="s">
        <v>15</v>
      </c>
      <c r="L46" s="133"/>
      <c r="M46" s="132">
        <v>920000</v>
      </c>
      <c r="N46" s="133"/>
      <c r="O46" s="132">
        <v>920000</v>
      </c>
      <c r="P46" s="133"/>
      <c r="Q46" s="132">
        <v>6906190</v>
      </c>
      <c r="R46" s="133"/>
      <c r="S46" s="132">
        <v>2794729</v>
      </c>
      <c r="T46" s="133"/>
      <c r="U46" s="132">
        <v>6274189</v>
      </c>
      <c r="V46" s="133"/>
      <c r="W46" s="132">
        <v>15975109</v>
      </c>
      <c r="X46" s="133"/>
    </row>
    <row r="47" spans="1:24" x14ac:dyDescent="0.2">
      <c r="A47" s="135">
        <v>1987</v>
      </c>
      <c r="B47" s="136">
        <v>37218</v>
      </c>
      <c r="C47" s="137"/>
      <c r="D47" s="136">
        <v>4419575</v>
      </c>
      <c r="E47" s="137"/>
      <c r="F47" s="136">
        <v>1616581</v>
      </c>
      <c r="G47" s="137"/>
      <c r="H47" s="136">
        <v>6073374</v>
      </c>
      <c r="I47" s="137"/>
      <c r="J47" s="138" t="s">
        <v>15</v>
      </c>
      <c r="K47" s="138" t="s">
        <v>15</v>
      </c>
      <c r="L47" s="137"/>
      <c r="M47" s="136">
        <v>850000</v>
      </c>
      <c r="N47" s="137"/>
      <c r="O47" s="136">
        <v>850000</v>
      </c>
      <c r="P47" s="137"/>
      <c r="Q47" s="136">
        <v>6923374</v>
      </c>
      <c r="R47" s="137"/>
      <c r="S47" s="136">
        <v>2901600</v>
      </c>
      <c r="T47" s="137"/>
      <c r="U47" s="136">
        <v>6438240</v>
      </c>
      <c r="V47" s="137"/>
      <c r="W47" s="136">
        <v>16263213</v>
      </c>
      <c r="X47" s="137"/>
    </row>
    <row r="48" spans="1:24" x14ac:dyDescent="0.2">
      <c r="A48" s="131">
        <v>1988</v>
      </c>
      <c r="B48" s="132">
        <v>36973</v>
      </c>
      <c r="C48" s="133"/>
      <c r="D48" s="132">
        <v>4735083</v>
      </c>
      <c r="E48" s="133"/>
      <c r="F48" s="132">
        <v>1674729</v>
      </c>
      <c r="G48" s="133"/>
      <c r="H48" s="132">
        <v>6446785</v>
      </c>
      <c r="I48" s="133"/>
      <c r="J48" s="134" t="s">
        <v>15</v>
      </c>
      <c r="K48" s="134" t="s">
        <v>15</v>
      </c>
      <c r="L48" s="133"/>
      <c r="M48" s="132">
        <v>910000</v>
      </c>
      <c r="N48" s="133"/>
      <c r="O48" s="132">
        <v>910000</v>
      </c>
      <c r="P48" s="133"/>
      <c r="Q48" s="132">
        <v>7356785</v>
      </c>
      <c r="R48" s="133"/>
      <c r="S48" s="132">
        <v>3046459</v>
      </c>
      <c r="T48" s="133"/>
      <c r="U48" s="132">
        <v>6729369</v>
      </c>
      <c r="V48" s="133"/>
      <c r="W48" s="132">
        <v>17132613</v>
      </c>
      <c r="X48" s="133"/>
    </row>
    <row r="49" spans="1:24" x14ac:dyDescent="0.2">
      <c r="A49" s="131">
        <v>1989</v>
      </c>
      <c r="B49" s="132">
        <v>30630</v>
      </c>
      <c r="C49" s="133"/>
      <c r="D49" s="132">
        <v>4898635</v>
      </c>
      <c r="E49" s="133"/>
      <c r="F49" s="132">
        <v>1660251</v>
      </c>
      <c r="G49" s="133"/>
      <c r="H49" s="132">
        <v>6589516</v>
      </c>
      <c r="I49" s="133"/>
      <c r="J49" s="132">
        <v>5000</v>
      </c>
      <c r="K49" s="132">
        <v>52426</v>
      </c>
      <c r="L49" s="139" t="s">
        <v>16</v>
      </c>
      <c r="M49" s="132">
        <v>920000</v>
      </c>
      <c r="N49" s="133"/>
      <c r="O49" s="132">
        <v>977426</v>
      </c>
      <c r="P49" s="139" t="s">
        <v>16</v>
      </c>
      <c r="Q49" s="132">
        <v>7566943</v>
      </c>
      <c r="R49" s="139" t="s">
        <v>16</v>
      </c>
      <c r="S49" s="132">
        <v>3089650</v>
      </c>
      <c r="T49" s="133"/>
      <c r="U49" s="132">
        <v>7129142</v>
      </c>
      <c r="V49" s="133"/>
      <c r="W49" s="132">
        <v>17785735</v>
      </c>
      <c r="X49" s="139" t="s">
        <v>16</v>
      </c>
    </row>
    <row r="50" spans="1:24" x14ac:dyDescent="0.2">
      <c r="A50" s="135">
        <v>1990</v>
      </c>
      <c r="B50" s="136">
        <v>31114</v>
      </c>
      <c r="C50" s="137"/>
      <c r="D50" s="136">
        <v>4490914</v>
      </c>
      <c r="E50" s="137"/>
      <c r="F50" s="136">
        <v>1394175</v>
      </c>
      <c r="G50" s="137"/>
      <c r="H50" s="136">
        <v>5916203</v>
      </c>
      <c r="I50" s="137"/>
      <c r="J50" s="136">
        <v>5500</v>
      </c>
      <c r="K50" s="136">
        <v>55601</v>
      </c>
      <c r="L50" s="137"/>
      <c r="M50" s="136">
        <v>580000</v>
      </c>
      <c r="N50" s="137"/>
      <c r="O50" s="136">
        <v>641101</v>
      </c>
      <c r="P50" s="137"/>
      <c r="Q50" s="136">
        <v>6557304</v>
      </c>
      <c r="R50" s="137"/>
      <c r="S50" s="136">
        <v>3152752</v>
      </c>
      <c r="T50" s="137"/>
      <c r="U50" s="136">
        <v>7235241</v>
      </c>
      <c r="V50" s="137"/>
      <c r="W50" s="136">
        <v>16945297</v>
      </c>
      <c r="X50" s="137"/>
    </row>
    <row r="51" spans="1:24" x14ac:dyDescent="0.2">
      <c r="A51" s="131">
        <v>1991</v>
      </c>
      <c r="B51" s="132">
        <v>25355</v>
      </c>
      <c r="C51" s="133"/>
      <c r="D51" s="132">
        <v>4667223</v>
      </c>
      <c r="E51" s="133"/>
      <c r="F51" s="132">
        <v>1380852</v>
      </c>
      <c r="G51" s="133"/>
      <c r="H51" s="132">
        <v>6073429</v>
      </c>
      <c r="I51" s="133"/>
      <c r="J51" s="132">
        <v>5900</v>
      </c>
      <c r="K51" s="132">
        <v>57430</v>
      </c>
      <c r="L51" s="133"/>
      <c r="M51" s="132">
        <v>610000</v>
      </c>
      <c r="N51" s="133"/>
      <c r="O51" s="132">
        <v>673330</v>
      </c>
      <c r="P51" s="133"/>
      <c r="Q51" s="132">
        <v>6746760</v>
      </c>
      <c r="R51" s="133"/>
      <c r="S51" s="132">
        <v>3259884</v>
      </c>
      <c r="T51" s="133"/>
      <c r="U51" s="132">
        <v>7413667</v>
      </c>
      <c r="V51" s="133"/>
      <c r="W51" s="132">
        <v>17420310</v>
      </c>
      <c r="X51" s="133"/>
    </row>
    <row r="52" spans="1:24" x14ac:dyDescent="0.2">
      <c r="A52" s="131">
        <v>1992</v>
      </c>
      <c r="B52" s="132">
        <v>25589</v>
      </c>
      <c r="C52" s="133"/>
      <c r="D52" s="132">
        <v>4804582</v>
      </c>
      <c r="E52" s="133"/>
      <c r="F52" s="132">
        <v>1414075</v>
      </c>
      <c r="G52" s="133"/>
      <c r="H52" s="132">
        <v>6244246</v>
      </c>
      <c r="I52" s="133"/>
      <c r="J52" s="132">
        <v>6400</v>
      </c>
      <c r="K52" s="132">
        <v>59543</v>
      </c>
      <c r="L52" s="139" t="s">
        <v>16</v>
      </c>
      <c r="M52" s="132">
        <v>640000</v>
      </c>
      <c r="N52" s="133"/>
      <c r="O52" s="132">
        <v>705943</v>
      </c>
      <c r="P52" s="139" t="s">
        <v>16</v>
      </c>
      <c r="Q52" s="132">
        <v>6950189</v>
      </c>
      <c r="R52" s="139" t="s">
        <v>16</v>
      </c>
      <c r="S52" s="132">
        <v>3193423</v>
      </c>
      <c r="T52" s="133"/>
      <c r="U52" s="132">
        <v>7212229</v>
      </c>
      <c r="V52" s="133"/>
      <c r="W52" s="132">
        <v>17355841</v>
      </c>
      <c r="X52" s="139" t="s">
        <v>16</v>
      </c>
    </row>
    <row r="53" spans="1:24" x14ac:dyDescent="0.2">
      <c r="A53" s="135">
        <v>1993</v>
      </c>
      <c r="B53" s="136">
        <v>25749</v>
      </c>
      <c r="C53" s="137"/>
      <c r="D53" s="136">
        <v>5063298</v>
      </c>
      <c r="E53" s="137"/>
      <c r="F53" s="136">
        <v>1438989</v>
      </c>
      <c r="G53" s="137"/>
      <c r="H53" s="136">
        <v>6528036</v>
      </c>
      <c r="I53" s="137"/>
      <c r="J53" s="136">
        <v>6800</v>
      </c>
      <c r="K53" s="136">
        <v>61292</v>
      </c>
      <c r="L53" s="137"/>
      <c r="M53" s="136">
        <v>550000</v>
      </c>
      <c r="N53" s="137"/>
      <c r="O53" s="136">
        <v>618092</v>
      </c>
      <c r="P53" s="137"/>
      <c r="Q53" s="136">
        <v>7146128</v>
      </c>
      <c r="R53" s="137"/>
      <c r="S53" s="136">
        <v>3394192</v>
      </c>
      <c r="T53" s="137"/>
      <c r="U53" s="136">
        <v>7677367</v>
      </c>
      <c r="V53" s="137"/>
      <c r="W53" s="136">
        <v>18217687</v>
      </c>
      <c r="X53" s="137"/>
    </row>
    <row r="54" spans="1:24" x14ac:dyDescent="0.2">
      <c r="A54" s="131">
        <v>1994</v>
      </c>
      <c r="B54" s="132">
        <v>20845</v>
      </c>
      <c r="C54" s="133"/>
      <c r="D54" s="132">
        <v>4959839</v>
      </c>
      <c r="E54" s="133"/>
      <c r="F54" s="132">
        <v>1408401</v>
      </c>
      <c r="G54" s="133"/>
      <c r="H54" s="132">
        <v>6389084</v>
      </c>
      <c r="I54" s="133"/>
      <c r="J54" s="132">
        <v>6200</v>
      </c>
      <c r="K54" s="132">
        <v>63082</v>
      </c>
      <c r="L54" s="133"/>
      <c r="M54" s="132">
        <v>520000</v>
      </c>
      <c r="N54" s="133"/>
      <c r="O54" s="132">
        <v>589282</v>
      </c>
      <c r="P54" s="133"/>
      <c r="Q54" s="132">
        <v>6978366</v>
      </c>
      <c r="R54" s="133"/>
      <c r="S54" s="132">
        <v>3440939</v>
      </c>
      <c r="T54" s="133"/>
      <c r="U54" s="132">
        <v>7693126</v>
      </c>
      <c r="V54" s="133"/>
      <c r="W54" s="132">
        <v>18112431</v>
      </c>
      <c r="X54" s="133"/>
    </row>
    <row r="55" spans="1:24" x14ac:dyDescent="0.2">
      <c r="A55" s="131">
        <v>1995</v>
      </c>
      <c r="B55" s="132">
        <v>17451</v>
      </c>
      <c r="C55" s="133"/>
      <c r="D55" s="132">
        <v>4954189</v>
      </c>
      <c r="E55" s="133"/>
      <c r="F55" s="132">
        <v>1373859</v>
      </c>
      <c r="G55" s="133"/>
      <c r="H55" s="132">
        <v>6345499</v>
      </c>
      <c r="I55" s="133"/>
      <c r="J55" s="132">
        <v>6600</v>
      </c>
      <c r="K55" s="132">
        <v>64224</v>
      </c>
      <c r="L55" s="133"/>
      <c r="M55" s="132">
        <v>520000</v>
      </c>
      <c r="N55" s="133"/>
      <c r="O55" s="132">
        <v>590824</v>
      </c>
      <c r="P55" s="133"/>
      <c r="Q55" s="132">
        <v>6936323</v>
      </c>
      <c r="R55" s="133"/>
      <c r="S55" s="132">
        <v>3557015</v>
      </c>
      <c r="T55" s="133"/>
      <c r="U55" s="132">
        <v>8025625</v>
      </c>
      <c r="V55" s="133"/>
      <c r="W55" s="132">
        <v>18518963</v>
      </c>
      <c r="X55" s="133"/>
    </row>
    <row r="56" spans="1:24" x14ac:dyDescent="0.2">
      <c r="A56" s="135">
        <v>1996</v>
      </c>
      <c r="B56" s="136">
        <v>16584</v>
      </c>
      <c r="C56" s="137"/>
      <c r="D56" s="136">
        <v>5354389</v>
      </c>
      <c r="E56" s="137"/>
      <c r="F56" s="136">
        <v>1483523</v>
      </c>
      <c r="G56" s="137"/>
      <c r="H56" s="136">
        <v>6854495</v>
      </c>
      <c r="I56" s="137"/>
      <c r="J56" s="136">
        <v>7000</v>
      </c>
      <c r="K56" s="136">
        <v>65028</v>
      </c>
      <c r="L56" s="140" t="s">
        <v>16</v>
      </c>
      <c r="M56" s="136">
        <v>540000</v>
      </c>
      <c r="N56" s="137"/>
      <c r="O56" s="136">
        <v>612028</v>
      </c>
      <c r="P56" s="140" t="s">
        <v>16</v>
      </c>
      <c r="Q56" s="136">
        <v>7466524</v>
      </c>
      <c r="R56" s="140" t="s">
        <v>16</v>
      </c>
      <c r="S56" s="136">
        <v>3693530</v>
      </c>
      <c r="T56" s="137"/>
      <c r="U56" s="136">
        <v>8344336</v>
      </c>
      <c r="V56" s="137"/>
      <c r="W56" s="136">
        <v>19504390</v>
      </c>
      <c r="X56" s="140" t="s">
        <v>16</v>
      </c>
    </row>
    <row r="57" spans="1:24" x14ac:dyDescent="0.2">
      <c r="A57" s="131">
        <v>1997</v>
      </c>
      <c r="B57" s="132">
        <v>15992</v>
      </c>
      <c r="C57" s="133"/>
      <c r="D57" s="132">
        <v>5092919</v>
      </c>
      <c r="E57" s="133"/>
      <c r="F57" s="132">
        <v>1422124</v>
      </c>
      <c r="G57" s="133"/>
      <c r="H57" s="132">
        <v>6531036</v>
      </c>
      <c r="I57" s="133"/>
      <c r="J57" s="132">
        <v>7500</v>
      </c>
      <c r="K57" s="132">
        <v>64366</v>
      </c>
      <c r="L57" s="133"/>
      <c r="M57" s="132">
        <v>430000</v>
      </c>
      <c r="N57" s="133"/>
      <c r="O57" s="132">
        <v>501866</v>
      </c>
      <c r="P57" s="133"/>
      <c r="Q57" s="132">
        <v>7032901</v>
      </c>
      <c r="R57" s="133"/>
      <c r="S57" s="132">
        <v>3670903</v>
      </c>
      <c r="T57" s="133"/>
      <c r="U57" s="132">
        <v>8261143</v>
      </c>
      <c r="V57" s="133"/>
      <c r="W57" s="132">
        <v>18964947</v>
      </c>
      <c r="X57" s="133"/>
    </row>
    <row r="58" spans="1:24" x14ac:dyDescent="0.2">
      <c r="A58" s="131">
        <v>1998</v>
      </c>
      <c r="B58" s="132">
        <v>11548</v>
      </c>
      <c r="C58" s="133"/>
      <c r="D58" s="132">
        <v>4646087</v>
      </c>
      <c r="E58" s="133"/>
      <c r="F58" s="132">
        <v>1304110</v>
      </c>
      <c r="G58" s="133"/>
      <c r="H58" s="132">
        <v>5961746</v>
      </c>
      <c r="I58" s="133"/>
      <c r="J58" s="132">
        <v>7700</v>
      </c>
      <c r="K58" s="132">
        <v>63929</v>
      </c>
      <c r="L58" s="133"/>
      <c r="M58" s="132">
        <v>380000</v>
      </c>
      <c r="N58" s="133"/>
      <c r="O58" s="132">
        <v>451629</v>
      </c>
      <c r="P58" s="133"/>
      <c r="Q58" s="132">
        <v>6413374</v>
      </c>
      <c r="R58" s="133"/>
      <c r="S58" s="132">
        <v>3855932</v>
      </c>
      <c r="T58" s="133"/>
      <c r="U58" s="132">
        <v>8685611</v>
      </c>
      <c r="V58" s="133"/>
      <c r="W58" s="132">
        <v>18954918</v>
      </c>
      <c r="X58" s="133"/>
    </row>
    <row r="59" spans="1:24" x14ac:dyDescent="0.2">
      <c r="A59" s="135">
        <v>1999</v>
      </c>
      <c r="B59" s="136">
        <v>13981</v>
      </c>
      <c r="C59" s="137"/>
      <c r="D59" s="136">
        <v>4834899</v>
      </c>
      <c r="E59" s="137"/>
      <c r="F59" s="136">
        <v>1464903</v>
      </c>
      <c r="G59" s="137"/>
      <c r="H59" s="136">
        <v>6313783</v>
      </c>
      <c r="I59" s="137"/>
      <c r="J59" s="136">
        <v>8500</v>
      </c>
      <c r="K59" s="136">
        <v>62874</v>
      </c>
      <c r="L59" s="137"/>
      <c r="M59" s="136">
        <v>390000</v>
      </c>
      <c r="N59" s="137"/>
      <c r="O59" s="136">
        <v>461374</v>
      </c>
      <c r="P59" s="137"/>
      <c r="Q59" s="136">
        <v>6775157</v>
      </c>
      <c r="R59" s="137"/>
      <c r="S59" s="136">
        <v>3906478</v>
      </c>
      <c r="T59" s="137"/>
      <c r="U59" s="136">
        <v>8875295</v>
      </c>
      <c r="V59" s="137"/>
      <c r="W59" s="136">
        <v>19556929</v>
      </c>
      <c r="X59" s="137"/>
    </row>
    <row r="60" spans="1:24" x14ac:dyDescent="0.2">
      <c r="A60" s="131">
        <v>2000</v>
      </c>
      <c r="B60" s="132">
        <v>11358</v>
      </c>
      <c r="C60" s="133"/>
      <c r="D60" s="132">
        <v>5104593</v>
      </c>
      <c r="E60" s="139" t="s">
        <v>16</v>
      </c>
      <c r="F60" s="132">
        <v>1554263</v>
      </c>
      <c r="G60" s="133"/>
      <c r="H60" s="132">
        <v>6670213</v>
      </c>
      <c r="I60" s="139" t="s">
        <v>16</v>
      </c>
      <c r="J60" s="132">
        <v>8600</v>
      </c>
      <c r="K60" s="132">
        <v>60554</v>
      </c>
      <c r="L60" s="139" t="s">
        <v>16</v>
      </c>
      <c r="M60" s="132">
        <v>420000</v>
      </c>
      <c r="N60" s="133"/>
      <c r="O60" s="132">
        <v>489154</v>
      </c>
      <c r="P60" s="139" t="s">
        <v>16</v>
      </c>
      <c r="Q60" s="132">
        <v>7159367</v>
      </c>
      <c r="R60" s="139" t="s">
        <v>16</v>
      </c>
      <c r="S60" s="132">
        <v>4068627</v>
      </c>
      <c r="T60" s="133"/>
      <c r="U60" s="132">
        <v>9196889</v>
      </c>
      <c r="V60" s="139" t="s">
        <v>16</v>
      </c>
      <c r="W60" s="132">
        <v>20424883</v>
      </c>
      <c r="X60" s="139" t="s">
        <v>16</v>
      </c>
    </row>
    <row r="61" spans="1:24" x14ac:dyDescent="0.2">
      <c r="A61" s="131">
        <v>2001</v>
      </c>
      <c r="B61" s="132">
        <v>11971</v>
      </c>
      <c r="C61" s="133"/>
      <c r="D61" s="132">
        <v>4889018</v>
      </c>
      <c r="E61" s="133"/>
      <c r="F61" s="132">
        <v>1529091</v>
      </c>
      <c r="G61" s="133"/>
      <c r="H61" s="132">
        <v>6430080</v>
      </c>
      <c r="I61" s="133"/>
      <c r="J61" s="132">
        <v>9450</v>
      </c>
      <c r="K61" s="132">
        <v>58659</v>
      </c>
      <c r="L61" s="133"/>
      <c r="M61" s="132">
        <v>370000</v>
      </c>
      <c r="N61" s="133"/>
      <c r="O61" s="132">
        <v>438109</v>
      </c>
      <c r="P61" s="133"/>
      <c r="Q61" s="132">
        <v>6868189</v>
      </c>
      <c r="R61" s="133"/>
      <c r="S61" s="132">
        <v>4099882</v>
      </c>
      <c r="T61" s="133"/>
      <c r="U61" s="132">
        <v>9074005</v>
      </c>
      <c r="V61" s="133"/>
      <c r="W61" s="132">
        <v>20042076</v>
      </c>
      <c r="X61" s="133"/>
    </row>
    <row r="62" spans="1:24" x14ac:dyDescent="0.2">
      <c r="A62" s="135">
        <v>2002</v>
      </c>
      <c r="B62" s="136">
        <v>12248</v>
      </c>
      <c r="C62" s="137"/>
      <c r="D62" s="136">
        <v>4994994</v>
      </c>
      <c r="E62" s="140" t="s">
        <v>16</v>
      </c>
      <c r="F62" s="136">
        <v>1456920</v>
      </c>
      <c r="G62" s="137"/>
      <c r="H62" s="136">
        <v>6464162</v>
      </c>
      <c r="I62" s="140" t="s">
        <v>16</v>
      </c>
      <c r="J62" s="136">
        <v>10204</v>
      </c>
      <c r="K62" s="136">
        <v>57362</v>
      </c>
      <c r="L62" s="137"/>
      <c r="M62" s="136">
        <v>380000</v>
      </c>
      <c r="N62" s="137"/>
      <c r="O62" s="136">
        <v>447566</v>
      </c>
      <c r="P62" s="137"/>
      <c r="Q62" s="136">
        <v>6911728</v>
      </c>
      <c r="R62" s="140" t="s">
        <v>16</v>
      </c>
      <c r="S62" s="136">
        <v>4316794</v>
      </c>
      <c r="T62" s="137"/>
      <c r="U62" s="136">
        <v>9562273</v>
      </c>
      <c r="V62" s="140" t="s">
        <v>16</v>
      </c>
      <c r="W62" s="136">
        <v>20790794</v>
      </c>
      <c r="X62" s="140" t="s">
        <v>16</v>
      </c>
    </row>
    <row r="63" spans="1:24" x14ac:dyDescent="0.2">
      <c r="A63" s="131">
        <v>2003</v>
      </c>
      <c r="B63" s="132">
        <v>12247</v>
      </c>
      <c r="C63" s="133"/>
      <c r="D63" s="132">
        <v>5209428</v>
      </c>
      <c r="E63" s="139" t="s">
        <v>16</v>
      </c>
      <c r="F63" s="132">
        <v>1519335</v>
      </c>
      <c r="G63" s="133"/>
      <c r="H63" s="132">
        <v>6741010</v>
      </c>
      <c r="I63" s="133"/>
      <c r="J63" s="132">
        <v>13000</v>
      </c>
      <c r="K63" s="132">
        <v>56541</v>
      </c>
      <c r="L63" s="133"/>
      <c r="M63" s="132">
        <v>400000</v>
      </c>
      <c r="N63" s="133"/>
      <c r="O63" s="132">
        <v>469541</v>
      </c>
      <c r="P63" s="133"/>
      <c r="Q63" s="132">
        <v>7210551</v>
      </c>
      <c r="R63" s="133"/>
      <c r="S63" s="132">
        <v>4353111</v>
      </c>
      <c r="T63" s="133"/>
      <c r="U63" s="132">
        <v>9546253</v>
      </c>
      <c r="V63" s="133"/>
      <c r="W63" s="132">
        <v>21109915</v>
      </c>
      <c r="X63" s="133"/>
    </row>
    <row r="64" spans="1:24" x14ac:dyDescent="0.2">
      <c r="A64" s="131">
        <v>2004</v>
      </c>
      <c r="B64" s="132">
        <v>11434</v>
      </c>
      <c r="C64" s="133"/>
      <c r="D64" s="132">
        <v>4980831</v>
      </c>
      <c r="E64" s="139" t="s">
        <v>16</v>
      </c>
      <c r="F64" s="132">
        <v>1520293</v>
      </c>
      <c r="G64" s="133"/>
      <c r="H64" s="132">
        <v>6512558</v>
      </c>
      <c r="I64" s="139" t="s">
        <v>16</v>
      </c>
      <c r="J64" s="132">
        <v>14000</v>
      </c>
      <c r="K64" s="132">
        <v>56924</v>
      </c>
      <c r="L64" s="139" t="s">
        <v>16</v>
      </c>
      <c r="M64" s="132">
        <v>410000</v>
      </c>
      <c r="N64" s="133"/>
      <c r="O64" s="132">
        <v>480924</v>
      </c>
      <c r="P64" s="139" t="s">
        <v>16</v>
      </c>
      <c r="Q64" s="132">
        <v>6993482</v>
      </c>
      <c r="R64" s="139" t="s">
        <v>16</v>
      </c>
      <c r="S64" s="132">
        <v>4408241</v>
      </c>
      <c r="T64" s="133"/>
      <c r="U64" s="132">
        <v>9691069</v>
      </c>
      <c r="V64" s="139" t="s">
        <v>16</v>
      </c>
      <c r="W64" s="132">
        <v>21092792</v>
      </c>
      <c r="X64" s="139" t="s">
        <v>16</v>
      </c>
    </row>
    <row r="65" spans="1:24" x14ac:dyDescent="0.2">
      <c r="A65" s="135">
        <v>2005</v>
      </c>
      <c r="B65" s="136">
        <v>8435</v>
      </c>
      <c r="C65" s="137"/>
      <c r="D65" s="136">
        <v>4946354</v>
      </c>
      <c r="E65" s="140" t="s">
        <v>16</v>
      </c>
      <c r="F65" s="136">
        <v>1450840</v>
      </c>
      <c r="G65" s="140" t="s">
        <v>16</v>
      </c>
      <c r="H65" s="136">
        <v>6405628</v>
      </c>
      <c r="I65" s="140" t="s">
        <v>16</v>
      </c>
      <c r="J65" s="136">
        <v>15900</v>
      </c>
      <c r="K65" s="136">
        <v>57943</v>
      </c>
      <c r="L65" s="137"/>
      <c r="M65" s="136">
        <v>430000</v>
      </c>
      <c r="N65" s="137"/>
      <c r="O65" s="136">
        <v>503843</v>
      </c>
      <c r="P65" s="137"/>
      <c r="Q65" s="136">
        <v>6909471</v>
      </c>
      <c r="R65" s="140" t="s">
        <v>16</v>
      </c>
      <c r="S65" s="136">
        <v>4637683</v>
      </c>
      <c r="T65" s="137"/>
      <c r="U65" s="136">
        <v>10078923</v>
      </c>
      <c r="V65" s="140" t="s">
        <v>16</v>
      </c>
      <c r="W65" s="136">
        <v>21626077</v>
      </c>
      <c r="X65" s="140" t="s">
        <v>16</v>
      </c>
    </row>
    <row r="66" spans="1:24" x14ac:dyDescent="0.2">
      <c r="A66" s="131">
        <v>2006</v>
      </c>
      <c r="B66" s="132">
        <v>6408</v>
      </c>
      <c r="C66" s="133"/>
      <c r="D66" s="132">
        <v>4475913</v>
      </c>
      <c r="E66" s="139" t="s">
        <v>16</v>
      </c>
      <c r="F66" s="132">
        <v>1223961</v>
      </c>
      <c r="G66" s="133"/>
      <c r="H66" s="132">
        <v>5706282</v>
      </c>
      <c r="I66" s="139" t="s">
        <v>16</v>
      </c>
      <c r="J66" s="132">
        <v>18300</v>
      </c>
      <c r="K66" s="132">
        <v>63405</v>
      </c>
      <c r="L66" s="133"/>
      <c r="M66" s="132">
        <v>380000</v>
      </c>
      <c r="N66" s="139" t="s">
        <v>16</v>
      </c>
      <c r="O66" s="132">
        <v>461705</v>
      </c>
      <c r="P66" s="139" t="s">
        <v>16</v>
      </c>
      <c r="Q66" s="132">
        <v>6167987</v>
      </c>
      <c r="R66" s="139" t="s">
        <v>16</v>
      </c>
      <c r="S66" s="132">
        <v>4611386</v>
      </c>
      <c r="T66" s="133"/>
      <c r="U66" s="132">
        <v>9908921</v>
      </c>
      <c r="V66" s="139" t="s">
        <v>16</v>
      </c>
      <c r="W66" s="132">
        <v>20688295</v>
      </c>
      <c r="X66" s="139" t="s">
        <v>16</v>
      </c>
    </row>
    <row r="67" spans="1:24" x14ac:dyDescent="0.2">
      <c r="A67" s="131">
        <v>2007</v>
      </c>
      <c r="B67" s="132">
        <v>7782</v>
      </c>
      <c r="C67" s="133"/>
      <c r="D67" s="132">
        <v>4835440</v>
      </c>
      <c r="E67" s="139" t="s">
        <v>16</v>
      </c>
      <c r="F67" s="132">
        <v>1253650</v>
      </c>
      <c r="G67" s="133"/>
      <c r="H67" s="132">
        <v>6096872</v>
      </c>
      <c r="I67" s="139" t="s">
        <v>16</v>
      </c>
      <c r="J67" s="132">
        <v>22000</v>
      </c>
      <c r="K67" s="132">
        <v>69610</v>
      </c>
      <c r="L67" s="133"/>
      <c r="M67" s="132">
        <v>410000</v>
      </c>
      <c r="N67" s="139" t="s">
        <v>16</v>
      </c>
      <c r="O67" s="132">
        <v>501610</v>
      </c>
      <c r="P67" s="139" t="s">
        <v>16</v>
      </c>
      <c r="Q67" s="132">
        <v>6598482</v>
      </c>
      <c r="R67" s="139" t="s">
        <v>16</v>
      </c>
      <c r="S67" s="132">
        <v>4750326</v>
      </c>
      <c r="T67" s="133"/>
      <c r="U67" s="132">
        <v>10182105</v>
      </c>
      <c r="V67" s="139" t="s">
        <v>16</v>
      </c>
      <c r="W67" s="132">
        <v>21530913</v>
      </c>
      <c r="X67" s="139" t="s">
        <v>16</v>
      </c>
    </row>
    <row r="68" spans="1:24" x14ac:dyDescent="0.2">
      <c r="A68" s="135">
        <v>2008</v>
      </c>
      <c r="B68" s="136">
        <v>7673</v>
      </c>
      <c r="C68" s="137"/>
      <c r="D68" s="136">
        <v>5010061</v>
      </c>
      <c r="E68" s="140" t="s">
        <v>16</v>
      </c>
      <c r="F68" s="136">
        <v>1243075</v>
      </c>
      <c r="G68" s="137"/>
      <c r="H68" s="136">
        <v>6260810</v>
      </c>
      <c r="I68" s="140" t="s">
        <v>16</v>
      </c>
      <c r="J68" s="136">
        <v>26400</v>
      </c>
      <c r="K68" s="136">
        <v>80250</v>
      </c>
      <c r="L68" s="140" t="s">
        <v>16</v>
      </c>
      <c r="M68" s="136">
        <v>450000</v>
      </c>
      <c r="N68" s="137"/>
      <c r="O68" s="136">
        <v>556650</v>
      </c>
      <c r="P68" s="140" t="s">
        <v>16</v>
      </c>
      <c r="Q68" s="136">
        <v>6817460</v>
      </c>
      <c r="R68" s="140" t="s">
        <v>16</v>
      </c>
      <c r="S68" s="136">
        <v>4708496</v>
      </c>
      <c r="T68" s="137"/>
      <c r="U68" s="136">
        <v>10070518</v>
      </c>
      <c r="V68" s="140" t="s">
        <v>16</v>
      </c>
      <c r="W68" s="136">
        <v>21596473</v>
      </c>
      <c r="X68" s="140" t="s">
        <v>16</v>
      </c>
    </row>
    <row r="69" spans="1:24" x14ac:dyDescent="0.2">
      <c r="A69" s="131">
        <v>2009</v>
      </c>
      <c r="B69" s="132">
        <v>7789</v>
      </c>
      <c r="C69" s="133"/>
      <c r="D69" s="132">
        <v>4883112</v>
      </c>
      <c r="E69" s="139" t="s">
        <v>16</v>
      </c>
      <c r="F69" s="132">
        <v>1176320</v>
      </c>
      <c r="G69" s="133"/>
      <c r="H69" s="132">
        <v>6067221</v>
      </c>
      <c r="I69" s="139" t="s">
        <v>16</v>
      </c>
      <c r="J69" s="132">
        <v>32800</v>
      </c>
      <c r="K69" s="132">
        <v>89068</v>
      </c>
      <c r="L69" s="133"/>
      <c r="M69" s="132">
        <v>430000</v>
      </c>
      <c r="N69" s="133"/>
      <c r="O69" s="132">
        <v>551868</v>
      </c>
      <c r="P69" s="133"/>
      <c r="Q69" s="132">
        <v>6619088</v>
      </c>
      <c r="R69" s="139" t="s">
        <v>16</v>
      </c>
      <c r="S69" s="132">
        <v>4655587</v>
      </c>
      <c r="T69" s="133"/>
      <c r="U69" s="132">
        <v>9788992</v>
      </c>
      <c r="V69" s="139" t="s">
        <v>16</v>
      </c>
      <c r="W69" s="132">
        <v>21063667</v>
      </c>
      <c r="X69" s="139" t="s">
        <v>16</v>
      </c>
    </row>
    <row r="70" spans="1:24" x14ac:dyDescent="0.2">
      <c r="A70" s="131">
        <v>2010</v>
      </c>
      <c r="B70" s="132">
        <v>7396</v>
      </c>
      <c r="C70" s="139" t="s">
        <v>16</v>
      </c>
      <c r="D70" s="132">
        <v>4882917</v>
      </c>
      <c r="E70" s="139" t="s">
        <v>16</v>
      </c>
      <c r="F70" s="132">
        <v>1141904</v>
      </c>
      <c r="G70" s="139" t="s">
        <v>16</v>
      </c>
      <c r="H70" s="132">
        <v>6032217</v>
      </c>
      <c r="I70" s="139" t="s">
        <v>16</v>
      </c>
      <c r="J70" s="132">
        <v>36800</v>
      </c>
      <c r="K70" s="132">
        <v>114075</v>
      </c>
      <c r="L70" s="139" t="s">
        <v>16</v>
      </c>
      <c r="M70" s="132">
        <v>420000</v>
      </c>
      <c r="N70" s="133"/>
      <c r="O70" s="132">
        <v>570875</v>
      </c>
      <c r="P70" s="139" t="s">
        <v>16</v>
      </c>
      <c r="Q70" s="132">
        <v>6603092</v>
      </c>
      <c r="R70" s="139" t="s">
        <v>16</v>
      </c>
      <c r="S70" s="132">
        <v>4932757</v>
      </c>
      <c r="T70" s="139" t="s">
        <v>16</v>
      </c>
      <c r="U70" s="132">
        <v>10325851</v>
      </c>
      <c r="V70" s="139" t="s">
        <v>16</v>
      </c>
      <c r="W70" s="132">
        <v>21861699</v>
      </c>
      <c r="X70" s="139" t="s">
        <v>16</v>
      </c>
    </row>
    <row r="71" spans="1:24" x14ac:dyDescent="0.2">
      <c r="A71" s="135" t="s">
        <v>284</v>
      </c>
      <c r="B71" s="136">
        <v>6330</v>
      </c>
      <c r="C71" s="137"/>
      <c r="D71" s="136">
        <v>4830157</v>
      </c>
      <c r="E71" s="137"/>
      <c r="F71" s="136">
        <v>1138955</v>
      </c>
      <c r="G71" s="137"/>
      <c r="H71" s="136">
        <v>5975441</v>
      </c>
      <c r="I71" s="137"/>
      <c r="J71" s="136">
        <v>39600</v>
      </c>
      <c r="K71" s="136">
        <v>140448</v>
      </c>
      <c r="L71" s="137"/>
      <c r="M71" s="136">
        <v>430000</v>
      </c>
      <c r="N71" s="137"/>
      <c r="O71" s="136">
        <v>610048</v>
      </c>
      <c r="P71" s="137"/>
      <c r="Q71" s="136">
        <v>6585489</v>
      </c>
      <c r="R71" s="137"/>
      <c r="S71" s="136">
        <v>4857664</v>
      </c>
      <c r="T71" s="137"/>
      <c r="U71" s="136">
        <v>10175562</v>
      </c>
      <c r="V71" s="137"/>
      <c r="W71" s="136">
        <v>21618716</v>
      </c>
      <c r="X71" s="137"/>
    </row>
    <row r="72" spans="1:24" x14ac:dyDescent="0.2">
      <c r="A72" s="395" t="s">
        <v>285</v>
      </c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396"/>
      <c r="M72" s="396" t="s">
        <v>286</v>
      </c>
      <c r="N72" s="396"/>
      <c r="O72" s="396"/>
      <c r="P72" s="396"/>
      <c r="Q72" s="396"/>
      <c r="R72" s="396"/>
      <c r="S72" s="396"/>
      <c r="T72" s="396"/>
      <c r="U72" s="396"/>
      <c r="V72" s="396"/>
      <c r="W72" s="396"/>
      <c r="X72" s="397"/>
    </row>
    <row r="73" spans="1:24" x14ac:dyDescent="0.2">
      <c r="A73" s="375"/>
      <c r="B73" s="376"/>
      <c r="C73" s="376"/>
      <c r="D73" s="376"/>
      <c r="E73" s="376"/>
      <c r="F73" s="376"/>
      <c r="G73" s="376"/>
      <c r="H73" s="376"/>
      <c r="I73" s="376"/>
      <c r="J73" s="376"/>
      <c r="K73" s="376"/>
      <c r="L73" s="376"/>
      <c r="M73" s="377" t="s">
        <v>108</v>
      </c>
      <c r="N73" s="377"/>
      <c r="O73" s="377"/>
      <c r="P73" s="377"/>
      <c r="Q73" s="377"/>
      <c r="R73" s="377"/>
      <c r="S73" s="377"/>
      <c r="T73" s="377"/>
      <c r="U73" s="377"/>
      <c r="V73" s="377"/>
      <c r="W73" s="377"/>
      <c r="X73" s="378"/>
    </row>
    <row r="74" spans="1:24" x14ac:dyDescent="0.2">
      <c r="A74" s="375" t="s">
        <v>287</v>
      </c>
      <c r="B74" s="376"/>
      <c r="C74" s="376"/>
      <c r="D74" s="376"/>
      <c r="E74" s="376"/>
      <c r="F74" s="376"/>
      <c r="G74" s="376"/>
      <c r="H74" s="376"/>
      <c r="I74" s="376"/>
      <c r="J74" s="376"/>
      <c r="K74" s="376"/>
      <c r="L74" s="376"/>
      <c r="M74" s="389" t="s">
        <v>288</v>
      </c>
      <c r="N74" s="389"/>
      <c r="O74" s="389"/>
      <c r="P74" s="389"/>
      <c r="Q74" s="389"/>
      <c r="R74" s="389"/>
      <c r="S74" s="389"/>
      <c r="T74" s="389"/>
      <c r="U74" s="389"/>
      <c r="V74" s="389"/>
      <c r="W74" s="389"/>
      <c r="X74" s="390"/>
    </row>
    <row r="75" spans="1:24" x14ac:dyDescent="0.2">
      <c r="A75" s="375"/>
      <c r="B75" s="376"/>
      <c r="C75" s="376"/>
      <c r="D75" s="376"/>
      <c r="E75" s="376"/>
      <c r="F75" s="376"/>
      <c r="G75" s="376"/>
      <c r="H75" s="376"/>
      <c r="I75" s="376"/>
      <c r="J75" s="376"/>
      <c r="K75" s="376"/>
      <c r="L75" s="376"/>
      <c r="M75" s="377" t="s">
        <v>112</v>
      </c>
      <c r="N75" s="377"/>
      <c r="O75" s="377"/>
      <c r="P75" s="377"/>
      <c r="Q75" s="377"/>
      <c r="R75" s="377"/>
      <c r="S75" s="377"/>
      <c r="T75" s="377"/>
      <c r="U75" s="377"/>
      <c r="V75" s="377"/>
      <c r="W75" s="377"/>
      <c r="X75" s="378"/>
    </row>
    <row r="76" spans="1:24" x14ac:dyDescent="0.2">
      <c r="A76" s="375"/>
      <c r="B76" s="376"/>
      <c r="C76" s="376"/>
      <c r="D76" s="376"/>
      <c r="E76" s="376"/>
      <c r="F76" s="376"/>
      <c r="G76" s="376"/>
      <c r="H76" s="376"/>
      <c r="I76" s="376"/>
      <c r="J76" s="376"/>
      <c r="K76" s="376"/>
      <c r="L76" s="376"/>
      <c r="M76" s="377" t="s">
        <v>114</v>
      </c>
      <c r="N76" s="377"/>
      <c r="O76" s="377"/>
      <c r="P76" s="377"/>
      <c r="Q76" s="377"/>
      <c r="R76" s="377"/>
      <c r="S76" s="377"/>
      <c r="T76" s="377"/>
      <c r="U76" s="377"/>
      <c r="V76" s="377"/>
      <c r="W76" s="377"/>
      <c r="X76" s="378"/>
    </row>
    <row r="77" spans="1:24" x14ac:dyDescent="0.2">
      <c r="A77" s="375"/>
      <c r="B77" s="376"/>
      <c r="C77" s="376"/>
      <c r="D77" s="376"/>
      <c r="E77" s="376"/>
      <c r="F77" s="376"/>
      <c r="G77" s="376"/>
      <c r="H77" s="376"/>
      <c r="I77" s="376"/>
      <c r="J77" s="376"/>
      <c r="K77" s="376"/>
      <c r="L77" s="376"/>
      <c r="M77" s="377" t="s">
        <v>115</v>
      </c>
      <c r="N77" s="377"/>
      <c r="O77" s="377"/>
      <c r="P77" s="377"/>
      <c r="Q77" s="377"/>
      <c r="R77" s="377"/>
      <c r="S77" s="377"/>
      <c r="T77" s="377"/>
      <c r="U77" s="377"/>
      <c r="V77" s="377"/>
      <c r="W77" s="377"/>
      <c r="X77" s="378"/>
    </row>
    <row r="78" spans="1:24" x14ac:dyDescent="0.2">
      <c r="A78" s="375" t="s">
        <v>289</v>
      </c>
      <c r="B78" s="376"/>
      <c r="C78" s="376"/>
      <c r="D78" s="376"/>
      <c r="E78" s="376"/>
      <c r="F78" s="376"/>
      <c r="G78" s="376"/>
      <c r="H78" s="376"/>
      <c r="I78" s="376"/>
      <c r="J78" s="376"/>
      <c r="K78" s="376"/>
      <c r="L78" s="376"/>
      <c r="M78" s="377" t="s">
        <v>268</v>
      </c>
      <c r="N78" s="377"/>
      <c r="O78" s="377"/>
      <c r="P78" s="377"/>
      <c r="Q78" s="377"/>
      <c r="R78" s="377"/>
      <c r="S78" s="377"/>
      <c r="T78" s="377"/>
      <c r="U78" s="377"/>
      <c r="V78" s="377"/>
      <c r="W78" s="377"/>
      <c r="X78" s="378"/>
    </row>
    <row r="79" spans="1:24" x14ac:dyDescent="0.2">
      <c r="A79" s="379" t="s">
        <v>107</v>
      </c>
      <c r="B79" s="380"/>
      <c r="C79" s="380"/>
      <c r="D79" s="380"/>
      <c r="E79" s="380"/>
      <c r="F79" s="380"/>
      <c r="G79" s="380"/>
      <c r="H79" s="380"/>
      <c r="I79" s="380"/>
      <c r="J79" s="380"/>
      <c r="K79" s="380"/>
      <c r="L79" s="380"/>
      <c r="M79" s="377"/>
      <c r="N79" s="377"/>
      <c r="O79" s="377"/>
      <c r="P79" s="377"/>
      <c r="Q79" s="377"/>
      <c r="R79" s="377"/>
      <c r="S79" s="377"/>
      <c r="T79" s="377"/>
      <c r="U79" s="377"/>
      <c r="V79" s="377"/>
      <c r="W79" s="377"/>
      <c r="X79" s="378"/>
    </row>
    <row r="80" spans="1:24" x14ac:dyDescent="0.2">
      <c r="A80" s="375" t="s">
        <v>290</v>
      </c>
      <c r="B80" s="376"/>
      <c r="C80" s="376"/>
      <c r="D80" s="376"/>
      <c r="E80" s="376"/>
      <c r="F80" s="376"/>
      <c r="G80" s="376"/>
      <c r="H80" s="376"/>
      <c r="I80" s="376"/>
      <c r="J80" s="376"/>
      <c r="K80" s="376"/>
      <c r="L80" s="376"/>
      <c r="M80" s="377" t="s">
        <v>270</v>
      </c>
      <c r="N80" s="377"/>
      <c r="O80" s="377"/>
      <c r="P80" s="377"/>
      <c r="Q80" s="377"/>
      <c r="R80" s="377"/>
      <c r="S80" s="377"/>
      <c r="T80" s="377"/>
      <c r="U80" s="377"/>
      <c r="V80" s="377"/>
      <c r="W80" s="377"/>
      <c r="X80" s="378"/>
    </row>
    <row r="81" spans="1:24" x14ac:dyDescent="0.2">
      <c r="A81" s="379" t="s">
        <v>111</v>
      </c>
      <c r="B81" s="380"/>
      <c r="C81" s="380"/>
      <c r="D81" s="380"/>
      <c r="E81" s="380"/>
      <c r="F81" s="380"/>
      <c r="G81" s="380"/>
      <c r="H81" s="380"/>
      <c r="I81" s="380"/>
      <c r="J81" s="380"/>
      <c r="K81" s="380"/>
      <c r="L81" s="380"/>
      <c r="M81" s="377"/>
      <c r="N81" s="377"/>
      <c r="O81" s="377"/>
      <c r="P81" s="377"/>
      <c r="Q81" s="377"/>
      <c r="R81" s="377"/>
      <c r="S81" s="377"/>
      <c r="T81" s="377"/>
      <c r="U81" s="377"/>
      <c r="V81" s="377"/>
      <c r="W81" s="377"/>
      <c r="X81" s="378"/>
    </row>
    <row r="82" spans="1:24" x14ac:dyDescent="0.2">
      <c r="A82" s="379" t="s">
        <v>113</v>
      </c>
      <c r="B82" s="380"/>
      <c r="C82" s="380"/>
      <c r="D82" s="380"/>
      <c r="E82" s="380"/>
      <c r="F82" s="380"/>
      <c r="G82" s="380"/>
      <c r="H82" s="380"/>
      <c r="I82" s="380"/>
      <c r="J82" s="380"/>
      <c r="K82" s="380"/>
      <c r="L82" s="380"/>
      <c r="M82" s="377"/>
      <c r="N82" s="377"/>
      <c r="O82" s="377"/>
      <c r="P82" s="377"/>
      <c r="Q82" s="377"/>
      <c r="R82" s="377"/>
      <c r="S82" s="377"/>
      <c r="T82" s="377"/>
      <c r="U82" s="377"/>
      <c r="V82" s="377"/>
      <c r="W82" s="377"/>
      <c r="X82" s="378"/>
    </row>
    <row r="83" spans="1:24" ht="12.75" customHeight="1" x14ac:dyDescent="0.2">
      <c r="A83" s="375" t="s">
        <v>291</v>
      </c>
      <c r="B83" s="376"/>
      <c r="C83" s="376"/>
      <c r="D83" s="376"/>
      <c r="E83" s="376"/>
      <c r="F83" s="376"/>
      <c r="G83" s="376"/>
      <c r="H83" s="376"/>
      <c r="I83" s="376"/>
      <c r="J83" s="376"/>
      <c r="K83" s="376"/>
      <c r="L83" s="376"/>
      <c r="M83" s="385" t="s">
        <v>292</v>
      </c>
      <c r="N83" s="385"/>
      <c r="O83" s="385"/>
      <c r="P83" s="385"/>
      <c r="Q83" s="385"/>
      <c r="R83" s="385"/>
      <c r="S83" s="385"/>
      <c r="T83" s="385"/>
      <c r="U83" s="385"/>
      <c r="V83" s="385"/>
      <c r="W83" s="385"/>
      <c r="X83" s="386"/>
    </row>
    <row r="84" spans="1:24" x14ac:dyDescent="0.2">
      <c r="A84" s="375"/>
      <c r="B84" s="376"/>
      <c r="C84" s="376"/>
      <c r="D84" s="376"/>
      <c r="E84" s="376"/>
      <c r="F84" s="376"/>
      <c r="G84" s="376"/>
      <c r="H84" s="376"/>
      <c r="I84" s="376"/>
      <c r="J84" s="376"/>
      <c r="K84" s="376"/>
      <c r="L84" s="376"/>
      <c r="M84" s="377" t="s">
        <v>293</v>
      </c>
      <c r="N84" s="377"/>
      <c r="O84" s="377"/>
      <c r="P84" s="377"/>
      <c r="Q84" s="377"/>
      <c r="R84" s="377"/>
      <c r="S84" s="377"/>
      <c r="T84" s="377"/>
      <c r="U84" s="377"/>
      <c r="V84" s="377"/>
      <c r="W84" s="377"/>
      <c r="X84" s="378"/>
    </row>
    <row r="85" spans="1:24" x14ac:dyDescent="0.2">
      <c r="A85" s="375" t="s">
        <v>294</v>
      </c>
      <c r="B85" s="376"/>
      <c r="C85" s="376"/>
      <c r="D85" s="376"/>
      <c r="E85" s="376"/>
      <c r="F85" s="376"/>
      <c r="G85" s="376"/>
      <c r="H85" s="376"/>
      <c r="I85" s="376"/>
      <c r="J85" s="376"/>
      <c r="K85" s="376"/>
      <c r="L85" s="376"/>
      <c r="M85" s="377" t="s">
        <v>124</v>
      </c>
      <c r="N85" s="377"/>
      <c r="O85" s="377"/>
      <c r="P85" s="377"/>
      <c r="Q85" s="377"/>
      <c r="R85" s="377"/>
      <c r="S85" s="377"/>
      <c r="T85" s="377"/>
      <c r="U85" s="377"/>
      <c r="V85" s="377"/>
      <c r="W85" s="377"/>
      <c r="X85" s="378"/>
    </row>
    <row r="86" spans="1:24" x14ac:dyDescent="0.2">
      <c r="A86" s="379" t="s">
        <v>272</v>
      </c>
      <c r="B86" s="380"/>
      <c r="C86" s="380"/>
      <c r="D86" s="380"/>
      <c r="E86" s="380"/>
      <c r="F86" s="380"/>
      <c r="G86" s="380"/>
      <c r="H86" s="380"/>
      <c r="I86" s="380"/>
      <c r="J86" s="380"/>
      <c r="K86" s="380"/>
      <c r="L86" s="380"/>
      <c r="M86" s="377"/>
      <c r="N86" s="377"/>
      <c r="O86" s="377"/>
      <c r="P86" s="377"/>
      <c r="Q86" s="377"/>
      <c r="R86" s="377"/>
      <c r="S86" s="377"/>
      <c r="T86" s="377"/>
      <c r="U86" s="377"/>
      <c r="V86" s="377"/>
      <c r="W86" s="377"/>
      <c r="X86" s="378"/>
    </row>
    <row r="87" spans="1:24" x14ac:dyDescent="0.2">
      <c r="A87" s="379" t="s">
        <v>273</v>
      </c>
      <c r="B87" s="380"/>
      <c r="C87" s="380"/>
      <c r="D87" s="380"/>
      <c r="E87" s="380"/>
      <c r="F87" s="380"/>
      <c r="G87" s="380"/>
      <c r="H87" s="380"/>
      <c r="I87" s="380"/>
      <c r="J87" s="380"/>
      <c r="K87" s="380"/>
      <c r="L87" s="380"/>
      <c r="M87" s="377"/>
      <c r="N87" s="377"/>
      <c r="O87" s="377"/>
      <c r="P87" s="377"/>
      <c r="Q87" s="377"/>
      <c r="R87" s="377"/>
      <c r="S87" s="377"/>
      <c r="T87" s="377"/>
      <c r="U87" s="377"/>
      <c r="V87" s="377"/>
      <c r="W87" s="377"/>
      <c r="X87" s="378"/>
    </row>
    <row r="88" spans="1:24" x14ac:dyDescent="0.2">
      <c r="A88" s="381" t="s">
        <v>295</v>
      </c>
      <c r="B88" s="382"/>
      <c r="C88" s="382"/>
      <c r="D88" s="382"/>
      <c r="E88" s="382"/>
      <c r="F88" s="382"/>
      <c r="G88" s="382"/>
      <c r="H88" s="382"/>
      <c r="I88" s="382"/>
      <c r="J88" s="382"/>
      <c r="K88" s="382"/>
      <c r="L88" s="382"/>
      <c r="M88" s="383"/>
      <c r="N88" s="383"/>
      <c r="O88" s="383"/>
      <c r="P88" s="383"/>
      <c r="Q88" s="383"/>
      <c r="R88" s="383"/>
      <c r="S88" s="383"/>
      <c r="T88" s="383"/>
      <c r="U88" s="383"/>
      <c r="V88" s="383"/>
      <c r="W88" s="383"/>
      <c r="X88" s="384"/>
    </row>
  </sheetData>
  <mergeCells count="53">
    <mergeCell ref="A1:X1"/>
    <mergeCell ref="A2:X2"/>
    <mergeCell ref="A3:A8"/>
    <mergeCell ref="B3:R5"/>
    <mergeCell ref="S3:T3"/>
    <mergeCell ref="U3:V3"/>
    <mergeCell ref="W3:X8"/>
    <mergeCell ref="S4:T4"/>
    <mergeCell ref="U4:V4"/>
    <mergeCell ref="S5:T5"/>
    <mergeCell ref="U5:V5"/>
    <mergeCell ref="B6:I7"/>
    <mergeCell ref="J6:P7"/>
    <mergeCell ref="Q6:R6"/>
    <mergeCell ref="S6:T6"/>
    <mergeCell ref="U6:V6"/>
    <mergeCell ref="Q7:R7"/>
    <mergeCell ref="S7:T7"/>
    <mergeCell ref="U7:V7"/>
    <mergeCell ref="A78:L78"/>
    <mergeCell ref="M78:X79"/>
    <mergeCell ref="A79:L79"/>
    <mergeCell ref="O8:P8"/>
    <mergeCell ref="Q8:R8"/>
    <mergeCell ref="S8:T8"/>
    <mergeCell ref="U8:V8"/>
    <mergeCell ref="A72:L73"/>
    <mergeCell ref="M72:X72"/>
    <mergeCell ref="M73:X73"/>
    <mergeCell ref="B8:C8"/>
    <mergeCell ref="D8:E8"/>
    <mergeCell ref="F8:G8"/>
    <mergeCell ref="H8:I8"/>
    <mergeCell ref="K8:L8"/>
    <mergeCell ref="M8:N8"/>
    <mergeCell ref="A74:L77"/>
    <mergeCell ref="M74:X74"/>
    <mergeCell ref="M75:X75"/>
    <mergeCell ref="M76:X76"/>
    <mergeCell ref="M77:X77"/>
    <mergeCell ref="A80:L80"/>
    <mergeCell ref="M80:X82"/>
    <mergeCell ref="A81:L81"/>
    <mergeCell ref="A82:L82"/>
    <mergeCell ref="A83:L84"/>
    <mergeCell ref="M83:X83"/>
    <mergeCell ref="M84:X84"/>
    <mergeCell ref="A85:L85"/>
    <mergeCell ref="M85:X87"/>
    <mergeCell ref="A86:L86"/>
    <mergeCell ref="A87:L87"/>
    <mergeCell ref="A88:L88"/>
    <mergeCell ref="M88:X88"/>
  </mergeCells>
  <hyperlinks>
    <hyperlink ref="M83" r:id="rId1" location="consumption" display="http://www.eia.gov/totalenergy/data/monthly/ - consumption" xr:uid="{00000000-0004-0000-0F00-000000000000}"/>
  </hyperlink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B92"/>
  <sheetViews>
    <sheetView showGridLines="0" workbookViewId="0">
      <selection activeCell="U12" sqref="U12"/>
    </sheetView>
  </sheetViews>
  <sheetFormatPr defaultColWidth="9.140625" defaultRowHeight="12.75" x14ac:dyDescent="0.2"/>
  <cols>
    <col min="1" max="1" width="4.5703125" style="194" bestFit="1" customWidth="1"/>
    <col min="2" max="2" width="6.28515625" style="194" bestFit="1" customWidth="1"/>
    <col min="3" max="3" width="2.28515625" style="194" bestFit="1" customWidth="1"/>
    <col min="4" max="4" width="7.7109375" style="194" customWidth="1"/>
    <col min="5" max="5" width="2.5703125" style="194" customWidth="1"/>
    <col min="6" max="6" width="7.42578125" style="194" customWidth="1"/>
    <col min="7" max="7" width="2.5703125" style="194" customWidth="1"/>
    <col min="8" max="8" width="6.5703125" style="194" bestFit="1" customWidth="1"/>
    <col min="9" max="9" width="2.28515625" style="194" bestFit="1" customWidth="1"/>
    <col min="10" max="10" width="6.7109375" style="194" customWidth="1"/>
    <col min="11" max="11" width="4" style="194" customWidth="1"/>
    <col min="12" max="12" width="10.42578125" style="194" bestFit="1" customWidth="1"/>
    <col min="13" max="13" width="4.7109375" style="194" customWidth="1"/>
    <col min="14" max="14" width="3.5703125" style="194" customWidth="1"/>
    <col min="15" max="15" width="4.42578125" style="194" customWidth="1"/>
    <col min="16" max="16" width="3.28515625" style="194" customWidth="1"/>
    <col min="17" max="17" width="9" style="194" customWidth="1"/>
    <col min="18" max="18" width="3.7109375" style="194" customWidth="1"/>
    <col min="19" max="19" width="8" style="194" customWidth="1"/>
    <col min="20" max="20" width="3.28515625" style="194" customWidth="1"/>
    <col min="21" max="21" width="10.28515625" style="194" customWidth="1"/>
    <col min="22" max="22" width="3.28515625" style="194" customWidth="1"/>
    <col min="23" max="23" width="10.28515625" style="194" customWidth="1"/>
    <col min="24" max="24" width="3.28515625" style="194" customWidth="1"/>
    <col min="25" max="25" width="10.28515625" style="194" customWidth="1"/>
    <col min="26" max="26" width="3.28515625" style="194" customWidth="1"/>
    <col min="27" max="27" width="10.85546875" style="194" customWidth="1"/>
    <col min="28" max="28" width="3.28515625" style="194" customWidth="1"/>
    <col min="29" max="16384" width="9.140625" style="194"/>
  </cols>
  <sheetData>
    <row r="1" spans="1:28" ht="15.75" customHeight="1" x14ac:dyDescent="0.25">
      <c r="A1" s="416" t="s">
        <v>445</v>
      </c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M1" s="417"/>
      <c r="N1" s="417"/>
      <c r="O1" s="417"/>
      <c r="P1" s="417"/>
      <c r="Q1" s="417"/>
      <c r="R1" s="417"/>
      <c r="S1" s="417"/>
      <c r="T1" s="417"/>
      <c r="U1" s="417"/>
      <c r="V1" s="417"/>
      <c r="W1" s="417"/>
      <c r="X1" s="417"/>
      <c r="Y1" s="417"/>
      <c r="Z1" s="417"/>
      <c r="AA1" s="417"/>
      <c r="AB1" s="418"/>
    </row>
    <row r="2" spans="1:28" ht="12.75" customHeight="1" x14ac:dyDescent="0.2">
      <c r="A2" s="419" t="s">
        <v>76</v>
      </c>
      <c r="B2" s="420"/>
      <c r="C2" s="420"/>
      <c r="D2" s="420"/>
      <c r="E2" s="420"/>
      <c r="F2" s="420"/>
      <c r="G2" s="420"/>
      <c r="H2" s="420"/>
      <c r="I2" s="420"/>
      <c r="J2" s="420"/>
      <c r="K2" s="420"/>
      <c r="L2" s="420"/>
      <c r="M2" s="420"/>
      <c r="N2" s="420"/>
      <c r="O2" s="420"/>
      <c r="P2" s="420"/>
      <c r="Q2" s="420"/>
      <c r="R2" s="420"/>
      <c r="S2" s="420"/>
      <c r="T2" s="420"/>
      <c r="U2" s="420"/>
      <c r="V2" s="420"/>
      <c r="W2" s="420"/>
      <c r="X2" s="420"/>
      <c r="Y2" s="420"/>
      <c r="Z2" s="420"/>
      <c r="AA2" s="420"/>
      <c r="AB2" s="421"/>
    </row>
    <row r="3" spans="1:28" x14ac:dyDescent="0.2">
      <c r="A3" s="422" t="s">
        <v>1</v>
      </c>
      <c r="B3" s="425" t="s">
        <v>350</v>
      </c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7"/>
      <c r="W3" s="434"/>
      <c r="X3" s="435"/>
      <c r="Y3" s="434"/>
      <c r="Z3" s="435"/>
      <c r="AA3" s="425" t="s">
        <v>78</v>
      </c>
      <c r="AB3" s="427"/>
    </row>
    <row r="4" spans="1:28" x14ac:dyDescent="0.2">
      <c r="A4" s="423"/>
      <c r="B4" s="428"/>
      <c r="C4" s="429"/>
      <c r="D4" s="429"/>
      <c r="E4" s="429"/>
      <c r="F4" s="429"/>
      <c r="G4" s="429"/>
      <c r="H4" s="429"/>
      <c r="I4" s="429"/>
      <c r="J4" s="429"/>
      <c r="K4" s="429"/>
      <c r="L4" s="429"/>
      <c r="M4" s="429"/>
      <c r="N4" s="429"/>
      <c r="O4" s="429"/>
      <c r="P4" s="429"/>
      <c r="Q4" s="429"/>
      <c r="R4" s="429"/>
      <c r="S4" s="429"/>
      <c r="T4" s="429"/>
      <c r="U4" s="429"/>
      <c r="V4" s="430"/>
      <c r="W4" s="436"/>
      <c r="X4" s="437"/>
      <c r="Y4" s="436"/>
      <c r="Z4" s="437"/>
      <c r="AA4" s="428"/>
      <c r="AB4" s="430"/>
    </row>
    <row r="5" spans="1:28" x14ac:dyDescent="0.2">
      <c r="A5" s="423"/>
      <c r="B5" s="428"/>
      <c r="C5" s="429"/>
      <c r="D5" s="429"/>
      <c r="E5" s="429"/>
      <c r="F5" s="429"/>
      <c r="G5" s="429"/>
      <c r="H5" s="429"/>
      <c r="I5" s="429"/>
      <c r="J5" s="429"/>
      <c r="K5" s="429"/>
      <c r="L5" s="429"/>
      <c r="M5" s="429"/>
      <c r="N5" s="429"/>
      <c r="O5" s="429"/>
      <c r="P5" s="429"/>
      <c r="Q5" s="429"/>
      <c r="R5" s="429"/>
      <c r="S5" s="429"/>
      <c r="T5" s="429"/>
      <c r="U5" s="429"/>
      <c r="V5" s="430"/>
      <c r="W5" s="436"/>
      <c r="X5" s="437"/>
      <c r="Y5" s="428" t="s">
        <v>79</v>
      </c>
      <c r="Z5" s="430"/>
      <c r="AA5" s="428"/>
      <c r="AB5" s="430"/>
    </row>
    <row r="6" spans="1:28" x14ac:dyDescent="0.2">
      <c r="A6" s="423"/>
      <c r="B6" s="431"/>
      <c r="C6" s="432"/>
      <c r="D6" s="432"/>
      <c r="E6" s="432"/>
      <c r="F6" s="432"/>
      <c r="G6" s="432"/>
      <c r="H6" s="432"/>
      <c r="I6" s="432"/>
      <c r="J6" s="432"/>
      <c r="K6" s="432"/>
      <c r="L6" s="432"/>
      <c r="M6" s="432"/>
      <c r="N6" s="432"/>
      <c r="O6" s="432"/>
      <c r="P6" s="432"/>
      <c r="Q6" s="432"/>
      <c r="R6" s="432"/>
      <c r="S6" s="432"/>
      <c r="T6" s="432"/>
      <c r="U6" s="432"/>
      <c r="V6" s="433"/>
      <c r="W6" s="428" t="s">
        <v>80</v>
      </c>
      <c r="X6" s="430"/>
      <c r="Y6" s="428" t="s">
        <v>81</v>
      </c>
      <c r="Z6" s="430"/>
      <c r="AA6" s="428"/>
      <c r="AB6" s="430"/>
    </row>
    <row r="7" spans="1:28" x14ac:dyDescent="0.2">
      <c r="A7" s="423"/>
      <c r="B7" s="425" t="s">
        <v>82</v>
      </c>
      <c r="C7" s="426"/>
      <c r="D7" s="426"/>
      <c r="E7" s="426"/>
      <c r="F7" s="426"/>
      <c r="G7" s="426"/>
      <c r="H7" s="426"/>
      <c r="I7" s="427"/>
      <c r="J7" s="425" t="s">
        <v>351</v>
      </c>
      <c r="K7" s="426"/>
      <c r="L7" s="426"/>
      <c r="M7" s="426"/>
      <c r="N7" s="426"/>
      <c r="O7" s="426"/>
      <c r="P7" s="426"/>
      <c r="Q7" s="426"/>
      <c r="R7" s="426"/>
      <c r="S7" s="426"/>
      <c r="T7" s="427"/>
      <c r="U7" s="434"/>
      <c r="V7" s="435"/>
      <c r="W7" s="428" t="s">
        <v>50</v>
      </c>
      <c r="X7" s="430"/>
      <c r="Y7" s="428" t="s">
        <v>84</v>
      </c>
      <c r="Z7" s="430"/>
      <c r="AA7" s="428"/>
      <c r="AB7" s="430"/>
    </row>
    <row r="8" spans="1:28" x14ac:dyDescent="0.2">
      <c r="A8" s="423"/>
      <c r="B8" s="428"/>
      <c r="C8" s="429"/>
      <c r="D8" s="429"/>
      <c r="E8" s="429"/>
      <c r="F8" s="429"/>
      <c r="G8" s="429"/>
      <c r="H8" s="429"/>
      <c r="I8" s="430"/>
      <c r="J8" s="428"/>
      <c r="K8" s="429"/>
      <c r="L8" s="429"/>
      <c r="M8" s="429"/>
      <c r="N8" s="429"/>
      <c r="O8" s="429"/>
      <c r="P8" s="429"/>
      <c r="Q8" s="429"/>
      <c r="R8" s="429"/>
      <c r="S8" s="429"/>
      <c r="T8" s="430"/>
      <c r="U8" s="436"/>
      <c r="V8" s="437"/>
      <c r="W8" s="428" t="s">
        <v>352</v>
      </c>
      <c r="X8" s="430"/>
      <c r="Y8" s="428" t="s">
        <v>353</v>
      </c>
      <c r="Z8" s="430"/>
      <c r="AA8" s="428"/>
      <c r="AB8" s="430"/>
    </row>
    <row r="9" spans="1:28" x14ac:dyDescent="0.2">
      <c r="A9" s="423"/>
      <c r="B9" s="431"/>
      <c r="C9" s="432"/>
      <c r="D9" s="432"/>
      <c r="E9" s="432"/>
      <c r="F9" s="432"/>
      <c r="G9" s="432"/>
      <c r="H9" s="432"/>
      <c r="I9" s="433"/>
      <c r="J9" s="431"/>
      <c r="K9" s="432"/>
      <c r="L9" s="432"/>
      <c r="M9" s="432"/>
      <c r="N9" s="432"/>
      <c r="O9" s="432"/>
      <c r="P9" s="432"/>
      <c r="Q9" s="432"/>
      <c r="R9" s="432"/>
      <c r="S9" s="432"/>
      <c r="T9" s="433"/>
      <c r="U9" s="428" t="s">
        <v>78</v>
      </c>
      <c r="V9" s="430"/>
      <c r="W9" s="428"/>
      <c r="X9" s="430"/>
      <c r="Y9" s="428"/>
      <c r="Z9" s="430"/>
      <c r="AA9" s="428"/>
      <c r="AB9" s="430"/>
    </row>
    <row r="10" spans="1:28" x14ac:dyDescent="0.2">
      <c r="A10" s="423"/>
      <c r="B10" s="425" t="s">
        <v>44</v>
      </c>
      <c r="C10" s="427"/>
      <c r="D10" s="425" t="s">
        <v>446</v>
      </c>
      <c r="E10" s="427"/>
      <c r="F10" s="425" t="s">
        <v>355</v>
      </c>
      <c r="G10" s="427"/>
      <c r="H10" s="425" t="s">
        <v>78</v>
      </c>
      <c r="I10" s="427"/>
      <c r="J10" s="425" t="s">
        <v>89</v>
      </c>
      <c r="K10" s="427"/>
      <c r="L10" s="422" t="s">
        <v>356</v>
      </c>
      <c r="M10" s="425" t="s">
        <v>357</v>
      </c>
      <c r="N10" s="427"/>
      <c r="O10" s="425" t="s">
        <v>447</v>
      </c>
      <c r="P10" s="427"/>
      <c r="Q10" s="425" t="s">
        <v>359</v>
      </c>
      <c r="R10" s="427"/>
      <c r="S10" s="425" t="s">
        <v>78</v>
      </c>
      <c r="T10" s="427"/>
      <c r="U10" s="428" t="s">
        <v>94</v>
      </c>
      <c r="V10" s="430"/>
      <c r="W10" s="428"/>
      <c r="X10" s="430"/>
      <c r="Y10" s="428"/>
      <c r="Z10" s="430"/>
      <c r="AA10" s="428"/>
      <c r="AB10" s="430"/>
    </row>
    <row r="11" spans="1:28" x14ac:dyDescent="0.2">
      <c r="A11" s="424"/>
      <c r="B11" s="431"/>
      <c r="C11" s="433"/>
      <c r="D11" s="431"/>
      <c r="E11" s="433"/>
      <c r="F11" s="431"/>
      <c r="G11" s="433"/>
      <c r="H11" s="431"/>
      <c r="I11" s="433"/>
      <c r="J11" s="431" t="s">
        <v>362</v>
      </c>
      <c r="K11" s="433"/>
      <c r="L11" s="424"/>
      <c r="M11" s="431"/>
      <c r="N11" s="433"/>
      <c r="O11" s="431"/>
      <c r="P11" s="433"/>
      <c r="Q11" s="431"/>
      <c r="R11" s="433"/>
      <c r="S11" s="431"/>
      <c r="T11" s="433"/>
      <c r="U11" s="431"/>
      <c r="V11" s="433"/>
      <c r="W11" s="431"/>
      <c r="X11" s="433"/>
      <c r="Y11" s="431"/>
      <c r="Z11" s="433"/>
      <c r="AA11" s="431"/>
      <c r="AB11" s="433"/>
    </row>
    <row r="12" spans="1:28" x14ac:dyDescent="0.2">
      <c r="A12" s="195">
        <v>1949</v>
      </c>
      <c r="B12" s="196">
        <v>1554118</v>
      </c>
      <c r="C12" s="197"/>
      <c r="D12" s="196">
        <v>359992</v>
      </c>
      <c r="E12" s="197"/>
      <c r="F12" s="196">
        <v>734774</v>
      </c>
      <c r="G12" s="197"/>
      <c r="H12" s="196">
        <v>2648883</v>
      </c>
      <c r="I12" s="197"/>
      <c r="J12" s="198" t="s">
        <v>15</v>
      </c>
      <c r="K12" s="197"/>
      <c r="L12" s="198" t="s">
        <v>15</v>
      </c>
      <c r="M12" s="198" t="s">
        <v>15</v>
      </c>
      <c r="N12" s="197"/>
      <c r="O12" s="198" t="s">
        <v>15</v>
      </c>
      <c r="P12" s="197"/>
      <c r="Q12" s="196">
        <v>19986</v>
      </c>
      <c r="R12" s="197"/>
      <c r="S12" s="196">
        <v>19986</v>
      </c>
      <c r="T12" s="197"/>
      <c r="U12" s="196">
        <v>2668869</v>
      </c>
      <c r="V12" s="197"/>
      <c r="W12" s="196">
        <v>200104</v>
      </c>
      <c r="X12" s="197"/>
      <c r="Y12" s="196">
        <v>799843</v>
      </c>
      <c r="Z12" s="197"/>
      <c r="AA12" s="196">
        <v>3668816</v>
      </c>
      <c r="AB12" s="197"/>
    </row>
    <row r="13" spans="1:28" x14ac:dyDescent="0.2">
      <c r="A13" s="195">
        <v>1950</v>
      </c>
      <c r="B13" s="196">
        <v>1541548</v>
      </c>
      <c r="C13" s="197"/>
      <c r="D13" s="196">
        <v>401412</v>
      </c>
      <c r="E13" s="197"/>
      <c r="F13" s="196">
        <v>872058</v>
      </c>
      <c r="G13" s="197"/>
      <c r="H13" s="196">
        <v>2815019</v>
      </c>
      <c r="I13" s="197"/>
      <c r="J13" s="198" t="s">
        <v>15</v>
      </c>
      <c r="K13" s="197"/>
      <c r="L13" s="198" t="s">
        <v>15</v>
      </c>
      <c r="M13" s="198" t="s">
        <v>15</v>
      </c>
      <c r="N13" s="197"/>
      <c r="O13" s="198" t="s">
        <v>15</v>
      </c>
      <c r="P13" s="197"/>
      <c r="Q13" s="196">
        <v>19075</v>
      </c>
      <c r="R13" s="197"/>
      <c r="S13" s="196">
        <v>19075</v>
      </c>
      <c r="T13" s="197"/>
      <c r="U13" s="196">
        <v>2834094</v>
      </c>
      <c r="V13" s="197"/>
      <c r="W13" s="196">
        <v>225094</v>
      </c>
      <c r="X13" s="197"/>
      <c r="Y13" s="196">
        <v>834110</v>
      </c>
      <c r="Z13" s="197"/>
      <c r="AA13" s="196">
        <v>3893298</v>
      </c>
      <c r="AB13" s="197"/>
    </row>
    <row r="14" spans="1:28" x14ac:dyDescent="0.2">
      <c r="A14" s="199">
        <v>1951</v>
      </c>
      <c r="B14" s="200">
        <v>1306595</v>
      </c>
      <c r="C14" s="201"/>
      <c r="D14" s="200">
        <v>480560</v>
      </c>
      <c r="E14" s="201"/>
      <c r="F14" s="200">
        <v>932331</v>
      </c>
      <c r="G14" s="201"/>
      <c r="H14" s="200">
        <v>2719486</v>
      </c>
      <c r="I14" s="201"/>
      <c r="J14" s="202" t="s">
        <v>15</v>
      </c>
      <c r="K14" s="201"/>
      <c r="L14" s="202" t="s">
        <v>15</v>
      </c>
      <c r="M14" s="202" t="s">
        <v>15</v>
      </c>
      <c r="N14" s="201"/>
      <c r="O14" s="202" t="s">
        <v>15</v>
      </c>
      <c r="P14" s="201"/>
      <c r="Q14" s="200">
        <v>18198</v>
      </c>
      <c r="R14" s="201"/>
      <c r="S14" s="200">
        <v>18198</v>
      </c>
      <c r="T14" s="201"/>
      <c r="U14" s="200">
        <v>2737684</v>
      </c>
      <c r="V14" s="201"/>
      <c r="W14" s="200">
        <v>252360</v>
      </c>
      <c r="X14" s="201"/>
      <c r="Y14" s="200">
        <v>883181</v>
      </c>
      <c r="Z14" s="201"/>
      <c r="AA14" s="200">
        <v>3873226</v>
      </c>
      <c r="AB14" s="201"/>
    </row>
    <row r="15" spans="1:28" x14ac:dyDescent="0.2">
      <c r="A15" s="195">
        <v>1952</v>
      </c>
      <c r="B15" s="196">
        <v>1169140</v>
      </c>
      <c r="C15" s="197"/>
      <c r="D15" s="196">
        <v>533717</v>
      </c>
      <c r="E15" s="197"/>
      <c r="F15" s="196">
        <v>952939</v>
      </c>
      <c r="G15" s="197"/>
      <c r="H15" s="196">
        <v>2655797</v>
      </c>
      <c r="I15" s="197"/>
      <c r="J15" s="198" t="s">
        <v>15</v>
      </c>
      <c r="K15" s="197"/>
      <c r="L15" s="198" t="s">
        <v>15</v>
      </c>
      <c r="M15" s="198" t="s">
        <v>15</v>
      </c>
      <c r="N15" s="197"/>
      <c r="O15" s="198" t="s">
        <v>15</v>
      </c>
      <c r="P15" s="197"/>
      <c r="Q15" s="196">
        <v>17114</v>
      </c>
      <c r="R15" s="197"/>
      <c r="S15" s="196">
        <v>17114</v>
      </c>
      <c r="T15" s="197"/>
      <c r="U15" s="196">
        <v>2672911</v>
      </c>
      <c r="V15" s="197"/>
      <c r="W15" s="196">
        <v>273287</v>
      </c>
      <c r="X15" s="197"/>
      <c r="Y15" s="196">
        <v>927188</v>
      </c>
      <c r="Z15" s="197"/>
      <c r="AA15" s="196">
        <v>3873385</v>
      </c>
      <c r="AB15" s="197"/>
    </row>
    <row r="16" spans="1:28" x14ac:dyDescent="0.2">
      <c r="A16" s="195">
        <v>1953</v>
      </c>
      <c r="B16" s="196">
        <v>965664</v>
      </c>
      <c r="C16" s="197"/>
      <c r="D16" s="196">
        <v>549223</v>
      </c>
      <c r="E16" s="197"/>
      <c r="F16" s="196">
        <v>981751</v>
      </c>
      <c r="G16" s="197"/>
      <c r="H16" s="196">
        <v>2496638</v>
      </c>
      <c r="I16" s="197"/>
      <c r="J16" s="198" t="s">
        <v>15</v>
      </c>
      <c r="K16" s="197"/>
      <c r="L16" s="198" t="s">
        <v>15</v>
      </c>
      <c r="M16" s="198" t="s">
        <v>15</v>
      </c>
      <c r="N16" s="197"/>
      <c r="O16" s="198" t="s">
        <v>15</v>
      </c>
      <c r="P16" s="197"/>
      <c r="Q16" s="196">
        <v>15738</v>
      </c>
      <c r="R16" s="197"/>
      <c r="S16" s="196">
        <v>15738</v>
      </c>
      <c r="T16" s="197"/>
      <c r="U16" s="196">
        <v>2512376</v>
      </c>
      <c r="V16" s="197"/>
      <c r="W16" s="196">
        <v>296928</v>
      </c>
      <c r="X16" s="197"/>
      <c r="Y16" s="196">
        <v>961679</v>
      </c>
      <c r="Z16" s="197"/>
      <c r="AA16" s="196">
        <v>3770982</v>
      </c>
      <c r="AB16" s="197"/>
    </row>
    <row r="17" spans="1:28" x14ac:dyDescent="0.2">
      <c r="A17" s="199">
        <v>1954</v>
      </c>
      <c r="B17" s="200">
        <v>824598</v>
      </c>
      <c r="C17" s="201"/>
      <c r="D17" s="200">
        <v>605430</v>
      </c>
      <c r="E17" s="201"/>
      <c r="F17" s="200">
        <v>1012379</v>
      </c>
      <c r="G17" s="201"/>
      <c r="H17" s="200">
        <v>2442408</v>
      </c>
      <c r="I17" s="201"/>
      <c r="J17" s="202" t="s">
        <v>15</v>
      </c>
      <c r="K17" s="201"/>
      <c r="L17" s="202" t="s">
        <v>15</v>
      </c>
      <c r="M17" s="202" t="s">
        <v>15</v>
      </c>
      <c r="N17" s="201"/>
      <c r="O17" s="202" t="s">
        <v>15</v>
      </c>
      <c r="P17" s="201"/>
      <c r="Q17" s="200">
        <v>15170</v>
      </c>
      <c r="R17" s="201"/>
      <c r="S17" s="200">
        <v>15170</v>
      </c>
      <c r="T17" s="201"/>
      <c r="U17" s="200">
        <v>2457578</v>
      </c>
      <c r="V17" s="201"/>
      <c r="W17" s="200">
        <v>319346</v>
      </c>
      <c r="X17" s="201"/>
      <c r="Y17" s="200">
        <v>955998</v>
      </c>
      <c r="Z17" s="201"/>
      <c r="AA17" s="200">
        <v>3732921</v>
      </c>
      <c r="AB17" s="201"/>
    </row>
    <row r="18" spans="1:28" x14ac:dyDescent="0.2">
      <c r="A18" s="195">
        <v>1955</v>
      </c>
      <c r="B18" s="196">
        <v>800706</v>
      </c>
      <c r="C18" s="197"/>
      <c r="D18" s="196">
        <v>651242</v>
      </c>
      <c r="E18" s="197"/>
      <c r="F18" s="196">
        <v>1094598</v>
      </c>
      <c r="G18" s="197"/>
      <c r="H18" s="196">
        <v>2546546</v>
      </c>
      <c r="I18" s="197"/>
      <c r="J18" s="198" t="s">
        <v>15</v>
      </c>
      <c r="K18" s="197"/>
      <c r="L18" s="198" t="s">
        <v>15</v>
      </c>
      <c r="M18" s="198" t="s">
        <v>15</v>
      </c>
      <c r="N18" s="197"/>
      <c r="O18" s="198" t="s">
        <v>15</v>
      </c>
      <c r="P18" s="197"/>
      <c r="Q18" s="196">
        <v>14706</v>
      </c>
      <c r="R18" s="197"/>
      <c r="S18" s="196">
        <v>14706</v>
      </c>
      <c r="T18" s="197"/>
      <c r="U18" s="196">
        <v>2561252</v>
      </c>
      <c r="V18" s="197"/>
      <c r="W18" s="196">
        <v>349891</v>
      </c>
      <c r="X18" s="197"/>
      <c r="Y18" s="196">
        <v>983997</v>
      </c>
      <c r="Z18" s="197"/>
      <c r="AA18" s="196">
        <v>3895140</v>
      </c>
      <c r="AB18" s="197"/>
    </row>
    <row r="19" spans="1:28" x14ac:dyDescent="0.2">
      <c r="A19" s="195">
        <v>1956</v>
      </c>
      <c r="B19" s="196">
        <v>714627</v>
      </c>
      <c r="C19" s="197"/>
      <c r="D19" s="196">
        <v>741961</v>
      </c>
      <c r="E19" s="197"/>
      <c r="F19" s="196">
        <v>1136248</v>
      </c>
      <c r="G19" s="197"/>
      <c r="H19" s="196">
        <v>2592836</v>
      </c>
      <c r="I19" s="197"/>
      <c r="J19" s="198" t="s">
        <v>15</v>
      </c>
      <c r="K19" s="197"/>
      <c r="L19" s="198" t="s">
        <v>15</v>
      </c>
      <c r="M19" s="198" t="s">
        <v>15</v>
      </c>
      <c r="N19" s="197"/>
      <c r="O19" s="198" t="s">
        <v>15</v>
      </c>
      <c r="P19" s="197"/>
      <c r="Q19" s="196">
        <v>14018</v>
      </c>
      <c r="R19" s="197"/>
      <c r="S19" s="196">
        <v>14018</v>
      </c>
      <c r="T19" s="197"/>
      <c r="U19" s="196">
        <v>2606854</v>
      </c>
      <c r="V19" s="197"/>
      <c r="W19" s="196">
        <v>380177</v>
      </c>
      <c r="X19" s="197"/>
      <c r="Y19" s="196">
        <v>1035828</v>
      </c>
      <c r="Z19" s="197"/>
      <c r="AA19" s="196">
        <v>4022859</v>
      </c>
      <c r="AB19" s="197"/>
    </row>
    <row r="20" spans="1:28" x14ac:dyDescent="0.2">
      <c r="A20" s="199">
        <v>1957</v>
      </c>
      <c r="B20" s="200">
        <v>534873</v>
      </c>
      <c r="C20" s="201"/>
      <c r="D20" s="200">
        <v>803073</v>
      </c>
      <c r="E20" s="201"/>
      <c r="F20" s="200">
        <v>1098015</v>
      </c>
      <c r="G20" s="201"/>
      <c r="H20" s="200">
        <v>2435961</v>
      </c>
      <c r="I20" s="201"/>
      <c r="J20" s="202" t="s">
        <v>15</v>
      </c>
      <c r="K20" s="201"/>
      <c r="L20" s="202" t="s">
        <v>15</v>
      </c>
      <c r="M20" s="202" t="s">
        <v>15</v>
      </c>
      <c r="N20" s="201"/>
      <c r="O20" s="202" t="s">
        <v>15</v>
      </c>
      <c r="P20" s="201"/>
      <c r="Q20" s="200">
        <v>13330</v>
      </c>
      <c r="R20" s="201"/>
      <c r="S20" s="200">
        <v>13330</v>
      </c>
      <c r="T20" s="201"/>
      <c r="U20" s="200">
        <v>2449291</v>
      </c>
      <c r="V20" s="201"/>
      <c r="W20" s="200">
        <v>410679</v>
      </c>
      <c r="X20" s="201"/>
      <c r="Y20" s="200">
        <v>1100817</v>
      </c>
      <c r="Z20" s="201"/>
      <c r="AA20" s="200">
        <v>3960787</v>
      </c>
      <c r="AB20" s="201"/>
    </row>
    <row r="21" spans="1:28" x14ac:dyDescent="0.2">
      <c r="A21" s="195">
        <v>1958</v>
      </c>
      <c r="B21" s="196">
        <v>500532</v>
      </c>
      <c r="C21" s="197"/>
      <c r="D21" s="196">
        <v>902286</v>
      </c>
      <c r="E21" s="197"/>
      <c r="F21" s="196">
        <v>1141298</v>
      </c>
      <c r="G21" s="197"/>
      <c r="H21" s="196">
        <v>2544116</v>
      </c>
      <c r="I21" s="197"/>
      <c r="J21" s="198" t="s">
        <v>15</v>
      </c>
      <c r="K21" s="197"/>
      <c r="L21" s="198" t="s">
        <v>15</v>
      </c>
      <c r="M21" s="198" t="s">
        <v>15</v>
      </c>
      <c r="N21" s="197"/>
      <c r="O21" s="198" t="s">
        <v>15</v>
      </c>
      <c r="P21" s="197"/>
      <c r="Q21" s="196">
        <v>13089</v>
      </c>
      <c r="R21" s="197"/>
      <c r="S21" s="196">
        <v>13089</v>
      </c>
      <c r="T21" s="197"/>
      <c r="U21" s="196">
        <v>2557205</v>
      </c>
      <c r="V21" s="197"/>
      <c r="W21" s="196">
        <v>435256</v>
      </c>
      <c r="X21" s="197"/>
      <c r="Y21" s="196">
        <v>1126695</v>
      </c>
      <c r="Z21" s="197"/>
      <c r="AA21" s="196">
        <v>4119156</v>
      </c>
      <c r="AB21" s="197"/>
    </row>
    <row r="22" spans="1:28" x14ac:dyDescent="0.2">
      <c r="A22" s="195">
        <v>1959</v>
      </c>
      <c r="B22" s="196">
        <v>415164</v>
      </c>
      <c r="C22" s="197"/>
      <c r="D22" s="196">
        <v>1009236</v>
      </c>
      <c r="E22" s="197"/>
      <c r="F22" s="196">
        <v>1212693</v>
      </c>
      <c r="G22" s="197"/>
      <c r="H22" s="196">
        <v>2637092</v>
      </c>
      <c r="I22" s="197"/>
      <c r="J22" s="198" t="s">
        <v>15</v>
      </c>
      <c r="K22" s="197"/>
      <c r="L22" s="198" t="s">
        <v>15</v>
      </c>
      <c r="M22" s="198" t="s">
        <v>15</v>
      </c>
      <c r="N22" s="197"/>
      <c r="O22" s="198" t="s">
        <v>15</v>
      </c>
      <c r="P22" s="197"/>
      <c r="Q22" s="196">
        <v>12298</v>
      </c>
      <c r="R22" s="197"/>
      <c r="S22" s="196">
        <v>12298</v>
      </c>
      <c r="T22" s="197"/>
      <c r="U22" s="196">
        <v>2649390</v>
      </c>
      <c r="V22" s="197"/>
      <c r="W22" s="196">
        <v>487860</v>
      </c>
      <c r="X22" s="197"/>
      <c r="Y22" s="196">
        <v>1234936</v>
      </c>
      <c r="Z22" s="197"/>
      <c r="AA22" s="196">
        <v>4372186</v>
      </c>
      <c r="AB22" s="197"/>
    </row>
    <row r="23" spans="1:28" x14ac:dyDescent="0.2">
      <c r="A23" s="199">
        <v>1960</v>
      </c>
      <c r="B23" s="200">
        <v>406723</v>
      </c>
      <c r="C23" s="201"/>
      <c r="D23" s="200">
        <v>1055930</v>
      </c>
      <c r="E23" s="201"/>
      <c r="F23" s="200">
        <v>1248045</v>
      </c>
      <c r="G23" s="201"/>
      <c r="H23" s="200">
        <v>2710697</v>
      </c>
      <c r="I23" s="201"/>
      <c r="J23" s="202" t="s">
        <v>15</v>
      </c>
      <c r="K23" s="201"/>
      <c r="L23" s="202" t="s">
        <v>15</v>
      </c>
      <c r="M23" s="202" t="s">
        <v>15</v>
      </c>
      <c r="N23" s="201"/>
      <c r="O23" s="202" t="s">
        <v>15</v>
      </c>
      <c r="P23" s="201"/>
      <c r="Q23" s="200">
        <v>11868</v>
      </c>
      <c r="R23" s="201"/>
      <c r="S23" s="200">
        <v>11868</v>
      </c>
      <c r="T23" s="201"/>
      <c r="U23" s="200">
        <v>2722565</v>
      </c>
      <c r="V23" s="201"/>
      <c r="W23" s="200">
        <v>542999</v>
      </c>
      <c r="X23" s="201"/>
      <c r="Y23" s="200">
        <v>1343837</v>
      </c>
      <c r="Z23" s="201"/>
      <c r="AA23" s="200">
        <v>4609400</v>
      </c>
      <c r="AB23" s="201"/>
    </row>
    <row r="24" spans="1:28" x14ac:dyDescent="0.2">
      <c r="A24" s="195">
        <v>1961</v>
      </c>
      <c r="B24" s="196">
        <v>370815</v>
      </c>
      <c r="C24" s="197"/>
      <c r="D24" s="196">
        <v>1114539</v>
      </c>
      <c r="E24" s="197"/>
      <c r="F24" s="196">
        <v>1268486</v>
      </c>
      <c r="G24" s="197"/>
      <c r="H24" s="196">
        <v>2753840</v>
      </c>
      <c r="I24" s="197"/>
      <c r="J24" s="198" t="s">
        <v>15</v>
      </c>
      <c r="K24" s="197"/>
      <c r="L24" s="198" t="s">
        <v>15</v>
      </c>
      <c r="M24" s="198" t="s">
        <v>15</v>
      </c>
      <c r="N24" s="197"/>
      <c r="O24" s="198" t="s">
        <v>15</v>
      </c>
      <c r="P24" s="197"/>
      <c r="Q24" s="196">
        <v>11146</v>
      </c>
      <c r="R24" s="197"/>
      <c r="S24" s="196">
        <v>11146</v>
      </c>
      <c r="T24" s="197"/>
      <c r="U24" s="196">
        <v>2764986</v>
      </c>
      <c r="V24" s="197"/>
      <c r="W24" s="196">
        <v>572042</v>
      </c>
      <c r="X24" s="197"/>
      <c r="Y24" s="196">
        <v>1390635</v>
      </c>
      <c r="Z24" s="197"/>
      <c r="AA24" s="196">
        <v>4727663</v>
      </c>
      <c r="AB24" s="197"/>
    </row>
    <row r="25" spans="1:28" x14ac:dyDescent="0.2">
      <c r="A25" s="195">
        <v>1962</v>
      </c>
      <c r="B25" s="196">
        <v>361908</v>
      </c>
      <c r="C25" s="197"/>
      <c r="D25" s="196">
        <v>1248901</v>
      </c>
      <c r="E25" s="197"/>
      <c r="F25" s="196">
        <v>1302434</v>
      </c>
      <c r="G25" s="197"/>
      <c r="H25" s="196">
        <v>2913243</v>
      </c>
      <c r="I25" s="197"/>
      <c r="J25" s="198" t="s">
        <v>15</v>
      </c>
      <c r="K25" s="197"/>
      <c r="L25" s="198" t="s">
        <v>15</v>
      </c>
      <c r="M25" s="198" t="s">
        <v>15</v>
      </c>
      <c r="N25" s="197"/>
      <c r="O25" s="198" t="s">
        <v>15</v>
      </c>
      <c r="P25" s="197"/>
      <c r="Q25" s="196">
        <v>10630</v>
      </c>
      <c r="R25" s="197"/>
      <c r="S25" s="196">
        <v>10630</v>
      </c>
      <c r="T25" s="197"/>
      <c r="U25" s="196">
        <v>2923873</v>
      </c>
      <c r="V25" s="197"/>
      <c r="W25" s="196">
        <v>620863</v>
      </c>
      <c r="X25" s="197"/>
      <c r="Y25" s="196">
        <v>1491650</v>
      </c>
      <c r="Z25" s="197"/>
      <c r="AA25" s="196">
        <v>5036386</v>
      </c>
      <c r="AB25" s="197"/>
    </row>
    <row r="26" spans="1:28" x14ac:dyDescent="0.2">
      <c r="A26" s="199">
        <v>1963</v>
      </c>
      <c r="B26" s="200">
        <v>317492</v>
      </c>
      <c r="C26" s="201"/>
      <c r="D26" s="200">
        <v>1307084</v>
      </c>
      <c r="E26" s="201"/>
      <c r="F26" s="200">
        <v>1286438</v>
      </c>
      <c r="G26" s="201"/>
      <c r="H26" s="200">
        <v>2911015</v>
      </c>
      <c r="I26" s="201"/>
      <c r="J26" s="202" t="s">
        <v>15</v>
      </c>
      <c r="K26" s="201"/>
      <c r="L26" s="202" t="s">
        <v>15</v>
      </c>
      <c r="M26" s="202" t="s">
        <v>15</v>
      </c>
      <c r="N26" s="201"/>
      <c r="O26" s="202" t="s">
        <v>15</v>
      </c>
      <c r="P26" s="201"/>
      <c r="Q26" s="200">
        <v>10165</v>
      </c>
      <c r="R26" s="201"/>
      <c r="S26" s="200">
        <v>10165</v>
      </c>
      <c r="T26" s="201"/>
      <c r="U26" s="200">
        <v>2921180</v>
      </c>
      <c r="V26" s="201"/>
      <c r="W26" s="200">
        <v>687563</v>
      </c>
      <c r="X26" s="201"/>
      <c r="Y26" s="200">
        <v>1641903</v>
      </c>
      <c r="Z26" s="201"/>
      <c r="AA26" s="200">
        <v>5250646</v>
      </c>
      <c r="AB26" s="201"/>
    </row>
    <row r="27" spans="1:28" x14ac:dyDescent="0.2">
      <c r="A27" s="195">
        <v>1964</v>
      </c>
      <c r="B27" s="196">
        <v>274245</v>
      </c>
      <c r="C27" s="197"/>
      <c r="D27" s="196">
        <v>1418708</v>
      </c>
      <c r="E27" s="197"/>
      <c r="F27" s="196">
        <v>1274790</v>
      </c>
      <c r="G27" s="197"/>
      <c r="H27" s="196">
        <v>2967744</v>
      </c>
      <c r="I27" s="197"/>
      <c r="J27" s="198" t="s">
        <v>15</v>
      </c>
      <c r="K27" s="197"/>
      <c r="L27" s="198" t="s">
        <v>15</v>
      </c>
      <c r="M27" s="198" t="s">
        <v>15</v>
      </c>
      <c r="N27" s="197"/>
      <c r="O27" s="198" t="s">
        <v>15</v>
      </c>
      <c r="P27" s="197"/>
      <c r="Q27" s="196">
        <v>9460</v>
      </c>
      <c r="R27" s="197"/>
      <c r="S27" s="196">
        <v>9460</v>
      </c>
      <c r="T27" s="197"/>
      <c r="U27" s="196">
        <v>2977204</v>
      </c>
      <c r="V27" s="197"/>
      <c r="W27" s="196">
        <v>737790</v>
      </c>
      <c r="X27" s="197"/>
      <c r="Y27" s="196">
        <v>1750999</v>
      </c>
      <c r="Z27" s="197"/>
      <c r="AA27" s="196">
        <v>5465993</v>
      </c>
      <c r="AB27" s="197"/>
    </row>
    <row r="28" spans="1:28" x14ac:dyDescent="0.2">
      <c r="A28" s="195">
        <v>1965</v>
      </c>
      <c r="B28" s="196">
        <v>265285</v>
      </c>
      <c r="C28" s="197"/>
      <c r="D28" s="196">
        <v>1489845</v>
      </c>
      <c r="E28" s="197"/>
      <c r="F28" s="196">
        <v>1412905</v>
      </c>
      <c r="G28" s="197"/>
      <c r="H28" s="196">
        <v>3168035</v>
      </c>
      <c r="I28" s="197"/>
      <c r="J28" s="198" t="s">
        <v>15</v>
      </c>
      <c r="K28" s="197"/>
      <c r="L28" s="198" t="s">
        <v>15</v>
      </c>
      <c r="M28" s="198" t="s">
        <v>15</v>
      </c>
      <c r="N28" s="197"/>
      <c r="O28" s="198" t="s">
        <v>15</v>
      </c>
      <c r="P28" s="197"/>
      <c r="Q28" s="196">
        <v>8858</v>
      </c>
      <c r="R28" s="197"/>
      <c r="S28" s="196">
        <v>8858</v>
      </c>
      <c r="T28" s="197"/>
      <c r="U28" s="196">
        <v>3176893</v>
      </c>
      <c r="V28" s="197"/>
      <c r="W28" s="196">
        <v>788603</v>
      </c>
      <c r="X28" s="197"/>
      <c r="Y28" s="196">
        <v>1879927</v>
      </c>
      <c r="Z28" s="197"/>
      <c r="AA28" s="196">
        <v>5845423</v>
      </c>
      <c r="AB28" s="197"/>
    </row>
    <row r="29" spans="1:28" x14ac:dyDescent="0.2">
      <c r="A29" s="199">
        <v>1966</v>
      </c>
      <c r="B29" s="200">
        <v>263123</v>
      </c>
      <c r="C29" s="201"/>
      <c r="D29" s="200">
        <v>1676290</v>
      </c>
      <c r="E29" s="201"/>
      <c r="F29" s="200">
        <v>1460914</v>
      </c>
      <c r="G29" s="201"/>
      <c r="H29" s="200">
        <v>3400327</v>
      </c>
      <c r="I29" s="201"/>
      <c r="J29" s="202" t="s">
        <v>15</v>
      </c>
      <c r="K29" s="201"/>
      <c r="L29" s="202" t="s">
        <v>15</v>
      </c>
      <c r="M29" s="202" t="s">
        <v>15</v>
      </c>
      <c r="N29" s="201"/>
      <c r="O29" s="202" t="s">
        <v>15</v>
      </c>
      <c r="P29" s="201"/>
      <c r="Q29" s="200">
        <v>8617</v>
      </c>
      <c r="R29" s="201"/>
      <c r="S29" s="200">
        <v>8617</v>
      </c>
      <c r="T29" s="201"/>
      <c r="U29" s="200">
        <v>3408944</v>
      </c>
      <c r="V29" s="201"/>
      <c r="W29" s="200">
        <v>859233</v>
      </c>
      <c r="X29" s="201"/>
      <c r="Y29" s="200">
        <v>2055870</v>
      </c>
      <c r="Z29" s="201"/>
      <c r="AA29" s="200">
        <v>6324047</v>
      </c>
      <c r="AB29" s="201"/>
    </row>
    <row r="30" spans="1:28" x14ac:dyDescent="0.2">
      <c r="A30" s="195">
        <v>1967</v>
      </c>
      <c r="B30" s="196">
        <v>225425</v>
      </c>
      <c r="C30" s="197"/>
      <c r="D30" s="196">
        <v>2021657</v>
      </c>
      <c r="E30" s="197"/>
      <c r="F30" s="196">
        <v>1512286</v>
      </c>
      <c r="G30" s="197"/>
      <c r="H30" s="196">
        <v>3759368</v>
      </c>
      <c r="I30" s="197"/>
      <c r="J30" s="198" t="s">
        <v>15</v>
      </c>
      <c r="K30" s="197"/>
      <c r="L30" s="198" t="s">
        <v>15</v>
      </c>
      <c r="M30" s="198" t="s">
        <v>15</v>
      </c>
      <c r="N30" s="197"/>
      <c r="O30" s="198" t="s">
        <v>15</v>
      </c>
      <c r="P30" s="197"/>
      <c r="Q30" s="196">
        <v>8325</v>
      </c>
      <c r="R30" s="197"/>
      <c r="S30" s="196">
        <v>8325</v>
      </c>
      <c r="T30" s="197"/>
      <c r="U30" s="196">
        <v>3767693</v>
      </c>
      <c r="V30" s="197"/>
      <c r="W30" s="196">
        <v>925178</v>
      </c>
      <c r="X30" s="197"/>
      <c r="Y30" s="196">
        <v>2206334</v>
      </c>
      <c r="Z30" s="197"/>
      <c r="AA30" s="196">
        <v>6899205</v>
      </c>
      <c r="AB30" s="197"/>
    </row>
    <row r="31" spans="1:28" x14ac:dyDescent="0.2">
      <c r="A31" s="195">
        <v>1968</v>
      </c>
      <c r="B31" s="196">
        <v>207688</v>
      </c>
      <c r="C31" s="197"/>
      <c r="D31" s="196">
        <v>2140084</v>
      </c>
      <c r="E31" s="197"/>
      <c r="F31" s="196">
        <v>1543552</v>
      </c>
      <c r="G31" s="197"/>
      <c r="H31" s="196">
        <v>3891324</v>
      </c>
      <c r="I31" s="197"/>
      <c r="J31" s="198" t="s">
        <v>15</v>
      </c>
      <c r="K31" s="197"/>
      <c r="L31" s="198" t="s">
        <v>15</v>
      </c>
      <c r="M31" s="198" t="s">
        <v>15</v>
      </c>
      <c r="N31" s="197"/>
      <c r="O31" s="198" t="s">
        <v>15</v>
      </c>
      <c r="P31" s="197"/>
      <c r="Q31" s="196">
        <v>8136</v>
      </c>
      <c r="R31" s="197"/>
      <c r="S31" s="196">
        <v>8136</v>
      </c>
      <c r="T31" s="197"/>
      <c r="U31" s="196">
        <v>3899460</v>
      </c>
      <c r="V31" s="197"/>
      <c r="W31" s="196">
        <v>1013959</v>
      </c>
      <c r="X31" s="197"/>
      <c r="Y31" s="196">
        <v>2415612</v>
      </c>
      <c r="Z31" s="197"/>
      <c r="AA31" s="196">
        <v>7329032</v>
      </c>
      <c r="AB31" s="197"/>
    </row>
    <row r="32" spans="1:28" x14ac:dyDescent="0.2">
      <c r="A32" s="199">
        <v>1969</v>
      </c>
      <c r="B32" s="200">
        <v>194941</v>
      </c>
      <c r="C32" s="201"/>
      <c r="D32" s="200">
        <v>2323055</v>
      </c>
      <c r="E32" s="201"/>
      <c r="F32" s="200">
        <v>1559422</v>
      </c>
      <c r="G32" s="201"/>
      <c r="H32" s="200">
        <v>4077419</v>
      </c>
      <c r="I32" s="201"/>
      <c r="J32" s="202" t="s">
        <v>15</v>
      </c>
      <c r="K32" s="201"/>
      <c r="L32" s="202" t="s">
        <v>15</v>
      </c>
      <c r="M32" s="202" t="s">
        <v>15</v>
      </c>
      <c r="N32" s="201"/>
      <c r="O32" s="202" t="s">
        <v>15</v>
      </c>
      <c r="P32" s="201"/>
      <c r="Q32" s="200">
        <v>7860</v>
      </c>
      <c r="R32" s="201"/>
      <c r="S32" s="200">
        <v>7860</v>
      </c>
      <c r="T32" s="201"/>
      <c r="U32" s="200">
        <v>4085279</v>
      </c>
      <c r="V32" s="201"/>
      <c r="W32" s="200">
        <v>1107733</v>
      </c>
      <c r="X32" s="201"/>
      <c r="Y32" s="200">
        <v>2640207</v>
      </c>
      <c r="Z32" s="201"/>
      <c r="AA32" s="200">
        <v>7833219</v>
      </c>
      <c r="AB32" s="201"/>
    </row>
    <row r="33" spans="1:28" x14ac:dyDescent="0.2">
      <c r="A33" s="195">
        <v>1970</v>
      </c>
      <c r="B33" s="196">
        <v>164513</v>
      </c>
      <c r="C33" s="197"/>
      <c r="D33" s="196">
        <v>2472864</v>
      </c>
      <c r="E33" s="197"/>
      <c r="F33" s="196">
        <v>1591756</v>
      </c>
      <c r="G33" s="197"/>
      <c r="H33" s="196">
        <v>4229132</v>
      </c>
      <c r="I33" s="197"/>
      <c r="J33" s="198" t="s">
        <v>15</v>
      </c>
      <c r="K33" s="197"/>
      <c r="L33" s="198" t="s">
        <v>15</v>
      </c>
      <c r="M33" s="198" t="s">
        <v>15</v>
      </c>
      <c r="N33" s="197"/>
      <c r="O33" s="198" t="s">
        <v>15</v>
      </c>
      <c r="P33" s="197"/>
      <c r="Q33" s="196">
        <v>7534</v>
      </c>
      <c r="R33" s="197"/>
      <c r="S33" s="196">
        <v>7534</v>
      </c>
      <c r="T33" s="197"/>
      <c r="U33" s="196">
        <v>4236666</v>
      </c>
      <c r="V33" s="197"/>
      <c r="W33" s="196">
        <v>1201163</v>
      </c>
      <c r="X33" s="197"/>
      <c r="Y33" s="196">
        <v>2908466</v>
      </c>
      <c r="Z33" s="197"/>
      <c r="AA33" s="196">
        <v>8346295</v>
      </c>
      <c r="AB33" s="197"/>
    </row>
    <row r="34" spans="1:28" x14ac:dyDescent="0.2">
      <c r="A34" s="195">
        <v>1971</v>
      </c>
      <c r="B34" s="196">
        <v>179005</v>
      </c>
      <c r="C34" s="197"/>
      <c r="D34" s="196">
        <v>2586755</v>
      </c>
      <c r="E34" s="197"/>
      <c r="F34" s="196">
        <v>1550802</v>
      </c>
      <c r="G34" s="197"/>
      <c r="H34" s="196">
        <v>4316563</v>
      </c>
      <c r="I34" s="197"/>
      <c r="J34" s="198" t="s">
        <v>15</v>
      </c>
      <c r="K34" s="197"/>
      <c r="L34" s="198" t="s">
        <v>15</v>
      </c>
      <c r="M34" s="198" t="s">
        <v>15</v>
      </c>
      <c r="N34" s="197"/>
      <c r="O34" s="198" t="s">
        <v>15</v>
      </c>
      <c r="P34" s="197"/>
      <c r="Q34" s="196">
        <v>7190</v>
      </c>
      <c r="R34" s="197"/>
      <c r="S34" s="196">
        <v>7190</v>
      </c>
      <c r="T34" s="197"/>
      <c r="U34" s="196">
        <v>4323753</v>
      </c>
      <c r="V34" s="197"/>
      <c r="W34" s="196">
        <v>1288009</v>
      </c>
      <c r="X34" s="197"/>
      <c r="Y34" s="196">
        <v>3109191</v>
      </c>
      <c r="Z34" s="197"/>
      <c r="AA34" s="196">
        <v>8720954</v>
      </c>
      <c r="AB34" s="197"/>
    </row>
    <row r="35" spans="1:28" x14ac:dyDescent="0.2">
      <c r="A35" s="199">
        <v>1972</v>
      </c>
      <c r="B35" s="200">
        <v>153479</v>
      </c>
      <c r="C35" s="201"/>
      <c r="D35" s="200">
        <v>2678398</v>
      </c>
      <c r="E35" s="201"/>
      <c r="F35" s="200">
        <v>1572895</v>
      </c>
      <c r="G35" s="201"/>
      <c r="H35" s="200">
        <v>4404771</v>
      </c>
      <c r="I35" s="201"/>
      <c r="J35" s="202" t="s">
        <v>15</v>
      </c>
      <c r="K35" s="201"/>
      <c r="L35" s="202" t="s">
        <v>15</v>
      </c>
      <c r="M35" s="202" t="s">
        <v>15</v>
      </c>
      <c r="N35" s="201"/>
      <c r="O35" s="202" t="s">
        <v>15</v>
      </c>
      <c r="P35" s="201"/>
      <c r="Q35" s="200">
        <v>7190</v>
      </c>
      <c r="R35" s="201"/>
      <c r="S35" s="200">
        <v>7190</v>
      </c>
      <c r="T35" s="201"/>
      <c r="U35" s="200">
        <v>4411961</v>
      </c>
      <c r="V35" s="201"/>
      <c r="W35" s="200">
        <v>1407566</v>
      </c>
      <c r="X35" s="201"/>
      <c r="Y35" s="200">
        <v>3363889</v>
      </c>
      <c r="Z35" s="201"/>
      <c r="AA35" s="200">
        <v>9183416</v>
      </c>
      <c r="AB35" s="201"/>
    </row>
    <row r="36" spans="1:28" x14ac:dyDescent="0.2">
      <c r="A36" s="195">
        <v>1973</v>
      </c>
      <c r="B36" s="196">
        <v>159902</v>
      </c>
      <c r="C36" s="197"/>
      <c r="D36" s="196">
        <v>2648978</v>
      </c>
      <c r="E36" s="197"/>
      <c r="F36" s="196">
        <v>1607206</v>
      </c>
      <c r="G36" s="197"/>
      <c r="H36" s="196">
        <v>4416085</v>
      </c>
      <c r="I36" s="197"/>
      <c r="J36" s="198" t="s">
        <v>15</v>
      </c>
      <c r="K36" s="197"/>
      <c r="L36" s="198" t="s">
        <v>15</v>
      </c>
      <c r="M36" s="198" t="s">
        <v>15</v>
      </c>
      <c r="N36" s="197"/>
      <c r="O36" s="198" t="s">
        <v>15</v>
      </c>
      <c r="P36" s="197"/>
      <c r="Q36" s="196">
        <v>6708</v>
      </c>
      <c r="R36" s="197"/>
      <c r="S36" s="196">
        <v>6708</v>
      </c>
      <c r="T36" s="197"/>
      <c r="U36" s="196">
        <v>4422793</v>
      </c>
      <c r="V36" s="197"/>
      <c r="W36" s="196">
        <v>1516653</v>
      </c>
      <c r="X36" s="197"/>
      <c r="Y36" s="196">
        <v>3603511</v>
      </c>
      <c r="Z36" s="197"/>
      <c r="AA36" s="196">
        <v>9542957</v>
      </c>
      <c r="AB36" s="197"/>
    </row>
    <row r="37" spans="1:28" x14ac:dyDescent="0.2">
      <c r="A37" s="195">
        <v>1974</v>
      </c>
      <c r="B37" s="196">
        <v>174517</v>
      </c>
      <c r="C37" s="197"/>
      <c r="D37" s="196">
        <v>2616952</v>
      </c>
      <c r="E37" s="197"/>
      <c r="F37" s="196">
        <v>1460597</v>
      </c>
      <c r="G37" s="197"/>
      <c r="H37" s="196">
        <v>4252066</v>
      </c>
      <c r="I37" s="197"/>
      <c r="J37" s="198" t="s">
        <v>15</v>
      </c>
      <c r="K37" s="197"/>
      <c r="L37" s="198" t="s">
        <v>15</v>
      </c>
      <c r="M37" s="198" t="s">
        <v>15</v>
      </c>
      <c r="N37" s="197"/>
      <c r="O37" s="198" t="s">
        <v>15</v>
      </c>
      <c r="P37" s="197"/>
      <c r="Q37" s="196">
        <v>7018</v>
      </c>
      <c r="R37" s="197"/>
      <c r="S37" s="196">
        <v>7018</v>
      </c>
      <c r="T37" s="197"/>
      <c r="U37" s="196">
        <v>4259084</v>
      </c>
      <c r="V37" s="197"/>
      <c r="W37" s="196">
        <v>1501334</v>
      </c>
      <c r="X37" s="197"/>
      <c r="Y37" s="196">
        <v>3632905</v>
      </c>
      <c r="Z37" s="197"/>
      <c r="AA37" s="196">
        <v>9393323</v>
      </c>
      <c r="AB37" s="197"/>
    </row>
    <row r="38" spans="1:28" x14ac:dyDescent="0.2">
      <c r="A38" s="199">
        <v>1975</v>
      </c>
      <c r="B38" s="200">
        <v>146633</v>
      </c>
      <c r="C38" s="201"/>
      <c r="D38" s="200">
        <v>2558459</v>
      </c>
      <c r="E38" s="201"/>
      <c r="F38" s="200">
        <v>1346029</v>
      </c>
      <c r="G38" s="201"/>
      <c r="H38" s="200">
        <v>4051121</v>
      </c>
      <c r="I38" s="201"/>
      <c r="J38" s="202" t="s">
        <v>15</v>
      </c>
      <c r="K38" s="201"/>
      <c r="L38" s="202" t="s">
        <v>15</v>
      </c>
      <c r="M38" s="202" t="s">
        <v>15</v>
      </c>
      <c r="N38" s="201"/>
      <c r="O38" s="202" t="s">
        <v>15</v>
      </c>
      <c r="P38" s="201"/>
      <c r="Q38" s="200">
        <v>8067</v>
      </c>
      <c r="R38" s="201"/>
      <c r="S38" s="200">
        <v>8067</v>
      </c>
      <c r="T38" s="201"/>
      <c r="U38" s="200">
        <v>4059188</v>
      </c>
      <c r="V38" s="201"/>
      <c r="W38" s="200">
        <v>1597826</v>
      </c>
      <c r="X38" s="201"/>
      <c r="Y38" s="200">
        <v>3835477</v>
      </c>
      <c r="Z38" s="201"/>
      <c r="AA38" s="200">
        <v>9492492</v>
      </c>
      <c r="AB38" s="201"/>
    </row>
    <row r="39" spans="1:28" x14ac:dyDescent="0.2">
      <c r="A39" s="195">
        <v>1976</v>
      </c>
      <c r="B39" s="196">
        <v>144168</v>
      </c>
      <c r="C39" s="197"/>
      <c r="D39" s="196">
        <v>2718427</v>
      </c>
      <c r="E39" s="197"/>
      <c r="F39" s="196">
        <v>1499775</v>
      </c>
      <c r="G39" s="197"/>
      <c r="H39" s="196">
        <v>4362370</v>
      </c>
      <c r="I39" s="197"/>
      <c r="J39" s="198" t="s">
        <v>15</v>
      </c>
      <c r="K39" s="197"/>
      <c r="L39" s="198" t="s">
        <v>15</v>
      </c>
      <c r="M39" s="198" t="s">
        <v>15</v>
      </c>
      <c r="N39" s="197"/>
      <c r="O39" s="198" t="s">
        <v>15</v>
      </c>
      <c r="P39" s="197"/>
      <c r="Q39" s="196">
        <v>9099</v>
      </c>
      <c r="R39" s="197"/>
      <c r="S39" s="196">
        <v>9099</v>
      </c>
      <c r="T39" s="197"/>
      <c r="U39" s="196">
        <v>4371469</v>
      </c>
      <c r="V39" s="197"/>
      <c r="W39" s="196">
        <v>1677943</v>
      </c>
      <c r="X39" s="197"/>
      <c r="Y39" s="196">
        <v>4013922</v>
      </c>
      <c r="Z39" s="197"/>
      <c r="AA39" s="196">
        <v>10063334</v>
      </c>
      <c r="AB39" s="197"/>
    </row>
    <row r="40" spans="1:28" x14ac:dyDescent="0.2">
      <c r="A40" s="195">
        <v>1977</v>
      </c>
      <c r="B40" s="196">
        <v>147756</v>
      </c>
      <c r="C40" s="197"/>
      <c r="D40" s="196">
        <v>2548308</v>
      </c>
      <c r="E40" s="197"/>
      <c r="F40" s="196">
        <v>1551802</v>
      </c>
      <c r="G40" s="197"/>
      <c r="H40" s="196">
        <v>4247866</v>
      </c>
      <c r="I40" s="197"/>
      <c r="J40" s="198" t="s">
        <v>15</v>
      </c>
      <c r="K40" s="197"/>
      <c r="L40" s="198" t="s">
        <v>15</v>
      </c>
      <c r="M40" s="198" t="s">
        <v>15</v>
      </c>
      <c r="N40" s="197"/>
      <c r="O40" s="198" t="s">
        <v>15</v>
      </c>
      <c r="P40" s="197"/>
      <c r="Q40" s="196">
        <v>10286</v>
      </c>
      <c r="R40" s="197"/>
      <c r="S40" s="196">
        <v>10286</v>
      </c>
      <c r="T40" s="197"/>
      <c r="U40" s="196">
        <v>4258152</v>
      </c>
      <c r="V40" s="197"/>
      <c r="W40" s="196">
        <v>1753866</v>
      </c>
      <c r="X40" s="197"/>
      <c r="Y40" s="196">
        <v>4195580</v>
      </c>
      <c r="Z40" s="197"/>
      <c r="AA40" s="196">
        <v>10207599</v>
      </c>
      <c r="AB40" s="197"/>
    </row>
    <row r="41" spans="1:28" x14ac:dyDescent="0.2">
      <c r="A41" s="199">
        <v>1978</v>
      </c>
      <c r="B41" s="200">
        <v>164529</v>
      </c>
      <c r="C41" s="201"/>
      <c r="D41" s="200">
        <v>2642724</v>
      </c>
      <c r="E41" s="201"/>
      <c r="F41" s="200">
        <v>1489854</v>
      </c>
      <c r="G41" s="201"/>
      <c r="H41" s="200">
        <v>4297107</v>
      </c>
      <c r="I41" s="201"/>
      <c r="J41" s="202" t="s">
        <v>15</v>
      </c>
      <c r="K41" s="201"/>
      <c r="L41" s="202" t="s">
        <v>15</v>
      </c>
      <c r="M41" s="202" t="s">
        <v>15</v>
      </c>
      <c r="N41" s="201"/>
      <c r="O41" s="202" t="s">
        <v>15</v>
      </c>
      <c r="P41" s="201"/>
      <c r="Q41" s="200">
        <v>11834</v>
      </c>
      <c r="R41" s="201"/>
      <c r="S41" s="200">
        <v>11834</v>
      </c>
      <c r="T41" s="201"/>
      <c r="U41" s="200">
        <v>4308941</v>
      </c>
      <c r="V41" s="201"/>
      <c r="W41" s="200">
        <v>1813270</v>
      </c>
      <c r="X41" s="201"/>
      <c r="Y41" s="200">
        <v>4389669</v>
      </c>
      <c r="Z41" s="201"/>
      <c r="AA41" s="200">
        <v>10511880</v>
      </c>
      <c r="AB41" s="201"/>
    </row>
    <row r="42" spans="1:28" x14ac:dyDescent="0.2">
      <c r="A42" s="195">
        <v>1979</v>
      </c>
      <c r="B42" s="196">
        <v>149253</v>
      </c>
      <c r="C42" s="197"/>
      <c r="D42" s="196">
        <v>2836108</v>
      </c>
      <c r="E42" s="197"/>
      <c r="F42" s="196">
        <v>1366671</v>
      </c>
      <c r="G42" s="197"/>
      <c r="H42" s="196">
        <v>4352032</v>
      </c>
      <c r="I42" s="197"/>
      <c r="J42" s="198" t="s">
        <v>15</v>
      </c>
      <c r="K42" s="197"/>
      <c r="L42" s="198" t="s">
        <v>15</v>
      </c>
      <c r="M42" s="198" t="s">
        <v>15</v>
      </c>
      <c r="N42" s="197"/>
      <c r="O42" s="198" t="s">
        <v>15</v>
      </c>
      <c r="P42" s="197"/>
      <c r="Q42" s="196">
        <v>13812</v>
      </c>
      <c r="R42" s="197"/>
      <c r="S42" s="196">
        <v>13812</v>
      </c>
      <c r="T42" s="197"/>
      <c r="U42" s="196">
        <v>4365844</v>
      </c>
      <c r="V42" s="197"/>
      <c r="W42" s="196">
        <v>1854121</v>
      </c>
      <c r="X42" s="197"/>
      <c r="Y42" s="196">
        <v>4428059</v>
      </c>
      <c r="Z42" s="197"/>
      <c r="AA42" s="196">
        <v>10648024</v>
      </c>
      <c r="AB42" s="197"/>
    </row>
    <row r="43" spans="1:28" x14ac:dyDescent="0.2">
      <c r="A43" s="195">
        <v>1980</v>
      </c>
      <c r="B43" s="196">
        <v>114903</v>
      </c>
      <c r="C43" s="197"/>
      <c r="D43" s="196">
        <v>2650868</v>
      </c>
      <c r="E43" s="197"/>
      <c r="F43" s="196">
        <v>1318213</v>
      </c>
      <c r="G43" s="197"/>
      <c r="H43" s="196">
        <v>4083984</v>
      </c>
      <c r="I43" s="197"/>
      <c r="J43" s="198" t="s">
        <v>15</v>
      </c>
      <c r="K43" s="197"/>
      <c r="L43" s="198" t="s">
        <v>15</v>
      </c>
      <c r="M43" s="198" t="s">
        <v>15</v>
      </c>
      <c r="N43" s="197"/>
      <c r="O43" s="198" t="s">
        <v>15</v>
      </c>
      <c r="P43" s="197"/>
      <c r="Q43" s="196">
        <v>21000</v>
      </c>
      <c r="R43" s="197"/>
      <c r="S43" s="196">
        <v>21000</v>
      </c>
      <c r="T43" s="197"/>
      <c r="U43" s="196">
        <v>4104984</v>
      </c>
      <c r="V43" s="197"/>
      <c r="W43" s="196">
        <v>1906089</v>
      </c>
      <c r="X43" s="197"/>
      <c r="Y43" s="196">
        <v>4567185</v>
      </c>
      <c r="Z43" s="197"/>
      <c r="AA43" s="196">
        <v>10578258</v>
      </c>
      <c r="AB43" s="197"/>
    </row>
    <row r="44" spans="1:28" x14ac:dyDescent="0.2">
      <c r="A44" s="199">
        <v>1981</v>
      </c>
      <c r="B44" s="200">
        <v>136759</v>
      </c>
      <c r="C44" s="201"/>
      <c r="D44" s="200">
        <v>2557340</v>
      </c>
      <c r="E44" s="201"/>
      <c r="F44" s="200">
        <v>1121876</v>
      </c>
      <c r="G44" s="201"/>
      <c r="H44" s="200">
        <v>3815975</v>
      </c>
      <c r="I44" s="201"/>
      <c r="J44" s="202" t="s">
        <v>15</v>
      </c>
      <c r="K44" s="201"/>
      <c r="L44" s="202" t="s">
        <v>15</v>
      </c>
      <c r="M44" s="202" t="s">
        <v>15</v>
      </c>
      <c r="N44" s="201"/>
      <c r="O44" s="202" t="s">
        <v>15</v>
      </c>
      <c r="P44" s="201"/>
      <c r="Q44" s="200">
        <v>21050</v>
      </c>
      <c r="R44" s="201"/>
      <c r="S44" s="200">
        <v>21050</v>
      </c>
      <c r="T44" s="201"/>
      <c r="U44" s="200">
        <v>3837025</v>
      </c>
      <c r="V44" s="201"/>
      <c r="W44" s="200">
        <v>2033239</v>
      </c>
      <c r="X44" s="201"/>
      <c r="Y44" s="200">
        <v>4745627</v>
      </c>
      <c r="Z44" s="201"/>
      <c r="AA44" s="200">
        <v>10615891</v>
      </c>
      <c r="AB44" s="201"/>
    </row>
    <row r="45" spans="1:28" x14ac:dyDescent="0.2">
      <c r="A45" s="195">
        <v>1982</v>
      </c>
      <c r="B45" s="196">
        <v>155216</v>
      </c>
      <c r="C45" s="197"/>
      <c r="D45" s="196">
        <v>2649510</v>
      </c>
      <c r="E45" s="197"/>
      <c r="F45" s="196">
        <v>1037157</v>
      </c>
      <c r="G45" s="197"/>
      <c r="H45" s="196">
        <v>3841883</v>
      </c>
      <c r="I45" s="197"/>
      <c r="J45" s="198" t="s">
        <v>15</v>
      </c>
      <c r="K45" s="197"/>
      <c r="L45" s="198" t="s">
        <v>15</v>
      </c>
      <c r="M45" s="198" t="s">
        <v>15</v>
      </c>
      <c r="N45" s="197"/>
      <c r="O45" s="198" t="s">
        <v>15</v>
      </c>
      <c r="P45" s="197"/>
      <c r="Q45" s="196">
        <v>22130</v>
      </c>
      <c r="R45" s="197"/>
      <c r="S45" s="196">
        <v>22130</v>
      </c>
      <c r="T45" s="197"/>
      <c r="U45" s="196">
        <v>3864013</v>
      </c>
      <c r="V45" s="197"/>
      <c r="W45" s="196">
        <v>2077048</v>
      </c>
      <c r="X45" s="197"/>
      <c r="Y45" s="196">
        <v>4919275</v>
      </c>
      <c r="Z45" s="197"/>
      <c r="AA45" s="196">
        <v>10860337</v>
      </c>
      <c r="AB45" s="197"/>
    </row>
    <row r="46" spans="1:28" x14ac:dyDescent="0.2">
      <c r="A46" s="195">
        <v>1983</v>
      </c>
      <c r="B46" s="196">
        <v>161619</v>
      </c>
      <c r="C46" s="197"/>
      <c r="D46" s="196">
        <v>2486430</v>
      </c>
      <c r="E46" s="197"/>
      <c r="F46" s="196">
        <v>1169968</v>
      </c>
      <c r="G46" s="197"/>
      <c r="H46" s="196">
        <v>3818016</v>
      </c>
      <c r="I46" s="197"/>
      <c r="J46" s="198" t="s">
        <v>15</v>
      </c>
      <c r="K46" s="197"/>
      <c r="L46" s="198" t="s">
        <v>15</v>
      </c>
      <c r="M46" s="198" t="s">
        <v>15</v>
      </c>
      <c r="N46" s="197"/>
      <c r="O46" s="198" t="s">
        <v>15</v>
      </c>
      <c r="P46" s="197"/>
      <c r="Q46" s="196">
        <v>22276</v>
      </c>
      <c r="R46" s="197"/>
      <c r="S46" s="196">
        <v>22276</v>
      </c>
      <c r="T46" s="197"/>
      <c r="U46" s="196">
        <v>3840293</v>
      </c>
      <c r="V46" s="197"/>
      <c r="W46" s="196">
        <v>2116437</v>
      </c>
      <c r="X46" s="197"/>
      <c r="Y46" s="196">
        <v>4981646</v>
      </c>
      <c r="Z46" s="197"/>
      <c r="AA46" s="196">
        <v>10938376</v>
      </c>
      <c r="AB46" s="197"/>
    </row>
    <row r="47" spans="1:28" x14ac:dyDescent="0.2">
      <c r="A47" s="199">
        <v>1984</v>
      </c>
      <c r="B47" s="200">
        <v>168936</v>
      </c>
      <c r="C47" s="201"/>
      <c r="D47" s="200">
        <v>2582477</v>
      </c>
      <c r="E47" s="201"/>
      <c r="F47" s="200">
        <v>1227015</v>
      </c>
      <c r="G47" s="201"/>
      <c r="H47" s="200">
        <v>3978428</v>
      </c>
      <c r="I47" s="201"/>
      <c r="J47" s="202" t="s">
        <v>15</v>
      </c>
      <c r="K47" s="201"/>
      <c r="L47" s="202" t="s">
        <v>15</v>
      </c>
      <c r="M47" s="202" t="s">
        <v>15</v>
      </c>
      <c r="N47" s="201"/>
      <c r="O47" s="202" t="s">
        <v>15</v>
      </c>
      <c r="P47" s="201"/>
      <c r="Q47" s="200">
        <v>22351</v>
      </c>
      <c r="R47" s="201"/>
      <c r="S47" s="200">
        <v>22351</v>
      </c>
      <c r="T47" s="201"/>
      <c r="U47" s="200">
        <v>4000779</v>
      </c>
      <c r="V47" s="201"/>
      <c r="W47" s="200">
        <v>2264475</v>
      </c>
      <c r="X47" s="201"/>
      <c r="Y47" s="200">
        <v>5178636</v>
      </c>
      <c r="Z47" s="201"/>
      <c r="AA47" s="200">
        <v>11443890</v>
      </c>
      <c r="AB47" s="201"/>
    </row>
    <row r="48" spans="1:28" x14ac:dyDescent="0.2">
      <c r="A48" s="195">
        <v>1985</v>
      </c>
      <c r="B48" s="196">
        <v>137411</v>
      </c>
      <c r="C48" s="197"/>
      <c r="D48" s="196">
        <v>2487744</v>
      </c>
      <c r="E48" s="197"/>
      <c r="F48" s="196">
        <v>1082627</v>
      </c>
      <c r="G48" s="197"/>
      <c r="H48" s="196">
        <v>3707782</v>
      </c>
      <c r="I48" s="197"/>
      <c r="J48" s="198" t="s">
        <v>15</v>
      </c>
      <c r="K48" s="197"/>
      <c r="L48" s="198" t="s">
        <v>15</v>
      </c>
      <c r="M48" s="198" t="s">
        <v>15</v>
      </c>
      <c r="N48" s="197"/>
      <c r="O48" s="198" t="s">
        <v>15</v>
      </c>
      <c r="P48" s="197"/>
      <c r="Q48" s="196">
        <v>24374</v>
      </c>
      <c r="R48" s="197"/>
      <c r="S48" s="196">
        <v>24374</v>
      </c>
      <c r="T48" s="197"/>
      <c r="U48" s="196">
        <v>3732156</v>
      </c>
      <c r="V48" s="197"/>
      <c r="W48" s="196">
        <v>2351282</v>
      </c>
      <c r="X48" s="197"/>
      <c r="Y48" s="196">
        <v>5367794</v>
      </c>
      <c r="Z48" s="197"/>
      <c r="AA48" s="196">
        <v>11451231</v>
      </c>
      <c r="AB48" s="197"/>
    </row>
    <row r="49" spans="1:28" x14ac:dyDescent="0.2">
      <c r="A49" s="195">
        <v>1986</v>
      </c>
      <c r="B49" s="196">
        <v>135475</v>
      </c>
      <c r="C49" s="197"/>
      <c r="D49" s="196">
        <v>2367339</v>
      </c>
      <c r="E49" s="197"/>
      <c r="F49" s="196">
        <v>1162458</v>
      </c>
      <c r="G49" s="197"/>
      <c r="H49" s="196">
        <v>3665272</v>
      </c>
      <c r="I49" s="197"/>
      <c r="J49" s="198" t="s">
        <v>15</v>
      </c>
      <c r="K49" s="197"/>
      <c r="L49" s="198" t="s">
        <v>15</v>
      </c>
      <c r="M49" s="198" t="s">
        <v>15</v>
      </c>
      <c r="N49" s="197"/>
      <c r="O49" s="198" t="s">
        <v>15</v>
      </c>
      <c r="P49" s="197"/>
      <c r="Q49" s="196">
        <v>27464</v>
      </c>
      <c r="R49" s="197"/>
      <c r="S49" s="196">
        <v>27464</v>
      </c>
      <c r="T49" s="197"/>
      <c r="U49" s="196">
        <v>3692736</v>
      </c>
      <c r="V49" s="197"/>
      <c r="W49" s="196">
        <v>2438629</v>
      </c>
      <c r="X49" s="197"/>
      <c r="Y49" s="196">
        <v>5474741</v>
      </c>
      <c r="Z49" s="197"/>
      <c r="AA49" s="196">
        <v>11606106</v>
      </c>
      <c r="AB49" s="197"/>
    </row>
    <row r="50" spans="1:28" x14ac:dyDescent="0.2">
      <c r="A50" s="199">
        <v>1987</v>
      </c>
      <c r="B50" s="200">
        <v>124600</v>
      </c>
      <c r="C50" s="201"/>
      <c r="D50" s="200">
        <v>2489053</v>
      </c>
      <c r="E50" s="201"/>
      <c r="F50" s="200">
        <v>1130918</v>
      </c>
      <c r="G50" s="201"/>
      <c r="H50" s="200">
        <v>3744571</v>
      </c>
      <c r="I50" s="201"/>
      <c r="J50" s="202" t="s">
        <v>15</v>
      </c>
      <c r="K50" s="201"/>
      <c r="L50" s="202" t="s">
        <v>15</v>
      </c>
      <c r="M50" s="202" t="s">
        <v>15</v>
      </c>
      <c r="N50" s="201"/>
      <c r="O50" s="202" t="s">
        <v>15</v>
      </c>
      <c r="P50" s="201"/>
      <c r="Q50" s="200">
        <v>29542</v>
      </c>
      <c r="R50" s="201"/>
      <c r="S50" s="200">
        <v>29542</v>
      </c>
      <c r="T50" s="201"/>
      <c r="U50" s="200">
        <v>3774113</v>
      </c>
      <c r="V50" s="201"/>
      <c r="W50" s="200">
        <v>2538756</v>
      </c>
      <c r="X50" s="201"/>
      <c r="Y50" s="200">
        <v>5633140</v>
      </c>
      <c r="Z50" s="201"/>
      <c r="AA50" s="200">
        <v>11946009</v>
      </c>
      <c r="AB50" s="201"/>
    </row>
    <row r="51" spans="1:28" x14ac:dyDescent="0.2">
      <c r="A51" s="195">
        <v>1988</v>
      </c>
      <c r="B51" s="196">
        <v>131088</v>
      </c>
      <c r="C51" s="197"/>
      <c r="D51" s="196">
        <v>2730880</v>
      </c>
      <c r="E51" s="197"/>
      <c r="F51" s="196">
        <v>1099394</v>
      </c>
      <c r="G51" s="197"/>
      <c r="H51" s="196">
        <v>3961361</v>
      </c>
      <c r="I51" s="197"/>
      <c r="J51" s="198" t="s">
        <v>15</v>
      </c>
      <c r="K51" s="197"/>
      <c r="L51" s="198" t="s">
        <v>15</v>
      </c>
      <c r="M51" s="198" t="s">
        <v>15</v>
      </c>
      <c r="N51" s="197"/>
      <c r="O51" s="198" t="s">
        <v>15</v>
      </c>
      <c r="P51" s="197"/>
      <c r="Q51" s="196">
        <v>32537</v>
      </c>
      <c r="R51" s="197"/>
      <c r="S51" s="196">
        <v>32537</v>
      </c>
      <c r="T51" s="197"/>
      <c r="U51" s="196">
        <v>3993898</v>
      </c>
      <c r="V51" s="197"/>
      <c r="W51" s="196">
        <v>2675108</v>
      </c>
      <c r="X51" s="197"/>
      <c r="Y51" s="196">
        <v>5909085</v>
      </c>
      <c r="Z51" s="197"/>
      <c r="AA51" s="196">
        <v>12578091</v>
      </c>
      <c r="AB51" s="197"/>
    </row>
    <row r="52" spans="1:28" x14ac:dyDescent="0.2">
      <c r="A52" s="195">
        <v>1989</v>
      </c>
      <c r="B52" s="196">
        <v>115227</v>
      </c>
      <c r="C52" s="197"/>
      <c r="D52" s="196">
        <v>2784801</v>
      </c>
      <c r="E52" s="197"/>
      <c r="F52" s="196">
        <v>1040769</v>
      </c>
      <c r="G52" s="197"/>
      <c r="H52" s="196">
        <v>3940798</v>
      </c>
      <c r="I52" s="197"/>
      <c r="J52" s="198">
        <v>685</v>
      </c>
      <c r="K52" s="197"/>
      <c r="L52" s="196">
        <v>2500</v>
      </c>
      <c r="M52" s="198" t="s">
        <v>363</v>
      </c>
      <c r="N52" s="197"/>
      <c r="O52" s="198" t="s">
        <v>363</v>
      </c>
      <c r="P52" s="197"/>
      <c r="Q52" s="196">
        <v>98986</v>
      </c>
      <c r="R52" s="197"/>
      <c r="S52" s="196">
        <v>102172</v>
      </c>
      <c r="T52" s="197"/>
      <c r="U52" s="196">
        <v>4042969</v>
      </c>
      <c r="V52" s="197"/>
      <c r="W52" s="196">
        <v>2766640</v>
      </c>
      <c r="X52" s="197"/>
      <c r="Y52" s="196">
        <v>6383821</v>
      </c>
      <c r="Z52" s="197"/>
      <c r="AA52" s="196">
        <v>13193431</v>
      </c>
      <c r="AB52" s="197"/>
    </row>
    <row r="53" spans="1:28" x14ac:dyDescent="0.2">
      <c r="A53" s="199">
        <v>1990</v>
      </c>
      <c r="B53" s="200">
        <v>124456</v>
      </c>
      <c r="C53" s="201"/>
      <c r="D53" s="200">
        <v>2682201</v>
      </c>
      <c r="E53" s="201"/>
      <c r="F53" s="200">
        <v>990966</v>
      </c>
      <c r="G53" s="201"/>
      <c r="H53" s="200">
        <v>3797624</v>
      </c>
      <c r="I53" s="201"/>
      <c r="J53" s="200">
        <v>1432</v>
      </c>
      <c r="K53" s="201"/>
      <c r="L53" s="200">
        <v>2800</v>
      </c>
      <c r="M53" s="202" t="s">
        <v>363</v>
      </c>
      <c r="N53" s="201"/>
      <c r="O53" s="202" t="s">
        <v>363</v>
      </c>
      <c r="P53" s="201"/>
      <c r="Q53" s="200">
        <v>93997</v>
      </c>
      <c r="R53" s="201"/>
      <c r="S53" s="200">
        <v>98229</v>
      </c>
      <c r="T53" s="201"/>
      <c r="U53" s="200">
        <v>3895852</v>
      </c>
      <c r="V53" s="201"/>
      <c r="W53" s="200">
        <v>2860154</v>
      </c>
      <c r="X53" s="201"/>
      <c r="Y53" s="200">
        <v>6563759</v>
      </c>
      <c r="Z53" s="201"/>
      <c r="AA53" s="200">
        <v>13319765</v>
      </c>
      <c r="AB53" s="201"/>
    </row>
    <row r="54" spans="1:28" x14ac:dyDescent="0.2">
      <c r="A54" s="195">
        <v>1991</v>
      </c>
      <c r="B54" s="196">
        <v>115505</v>
      </c>
      <c r="C54" s="197"/>
      <c r="D54" s="196">
        <v>2795401</v>
      </c>
      <c r="E54" s="197"/>
      <c r="F54" s="196">
        <v>934681</v>
      </c>
      <c r="G54" s="197"/>
      <c r="H54" s="196">
        <v>3845587</v>
      </c>
      <c r="I54" s="197"/>
      <c r="J54" s="196">
        <v>1369</v>
      </c>
      <c r="K54" s="197"/>
      <c r="L54" s="196">
        <v>3000</v>
      </c>
      <c r="M54" s="198" t="s">
        <v>363</v>
      </c>
      <c r="N54" s="197"/>
      <c r="O54" s="198" t="s">
        <v>363</v>
      </c>
      <c r="P54" s="197"/>
      <c r="Q54" s="196">
        <v>95365</v>
      </c>
      <c r="R54" s="197"/>
      <c r="S54" s="196">
        <v>99734</v>
      </c>
      <c r="T54" s="197"/>
      <c r="U54" s="196">
        <v>3945322</v>
      </c>
      <c r="V54" s="197"/>
      <c r="W54" s="196">
        <v>2918092</v>
      </c>
      <c r="X54" s="197"/>
      <c r="Y54" s="196">
        <v>6636360</v>
      </c>
      <c r="Z54" s="197"/>
      <c r="AA54" s="196">
        <v>13499773</v>
      </c>
      <c r="AB54" s="197"/>
    </row>
    <row r="55" spans="1:28" x14ac:dyDescent="0.2">
      <c r="A55" s="195">
        <v>1992</v>
      </c>
      <c r="B55" s="196">
        <v>116570</v>
      </c>
      <c r="C55" s="197"/>
      <c r="D55" s="196">
        <v>2871185</v>
      </c>
      <c r="E55" s="197"/>
      <c r="F55" s="196">
        <v>893434</v>
      </c>
      <c r="G55" s="197"/>
      <c r="H55" s="196">
        <v>3881190</v>
      </c>
      <c r="I55" s="197"/>
      <c r="J55" s="196">
        <v>1266</v>
      </c>
      <c r="K55" s="197"/>
      <c r="L55" s="196">
        <v>3200</v>
      </c>
      <c r="M55" s="198" t="s">
        <v>363</v>
      </c>
      <c r="N55" s="197"/>
      <c r="O55" s="198" t="s">
        <v>363</v>
      </c>
      <c r="P55" s="197"/>
      <c r="Q55" s="196">
        <v>104942</v>
      </c>
      <c r="R55" s="197"/>
      <c r="S55" s="196">
        <v>109408</v>
      </c>
      <c r="T55" s="197"/>
      <c r="U55" s="196">
        <v>3990598</v>
      </c>
      <c r="V55" s="197"/>
      <c r="W55" s="196">
        <v>2900224</v>
      </c>
      <c r="X55" s="197"/>
      <c r="Y55" s="196">
        <v>6550049</v>
      </c>
      <c r="Z55" s="197"/>
      <c r="AA55" s="196">
        <v>13440870</v>
      </c>
      <c r="AB55" s="197"/>
    </row>
    <row r="56" spans="1:28" x14ac:dyDescent="0.2">
      <c r="A56" s="199">
        <v>1993</v>
      </c>
      <c r="B56" s="200">
        <v>117302</v>
      </c>
      <c r="C56" s="201"/>
      <c r="D56" s="200">
        <v>2923260</v>
      </c>
      <c r="E56" s="201"/>
      <c r="F56" s="200">
        <v>818589</v>
      </c>
      <c r="G56" s="201"/>
      <c r="H56" s="200">
        <v>3859151</v>
      </c>
      <c r="I56" s="201"/>
      <c r="J56" s="200">
        <v>1028</v>
      </c>
      <c r="K56" s="201"/>
      <c r="L56" s="200">
        <v>3400</v>
      </c>
      <c r="M56" s="202" t="s">
        <v>363</v>
      </c>
      <c r="N56" s="201"/>
      <c r="O56" s="202" t="s">
        <v>363</v>
      </c>
      <c r="P56" s="201"/>
      <c r="Q56" s="200">
        <v>109185</v>
      </c>
      <c r="R56" s="201"/>
      <c r="S56" s="200">
        <v>113613</v>
      </c>
      <c r="T56" s="201"/>
      <c r="U56" s="200">
        <v>3972764</v>
      </c>
      <c r="V56" s="201"/>
      <c r="W56" s="200">
        <v>3018755</v>
      </c>
      <c r="X56" s="201"/>
      <c r="Y56" s="200">
        <v>6828160</v>
      </c>
      <c r="Z56" s="201"/>
      <c r="AA56" s="200">
        <v>13819678</v>
      </c>
      <c r="AB56" s="201"/>
    </row>
    <row r="57" spans="1:28" x14ac:dyDescent="0.2">
      <c r="A57" s="195">
        <v>1994</v>
      </c>
      <c r="B57" s="196">
        <v>118119</v>
      </c>
      <c r="C57" s="197"/>
      <c r="D57" s="196">
        <v>2961981</v>
      </c>
      <c r="E57" s="197"/>
      <c r="F57" s="196">
        <v>824776</v>
      </c>
      <c r="G57" s="197"/>
      <c r="H57" s="196">
        <v>3904876</v>
      </c>
      <c r="I57" s="197"/>
      <c r="J57" s="198">
        <v>957</v>
      </c>
      <c r="K57" s="197"/>
      <c r="L57" s="196">
        <v>4200</v>
      </c>
      <c r="M57" s="198" t="s">
        <v>363</v>
      </c>
      <c r="N57" s="197"/>
      <c r="O57" s="198" t="s">
        <v>363</v>
      </c>
      <c r="P57" s="197"/>
      <c r="Q57" s="196">
        <v>106422</v>
      </c>
      <c r="R57" s="197"/>
      <c r="S57" s="196">
        <v>111579</v>
      </c>
      <c r="T57" s="197"/>
      <c r="U57" s="196">
        <v>4016455</v>
      </c>
      <c r="V57" s="197"/>
      <c r="W57" s="196">
        <v>3115517</v>
      </c>
      <c r="X57" s="197"/>
      <c r="Y57" s="196">
        <v>6965557</v>
      </c>
      <c r="Z57" s="197"/>
      <c r="AA57" s="196">
        <v>14097529</v>
      </c>
      <c r="AB57" s="197"/>
    </row>
    <row r="58" spans="1:28" x14ac:dyDescent="0.2">
      <c r="A58" s="195">
        <v>1995</v>
      </c>
      <c r="B58" s="196">
        <v>116788</v>
      </c>
      <c r="C58" s="197"/>
      <c r="D58" s="196">
        <v>3095988</v>
      </c>
      <c r="E58" s="197"/>
      <c r="F58" s="196">
        <v>769296</v>
      </c>
      <c r="G58" s="197"/>
      <c r="H58" s="196">
        <v>3982073</v>
      </c>
      <c r="I58" s="197"/>
      <c r="J58" s="196">
        <v>1220</v>
      </c>
      <c r="K58" s="197"/>
      <c r="L58" s="196">
        <v>4500</v>
      </c>
      <c r="M58" s="198" t="s">
        <v>363</v>
      </c>
      <c r="N58" s="197"/>
      <c r="O58" s="198" t="s">
        <v>363</v>
      </c>
      <c r="P58" s="197"/>
      <c r="Q58" s="196">
        <v>112717</v>
      </c>
      <c r="R58" s="197"/>
      <c r="S58" s="196">
        <v>118437</v>
      </c>
      <c r="T58" s="197"/>
      <c r="U58" s="196">
        <v>4100510</v>
      </c>
      <c r="V58" s="197"/>
      <c r="W58" s="196">
        <v>3252036</v>
      </c>
      <c r="X58" s="197"/>
      <c r="Y58" s="196">
        <v>7337507</v>
      </c>
      <c r="Z58" s="197"/>
      <c r="AA58" s="196">
        <v>14690052</v>
      </c>
      <c r="AB58" s="197"/>
    </row>
    <row r="59" spans="1:28" x14ac:dyDescent="0.2">
      <c r="A59" s="199">
        <v>1996</v>
      </c>
      <c r="B59" s="200">
        <v>121613</v>
      </c>
      <c r="C59" s="201"/>
      <c r="D59" s="200">
        <v>3226318</v>
      </c>
      <c r="E59" s="201"/>
      <c r="F59" s="200">
        <v>790037</v>
      </c>
      <c r="G59" s="201"/>
      <c r="H59" s="200">
        <v>4137967</v>
      </c>
      <c r="I59" s="201"/>
      <c r="J59" s="200">
        <v>1300</v>
      </c>
      <c r="K59" s="201"/>
      <c r="L59" s="200">
        <v>5300</v>
      </c>
      <c r="M59" s="202" t="s">
        <v>363</v>
      </c>
      <c r="N59" s="201"/>
      <c r="O59" s="202" t="s">
        <v>363</v>
      </c>
      <c r="P59" s="201"/>
      <c r="Q59" s="200">
        <v>128840</v>
      </c>
      <c r="R59" s="201"/>
      <c r="S59" s="200">
        <v>135440</v>
      </c>
      <c r="T59" s="201"/>
      <c r="U59" s="200">
        <v>4273407</v>
      </c>
      <c r="V59" s="201"/>
      <c r="W59" s="200">
        <v>3343969</v>
      </c>
      <c r="X59" s="201"/>
      <c r="Y59" s="200">
        <v>7554615</v>
      </c>
      <c r="Z59" s="201"/>
      <c r="AA59" s="200">
        <v>15171991</v>
      </c>
      <c r="AB59" s="201"/>
    </row>
    <row r="60" spans="1:28" x14ac:dyDescent="0.2">
      <c r="A60" s="195">
        <v>1997</v>
      </c>
      <c r="B60" s="196">
        <v>129391</v>
      </c>
      <c r="C60" s="197"/>
      <c r="D60" s="196">
        <v>3285320</v>
      </c>
      <c r="E60" s="197"/>
      <c r="F60" s="196">
        <v>742508</v>
      </c>
      <c r="G60" s="197"/>
      <c r="H60" s="196">
        <v>4157219</v>
      </c>
      <c r="I60" s="197"/>
      <c r="J60" s="196">
        <v>1228</v>
      </c>
      <c r="K60" s="197"/>
      <c r="L60" s="196">
        <v>5700</v>
      </c>
      <c r="M60" s="198" t="s">
        <v>363</v>
      </c>
      <c r="N60" s="197"/>
      <c r="O60" s="198" t="s">
        <v>363</v>
      </c>
      <c r="P60" s="197"/>
      <c r="Q60" s="196">
        <v>131283</v>
      </c>
      <c r="R60" s="197"/>
      <c r="S60" s="196">
        <v>138211</v>
      </c>
      <c r="T60" s="197"/>
      <c r="U60" s="196">
        <v>4295430</v>
      </c>
      <c r="V60" s="197"/>
      <c r="W60" s="196">
        <v>3502848</v>
      </c>
      <c r="X60" s="197"/>
      <c r="Y60" s="196">
        <v>7882946</v>
      </c>
      <c r="Z60" s="197"/>
      <c r="AA60" s="196">
        <v>15681225</v>
      </c>
      <c r="AB60" s="197"/>
    </row>
    <row r="61" spans="1:28" x14ac:dyDescent="0.2">
      <c r="A61" s="195">
        <v>1998</v>
      </c>
      <c r="B61" s="196">
        <v>93436</v>
      </c>
      <c r="C61" s="197"/>
      <c r="D61" s="196">
        <v>3082975</v>
      </c>
      <c r="E61" s="197"/>
      <c r="F61" s="196">
        <v>701574</v>
      </c>
      <c r="G61" s="197"/>
      <c r="H61" s="196">
        <v>3877984</v>
      </c>
      <c r="I61" s="197"/>
      <c r="J61" s="196">
        <v>1228</v>
      </c>
      <c r="K61" s="197"/>
      <c r="L61" s="196">
        <v>7100</v>
      </c>
      <c r="M61" s="198" t="s">
        <v>363</v>
      </c>
      <c r="N61" s="197"/>
      <c r="O61" s="198" t="s">
        <v>363</v>
      </c>
      <c r="P61" s="197"/>
      <c r="Q61" s="196">
        <v>118461</v>
      </c>
      <c r="R61" s="197"/>
      <c r="S61" s="196">
        <v>126789</v>
      </c>
      <c r="T61" s="197"/>
      <c r="U61" s="196">
        <v>4004773</v>
      </c>
      <c r="V61" s="197"/>
      <c r="W61" s="196">
        <v>3677989</v>
      </c>
      <c r="X61" s="197"/>
      <c r="Y61" s="196">
        <v>8284788</v>
      </c>
      <c r="Z61" s="197"/>
      <c r="AA61" s="196">
        <v>15967551</v>
      </c>
      <c r="AB61" s="197"/>
    </row>
    <row r="62" spans="1:28" x14ac:dyDescent="0.2">
      <c r="A62" s="199">
        <v>1999</v>
      </c>
      <c r="B62" s="200">
        <v>102524</v>
      </c>
      <c r="C62" s="201"/>
      <c r="D62" s="200">
        <v>3115031</v>
      </c>
      <c r="E62" s="201"/>
      <c r="F62" s="200">
        <v>707167</v>
      </c>
      <c r="G62" s="201"/>
      <c r="H62" s="200">
        <v>3924722</v>
      </c>
      <c r="I62" s="201"/>
      <c r="J62" s="200">
        <v>1173</v>
      </c>
      <c r="K62" s="201"/>
      <c r="L62" s="200">
        <v>6700</v>
      </c>
      <c r="M62" s="202" t="s">
        <v>363</v>
      </c>
      <c r="N62" s="201"/>
      <c r="O62" s="202" t="s">
        <v>363</v>
      </c>
      <c r="P62" s="201"/>
      <c r="Q62" s="200">
        <v>120748</v>
      </c>
      <c r="R62" s="201"/>
      <c r="S62" s="200">
        <v>128621</v>
      </c>
      <c r="T62" s="201"/>
      <c r="U62" s="200">
        <v>4053343</v>
      </c>
      <c r="V62" s="201"/>
      <c r="W62" s="200">
        <v>3766238</v>
      </c>
      <c r="X62" s="201"/>
      <c r="Y62" s="200">
        <v>8556679</v>
      </c>
      <c r="Z62" s="201"/>
      <c r="AA62" s="200">
        <v>16376260</v>
      </c>
      <c r="AB62" s="201"/>
    </row>
    <row r="63" spans="1:28" x14ac:dyDescent="0.2">
      <c r="A63" s="195">
        <v>2000</v>
      </c>
      <c r="B63" s="196">
        <v>91895</v>
      </c>
      <c r="C63" s="197"/>
      <c r="D63" s="196">
        <v>3251526</v>
      </c>
      <c r="E63" s="203" t="s">
        <v>16</v>
      </c>
      <c r="F63" s="196">
        <v>806907</v>
      </c>
      <c r="G63" s="197"/>
      <c r="H63" s="196">
        <v>4150329</v>
      </c>
      <c r="I63" s="203" t="s">
        <v>16</v>
      </c>
      <c r="J63" s="196">
        <v>1018</v>
      </c>
      <c r="K63" s="197"/>
      <c r="L63" s="196">
        <v>7600</v>
      </c>
      <c r="M63" s="198" t="s">
        <v>363</v>
      </c>
      <c r="N63" s="197"/>
      <c r="O63" s="198" t="s">
        <v>363</v>
      </c>
      <c r="P63" s="197"/>
      <c r="Q63" s="196">
        <v>119102</v>
      </c>
      <c r="R63" s="197"/>
      <c r="S63" s="196">
        <v>127719</v>
      </c>
      <c r="T63" s="197"/>
      <c r="U63" s="196">
        <v>4278048</v>
      </c>
      <c r="V63" s="203" t="s">
        <v>16</v>
      </c>
      <c r="W63" s="196">
        <v>3955691</v>
      </c>
      <c r="X63" s="197"/>
      <c r="Y63" s="196">
        <v>8941602</v>
      </c>
      <c r="Z63" s="203" t="s">
        <v>16</v>
      </c>
      <c r="AA63" s="196">
        <v>17175340</v>
      </c>
      <c r="AB63" s="203" t="s">
        <v>16</v>
      </c>
    </row>
    <row r="64" spans="1:28" x14ac:dyDescent="0.2">
      <c r="A64" s="195">
        <v>2001</v>
      </c>
      <c r="B64" s="196">
        <v>96858</v>
      </c>
      <c r="C64" s="197"/>
      <c r="D64" s="196">
        <v>3097263</v>
      </c>
      <c r="E64" s="197"/>
      <c r="F64" s="196">
        <v>789588</v>
      </c>
      <c r="G64" s="197"/>
      <c r="H64" s="196">
        <v>3983708</v>
      </c>
      <c r="I64" s="197"/>
      <c r="J64" s="198">
        <v>687</v>
      </c>
      <c r="K64" s="197"/>
      <c r="L64" s="196">
        <v>8270</v>
      </c>
      <c r="M64" s="198" t="s">
        <v>363</v>
      </c>
      <c r="N64" s="197"/>
      <c r="O64" s="198" t="s">
        <v>363</v>
      </c>
      <c r="P64" s="197"/>
      <c r="Q64" s="196">
        <v>91661</v>
      </c>
      <c r="R64" s="197"/>
      <c r="S64" s="196">
        <v>100618</v>
      </c>
      <c r="T64" s="197"/>
      <c r="U64" s="196">
        <v>4084326</v>
      </c>
      <c r="V64" s="197"/>
      <c r="W64" s="196">
        <v>4062047</v>
      </c>
      <c r="X64" s="197"/>
      <c r="Y64" s="196">
        <v>8990268</v>
      </c>
      <c r="Z64" s="197"/>
      <c r="AA64" s="196">
        <v>17136641</v>
      </c>
      <c r="AB64" s="197"/>
    </row>
    <row r="65" spans="1:28" x14ac:dyDescent="0.2">
      <c r="A65" s="199">
        <v>2002</v>
      </c>
      <c r="B65" s="200">
        <v>89820</v>
      </c>
      <c r="C65" s="201"/>
      <c r="D65" s="200">
        <v>3212456</v>
      </c>
      <c r="E65" s="204" t="s">
        <v>16</v>
      </c>
      <c r="F65" s="200">
        <v>725515</v>
      </c>
      <c r="G65" s="201"/>
      <c r="H65" s="200">
        <v>4027791</v>
      </c>
      <c r="I65" s="204" t="s">
        <v>16</v>
      </c>
      <c r="J65" s="202">
        <v>130</v>
      </c>
      <c r="K65" s="201"/>
      <c r="L65" s="200">
        <v>8753</v>
      </c>
      <c r="M65" s="202" t="s">
        <v>363</v>
      </c>
      <c r="N65" s="201"/>
      <c r="O65" s="202" t="s">
        <v>363</v>
      </c>
      <c r="P65" s="201"/>
      <c r="Q65" s="200">
        <v>94996</v>
      </c>
      <c r="R65" s="201"/>
      <c r="S65" s="200">
        <v>103879</v>
      </c>
      <c r="T65" s="201"/>
      <c r="U65" s="200">
        <v>4131670</v>
      </c>
      <c r="V65" s="204" t="s">
        <v>16</v>
      </c>
      <c r="W65" s="200">
        <v>4109861</v>
      </c>
      <c r="X65" s="201"/>
      <c r="Y65" s="200">
        <v>9103889</v>
      </c>
      <c r="Z65" s="204" t="s">
        <v>16</v>
      </c>
      <c r="AA65" s="200">
        <v>17345420</v>
      </c>
      <c r="AB65" s="204" t="s">
        <v>16</v>
      </c>
    </row>
    <row r="66" spans="1:28" x14ac:dyDescent="0.2">
      <c r="A66" s="195">
        <v>2003</v>
      </c>
      <c r="B66" s="196">
        <v>81963</v>
      </c>
      <c r="C66" s="197"/>
      <c r="D66" s="196">
        <v>3260916</v>
      </c>
      <c r="E66" s="197"/>
      <c r="F66" s="196">
        <v>827398</v>
      </c>
      <c r="G66" s="197"/>
      <c r="H66" s="196">
        <v>4170277</v>
      </c>
      <c r="I66" s="197"/>
      <c r="J66" s="198">
        <v>740</v>
      </c>
      <c r="K66" s="197"/>
      <c r="L66" s="196">
        <v>11000</v>
      </c>
      <c r="M66" s="198" t="s">
        <v>363</v>
      </c>
      <c r="N66" s="197"/>
      <c r="O66" s="198" t="s">
        <v>363</v>
      </c>
      <c r="P66" s="197"/>
      <c r="Q66" s="196">
        <v>101286</v>
      </c>
      <c r="R66" s="197"/>
      <c r="S66" s="196">
        <v>113026</v>
      </c>
      <c r="T66" s="197"/>
      <c r="U66" s="196">
        <v>4283303</v>
      </c>
      <c r="V66" s="197"/>
      <c r="W66" s="196">
        <v>4090059</v>
      </c>
      <c r="X66" s="197"/>
      <c r="Y66" s="196">
        <v>8969386</v>
      </c>
      <c r="Z66" s="197"/>
      <c r="AA66" s="196">
        <v>17342748</v>
      </c>
      <c r="AB66" s="197"/>
    </row>
    <row r="67" spans="1:28" x14ac:dyDescent="0.2">
      <c r="A67" s="195">
        <v>2004</v>
      </c>
      <c r="B67" s="196">
        <v>102904</v>
      </c>
      <c r="C67" s="197"/>
      <c r="D67" s="196">
        <v>3200972</v>
      </c>
      <c r="E67" s="203" t="s">
        <v>16</v>
      </c>
      <c r="F67" s="196">
        <v>809482</v>
      </c>
      <c r="G67" s="197"/>
      <c r="H67" s="196">
        <v>4113358</v>
      </c>
      <c r="I67" s="203" t="s">
        <v>16</v>
      </c>
      <c r="J67" s="196">
        <v>1052</v>
      </c>
      <c r="K67" s="197"/>
      <c r="L67" s="196">
        <v>12000</v>
      </c>
      <c r="M67" s="198" t="s">
        <v>363</v>
      </c>
      <c r="N67" s="197"/>
      <c r="O67" s="198" t="s">
        <v>363</v>
      </c>
      <c r="P67" s="197"/>
      <c r="Q67" s="196">
        <v>105319</v>
      </c>
      <c r="R67" s="197"/>
      <c r="S67" s="196">
        <v>118371</v>
      </c>
      <c r="T67" s="197"/>
      <c r="U67" s="196">
        <v>4231729</v>
      </c>
      <c r="V67" s="203" t="s">
        <v>16</v>
      </c>
      <c r="W67" s="196">
        <v>4198209</v>
      </c>
      <c r="X67" s="197"/>
      <c r="Y67" s="196">
        <v>9229335</v>
      </c>
      <c r="Z67" s="203" t="s">
        <v>16</v>
      </c>
      <c r="AA67" s="196">
        <v>17659274</v>
      </c>
      <c r="AB67" s="203" t="s">
        <v>16</v>
      </c>
    </row>
    <row r="68" spans="1:28" x14ac:dyDescent="0.2">
      <c r="A68" s="199">
        <v>2005</v>
      </c>
      <c r="B68" s="200">
        <v>96999</v>
      </c>
      <c r="C68" s="201"/>
      <c r="D68" s="200">
        <v>3073216</v>
      </c>
      <c r="E68" s="204" t="s">
        <v>16</v>
      </c>
      <c r="F68" s="200">
        <v>761428</v>
      </c>
      <c r="G68" s="201"/>
      <c r="H68" s="200">
        <v>3931643</v>
      </c>
      <c r="I68" s="204" t="s">
        <v>16</v>
      </c>
      <c r="J68" s="202">
        <v>860</v>
      </c>
      <c r="K68" s="201"/>
      <c r="L68" s="200">
        <v>13600</v>
      </c>
      <c r="M68" s="202" t="s">
        <v>363</v>
      </c>
      <c r="N68" s="201"/>
      <c r="O68" s="202" t="s">
        <v>363</v>
      </c>
      <c r="P68" s="201"/>
      <c r="Q68" s="200">
        <v>105134</v>
      </c>
      <c r="R68" s="204" t="s">
        <v>16</v>
      </c>
      <c r="S68" s="200">
        <v>119594</v>
      </c>
      <c r="T68" s="204" t="s">
        <v>16</v>
      </c>
      <c r="U68" s="200">
        <v>4051237</v>
      </c>
      <c r="V68" s="204" t="s">
        <v>16</v>
      </c>
      <c r="W68" s="200">
        <v>4350570</v>
      </c>
      <c r="X68" s="201"/>
      <c r="Y68" s="200">
        <v>9454949</v>
      </c>
      <c r="Z68" s="204" t="s">
        <v>16</v>
      </c>
      <c r="AA68" s="200">
        <v>17856756</v>
      </c>
      <c r="AB68" s="204" t="s">
        <v>16</v>
      </c>
    </row>
    <row r="69" spans="1:28" x14ac:dyDescent="0.2">
      <c r="A69" s="195">
        <v>2006</v>
      </c>
      <c r="B69" s="196">
        <v>64789</v>
      </c>
      <c r="C69" s="197"/>
      <c r="D69" s="196">
        <v>2901687</v>
      </c>
      <c r="E69" s="203" t="s">
        <v>16</v>
      </c>
      <c r="F69" s="196">
        <v>662543</v>
      </c>
      <c r="G69" s="197"/>
      <c r="H69" s="196">
        <v>3629020</v>
      </c>
      <c r="I69" s="203" t="s">
        <v>16</v>
      </c>
      <c r="J69" s="198">
        <v>927</v>
      </c>
      <c r="K69" s="197"/>
      <c r="L69" s="196">
        <v>14000</v>
      </c>
      <c r="M69" s="198" t="s">
        <v>363</v>
      </c>
      <c r="N69" s="197"/>
      <c r="O69" s="198" t="s">
        <v>363</v>
      </c>
      <c r="P69" s="197"/>
      <c r="Q69" s="196">
        <v>102675</v>
      </c>
      <c r="R69" s="203" t="s">
        <v>16</v>
      </c>
      <c r="S69" s="196">
        <v>117601</v>
      </c>
      <c r="T69" s="203" t="s">
        <v>16</v>
      </c>
      <c r="U69" s="196">
        <v>3746621</v>
      </c>
      <c r="V69" s="203" t="s">
        <v>16</v>
      </c>
      <c r="W69" s="196">
        <v>4434725</v>
      </c>
      <c r="X69" s="197"/>
      <c r="Y69" s="196">
        <v>9529313</v>
      </c>
      <c r="Z69" s="203" t="s">
        <v>16</v>
      </c>
      <c r="AA69" s="196">
        <v>17710660</v>
      </c>
      <c r="AB69" s="203" t="s">
        <v>16</v>
      </c>
    </row>
    <row r="70" spans="1:28" x14ac:dyDescent="0.2">
      <c r="A70" s="195">
        <v>2007</v>
      </c>
      <c r="B70" s="196">
        <v>70035</v>
      </c>
      <c r="C70" s="197"/>
      <c r="D70" s="196">
        <v>3085052</v>
      </c>
      <c r="E70" s="203" t="s">
        <v>16</v>
      </c>
      <c r="F70" s="196">
        <v>649416</v>
      </c>
      <c r="G70" s="197"/>
      <c r="H70" s="196">
        <v>3804503</v>
      </c>
      <c r="I70" s="203" t="s">
        <v>16</v>
      </c>
      <c r="J70" s="198">
        <v>764</v>
      </c>
      <c r="K70" s="197"/>
      <c r="L70" s="196">
        <v>14400</v>
      </c>
      <c r="M70" s="198" t="s">
        <v>363</v>
      </c>
      <c r="N70" s="197"/>
      <c r="O70" s="198" t="s">
        <v>363</v>
      </c>
      <c r="P70" s="197"/>
      <c r="Q70" s="196">
        <v>102712</v>
      </c>
      <c r="R70" s="203" t="s">
        <v>16</v>
      </c>
      <c r="S70" s="196">
        <v>117876</v>
      </c>
      <c r="T70" s="203" t="s">
        <v>16</v>
      </c>
      <c r="U70" s="196">
        <v>3922379</v>
      </c>
      <c r="V70" s="203" t="s">
        <v>16</v>
      </c>
      <c r="W70" s="196">
        <v>4559507</v>
      </c>
      <c r="X70" s="197"/>
      <c r="Y70" s="196">
        <v>9773093</v>
      </c>
      <c r="Z70" s="203" t="s">
        <v>16</v>
      </c>
      <c r="AA70" s="196">
        <v>18254980</v>
      </c>
      <c r="AB70" s="203" t="s">
        <v>16</v>
      </c>
    </row>
    <row r="71" spans="1:28" x14ac:dyDescent="0.2">
      <c r="A71" s="199">
        <v>2008</v>
      </c>
      <c r="B71" s="200">
        <v>69059</v>
      </c>
      <c r="C71" s="201"/>
      <c r="D71" s="200">
        <v>3228429</v>
      </c>
      <c r="E71" s="204" t="s">
        <v>16</v>
      </c>
      <c r="F71" s="200">
        <v>650859</v>
      </c>
      <c r="G71" s="201"/>
      <c r="H71" s="200">
        <v>3948346</v>
      </c>
      <c r="I71" s="204" t="s">
        <v>16</v>
      </c>
      <c r="J71" s="202">
        <v>591</v>
      </c>
      <c r="K71" s="201"/>
      <c r="L71" s="200">
        <v>14800</v>
      </c>
      <c r="M71" s="202">
        <v>1</v>
      </c>
      <c r="N71" s="201"/>
      <c r="O71" s="202" t="s">
        <v>363</v>
      </c>
      <c r="P71" s="201"/>
      <c r="Q71" s="200">
        <v>109253</v>
      </c>
      <c r="R71" s="204" t="s">
        <v>16</v>
      </c>
      <c r="S71" s="200">
        <v>124644</v>
      </c>
      <c r="T71" s="204" t="s">
        <v>16</v>
      </c>
      <c r="U71" s="200">
        <v>4072990</v>
      </c>
      <c r="V71" s="204" t="s">
        <v>16</v>
      </c>
      <c r="W71" s="200">
        <v>4558368</v>
      </c>
      <c r="X71" s="201"/>
      <c r="Y71" s="200">
        <v>9749425</v>
      </c>
      <c r="Z71" s="204" t="s">
        <v>16</v>
      </c>
      <c r="AA71" s="200">
        <v>18380782</v>
      </c>
      <c r="AB71" s="204" t="s">
        <v>16</v>
      </c>
    </row>
    <row r="72" spans="1:28" x14ac:dyDescent="0.2">
      <c r="A72" s="195">
        <v>2009</v>
      </c>
      <c r="B72" s="196">
        <v>63019</v>
      </c>
      <c r="C72" s="197"/>
      <c r="D72" s="196">
        <v>3186594</v>
      </c>
      <c r="E72" s="203" t="s">
        <v>16</v>
      </c>
      <c r="F72" s="196">
        <v>682486</v>
      </c>
      <c r="G72" s="197"/>
      <c r="H72" s="196">
        <v>3932099</v>
      </c>
      <c r="I72" s="203" t="s">
        <v>16</v>
      </c>
      <c r="J72" s="198">
        <v>692</v>
      </c>
      <c r="K72" s="197"/>
      <c r="L72" s="196">
        <v>16700</v>
      </c>
      <c r="M72" s="198" t="s">
        <v>97</v>
      </c>
      <c r="N72" s="197"/>
      <c r="O72" s="198">
        <v>2</v>
      </c>
      <c r="P72" s="197"/>
      <c r="Q72" s="196">
        <v>111666</v>
      </c>
      <c r="R72" s="203" t="s">
        <v>16</v>
      </c>
      <c r="S72" s="196">
        <v>129060</v>
      </c>
      <c r="T72" s="203" t="s">
        <v>16</v>
      </c>
      <c r="U72" s="196">
        <v>4061158</v>
      </c>
      <c r="V72" s="203" t="s">
        <v>16</v>
      </c>
      <c r="W72" s="196">
        <v>4460057</v>
      </c>
      <c r="X72" s="197"/>
      <c r="Y72" s="196">
        <v>9377864</v>
      </c>
      <c r="Z72" s="203" t="s">
        <v>16</v>
      </c>
      <c r="AA72" s="196">
        <v>17899079</v>
      </c>
      <c r="AB72" s="203" t="s">
        <v>16</v>
      </c>
    </row>
    <row r="73" spans="1:28" x14ac:dyDescent="0.2">
      <c r="A73" s="195">
        <v>2010</v>
      </c>
      <c r="B73" s="196">
        <v>59840</v>
      </c>
      <c r="C73" s="203" t="s">
        <v>16</v>
      </c>
      <c r="D73" s="196">
        <v>3163611</v>
      </c>
      <c r="E73" s="203" t="s">
        <v>16</v>
      </c>
      <c r="F73" s="196">
        <v>684708</v>
      </c>
      <c r="G73" s="203" t="s">
        <v>16</v>
      </c>
      <c r="H73" s="196">
        <v>3908159</v>
      </c>
      <c r="I73" s="203" t="s">
        <v>16</v>
      </c>
      <c r="J73" s="198">
        <v>785</v>
      </c>
      <c r="K73" s="203" t="s">
        <v>16</v>
      </c>
      <c r="L73" s="196">
        <v>18500</v>
      </c>
      <c r="M73" s="198">
        <v>47</v>
      </c>
      <c r="N73" s="203" t="s">
        <v>16</v>
      </c>
      <c r="O73" s="198">
        <v>157</v>
      </c>
      <c r="P73" s="203" t="s">
        <v>16</v>
      </c>
      <c r="Q73" s="196">
        <v>110919</v>
      </c>
      <c r="R73" s="203" t="s">
        <v>16</v>
      </c>
      <c r="S73" s="196">
        <v>130407</v>
      </c>
      <c r="T73" s="203" t="s">
        <v>16</v>
      </c>
      <c r="U73" s="196">
        <v>4038566</v>
      </c>
      <c r="V73" s="203" t="s">
        <v>16</v>
      </c>
      <c r="W73" s="196">
        <v>4538640</v>
      </c>
      <c r="X73" s="203" t="s">
        <v>16</v>
      </c>
      <c r="Y73" s="196">
        <v>9500837</v>
      </c>
      <c r="Z73" s="203" t="s">
        <v>16</v>
      </c>
      <c r="AA73" s="196">
        <v>18078043</v>
      </c>
      <c r="AB73" s="203" t="s">
        <v>16</v>
      </c>
    </row>
    <row r="74" spans="1:28" x14ac:dyDescent="0.2">
      <c r="A74" s="199" t="s">
        <v>364</v>
      </c>
      <c r="B74" s="200">
        <v>51213</v>
      </c>
      <c r="C74" s="201"/>
      <c r="D74" s="200">
        <v>3225207</v>
      </c>
      <c r="E74" s="201"/>
      <c r="F74" s="200">
        <v>682540</v>
      </c>
      <c r="G74" s="201"/>
      <c r="H74" s="200">
        <v>3958960</v>
      </c>
      <c r="I74" s="201"/>
      <c r="J74" s="202">
        <v>928</v>
      </c>
      <c r="K74" s="201"/>
      <c r="L74" s="200">
        <v>19700</v>
      </c>
      <c r="M74" s="202">
        <v>88</v>
      </c>
      <c r="N74" s="201"/>
      <c r="O74" s="202">
        <v>320</v>
      </c>
      <c r="P74" s="201"/>
      <c r="Q74" s="200">
        <v>109838</v>
      </c>
      <c r="R74" s="201"/>
      <c r="S74" s="200">
        <v>130874</v>
      </c>
      <c r="T74" s="201"/>
      <c r="U74" s="200">
        <v>4089834</v>
      </c>
      <c r="V74" s="201"/>
      <c r="W74" s="200">
        <v>4501411</v>
      </c>
      <c r="X74" s="201"/>
      <c r="Y74" s="200">
        <v>9429303</v>
      </c>
      <c r="Z74" s="201"/>
      <c r="AA74" s="200">
        <v>18020549</v>
      </c>
      <c r="AB74" s="201"/>
    </row>
    <row r="75" spans="1:28" x14ac:dyDescent="0.2">
      <c r="A75" s="438" t="s">
        <v>365</v>
      </c>
      <c r="B75" s="439"/>
      <c r="C75" s="439"/>
      <c r="D75" s="439"/>
      <c r="E75" s="439"/>
      <c r="F75" s="439"/>
      <c r="G75" s="439"/>
      <c r="H75" s="439"/>
      <c r="I75" s="439"/>
      <c r="J75" s="439"/>
      <c r="K75" s="439"/>
      <c r="L75" s="439"/>
      <c r="M75" s="439"/>
      <c r="N75" s="439"/>
      <c r="O75" s="439" t="s">
        <v>366</v>
      </c>
      <c r="P75" s="439"/>
      <c r="Q75" s="439"/>
      <c r="R75" s="439"/>
      <c r="S75" s="439"/>
      <c r="T75" s="439"/>
      <c r="U75" s="439"/>
      <c r="V75" s="439"/>
      <c r="W75" s="439"/>
      <c r="X75" s="439"/>
      <c r="Y75" s="439"/>
      <c r="Z75" s="439"/>
      <c r="AA75" s="439"/>
      <c r="AB75" s="440"/>
    </row>
    <row r="76" spans="1:28" x14ac:dyDescent="0.2">
      <c r="A76" s="441" t="s">
        <v>448</v>
      </c>
      <c r="B76" s="442"/>
      <c r="C76" s="442"/>
      <c r="D76" s="442"/>
      <c r="E76" s="442"/>
      <c r="F76" s="442"/>
      <c r="G76" s="442"/>
      <c r="H76" s="442"/>
      <c r="I76" s="442"/>
      <c r="J76" s="442"/>
      <c r="K76" s="442"/>
      <c r="L76" s="442"/>
      <c r="M76" s="442"/>
      <c r="N76" s="442"/>
      <c r="O76" s="442" t="s">
        <v>368</v>
      </c>
      <c r="P76" s="442"/>
      <c r="Q76" s="442"/>
      <c r="R76" s="442"/>
      <c r="S76" s="442"/>
      <c r="T76" s="442"/>
      <c r="U76" s="442"/>
      <c r="V76" s="442"/>
      <c r="W76" s="442"/>
      <c r="X76" s="442"/>
      <c r="Y76" s="442"/>
      <c r="Z76" s="442"/>
      <c r="AA76" s="442"/>
      <c r="AB76" s="443"/>
    </row>
    <row r="77" spans="1:28" x14ac:dyDescent="0.2">
      <c r="A77" s="441"/>
      <c r="B77" s="442"/>
      <c r="C77" s="442"/>
      <c r="D77" s="442"/>
      <c r="E77" s="442"/>
      <c r="F77" s="442"/>
      <c r="G77" s="442"/>
      <c r="H77" s="442"/>
      <c r="I77" s="442"/>
      <c r="J77" s="442"/>
      <c r="K77" s="442"/>
      <c r="L77" s="442"/>
      <c r="M77" s="442"/>
      <c r="N77" s="442"/>
      <c r="O77" s="444" t="s">
        <v>449</v>
      </c>
      <c r="P77" s="444"/>
      <c r="Q77" s="444"/>
      <c r="R77" s="444"/>
      <c r="S77" s="444"/>
      <c r="T77" s="444"/>
      <c r="U77" s="444"/>
      <c r="V77" s="444"/>
      <c r="W77" s="444"/>
      <c r="X77" s="444"/>
      <c r="Y77" s="444"/>
      <c r="Z77" s="444"/>
      <c r="AA77" s="444"/>
      <c r="AB77" s="445"/>
    </row>
    <row r="78" spans="1:28" x14ac:dyDescent="0.2">
      <c r="A78" s="441"/>
      <c r="B78" s="442"/>
      <c r="C78" s="442"/>
      <c r="D78" s="442"/>
      <c r="E78" s="442"/>
      <c r="F78" s="442"/>
      <c r="G78" s="442"/>
      <c r="H78" s="442"/>
      <c r="I78" s="442"/>
      <c r="J78" s="442"/>
      <c r="K78" s="442"/>
      <c r="L78" s="442"/>
      <c r="M78" s="442"/>
      <c r="N78" s="442"/>
      <c r="O78" s="444" t="s">
        <v>450</v>
      </c>
      <c r="P78" s="444"/>
      <c r="Q78" s="444"/>
      <c r="R78" s="444"/>
      <c r="S78" s="444"/>
      <c r="T78" s="444"/>
      <c r="U78" s="444"/>
      <c r="V78" s="444"/>
      <c r="W78" s="444"/>
      <c r="X78" s="444"/>
      <c r="Y78" s="444"/>
      <c r="Z78" s="444"/>
      <c r="AA78" s="444"/>
      <c r="AB78" s="445"/>
    </row>
    <row r="79" spans="1:28" x14ac:dyDescent="0.2">
      <c r="A79" s="441" t="s">
        <v>372</v>
      </c>
      <c r="B79" s="442"/>
      <c r="C79" s="442"/>
      <c r="D79" s="442"/>
      <c r="E79" s="442"/>
      <c r="F79" s="442"/>
      <c r="G79" s="442"/>
      <c r="H79" s="442"/>
      <c r="I79" s="442"/>
      <c r="J79" s="442"/>
      <c r="K79" s="442"/>
      <c r="L79" s="442"/>
      <c r="M79" s="442"/>
      <c r="N79" s="442"/>
      <c r="O79" s="442" t="s">
        <v>451</v>
      </c>
      <c r="P79" s="442"/>
      <c r="Q79" s="442"/>
      <c r="R79" s="442"/>
      <c r="S79" s="442"/>
      <c r="T79" s="442"/>
      <c r="U79" s="442"/>
      <c r="V79" s="442"/>
      <c r="W79" s="442"/>
      <c r="X79" s="442"/>
      <c r="Y79" s="442"/>
      <c r="Z79" s="442"/>
      <c r="AA79" s="442"/>
      <c r="AB79" s="443"/>
    </row>
    <row r="80" spans="1:28" x14ac:dyDescent="0.2">
      <c r="A80" s="446" t="s">
        <v>107</v>
      </c>
      <c r="B80" s="444"/>
      <c r="C80" s="444"/>
      <c r="D80" s="444"/>
      <c r="E80" s="444"/>
      <c r="F80" s="444"/>
      <c r="G80" s="444"/>
      <c r="H80" s="444"/>
      <c r="I80" s="444"/>
      <c r="J80" s="444"/>
      <c r="K80" s="444"/>
      <c r="L80" s="444"/>
      <c r="M80" s="444"/>
      <c r="N80" s="444"/>
      <c r="O80" s="444" t="s">
        <v>108</v>
      </c>
      <c r="P80" s="444"/>
      <c r="Q80" s="444"/>
      <c r="R80" s="444"/>
      <c r="S80" s="444"/>
      <c r="T80" s="444"/>
      <c r="U80" s="444"/>
      <c r="V80" s="444"/>
      <c r="W80" s="444"/>
      <c r="X80" s="444"/>
      <c r="Y80" s="444"/>
      <c r="Z80" s="444"/>
      <c r="AA80" s="444"/>
      <c r="AB80" s="445"/>
    </row>
    <row r="81" spans="1:28" x14ac:dyDescent="0.2">
      <c r="A81" s="441" t="s">
        <v>375</v>
      </c>
      <c r="B81" s="442"/>
      <c r="C81" s="442"/>
      <c r="D81" s="442"/>
      <c r="E81" s="442"/>
      <c r="F81" s="442"/>
      <c r="G81" s="442"/>
      <c r="H81" s="442"/>
      <c r="I81" s="442"/>
      <c r="J81" s="442"/>
      <c r="K81" s="442"/>
      <c r="L81" s="442"/>
      <c r="M81" s="442"/>
      <c r="N81" s="442"/>
      <c r="O81" s="442" t="s">
        <v>452</v>
      </c>
      <c r="P81" s="442"/>
      <c r="Q81" s="442"/>
      <c r="R81" s="442"/>
      <c r="S81" s="442"/>
      <c r="T81" s="442"/>
      <c r="U81" s="442"/>
      <c r="V81" s="442"/>
      <c r="W81" s="442"/>
      <c r="X81" s="442"/>
      <c r="Y81" s="442"/>
      <c r="Z81" s="442"/>
      <c r="AA81" s="442"/>
      <c r="AB81" s="443"/>
    </row>
    <row r="82" spans="1:28" x14ac:dyDescent="0.2">
      <c r="A82" s="446" t="s">
        <v>111</v>
      </c>
      <c r="B82" s="444"/>
      <c r="C82" s="444"/>
      <c r="D82" s="444"/>
      <c r="E82" s="444"/>
      <c r="F82" s="444"/>
      <c r="G82" s="444"/>
      <c r="H82" s="444"/>
      <c r="I82" s="444"/>
      <c r="J82" s="444"/>
      <c r="K82" s="444"/>
      <c r="L82" s="444"/>
      <c r="M82" s="444"/>
      <c r="N82" s="444"/>
      <c r="O82" s="444" t="s">
        <v>112</v>
      </c>
      <c r="P82" s="444"/>
      <c r="Q82" s="444"/>
      <c r="R82" s="444"/>
      <c r="S82" s="444"/>
      <c r="T82" s="444"/>
      <c r="U82" s="444"/>
      <c r="V82" s="444"/>
      <c r="W82" s="444"/>
      <c r="X82" s="444"/>
      <c r="Y82" s="444"/>
      <c r="Z82" s="444"/>
      <c r="AA82" s="444"/>
      <c r="AB82" s="445"/>
    </row>
    <row r="83" spans="1:28" x14ac:dyDescent="0.2">
      <c r="A83" s="446" t="s">
        <v>113</v>
      </c>
      <c r="B83" s="444"/>
      <c r="C83" s="444"/>
      <c r="D83" s="444"/>
      <c r="E83" s="444"/>
      <c r="F83" s="444"/>
      <c r="G83" s="444"/>
      <c r="H83" s="444"/>
      <c r="I83" s="444"/>
      <c r="J83" s="444"/>
      <c r="K83" s="444"/>
      <c r="L83" s="444"/>
      <c r="M83" s="444"/>
      <c r="N83" s="444"/>
      <c r="O83" s="444" t="s">
        <v>114</v>
      </c>
      <c r="P83" s="444"/>
      <c r="Q83" s="444"/>
      <c r="R83" s="444"/>
      <c r="S83" s="444"/>
      <c r="T83" s="444"/>
      <c r="U83" s="444"/>
      <c r="V83" s="444"/>
      <c r="W83" s="444"/>
      <c r="X83" s="444"/>
      <c r="Y83" s="444"/>
      <c r="Z83" s="444"/>
      <c r="AA83" s="444"/>
      <c r="AB83" s="445"/>
    </row>
    <row r="84" spans="1:28" x14ac:dyDescent="0.2">
      <c r="A84" s="446"/>
      <c r="B84" s="444"/>
      <c r="C84" s="444"/>
      <c r="D84" s="444"/>
      <c r="E84" s="444"/>
      <c r="F84" s="444"/>
      <c r="G84" s="444"/>
      <c r="H84" s="444"/>
      <c r="I84" s="444"/>
      <c r="J84" s="444"/>
      <c r="K84" s="444"/>
      <c r="L84" s="444"/>
      <c r="M84" s="444"/>
      <c r="N84" s="444"/>
      <c r="O84" s="444" t="s">
        <v>115</v>
      </c>
      <c r="P84" s="444"/>
      <c r="Q84" s="444"/>
      <c r="R84" s="444"/>
      <c r="S84" s="444"/>
      <c r="T84" s="444"/>
      <c r="U84" s="444"/>
      <c r="V84" s="444"/>
      <c r="W84" s="444"/>
      <c r="X84" s="444"/>
      <c r="Y84" s="444"/>
      <c r="Z84" s="444"/>
      <c r="AA84" s="444"/>
      <c r="AB84" s="445"/>
    </row>
    <row r="85" spans="1:28" x14ac:dyDescent="0.2">
      <c r="A85" s="441" t="s">
        <v>381</v>
      </c>
      <c r="B85" s="442"/>
      <c r="C85" s="442"/>
      <c r="D85" s="442"/>
      <c r="E85" s="442"/>
      <c r="F85" s="442"/>
      <c r="G85" s="442"/>
      <c r="H85" s="442"/>
      <c r="I85" s="442"/>
      <c r="J85" s="442"/>
      <c r="K85" s="442"/>
      <c r="L85" s="442"/>
      <c r="M85" s="442"/>
      <c r="N85" s="442"/>
      <c r="O85" s="444" t="s">
        <v>453</v>
      </c>
      <c r="P85" s="444"/>
      <c r="Q85" s="444"/>
      <c r="R85" s="444"/>
      <c r="S85" s="444"/>
      <c r="T85" s="444"/>
      <c r="U85" s="444"/>
      <c r="V85" s="444"/>
      <c r="W85" s="444"/>
      <c r="X85" s="444"/>
      <c r="Y85" s="444"/>
      <c r="Z85" s="444"/>
      <c r="AA85" s="444"/>
      <c r="AB85" s="445"/>
    </row>
    <row r="86" spans="1:28" x14ac:dyDescent="0.2">
      <c r="A86" s="441" t="s">
        <v>454</v>
      </c>
      <c r="B86" s="442"/>
      <c r="C86" s="442"/>
      <c r="D86" s="442"/>
      <c r="E86" s="442"/>
      <c r="F86" s="442"/>
      <c r="G86" s="442"/>
      <c r="H86" s="442"/>
      <c r="I86" s="442"/>
      <c r="J86" s="442"/>
      <c r="K86" s="442"/>
      <c r="L86" s="442"/>
      <c r="M86" s="442"/>
      <c r="N86" s="442"/>
      <c r="O86" s="444" t="s">
        <v>455</v>
      </c>
      <c r="P86" s="444"/>
      <c r="Q86" s="444"/>
      <c r="R86" s="444"/>
      <c r="S86" s="444"/>
      <c r="T86" s="444"/>
      <c r="U86" s="444"/>
      <c r="V86" s="444"/>
      <c r="W86" s="444"/>
      <c r="X86" s="444"/>
      <c r="Y86" s="444"/>
      <c r="Z86" s="444"/>
      <c r="AA86" s="444"/>
      <c r="AB86" s="445"/>
    </row>
    <row r="87" spans="1:28" x14ac:dyDescent="0.2">
      <c r="A87" s="446" t="s">
        <v>120</v>
      </c>
      <c r="B87" s="444"/>
      <c r="C87" s="444"/>
      <c r="D87" s="444"/>
      <c r="E87" s="444"/>
      <c r="F87" s="444"/>
      <c r="G87" s="444"/>
      <c r="H87" s="444"/>
      <c r="I87" s="444"/>
      <c r="J87" s="444"/>
      <c r="K87" s="444"/>
      <c r="L87" s="444"/>
      <c r="M87" s="444"/>
      <c r="N87" s="444"/>
      <c r="O87" s="444" t="s">
        <v>121</v>
      </c>
      <c r="P87" s="444"/>
      <c r="Q87" s="444"/>
      <c r="R87" s="444"/>
      <c r="S87" s="444"/>
      <c r="T87" s="444"/>
      <c r="U87" s="444"/>
      <c r="V87" s="444"/>
      <c r="W87" s="444"/>
      <c r="X87" s="444"/>
      <c r="Y87" s="444"/>
      <c r="Z87" s="444"/>
      <c r="AA87" s="444"/>
      <c r="AB87" s="445"/>
    </row>
    <row r="88" spans="1:28" x14ac:dyDescent="0.2">
      <c r="A88" s="446"/>
      <c r="B88" s="444"/>
      <c r="C88" s="444"/>
      <c r="D88" s="444"/>
      <c r="E88" s="444"/>
      <c r="F88" s="444"/>
      <c r="G88" s="444"/>
      <c r="H88" s="444"/>
      <c r="I88" s="444"/>
      <c r="J88" s="444"/>
      <c r="K88" s="444"/>
      <c r="L88" s="444"/>
      <c r="M88" s="444"/>
      <c r="N88" s="444"/>
      <c r="O88" s="444" t="s">
        <v>456</v>
      </c>
      <c r="P88" s="444"/>
      <c r="Q88" s="444"/>
      <c r="R88" s="444"/>
      <c r="S88" s="444"/>
      <c r="T88" s="444"/>
      <c r="U88" s="444"/>
      <c r="V88" s="444"/>
      <c r="W88" s="444"/>
      <c r="X88" s="444"/>
      <c r="Y88" s="444"/>
      <c r="Z88" s="444"/>
      <c r="AA88" s="444"/>
      <c r="AB88" s="445"/>
    </row>
    <row r="89" spans="1:28" ht="12.75" customHeight="1" x14ac:dyDescent="0.2">
      <c r="A89" s="441" t="s">
        <v>389</v>
      </c>
      <c r="B89" s="442"/>
      <c r="C89" s="442"/>
      <c r="D89" s="442"/>
      <c r="E89" s="442"/>
      <c r="F89" s="442"/>
      <c r="G89" s="442"/>
      <c r="H89" s="442"/>
      <c r="I89" s="442"/>
      <c r="J89" s="442"/>
      <c r="K89" s="442"/>
      <c r="L89" s="442"/>
      <c r="M89" s="442"/>
      <c r="N89" s="442"/>
      <c r="O89" s="290" t="s">
        <v>292</v>
      </c>
      <c r="P89" s="290"/>
      <c r="Q89" s="290"/>
      <c r="R89" s="290"/>
      <c r="S89" s="290"/>
      <c r="T89" s="290"/>
      <c r="U89" s="290"/>
      <c r="V89" s="290"/>
      <c r="W89" s="290"/>
      <c r="X89" s="290"/>
      <c r="Y89" s="290"/>
      <c r="Z89" s="290"/>
      <c r="AA89" s="290"/>
      <c r="AB89" s="291"/>
    </row>
    <row r="90" spans="1:28" x14ac:dyDescent="0.2">
      <c r="A90" s="441"/>
      <c r="B90" s="442"/>
      <c r="C90" s="442"/>
      <c r="D90" s="442"/>
      <c r="E90" s="442"/>
      <c r="F90" s="442"/>
      <c r="G90" s="442"/>
      <c r="H90" s="442"/>
      <c r="I90" s="442"/>
      <c r="J90" s="442"/>
      <c r="K90" s="442"/>
      <c r="L90" s="442"/>
      <c r="M90" s="442"/>
      <c r="N90" s="442"/>
      <c r="O90" s="444" t="s">
        <v>293</v>
      </c>
      <c r="P90" s="444"/>
      <c r="Q90" s="444"/>
      <c r="R90" s="444"/>
      <c r="S90" s="444"/>
      <c r="T90" s="444"/>
      <c r="U90" s="444"/>
      <c r="V90" s="444"/>
      <c r="W90" s="444"/>
      <c r="X90" s="444"/>
      <c r="Y90" s="444"/>
      <c r="Z90" s="444"/>
      <c r="AA90" s="444"/>
      <c r="AB90" s="445"/>
    </row>
    <row r="91" spans="1:28" x14ac:dyDescent="0.2">
      <c r="A91" s="441" t="s">
        <v>457</v>
      </c>
      <c r="B91" s="442"/>
      <c r="C91" s="442"/>
      <c r="D91" s="442"/>
      <c r="E91" s="442"/>
      <c r="F91" s="442"/>
      <c r="G91" s="442"/>
      <c r="H91" s="442"/>
      <c r="I91" s="442"/>
      <c r="J91" s="442"/>
      <c r="K91" s="442"/>
      <c r="L91" s="442"/>
      <c r="M91" s="442"/>
      <c r="N91" s="442"/>
      <c r="O91" s="444" t="s">
        <v>124</v>
      </c>
      <c r="P91" s="444"/>
      <c r="Q91" s="444"/>
      <c r="R91" s="444"/>
      <c r="S91" s="444"/>
      <c r="T91" s="444"/>
      <c r="U91" s="444"/>
      <c r="V91" s="444"/>
      <c r="W91" s="444"/>
      <c r="X91" s="444"/>
      <c r="Y91" s="444"/>
      <c r="Z91" s="444"/>
      <c r="AA91" s="444"/>
      <c r="AB91" s="445"/>
    </row>
    <row r="92" spans="1:28" x14ac:dyDescent="0.2">
      <c r="A92" s="449" t="s">
        <v>126</v>
      </c>
      <c r="B92" s="447"/>
      <c r="C92" s="447"/>
      <c r="D92" s="447"/>
      <c r="E92" s="447"/>
      <c r="F92" s="447"/>
      <c r="G92" s="447"/>
      <c r="H92" s="447"/>
      <c r="I92" s="447"/>
      <c r="J92" s="447"/>
      <c r="K92" s="447"/>
      <c r="L92" s="447"/>
      <c r="M92" s="447"/>
      <c r="N92" s="447"/>
      <c r="O92" s="447"/>
      <c r="P92" s="447"/>
      <c r="Q92" s="447"/>
      <c r="R92" s="447"/>
      <c r="S92" s="447"/>
      <c r="T92" s="447"/>
      <c r="U92" s="447"/>
      <c r="V92" s="447"/>
      <c r="W92" s="447"/>
      <c r="X92" s="447"/>
      <c r="Y92" s="447"/>
      <c r="Z92" s="447"/>
      <c r="AA92" s="447"/>
      <c r="AB92" s="448"/>
    </row>
  </sheetData>
  <mergeCells count="73">
    <mergeCell ref="A89:N90"/>
    <mergeCell ref="O89:AB89"/>
    <mergeCell ref="O90:AB90"/>
    <mergeCell ref="A91:N91"/>
    <mergeCell ref="O91:AB92"/>
    <mergeCell ref="A92:N92"/>
    <mergeCell ref="A86:N86"/>
    <mergeCell ref="O86:AB86"/>
    <mergeCell ref="A87:N87"/>
    <mergeCell ref="O87:AB87"/>
    <mergeCell ref="A88:N88"/>
    <mergeCell ref="O88:AB88"/>
    <mergeCell ref="A83:N83"/>
    <mergeCell ref="O83:AB83"/>
    <mergeCell ref="A84:N84"/>
    <mergeCell ref="O84:AB84"/>
    <mergeCell ref="A85:N85"/>
    <mergeCell ref="O85:AB85"/>
    <mergeCell ref="A80:N80"/>
    <mergeCell ref="O80:AB80"/>
    <mergeCell ref="A81:N81"/>
    <mergeCell ref="O81:AB81"/>
    <mergeCell ref="A82:N82"/>
    <mergeCell ref="O82:AB82"/>
    <mergeCell ref="A76:N78"/>
    <mergeCell ref="O76:AB76"/>
    <mergeCell ref="O77:AB77"/>
    <mergeCell ref="O78:AB78"/>
    <mergeCell ref="A79:N79"/>
    <mergeCell ref="O79:AB79"/>
    <mergeCell ref="A75:N75"/>
    <mergeCell ref="O75:AB75"/>
    <mergeCell ref="M10:N11"/>
    <mergeCell ref="O10:P11"/>
    <mergeCell ref="Q10:R11"/>
    <mergeCell ref="S10:T11"/>
    <mergeCell ref="U10:V10"/>
    <mergeCell ref="W10:X10"/>
    <mergeCell ref="Y10:Z10"/>
    <mergeCell ref="J11:K11"/>
    <mergeCell ref="U11:V11"/>
    <mergeCell ref="W11:X11"/>
    <mergeCell ref="Y11:Z11"/>
    <mergeCell ref="U9:V9"/>
    <mergeCell ref="W9:X9"/>
    <mergeCell ref="Y9:Z9"/>
    <mergeCell ref="B10:C11"/>
    <mergeCell ref="D10:E11"/>
    <mergeCell ref="F10:G11"/>
    <mergeCell ref="H10:I11"/>
    <mergeCell ref="J10:K10"/>
    <mergeCell ref="L10:L11"/>
    <mergeCell ref="W7:X7"/>
    <mergeCell ref="Y7:Z7"/>
    <mergeCell ref="U8:V8"/>
    <mergeCell ref="W8:X8"/>
    <mergeCell ref="Y8:Z8"/>
    <mergeCell ref="A1:AB1"/>
    <mergeCell ref="A2:AB2"/>
    <mergeCell ref="A3:A11"/>
    <mergeCell ref="B3:V6"/>
    <mergeCell ref="W3:X3"/>
    <mergeCell ref="Y3:Z3"/>
    <mergeCell ref="AA3:AB11"/>
    <mergeCell ref="W4:X4"/>
    <mergeCell ref="Y4:Z4"/>
    <mergeCell ref="W5:X5"/>
    <mergeCell ref="Y5:Z5"/>
    <mergeCell ref="W6:X6"/>
    <mergeCell ref="Y6:Z6"/>
    <mergeCell ref="B7:I9"/>
    <mergeCell ref="J7:T9"/>
    <mergeCell ref="U7:V7"/>
  </mergeCells>
  <hyperlinks>
    <hyperlink ref="O89" r:id="rId1" location="consumption" display="http://www.eia.gov/totalenergy/data/monthly/ - consumption" xr:uid="{00000000-0004-0000-1000-000000000000}"/>
  </hyperlink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B93"/>
  <sheetViews>
    <sheetView showGridLines="0" workbookViewId="0">
      <selection activeCell="Q23" sqref="Q23"/>
    </sheetView>
  </sheetViews>
  <sheetFormatPr defaultColWidth="9.140625" defaultRowHeight="12.75" x14ac:dyDescent="0.2"/>
  <cols>
    <col min="1" max="1" width="4.5703125" style="165" bestFit="1" customWidth="1"/>
    <col min="2" max="2" width="6.5703125" style="165" bestFit="1" customWidth="1"/>
    <col min="3" max="3" width="2.28515625" style="165" bestFit="1" customWidth="1"/>
    <col min="4" max="4" width="9.7109375" style="165" bestFit="1" customWidth="1"/>
    <col min="5" max="5" width="7" style="165" bestFit="1" customWidth="1"/>
    <col min="6" max="6" width="2.28515625" style="165" bestFit="1" customWidth="1"/>
    <col min="7" max="7" width="7.5703125" style="165" customWidth="1"/>
    <col min="8" max="8" width="2.42578125" style="165" customWidth="1"/>
    <col min="9" max="9" width="7.28515625" style="165" bestFit="1" customWidth="1"/>
    <col min="10" max="10" width="2.28515625" style="165" bestFit="1" customWidth="1"/>
    <col min="11" max="11" width="7.28515625" style="165" customWidth="1"/>
    <col min="12" max="12" width="3.42578125" style="165" customWidth="1"/>
    <col min="13" max="13" width="10.42578125" style="165" bestFit="1" customWidth="1"/>
    <col min="14" max="14" width="4.7109375" style="165" customWidth="1"/>
    <col min="15" max="15" width="5.28515625" style="165" customWidth="1"/>
    <col min="16" max="16" width="8" style="165" customWidth="1"/>
    <col min="17" max="17" width="9.5703125" style="165" customWidth="1"/>
    <col min="18" max="18" width="3.28515625" style="165" customWidth="1"/>
    <col min="19" max="19" width="9.5703125" style="165" customWidth="1"/>
    <col min="20" max="20" width="3.28515625" style="165" customWidth="1"/>
    <col min="21" max="21" width="10.7109375" style="165" customWidth="1"/>
    <col min="22" max="22" width="3.28515625" style="165" customWidth="1"/>
    <col min="23" max="23" width="9.5703125" style="165" customWidth="1"/>
    <col min="24" max="24" width="3.28515625" style="165" customWidth="1"/>
    <col min="25" max="25" width="9.5703125" style="165" customWidth="1"/>
    <col min="26" max="26" width="3.28515625" style="165" customWidth="1"/>
    <col min="27" max="27" width="10.7109375" style="165" customWidth="1"/>
    <col min="28" max="28" width="3.28515625" style="165" customWidth="1"/>
    <col min="29" max="16384" width="9.140625" style="165"/>
  </cols>
  <sheetData>
    <row r="1" spans="1:28" ht="15.75" customHeight="1" x14ac:dyDescent="0.25">
      <c r="A1" s="472" t="s">
        <v>349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4"/>
    </row>
    <row r="2" spans="1:28" ht="12.75" customHeight="1" x14ac:dyDescent="0.2">
      <c r="A2" s="475" t="s">
        <v>76</v>
      </c>
      <c r="B2" s="476"/>
      <c r="C2" s="476"/>
      <c r="D2" s="476"/>
      <c r="E2" s="476"/>
      <c r="F2" s="476"/>
      <c r="G2" s="476"/>
      <c r="H2" s="476"/>
      <c r="I2" s="476"/>
      <c r="J2" s="476"/>
      <c r="K2" s="476"/>
      <c r="L2" s="476"/>
      <c r="M2" s="476"/>
      <c r="N2" s="476"/>
      <c r="O2" s="476"/>
      <c r="P2" s="476"/>
      <c r="Q2" s="476"/>
      <c r="R2" s="476"/>
      <c r="S2" s="476"/>
      <c r="T2" s="476"/>
      <c r="U2" s="476"/>
      <c r="V2" s="476"/>
      <c r="W2" s="476"/>
      <c r="X2" s="476"/>
      <c r="Y2" s="476"/>
      <c r="Z2" s="476"/>
      <c r="AA2" s="476"/>
      <c r="AB2" s="477"/>
    </row>
    <row r="3" spans="1:28" x14ac:dyDescent="0.2">
      <c r="A3" s="462" t="s">
        <v>1</v>
      </c>
      <c r="B3" s="464" t="s">
        <v>350</v>
      </c>
      <c r="C3" s="479"/>
      <c r="D3" s="479"/>
      <c r="E3" s="479"/>
      <c r="F3" s="479"/>
      <c r="G3" s="479"/>
      <c r="H3" s="479"/>
      <c r="I3" s="479"/>
      <c r="J3" s="479"/>
      <c r="K3" s="479"/>
      <c r="L3" s="479"/>
      <c r="M3" s="479"/>
      <c r="N3" s="479"/>
      <c r="O3" s="479"/>
      <c r="P3" s="479"/>
      <c r="Q3" s="479"/>
      <c r="R3" s="479"/>
      <c r="S3" s="479"/>
      <c r="T3" s="479"/>
      <c r="U3" s="479"/>
      <c r="V3" s="465"/>
      <c r="W3" s="482"/>
      <c r="X3" s="483"/>
      <c r="Y3" s="482"/>
      <c r="Z3" s="483"/>
      <c r="AA3" s="464" t="s">
        <v>78</v>
      </c>
      <c r="AB3" s="465"/>
    </row>
    <row r="4" spans="1:28" x14ac:dyDescent="0.2">
      <c r="A4" s="478"/>
      <c r="B4" s="468"/>
      <c r="C4" s="480"/>
      <c r="D4" s="480"/>
      <c r="E4" s="480"/>
      <c r="F4" s="480"/>
      <c r="G4" s="480"/>
      <c r="H4" s="480"/>
      <c r="I4" s="480"/>
      <c r="J4" s="480"/>
      <c r="K4" s="480"/>
      <c r="L4" s="480"/>
      <c r="M4" s="480"/>
      <c r="N4" s="480"/>
      <c r="O4" s="480"/>
      <c r="P4" s="480"/>
      <c r="Q4" s="480"/>
      <c r="R4" s="480"/>
      <c r="S4" s="480"/>
      <c r="T4" s="480"/>
      <c r="U4" s="480"/>
      <c r="V4" s="469"/>
      <c r="W4" s="470"/>
      <c r="X4" s="471"/>
      <c r="Y4" s="470"/>
      <c r="Z4" s="471"/>
      <c r="AA4" s="468"/>
      <c r="AB4" s="469"/>
    </row>
    <row r="5" spans="1:28" x14ac:dyDescent="0.2">
      <c r="A5" s="478"/>
      <c r="B5" s="468"/>
      <c r="C5" s="480"/>
      <c r="D5" s="480"/>
      <c r="E5" s="480"/>
      <c r="F5" s="480"/>
      <c r="G5" s="480"/>
      <c r="H5" s="480"/>
      <c r="I5" s="480"/>
      <c r="J5" s="480"/>
      <c r="K5" s="480"/>
      <c r="L5" s="480"/>
      <c r="M5" s="480"/>
      <c r="N5" s="480"/>
      <c r="O5" s="480"/>
      <c r="P5" s="480"/>
      <c r="Q5" s="480"/>
      <c r="R5" s="480"/>
      <c r="S5" s="480"/>
      <c r="T5" s="480"/>
      <c r="U5" s="480"/>
      <c r="V5" s="469"/>
      <c r="W5" s="470"/>
      <c r="X5" s="471"/>
      <c r="Y5" s="468" t="s">
        <v>79</v>
      </c>
      <c r="Z5" s="469"/>
      <c r="AA5" s="468"/>
      <c r="AB5" s="469"/>
    </row>
    <row r="6" spans="1:28" x14ac:dyDescent="0.2">
      <c r="A6" s="478"/>
      <c r="B6" s="466"/>
      <c r="C6" s="481"/>
      <c r="D6" s="481"/>
      <c r="E6" s="481"/>
      <c r="F6" s="481"/>
      <c r="G6" s="481"/>
      <c r="H6" s="481"/>
      <c r="I6" s="481"/>
      <c r="J6" s="481"/>
      <c r="K6" s="481"/>
      <c r="L6" s="481"/>
      <c r="M6" s="481"/>
      <c r="N6" s="481"/>
      <c r="O6" s="481"/>
      <c r="P6" s="481"/>
      <c r="Q6" s="481"/>
      <c r="R6" s="481"/>
      <c r="S6" s="481"/>
      <c r="T6" s="481"/>
      <c r="U6" s="481"/>
      <c r="V6" s="467"/>
      <c r="W6" s="468" t="s">
        <v>80</v>
      </c>
      <c r="X6" s="469"/>
      <c r="Y6" s="468" t="s">
        <v>81</v>
      </c>
      <c r="Z6" s="469"/>
      <c r="AA6" s="468"/>
      <c r="AB6" s="469"/>
    </row>
    <row r="7" spans="1:28" x14ac:dyDescent="0.2">
      <c r="A7" s="478"/>
      <c r="B7" s="464" t="s">
        <v>82</v>
      </c>
      <c r="C7" s="479"/>
      <c r="D7" s="479"/>
      <c r="E7" s="479"/>
      <c r="F7" s="479"/>
      <c r="G7" s="479"/>
      <c r="H7" s="479"/>
      <c r="I7" s="479"/>
      <c r="J7" s="465"/>
      <c r="K7" s="464" t="s">
        <v>351</v>
      </c>
      <c r="L7" s="479"/>
      <c r="M7" s="479"/>
      <c r="N7" s="479"/>
      <c r="O7" s="479"/>
      <c r="P7" s="479"/>
      <c r="Q7" s="479"/>
      <c r="R7" s="479"/>
      <c r="S7" s="479"/>
      <c r="T7" s="465"/>
      <c r="U7" s="482"/>
      <c r="V7" s="483"/>
      <c r="W7" s="468" t="s">
        <v>50</v>
      </c>
      <c r="X7" s="469"/>
      <c r="Y7" s="468" t="s">
        <v>84</v>
      </c>
      <c r="Z7" s="469"/>
      <c r="AA7" s="468"/>
      <c r="AB7" s="469"/>
    </row>
    <row r="8" spans="1:28" x14ac:dyDescent="0.2">
      <c r="A8" s="478"/>
      <c r="B8" s="468"/>
      <c r="C8" s="480"/>
      <c r="D8" s="480"/>
      <c r="E8" s="480"/>
      <c r="F8" s="480"/>
      <c r="G8" s="480"/>
      <c r="H8" s="480"/>
      <c r="I8" s="480"/>
      <c r="J8" s="469"/>
      <c r="K8" s="468"/>
      <c r="L8" s="480"/>
      <c r="M8" s="480"/>
      <c r="N8" s="480"/>
      <c r="O8" s="480"/>
      <c r="P8" s="480"/>
      <c r="Q8" s="480"/>
      <c r="R8" s="480"/>
      <c r="S8" s="480"/>
      <c r="T8" s="469"/>
      <c r="U8" s="470"/>
      <c r="V8" s="471"/>
      <c r="W8" s="468" t="s">
        <v>352</v>
      </c>
      <c r="X8" s="469"/>
      <c r="Y8" s="468" t="s">
        <v>353</v>
      </c>
      <c r="Z8" s="469"/>
      <c r="AA8" s="468"/>
      <c r="AB8" s="469"/>
    </row>
    <row r="9" spans="1:28" x14ac:dyDescent="0.2">
      <c r="A9" s="478"/>
      <c r="B9" s="466"/>
      <c r="C9" s="481"/>
      <c r="D9" s="481"/>
      <c r="E9" s="481"/>
      <c r="F9" s="481"/>
      <c r="G9" s="481"/>
      <c r="H9" s="481"/>
      <c r="I9" s="481"/>
      <c r="J9" s="467"/>
      <c r="K9" s="466"/>
      <c r="L9" s="481"/>
      <c r="M9" s="481"/>
      <c r="N9" s="481"/>
      <c r="O9" s="481"/>
      <c r="P9" s="481"/>
      <c r="Q9" s="481"/>
      <c r="R9" s="481"/>
      <c r="S9" s="481"/>
      <c r="T9" s="467"/>
      <c r="U9" s="468" t="s">
        <v>78</v>
      </c>
      <c r="V9" s="469"/>
      <c r="W9" s="468"/>
      <c r="X9" s="469"/>
      <c r="Y9" s="468"/>
      <c r="Z9" s="469"/>
      <c r="AA9" s="468"/>
      <c r="AB9" s="469"/>
    </row>
    <row r="10" spans="1:28" x14ac:dyDescent="0.2">
      <c r="A10" s="478"/>
      <c r="B10" s="464" t="s">
        <v>44</v>
      </c>
      <c r="C10" s="465"/>
      <c r="D10" s="166" t="s">
        <v>354</v>
      </c>
      <c r="E10" s="464" t="s">
        <v>49</v>
      </c>
      <c r="F10" s="465"/>
      <c r="G10" s="464" t="s">
        <v>355</v>
      </c>
      <c r="H10" s="465"/>
      <c r="I10" s="464" t="s">
        <v>78</v>
      </c>
      <c r="J10" s="465"/>
      <c r="K10" s="464" t="s">
        <v>89</v>
      </c>
      <c r="L10" s="465"/>
      <c r="M10" s="462" t="s">
        <v>356</v>
      </c>
      <c r="N10" s="464" t="s">
        <v>357</v>
      </c>
      <c r="O10" s="465"/>
      <c r="P10" s="462" t="s">
        <v>358</v>
      </c>
      <c r="Q10" s="464" t="s">
        <v>359</v>
      </c>
      <c r="R10" s="465"/>
      <c r="S10" s="464" t="s">
        <v>78</v>
      </c>
      <c r="T10" s="465"/>
      <c r="U10" s="468" t="s">
        <v>94</v>
      </c>
      <c r="V10" s="469"/>
      <c r="W10" s="468"/>
      <c r="X10" s="469"/>
      <c r="Y10" s="468"/>
      <c r="Z10" s="469"/>
      <c r="AA10" s="468"/>
      <c r="AB10" s="469"/>
    </row>
    <row r="11" spans="1:28" x14ac:dyDescent="0.2">
      <c r="A11" s="463"/>
      <c r="B11" s="466"/>
      <c r="C11" s="467"/>
      <c r="D11" s="167" t="s">
        <v>360</v>
      </c>
      <c r="E11" s="466" t="s">
        <v>361</v>
      </c>
      <c r="F11" s="467"/>
      <c r="G11" s="466"/>
      <c r="H11" s="467"/>
      <c r="I11" s="466"/>
      <c r="J11" s="467"/>
      <c r="K11" s="466" t="s">
        <v>362</v>
      </c>
      <c r="L11" s="467"/>
      <c r="M11" s="463"/>
      <c r="N11" s="466"/>
      <c r="O11" s="467"/>
      <c r="P11" s="463"/>
      <c r="Q11" s="466"/>
      <c r="R11" s="467"/>
      <c r="S11" s="466"/>
      <c r="T11" s="467"/>
      <c r="U11" s="466"/>
      <c r="V11" s="467"/>
      <c r="W11" s="466"/>
      <c r="X11" s="467"/>
      <c r="Y11" s="466"/>
      <c r="Z11" s="467"/>
      <c r="AA11" s="466"/>
      <c r="AB11" s="467"/>
    </row>
    <row r="12" spans="1:28" x14ac:dyDescent="0.2">
      <c r="A12" s="168">
        <v>1949</v>
      </c>
      <c r="B12" s="169">
        <v>5433101</v>
      </c>
      <c r="C12" s="170"/>
      <c r="D12" s="169">
        <v>-6671</v>
      </c>
      <c r="E12" s="169">
        <v>3188492</v>
      </c>
      <c r="F12" s="170"/>
      <c r="G12" s="169">
        <v>3474640</v>
      </c>
      <c r="H12" s="170"/>
      <c r="I12" s="169">
        <v>12089562</v>
      </c>
      <c r="J12" s="170"/>
      <c r="K12" s="169">
        <v>75537</v>
      </c>
      <c r="L12" s="170"/>
      <c r="M12" s="171" t="s">
        <v>15</v>
      </c>
      <c r="N12" s="171" t="s">
        <v>15</v>
      </c>
      <c r="O12" s="170"/>
      <c r="P12" s="171" t="s">
        <v>15</v>
      </c>
      <c r="Q12" s="169">
        <v>468287</v>
      </c>
      <c r="R12" s="170"/>
      <c r="S12" s="169">
        <v>543824</v>
      </c>
      <c r="T12" s="170"/>
      <c r="U12" s="169">
        <v>12633386</v>
      </c>
      <c r="V12" s="170"/>
      <c r="W12" s="169">
        <v>418280</v>
      </c>
      <c r="X12" s="170"/>
      <c r="Y12" s="169">
        <v>1671920</v>
      </c>
      <c r="Z12" s="170"/>
      <c r="AA12" s="169">
        <v>14723587</v>
      </c>
      <c r="AB12" s="170"/>
    </row>
    <row r="13" spans="1:28" x14ac:dyDescent="0.2">
      <c r="A13" s="168">
        <v>1950</v>
      </c>
      <c r="B13" s="169">
        <v>5781230</v>
      </c>
      <c r="C13" s="170"/>
      <c r="D13" s="171">
        <v>992</v>
      </c>
      <c r="E13" s="169">
        <v>3545775</v>
      </c>
      <c r="F13" s="170"/>
      <c r="G13" s="169">
        <v>3959996</v>
      </c>
      <c r="H13" s="170"/>
      <c r="I13" s="169">
        <v>13287993</v>
      </c>
      <c r="J13" s="170"/>
      <c r="K13" s="169">
        <v>69396</v>
      </c>
      <c r="L13" s="170"/>
      <c r="M13" s="171" t="s">
        <v>15</v>
      </c>
      <c r="N13" s="171" t="s">
        <v>15</v>
      </c>
      <c r="O13" s="170"/>
      <c r="P13" s="171" t="s">
        <v>15</v>
      </c>
      <c r="Q13" s="169">
        <v>532237</v>
      </c>
      <c r="R13" s="170"/>
      <c r="S13" s="169">
        <v>601633</v>
      </c>
      <c r="T13" s="170"/>
      <c r="U13" s="169">
        <v>13889626</v>
      </c>
      <c r="V13" s="170"/>
      <c r="W13" s="169">
        <v>499785</v>
      </c>
      <c r="X13" s="170"/>
      <c r="Y13" s="169">
        <v>1852011</v>
      </c>
      <c r="Z13" s="170"/>
      <c r="AA13" s="169">
        <v>16241423</v>
      </c>
      <c r="AB13" s="170"/>
    </row>
    <row r="14" spans="1:28" x14ac:dyDescent="0.2">
      <c r="A14" s="172">
        <v>1951</v>
      </c>
      <c r="B14" s="173">
        <v>6202033</v>
      </c>
      <c r="C14" s="174"/>
      <c r="D14" s="173">
        <v>-21452</v>
      </c>
      <c r="E14" s="173">
        <v>4051750</v>
      </c>
      <c r="F14" s="174"/>
      <c r="G14" s="173">
        <v>4279012</v>
      </c>
      <c r="H14" s="174"/>
      <c r="I14" s="173">
        <v>14511343</v>
      </c>
      <c r="J14" s="174"/>
      <c r="K14" s="173">
        <v>63097</v>
      </c>
      <c r="L14" s="174"/>
      <c r="M14" s="175" t="s">
        <v>15</v>
      </c>
      <c r="N14" s="175" t="s">
        <v>15</v>
      </c>
      <c r="O14" s="174"/>
      <c r="P14" s="175" t="s">
        <v>15</v>
      </c>
      <c r="Q14" s="173">
        <v>552928</v>
      </c>
      <c r="R14" s="174"/>
      <c r="S14" s="173">
        <v>616025</v>
      </c>
      <c r="T14" s="174"/>
      <c r="U14" s="173">
        <v>15127368</v>
      </c>
      <c r="V14" s="174"/>
      <c r="W14" s="173">
        <v>566965</v>
      </c>
      <c r="X14" s="174"/>
      <c r="Y14" s="173">
        <v>1984198</v>
      </c>
      <c r="Z14" s="174"/>
      <c r="AA14" s="173">
        <v>17678532</v>
      </c>
      <c r="AB14" s="174"/>
    </row>
    <row r="15" spans="1:28" x14ac:dyDescent="0.2">
      <c r="A15" s="168">
        <v>1952</v>
      </c>
      <c r="B15" s="169">
        <v>5516614</v>
      </c>
      <c r="C15" s="170"/>
      <c r="D15" s="169">
        <v>-11879</v>
      </c>
      <c r="E15" s="169">
        <v>4180739</v>
      </c>
      <c r="F15" s="170"/>
      <c r="G15" s="169">
        <v>4372896</v>
      </c>
      <c r="H15" s="170"/>
      <c r="I15" s="169">
        <v>14058370</v>
      </c>
      <c r="J15" s="170"/>
      <c r="K15" s="169">
        <v>61538</v>
      </c>
      <c r="L15" s="170"/>
      <c r="M15" s="171" t="s">
        <v>15</v>
      </c>
      <c r="N15" s="171" t="s">
        <v>15</v>
      </c>
      <c r="O15" s="170"/>
      <c r="P15" s="171" t="s">
        <v>15</v>
      </c>
      <c r="Q15" s="169">
        <v>551656</v>
      </c>
      <c r="R15" s="170"/>
      <c r="S15" s="169">
        <v>613194</v>
      </c>
      <c r="T15" s="170"/>
      <c r="U15" s="169">
        <v>14671564</v>
      </c>
      <c r="V15" s="170"/>
      <c r="W15" s="169">
        <v>600947</v>
      </c>
      <c r="X15" s="170"/>
      <c r="Y15" s="169">
        <v>2038851</v>
      </c>
      <c r="Z15" s="170"/>
      <c r="AA15" s="169">
        <v>17311362</v>
      </c>
      <c r="AB15" s="170"/>
    </row>
    <row r="16" spans="1:28" x14ac:dyDescent="0.2">
      <c r="A16" s="168">
        <v>1953</v>
      </c>
      <c r="B16" s="169">
        <v>5931042</v>
      </c>
      <c r="C16" s="170"/>
      <c r="D16" s="169">
        <v>-9002</v>
      </c>
      <c r="E16" s="169">
        <v>4304080</v>
      </c>
      <c r="F16" s="170"/>
      <c r="G16" s="169">
        <v>4490683</v>
      </c>
      <c r="H16" s="170"/>
      <c r="I16" s="169">
        <v>14716803</v>
      </c>
      <c r="J16" s="170"/>
      <c r="K16" s="169">
        <v>56506</v>
      </c>
      <c r="L16" s="170"/>
      <c r="M16" s="171" t="s">
        <v>15</v>
      </c>
      <c r="N16" s="171" t="s">
        <v>15</v>
      </c>
      <c r="O16" s="170"/>
      <c r="P16" s="171" t="s">
        <v>15</v>
      </c>
      <c r="Q16" s="169">
        <v>565897</v>
      </c>
      <c r="R16" s="170"/>
      <c r="S16" s="169">
        <v>622403</v>
      </c>
      <c r="T16" s="170"/>
      <c r="U16" s="169">
        <v>15339206</v>
      </c>
      <c r="V16" s="170"/>
      <c r="W16" s="169">
        <v>677685</v>
      </c>
      <c r="X16" s="170"/>
      <c r="Y16" s="169">
        <v>2194864</v>
      </c>
      <c r="Z16" s="170"/>
      <c r="AA16" s="169">
        <v>18211754</v>
      </c>
      <c r="AB16" s="170"/>
    </row>
    <row r="17" spans="1:28" x14ac:dyDescent="0.2">
      <c r="A17" s="172">
        <v>1954</v>
      </c>
      <c r="B17" s="173">
        <v>4729559</v>
      </c>
      <c r="C17" s="174"/>
      <c r="D17" s="173">
        <v>-6746</v>
      </c>
      <c r="E17" s="173">
        <v>4319248</v>
      </c>
      <c r="F17" s="174"/>
      <c r="G17" s="173">
        <v>4643172</v>
      </c>
      <c r="H17" s="174"/>
      <c r="I17" s="173">
        <v>13685233</v>
      </c>
      <c r="J17" s="174"/>
      <c r="K17" s="173">
        <v>55678</v>
      </c>
      <c r="L17" s="174"/>
      <c r="M17" s="175" t="s">
        <v>15</v>
      </c>
      <c r="N17" s="175" t="s">
        <v>15</v>
      </c>
      <c r="O17" s="174"/>
      <c r="P17" s="175" t="s">
        <v>15</v>
      </c>
      <c r="Q17" s="173">
        <v>576200</v>
      </c>
      <c r="R17" s="174"/>
      <c r="S17" s="173">
        <v>631878</v>
      </c>
      <c r="T17" s="174"/>
      <c r="U17" s="173">
        <v>14317111</v>
      </c>
      <c r="V17" s="174"/>
      <c r="W17" s="173">
        <v>711282</v>
      </c>
      <c r="X17" s="174"/>
      <c r="Y17" s="173">
        <v>2129303</v>
      </c>
      <c r="Z17" s="174"/>
      <c r="AA17" s="173">
        <v>17157695</v>
      </c>
      <c r="AB17" s="174"/>
    </row>
    <row r="18" spans="1:28" x14ac:dyDescent="0.2">
      <c r="A18" s="168">
        <v>1955</v>
      </c>
      <c r="B18" s="169">
        <v>5619559</v>
      </c>
      <c r="C18" s="170"/>
      <c r="D18" s="169">
        <v>-10044</v>
      </c>
      <c r="E18" s="169">
        <v>4700929</v>
      </c>
      <c r="F18" s="170"/>
      <c r="G18" s="169">
        <v>5123251</v>
      </c>
      <c r="H18" s="170"/>
      <c r="I18" s="169">
        <v>15433694</v>
      </c>
      <c r="J18" s="170"/>
      <c r="K18" s="169">
        <v>38149</v>
      </c>
      <c r="L18" s="170"/>
      <c r="M18" s="171" t="s">
        <v>15</v>
      </c>
      <c r="N18" s="171" t="s">
        <v>15</v>
      </c>
      <c r="O18" s="170"/>
      <c r="P18" s="171" t="s">
        <v>15</v>
      </c>
      <c r="Q18" s="169">
        <v>631137</v>
      </c>
      <c r="R18" s="170"/>
      <c r="S18" s="169">
        <v>669286</v>
      </c>
      <c r="T18" s="170"/>
      <c r="U18" s="169">
        <v>16102980</v>
      </c>
      <c r="V18" s="170"/>
      <c r="W18" s="169">
        <v>887033</v>
      </c>
      <c r="X18" s="170"/>
      <c r="Y18" s="169">
        <v>2494595</v>
      </c>
      <c r="Z18" s="170"/>
      <c r="AA18" s="169">
        <v>19484608</v>
      </c>
      <c r="AB18" s="170"/>
    </row>
    <row r="19" spans="1:28" x14ac:dyDescent="0.2">
      <c r="A19" s="168">
        <v>1956</v>
      </c>
      <c r="B19" s="169">
        <v>5666866</v>
      </c>
      <c r="C19" s="170"/>
      <c r="D19" s="169">
        <v>-13020</v>
      </c>
      <c r="E19" s="169">
        <v>4873967</v>
      </c>
      <c r="F19" s="170"/>
      <c r="G19" s="169">
        <v>5349600</v>
      </c>
      <c r="H19" s="170"/>
      <c r="I19" s="169">
        <v>15877413</v>
      </c>
      <c r="J19" s="170"/>
      <c r="K19" s="169">
        <v>36751</v>
      </c>
      <c r="L19" s="170"/>
      <c r="M19" s="171" t="s">
        <v>15</v>
      </c>
      <c r="N19" s="171" t="s">
        <v>15</v>
      </c>
      <c r="O19" s="170"/>
      <c r="P19" s="171" t="s">
        <v>15</v>
      </c>
      <c r="Q19" s="169">
        <v>661409</v>
      </c>
      <c r="R19" s="170"/>
      <c r="S19" s="169">
        <v>698160</v>
      </c>
      <c r="T19" s="170"/>
      <c r="U19" s="169">
        <v>16575573</v>
      </c>
      <c r="V19" s="170"/>
      <c r="W19" s="169">
        <v>975653</v>
      </c>
      <c r="X19" s="170"/>
      <c r="Y19" s="169">
        <v>2658253</v>
      </c>
      <c r="Z19" s="170"/>
      <c r="AA19" s="169">
        <v>20209479</v>
      </c>
      <c r="AB19" s="170"/>
    </row>
    <row r="20" spans="1:28" x14ac:dyDescent="0.2">
      <c r="A20" s="172">
        <v>1957</v>
      </c>
      <c r="B20" s="173">
        <v>5535641</v>
      </c>
      <c r="C20" s="174"/>
      <c r="D20" s="173">
        <v>-17459</v>
      </c>
      <c r="E20" s="173">
        <v>5107288</v>
      </c>
      <c r="F20" s="174"/>
      <c r="G20" s="173">
        <v>5248972</v>
      </c>
      <c r="H20" s="174"/>
      <c r="I20" s="173">
        <v>15874442</v>
      </c>
      <c r="J20" s="174"/>
      <c r="K20" s="173">
        <v>35521</v>
      </c>
      <c r="L20" s="174"/>
      <c r="M20" s="175" t="s">
        <v>15</v>
      </c>
      <c r="N20" s="175" t="s">
        <v>15</v>
      </c>
      <c r="O20" s="174"/>
      <c r="P20" s="175" t="s">
        <v>15</v>
      </c>
      <c r="Q20" s="173">
        <v>616431</v>
      </c>
      <c r="R20" s="174"/>
      <c r="S20" s="173">
        <v>651952</v>
      </c>
      <c r="T20" s="174"/>
      <c r="U20" s="173">
        <v>16526394</v>
      </c>
      <c r="V20" s="174"/>
      <c r="W20" s="173">
        <v>1003093</v>
      </c>
      <c r="X20" s="174"/>
      <c r="Y20" s="173">
        <v>2688771</v>
      </c>
      <c r="Z20" s="174"/>
      <c r="AA20" s="173">
        <v>20218258</v>
      </c>
      <c r="AB20" s="174"/>
    </row>
    <row r="21" spans="1:28" x14ac:dyDescent="0.2">
      <c r="A21" s="168">
        <v>1958</v>
      </c>
      <c r="B21" s="169">
        <v>4532752</v>
      </c>
      <c r="C21" s="170"/>
      <c r="D21" s="169">
        <v>-6721</v>
      </c>
      <c r="E21" s="169">
        <v>5207612</v>
      </c>
      <c r="F21" s="170"/>
      <c r="G21" s="169">
        <v>5422049</v>
      </c>
      <c r="H21" s="170"/>
      <c r="I21" s="169">
        <v>15155692</v>
      </c>
      <c r="J21" s="170"/>
      <c r="K21" s="169">
        <v>37162</v>
      </c>
      <c r="L21" s="170"/>
      <c r="M21" s="171" t="s">
        <v>15</v>
      </c>
      <c r="N21" s="171" t="s">
        <v>15</v>
      </c>
      <c r="O21" s="170"/>
      <c r="P21" s="171" t="s">
        <v>15</v>
      </c>
      <c r="Q21" s="169">
        <v>619647</v>
      </c>
      <c r="R21" s="170"/>
      <c r="S21" s="169">
        <v>656809</v>
      </c>
      <c r="T21" s="170"/>
      <c r="U21" s="169">
        <v>15812501</v>
      </c>
      <c r="V21" s="170"/>
      <c r="W21" s="169">
        <v>977708</v>
      </c>
      <c r="X21" s="170"/>
      <c r="Y21" s="169">
        <v>2530878</v>
      </c>
      <c r="Z21" s="170"/>
      <c r="AA21" s="169">
        <v>19321087</v>
      </c>
      <c r="AB21" s="170"/>
    </row>
    <row r="22" spans="1:28" x14ac:dyDescent="0.2">
      <c r="A22" s="168">
        <v>1959</v>
      </c>
      <c r="B22" s="169">
        <v>4412743</v>
      </c>
      <c r="C22" s="170"/>
      <c r="D22" s="169">
        <v>-8358</v>
      </c>
      <c r="E22" s="169">
        <v>5646563</v>
      </c>
      <c r="F22" s="170"/>
      <c r="G22" s="169">
        <v>5756249</v>
      </c>
      <c r="H22" s="170"/>
      <c r="I22" s="169">
        <v>15807197</v>
      </c>
      <c r="J22" s="170"/>
      <c r="K22" s="169">
        <v>37003</v>
      </c>
      <c r="L22" s="170"/>
      <c r="M22" s="171" t="s">
        <v>15</v>
      </c>
      <c r="N22" s="171" t="s">
        <v>15</v>
      </c>
      <c r="O22" s="170"/>
      <c r="P22" s="171" t="s">
        <v>15</v>
      </c>
      <c r="Q22" s="169">
        <v>691973</v>
      </c>
      <c r="R22" s="170"/>
      <c r="S22" s="169">
        <v>728976</v>
      </c>
      <c r="T22" s="170"/>
      <c r="U22" s="169">
        <v>16536173</v>
      </c>
      <c r="V22" s="170"/>
      <c r="W22" s="169">
        <v>1075239</v>
      </c>
      <c r="X22" s="170"/>
      <c r="Y22" s="169">
        <v>2721789</v>
      </c>
      <c r="Z22" s="170"/>
      <c r="AA22" s="169">
        <v>20333201</v>
      </c>
      <c r="AB22" s="170"/>
    </row>
    <row r="23" spans="1:28" x14ac:dyDescent="0.2">
      <c r="A23" s="172">
        <v>1960</v>
      </c>
      <c r="B23" s="173">
        <v>4543268</v>
      </c>
      <c r="C23" s="174"/>
      <c r="D23" s="173">
        <v>-5630</v>
      </c>
      <c r="E23" s="173">
        <v>5973307</v>
      </c>
      <c r="F23" s="174"/>
      <c r="G23" s="173">
        <v>5765907</v>
      </c>
      <c r="H23" s="174"/>
      <c r="I23" s="173">
        <v>16276852</v>
      </c>
      <c r="J23" s="174"/>
      <c r="K23" s="173">
        <v>38808</v>
      </c>
      <c r="L23" s="174"/>
      <c r="M23" s="175" t="s">
        <v>15</v>
      </c>
      <c r="N23" s="175" t="s">
        <v>15</v>
      </c>
      <c r="O23" s="174"/>
      <c r="P23" s="175" t="s">
        <v>15</v>
      </c>
      <c r="Q23" s="173">
        <v>679864</v>
      </c>
      <c r="R23" s="174"/>
      <c r="S23" s="173">
        <v>718672</v>
      </c>
      <c r="T23" s="174"/>
      <c r="U23" s="173">
        <v>16995524</v>
      </c>
      <c r="V23" s="174"/>
      <c r="W23" s="173">
        <v>1106859</v>
      </c>
      <c r="X23" s="174"/>
      <c r="Y23" s="173">
        <v>2739304</v>
      </c>
      <c r="Z23" s="174"/>
      <c r="AA23" s="173">
        <v>20841687</v>
      </c>
      <c r="AB23" s="174"/>
    </row>
    <row r="24" spans="1:28" x14ac:dyDescent="0.2">
      <c r="A24" s="168">
        <v>1961</v>
      </c>
      <c r="B24" s="169">
        <v>4345141</v>
      </c>
      <c r="C24" s="170"/>
      <c r="D24" s="169">
        <v>-7886</v>
      </c>
      <c r="E24" s="169">
        <v>6169756</v>
      </c>
      <c r="F24" s="170"/>
      <c r="G24" s="169">
        <v>5773791</v>
      </c>
      <c r="H24" s="170"/>
      <c r="I24" s="169">
        <v>16280802</v>
      </c>
      <c r="J24" s="170"/>
      <c r="K24" s="169">
        <v>35836</v>
      </c>
      <c r="L24" s="170"/>
      <c r="M24" s="171" t="s">
        <v>15</v>
      </c>
      <c r="N24" s="171" t="s">
        <v>15</v>
      </c>
      <c r="O24" s="170"/>
      <c r="P24" s="171" t="s">
        <v>15</v>
      </c>
      <c r="Q24" s="169">
        <v>695413</v>
      </c>
      <c r="R24" s="170"/>
      <c r="S24" s="169">
        <v>731249</v>
      </c>
      <c r="T24" s="170"/>
      <c r="U24" s="169">
        <v>17012051</v>
      </c>
      <c r="V24" s="170"/>
      <c r="W24" s="169">
        <v>1149250</v>
      </c>
      <c r="X24" s="170"/>
      <c r="Y24" s="169">
        <v>2793827</v>
      </c>
      <c r="Z24" s="170"/>
      <c r="AA24" s="169">
        <v>20955128</v>
      </c>
      <c r="AB24" s="170"/>
    </row>
    <row r="25" spans="1:28" x14ac:dyDescent="0.2">
      <c r="A25" s="168">
        <v>1962</v>
      </c>
      <c r="B25" s="169">
        <v>4384545</v>
      </c>
      <c r="C25" s="170"/>
      <c r="D25" s="169">
        <v>-5506</v>
      </c>
      <c r="E25" s="169">
        <v>6450960</v>
      </c>
      <c r="F25" s="170"/>
      <c r="G25" s="169">
        <v>6016309</v>
      </c>
      <c r="H25" s="170"/>
      <c r="I25" s="169">
        <v>16846308</v>
      </c>
      <c r="J25" s="170"/>
      <c r="K25" s="169">
        <v>35990</v>
      </c>
      <c r="L25" s="170"/>
      <c r="M25" s="171" t="s">
        <v>15</v>
      </c>
      <c r="N25" s="171" t="s">
        <v>15</v>
      </c>
      <c r="O25" s="170"/>
      <c r="P25" s="171" t="s">
        <v>15</v>
      </c>
      <c r="Q25" s="169">
        <v>728179</v>
      </c>
      <c r="R25" s="170"/>
      <c r="S25" s="169">
        <v>764169</v>
      </c>
      <c r="T25" s="170"/>
      <c r="U25" s="169">
        <v>17610477</v>
      </c>
      <c r="V25" s="170"/>
      <c r="W25" s="169">
        <v>1227821</v>
      </c>
      <c r="X25" s="170"/>
      <c r="Y25" s="169">
        <v>2949893</v>
      </c>
      <c r="Z25" s="170"/>
      <c r="AA25" s="169">
        <v>21788192</v>
      </c>
      <c r="AB25" s="170"/>
    </row>
    <row r="26" spans="1:28" x14ac:dyDescent="0.2">
      <c r="A26" s="172">
        <v>1963</v>
      </c>
      <c r="B26" s="173">
        <v>4589849</v>
      </c>
      <c r="C26" s="174"/>
      <c r="D26" s="173">
        <v>-7390</v>
      </c>
      <c r="E26" s="173">
        <v>6748069</v>
      </c>
      <c r="F26" s="174"/>
      <c r="G26" s="173">
        <v>6248870</v>
      </c>
      <c r="H26" s="174"/>
      <c r="I26" s="173">
        <v>17579398</v>
      </c>
      <c r="J26" s="174"/>
      <c r="K26" s="173">
        <v>33914</v>
      </c>
      <c r="L26" s="174"/>
      <c r="M26" s="175" t="s">
        <v>15</v>
      </c>
      <c r="N26" s="175" t="s">
        <v>15</v>
      </c>
      <c r="O26" s="174"/>
      <c r="P26" s="175" t="s">
        <v>15</v>
      </c>
      <c r="Q26" s="173">
        <v>774843</v>
      </c>
      <c r="R26" s="174"/>
      <c r="S26" s="173">
        <v>808757</v>
      </c>
      <c r="T26" s="174"/>
      <c r="U26" s="173">
        <v>18388155</v>
      </c>
      <c r="V26" s="174"/>
      <c r="W26" s="173">
        <v>1287790</v>
      </c>
      <c r="X26" s="174"/>
      <c r="Y26" s="173">
        <v>3075246</v>
      </c>
      <c r="Z26" s="174"/>
      <c r="AA26" s="173">
        <v>22751190</v>
      </c>
      <c r="AB26" s="174"/>
    </row>
    <row r="27" spans="1:28" x14ac:dyDescent="0.2">
      <c r="A27" s="168">
        <v>1964</v>
      </c>
      <c r="B27" s="169">
        <v>4914603</v>
      </c>
      <c r="C27" s="170"/>
      <c r="D27" s="169">
        <v>-10441</v>
      </c>
      <c r="E27" s="169">
        <v>7113920</v>
      </c>
      <c r="F27" s="170"/>
      <c r="G27" s="169">
        <v>6570769</v>
      </c>
      <c r="H27" s="170"/>
      <c r="I27" s="169">
        <v>18588851</v>
      </c>
      <c r="J27" s="170"/>
      <c r="K27" s="169">
        <v>33772</v>
      </c>
      <c r="L27" s="170"/>
      <c r="M27" s="171" t="s">
        <v>15</v>
      </c>
      <c r="N27" s="171" t="s">
        <v>15</v>
      </c>
      <c r="O27" s="170"/>
      <c r="P27" s="171" t="s">
        <v>15</v>
      </c>
      <c r="Q27" s="169">
        <v>826735</v>
      </c>
      <c r="R27" s="170"/>
      <c r="S27" s="169">
        <v>860507</v>
      </c>
      <c r="T27" s="170"/>
      <c r="U27" s="169">
        <v>19449358</v>
      </c>
      <c r="V27" s="170"/>
      <c r="W27" s="169">
        <v>1382027</v>
      </c>
      <c r="X27" s="170"/>
      <c r="Y27" s="169">
        <v>3279969</v>
      </c>
      <c r="Z27" s="170"/>
      <c r="AA27" s="169">
        <v>24111354</v>
      </c>
      <c r="AB27" s="170"/>
    </row>
    <row r="28" spans="1:28" x14ac:dyDescent="0.2">
      <c r="A28" s="168">
        <v>1965</v>
      </c>
      <c r="B28" s="169">
        <v>5126507</v>
      </c>
      <c r="C28" s="170"/>
      <c r="D28" s="169">
        <v>-18451</v>
      </c>
      <c r="E28" s="169">
        <v>7339214</v>
      </c>
      <c r="F28" s="170"/>
      <c r="G28" s="169">
        <v>6812660</v>
      </c>
      <c r="H28" s="170"/>
      <c r="I28" s="169">
        <v>19259929</v>
      </c>
      <c r="J28" s="170"/>
      <c r="K28" s="169">
        <v>32757</v>
      </c>
      <c r="L28" s="170"/>
      <c r="M28" s="171" t="s">
        <v>15</v>
      </c>
      <c r="N28" s="171" t="s">
        <v>15</v>
      </c>
      <c r="O28" s="170"/>
      <c r="P28" s="171" t="s">
        <v>15</v>
      </c>
      <c r="Q28" s="169">
        <v>854943</v>
      </c>
      <c r="R28" s="170"/>
      <c r="S28" s="169">
        <v>887700</v>
      </c>
      <c r="T28" s="170"/>
      <c r="U28" s="169">
        <v>20147629</v>
      </c>
      <c r="V28" s="170"/>
      <c r="W28" s="169">
        <v>1462817</v>
      </c>
      <c r="X28" s="170"/>
      <c r="Y28" s="169">
        <v>3487168</v>
      </c>
      <c r="Z28" s="170"/>
      <c r="AA28" s="169">
        <v>25097614</v>
      </c>
      <c r="AB28" s="170"/>
    </row>
    <row r="29" spans="1:28" x14ac:dyDescent="0.2">
      <c r="A29" s="172">
        <v>1966</v>
      </c>
      <c r="B29" s="173">
        <v>5214973</v>
      </c>
      <c r="C29" s="174"/>
      <c r="D29" s="173">
        <v>-24949</v>
      </c>
      <c r="E29" s="173">
        <v>7795123</v>
      </c>
      <c r="F29" s="174"/>
      <c r="G29" s="173">
        <v>7134830</v>
      </c>
      <c r="H29" s="174"/>
      <c r="I29" s="173">
        <v>20119978</v>
      </c>
      <c r="J29" s="174"/>
      <c r="K29" s="173">
        <v>33138</v>
      </c>
      <c r="L29" s="174"/>
      <c r="M29" s="175" t="s">
        <v>15</v>
      </c>
      <c r="N29" s="175" t="s">
        <v>15</v>
      </c>
      <c r="O29" s="174"/>
      <c r="P29" s="175" t="s">
        <v>15</v>
      </c>
      <c r="Q29" s="173">
        <v>901916</v>
      </c>
      <c r="R29" s="174"/>
      <c r="S29" s="173">
        <v>935054</v>
      </c>
      <c r="T29" s="174"/>
      <c r="U29" s="173">
        <v>21055032</v>
      </c>
      <c r="V29" s="174"/>
      <c r="W29" s="173">
        <v>1581815</v>
      </c>
      <c r="X29" s="174"/>
      <c r="Y29" s="173">
        <v>3784776</v>
      </c>
      <c r="Z29" s="174"/>
      <c r="AA29" s="173">
        <v>26421623</v>
      </c>
      <c r="AB29" s="174"/>
    </row>
    <row r="30" spans="1:28" x14ac:dyDescent="0.2">
      <c r="A30" s="168">
        <v>1967</v>
      </c>
      <c r="B30" s="169">
        <v>4933631</v>
      </c>
      <c r="C30" s="170"/>
      <c r="D30" s="169">
        <v>-15326</v>
      </c>
      <c r="E30" s="169">
        <v>8043389</v>
      </c>
      <c r="F30" s="170"/>
      <c r="G30" s="169">
        <v>7120806</v>
      </c>
      <c r="H30" s="170"/>
      <c r="I30" s="169">
        <v>20082499</v>
      </c>
      <c r="J30" s="170"/>
      <c r="K30" s="169">
        <v>35787</v>
      </c>
      <c r="L30" s="170"/>
      <c r="M30" s="171" t="s">
        <v>15</v>
      </c>
      <c r="N30" s="171" t="s">
        <v>15</v>
      </c>
      <c r="O30" s="170"/>
      <c r="P30" s="171" t="s">
        <v>15</v>
      </c>
      <c r="Q30" s="169">
        <v>894658</v>
      </c>
      <c r="R30" s="170"/>
      <c r="S30" s="169">
        <v>930445</v>
      </c>
      <c r="T30" s="170"/>
      <c r="U30" s="169">
        <v>21012944</v>
      </c>
      <c r="V30" s="170"/>
      <c r="W30" s="169">
        <v>1654872</v>
      </c>
      <c r="X30" s="170"/>
      <c r="Y30" s="169">
        <v>3946482</v>
      </c>
      <c r="Z30" s="170"/>
      <c r="AA30" s="169">
        <v>26614298</v>
      </c>
      <c r="AB30" s="170"/>
    </row>
    <row r="31" spans="1:28" x14ac:dyDescent="0.2">
      <c r="A31" s="168">
        <v>1968</v>
      </c>
      <c r="B31" s="169">
        <v>4854763</v>
      </c>
      <c r="C31" s="170"/>
      <c r="D31" s="169">
        <v>-17310</v>
      </c>
      <c r="E31" s="169">
        <v>8626478</v>
      </c>
      <c r="F31" s="170"/>
      <c r="G31" s="169">
        <v>7387935</v>
      </c>
      <c r="H31" s="170"/>
      <c r="I31" s="169">
        <v>20851865</v>
      </c>
      <c r="J31" s="170"/>
      <c r="K31" s="169">
        <v>35172</v>
      </c>
      <c r="L31" s="170"/>
      <c r="M31" s="171" t="s">
        <v>15</v>
      </c>
      <c r="N31" s="171" t="s">
        <v>15</v>
      </c>
      <c r="O31" s="170"/>
      <c r="P31" s="171" t="s">
        <v>15</v>
      </c>
      <c r="Q31" s="169">
        <v>981948</v>
      </c>
      <c r="R31" s="170"/>
      <c r="S31" s="169">
        <v>1017120</v>
      </c>
      <c r="T31" s="170"/>
      <c r="U31" s="169">
        <v>21868985</v>
      </c>
      <c r="V31" s="170"/>
      <c r="W31" s="169">
        <v>1778105</v>
      </c>
      <c r="X31" s="170"/>
      <c r="Y31" s="169">
        <v>4236081</v>
      </c>
      <c r="Z31" s="170"/>
      <c r="AA31" s="169">
        <v>27883171</v>
      </c>
      <c r="AB31" s="170"/>
    </row>
    <row r="32" spans="1:28" x14ac:dyDescent="0.2">
      <c r="A32" s="172">
        <v>1969</v>
      </c>
      <c r="B32" s="173">
        <v>4712038</v>
      </c>
      <c r="C32" s="174"/>
      <c r="D32" s="173">
        <v>-36109</v>
      </c>
      <c r="E32" s="173">
        <v>9233790</v>
      </c>
      <c r="F32" s="174"/>
      <c r="G32" s="173">
        <v>7689532</v>
      </c>
      <c r="H32" s="174"/>
      <c r="I32" s="173">
        <v>21599250</v>
      </c>
      <c r="J32" s="174"/>
      <c r="K32" s="173">
        <v>34220</v>
      </c>
      <c r="L32" s="174"/>
      <c r="M32" s="175" t="s">
        <v>15</v>
      </c>
      <c r="N32" s="175" t="s">
        <v>15</v>
      </c>
      <c r="O32" s="174"/>
      <c r="P32" s="175" t="s">
        <v>15</v>
      </c>
      <c r="Q32" s="173">
        <v>1014232</v>
      </c>
      <c r="R32" s="174"/>
      <c r="S32" s="173">
        <v>1048452</v>
      </c>
      <c r="T32" s="174"/>
      <c r="U32" s="173">
        <v>22647702</v>
      </c>
      <c r="V32" s="174"/>
      <c r="W32" s="173">
        <v>1908623</v>
      </c>
      <c r="X32" s="174"/>
      <c r="Y32" s="173">
        <v>4549075</v>
      </c>
      <c r="Z32" s="174"/>
      <c r="AA32" s="173">
        <v>29105400</v>
      </c>
      <c r="AB32" s="174"/>
    </row>
    <row r="33" spans="1:28" x14ac:dyDescent="0.2">
      <c r="A33" s="168">
        <v>1970</v>
      </c>
      <c r="B33" s="169">
        <v>4656202</v>
      </c>
      <c r="C33" s="170"/>
      <c r="D33" s="169">
        <v>-57660</v>
      </c>
      <c r="E33" s="169">
        <v>9536150</v>
      </c>
      <c r="F33" s="170"/>
      <c r="G33" s="169">
        <v>7776257</v>
      </c>
      <c r="H33" s="170"/>
      <c r="I33" s="169">
        <v>21910949</v>
      </c>
      <c r="J33" s="170"/>
      <c r="K33" s="169">
        <v>34040</v>
      </c>
      <c r="L33" s="170"/>
      <c r="M33" s="171" t="s">
        <v>15</v>
      </c>
      <c r="N33" s="171" t="s">
        <v>15</v>
      </c>
      <c r="O33" s="170"/>
      <c r="P33" s="171" t="s">
        <v>15</v>
      </c>
      <c r="Q33" s="169">
        <v>1018911</v>
      </c>
      <c r="R33" s="170"/>
      <c r="S33" s="169">
        <v>1052951</v>
      </c>
      <c r="T33" s="170"/>
      <c r="U33" s="169">
        <v>22963900</v>
      </c>
      <c r="V33" s="170"/>
      <c r="W33" s="169">
        <v>1947755</v>
      </c>
      <c r="X33" s="170"/>
      <c r="Y33" s="169">
        <v>4716246</v>
      </c>
      <c r="Z33" s="170"/>
      <c r="AA33" s="169">
        <v>29627901</v>
      </c>
      <c r="AB33" s="170"/>
    </row>
    <row r="34" spans="1:28" x14ac:dyDescent="0.2">
      <c r="A34" s="168">
        <v>1971</v>
      </c>
      <c r="B34" s="169">
        <v>3943900</v>
      </c>
      <c r="C34" s="170"/>
      <c r="D34" s="169">
        <v>-33108</v>
      </c>
      <c r="E34" s="169">
        <v>9891596</v>
      </c>
      <c r="F34" s="170"/>
      <c r="G34" s="169">
        <v>7843683</v>
      </c>
      <c r="H34" s="170"/>
      <c r="I34" s="169">
        <v>21646072</v>
      </c>
      <c r="J34" s="170"/>
      <c r="K34" s="169">
        <v>33746</v>
      </c>
      <c r="L34" s="170"/>
      <c r="M34" s="171" t="s">
        <v>15</v>
      </c>
      <c r="N34" s="171" t="s">
        <v>15</v>
      </c>
      <c r="O34" s="170"/>
      <c r="P34" s="171" t="s">
        <v>15</v>
      </c>
      <c r="Q34" s="169">
        <v>1039998</v>
      </c>
      <c r="R34" s="170"/>
      <c r="S34" s="169">
        <v>1073744</v>
      </c>
      <c r="T34" s="170"/>
      <c r="U34" s="169">
        <v>22719816</v>
      </c>
      <c r="V34" s="170"/>
      <c r="W34" s="169">
        <v>2011197</v>
      </c>
      <c r="X34" s="170"/>
      <c r="Y34" s="169">
        <v>4854930</v>
      </c>
      <c r="Z34" s="170"/>
      <c r="AA34" s="169">
        <v>29585943</v>
      </c>
      <c r="AB34" s="170"/>
    </row>
    <row r="35" spans="1:28" x14ac:dyDescent="0.2">
      <c r="A35" s="172">
        <v>1972</v>
      </c>
      <c r="B35" s="173">
        <v>3993412</v>
      </c>
      <c r="C35" s="174"/>
      <c r="D35" s="173">
        <v>-25966</v>
      </c>
      <c r="E35" s="173">
        <v>9884277</v>
      </c>
      <c r="F35" s="174"/>
      <c r="G35" s="173">
        <v>8517693</v>
      </c>
      <c r="H35" s="174"/>
      <c r="I35" s="173">
        <v>22369417</v>
      </c>
      <c r="J35" s="174"/>
      <c r="K35" s="173">
        <v>34420</v>
      </c>
      <c r="L35" s="174"/>
      <c r="M35" s="175" t="s">
        <v>15</v>
      </c>
      <c r="N35" s="175" t="s">
        <v>15</v>
      </c>
      <c r="O35" s="174"/>
      <c r="P35" s="175" t="s">
        <v>15</v>
      </c>
      <c r="Q35" s="173">
        <v>1112668</v>
      </c>
      <c r="R35" s="174"/>
      <c r="S35" s="173">
        <v>1147088</v>
      </c>
      <c r="T35" s="174"/>
      <c r="U35" s="173">
        <v>23516505</v>
      </c>
      <c r="V35" s="174"/>
      <c r="W35" s="173">
        <v>2187017</v>
      </c>
      <c r="X35" s="174"/>
      <c r="Y35" s="173">
        <v>5226668</v>
      </c>
      <c r="Z35" s="174"/>
      <c r="AA35" s="173">
        <v>30930189</v>
      </c>
      <c r="AB35" s="174"/>
    </row>
    <row r="36" spans="1:28" x14ac:dyDescent="0.2">
      <c r="A36" s="168">
        <v>1973</v>
      </c>
      <c r="B36" s="169">
        <v>4056731</v>
      </c>
      <c r="C36" s="170"/>
      <c r="D36" s="169">
        <v>-7465</v>
      </c>
      <c r="E36" s="169">
        <v>10388282</v>
      </c>
      <c r="F36" s="170"/>
      <c r="G36" s="169">
        <v>9083224</v>
      </c>
      <c r="H36" s="170"/>
      <c r="I36" s="169">
        <v>23520772</v>
      </c>
      <c r="J36" s="170"/>
      <c r="K36" s="169">
        <v>34773</v>
      </c>
      <c r="L36" s="170"/>
      <c r="M36" s="171" t="s">
        <v>15</v>
      </c>
      <c r="N36" s="171" t="s">
        <v>15</v>
      </c>
      <c r="O36" s="170"/>
      <c r="P36" s="171" t="s">
        <v>15</v>
      </c>
      <c r="Q36" s="169">
        <v>1164853</v>
      </c>
      <c r="R36" s="170"/>
      <c r="S36" s="169">
        <v>1199626</v>
      </c>
      <c r="T36" s="170"/>
      <c r="U36" s="169">
        <v>24720398</v>
      </c>
      <c r="V36" s="170"/>
      <c r="W36" s="169">
        <v>2340923</v>
      </c>
      <c r="X36" s="170"/>
      <c r="Y36" s="169">
        <v>5561947</v>
      </c>
      <c r="Z36" s="170"/>
      <c r="AA36" s="169">
        <v>32623268</v>
      </c>
      <c r="AB36" s="170"/>
    </row>
    <row r="37" spans="1:28" x14ac:dyDescent="0.2">
      <c r="A37" s="168">
        <v>1974</v>
      </c>
      <c r="B37" s="169">
        <v>3870195</v>
      </c>
      <c r="C37" s="170"/>
      <c r="D37" s="169">
        <v>56098</v>
      </c>
      <c r="E37" s="169">
        <v>10003628</v>
      </c>
      <c r="F37" s="170"/>
      <c r="G37" s="169">
        <v>8673656</v>
      </c>
      <c r="H37" s="170"/>
      <c r="I37" s="169">
        <v>22603577</v>
      </c>
      <c r="J37" s="170"/>
      <c r="K37" s="169">
        <v>33202</v>
      </c>
      <c r="L37" s="170"/>
      <c r="M37" s="171" t="s">
        <v>15</v>
      </c>
      <c r="N37" s="171" t="s">
        <v>15</v>
      </c>
      <c r="O37" s="170"/>
      <c r="P37" s="171" t="s">
        <v>15</v>
      </c>
      <c r="Q37" s="169">
        <v>1159074</v>
      </c>
      <c r="R37" s="170"/>
      <c r="S37" s="169">
        <v>1192276</v>
      </c>
      <c r="T37" s="170"/>
      <c r="U37" s="169">
        <v>23795853</v>
      </c>
      <c r="V37" s="170"/>
      <c r="W37" s="169">
        <v>2336794</v>
      </c>
      <c r="X37" s="170"/>
      <c r="Y37" s="169">
        <v>5654538</v>
      </c>
      <c r="Z37" s="170"/>
      <c r="AA37" s="169">
        <v>31787185</v>
      </c>
      <c r="AB37" s="170"/>
    </row>
    <row r="38" spans="1:28" x14ac:dyDescent="0.2">
      <c r="A38" s="172">
        <v>1975</v>
      </c>
      <c r="B38" s="173">
        <v>3666883</v>
      </c>
      <c r="C38" s="174"/>
      <c r="D38" s="173">
        <v>13541</v>
      </c>
      <c r="E38" s="173">
        <v>8531835</v>
      </c>
      <c r="F38" s="174"/>
      <c r="G38" s="173">
        <v>8126514</v>
      </c>
      <c r="H38" s="174"/>
      <c r="I38" s="173">
        <v>20338773</v>
      </c>
      <c r="J38" s="174"/>
      <c r="K38" s="173">
        <v>32321</v>
      </c>
      <c r="L38" s="174"/>
      <c r="M38" s="175" t="s">
        <v>15</v>
      </c>
      <c r="N38" s="175" t="s">
        <v>15</v>
      </c>
      <c r="O38" s="174"/>
      <c r="P38" s="175" t="s">
        <v>15</v>
      </c>
      <c r="Q38" s="173">
        <v>1063270</v>
      </c>
      <c r="R38" s="174"/>
      <c r="S38" s="173">
        <v>1095591</v>
      </c>
      <c r="T38" s="174"/>
      <c r="U38" s="173">
        <v>21434365</v>
      </c>
      <c r="V38" s="174"/>
      <c r="W38" s="173">
        <v>2346363</v>
      </c>
      <c r="X38" s="174"/>
      <c r="Y38" s="173">
        <v>5632290</v>
      </c>
      <c r="Z38" s="174"/>
      <c r="AA38" s="173">
        <v>29413018</v>
      </c>
      <c r="AB38" s="174"/>
    </row>
    <row r="39" spans="1:28" x14ac:dyDescent="0.2">
      <c r="A39" s="168">
        <v>1976</v>
      </c>
      <c r="B39" s="169">
        <v>3660519</v>
      </c>
      <c r="C39" s="170"/>
      <c r="D39" s="171">
        <v>-99</v>
      </c>
      <c r="E39" s="169">
        <v>8761571</v>
      </c>
      <c r="F39" s="170"/>
      <c r="G39" s="169">
        <v>8989930</v>
      </c>
      <c r="H39" s="170"/>
      <c r="I39" s="169">
        <v>21411921</v>
      </c>
      <c r="J39" s="170"/>
      <c r="K39" s="169">
        <v>33372</v>
      </c>
      <c r="L39" s="170"/>
      <c r="M39" s="171" t="s">
        <v>15</v>
      </c>
      <c r="N39" s="171" t="s">
        <v>15</v>
      </c>
      <c r="O39" s="170"/>
      <c r="P39" s="171" t="s">
        <v>15</v>
      </c>
      <c r="Q39" s="169">
        <v>1219876</v>
      </c>
      <c r="R39" s="170"/>
      <c r="S39" s="169">
        <v>1253248</v>
      </c>
      <c r="T39" s="170"/>
      <c r="U39" s="169">
        <v>22665169</v>
      </c>
      <c r="V39" s="170"/>
      <c r="W39" s="169">
        <v>2572883</v>
      </c>
      <c r="X39" s="170"/>
      <c r="Y39" s="169">
        <v>6154769</v>
      </c>
      <c r="Z39" s="170"/>
      <c r="AA39" s="169">
        <v>31392821</v>
      </c>
      <c r="AB39" s="170"/>
    </row>
    <row r="40" spans="1:28" x14ac:dyDescent="0.2">
      <c r="A40" s="168">
        <v>1977</v>
      </c>
      <c r="B40" s="169">
        <v>3454372</v>
      </c>
      <c r="C40" s="170"/>
      <c r="D40" s="169">
        <v>14582</v>
      </c>
      <c r="E40" s="169">
        <v>8635448</v>
      </c>
      <c r="F40" s="170"/>
      <c r="G40" s="169">
        <v>9747048</v>
      </c>
      <c r="H40" s="170"/>
      <c r="I40" s="169">
        <v>21851450</v>
      </c>
      <c r="J40" s="170"/>
      <c r="K40" s="169">
        <v>32601</v>
      </c>
      <c r="L40" s="170"/>
      <c r="M40" s="171" t="s">
        <v>15</v>
      </c>
      <c r="N40" s="171" t="s">
        <v>15</v>
      </c>
      <c r="O40" s="170"/>
      <c r="P40" s="171" t="s">
        <v>15</v>
      </c>
      <c r="Q40" s="169">
        <v>1281245</v>
      </c>
      <c r="R40" s="170"/>
      <c r="S40" s="169">
        <v>1313846</v>
      </c>
      <c r="T40" s="170"/>
      <c r="U40" s="169">
        <v>23165296</v>
      </c>
      <c r="V40" s="170"/>
      <c r="W40" s="169">
        <v>2681959</v>
      </c>
      <c r="X40" s="170"/>
      <c r="Y40" s="169">
        <v>6415755</v>
      </c>
      <c r="Z40" s="170"/>
      <c r="AA40" s="169">
        <v>32263009</v>
      </c>
      <c r="AB40" s="170"/>
    </row>
    <row r="41" spans="1:28" x14ac:dyDescent="0.2">
      <c r="A41" s="172">
        <v>1978</v>
      </c>
      <c r="B41" s="173">
        <v>3313502</v>
      </c>
      <c r="C41" s="174"/>
      <c r="D41" s="173">
        <v>124719</v>
      </c>
      <c r="E41" s="173">
        <v>8539025</v>
      </c>
      <c r="F41" s="174"/>
      <c r="G41" s="173">
        <v>9834786</v>
      </c>
      <c r="H41" s="174"/>
      <c r="I41" s="173">
        <v>21812032</v>
      </c>
      <c r="J41" s="174"/>
      <c r="K41" s="173">
        <v>31563</v>
      </c>
      <c r="L41" s="174"/>
      <c r="M41" s="175" t="s">
        <v>15</v>
      </c>
      <c r="N41" s="175" t="s">
        <v>15</v>
      </c>
      <c r="O41" s="174"/>
      <c r="P41" s="175" t="s">
        <v>15</v>
      </c>
      <c r="Q41" s="173">
        <v>1400424</v>
      </c>
      <c r="R41" s="174"/>
      <c r="S41" s="173">
        <v>1431987</v>
      </c>
      <c r="T41" s="174"/>
      <c r="U41" s="173">
        <v>23244019</v>
      </c>
      <c r="V41" s="174"/>
      <c r="W41" s="173">
        <v>2760574</v>
      </c>
      <c r="X41" s="174"/>
      <c r="Y41" s="173">
        <v>6682956</v>
      </c>
      <c r="Z41" s="174"/>
      <c r="AA41" s="173">
        <v>32687549</v>
      </c>
      <c r="AB41" s="174"/>
    </row>
    <row r="42" spans="1:28" x14ac:dyDescent="0.2">
      <c r="A42" s="168">
        <v>1979</v>
      </c>
      <c r="B42" s="169">
        <v>3592916</v>
      </c>
      <c r="C42" s="170"/>
      <c r="D42" s="169">
        <v>62843</v>
      </c>
      <c r="E42" s="169">
        <v>8549111</v>
      </c>
      <c r="F42" s="170"/>
      <c r="G42" s="169">
        <v>10547987</v>
      </c>
      <c r="H42" s="170"/>
      <c r="I42" s="169">
        <v>22752857</v>
      </c>
      <c r="J42" s="170"/>
      <c r="K42" s="169">
        <v>34094</v>
      </c>
      <c r="L42" s="170"/>
      <c r="M42" s="171" t="s">
        <v>15</v>
      </c>
      <c r="N42" s="171" t="s">
        <v>15</v>
      </c>
      <c r="O42" s="170"/>
      <c r="P42" s="171" t="s">
        <v>15</v>
      </c>
      <c r="Q42" s="169">
        <v>1404862</v>
      </c>
      <c r="R42" s="170"/>
      <c r="S42" s="169">
        <v>1438956</v>
      </c>
      <c r="T42" s="170"/>
      <c r="U42" s="169">
        <v>24191813</v>
      </c>
      <c r="V42" s="170"/>
      <c r="W42" s="169">
        <v>2872573</v>
      </c>
      <c r="X42" s="170"/>
      <c r="Y42" s="169">
        <v>6860351</v>
      </c>
      <c r="Z42" s="170"/>
      <c r="AA42" s="169">
        <v>33924738</v>
      </c>
      <c r="AB42" s="170"/>
    </row>
    <row r="43" spans="1:28" x14ac:dyDescent="0.2">
      <c r="A43" s="168">
        <v>1980</v>
      </c>
      <c r="B43" s="169">
        <v>3155014</v>
      </c>
      <c r="C43" s="170"/>
      <c r="D43" s="169">
        <v>-35018</v>
      </c>
      <c r="E43" s="169">
        <v>8332531</v>
      </c>
      <c r="F43" s="170"/>
      <c r="G43" s="169">
        <v>9509476</v>
      </c>
      <c r="H43" s="170"/>
      <c r="I43" s="169">
        <v>20962004</v>
      </c>
      <c r="J43" s="170"/>
      <c r="K43" s="169">
        <v>32838</v>
      </c>
      <c r="L43" s="170"/>
      <c r="M43" s="171" t="s">
        <v>15</v>
      </c>
      <c r="N43" s="171" t="s">
        <v>15</v>
      </c>
      <c r="O43" s="170"/>
      <c r="P43" s="171" t="s">
        <v>15</v>
      </c>
      <c r="Q43" s="169">
        <v>1600000</v>
      </c>
      <c r="R43" s="170"/>
      <c r="S43" s="169">
        <v>1632838</v>
      </c>
      <c r="T43" s="170"/>
      <c r="U43" s="169">
        <v>22594841</v>
      </c>
      <c r="V43" s="170"/>
      <c r="W43" s="169">
        <v>2781009</v>
      </c>
      <c r="X43" s="170"/>
      <c r="Y43" s="169">
        <v>6663582</v>
      </c>
      <c r="Z43" s="170"/>
      <c r="AA43" s="169">
        <v>32039432</v>
      </c>
      <c r="AB43" s="170"/>
    </row>
    <row r="44" spans="1:28" x14ac:dyDescent="0.2">
      <c r="A44" s="172">
        <v>1981</v>
      </c>
      <c r="B44" s="173">
        <v>3156925</v>
      </c>
      <c r="C44" s="174"/>
      <c r="D44" s="173">
        <v>-15946</v>
      </c>
      <c r="E44" s="173">
        <v>8184540</v>
      </c>
      <c r="F44" s="174"/>
      <c r="G44" s="173">
        <v>8264938</v>
      </c>
      <c r="H44" s="174"/>
      <c r="I44" s="173">
        <v>19590456</v>
      </c>
      <c r="J44" s="174"/>
      <c r="K44" s="173">
        <v>33043</v>
      </c>
      <c r="L44" s="174"/>
      <c r="M44" s="175" t="s">
        <v>15</v>
      </c>
      <c r="N44" s="175" t="s">
        <v>15</v>
      </c>
      <c r="O44" s="174"/>
      <c r="P44" s="175" t="s">
        <v>15</v>
      </c>
      <c r="Q44" s="173">
        <v>1694665</v>
      </c>
      <c r="R44" s="174"/>
      <c r="S44" s="173">
        <v>1727708</v>
      </c>
      <c r="T44" s="174"/>
      <c r="U44" s="173">
        <v>21318164</v>
      </c>
      <c r="V44" s="174"/>
      <c r="W44" s="173">
        <v>2817437</v>
      </c>
      <c r="X44" s="174"/>
      <c r="Y44" s="173">
        <v>6575961</v>
      </c>
      <c r="Z44" s="174"/>
      <c r="AA44" s="173">
        <v>30711562</v>
      </c>
      <c r="AB44" s="174"/>
    </row>
    <row r="45" spans="1:28" x14ac:dyDescent="0.2">
      <c r="A45" s="168">
        <v>1982</v>
      </c>
      <c r="B45" s="169">
        <v>2551983</v>
      </c>
      <c r="C45" s="170"/>
      <c r="D45" s="169">
        <v>-21650</v>
      </c>
      <c r="E45" s="169">
        <v>7067856</v>
      </c>
      <c r="F45" s="170"/>
      <c r="G45" s="169">
        <v>7771903</v>
      </c>
      <c r="H45" s="170"/>
      <c r="I45" s="169">
        <v>17370091</v>
      </c>
      <c r="J45" s="170"/>
      <c r="K45" s="169">
        <v>33046</v>
      </c>
      <c r="L45" s="170"/>
      <c r="M45" s="171" t="s">
        <v>15</v>
      </c>
      <c r="N45" s="171" t="s">
        <v>15</v>
      </c>
      <c r="O45" s="170"/>
      <c r="P45" s="171" t="s">
        <v>15</v>
      </c>
      <c r="Q45" s="169">
        <v>1649682</v>
      </c>
      <c r="R45" s="170"/>
      <c r="S45" s="169">
        <v>1682729</v>
      </c>
      <c r="T45" s="170"/>
      <c r="U45" s="169">
        <v>19052820</v>
      </c>
      <c r="V45" s="170"/>
      <c r="W45" s="169">
        <v>2541766</v>
      </c>
      <c r="X45" s="170"/>
      <c r="Y45" s="169">
        <v>6019913</v>
      </c>
      <c r="Z45" s="170"/>
      <c r="AA45" s="169">
        <v>27614499</v>
      </c>
      <c r="AB45" s="170"/>
    </row>
    <row r="46" spans="1:28" x14ac:dyDescent="0.2">
      <c r="A46" s="168">
        <v>1983</v>
      </c>
      <c r="B46" s="169">
        <v>2489563</v>
      </c>
      <c r="C46" s="170"/>
      <c r="D46" s="169">
        <v>-15624</v>
      </c>
      <c r="E46" s="169">
        <v>6776273</v>
      </c>
      <c r="F46" s="170"/>
      <c r="G46" s="169">
        <v>7390009</v>
      </c>
      <c r="H46" s="170"/>
      <c r="I46" s="169">
        <v>16640221</v>
      </c>
      <c r="J46" s="170"/>
      <c r="K46" s="169">
        <v>33255</v>
      </c>
      <c r="L46" s="170"/>
      <c r="M46" s="171" t="s">
        <v>15</v>
      </c>
      <c r="N46" s="171" t="s">
        <v>15</v>
      </c>
      <c r="O46" s="170"/>
      <c r="P46" s="171" t="s">
        <v>15</v>
      </c>
      <c r="Q46" s="169">
        <v>1874435</v>
      </c>
      <c r="R46" s="170"/>
      <c r="S46" s="169">
        <v>1907690</v>
      </c>
      <c r="T46" s="170"/>
      <c r="U46" s="169">
        <v>18547911</v>
      </c>
      <c r="V46" s="170"/>
      <c r="W46" s="169">
        <v>2647710</v>
      </c>
      <c r="X46" s="170"/>
      <c r="Y46" s="169">
        <v>6232151</v>
      </c>
      <c r="Z46" s="170"/>
      <c r="AA46" s="169">
        <v>27427771</v>
      </c>
      <c r="AB46" s="170"/>
    </row>
    <row r="47" spans="1:28" x14ac:dyDescent="0.2">
      <c r="A47" s="172">
        <v>1984</v>
      </c>
      <c r="B47" s="173">
        <v>2842174</v>
      </c>
      <c r="C47" s="174"/>
      <c r="D47" s="173">
        <v>-11482</v>
      </c>
      <c r="E47" s="173">
        <v>7404995</v>
      </c>
      <c r="F47" s="174"/>
      <c r="G47" s="173">
        <v>7986687</v>
      </c>
      <c r="H47" s="174"/>
      <c r="I47" s="173">
        <v>18222374</v>
      </c>
      <c r="J47" s="174"/>
      <c r="K47" s="173">
        <v>33002</v>
      </c>
      <c r="L47" s="174"/>
      <c r="M47" s="175" t="s">
        <v>15</v>
      </c>
      <c r="N47" s="175" t="s">
        <v>15</v>
      </c>
      <c r="O47" s="174"/>
      <c r="P47" s="175" t="s">
        <v>15</v>
      </c>
      <c r="Q47" s="173">
        <v>1918254</v>
      </c>
      <c r="R47" s="174"/>
      <c r="S47" s="173">
        <v>1951256</v>
      </c>
      <c r="T47" s="174"/>
      <c r="U47" s="173">
        <v>20173630</v>
      </c>
      <c r="V47" s="174"/>
      <c r="W47" s="173">
        <v>2858697</v>
      </c>
      <c r="X47" s="174"/>
      <c r="Y47" s="173">
        <v>6537566</v>
      </c>
      <c r="Z47" s="174"/>
      <c r="AA47" s="173">
        <v>29569892</v>
      </c>
      <c r="AB47" s="174"/>
    </row>
    <row r="48" spans="1:28" x14ac:dyDescent="0.2">
      <c r="A48" s="168">
        <v>1985</v>
      </c>
      <c r="B48" s="169">
        <v>2759927</v>
      </c>
      <c r="C48" s="170"/>
      <c r="D48" s="169">
        <v>-13491</v>
      </c>
      <c r="E48" s="169">
        <v>7031597</v>
      </c>
      <c r="F48" s="170"/>
      <c r="G48" s="169">
        <v>7714121</v>
      </c>
      <c r="H48" s="170"/>
      <c r="I48" s="169">
        <v>17492153</v>
      </c>
      <c r="J48" s="170"/>
      <c r="K48" s="169">
        <v>33024</v>
      </c>
      <c r="L48" s="170"/>
      <c r="M48" s="171" t="s">
        <v>15</v>
      </c>
      <c r="N48" s="171" t="s">
        <v>15</v>
      </c>
      <c r="O48" s="170"/>
      <c r="P48" s="171" t="s">
        <v>15</v>
      </c>
      <c r="Q48" s="169">
        <v>1917674</v>
      </c>
      <c r="R48" s="170"/>
      <c r="S48" s="169">
        <v>1950698</v>
      </c>
      <c r="T48" s="170"/>
      <c r="U48" s="169">
        <v>19442851</v>
      </c>
      <c r="V48" s="170"/>
      <c r="W48" s="169">
        <v>2855066</v>
      </c>
      <c r="X48" s="170"/>
      <c r="Y48" s="169">
        <v>6517893</v>
      </c>
      <c r="Z48" s="170"/>
      <c r="AA48" s="169">
        <v>28815810</v>
      </c>
      <c r="AB48" s="170"/>
    </row>
    <row r="49" spans="1:28" x14ac:dyDescent="0.2">
      <c r="A49" s="168">
        <v>1986</v>
      </c>
      <c r="B49" s="169">
        <v>2640504</v>
      </c>
      <c r="C49" s="170"/>
      <c r="D49" s="169">
        <v>-16740</v>
      </c>
      <c r="E49" s="169">
        <v>6646262</v>
      </c>
      <c r="F49" s="170"/>
      <c r="G49" s="169">
        <v>7860013</v>
      </c>
      <c r="H49" s="170"/>
      <c r="I49" s="169">
        <v>17130039</v>
      </c>
      <c r="J49" s="170"/>
      <c r="K49" s="169">
        <v>33021</v>
      </c>
      <c r="L49" s="170"/>
      <c r="M49" s="171" t="s">
        <v>15</v>
      </c>
      <c r="N49" s="171" t="s">
        <v>15</v>
      </c>
      <c r="O49" s="170"/>
      <c r="P49" s="171" t="s">
        <v>15</v>
      </c>
      <c r="Q49" s="169">
        <v>1914901</v>
      </c>
      <c r="R49" s="170"/>
      <c r="S49" s="169">
        <v>1947923</v>
      </c>
      <c r="T49" s="170"/>
      <c r="U49" s="169">
        <v>19077962</v>
      </c>
      <c r="V49" s="170"/>
      <c r="W49" s="169">
        <v>2833770</v>
      </c>
      <c r="X49" s="170"/>
      <c r="Y49" s="169">
        <v>6361836</v>
      </c>
      <c r="Z49" s="170"/>
      <c r="AA49" s="169">
        <v>28273568</v>
      </c>
      <c r="AB49" s="170"/>
    </row>
    <row r="50" spans="1:28" x14ac:dyDescent="0.2">
      <c r="A50" s="172">
        <v>1987</v>
      </c>
      <c r="B50" s="173">
        <v>2672911</v>
      </c>
      <c r="C50" s="174"/>
      <c r="D50" s="173">
        <v>8630</v>
      </c>
      <c r="E50" s="173">
        <v>7282837</v>
      </c>
      <c r="F50" s="174"/>
      <c r="G50" s="173">
        <v>8041937</v>
      </c>
      <c r="H50" s="174"/>
      <c r="I50" s="173">
        <v>18006315</v>
      </c>
      <c r="J50" s="174"/>
      <c r="K50" s="173">
        <v>32936</v>
      </c>
      <c r="L50" s="174"/>
      <c r="M50" s="175" t="s">
        <v>15</v>
      </c>
      <c r="N50" s="175" t="s">
        <v>15</v>
      </c>
      <c r="O50" s="174"/>
      <c r="P50" s="175" t="s">
        <v>15</v>
      </c>
      <c r="Q50" s="173">
        <v>1913881</v>
      </c>
      <c r="R50" s="174"/>
      <c r="S50" s="173">
        <v>1946817</v>
      </c>
      <c r="T50" s="174"/>
      <c r="U50" s="173">
        <v>19953132</v>
      </c>
      <c r="V50" s="174"/>
      <c r="W50" s="173">
        <v>2928291</v>
      </c>
      <c r="X50" s="174"/>
      <c r="Y50" s="173">
        <v>6497463</v>
      </c>
      <c r="Z50" s="174"/>
      <c r="AA50" s="173">
        <v>29378886</v>
      </c>
      <c r="AB50" s="174"/>
    </row>
    <row r="51" spans="1:28" x14ac:dyDescent="0.2">
      <c r="A51" s="168">
        <v>1988</v>
      </c>
      <c r="B51" s="169">
        <v>2827555</v>
      </c>
      <c r="C51" s="170"/>
      <c r="D51" s="169">
        <v>39556</v>
      </c>
      <c r="E51" s="169">
        <v>7655459</v>
      </c>
      <c r="F51" s="170"/>
      <c r="G51" s="169">
        <v>8317485</v>
      </c>
      <c r="H51" s="170"/>
      <c r="I51" s="169">
        <v>18840055</v>
      </c>
      <c r="J51" s="170"/>
      <c r="K51" s="169">
        <v>32635</v>
      </c>
      <c r="L51" s="170"/>
      <c r="M51" s="171" t="s">
        <v>15</v>
      </c>
      <c r="N51" s="171" t="s">
        <v>15</v>
      </c>
      <c r="O51" s="170"/>
      <c r="P51" s="171" t="s">
        <v>15</v>
      </c>
      <c r="Q51" s="169">
        <v>1989102</v>
      </c>
      <c r="R51" s="170"/>
      <c r="S51" s="169">
        <v>2021738</v>
      </c>
      <c r="T51" s="170"/>
      <c r="U51" s="169">
        <v>20861792</v>
      </c>
      <c r="V51" s="170"/>
      <c r="W51" s="169">
        <v>3058852</v>
      </c>
      <c r="X51" s="170"/>
      <c r="Y51" s="169">
        <v>6756742</v>
      </c>
      <c r="Z51" s="170"/>
      <c r="AA51" s="169">
        <v>30677386</v>
      </c>
      <c r="AB51" s="170"/>
    </row>
    <row r="52" spans="1:28" x14ac:dyDescent="0.2">
      <c r="A52" s="168">
        <v>1989</v>
      </c>
      <c r="B52" s="169">
        <v>2787002</v>
      </c>
      <c r="C52" s="170"/>
      <c r="D52" s="169">
        <v>30405</v>
      </c>
      <c r="E52" s="169">
        <v>8087553</v>
      </c>
      <c r="F52" s="170"/>
      <c r="G52" s="169">
        <v>8097977</v>
      </c>
      <c r="H52" s="170"/>
      <c r="I52" s="169">
        <v>19002936</v>
      </c>
      <c r="J52" s="170"/>
      <c r="K52" s="169">
        <v>28396</v>
      </c>
      <c r="L52" s="170"/>
      <c r="M52" s="169">
        <v>1800</v>
      </c>
      <c r="N52" s="171" t="s">
        <v>363</v>
      </c>
      <c r="O52" s="170"/>
      <c r="P52" s="171" t="s">
        <v>363</v>
      </c>
      <c r="Q52" s="169">
        <v>1840751</v>
      </c>
      <c r="R52" s="170"/>
      <c r="S52" s="169">
        <v>1870947</v>
      </c>
      <c r="T52" s="170"/>
      <c r="U52" s="169">
        <v>20873883</v>
      </c>
      <c r="V52" s="170"/>
      <c r="W52" s="169">
        <v>3158347</v>
      </c>
      <c r="X52" s="170"/>
      <c r="Y52" s="169">
        <v>7287656</v>
      </c>
      <c r="Z52" s="170"/>
      <c r="AA52" s="169">
        <v>31319887</v>
      </c>
      <c r="AB52" s="170"/>
    </row>
    <row r="53" spans="1:28" x14ac:dyDescent="0.2">
      <c r="A53" s="172">
        <v>1990</v>
      </c>
      <c r="B53" s="173">
        <v>2756008</v>
      </c>
      <c r="C53" s="174"/>
      <c r="D53" s="173">
        <v>4786</v>
      </c>
      <c r="E53" s="173">
        <v>8451066</v>
      </c>
      <c r="F53" s="174"/>
      <c r="G53" s="173">
        <v>8251147</v>
      </c>
      <c r="H53" s="174"/>
      <c r="I53" s="173">
        <v>19463009</v>
      </c>
      <c r="J53" s="174"/>
      <c r="K53" s="173">
        <v>30947</v>
      </c>
      <c r="L53" s="174"/>
      <c r="M53" s="173">
        <v>1900</v>
      </c>
      <c r="N53" s="175" t="s">
        <v>363</v>
      </c>
      <c r="O53" s="174"/>
      <c r="P53" s="175" t="s">
        <v>363</v>
      </c>
      <c r="Q53" s="173">
        <v>1684186</v>
      </c>
      <c r="R53" s="174"/>
      <c r="S53" s="173">
        <v>1717033</v>
      </c>
      <c r="T53" s="174"/>
      <c r="U53" s="173">
        <v>21180042</v>
      </c>
      <c r="V53" s="174"/>
      <c r="W53" s="173">
        <v>3226120</v>
      </c>
      <c r="X53" s="174"/>
      <c r="Y53" s="173">
        <v>7403614</v>
      </c>
      <c r="Z53" s="174"/>
      <c r="AA53" s="173">
        <v>31809775</v>
      </c>
      <c r="AB53" s="174"/>
    </row>
    <row r="54" spans="1:28" x14ac:dyDescent="0.2">
      <c r="A54" s="168">
        <v>1991</v>
      </c>
      <c r="B54" s="169">
        <v>2600840</v>
      </c>
      <c r="C54" s="170"/>
      <c r="D54" s="169">
        <v>9697</v>
      </c>
      <c r="E54" s="169">
        <v>8572317</v>
      </c>
      <c r="F54" s="170"/>
      <c r="G54" s="169">
        <v>7957831</v>
      </c>
      <c r="H54" s="170"/>
      <c r="I54" s="169">
        <v>19140684</v>
      </c>
      <c r="J54" s="170"/>
      <c r="K54" s="169">
        <v>29675</v>
      </c>
      <c r="L54" s="170"/>
      <c r="M54" s="169">
        <v>2100</v>
      </c>
      <c r="N54" s="171" t="s">
        <v>363</v>
      </c>
      <c r="O54" s="170"/>
      <c r="P54" s="171" t="s">
        <v>363</v>
      </c>
      <c r="Q54" s="169">
        <v>1651985</v>
      </c>
      <c r="R54" s="170"/>
      <c r="S54" s="169">
        <v>1683760</v>
      </c>
      <c r="T54" s="170"/>
      <c r="U54" s="169">
        <v>20824444</v>
      </c>
      <c r="V54" s="170"/>
      <c r="W54" s="169">
        <v>3229743</v>
      </c>
      <c r="X54" s="170"/>
      <c r="Y54" s="169">
        <v>7345119</v>
      </c>
      <c r="Z54" s="170"/>
      <c r="AA54" s="169">
        <v>31399305</v>
      </c>
      <c r="AB54" s="170"/>
    </row>
    <row r="55" spans="1:28" x14ac:dyDescent="0.2">
      <c r="A55" s="168">
        <v>1992</v>
      </c>
      <c r="B55" s="169">
        <v>2514821</v>
      </c>
      <c r="C55" s="170"/>
      <c r="D55" s="169">
        <v>34621</v>
      </c>
      <c r="E55" s="169">
        <v>8917798</v>
      </c>
      <c r="F55" s="170"/>
      <c r="G55" s="169">
        <v>8551838</v>
      </c>
      <c r="H55" s="170"/>
      <c r="I55" s="169">
        <v>20019078</v>
      </c>
      <c r="J55" s="170"/>
      <c r="K55" s="169">
        <v>30508</v>
      </c>
      <c r="L55" s="170"/>
      <c r="M55" s="169">
        <v>2200</v>
      </c>
      <c r="N55" s="171" t="s">
        <v>363</v>
      </c>
      <c r="O55" s="170"/>
      <c r="P55" s="171" t="s">
        <v>363</v>
      </c>
      <c r="Q55" s="169">
        <v>1704533</v>
      </c>
      <c r="R55" s="170"/>
      <c r="S55" s="169">
        <v>1737241</v>
      </c>
      <c r="T55" s="170"/>
      <c r="U55" s="169">
        <v>21756319</v>
      </c>
      <c r="V55" s="170"/>
      <c r="W55" s="169">
        <v>3318900</v>
      </c>
      <c r="X55" s="170"/>
      <c r="Y55" s="169">
        <v>7495614</v>
      </c>
      <c r="Z55" s="170"/>
      <c r="AA55" s="169">
        <v>32570834</v>
      </c>
      <c r="AB55" s="170"/>
    </row>
    <row r="56" spans="1:28" x14ac:dyDescent="0.2">
      <c r="A56" s="172">
        <v>1993</v>
      </c>
      <c r="B56" s="173">
        <v>2496288</v>
      </c>
      <c r="C56" s="174"/>
      <c r="D56" s="173">
        <v>27106</v>
      </c>
      <c r="E56" s="173">
        <v>9070486</v>
      </c>
      <c r="F56" s="174"/>
      <c r="G56" s="173">
        <v>8386466</v>
      </c>
      <c r="H56" s="174"/>
      <c r="I56" s="173">
        <v>19980346</v>
      </c>
      <c r="J56" s="174"/>
      <c r="K56" s="173">
        <v>29593</v>
      </c>
      <c r="L56" s="174"/>
      <c r="M56" s="173">
        <v>2400</v>
      </c>
      <c r="N56" s="175" t="s">
        <v>363</v>
      </c>
      <c r="O56" s="174"/>
      <c r="P56" s="175" t="s">
        <v>363</v>
      </c>
      <c r="Q56" s="173">
        <v>1740708</v>
      </c>
      <c r="R56" s="174"/>
      <c r="S56" s="173">
        <v>1772701</v>
      </c>
      <c r="T56" s="174"/>
      <c r="U56" s="173">
        <v>21753048</v>
      </c>
      <c r="V56" s="174"/>
      <c r="W56" s="173">
        <v>3334084</v>
      </c>
      <c r="X56" s="174"/>
      <c r="Y56" s="173">
        <v>7541408</v>
      </c>
      <c r="Z56" s="174"/>
      <c r="AA56" s="173">
        <v>32628541</v>
      </c>
      <c r="AB56" s="174"/>
    </row>
    <row r="57" spans="1:28" x14ac:dyDescent="0.2">
      <c r="A57" s="168">
        <v>1994</v>
      </c>
      <c r="B57" s="169">
        <v>2509686</v>
      </c>
      <c r="C57" s="170"/>
      <c r="D57" s="169">
        <v>58330</v>
      </c>
      <c r="E57" s="169">
        <v>9126046</v>
      </c>
      <c r="F57" s="170"/>
      <c r="G57" s="169">
        <v>8771237</v>
      </c>
      <c r="H57" s="170"/>
      <c r="I57" s="169">
        <v>20465298</v>
      </c>
      <c r="J57" s="170"/>
      <c r="K57" s="169">
        <v>62186</v>
      </c>
      <c r="L57" s="170"/>
      <c r="M57" s="169">
        <v>2800</v>
      </c>
      <c r="N57" s="171" t="s">
        <v>363</v>
      </c>
      <c r="O57" s="170"/>
      <c r="P57" s="171" t="s">
        <v>363</v>
      </c>
      <c r="Q57" s="169">
        <v>1862383</v>
      </c>
      <c r="R57" s="170"/>
      <c r="S57" s="169">
        <v>1927369</v>
      </c>
      <c r="T57" s="170"/>
      <c r="U57" s="169">
        <v>22392668</v>
      </c>
      <c r="V57" s="170"/>
      <c r="W57" s="169">
        <v>3439232</v>
      </c>
      <c r="X57" s="170"/>
      <c r="Y57" s="169">
        <v>7689308</v>
      </c>
      <c r="Z57" s="170"/>
      <c r="AA57" s="169">
        <v>33521208</v>
      </c>
      <c r="AB57" s="170"/>
    </row>
    <row r="58" spans="1:28" x14ac:dyDescent="0.2">
      <c r="A58" s="168">
        <v>1995</v>
      </c>
      <c r="B58" s="169">
        <v>2488267</v>
      </c>
      <c r="C58" s="170"/>
      <c r="D58" s="169">
        <v>61058</v>
      </c>
      <c r="E58" s="169">
        <v>9591824</v>
      </c>
      <c r="F58" s="170"/>
      <c r="G58" s="169">
        <v>8586002</v>
      </c>
      <c r="H58" s="170"/>
      <c r="I58" s="169">
        <v>20727151</v>
      </c>
      <c r="J58" s="170"/>
      <c r="K58" s="169">
        <v>54695</v>
      </c>
      <c r="L58" s="170"/>
      <c r="M58" s="169">
        <v>3000</v>
      </c>
      <c r="N58" s="171" t="s">
        <v>363</v>
      </c>
      <c r="O58" s="170"/>
      <c r="P58" s="171" t="s">
        <v>363</v>
      </c>
      <c r="Q58" s="169">
        <v>1934272</v>
      </c>
      <c r="R58" s="170"/>
      <c r="S58" s="169">
        <v>1991967</v>
      </c>
      <c r="T58" s="170"/>
      <c r="U58" s="169">
        <v>22719118</v>
      </c>
      <c r="V58" s="170"/>
      <c r="W58" s="169">
        <v>3455310</v>
      </c>
      <c r="X58" s="170"/>
      <c r="Y58" s="169">
        <v>7796149</v>
      </c>
      <c r="Z58" s="170"/>
      <c r="AA58" s="169">
        <v>33970577</v>
      </c>
      <c r="AB58" s="170"/>
    </row>
    <row r="59" spans="1:28" x14ac:dyDescent="0.2">
      <c r="A59" s="172">
        <v>1996</v>
      </c>
      <c r="B59" s="173">
        <v>2434394</v>
      </c>
      <c r="C59" s="174"/>
      <c r="D59" s="173">
        <v>22816</v>
      </c>
      <c r="E59" s="173">
        <v>9900567</v>
      </c>
      <c r="F59" s="174"/>
      <c r="G59" s="173">
        <v>9019361</v>
      </c>
      <c r="H59" s="174"/>
      <c r="I59" s="173">
        <v>21377138</v>
      </c>
      <c r="J59" s="174"/>
      <c r="K59" s="173">
        <v>60773</v>
      </c>
      <c r="L59" s="174"/>
      <c r="M59" s="173">
        <v>2900</v>
      </c>
      <c r="N59" s="175" t="s">
        <v>363</v>
      </c>
      <c r="O59" s="174"/>
      <c r="P59" s="175" t="s">
        <v>363</v>
      </c>
      <c r="Q59" s="173">
        <v>1969032</v>
      </c>
      <c r="R59" s="174"/>
      <c r="S59" s="173">
        <v>2032706</v>
      </c>
      <c r="T59" s="174"/>
      <c r="U59" s="173">
        <v>23409844</v>
      </c>
      <c r="V59" s="174"/>
      <c r="W59" s="173">
        <v>3526750</v>
      </c>
      <c r="X59" s="174"/>
      <c r="Y59" s="173">
        <v>7967551</v>
      </c>
      <c r="Z59" s="174"/>
      <c r="AA59" s="173">
        <v>34904146</v>
      </c>
      <c r="AB59" s="174"/>
    </row>
    <row r="60" spans="1:28" x14ac:dyDescent="0.2">
      <c r="A60" s="168">
        <v>1997</v>
      </c>
      <c r="B60" s="169">
        <v>2395064</v>
      </c>
      <c r="C60" s="170"/>
      <c r="D60" s="169">
        <v>46450</v>
      </c>
      <c r="E60" s="169">
        <v>9932937</v>
      </c>
      <c r="F60" s="170"/>
      <c r="G60" s="169">
        <v>9254573</v>
      </c>
      <c r="H60" s="170"/>
      <c r="I60" s="169">
        <v>21629024</v>
      </c>
      <c r="J60" s="170"/>
      <c r="K60" s="169">
        <v>58062</v>
      </c>
      <c r="L60" s="170"/>
      <c r="M60" s="169">
        <v>3100</v>
      </c>
      <c r="N60" s="171" t="s">
        <v>363</v>
      </c>
      <c r="O60" s="170"/>
      <c r="P60" s="171" t="s">
        <v>363</v>
      </c>
      <c r="Q60" s="169">
        <v>1995998</v>
      </c>
      <c r="R60" s="170"/>
      <c r="S60" s="169">
        <v>2057160</v>
      </c>
      <c r="T60" s="170"/>
      <c r="U60" s="169">
        <v>23686184</v>
      </c>
      <c r="V60" s="170"/>
      <c r="W60" s="169">
        <v>3542328</v>
      </c>
      <c r="X60" s="170"/>
      <c r="Y60" s="169">
        <v>7971793</v>
      </c>
      <c r="Z60" s="170"/>
      <c r="AA60" s="169">
        <v>35200305</v>
      </c>
      <c r="AB60" s="170"/>
    </row>
    <row r="61" spans="1:28" x14ac:dyDescent="0.2">
      <c r="A61" s="168">
        <v>1998</v>
      </c>
      <c r="B61" s="169">
        <v>2335259</v>
      </c>
      <c r="C61" s="170"/>
      <c r="D61" s="169">
        <v>67084</v>
      </c>
      <c r="E61" s="169">
        <v>9763364</v>
      </c>
      <c r="F61" s="170"/>
      <c r="G61" s="169">
        <v>9081827</v>
      </c>
      <c r="H61" s="170"/>
      <c r="I61" s="169">
        <v>21247533</v>
      </c>
      <c r="J61" s="170"/>
      <c r="K61" s="169">
        <v>54539</v>
      </c>
      <c r="L61" s="170"/>
      <c r="M61" s="169">
        <v>3000</v>
      </c>
      <c r="N61" s="171" t="s">
        <v>363</v>
      </c>
      <c r="O61" s="170"/>
      <c r="P61" s="171" t="s">
        <v>363</v>
      </c>
      <c r="Q61" s="169">
        <v>1871690</v>
      </c>
      <c r="R61" s="170"/>
      <c r="S61" s="169">
        <v>1929230</v>
      </c>
      <c r="T61" s="170"/>
      <c r="U61" s="169">
        <v>23176763</v>
      </c>
      <c r="V61" s="170"/>
      <c r="W61" s="169">
        <v>3586705</v>
      </c>
      <c r="X61" s="170"/>
      <c r="Y61" s="169">
        <v>8079168</v>
      </c>
      <c r="Z61" s="170"/>
      <c r="AA61" s="169">
        <v>34842636</v>
      </c>
      <c r="AB61" s="170"/>
    </row>
    <row r="62" spans="1:28" x14ac:dyDescent="0.2">
      <c r="A62" s="172">
        <v>1999</v>
      </c>
      <c r="B62" s="173">
        <v>2226783</v>
      </c>
      <c r="C62" s="174"/>
      <c r="D62" s="173">
        <v>57685</v>
      </c>
      <c r="E62" s="173">
        <v>9375302</v>
      </c>
      <c r="F62" s="174"/>
      <c r="G62" s="173">
        <v>9356087</v>
      </c>
      <c r="H62" s="174"/>
      <c r="I62" s="173">
        <v>21015857</v>
      </c>
      <c r="J62" s="174"/>
      <c r="K62" s="173">
        <v>48658</v>
      </c>
      <c r="L62" s="174"/>
      <c r="M62" s="173">
        <v>4100</v>
      </c>
      <c r="N62" s="175" t="s">
        <v>363</v>
      </c>
      <c r="O62" s="174"/>
      <c r="P62" s="175" t="s">
        <v>363</v>
      </c>
      <c r="Q62" s="173">
        <v>1881523</v>
      </c>
      <c r="R62" s="174"/>
      <c r="S62" s="173">
        <v>1934282</v>
      </c>
      <c r="T62" s="174"/>
      <c r="U62" s="173">
        <v>22950139</v>
      </c>
      <c r="V62" s="174"/>
      <c r="W62" s="173">
        <v>3610635</v>
      </c>
      <c r="X62" s="174"/>
      <c r="Y62" s="173">
        <v>8203158</v>
      </c>
      <c r="Z62" s="174"/>
      <c r="AA62" s="173">
        <v>34763932</v>
      </c>
      <c r="AB62" s="174"/>
    </row>
    <row r="63" spans="1:28" x14ac:dyDescent="0.2">
      <c r="A63" s="168">
        <v>2000</v>
      </c>
      <c r="B63" s="169">
        <v>2256498</v>
      </c>
      <c r="C63" s="170"/>
      <c r="D63" s="169">
        <v>65348</v>
      </c>
      <c r="E63" s="169">
        <v>9499794</v>
      </c>
      <c r="F63" s="176" t="s">
        <v>16</v>
      </c>
      <c r="G63" s="169">
        <v>9074565</v>
      </c>
      <c r="H63" s="170"/>
      <c r="I63" s="169">
        <v>20896206</v>
      </c>
      <c r="J63" s="176" t="s">
        <v>16</v>
      </c>
      <c r="K63" s="169">
        <v>42183</v>
      </c>
      <c r="L63" s="170"/>
      <c r="M63" s="169">
        <v>4400</v>
      </c>
      <c r="N63" s="171" t="s">
        <v>363</v>
      </c>
      <c r="O63" s="170"/>
      <c r="P63" s="171" t="s">
        <v>363</v>
      </c>
      <c r="Q63" s="169">
        <v>1881485</v>
      </c>
      <c r="R63" s="170"/>
      <c r="S63" s="169">
        <v>1928068</v>
      </c>
      <c r="T63" s="170"/>
      <c r="U63" s="169">
        <v>22824273</v>
      </c>
      <c r="V63" s="176" t="s">
        <v>16</v>
      </c>
      <c r="W63" s="169">
        <v>3631185</v>
      </c>
      <c r="X63" s="170"/>
      <c r="Y63" s="169">
        <v>8208076</v>
      </c>
      <c r="Z63" s="176" t="s">
        <v>16</v>
      </c>
      <c r="AA63" s="169">
        <v>34663534</v>
      </c>
      <c r="AB63" s="176" t="s">
        <v>16</v>
      </c>
    </row>
    <row r="64" spans="1:28" x14ac:dyDescent="0.2">
      <c r="A64" s="168">
        <v>2001</v>
      </c>
      <c r="B64" s="169">
        <v>2191638</v>
      </c>
      <c r="C64" s="170"/>
      <c r="D64" s="169">
        <v>29260</v>
      </c>
      <c r="E64" s="169">
        <v>8676343</v>
      </c>
      <c r="F64" s="170"/>
      <c r="G64" s="169">
        <v>9177924</v>
      </c>
      <c r="H64" s="170"/>
      <c r="I64" s="169">
        <v>20075165</v>
      </c>
      <c r="J64" s="170"/>
      <c r="K64" s="169">
        <v>32500</v>
      </c>
      <c r="L64" s="170"/>
      <c r="M64" s="169">
        <v>4760</v>
      </c>
      <c r="N64" s="171" t="s">
        <v>363</v>
      </c>
      <c r="O64" s="170"/>
      <c r="P64" s="171" t="s">
        <v>363</v>
      </c>
      <c r="Q64" s="169">
        <v>1681426</v>
      </c>
      <c r="R64" s="170"/>
      <c r="S64" s="169">
        <v>1718686</v>
      </c>
      <c r="T64" s="170"/>
      <c r="U64" s="169">
        <v>21793850</v>
      </c>
      <c r="V64" s="170"/>
      <c r="W64" s="169">
        <v>3400431</v>
      </c>
      <c r="X64" s="170"/>
      <c r="Y64" s="169">
        <v>7525956</v>
      </c>
      <c r="Z64" s="170"/>
      <c r="AA64" s="169">
        <v>32720237</v>
      </c>
      <c r="AB64" s="170"/>
    </row>
    <row r="65" spans="1:28" x14ac:dyDescent="0.2">
      <c r="A65" s="172">
        <v>2002</v>
      </c>
      <c r="B65" s="173">
        <v>2019358</v>
      </c>
      <c r="C65" s="174"/>
      <c r="D65" s="173">
        <v>60758</v>
      </c>
      <c r="E65" s="173">
        <v>8831570</v>
      </c>
      <c r="F65" s="177" t="s">
        <v>16</v>
      </c>
      <c r="G65" s="173">
        <v>9167688</v>
      </c>
      <c r="H65" s="174"/>
      <c r="I65" s="173">
        <v>20079374</v>
      </c>
      <c r="J65" s="177" t="s">
        <v>16</v>
      </c>
      <c r="K65" s="173">
        <v>38908</v>
      </c>
      <c r="L65" s="174"/>
      <c r="M65" s="173">
        <v>4787</v>
      </c>
      <c r="N65" s="175" t="s">
        <v>363</v>
      </c>
      <c r="O65" s="174"/>
      <c r="P65" s="175" t="s">
        <v>363</v>
      </c>
      <c r="Q65" s="173">
        <v>1675979</v>
      </c>
      <c r="R65" s="174"/>
      <c r="S65" s="173">
        <v>1719674</v>
      </c>
      <c r="T65" s="174"/>
      <c r="U65" s="173">
        <v>21799048</v>
      </c>
      <c r="V65" s="177" t="s">
        <v>16</v>
      </c>
      <c r="W65" s="173">
        <v>3378691</v>
      </c>
      <c r="X65" s="174"/>
      <c r="Y65" s="173">
        <v>7484250</v>
      </c>
      <c r="Z65" s="177" t="s">
        <v>16</v>
      </c>
      <c r="AA65" s="173">
        <v>32661988</v>
      </c>
      <c r="AB65" s="177" t="s">
        <v>16</v>
      </c>
    </row>
    <row r="66" spans="1:28" x14ac:dyDescent="0.2">
      <c r="A66" s="168">
        <v>2003</v>
      </c>
      <c r="B66" s="169">
        <v>2041412</v>
      </c>
      <c r="C66" s="170"/>
      <c r="D66" s="169">
        <v>50515</v>
      </c>
      <c r="E66" s="169">
        <v>8488339</v>
      </c>
      <c r="F66" s="170"/>
      <c r="G66" s="169">
        <v>9197118</v>
      </c>
      <c r="H66" s="170"/>
      <c r="I66" s="169">
        <v>19777384</v>
      </c>
      <c r="J66" s="176" t="s">
        <v>16</v>
      </c>
      <c r="K66" s="169">
        <v>43242</v>
      </c>
      <c r="L66" s="170"/>
      <c r="M66" s="169">
        <v>3400</v>
      </c>
      <c r="N66" s="171" t="s">
        <v>363</v>
      </c>
      <c r="O66" s="170"/>
      <c r="P66" s="171" t="s">
        <v>363</v>
      </c>
      <c r="Q66" s="169">
        <v>1678863</v>
      </c>
      <c r="R66" s="170"/>
      <c r="S66" s="169">
        <v>1725505</v>
      </c>
      <c r="T66" s="170"/>
      <c r="U66" s="169">
        <v>21502889</v>
      </c>
      <c r="V66" s="176" t="s">
        <v>16</v>
      </c>
      <c r="W66" s="169">
        <v>3454218</v>
      </c>
      <c r="X66" s="170"/>
      <c r="Y66" s="169">
        <v>7575004</v>
      </c>
      <c r="Z66" s="170"/>
      <c r="AA66" s="169">
        <v>32532110</v>
      </c>
      <c r="AB66" s="170"/>
    </row>
    <row r="67" spans="1:28" x14ac:dyDescent="0.2">
      <c r="A67" s="168">
        <v>2004</v>
      </c>
      <c r="B67" s="169">
        <v>2046877</v>
      </c>
      <c r="C67" s="170"/>
      <c r="D67" s="169">
        <v>137762</v>
      </c>
      <c r="E67" s="169">
        <v>8549832</v>
      </c>
      <c r="F67" s="176" t="s">
        <v>16</v>
      </c>
      <c r="G67" s="169">
        <v>9824669</v>
      </c>
      <c r="H67" s="170"/>
      <c r="I67" s="169">
        <v>20559140</v>
      </c>
      <c r="J67" s="176" t="s">
        <v>16</v>
      </c>
      <c r="K67" s="169">
        <v>32556</v>
      </c>
      <c r="L67" s="170"/>
      <c r="M67" s="169">
        <v>3800</v>
      </c>
      <c r="N67" s="171" t="s">
        <v>363</v>
      </c>
      <c r="O67" s="170"/>
      <c r="P67" s="171" t="s">
        <v>363</v>
      </c>
      <c r="Q67" s="169">
        <v>1816561</v>
      </c>
      <c r="R67" s="170"/>
      <c r="S67" s="169">
        <v>1852917</v>
      </c>
      <c r="T67" s="170"/>
      <c r="U67" s="169">
        <v>22412057</v>
      </c>
      <c r="V67" s="176" t="s">
        <v>16</v>
      </c>
      <c r="W67" s="169">
        <v>3472903</v>
      </c>
      <c r="X67" s="170"/>
      <c r="Y67" s="169">
        <v>7634823</v>
      </c>
      <c r="Z67" s="176" t="s">
        <v>16</v>
      </c>
      <c r="AA67" s="169">
        <v>33519782</v>
      </c>
      <c r="AB67" s="176" t="s">
        <v>16</v>
      </c>
    </row>
    <row r="68" spans="1:28" x14ac:dyDescent="0.2">
      <c r="A68" s="172">
        <v>2005</v>
      </c>
      <c r="B68" s="173">
        <v>1954042</v>
      </c>
      <c r="C68" s="174"/>
      <c r="D68" s="173">
        <v>44191</v>
      </c>
      <c r="E68" s="173">
        <v>7907344</v>
      </c>
      <c r="F68" s="177" t="s">
        <v>16</v>
      </c>
      <c r="G68" s="173">
        <v>9632513</v>
      </c>
      <c r="H68" s="174"/>
      <c r="I68" s="173">
        <v>19538091</v>
      </c>
      <c r="J68" s="177" t="s">
        <v>16</v>
      </c>
      <c r="K68" s="173">
        <v>31951</v>
      </c>
      <c r="L68" s="174"/>
      <c r="M68" s="173">
        <v>4300</v>
      </c>
      <c r="N68" s="175" t="s">
        <v>363</v>
      </c>
      <c r="O68" s="174"/>
      <c r="P68" s="175" t="s">
        <v>363</v>
      </c>
      <c r="Q68" s="173">
        <v>1836920</v>
      </c>
      <c r="R68" s="174"/>
      <c r="S68" s="173">
        <v>1873172</v>
      </c>
      <c r="T68" s="174"/>
      <c r="U68" s="173">
        <v>21411262</v>
      </c>
      <c r="V68" s="177" t="s">
        <v>16</v>
      </c>
      <c r="W68" s="173">
        <v>3477360</v>
      </c>
      <c r="X68" s="174"/>
      <c r="Y68" s="173">
        <v>7557233</v>
      </c>
      <c r="Z68" s="177" t="s">
        <v>16</v>
      </c>
      <c r="AA68" s="173">
        <v>32445855</v>
      </c>
      <c r="AB68" s="177" t="s">
        <v>16</v>
      </c>
    </row>
    <row r="69" spans="1:28" x14ac:dyDescent="0.2">
      <c r="A69" s="168">
        <v>2006</v>
      </c>
      <c r="B69" s="169">
        <v>1914466</v>
      </c>
      <c r="C69" s="170"/>
      <c r="D69" s="169">
        <v>60787</v>
      </c>
      <c r="E69" s="169">
        <v>7861025</v>
      </c>
      <c r="F69" s="176" t="s">
        <v>16</v>
      </c>
      <c r="G69" s="169">
        <v>9769914</v>
      </c>
      <c r="H69" s="170"/>
      <c r="I69" s="169">
        <v>19606191</v>
      </c>
      <c r="J69" s="176" t="s">
        <v>16</v>
      </c>
      <c r="K69" s="169">
        <v>28756</v>
      </c>
      <c r="L69" s="170"/>
      <c r="M69" s="169">
        <v>4400</v>
      </c>
      <c r="N69" s="171" t="s">
        <v>363</v>
      </c>
      <c r="O69" s="170"/>
      <c r="P69" s="171" t="s">
        <v>363</v>
      </c>
      <c r="Q69" s="169">
        <v>1896649</v>
      </c>
      <c r="R69" s="176" t="s">
        <v>16</v>
      </c>
      <c r="S69" s="169">
        <v>1929805</v>
      </c>
      <c r="T69" s="176" t="s">
        <v>16</v>
      </c>
      <c r="U69" s="169">
        <v>21535996</v>
      </c>
      <c r="V69" s="176" t="s">
        <v>16</v>
      </c>
      <c r="W69" s="169">
        <v>3450547</v>
      </c>
      <c r="X69" s="170"/>
      <c r="Y69" s="169">
        <v>7414517</v>
      </c>
      <c r="Z69" s="176" t="s">
        <v>16</v>
      </c>
      <c r="AA69" s="169">
        <v>32401060</v>
      </c>
      <c r="AB69" s="176" t="s">
        <v>16</v>
      </c>
    </row>
    <row r="70" spans="1:28" x14ac:dyDescent="0.2">
      <c r="A70" s="168">
        <v>2007</v>
      </c>
      <c r="B70" s="169">
        <v>1864612</v>
      </c>
      <c r="C70" s="170"/>
      <c r="D70" s="169">
        <v>25191</v>
      </c>
      <c r="E70" s="169">
        <v>8073570</v>
      </c>
      <c r="F70" s="176" t="s">
        <v>16</v>
      </c>
      <c r="G70" s="169">
        <v>9450597</v>
      </c>
      <c r="H70" s="170"/>
      <c r="I70" s="169">
        <v>19413970</v>
      </c>
      <c r="J70" s="176" t="s">
        <v>16</v>
      </c>
      <c r="K70" s="169">
        <v>15715</v>
      </c>
      <c r="L70" s="170"/>
      <c r="M70" s="169">
        <v>4700</v>
      </c>
      <c r="N70" s="171" t="s">
        <v>363</v>
      </c>
      <c r="O70" s="170"/>
      <c r="P70" s="171" t="s">
        <v>363</v>
      </c>
      <c r="Q70" s="169">
        <v>1935613</v>
      </c>
      <c r="R70" s="176" t="s">
        <v>16</v>
      </c>
      <c r="S70" s="169">
        <v>1956029</v>
      </c>
      <c r="T70" s="176" t="s">
        <v>16</v>
      </c>
      <c r="U70" s="169">
        <v>21369998</v>
      </c>
      <c r="V70" s="176" t="s">
        <v>16</v>
      </c>
      <c r="W70" s="169">
        <v>3506963</v>
      </c>
      <c r="X70" s="170"/>
      <c r="Y70" s="169">
        <v>7517012</v>
      </c>
      <c r="Z70" s="176" t="s">
        <v>16</v>
      </c>
      <c r="AA70" s="169">
        <v>32393973</v>
      </c>
      <c r="AB70" s="176" t="s">
        <v>16</v>
      </c>
    </row>
    <row r="71" spans="1:28" x14ac:dyDescent="0.2">
      <c r="A71" s="172">
        <v>2008</v>
      </c>
      <c r="B71" s="173">
        <v>1795585</v>
      </c>
      <c r="C71" s="174"/>
      <c r="D71" s="173">
        <v>40772</v>
      </c>
      <c r="E71" s="173">
        <v>8083406</v>
      </c>
      <c r="F71" s="177" t="s">
        <v>16</v>
      </c>
      <c r="G71" s="173">
        <v>8511175</v>
      </c>
      <c r="H71" s="174"/>
      <c r="I71" s="173">
        <v>18430938</v>
      </c>
      <c r="J71" s="177" t="s">
        <v>16</v>
      </c>
      <c r="K71" s="173">
        <v>16514</v>
      </c>
      <c r="L71" s="174"/>
      <c r="M71" s="173">
        <v>5000</v>
      </c>
      <c r="N71" s="175" t="s">
        <v>363</v>
      </c>
      <c r="O71" s="174"/>
      <c r="P71" s="175" t="s">
        <v>363</v>
      </c>
      <c r="Q71" s="173">
        <v>2027883</v>
      </c>
      <c r="R71" s="177" t="s">
        <v>16</v>
      </c>
      <c r="S71" s="173">
        <v>2049398</v>
      </c>
      <c r="T71" s="177" t="s">
        <v>16</v>
      </c>
      <c r="U71" s="173">
        <v>20480336</v>
      </c>
      <c r="V71" s="177" t="s">
        <v>16</v>
      </c>
      <c r="W71" s="173">
        <v>3443733</v>
      </c>
      <c r="X71" s="174"/>
      <c r="Y71" s="173">
        <v>7365446</v>
      </c>
      <c r="Z71" s="177" t="s">
        <v>16</v>
      </c>
      <c r="AA71" s="173">
        <v>31289515</v>
      </c>
      <c r="AB71" s="177" t="s">
        <v>16</v>
      </c>
    </row>
    <row r="72" spans="1:28" x14ac:dyDescent="0.2">
      <c r="A72" s="168">
        <v>2009</v>
      </c>
      <c r="B72" s="169">
        <v>1395671</v>
      </c>
      <c r="C72" s="170"/>
      <c r="D72" s="169">
        <v>-23811</v>
      </c>
      <c r="E72" s="169">
        <v>7608972</v>
      </c>
      <c r="F72" s="176" t="s">
        <v>16</v>
      </c>
      <c r="G72" s="169">
        <v>7815777</v>
      </c>
      <c r="H72" s="170"/>
      <c r="I72" s="169">
        <v>16796609</v>
      </c>
      <c r="J72" s="176" t="s">
        <v>16</v>
      </c>
      <c r="K72" s="169">
        <v>18235</v>
      </c>
      <c r="L72" s="170"/>
      <c r="M72" s="169">
        <v>4200</v>
      </c>
      <c r="N72" s="171" t="s">
        <v>363</v>
      </c>
      <c r="O72" s="170"/>
      <c r="P72" s="171" t="s">
        <v>363</v>
      </c>
      <c r="Q72" s="169">
        <v>1993634</v>
      </c>
      <c r="R72" s="176" t="s">
        <v>16</v>
      </c>
      <c r="S72" s="169">
        <v>2016069</v>
      </c>
      <c r="T72" s="176" t="s">
        <v>16</v>
      </c>
      <c r="U72" s="169">
        <v>18812678</v>
      </c>
      <c r="V72" s="176" t="s">
        <v>16</v>
      </c>
      <c r="W72" s="169">
        <v>3130312</v>
      </c>
      <c r="X72" s="170"/>
      <c r="Y72" s="169">
        <v>6581899</v>
      </c>
      <c r="Z72" s="176" t="s">
        <v>16</v>
      </c>
      <c r="AA72" s="169">
        <v>28524889</v>
      </c>
      <c r="AB72" s="176" t="s">
        <v>16</v>
      </c>
    </row>
    <row r="73" spans="1:28" x14ac:dyDescent="0.2">
      <c r="A73" s="168">
        <v>2010</v>
      </c>
      <c r="B73" s="169">
        <v>1648618</v>
      </c>
      <c r="C73" s="176" t="s">
        <v>16</v>
      </c>
      <c r="D73" s="169">
        <v>-6171</v>
      </c>
      <c r="E73" s="169">
        <v>7959330</v>
      </c>
      <c r="F73" s="176" t="s">
        <v>16</v>
      </c>
      <c r="G73" s="169">
        <v>8209937</v>
      </c>
      <c r="H73" s="176" t="s">
        <v>16</v>
      </c>
      <c r="I73" s="169">
        <v>17811714</v>
      </c>
      <c r="J73" s="176" t="s">
        <v>16</v>
      </c>
      <c r="K73" s="169">
        <v>16270</v>
      </c>
      <c r="L73" s="176" t="s">
        <v>16</v>
      </c>
      <c r="M73" s="169">
        <v>4200</v>
      </c>
      <c r="N73" s="171">
        <v>18</v>
      </c>
      <c r="O73" s="176" t="s">
        <v>16</v>
      </c>
      <c r="P73" s="171" t="s">
        <v>363</v>
      </c>
      <c r="Q73" s="169">
        <v>2229866</v>
      </c>
      <c r="R73" s="176" t="s">
        <v>16</v>
      </c>
      <c r="S73" s="169">
        <v>2250353</v>
      </c>
      <c r="T73" s="176" t="s">
        <v>16</v>
      </c>
      <c r="U73" s="169">
        <v>20062067</v>
      </c>
      <c r="V73" s="176" t="s">
        <v>16</v>
      </c>
      <c r="W73" s="169">
        <v>3312618</v>
      </c>
      <c r="X73" s="176" t="s">
        <v>16</v>
      </c>
      <c r="Y73" s="169">
        <v>6934378</v>
      </c>
      <c r="Z73" s="176" t="s">
        <v>16</v>
      </c>
      <c r="AA73" s="169">
        <v>30309063</v>
      </c>
      <c r="AB73" s="176" t="s">
        <v>16</v>
      </c>
    </row>
    <row r="74" spans="1:28" x14ac:dyDescent="0.2">
      <c r="A74" s="172" t="s">
        <v>364</v>
      </c>
      <c r="B74" s="173">
        <v>1599230</v>
      </c>
      <c r="C74" s="174"/>
      <c r="D74" s="173">
        <v>11104</v>
      </c>
      <c r="E74" s="173">
        <v>8321242</v>
      </c>
      <c r="F74" s="174"/>
      <c r="G74" s="173">
        <v>8063751</v>
      </c>
      <c r="H74" s="174"/>
      <c r="I74" s="173">
        <v>17995327</v>
      </c>
      <c r="J74" s="174"/>
      <c r="K74" s="173">
        <v>17933</v>
      </c>
      <c r="L74" s="174"/>
      <c r="M74" s="173">
        <v>4200</v>
      </c>
      <c r="N74" s="175">
        <v>95</v>
      </c>
      <c r="O74" s="174"/>
      <c r="P74" s="175">
        <v>95</v>
      </c>
      <c r="Q74" s="173">
        <v>2272984</v>
      </c>
      <c r="R74" s="174"/>
      <c r="S74" s="173">
        <v>2295306</v>
      </c>
      <c r="T74" s="174"/>
      <c r="U74" s="173">
        <v>20290633</v>
      </c>
      <c r="V74" s="174"/>
      <c r="W74" s="173">
        <v>3328641</v>
      </c>
      <c r="X74" s="174"/>
      <c r="Y74" s="173">
        <v>6972650</v>
      </c>
      <c r="Z74" s="174"/>
      <c r="AA74" s="173">
        <v>30591925</v>
      </c>
      <c r="AB74" s="174"/>
    </row>
    <row r="75" spans="1:28" x14ac:dyDescent="0.2">
      <c r="A75" s="459" t="s">
        <v>365</v>
      </c>
      <c r="B75" s="460"/>
      <c r="C75" s="460"/>
      <c r="D75" s="460"/>
      <c r="E75" s="460"/>
      <c r="F75" s="460"/>
      <c r="G75" s="460"/>
      <c r="H75" s="460"/>
      <c r="I75" s="460"/>
      <c r="J75" s="460"/>
      <c r="K75" s="460"/>
      <c r="L75" s="460"/>
      <c r="M75" s="460"/>
      <c r="N75" s="460"/>
      <c r="O75" s="460" t="s">
        <v>366</v>
      </c>
      <c r="P75" s="460"/>
      <c r="Q75" s="460"/>
      <c r="R75" s="460"/>
      <c r="S75" s="460"/>
      <c r="T75" s="460"/>
      <c r="U75" s="460"/>
      <c r="V75" s="460"/>
      <c r="W75" s="460"/>
      <c r="X75" s="460"/>
      <c r="Y75" s="460"/>
      <c r="Z75" s="460"/>
      <c r="AA75" s="460"/>
      <c r="AB75" s="461"/>
    </row>
    <row r="76" spans="1:28" x14ac:dyDescent="0.2">
      <c r="A76" s="450" t="s">
        <v>367</v>
      </c>
      <c r="B76" s="451"/>
      <c r="C76" s="451"/>
      <c r="D76" s="451"/>
      <c r="E76" s="451"/>
      <c r="F76" s="451"/>
      <c r="G76" s="451"/>
      <c r="H76" s="451"/>
      <c r="I76" s="451"/>
      <c r="J76" s="451"/>
      <c r="K76" s="451"/>
      <c r="L76" s="451"/>
      <c r="M76" s="451"/>
      <c r="N76" s="451"/>
      <c r="O76" s="451" t="s">
        <v>368</v>
      </c>
      <c r="P76" s="451"/>
      <c r="Q76" s="451"/>
      <c r="R76" s="451"/>
      <c r="S76" s="451"/>
      <c r="T76" s="451"/>
      <c r="U76" s="451"/>
      <c r="V76" s="451"/>
      <c r="W76" s="451"/>
      <c r="X76" s="451"/>
      <c r="Y76" s="451"/>
      <c r="Z76" s="451"/>
      <c r="AA76" s="451"/>
      <c r="AB76" s="458"/>
    </row>
    <row r="77" spans="1:28" x14ac:dyDescent="0.2">
      <c r="A77" s="450"/>
      <c r="B77" s="451"/>
      <c r="C77" s="451"/>
      <c r="D77" s="451"/>
      <c r="E77" s="451"/>
      <c r="F77" s="451"/>
      <c r="G77" s="451"/>
      <c r="H77" s="451"/>
      <c r="I77" s="451"/>
      <c r="J77" s="451"/>
      <c r="K77" s="451"/>
      <c r="L77" s="451"/>
      <c r="M77" s="451"/>
      <c r="N77" s="451"/>
      <c r="O77" s="452" t="s">
        <v>369</v>
      </c>
      <c r="P77" s="452"/>
      <c r="Q77" s="452"/>
      <c r="R77" s="452"/>
      <c r="S77" s="452"/>
      <c r="T77" s="452"/>
      <c r="U77" s="452"/>
      <c r="V77" s="452"/>
      <c r="W77" s="452"/>
      <c r="X77" s="452"/>
      <c r="Y77" s="452"/>
      <c r="Z77" s="452"/>
      <c r="AA77" s="452"/>
      <c r="AB77" s="453"/>
    </row>
    <row r="78" spans="1:28" x14ac:dyDescent="0.2">
      <c r="A78" s="450"/>
      <c r="B78" s="451"/>
      <c r="C78" s="451"/>
      <c r="D78" s="451"/>
      <c r="E78" s="451"/>
      <c r="F78" s="451"/>
      <c r="G78" s="451"/>
      <c r="H78" s="451"/>
      <c r="I78" s="451"/>
      <c r="J78" s="451"/>
      <c r="K78" s="451"/>
      <c r="L78" s="451"/>
      <c r="M78" s="451"/>
      <c r="N78" s="451"/>
      <c r="O78" s="452" t="s">
        <v>370</v>
      </c>
      <c r="P78" s="452"/>
      <c r="Q78" s="452"/>
      <c r="R78" s="452"/>
      <c r="S78" s="452"/>
      <c r="T78" s="452"/>
      <c r="U78" s="452"/>
      <c r="V78" s="452"/>
      <c r="W78" s="452"/>
      <c r="X78" s="452"/>
      <c r="Y78" s="452"/>
      <c r="Z78" s="452"/>
      <c r="AA78" s="452"/>
      <c r="AB78" s="453"/>
    </row>
    <row r="79" spans="1:28" x14ac:dyDescent="0.2">
      <c r="A79" s="450"/>
      <c r="B79" s="451"/>
      <c r="C79" s="451"/>
      <c r="D79" s="451"/>
      <c r="E79" s="451"/>
      <c r="F79" s="451"/>
      <c r="G79" s="451"/>
      <c r="H79" s="451"/>
      <c r="I79" s="451"/>
      <c r="J79" s="451"/>
      <c r="K79" s="451"/>
      <c r="L79" s="451"/>
      <c r="M79" s="451"/>
      <c r="N79" s="451"/>
      <c r="O79" s="452" t="s">
        <v>371</v>
      </c>
      <c r="P79" s="452"/>
      <c r="Q79" s="452"/>
      <c r="R79" s="452"/>
      <c r="S79" s="452"/>
      <c r="T79" s="452"/>
      <c r="U79" s="452"/>
      <c r="V79" s="452"/>
      <c r="W79" s="452"/>
      <c r="X79" s="452"/>
      <c r="Y79" s="452"/>
      <c r="Z79" s="452"/>
      <c r="AA79" s="452"/>
      <c r="AB79" s="453"/>
    </row>
    <row r="80" spans="1:28" x14ac:dyDescent="0.2">
      <c r="A80" s="450" t="s">
        <v>372</v>
      </c>
      <c r="B80" s="451"/>
      <c r="C80" s="451"/>
      <c r="D80" s="451"/>
      <c r="E80" s="451"/>
      <c r="F80" s="451"/>
      <c r="G80" s="451"/>
      <c r="H80" s="451"/>
      <c r="I80" s="451"/>
      <c r="J80" s="451"/>
      <c r="K80" s="451"/>
      <c r="L80" s="451"/>
      <c r="M80" s="451"/>
      <c r="N80" s="451"/>
      <c r="O80" s="451" t="s">
        <v>373</v>
      </c>
      <c r="P80" s="451"/>
      <c r="Q80" s="451"/>
      <c r="R80" s="451"/>
      <c r="S80" s="451"/>
      <c r="T80" s="451"/>
      <c r="U80" s="451"/>
      <c r="V80" s="451"/>
      <c r="W80" s="451"/>
      <c r="X80" s="451"/>
      <c r="Y80" s="451"/>
      <c r="Z80" s="451"/>
      <c r="AA80" s="451"/>
      <c r="AB80" s="458"/>
    </row>
    <row r="81" spans="1:28" x14ac:dyDescent="0.2">
      <c r="A81" s="457" t="s">
        <v>107</v>
      </c>
      <c r="B81" s="452"/>
      <c r="C81" s="452"/>
      <c r="D81" s="452"/>
      <c r="E81" s="452"/>
      <c r="F81" s="452"/>
      <c r="G81" s="452"/>
      <c r="H81" s="452"/>
      <c r="I81" s="452"/>
      <c r="J81" s="452"/>
      <c r="K81" s="452"/>
      <c r="L81" s="452"/>
      <c r="M81" s="452"/>
      <c r="N81" s="452"/>
      <c r="O81" s="452" t="s">
        <v>374</v>
      </c>
      <c r="P81" s="452"/>
      <c r="Q81" s="452"/>
      <c r="R81" s="452"/>
      <c r="S81" s="452"/>
      <c r="T81" s="452"/>
      <c r="U81" s="452"/>
      <c r="V81" s="452"/>
      <c r="W81" s="452"/>
      <c r="X81" s="452"/>
      <c r="Y81" s="452"/>
      <c r="Z81" s="452"/>
      <c r="AA81" s="452"/>
      <c r="AB81" s="453"/>
    </row>
    <row r="82" spans="1:28" x14ac:dyDescent="0.2">
      <c r="A82" s="450" t="s">
        <v>375</v>
      </c>
      <c r="B82" s="451"/>
      <c r="C82" s="451"/>
      <c r="D82" s="451"/>
      <c r="E82" s="451"/>
      <c r="F82" s="451"/>
      <c r="G82" s="451"/>
      <c r="H82" s="451"/>
      <c r="I82" s="451"/>
      <c r="J82" s="451"/>
      <c r="K82" s="451"/>
      <c r="L82" s="451"/>
      <c r="M82" s="451"/>
      <c r="N82" s="451"/>
      <c r="O82" s="451" t="s">
        <v>376</v>
      </c>
      <c r="P82" s="451"/>
      <c r="Q82" s="451"/>
      <c r="R82" s="451"/>
      <c r="S82" s="451"/>
      <c r="T82" s="451"/>
      <c r="U82" s="451"/>
      <c r="V82" s="451"/>
      <c r="W82" s="451"/>
      <c r="X82" s="451"/>
      <c r="Y82" s="451"/>
      <c r="Z82" s="451"/>
      <c r="AA82" s="451"/>
      <c r="AB82" s="458"/>
    </row>
    <row r="83" spans="1:28" x14ac:dyDescent="0.2">
      <c r="A83" s="457" t="s">
        <v>377</v>
      </c>
      <c r="B83" s="452"/>
      <c r="C83" s="452"/>
      <c r="D83" s="452"/>
      <c r="E83" s="452"/>
      <c r="F83" s="452"/>
      <c r="G83" s="452"/>
      <c r="H83" s="452"/>
      <c r="I83" s="452"/>
      <c r="J83" s="452"/>
      <c r="K83" s="452"/>
      <c r="L83" s="452"/>
      <c r="M83" s="452"/>
      <c r="N83" s="452"/>
      <c r="O83" s="452" t="s">
        <v>378</v>
      </c>
      <c r="P83" s="452"/>
      <c r="Q83" s="452"/>
      <c r="R83" s="452"/>
      <c r="S83" s="452"/>
      <c r="T83" s="452"/>
      <c r="U83" s="452"/>
      <c r="V83" s="452"/>
      <c r="W83" s="452"/>
      <c r="X83" s="452"/>
      <c r="Y83" s="452"/>
      <c r="Z83" s="452"/>
      <c r="AA83" s="452"/>
      <c r="AB83" s="453"/>
    </row>
    <row r="84" spans="1:28" x14ac:dyDescent="0.2">
      <c r="A84" s="457" t="s">
        <v>379</v>
      </c>
      <c r="B84" s="452"/>
      <c r="C84" s="452"/>
      <c r="D84" s="452"/>
      <c r="E84" s="452"/>
      <c r="F84" s="452"/>
      <c r="G84" s="452"/>
      <c r="H84" s="452"/>
      <c r="I84" s="452"/>
      <c r="J84" s="452"/>
      <c r="K84" s="452"/>
      <c r="L84" s="452"/>
      <c r="M84" s="452"/>
      <c r="N84" s="452"/>
      <c r="O84" s="452" t="s">
        <v>380</v>
      </c>
      <c r="P84" s="452"/>
      <c r="Q84" s="452"/>
      <c r="R84" s="452"/>
      <c r="S84" s="452"/>
      <c r="T84" s="452"/>
      <c r="U84" s="452"/>
      <c r="V84" s="452"/>
      <c r="W84" s="452"/>
      <c r="X84" s="452"/>
      <c r="Y84" s="452"/>
      <c r="Z84" s="452"/>
      <c r="AA84" s="452"/>
      <c r="AB84" s="453"/>
    </row>
    <row r="85" spans="1:28" x14ac:dyDescent="0.2">
      <c r="A85" s="450" t="s">
        <v>381</v>
      </c>
      <c r="B85" s="451"/>
      <c r="C85" s="451"/>
      <c r="D85" s="451"/>
      <c r="E85" s="451"/>
      <c r="F85" s="451"/>
      <c r="G85" s="451"/>
      <c r="H85" s="451"/>
      <c r="I85" s="451"/>
      <c r="J85" s="451"/>
      <c r="K85" s="451"/>
      <c r="L85" s="451"/>
      <c r="M85" s="451"/>
      <c r="N85" s="451"/>
      <c r="O85" s="452" t="s">
        <v>382</v>
      </c>
      <c r="P85" s="452"/>
      <c r="Q85" s="452"/>
      <c r="R85" s="452"/>
      <c r="S85" s="452"/>
      <c r="T85" s="452"/>
      <c r="U85" s="452"/>
      <c r="V85" s="452"/>
      <c r="W85" s="452"/>
      <c r="X85" s="452"/>
      <c r="Y85" s="452"/>
      <c r="Z85" s="452"/>
      <c r="AA85" s="452"/>
      <c r="AB85" s="453"/>
    </row>
    <row r="86" spans="1:28" x14ac:dyDescent="0.2">
      <c r="A86" s="450"/>
      <c r="B86" s="451"/>
      <c r="C86" s="451"/>
      <c r="D86" s="451"/>
      <c r="E86" s="451"/>
      <c r="F86" s="451"/>
      <c r="G86" s="451"/>
      <c r="H86" s="451"/>
      <c r="I86" s="451"/>
      <c r="J86" s="451"/>
      <c r="K86" s="451"/>
      <c r="L86" s="451"/>
      <c r="M86" s="451"/>
      <c r="N86" s="451"/>
      <c r="O86" s="452" t="s">
        <v>383</v>
      </c>
      <c r="P86" s="452"/>
      <c r="Q86" s="452"/>
      <c r="R86" s="452"/>
      <c r="S86" s="452"/>
      <c r="T86" s="452"/>
      <c r="U86" s="452"/>
      <c r="V86" s="452"/>
      <c r="W86" s="452"/>
      <c r="X86" s="452"/>
      <c r="Y86" s="452"/>
      <c r="Z86" s="452"/>
      <c r="AA86" s="452"/>
      <c r="AB86" s="453"/>
    </row>
    <row r="87" spans="1:28" x14ac:dyDescent="0.2">
      <c r="A87" s="450" t="s">
        <v>384</v>
      </c>
      <c r="B87" s="451"/>
      <c r="C87" s="451"/>
      <c r="D87" s="451"/>
      <c r="E87" s="451"/>
      <c r="F87" s="451"/>
      <c r="G87" s="451"/>
      <c r="H87" s="451"/>
      <c r="I87" s="451"/>
      <c r="J87" s="451"/>
      <c r="K87" s="451"/>
      <c r="L87" s="451"/>
      <c r="M87" s="451"/>
      <c r="N87" s="451"/>
      <c r="O87" s="452" t="s">
        <v>385</v>
      </c>
      <c r="P87" s="452"/>
      <c r="Q87" s="452"/>
      <c r="R87" s="452"/>
      <c r="S87" s="452"/>
      <c r="T87" s="452"/>
      <c r="U87" s="452"/>
      <c r="V87" s="452"/>
      <c r="W87" s="452"/>
      <c r="X87" s="452"/>
      <c r="Y87" s="452"/>
      <c r="Z87" s="452"/>
      <c r="AA87" s="452"/>
      <c r="AB87" s="453"/>
    </row>
    <row r="88" spans="1:28" x14ac:dyDescent="0.2">
      <c r="A88" s="457" t="s">
        <v>386</v>
      </c>
      <c r="B88" s="452"/>
      <c r="C88" s="452"/>
      <c r="D88" s="452"/>
      <c r="E88" s="452"/>
      <c r="F88" s="452"/>
      <c r="G88" s="452"/>
      <c r="H88" s="452"/>
      <c r="I88" s="452"/>
      <c r="J88" s="452"/>
      <c r="K88" s="452"/>
      <c r="L88" s="452"/>
      <c r="M88" s="452"/>
      <c r="N88" s="452"/>
      <c r="O88" s="452" t="s">
        <v>387</v>
      </c>
      <c r="P88" s="452"/>
      <c r="Q88" s="452"/>
      <c r="R88" s="452"/>
      <c r="S88" s="452"/>
      <c r="T88" s="452"/>
      <c r="U88" s="452"/>
      <c r="V88" s="452"/>
      <c r="W88" s="452"/>
      <c r="X88" s="452"/>
      <c r="Y88" s="452"/>
      <c r="Z88" s="452"/>
      <c r="AA88" s="452"/>
      <c r="AB88" s="453"/>
    </row>
    <row r="89" spans="1:28" x14ac:dyDescent="0.2">
      <c r="A89" s="457"/>
      <c r="B89" s="452"/>
      <c r="C89" s="452"/>
      <c r="D89" s="452"/>
      <c r="E89" s="452"/>
      <c r="F89" s="452"/>
      <c r="G89" s="452"/>
      <c r="H89" s="452"/>
      <c r="I89" s="452"/>
      <c r="J89" s="452"/>
      <c r="K89" s="452"/>
      <c r="L89" s="452"/>
      <c r="M89" s="452"/>
      <c r="N89" s="452"/>
      <c r="O89" s="452" t="s">
        <v>388</v>
      </c>
      <c r="P89" s="452"/>
      <c r="Q89" s="452"/>
      <c r="R89" s="452"/>
      <c r="S89" s="452"/>
      <c r="T89" s="452"/>
      <c r="U89" s="452"/>
      <c r="V89" s="452"/>
      <c r="W89" s="452"/>
      <c r="X89" s="452"/>
      <c r="Y89" s="452"/>
      <c r="Z89" s="452"/>
      <c r="AA89" s="452"/>
      <c r="AB89" s="453"/>
    </row>
    <row r="90" spans="1:28" ht="12.75" customHeight="1" x14ac:dyDescent="0.2">
      <c r="A90" s="450" t="s">
        <v>389</v>
      </c>
      <c r="B90" s="451"/>
      <c r="C90" s="451"/>
      <c r="D90" s="451"/>
      <c r="E90" s="451"/>
      <c r="F90" s="451"/>
      <c r="G90" s="451"/>
      <c r="H90" s="451"/>
      <c r="I90" s="451"/>
      <c r="J90" s="451"/>
      <c r="K90" s="451"/>
      <c r="L90" s="451"/>
      <c r="M90" s="451"/>
      <c r="N90" s="451"/>
      <c r="O90" s="290" t="s">
        <v>390</v>
      </c>
      <c r="P90" s="290"/>
      <c r="Q90" s="290"/>
      <c r="R90" s="290"/>
      <c r="S90" s="290"/>
      <c r="T90" s="290"/>
      <c r="U90" s="290"/>
      <c r="V90" s="290"/>
      <c r="W90" s="290"/>
      <c r="X90" s="290"/>
      <c r="Y90" s="290"/>
      <c r="Z90" s="290"/>
      <c r="AA90" s="290"/>
      <c r="AB90" s="291"/>
    </row>
    <row r="91" spans="1:28" x14ac:dyDescent="0.2">
      <c r="A91" s="450"/>
      <c r="B91" s="451"/>
      <c r="C91" s="451"/>
      <c r="D91" s="451"/>
      <c r="E91" s="451"/>
      <c r="F91" s="451"/>
      <c r="G91" s="451"/>
      <c r="H91" s="451"/>
      <c r="I91" s="451"/>
      <c r="J91" s="451"/>
      <c r="K91" s="451"/>
      <c r="L91" s="451"/>
      <c r="M91" s="451"/>
      <c r="N91" s="451"/>
      <c r="O91" s="452" t="s">
        <v>391</v>
      </c>
      <c r="P91" s="452"/>
      <c r="Q91" s="452"/>
      <c r="R91" s="452"/>
      <c r="S91" s="452"/>
      <c r="T91" s="452"/>
      <c r="U91" s="452"/>
      <c r="V91" s="452"/>
      <c r="W91" s="452"/>
      <c r="X91" s="452"/>
      <c r="Y91" s="452"/>
      <c r="Z91" s="452"/>
      <c r="AA91" s="452"/>
      <c r="AB91" s="453"/>
    </row>
    <row r="92" spans="1:28" x14ac:dyDescent="0.2">
      <c r="A92" s="450" t="s">
        <v>392</v>
      </c>
      <c r="B92" s="451"/>
      <c r="C92" s="451"/>
      <c r="D92" s="451"/>
      <c r="E92" s="451"/>
      <c r="F92" s="451"/>
      <c r="G92" s="451"/>
      <c r="H92" s="451"/>
      <c r="I92" s="451"/>
      <c r="J92" s="451"/>
      <c r="K92" s="451"/>
      <c r="L92" s="451"/>
      <c r="M92" s="451"/>
      <c r="N92" s="451"/>
      <c r="O92" s="452" t="s">
        <v>393</v>
      </c>
      <c r="P92" s="452"/>
      <c r="Q92" s="452"/>
      <c r="R92" s="452"/>
      <c r="S92" s="452"/>
      <c r="T92" s="452"/>
      <c r="U92" s="452"/>
      <c r="V92" s="452"/>
      <c r="W92" s="452"/>
      <c r="X92" s="452"/>
      <c r="Y92" s="452"/>
      <c r="Z92" s="452"/>
      <c r="AA92" s="452"/>
      <c r="AB92" s="453"/>
    </row>
    <row r="93" spans="1:28" x14ac:dyDescent="0.2">
      <c r="A93" s="456" t="s">
        <v>394</v>
      </c>
      <c r="B93" s="454"/>
      <c r="C93" s="454"/>
      <c r="D93" s="454"/>
      <c r="E93" s="454"/>
      <c r="F93" s="454"/>
      <c r="G93" s="454"/>
      <c r="H93" s="454"/>
      <c r="I93" s="454"/>
      <c r="J93" s="454"/>
      <c r="K93" s="454"/>
      <c r="L93" s="454"/>
      <c r="M93" s="454"/>
      <c r="N93" s="454"/>
      <c r="O93" s="454"/>
      <c r="P93" s="454"/>
      <c r="Q93" s="454"/>
      <c r="R93" s="454"/>
      <c r="S93" s="454"/>
      <c r="T93" s="454"/>
      <c r="U93" s="454"/>
      <c r="V93" s="454"/>
      <c r="W93" s="454"/>
      <c r="X93" s="454"/>
      <c r="Y93" s="454"/>
      <c r="Z93" s="454"/>
      <c r="AA93" s="454"/>
      <c r="AB93" s="455"/>
    </row>
  </sheetData>
  <mergeCells count="74">
    <mergeCell ref="A1:AB1"/>
    <mergeCell ref="A2:AB2"/>
    <mergeCell ref="A3:A11"/>
    <mergeCell ref="B3:V6"/>
    <mergeCell ref="W3:X3"/>
    <mergeCell ref="Y3:Z3"/>
    <mergeCell ref="AA3:AB11"/>
    <mergeCell ref="W4:X4"/>
    <mergeCell ref="Y4:Z4"/>
    <mergeCell ref="W5:X5"/>
    <mergeCell ref="Y5:Z5"/>
    <mergeCell ref="W6:X6"/>
    <mergeCell ref="Y6:Z6"/>
    <mergeCell ref="B7:J9"/>
    <mergeCell ref="K7:T9"/>
    <mergeCell ref="U7:V7"/>
    <mergeCell ref="W7:X7"/>
    <mergeCell ref="Y7:Z7"/>
    <mergeCell ref="U8:V8"/>
    <mergeCell ref="W8:X8"/>
    <mergeCell ref="Y8:Z8"/>
    <mergeCell ref="U9:V9"/>
    <mergeCell ref="W9:X9"/>
    <mergeCell ref="Y9:Z9"/>
    <mergeCell ref="B10:C11"/>
    <mergeCell ref="E10:F10"/>
    <mergeCell ref="G10:H11"/>
    <mergeCell ref="I10:J11"/>
    <mergeCell ref="K10:L10"/>
    <mergeCell ref="M10:M11"/>
    <mergeCell ref="Y10:Z10"/>
    <mergeCell ref="E11:F11"/>
    <mergeCell ref="K11:L11"/>
    <mergeCell ref="U11:V11"/>
    <mergeCell ref="W11:X11"/>
    <mergeCell ref="Y11:Z11"/>
    <mergeCell ref="N10:O11"/>
    <mergeCell ref="P10:P11"/>
    <mergeCell ref="Q10:R11"/>
    <mergeCell ref="S10:T11"/>
    <mergeCell ref="U10:V10"/>
    <mergeCell ref="W10:X10"/>
    <mergeCell ref="A75:N75"/>
    <mergeCell ref="O75:AB75"/>
    <mergeCell ref="A76:N79"/>
    <mergeCell ref="O76:AB76"/>
    <mergeCell ref="O77:AB77"/>
    <mergeCell ref="O78:AB78"/>
    <mergeCell ref="O79:AB79"/>
    <mergeCell ref="A80:N80"/>
    <mergeCell ref="O80:AB80"/>
    <mergeCell ref="A81:N81"/>
    <mergeCell ref="O81:AB81"/>
    <mergeCell ref="A82:N82"/>
    <mergeCell ref="O82:AB82"/>
    <mergeCell ref="A83:N83"/>
    <mergeCell ref="O83:AB83"/>
    <mergeCell ref="A84:N84"/>
    <mergeCell ref="O84:AB84"/>
    <mergeCell ref="A85:N86"/>
    <mergeCell ref="O85:AB85"/>
    <mergeCell ref="O86:AB86"/>
    <mergeCell ref="A87:N87"/>
    <mergeCell ref="O87:AB87"/>
    <mergeCell ref="A88:N88"/>
    <mergeCell ref="O88:AB88"/>
    <mergeCell ref="A89:N89"/>
    <mergeCell ref="O89:AB89"/>
    <mergeCell ref="A90:N91"/>
    <mergeCell ref="O90:AB90"/>
    <mergeCell ref="O91:AB91"/>
    <mergeCell ref="A92:N92"/>
    <mergeCell ref="O92:AB93"/>
    <mergeCell ref="A93:N93"/>
  </mergeCells>
  <hyperlinks>
    <hyperlink ref="O90" r:id="rId1" location="consumption" display="http://www.eia.gov/totalenergy/data/monthly/ - consumption" xr:uid="{00000000-0004-0000-1100-000000000000}"/>
  </hyperlink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stb0304</vt:lpstr>
      <vt:lpstr>stb0304_real </vt:lpstr>
      <vt:lpstr>AER_11</vt:lpstr>
      <vt:lpstr>AER_11_origa</vt:lpstr>
      <vt:lpstr>MER_14_Table1.6</vt:lpstr>
      <vt:lpstr>MER_14_Table9.7</vt:lpstr>
      <vt:lpstr>AER_11_Table3.4_real</vt:lpstr>
      <vt:lpstr>LMDI-Prices</vt:lpstr>
      <vt:lpstr>LMDI-Prices_DE</vt:lpstr>
      <vt:lpstr>MECS_fuel_shares</vt:lpstr>
      <vt:lpstr>Price_comparison</vt:lpstr>
      <vt:lpstr>AER10_TableD1</vt:lpstr>
      <vt:lpstr>AER11_TableD1</vt:lpstr>
      <vt:lpstr>AER10_Table2.1b</vt:lpstr>
      <vt:lpstr>AER10_Table2.1c</vt:lpstr>
      <vt:lpstr>AER11_Table2.1b</vt:lpstr>
      <vt:lpstr>AER11_Table2.1c</vt:lpstr>
      <vt:lpstr>AER11_Table2.1d</vt:lpstr>
      <vt:lpstr>Sheet3</vt:lpstr>
    </vt:vector>
  </TitlesOfParts>
  <Company>PNNL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Belzer, David B</dc:creator>
  <cp:lastModifiedBy>David</cp:lastModifiedBy>
  <dcterms:created xsi:type="dcterms:W3CDTF">2012-07-31T18:38:13Z</dcterms:created>
  <dcterms:modified xsi:type="dcterms:W3CDTF">2020-01-16T04:21:50Z</dcterms:modified>
</cp:coreProperties>
</file>